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PE) MPEA Professional\Salary Schedules\"/>
    </mc:Choice>
  </mc:AlternateContent>
  <xr:revisionPtr revIDLastSave="0" documentId="13_ncr:1_{C4D7268F-66EF-49D2-AE3D-3D1BADF2CAF0}" xr6:coauthVersionLast="47" xr6:coauthVersionMax="47" xr10:uidLastSave="{00000000-0000-0000-0000-000000000000}"/>
  <workbookProtection lockStructure="1"/>
  <bookViews>
    <workbookView xWindow="-110" yWindow="-110" windowWidth="19420" windowHeight="10300" firstSheet="12" activeTab="12" xr2:uid="{00000000-000D-0000-FFFF-FFFF00000000}"/>
  </bookViews>
  <sheets>
    <sheet name="Base schedule updated 2016" sheetId="15" state="hidden" r:id="rId1"/>
    <sheet name="January 1, 2017" sheetId="16" state="hidden" r:id="rId2"/>
    <sheet name="April 1, 2017 " sheetId="18" state="hidden" r:id="rId3"/>
    <sheet name="March 1 2018" sheetId="19" state="hidden" r:id="rId4"/>
    <sheet name="January 2019" sheetId="20" state="hidden" r:id="rId5"/>
    <sheet name="January 2020" sheetId="27" state="hidden" r:id="rId6"/>
    <sheet name="2020" sheetId="24" state="hidden" r:id="rId7"/>
    <sheet name="2021" sheetId="25" state="hidden" r:id="rId8"/>
    <sheet name="2022" sheetId="26" state="hidden" r:id="rId9"/>
    <sheet name="2023" sheetId="29" state="hidden" r:id="rId10"/>
    <sheet name="2024" sheetId="30" state="hidden" r:id="rId11"/>
    <sheet name="2025" sheetId="31" state="hidden" r:id="rId12"/>
    <sheet name="2026" sheetId="33" r:id="rId13"/>
    <sheet name="schedules that don't match" sheetId="32" state="hidden" r:id="rId14"/>
    <sheet name="2027" sheetId="34" r:id="rId15"/>
    <sheet name="2028" sheetId="35" r:id="rId16"/>
    <sheet name="Notes" sheetId="23" state="hidden" r:id="rId17"/>
    <sheet name="Sheet2" sheetId="22" state="hidden" r:id="rId18"/>
    <sheet name="Sheet1" sheetId="21" state="hidden" r:id="rId19"/>
  </sheets>
  <definedNames>
    <definedName name="_xlnm._FilterDatabase" localSheetId="6" hidden="1">'2020'!$A$5:$V$237</definedName>
    <definedName name="_xlnm._FilterDatabase" localSheetId="7" hidden="1">'2021'!$A$5:$X$261</definedName>
    <definedName name="_xlnm._FilterDatabase" localSheetId="8" hidden="1">'2022'!$A$5:$AF$266</definedName>
    <definedName name="_xlnm._FilterDatabase" localSheetId="9" hidden="1">'2023'!$A$7:$AN$287</definedName>
    <definedName name="_xlnm._FilterDatabase" localSheetId="10" hidden="1">'2024'!$A$6:$AM$305</definedName>
    <definedName name="_xlnm._FilterDatabase" localSheetId="11" hidden="1">'2025'!$A$6:$AE$312</definedName>
    <definedName name="_xlnm._FilterDatabase" localSheetId="12" hidden="1">'2026'!$A$6:$AL$313</definedName>
    <definedName name="_xlnm._FilterDatabase" localSheetId="14" hidden="1">'2027'!$A$6:$AE$313</definedName>
    <definedName name="_xlnm._FilterDatabase" localSheetId="15" hidden="1">'2028'!$A$6:$AE$313</definedName>
    <definedName name="_xlnm._FilterDatabase" localSheetId="2" hidden="1">'April 1, 2017 '!$A$5:$AF$5</definedName>
    <definedName name="_xlnm._FilterDatabase" localSheetId="1" hidden="1">'January 1, 2017'!$A$5:$AF$5</definedName>
    <definedName name="_xlnm._FilterDatabase" localSheetId="4" hidden="1">'January 2019'!$A$5:$V$234</definedName>
    <definedName name="_xlnm._FilterDatabase" localSheetId="5" hidden="1">'January 2020'!$A$5:$V$233</definedName>
    <definedName name="_xlnm._FilterDatabase" localSheetId="3" hidden="1">'March 1 2018'!$A$5:$AF$5</definedName>
    <definedName name="_xlnm._FilterDatabase" localSheetId="13" hidden="1">'schedules that don''t match'!$A$1:$L$52</definedName>
    <definedName name="Data2022">'2022'!$R$5:$AA$307</definedName>
    <definedName name="Data2023">'2023'!$P$7:$Z$332</definedName>
    <definedName name="Data2024">'2024'!$P$8:$Z$349</definedName>
    <definedName name="Data2025">'2025'!$B$6:$M$312</definedName>
    <definedName name="Data2026">'2026'!$B$6:$M$313</definedName>
    <definedName name="Data2027">'2027'!$B$6:$AL$313</definedName>
    <definedName name="IncrPerc2020">'2020'!$G$1</definedName>
    <definedName name="IncrPerc2021">'2021'!$G$1</definedName>
    <definedName name="IncrPerc2022">'2022'!$G$1</definedName>
    <definedName name="IncrPerc2023">'2023'!$Q$3</definedName>
    <definedName name="IncrPerc2024">'2024'!$Q$2</definedName>
    <definedName name="IncrPerc2025" localSheetId="12">'2026'!$Q$2</definedName>
    <definedName name="IncrPerc2025" localSheetId="14">'2027'!$Q$2</definedName>
    <definedName name="IncrPerc2025" localSheetId="15">'2028'!$Q$2</definedName>
    <definedName name="IncrPerc2025">'2025'!$Q$2</definedName>
    <definedName name="IncrPerc2026" localSheetId="14">'2027'!$Q$2</definedName>
    <definedName name="IncrPerc2026" localSheetId="15">'2028'!$Q$2</definedName>
    <definedName name="IncrPerc2026">'2026'!$Q$2</definedName>
    <definedName name="IncrPerc2027">'2027'!$Q$2</definedName>
    <definedName name="IncrPerc2028">'2028'!$Q$2</definedName>
    <definedName name="January19">'January 2019'!$C$5:$N$234</definedName>
    <definedName name="March20">'2020'!$C$6:$N$237</definedName>
    <definedName name="March21">'2021'!$C$6:$N$261</definedName>
    <definedName name="March22" localSheetId="9">'2023'!$B$8:$M$287</definedName>
    <definedName name="March22" localSheetId="10">'2024'!$B$8:$M$305</definedName>
    <definedName name="March22" localSheetId="11">'2025'!$B$8:$M$312</definedName>
    <definedName name="March22" localSheetId="12">'2026'!$B$8:$M$313</definedName>
    <definedName name="March22" localSheetId="14">'2027'!$B$8:$M$313</definedName>
    <definedName name="March22" localSheetId="15">'2028'!$B$8:$M$313</definedName>
    <definedName name="March22">'2022'!$C$6:$N$266</definedName>
    <definedName name="_xlnm.Print_Area" localSheetId="2">'April 1, 2017 '!$A$1:$O$235</definedName>
    <definedName name="_xlnm.Print_Area" localSheetId="0">'Base schedule updated 2016'!$A$1:$O$223</definedName>
    <definedName name="_xlnm.Print_Area" localSheetId="1">'January 1, 2017'!$A$1:$O$224</definedName>
    <definedName name="_xlnm.Print_Area" localSheetId="3">'March 1 2018'!$A$1:$O$247</definedName>
    <definedName name="_xlnm.Print_Titles" localSheetId="2">'April 1, 2017 '!$5:$5</definedName>
    <definedName name="_xlnm.Print_Titles" localSheetId="0">'Base schedule updated 2016'!$5:$5</definedName>
    <definedName name="_xlnm.Print_Titles" localSheetId="1">'January 1, 2017'!$5:$5</definedName>
    <definedName name="_xlnm.Print_Titles" localSheetId="3">'March 1 2018'!$5:$5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171" i="35" l="1"/>
  <c r="R171" i="35"/>
  <c r="AC171" i="35"/>
  <c r="P171" i="35"/>
  <c r="AA171" i="35"/>
  <c r="AE171" i="35"/>
  <c r="AE171" i="34"/>
  <c r="AD171" i="34"/>
  <c r="AB171" i="34"/>
  <c r="R171" i="34"/>
  <c r="AC171" i="34"/>
  <c r="P171" i="34"/>
  <c r="AA171" i="34"/>
  <c r="M171" i="33"/>
  <c r="L171" i="33"/>
  <c r="K171" i="33"/>
  <c r="J171" i="33"/>
  <c r="I171" i="33"/>
  <c r="H171" i="33"/>
  <c r="G171" i="33"/>
  <c r="AE171" i="33"/>
  <c r="AK171" i="33" s="1"/>
  <c r="AD171" i="33"/>
  <c r="R171" i="33"/>
  <c r="AC171" i="33"/>
  <c r="P171" i="33"/>
  <c r="AA171" i="33"/>
  <c r="T171" i="34" a="1"/>
  <c r="X171" i="34" a="1"/>
  <c r="Y171" i="34" a="1"/>
  <c r="U171" i="34" a="1"/>
  <c r="V171" i="34" a="1"/>
  <c r="W171" i="34" a="1"/>
  <c r="Z171" i="34" a="1"/>
  <c r="X171" i="34" l="1"/>
  <c r="K171" i="34" s="1"/>
  <c r="W171" i="34"/>
  <c r="J171" i="34" s="1"/>
  <c r="V171" i="34"/>
  <c r="I171" i="34" s="1"/>
  <c r="U171" i="34"/>
  <c r="H171" i="34" s="1"/>
  <c r="T171" i="34"/>
  <c r="G171" i="34" s="1"/>
  <c r="Z171" i="34"/>
  <c r="M171" i="34" s="1"/>
  <c r="Y171" i="34"/>
  <c r="L171" i="34" s="1"/>
  <c r="AL171" i="33"/>
  <c r="AF171" i="33"/>
  <c r="AG171" i="33"/>
  <c r="AH171" i="33"/>
  <c r="AI171" i="33"/>
  <c r="AJ171" i="33"/>
  <c r="W171" i="35" a="1"/>
  <c r="Z171" i="35" a="1"/>
  <c r="Y171" i="35" a="1"/>
  <c r="U171" i="35" a="1"/>
  <c r="T171" i="35" a="1"/>
  <c r="V171" i="35" a="1"/>
  <c r="X171" i="35" a="1"/>
  <c r="T171" i="35" l="1"/>
  <c r="Y171" i="35"/>
  <c r="V171" i="35"/>
  <c r="Z171" i="35"/>
  <c r="U171" i="35"/>
  <c r="W171" i="35"/>
  <c r="X171" i="35"/>
  <c r="AH171" i="34"/>
  <c r="AJ171" i="34"/>
  <c r="AG171" i="34"/>
  <c r="AK171" i="34"/>
  <c r="AI171" i="34"/>
  <c r="AF171" i="34"/>
  <c r="AL171" i="34"/>
  <c r="T343" i="34"/>
  <c r="A3" i="33"/>
  <c r="A3" i="35"/>
  <c r="A3" i="34"/>
  <c r="T343" i="35"/>
  <c r="A344" i="35" s="1"/>
  <c r="A357" i="35"/>
  <c r="AB348" i="35"/>
  <c r="AF333" i="35"/>
  <c r="A333" i="35"/>
  <c r="AF332" i="35"/>
  <c r="AB332" i="35"/>
  <c r="AB330" i="35"/>
  <c r="AB327" i="35"/>
  <c r="AB326" i="35"/>
  <c r="AB325" i="35"/>
  <c r="AB324" i="35"/>
  <c r="AB320" i="35"/>
  <c r="AB319" i="35"/>
  <c r="AB318" i="35"/>
  <c r="AB317" i="35"/>
  <c r="AE313" i="35"/>
  <c r="AD313" i="35"/>
  <c r="AC313" i="35"/>
  <c r="AB313" i="35"/>
  <c r="AA313" i="35"/>
  <c r="S313" i="35"/>
  <c r="R313" i="35"/>
  <c r="P313" i="35"/>
  <c r="AE312" i="35"/>
  <c r="AD312" i="35"/>
  <c r="AC312" i="35"/>
  <c r="AB312" i="35"/>
  <c r="AA312" i="35"/>
  <c r="S312" i="35"/>
  <c r="R312" i="35"/>
  <c r="P312" i="35"/>
  <c r="AE311" i="35"/>
  <c r="AD311" i="35"/>
  <c r="AC311" i="35"/>
  <c r="AB311" i="35"/>
  <c r="AA311" i="35"/>
  <c r="S311" i="35"/>
  <c r="R311" i="35"/>
  <c r="P311" i="35"/>
  <c r="AE310" i="35"/>
  <c r="AD310" i="35"/>
  <c r="AC310" i="35"/>
  <c r="AB310" i="35"/>
  <c r="AA310" i="35"/>
  <c r="S310" i="35"/>
  <c r="R310" i="35"/>
  <c r="P310" i="35"/>
  <c r="AE309" i="35"/>
  <c r="AD309" i="35"/>
  <c r="AC309" i="35"/>
  <c r="AB309" i="35"/>
  <c r="AA309" i="35"/>
  <c r="S309" i="35"/>
  <c r="R309" i="35"/>
  <c r="P309" i="35"/>
  <c r="AE308" i="35"/>
  <c r="AD308" i="35"/>
  <c r="AC308" i="35"/>
  <c r="AB308" i="35"/>
  <c r="AA308" i="35"/>
  <c r="S308" i="35"/>
  <c r="R308" i="35"/>
  <c r="P308" i="35"/>
  <c r="AE307" i="35"/>
  <c r="AD307" i="35"/>
  <c r="AC307" i="35"/>
  <c r="AB307" i="35"/>
  <c r="AA307" i="35"/>
  <c r="S307" i="35"/>
  <c r="R307" i="35"/>
  <c r="P307" i="35"/>
  <c r="AE306" i="35"/>
  <c r="AD306" i="35"/>
  <c r="AC306" i="35"/>
  <c r="AB306" i="35"/>
  <c r="AA306" i="35"/>
  <c r="S306" i="35"/>
  <c r="R306" i="35"/>
  <c r="P306" i="35"/>
  <c r="AE305" i="35"/>
  <c r="AD305" i="35"/>
  <c r="AC305" i="35"/>
  <c r="AB305" i="35"/>
  <c r="AA305" i="35"/>
  <c r="S305" i="35"/>
  <c r="R305" i="35"/>
  <c r="P305" i="35"/>
  <c r="AE304" i="35"/>
  <c r="AD304" i="35"/>
  <c r="AC304" i="35"/>
  <c r="AB304" i="35"/>
  <c r="AA304" i="35"/>
  <c r="S304" i="35"/>
  <c r="R304" i="35"/>
  <c r="P304" i="35"/>
  <c r="AE303" i="35"/>
  <c r="AD303" i="35"/>
  <c r="AC303" i="35"/>
  <c r="AB303" i="35"/>
  <c r="AA303" i="35"/>
  <c r="S303" i="35"/>
  <c r="R303" i="35"/>
  <c r="P303" i="35"/>
  <c r="AE302" i="35"/>
  <c r="AD302" i="35"/>
  <c r="AC302" i="35"/>
  <c r="AB302" i="35"/>
  <c r="AA302" i="35"/>
  <c r="S302" i="35"/>
  <c r="R302" i="35"/>
  <c r="P302" i="35"/>
  <c r="AE301" i="35"/>
  <c r="AD301" i="35"/>
  <c r="AC301" i="35"/>
  <c r="AB301" i="35"/>
  <c r="AA301" i="35"/>
  <c r="S301" i="35"/>
  <c r="R301" i="35"/>
  <c r="P301" i="35"/>
  <c r="AE300" i="35"/>
  <c r="AD300" i="35"/>
  <c r="AC300" i="35"/>
  <c r="AB300" i="35"/>
  <c r="AA300" i="35"/>
  <c r="S300" i="35"/>
  <c r="R300" i="35"/>
  <c r="P300" i="35"/>
  <c r="AE299" i="35"/>
  <c r="AD299" i="35"/>
  <c r="AC299" i="35"/>
  <c r="AB299" i="35"/>
  <c r="AA299" i="35"/>
  <c r="S299" i="35"/>
  <c r="R299" i="35"/>
  <c r="P299" i="35"/>
  <c r="AE298" i="35"/>
  <c r="AD298" i="35"/>
  <c r="AC298" i="35"/>
  <c r="AB298" i="35"/>
  <c r="AA298" i="35"/>
  <c r="S298" i="35"/>
  <c r="R298" i="35"/>
  <c r="P298" i="35"/>
  <c r="AE297" i="35"/>
  <c r="AD297" i="35"/>
  <c r="AC297" i="35"/>
  <c r="AB297" i="35"/>
  <c r="AA297" i="35"/>
  <c r="S297" i="35"/>
  <c r="R297" i="35"/>
  <c r="P297" i="35"/>
  <c r="AE296" i="35"/>
  <c r="AD296" i="35"/>
  <c r="AC296" i="35"/>
  <c r="AB296" i="35"/>
  <c r="AA296" i="35"/>
  <c r="S296" i="35"/>
  <c r="R296" i="35"/>
  <c r="P296" i="35"/>
  <c r="AE295" i="35"/>
  <c r="AD295" i="35"/>
  <c r="AC295" i="35"/>
  <c r="AB295" i="35"/>
  <c r="AA295" i="35"/>
  <c r="S295" i="35"/>
  <c r="R295" i="35"/>
  <c r="P295" i="35"/>
  <c r="AE294" i="35"/>
  <c r="AD294" i="35"/>
  <c r="AC294" i="35"/>
  <c r="AB294" i="35"/>
  <c r="AA294" i="35"/>
  <c r="S294" i="35"/>
  <c r="R294" i="35"/>
  <c r="P294" i="35"/>
  <c r="AE293" i="35"/>
  <c r="AD293" i="35"/>
  <c r="AC293" i="35"/>
  <c r="AB293" i="35"/>
  <c r="AA293" i="35"/>
  <c r="S293" i="35"/>
  <c r="R293" i="35"/>
  <c r="P293" i="35"/>
  <c r="AE292" i="35"/>
  <c r="AD292" i="35"/>
  <c r="AC292" i="35"/>
  <c r="AB292" i="35"/>
  <c r="AA292" i="35"/>
  <c r="S292" i="35"/>
  <c r="R292" i="35"/>
  <c r="P292" i="35"/>
  <c r="AE291" i="35"/>
  <c r="AD291" i="35"/>
  <c r="AC291" i="35"/>
  <c r="AB291" i="35"/>
  <c r="AA291" i="35"/>
  <c r="S291" i="35"/>
  <c r="R291" i="35"/>
  <c r="P291" i="35"/>
  <c r="AE290" i="35"/>
  <c r="AD290" i="35"/>
  <c r="AC290" i="35"/>
  <c r="AB290" i="35"/>
  <c r="AA290" i="35"/>
  <c r="S290" i="35"/>
  <c r="R290" i="35"/>
  <c r="P290" i="35"/>
  <c r="AE289" i="35"/>
  <c r="AD289" i="35"/>
  <c r="AC289" i="35"/>
  <c r="AB289" i="35"/>
  <c r="AA289" i="35"/>
  <c r="S289" i="35"/>
  <c r="R289" i="35"/>
  <c r="P289" i="35"/>
  <c r="AE288" i="35"/>
  <c r="AD288" i="35"/>
  <c r="AC288" i="35"/>
  <c r="AB288" i="35"/>
  <c r="AA288" i="35"/>
  <c r="S288" i="35"/>
  <c r="R288" i="35"/>
  <c r="P288" i="35"/>
  <c r="AE287" i="35"/>
  <c r="AD287" i="35"/>
  <c r="AC287" i="35"/>
  <c r="AB287" i="35"/>
  <c r="AA287" i="35"/>
  <c r="S287" i="35"/>
  <c r="R287" i="35"/>
  <c r="P287" i="35"/>
  <c r="AE286" i="35"/>
  <c r="AD286" i="35"/>
  <c r="AC286" i="35"/>
  <c r="AB286" i="35"/>
  <c r="AA286" i="35"/>
  <c r="S286" i="35"/>
  <c r="R286" i="35"/>
  <c r="P286" i="35"/>
  <c r="AE285" i="35"/>
  <c r="AD285" i="35"/>
  <c r="AC285" i="35"/>
  <c r="AB285" i="35"/>
  <c r="AA285" i="35"/>
  <c r="S285" i="35"/>
  <c r="R285" i="35"/>
  <c r="P285" i="35"/>
  <c r="AE284" i="35"/>
  <c r="AD284" i="35"/>
  <c r="AC284" i="35"/>
  <c r="AB284" i="35"/>
  <c r="AA284" i="35"/>
  <c r="S284" i="35"/>
  <c r="R284" i="35"/>
  <c r="P284" i="35"/>
  <c r="AE283" i="35"/>
  <c r="AD283" i="35"/>
  <c r="AC283" i="35"/>
  <c r="AB283" i="35"/>
  <c r="AA283" i="35"/>
  <c r="S283" i="35"/>
  <c r="R283" i="35"/>
  <c r="P283" i="35"/>
  <c r="AE282" i="35"/>
  <c r="AD282" i="35"/>
  <c r="AC282" i="35"/>
  <c r="AB282" i="35"/>
  <c r="AA282" i="35"/>
  <c r="S282" i="35"/>
  <c r="R282" i="35"/>
  <c r="P282" i="35"/>
  <c r="AE281" i="35"/>
  <c r="AD281" i="35"/>
  <c r="AC281" i="35"/>
  <c r="AB281" i="35"/>
  <c r="AA281" i="35"/>
  <c r="S281" i="35"/>
  <c r="R281" i="35"/>
  <c r="P281" i="35"/>
  <c r="AE280" i="35"/>
  <c r="AD280" i="35"/>
  <c r="AC280" i="35"/>
  <c r="AB280" i="35"/>
  <c r="AA280" i="35"/>
  <c r="S280" i="35"/>
  <c r="R280" i="35"/>
  <c r="P280" i="35"/>
  <c r="AE279" i="35"/>
  <c r="AD279" i="35"/>
  <c r="AC279" i="35"/>
  <c r="AB279" i="35"/>
  <c r="AA279" i="35"/>
  <c r="S279" i="35"/>
  <c r="R279" i="35"/>
  <c r="P279" i="35"/>
  <c r="AE278" i="35"/>
  <c r="AD278" i="35"/>
  <c r="AC278" i="35"/>
  <c r="AB278" i="35"/>
  <c r="AA278" i="35"/>
  <c r="S278" i="35"/>
  <c r="R278" i="35"/>
  <c r="P278" i="35"/>
  <c r="AE277" i="35"/>
  <c r="AD277" i="35"/>
  <c r="AC277" i="35"/>
  <c r="AB277" i="35"/>
  <c r="AA277" i="35"/>
  <c r="S277" i="35"/>
  <c r="R277" i="35"/>
  <c r="P277" i="35"/>
  <c r="AE276" i="35"/>
  <c r="AD276" i="35"/>
  <c r="AC276" i="35"/>
  <c r="AB276" i="35"/>
  <c r="AA276" i="35"/>
  <c r="S276" i="35"/>
  <c r="R276" i="35"/>
  <c r="P276" i="35"/>
  <c r="AE275" i="35"/>
  <c r="AD275" i="35"/>
  <c r="AC275" i="35"/>
  <c r="AB275" i="35"/>
  <c r="AA275" i="35"/>
  <c r="S275" i="35"/>
  <c r="R275" i="35"/>
  <c r="P275" i="35"/>
  <c r="AE274" i="35"/>
  <c r="AD274" i="35"/>
  <c r="AC274" i="35"/>
  <c r="AB274" i="35"/>
  <c r="AA274" i="35"/>
  <c r="S274" i="35"/>
  <c r="R274" i="35"/>
  <c r="P274" i="35"/>
  <c r="AE273" i="35"/>
  <c r="AD273" i="35"/>
  <c r="AC273" i="35"/>
  <c r="AB273" i="35"/>
  <c r="AA273" i="35"/>
  <c r="S273" i="35"/>
  <c r="R273" i="35"/>
  <c r="P273" i="35"/>
  <c r="AE272" i="35"/>
  <c r="AD272" i="35"/>
  <c r="AC272" i="35"/>
  <c r="AB272" i="35"/>
  <c r="AA272" i="35"/>
  <c r="S272" i="35"/>
  <c r="R272" i="35"/>
  <c r="P272" i="35"/>
  <c r="AE271" i="35"/>
  <c r="AD271" i="35"/>
  <c r="AC271" i="35"/>
  <c r="AA271" i="35"/>
  <c r="S271" i="35"/>
  <c r="R271" i="35"/>
  <c r="P271" i="35"/>
  <c r="AE270" i="35"/>
  <c r="AD270" i="35"/>
  <c r="AC270" i="35"/>
  <c r="AB270" i="35"/>
  <c r="AA270" i="35"/>
  <c r="S270" i="35"/>
  <c r="R270" i="35"/>
  <c r="P270" i="35"/>
  <c r="AE269" i="35"/>
  <c r="AD269" i="35"/>
  <c r="AC269" i="35"/>
  <c r="AB269" i="35"/>
  <c r="S269" i="35"/>
  <c r="AE268" i="35"/>
  <c r="AD268" i="35"/>
  <c r="AC268" i="35"/>
  <c r="AB268" i="35"/>
  <c r="AA268" i="35"/>
  <c r="S268" i="35"/>
  <c r="R268" i="35"/>
  <c r="P268" i="35"/>
  <c r="AE267" i="35"/>
  <c r="AD267" i="35"/>
  <c r="AC267" i="35"/>
  <c r="AB267" i="35"/>
  <c r="AA267" i="35"/>
  <c r="S267" i="35"/>
  <c r="R267" i="35"/>
  <c r="P267" i="35"/>
  <c r="AE266" i="35"/>
  <c r="AD266" i="35"/>
  <c r="AC266" i="35"/>
  <c r="AB266" i="35"/>
  <c r="AA266" i="35"/>
  <c r="S266" i="35"/>
  <c r="R266" i="35"/>
  <c r="P266" i="35"/>
  <c r="AE265" i="35"/>
  <c r="AD265" i="35"/>
  <c r="AC265" i="35"/>
  <c r="AB265" i="35"/>
  <c r="AA265" i="35"/>
  <c r="S265" i="35"/>
  <c r="R265" i="35"/>
  <c r="P265" i="35"/>
  <c r="AE264" i="35"/>
  <c r="AD264" i="35"/>
  <c r="AC264" i="35"/>
  <c r="AB264" i="35"/>
  <c r="AA264" i="35"/>
  <c r="S264" i="35"/>
  <c r="R264" i="35"/>
  <c r="P264" i="35"/>
  <c r="AE263" i="35"/>
  <c r="AD263" i="35"/>
  <c r="AC263" i="35"/>
  <c r="AB263" i="35"/>
  <c r="AA263" i="35"/>
  <c r="S263" i="35"/>
  <c r="R263" i="35"/>
  <c r="P263" i="35"/>
  <c r="AE262" i="35"/>
  <c r="AD262" i="35"/>
  <c r="AC262" i="35"/>
  <c r="AB262" i="35"/>
  <c r="AA262" i="35"/>
  <c r="S262" i="35"/>
  <c r="R262" i="35"/>
  <c r="P262" i="35"/>
  <c r="AE261" i="35"/>
  <c r="AD261" i="35"/>
  <c r="AC261" i="35"/>
  <c r="AB261" i="35"/>
  <c r="AA261" i="35"/>
  <c r="S261" i="35"/>
  <c r="R261" i="35"/>
  <c r="P261" i="35"/>
  <c r="AE260" i="35"/>
  <c r="AD260" i="35"/>
  <c r="AC260" i="35"/>
  <c r="AB260" i="35"/>
  <c r="AA260" i="35"/>
  <c r="S260" i="35"/>
  <c r="R260" i="35"/>
  <c r="P260" i="35"/>
  <c r="AE259" i="35"/>
  <c r="AD259" i="35"/>
  <c r="AC259" i="35"/>
  <c r="AB259" i="35"/>
  <c r="AA259" i="35"/>
  <c r="S259" i="35"/>
  <c r="R259" i="35"/>
  <c r="P259" i="35"/>
  <c r="AE258" i="35"/>
  <c r="AD258" i="35"/>
  <c r="AC258" i="35"/>
  <c r="AB258" i="35"/>
  <c r="AA258" i="35"/>
  <c r="R258" i="35"/>
  <c r="P258" i="35"/>
  <c r="AE257" i="35"/>
  <c r="AD257" i="35"/>
  <c r="AC257" i="35"/>
  <c r="AB257" i="35"/>
  <c r="AA257" i="35"/>
  <c r="S257" i="35"/>
  <c r="R257" i="35"/>
  <c r="P257" i="35"/>
  <c r="AE256" i="35"/>
  <c r="AD256" i="35"/>
  <c r="AC256" i="35"/>
  <c r="AB256" i="35"/>
  <c r="AA256" i="35"/>
  <c r="S256" i="35"/>
  <c r="R256" i="35"/>
  <c r="P256" i="35"/>
  <c r="AE255" i="35"/>
  <c r="AD255" i="35"/>
  <c r="AC255" i="35"/>
  <c r="AB255" i="35"/>
  <c r="AA255" i="35"/>
  <c r="S255" i="35"/>
  <c r="R255" i="35"/>
  <c r="P255" i="35"/>
  <c r="AE254" i="35"/>
  <c r="AD254" i="35"/>
  <c r="AC254" i="35"/>
  <c r="AB254" i="35"/>
  <c r="AA254" i="35"/>
  <c r="S254" i="35"/>
  <c r="R254" i="35"/>
  <c r="P254" i="35"/>
  <c r="AE253" i="35"/>
  <c r="AD253" i="35"/>
  <c r="AC253" i="35"/>
  <c r="AB253" i="35"/>
  <c r="AA253" i="35"/>
  <c r="S253" i="35"/>
  <c r="R253" i="35"/>
  <c r="P253" i="35"/>
  <c r="AE252" i="35"/>
  <c r="AD252" i="35"/>
  <c r="AC252" i="35"/>
  <c r="AA252" i="35"/>
  <c r="S252" i="35"/>
  <c r="R252" i="35"/>
  <c r="P252" i="35"/>
  <c r="AE251" i="35"/>
  <c r="AD251" i="35"/>
  <c r="AC251" i="35"/>
  <c r="AB251" i="35"/>
  <c r="AA251" i="35"/>
  <c r="S251" i="35"/>
  <c r="R251" i="35"/>
  <c r="P251" i="35"/>
  <c r="AE250" i="35"/>
  <c r="AD250" i="35"/>
  <c r="AC250" i="35"/>
  <c r="AB250" i="35"/>
  <c r="AA250" i="35"/>
  <c r="S250" i="35"/>
  <c r="R250" i="35"/>
  <c r="P250" i="35"/>
  <c r="AE249" i="35"/>
  <c r="AD249" i="35"/>
  <c r="AC249" i="35"/>
  <c r="AB249" i="35"/>
  <c r="AA249" i="35"/>
  <c r="S249" i="35"/>
  <c r="R249" i="35"/>
  <c r="P249" i="35"/>
  <c r="AE248" i="35"/>
  <c r="AD248" i="35"/>
  <c r="AC248" i="35"/>
  <c r="AB248" i="35"/>
  <c r="AA248" i="35"/>
  <c r="S248" i="35"/>
  <c r="R248" i="35"/>
  <c r="P248" i="35"/>
  <c r="AE247" i="35"/>
  <c r="AD247" i="35"/>
  <c r="AC247" i="35"/>
  <c r="AB247" i="35"/>
  <c r="AA247" i="35"/>
  <c r="S247" i="35"/>
  <c r="R247" i="35"/>
  <c r="P247" i="35"/>
  <c r="AE246" i="35"/>
  <c r="AD246" i="35"/>
  <c r="AC246" i="35"/>
  <c r="AB246" i="35"/>
  <c r="AA246" i="35"/>
  <c r="S246" i="35"/>
  <c r="R246" i="35"/>
  <c r="P246" i="35"/>
  <c r="AE245" i="35"/>
  <c r="AD245" i="35"/>
  <c r="AC245" i="35"/>
  <c r="AB245" i="35"/>
  <c r="AA245" i="35"/>
  <c r="S245" i="35"/>
  <c r="R245" i="35"/>
  <c r="P245" i="35"/>
  <c r="AE244" i="35"/>
  <c r="AD244" i="35"/>
  <c r="AC244" i="35"/>
  <c r="AB244" i="35"/>
  <c r="AA244" i="35"/>
  <c r="S244" i="35"/>
  <c r="R244" i="35"/>
  <c r="P244" i="35"/>
  <c r="AE243" i="35"/>
  <c r="AD243" i="35"/>
  <c r="AC243" i="35"/>
  <c r="AB243" i="35"/>
  <c r="AA243" i="35"/>
  <c r="S243" i="35"/>
  <c r="R243" i="35"/>
  <c r="P243" i="35"/>
  <c r="AE242" i="35"/>
  <c r="AD242" i="35"/>
  <c r="AC242" i="35"/>
  <c r="AB242" i="35"/>
  <c r="AA242" i="35"/>
  <c r="S242" i="35"/>
  <c r="R242" i="35"/>
  <c r="P242" i="35"/>
  <c r="AE241" i="35"/>
  <c r="AD241" i="35"/>
  <c r="AC241" i="35"/>
  <c r="AB241" i="35"/>
  <c r="AA241" i="35"/>
  <c r="S241" i="35"/>
  <c r="R241" i="35"/>
  <c r="P241" i="35"/>
  <c r="AE240" i="35"/>
  <c r="AD240" i="35"/>
  <c r="AC240" i="35"/>
  <c r="AB240" i="35"/>
  <c r="AA240" i="35"/>
  <c r="S240" i="35"/>
  <c r="R240" i="35"/>
  <c r="P240" i="35"/>
  <c r="AE239" i="35"/>
  <c r="AD239" i="35"/>
  <c r="AC239" i="35"/>
  <c r="AB239" i="35"/>
  <c r="AA239" i="35"/>
  <c r="S239" i="35"/>
  <c r="R239" i="35"/>
  <c r="P239" i="35"/>
  <c r="AE238" i="35"/>
  <c r="AD238" i="35"/>
  <c r="AC238" i="35"/>
  <c r="AB238" i="35"/>
  <c r="AA238" i="35"/>
  <c r="S238" i="35"/>
  <c r="R238" i="35"/>
  <c r="P238" i="35"/>
  <c r="AE237" i="35"/>
  <c r="AD237" i="35"/>
  <c r="AC237" i="35"/>
  <c r="AB237" i="35"/>
  <c r="AA237" i="35"/>
  <c r="S237" i="35"/>
  <c r="R237" i="35"/>
  <c r="P237" i="35"/>
  <c r="AE236" i="35"/>
  <c r="AD236" i="35"/>
  <c r="AC236" i="35"/>
  <c r="AB236" i="35"/>
  <c r="AA236" i="35"/>
  <c r="S236" i="35"/>
  <c r="R236" i="35"/>
  <c r="P236" i="35"/>
  <c r="AE235" i="35"/>
  <c r="AD235" i="35"/>
  <c r="AC235" i="35"/>
  <c r="AB235" i="35"/>
  <c r="AA235" i="35"/>
  <c r="S235" i="35"/>
  <c r="R235" i="35"/>
  <c r="P235" i="35"/>
  <c r="AE234" i="35"/>
  <c r="AD234" i="35"/>
  <c r="AC234" i="35"/>
  <c r="AB234" i="35"/>
  <c r="AA234" i="35"/>
  <c r="S234" i="35"/>
  <c r="R234" i="35"/>
  <c r="P234" i="35"/>
  <c r="AE233" i="35"/>
  <c r="AD233" i="35"/>
  <c r="AC233" i="35"/>
  <c r="AB233" i="35"/>
  <c r="AA233" i="35"/>
  <c r="S233" i="35"/>
  <c r="R233" i="35"/>
  <c r="P233" i="35"/>
  <c r="AE232" i="35"/>
  <c r="AD232" i="35"/>
  <c r="AC232" i="35"/>
  <c r="AB232" i="35"/>
  <c r="AA232" i="35"/>
  <c r="S232" i="35"/>
  <c r="R232" i="35"/>
  <c r="P232" i="35"/>
  <c r="AE231" i="35"/>
  <c r="AD231" i="35"/>
  <c r="AC231" i="35"/>
  <c r="AB231" i="35"/>
  <c r="AA231" i="35"/>
  <c r="S231" i="35"/>
  <c r="R231" i="35"/>
  <c r="P231" i="35"/>
  <c r="AE230" i="35"/>
  <c r="AD230" i="35"/>
  <c r="AC230" i="35"/>
  <c r="AB230" i="35"/>
  <c r="AA230" i="35"/>
  <c r="S230" i="35"/>
  <c r="R230" i="35"/>
  <c r="P230" i="35"/>
  <c r="AE229" i="35"/>
  <c r="AD229" i="35"/>
  <c r="AC229" i="35"/>
  <c r="AB229" i="35"/>
  <c r="AA229" i="35"/>
  <c r="S229" i="35"/>
  <c r="R229" i="35"/>
  <c r="P229" i="35"/>
  <c r="AE228" i="35"/>
  <c r="AD228" i="35"/>
  <c r="AC228" i="35"/>
  <c r="AB228" i="35"/>
  <c r="AA228" i="35"/>
  <c r="S228" i="35"/>
  <c r="R228" i="35"/>
  <c r="P228" i="35"/>
  <c r="AE227" i="35"/>
  <c r="AD227" i="35"/>
  <c r="AC227" i="35"/>
  <c r="AB227" i="35"/>
  <c r="AA227" i="35"/>
  <c r="S227" i="35"/>
  <c r="R227" i="35"/>
  <c r="P227" i="35"/>
  <c r="AE226" i="35"/>
  <c r="AD226" i="35"/>
  <c r="AC226" i="35"/>
  <c r="AB226" i="35"/>
  <c r="AA226" i="35"/>
  <c r="S226" i="35"/>
  <c r="R226" i="35"/>
  <c r="P226" i="35"/>
  <c r="AE225" i="35"/>
  <c r="AD225" i="35"/>
  <c r="AC225" i="35"/>
  <c r="AB225" i="35"/>
  <c r="AA225" i="35"/>
  <c r="S225" i="35"/>
  <c r="R225" i="35"/>
  <c r="P225" i="35"/>
  <c r="AE224" i="35"/>
  <c r="AD224" i="35"/>
  <c r="AC224" i="35"/>
  <c r="AB224" i="35"/>
  <c r="AA224" i="35"/>
  <c r="S224" i="35"/>
  <c r="R224" i="35"/>
  <c r="P224" i="35"/>
  <c r="AE223" i="35"/>
  <c r="AD223" i="35"/>
  <c r="AC223" i="35"/>
  <c r="AB223" i="35"/>
  <c r="AA223" i="35"/>
  <c r="S223" i="35"/>
  <c r="R223" i="35"/>
  <c r="P223" i="35"/>
  <c r="AE222" i="35"/>
  <c r="AD222" i="35"/>
  <c r="AC222" i="35"/>
  <c r="AB222" i="35"/>
  <c r="AA222" i="35"/>
  <c r="S222" i="35"/>
  <c r="R222" i="35"/>
  <c r="P222" i="35"/>
  <c r="AE221" i="35"/>
  <c r="AD221" i="35"/>
  <c r="AC221" i="35"/>
  <c r="AB221" i="35"/>
  <c r="AA221" i="35"/>
  <c r="S221" i="35"/>
  <c r="R221" i="35"/>
  <c r="P221" i="35"/>
  <c r="AE220" i="35"/>
  <c r="AD220" i="35"/>
  <c r="AC220" i="35"/>
  <c r="AB220" i="35"/>
  <c r="AA220" i="35"/>
  <c r="S220" i="35"/>
  <c r="R220" i="35"/>
  <c r="P220" i="35"/>
  <c r="AE219" i="35"/>
  <c r="AD219" i="35"/>
  <c r="AC219" i="35"/>
  <c r="AB219" i="35"/>
  <c r="AA219" i="35"/>
  <c r="S219" i="35"/>
  <c r="R219" i="35"/>
  <c r="P219" i="35"/>
  <c r="AE218" i="35"/>
  <c r="AD218" i="35"/>
  <c r="AC218" i="35"/>
  <c r="AB218" i="35"/>
  <c r="AA218" i="35"/>
  <c r="S218" i="35"/>
  <c r="R218" i="35"/>
  <c r="P218" i="35"/>
  <c r="AE217" i="35"/>
  <c r="AD217" i="35"/>
  <c r="AC217" i="35"/>
  <c r="AB217" i="35"/>
  <c r="AA217" i="35"/>
  <c r="S217" i="35"/>
  <c r="R217" i="35"/>
  <c r="P217" i="35"/>
  <c r="AE216" i="35"/>
  <c r="AD216" i="35"/>
  <c r="AC216" i="35"/>
  <c r="AB216" i="35"/>
  <c r="AA216" i="35"/>
  <c r="S216" i="35"/>
  <c r="R216" i="35"/>
  <c r="P216" i="35"/>
  <c r="AE215" i="35"/>
  <c r="AD215" i="35"/>
  <c r="AC215" i="35"/>
  <c r="AB215" i="35"/>
  <c r="AA215" i="35"/>
  <c r="S215" i="35"/>
  <c r="R215" i="35"/>
  <c r="P215" i="35"/>
  <c r="AE214" i="35"/>
  <c r="AD214" i="35"/>
  <c r="AC214" i="35"/>
  <c r="AB214" i="35"/>
  <c r="AA214" i="35"/>
  <c r="S214" i="35"/>
  <c r="R214" i="35"/>
  <c r="P214" i="35"/>
  <c r="AE213" i="35"/>
  <c r="AD213" i="35"/>
  <c r="AC213" i="35"/>
  <c r="AB213" i="35"/>
  <c r="AA213" i="35"/>
  <c r="S213" i="35"/>
  <c r="R213" i="35"/>
  <c r="P213" i="35"/>
  <c r="AE212" i="35"/>
  <c r="AD212" i="35"/>
  <c r="AC212" i="35"/>
  <c r="AB212" i="35"/>
  <c r="AA212" i="35"/>
  <c r="S212" i="35"/>
  <c r="R212" i="35"/>
  <c r="P212" i="35"/>
  <c r="AE211" i="35"/>
  <c r="AD211" i="35"/>
  <c r="AC211" i="35"/>
  <c r="AB211" i="35"/>
  <c r="AA211" i="35"/>
  <c r="S211" i="35"/>
  <c r="R211" i="35"/>
  <c r="P211" i="35"/>
  <c r="AE210" i="35"/>
  <c r="AD210" i="35"/>
  <c r="AC210" i="35"/>
  <c r="AB210" i="35"/>
  <c r="AA210" i="35"/>
  <c r="S210" i="35"/>
  <c r="R210" i="35"/>
  <c r="P210" i="35"/>
  <c r="AE209" i="35"/>
  <c r="AD209" i="35"/>
  <c r="AC209" i="35"/>
  <c r="AB209" i="35"/>
  <c r="AA209" i="35"/>
  <c r="S209" i="35"/>
  <c r="R209" i="35"/>
  <c r="P209" i="35"/>
  <c r="AE208" i="35"/>
  <c r="AD208" i="35"/>
  <c r="AC208" i="35"/>
  <c r="AB208" i="35"/>
  <c r="AA208" i="35"/>
  <c r="S208" i="35"/>
  <c r="R208" i="35"/>
  <c r="P208" i="35"/>
  <c r="AE207" i="35"/>
  <c r="AD207" i="35"/>
  <c r="AC207" i="35"/>
  <c r="AB207" i="35"/>
  <c r="AA207" i="35"/>
  <c r="S207" i="35"/>
  <c r="R207" i="35"/>
  <c r="P207" i="35"/>
  <c r="AE206" i="35"/>
  <c r="AD206" i="35"/>
  <c r="AC206" i="35"/>
  <c r="AB206" i="35"/>
  <c r="AA206" i="35"/>
  <c r="S206" i="35"/>
  <c r="R206" i="35"/>
  <c r="P206" i="35"/>
  <c r="AE205" i="35"/>
  <c r="AD205" i="35"/>
  <c r="AC205" i="35"/>
  <c r="AB205" i="35"/>
  <c r="AA205" i="35"/>
  <c r="S205" i="35"/>
  <c r="R205" i="35"/>
  <c r="P205" i="35"/>
  <c r="AE204" i="35"/>
  <c r="AD204" i="35"/>
  <c r="AC204" i="35"/>
  <c r="AB204" i="35"/>
  <c r="AA204" i="35"/>
  <c r="S204" i="35"/>
  <c r="R204" i="35"/>
  <c r="P204" i="35"/>
  <c r="AE203" i="35"/>
  <c r="AD203" i="35"/>
  <c r="AC203" i="35"/>
  <c r="AB203" i="35"/>
  <c r="AA203" i="35"/>
  <c r="S203" i="35"/>
  <c r="R203" i="35"/>
  <c r="P203" i="35"/>
  <c r="AE202" i="35"/>
  <c r="AD202" i="35"/>
  <c r="AC202" i="35"/>
  <c r="AB202" i="35"/>
  <c r="AA202" i="35"/>
  <c r="S202" i="35"/>
  <c r="R202" i="35"/>
  <c r="P202" i="35"/>
  <c r="AE201" i="35"/>
  <c r="AD201" i="35"/>
  <c r="AC201" i="35"/>
  <c r="AB201" i="35"/>
  <c r="AA201" i="35"/>
  <c r="S201" i="35"/>
  <c r="R201" i="35"/>
  <c r="P201" i="35"/>
  <c r="AE200" i="35"/>
  <c r="AD200" i="35"/>
  <c r="AC200" i="35"/>
  <c r="AB200" i="35"/>
  <c r="AA200" i="35"/>
  <c r="S200" i="35"/>
  <c r="R200" i="35"/>
  <c r="P200" i="35"/>
  <c r="AE199" i="35"/>
  <c r="AD199" i="35"/>
  <c r="AC199" i="35"/>
  <c r="AB199" i="35"/>
  <c r="AA199" i="35"/>
  <c r="S199" i="35"/>
  <c r="R199" i="35"/>
  <c r="P199" i="35"/>
  <c r="AE198" i="35"/>
  <c r="AD198" i="35"/>
  <c r="AC198" i="35"/>
  <c r="AB198" i="35"/>
  <c r="AA198" i="35"/>
  <c r="S198" i="35"/>
  <c r="R198" i="35"/>
  <c r="P198" i="35"/>
  <c r="AE197" i="35"/>
  <c r="AD197" i="35"/>
  <c r="AC197" i="35"/>
  <c r="AB197" i="35"/>
  <c r="AA197" i="35"/>
  <c r="S197" i="35"/>
  <c r="R197" i="35"/>
  <c r="P197" i="35"/>
  <c r="AE196" i="35"/>
  <c r="AD196" i="35"/>
  <c r="AC196" i="35"/>
  <c r="AB196" i="35"/>
  <c r="AA196" i="35"/>
  <c r="S196" i="35"/>
  <c r="R196" i="35"/>
  <c r="P196" i="35"/>
  <c r="AE195" i="35"/>
  <c r="AD195" i="35"/>
  <c r="AC195" i="35"/>
  <c r="AB195" i="35"/>
  <c r="AA195" i="35"/>
  <c r="S195" i="35"/>
  <c r="R195" i="35"/>
  <c r="P195" i="35"/>
  <c r="AE194" i="35"/>
  <c r="AD194" i="35"/>
  <c r="AC194" i="35"/>
  <c r="AB194" i="35"/>
  <c r="AA194" i="35"/>
  <c r="S194" i="35"/>
  <c r="R194" i="35"/>
  <c r="P194" i="35"/>
  <c r="AE193" i="35"/>
  <c r="AD193" i="35"/>
  <c r="AC193" i="35"/>
  <c r="AB193" i="35"/>
  <c r="AA193" i="35"/>
  <c r="S193" i="35"/>
  <c r="R193" i="35"/>
  <c r="P193" i="35"/>
  <c r="AE192" i="35"/>
  <c r="AD192" i="35"/>
  <c r="AC192" i="35"/>
  <c r="AB192" i="35"/>
  <c r="AA192" i="35"/>
  <c r="R192" i="35"/>
  <c r="P192" i="35"/>
  <c r="AE191" i="35"/>
  <c r="AD191" i="35"/>
  <c r="AC191" i="35"/>
  <c r="AB191" i="35"/>
  <c r="AA191" i="35"/>
  <c r="S191" i="35"/>
  <c r="R191" i="35"/>
  <c r="P191" i="35"/>
  <c r="AE190" i="35"/>
  <c r="AD190" i="35"/>
  <c r="AC190" i="35"/>
  <c r="AB190" i="35"/>
  <c r="AA190" i="35"/>
  <c r="S190" i="35"/>
  <c r="R190" i="35"/>
  <c r="P190" i="35"/>
  <c r="AE189" i="35"/>
  <c r="AD189" i="35"/>
  <c r="AC189" i="35"/>
  <c r="AB189" i="35"/>
  <c r="AA189" i="35"/>
  <c r="S189" i="35"/>
  <c r="R189" i="35"/>
  <c r="P189" i="35"/>
  <c r="AE188" i="35"/>
  <c r="AD188" i="35"/>
  <c r="AC188" i="35"/>
  <c r="AB188" i="35"/>
  <c r="AA188" i="35"/>
  <c r="S188" i="35"/>
  <c r="R188" i="35"/>
  <c r="P188" i="35"/>
  <c r="AE187" i="35"/>
  <c r="AD187" i="35"/>
  <c r="AC187" i="35"/>
  <c r="AB187" i="35"/>
  <c r="AA187" i="35"/>
  <c r="S187" i="35"/>
  <c r="R187" i="35"/>
  <c r="P187" i="35"/>
  <c r="AE186" i="35"/>
  <c r="AD186" i="35"/>
  <c r="AC186" i="35"/>
  <c r="AB186" i="35"/>
  <c r="AA186" i="35"/>
  <c r="S186" i="35"/>
  <c r="R186" i="35"/>
  <c r="P186" i="35"/>
  <c r="AE185" i="35"/>
  <c r="AD185" i="35"/>
  <c r="AC185" i="35"/>
  <c r="AB185" i="35"/>
  <c r="AA185" i="35"/>
  <c r="S185" i="35"/>
  <c r="R185" i="35"/>
  <c r="P185" i="35"/>
  <c r="AE184" i="35"/>
  <c r="AD184" i="35"/>
  <c r="AC184" i="35"/>
  <c r="AB184" i="35"/>
  <c r="AA184" i="35"/>
  <c r="S184" i="35"/>
  <c r="R184" i="35"/>
  <c r="P184" i="35"/>
  <c r="AE183" i="35"/>
  <c r="AD183" i="35"/>
  <c r="AC183" i="35"/>
  <c r="AB183" i="35"/>
  <c r="AA183" i="35"/>
  <c r="S183" i="35"/>
  <c r="R183" i="35"/>
  <c r="P183" i="35"/>
  <c r="AE182" i="35"/>
  <c r="AD182" i="35"/>
  <c r="AC182" i="35"/>
  <c r="AB182" i="35"/>
  <c r="AA182" i="35"/>
  <c r="S182" i="35"/>
  <c r="R182" i="35"/>
  <c r="P182" i="35"/>
  <c r="AE181" i="35"/>
  <c r="AD181" i="35"/>
  <c r="AC181" i="35"/>
  <c r="AB181" i="35"/>
  <c r="AA181" i="35"/>
  <c r="S181" i="35"/>
  <c r="R181" i="35"/>
  <c r="P181" i="35"/>
  <c r="AE180" i="35"/>
  <c r="AD180" i="35"/>
  <c r="AC180" i="35"/>
  <c r="AB180" i="35"/>
  <c r="AA180" i="35"/>
  <c r="S180" i="35"/>
  <c r="R180" i="35"/>
  <c r="P180" i="35"/>
  <c r="AE179" i="35"/>
  <c r="AD179" i="35"/>
  <c r="AC179" i="35"/>
  <c r="AB179" i="35"/>
  <c r="AA179" i="35"/>
  <c r="S179" i="35"/>
  <c r="R179" i="35"/>
  <c r="P179" i="35"/>
  <c r="AE178" i="35"/>
  <c r="AD178" i="35"/>
  <c r="AC178" i="35"/>
  <c r="AB178" i="35"/>
  <c r="AA178" i="35"/>
  <c r="S178" i="35"/>
  <c r="R178" i="35"/>
  <c r="P178" i="35"/>
  <c r="AE177" i="35"/>
  <c r="AD177" i="35"/>
  <c r="AC177" i="35"/>
  <c r="AB177" i="35"/>
  <c r="AA177" i="35"/>
  <c r="S177" i="35"/>
  <c r="R177" i="35"/>
  <c r="P177" i="35"/>
  <c r="AE176" i="35"/>
  <c r="AD176" i="35"/>
  <c r="AC176" i="35"/>
  <c r="AB176" i="35"/>
  <c r="AA176" i="35"/>
  <c r="S176" i="35"/>
  <c r="R176" i="35"/>
  <c r="P176" i="35"/>
  <c r="AE175" i="35"/>
  <c r="AD175" i="35"/>
  <c r="AC175" i="35"/>
  <c r="AB175" i="35"/>
  <c r="AA175" i="35"/>
  <c r="S175" i="35"/>
  <c r="R175" i="35"/>
  <c r="P175" i="35"/>
  <c r="AE174" i="35"/>
  <c r="AD174" i="35"/>
  <c r="AC174" i="35"/>
  <c r="AA174" i="35"/>
  <c r="S174" i="35"/>
  <c r="R174" i="35"/>
  <c r="P174" i="35"/>
  <c r="AE173" i="35"/>
  <c r="AD173" i="35"/>
  <c r="AC173" i="35"/>
  <c r="AA173" i="35"/>
  <c r="S173" i="35"/>
  <c r="R173" i="35"/>
  <c r="P173" i="35"/>
  <c r="AE172" i="35"/>
  <c r="AD172" i="35"/>
  <c r="AC172" i="35"/>
  <c r="AB172" i="35"/>
  <c r="AA172" i="35"/>
  <c r="S172" i="35"/>
  <c r="R172" i="35"/>
  <c r="P172" i="35"/>
  <c r="AE170" i="35"/>
  <c r="AD170" i="35"/>
  <c r="AC170" i="35"/>
  <c r="AB170" i="35"/>
  <c r="AA170" i="35"/>
  <c r="S170" i="35"/>
  <c r="R170" i="35"/>
  <c r="P170" i="35"/>
  <c r="AE169" i="35"/>
  <c r="AD169" i="35"/>
  <c r="AC169" i="35"/>
  <c r="AB169" i="35"/>
  <c r="AA169" i="35"/>
  <c r="S169" i="35"/>
  <c r="R169" i="35"/>
  <c r="P169" i="35"/>
  <c r="AE168" i="35"/>
  <c r="AD168" i="35"/>
  <c r="AC168" i="35"/>
  <c r="AB168" i="35"/>
  <c r="AA168" i="35"/>
  <c r="S168" i="35"/>
  <c r="R168" i="35"/>
  <c r="P168" i="35"/>
  <c r="AE167" i="35"/>
  <c r="AD167" i="35"/>
  <c r="AC167" i="35"/>
  <c r="AB167" i="35"/>
  <c r="AA167" i="35"/>
  <c r="S167" i="35"/>
  <c r="R167" i="35"/>
  <c r="P167" i="35"/>
  <c r="AE166" i="35"/>
  <c r="AD166" i="35"/>
  <c r="AC166" i="35"/>
  <c r="AB166" i="35"/>
  <c r="AA166" i="35"/>
  <c r="S166" i="35"/>
  <c r="R166" i="35"/>
  <c r="P166" i="35"/>
  <c r="AE165" i="35"/>
  <c r="AD165" i="35"/>
  <c r="AC165" i="35"/>
  <c r="AB165" i="35"/>
  <c r="AA165" i="35"/>
  <c r="S165" i="35"/>
  <c r="R165" i="35"/>
  <c r="P165" i="35"/>
  <c r="AE164" i="35"/>
  <c r="AD164" i="35"/>
  <c r="AC164" i="35"/>
  <c r="AB164" i="35"/>
  <c r="AA164" i="35"/>
  <c r="S164" i="35"/>
  <c r="R164" i="35"/>
  <c r="P164" i="35"/>
  <c r="AE163" i="35"/>
  <c r="AD163" i="35"/>
  <c r="AC163" i="35"/>
  <c r="AB163" i="35"/>
  <c r="AA163" i="35"/>
  <c r="S163" i="35"/>
  <c r="R163" i="35"/>
  <c r="P163" i="35"/>
  <c r="AE162" i="35"/>
  <c r="AD162" i="35"/>
  <c r="AC162" i="35"/>
  <c r="AB162" i="35"/>
  <c r="AA162" i="35"/>
  <c r="S162" i="35"/>
  <c r="R162" i="35"/>
  <c r="P162" i="35"/>
  <c r="AE161" i="35"/>
  <c r="AD161" i="35"/>
  <c r="AC161" i="35"/>
  <c r="AB161" i="35"/>
  <c r="AA161" i="35"/>
  <c r="S161" i="35"/>
  <c r="R161" i="35"/>
  <c r="P161" i="35"/>
  <c r="AE160" i="35"/>
  <c r="AD160" i="35"/>
  <c r="AC160" i="35"/>
  <c r="AB160" i="35"/>
  <c r="AA160" i="35"/>
  <c r="S160" i="35"/>
  <c r="R160" i="35"/>
  <c r="P160" i="35"/>
  <c r="AE159" i="35"/>
  <c r="AD159" i="35"/>
  <c r="AC159" i="35"/>
  <c r="AB159" i="35"/>
  <c r="AA159" i="35"/>
  <c r="S159" i="35"/>
  <c r="R159" i="35"/>
  <c r="P159" i="35"/>
  <c r="AE158" i="35"/>
  <c r="AD158" i="35"/>
  <c r="AC158" i="35"/>
  <c r="AB158" i="35"/>
  <c r="AA158" i="35"/>
  <c r="S158" i="35"/>
  <c r="R158" i="35"/>
  <c r="P158" i="35"/>
  <c r="AE157" i="35"/>
  <c r="AD157" i="35"/>
  <c r="AC157" i="35"/>
  <c r="AB157" i="35"/>
  <c r="AA157" i="35"/>
  <c r="S157" i="35"/>
  <c r="R157" i="35"/>
  <c r="P157" i="35"/>
  <c r="AE156" i="35"/>
  <c r="AD156" i="35"/>
  <c r="AC156" i="35"/>
  <c r="AB156" i="35"/>
  <c r="AA156" i="35"/>
  <c r="S156" i="35"/>
  <c r="R156" i="35"/>
  <c r="P156" i="35"/>
  <c r="AE155" i="35"/>
  <c r="AD155" i="35"/>
  <c r="AC155" i="35"/>
  <c r="AB155" i="35"/>
  <c r="AA155" i="35"/>
  <c r="S155" i="35"/>
  <c r="R155" i="35"/>
  <c r="P155" i="35"/>
  <c r="AE154" i="35"/>
  <c r="AD154" i="35"/>
  <c r="AC154" i="35"/>
  <c r="AB154" i="35"/>
  <c r="AA154" i="35"/>
  <c r="S154" i="35"/>
  <c r="R154" i="35"/>
  <c r="P154" i="35"/>
  <c r="AE153" i="35"/>
  <c r="AD153" i="35"/>
  <c r="AC153" i="35"/>
  <c r="AB153" i="35"/>
  <c r="AA153" i="35"/>
  <c r="S153" i="35"/>
  <c r="R153" i="35"/>
  <c r="P153" i="35"/>
  <c r="AE152" i="35"/>
  <c r="AD152" i="35"/>
  <c r="AC152" i="35"/>
  <c r="AB152" i="35"/>
  <c r="AA152" i="35"/>
  <c r="S152" i="35"/>
  <c r="R152" i="35"/>
  <c r="P152" i="35"/>
  <c r="AE151" i="35"/>
  <c r="AD151" i="35"/>
  <c r="AC151" i="35"/>
  <c r="AB151" i="35"/>
  <c r="AA151" i="35"/>
  <c r="S151" i="35"/>
  <c r="R151" i="35"/>
  <c r="P151" i="35"/>
  <c r="AE150" i="35"/>
  <c r="AD150" i="35"/>
  <c r="AC150" i="35"/>
  <c r="AB150" i="35"/>
  <c r="AA150" i="35"/>
  <c r="S150" i="35"/>
  <c r="R150" i="35"/>
  <c r="P150" i="35"/>
  <c r="AE149" i="35"/>
  <c r="AD149" i="35"/>
  <c r="AC149" i="35"/>
  <c r="AB149" i="35"/>
  <c r="AA149" i="35"/>
  <c r="S149" i="35"/>
  <c r="R149" i="35"/>
  <c r="P149" i="35"/>
  <c r="AE148" i="35"/>
  <c r="AD148" i="35"/>
  <c r="AC148" i="35"/>
  <c r="AB148" i="35"/>
  <c r="AA148" i="35"/>
  <c r="S148" i="35"/>
  <c r="R148" i="35"/>
  <c r="P148" i="35"/>
  <c r="AE147" i="35"/>
  <c r="AD147" i="35"/>
  <c r="AC147" i="35"/>
  <c r="AB147" i="35"/>
  <c r="AA147" i="35"/>
  <c r="S147" i="35"/>
  <c r="R147" i="35"/>
  <c r="P147" i="35"/>
  <c r="AE146" i="35"/>
  <c r="AD146" i="35"/>
  <c r="AC146" i="35"/>
  <c r="AB146" i="35"/>
  <c r="AA146" i="35"/>
  <c r="R146" i="35"/>
  <c r="P146" i="35"/>
  <c r="AE145" i="35"/>
  <c r="AD145" i="35"/>
  <c r="AC145" i="35"/>
  <c r="AB145" i="35"/>
  <c r="AA145" i="35"/>
  <c r="S145" i="35"/>
  <c r="R145" i="35"/>
  <c r="P145" i="35"/>
  <c r="AE144" i="35"/>
  <c r="AD144" i="35"/>
  <c r="AC144" i="35"/>
  <c r="AB144" i="35"/>
  <c r="AA144" i="35"/>
  <c r="S144" i="35"/>
  <c r="R144" i="35"/>
  <c r="P144" i="35"/>
  <c r="AE143" i="35"/>
  <c r="AD143" i="35"/>
  <c r="AC143" i="35"/>
  <c r="AB143" i="35"/>
  <c r="AA143" i="35"/>
  <c r="S143" i="35"/>
  <c r="R143" i="35"/>
  <c r="P143" i="35"/>
  <c r="AE142" i="35"/>
  <c r="AD142" i="35"/>
  <c r="AC142" i="35"/>
  <c r="AB142" i="35"/>
  <c r="AA142" i="35"/>
  <c r="S142" i="35"/>
  <c r="R142" i="35"/>
  <c r="P142" i="35"/>
  <c r="AE141" i="35"/>
  <c r="AD141" i="35"/>
  <c r="AC141" i="35"/>
  <c r="AB141" i="35"/>
  <c r="AA141" i="35"/>
  <c r="S141" i="35"/>
  <c r="R141" i="35"/>
  <c r="P141" i="35"/>
  <c r="AE140" i="35"/>
  <c r="AD140" i="35"/>
  <c r="AC140" i="35"/>
  <c r="AB140" i="35"/>
  <c r="AA140" i="35"/>
  <c r="S140" i="35"/>
  <c r="R140" i="35"/>
  <c r="P140" i="35"/>
  <c r="AE139" i="35"/>
  <c r="AD139" i="35"/>
  <c r="AC139" i="35"/>
  <c r="AB139" i="35"/>
  <c r="AA139" i="35"/>
  <c r="S139" i="35"/>
  <c r="R139" i="35"/>
  <c r="P139" i="35"/>
  <c r="AE138" i="35"/>
  <c r="AD138" i="35"/>
  <c r="AC138" i="35"/>
  <c r="AB138" i="35"/>
  <c r="AA138" i="35"/>
  <c r="S138" i="35"/>
  <c r="R138" i="35"/>
  <c r="P138" i="35"/>
  <c r="AE137" i="35"/>
  <c r="AD137" i="35"/>
  <c r="AC137" i="35"/>
  <c r="AB137" i="35"/>
  <c r="AA137" i="35"/>
  <c r="S137" i="35"/>
  <c r="R137" i="35"/>
  <c r="P137" i="35"/>
  <c r="AE136" i="35"/>
  <c r="AD136" i="35"/>
  <c r="AC136" i="35"/>
  <c r="AB136" i="35"/>
  <c r="AA136" i="35"/>
  <c r="S136" i="35"/>
  <c r="R136" i="35"/>
  <c r="P136" i="35"/>
  <c r="AE135" i="35"/>
  <c r="AD135" i="35"/>
  <c r="AC135" i="35"/>
  <c r="AB135" i="35"/>
  <c r="AA135" i="35"/>
  <c r="S135" i="35"/>
  <c r="R135" i="35"/>
  <c r="P135" i="35"/>
  <c r="AE134" i="35"/>
  <c r="AD134" i="35"/>
  <c r="AC134" i="35"/>
  <c r="AB134" i="35"/>
  <c r="AA134" i="35"/>
  <c r="S134" i="35"/>
  <c r="R134" i="35"/>
  <c r="P134" i="35"/>
  <c r="AE133" i="35"/>
  <c r="AD133" i="35"/>
  <c r="AC133" i="35"/>
  <c r="AA133" i="35"/>
  <c r="S133" i="35"/>
  <c r="R133" i="35"/>
  <c r="P133" i="35"/>
  <c r="AE132" i="35"/>
  <c r="AD132" i="35"/>
  <c r="AC132" i="35"/>
  <c r="AB132" i="35"/>
  <c r="AA132" i="35"/>
  <c r="S132" i="35"/>
  <c r="R132" i="35"/>
  <c r="P132" i="35"/>
  <c r="AE131" i="35"/>
  <c r="AD131" i="35"/>
  <c r="AC131" i="35"/>
  <c r="AB131" i="35"/>
  <c r="AA131" i="35"/>
  <c r="S131" i="35"/>
  <c r="R131" i="35"/>
  <c r="P131" i="35"/>
  <c r="AE130" i="35"/>
  <c r="AD130" i="35"/>
  <c r="AC130" i="35"/>
  <c r="AB130" i="35"/>
  <c r="AA130" i="35"/>
  <c r="S130" i="35"/>
  <c r="R130" i="35"/>
  <c r="P130" i="35"/>
  <c r="AE129" i="35"/>
  <c r="AD129" i="35"/>
  <c r="AC129" i="35"/>
  <c r="AB129" i="35"/>
  <c r="AA129" i="35"/>
  <c r="S129" i="35"/>
  <c r="R129" i="35"/>
  <c r="P129" i="35"/>
  <c r="AE128" i="35"/>
  <c r="AD128" i="35"/>
  <c r="AC128" i="35"/>
  <c r="AB128" i="35"/>
  <c r="AA128" i="35"/>
  <c r="S128" i="35"/>
  <c r="R128" i="35"/>
  <c r="P128" i="35"/>
  <c r="AE127" i="35"/>
  <c r="AD127" i="35"/>
  <c r="AC127" i="35"/>
  <c r="AB127" i="35"/>
  <c r="AA127" i="35"/>
  <c r="S127" i="35"/>
  <c r="R127" i="35"/>
  <c r="P127" i="35"/>
  <c r="AE126" i="35"/>
  <c r="AD126" i="35"/>
  <c r="AC126" i="35"/>
  <c r="AB126" i="35"/>
  <c r="AA126" i="35"/>
  <c r="S126" i="35"/>
  <c r="R126" i="35"/>
  <c r="P126" i="35"/>
  <c r="AE125" i="35"/>
  <c r="AD125" i="35"/>
  <c r="AC125" i="35"/>
  <c r="AB125" i="35"/>
  <c r="AA125" i="35"/>
  <c r="S125" i="35"/>
  <c r="R125" i="35"/>
  <c r="P125" i="35"/>
  <c r="AE124" i="35"/>
  <c r="AD124" i="35"/>
  <c r="AC124" i="35"/>
  <c r="AB124" i="35"/>
  <c r="AA124" i="35"/>
  <c r="S124" i="35"/>
  <c r="R124" i="35"/>
  <c r="P124" i="35"/>
  <c r="AE123" i="35"/>
  <c r="AD123" i="35"/>
  <c r="AC123" i="35"/>
  <c r="AB123" i="35"/>
  <c r="AA123" i="35"/>
  <c r="S123" i="35"/>
  <c r="R123" i="35"/>
  <c r="P123" i="35"/>
  <c r="AE122" i="35"/>
  <c r="AD122" i="35"/>
  <c r="AC122" i="35"/>
  <c r="AB122" i="35"/>
  <c r="AA122" i="35"/>
  <c r="S122" i="35"/>
  <c r="R122" i="35"/>
  <c r="P122" i="35"/>
  <c r="AE121" i="35"/>
  <c r="AD121" i="35"/>
  <c r="AC121" i="35"/>
  <c r="AB121" i="35"/>
  <c r="AA121" i="35"/>
  <c r="S121" i="35"/>
  <c r="R121" i="35"/>
  <c r="P121" i="35"/>
  <c r="AE120" i="35"/>
  <c r="AD120" i="35"/>
  <c r="AC120" i="35"/>
  <c r="AB120" i="35"/>
  <c r="AA120" i="35"/>
  <c r="S120" i="35"/>
  <c r="R120" i="35"/>
  <c r="P120" i="35"/>
  <c r="AE119" i="35"/>
  <c r="AD119" i="35"/>
  <c r="AC119" i="35"/>
  <c r="AB119" i="35"/>
  <c r="AA119" i="35"/>
  <c r="S119" i="35"/>
  <c r="R119" i="35"/>
  <c r="P119" i="35"/>
  <c r="AE118" i="35"/>
  <c r="AD118" i="35"/>
  <c r="AC118" i="35"/>
  <c r="AB118" i="35"/>
  <c r="AA118" i="35"/>
  <c r="S118" i="35"/>
  <c r="R118" i="35"/>
  <c r="P118" i="35"/>
  <c r="AE117" i="35"/>
  <c r="AD117" i="35"/>
  <c r="AC117" i="35"/>
  <c r="AB117" i="35"/>
  <c r="AA117" i="35"/>
  <c r="S117" i="35"/>
  <c r="R117" i="35"/>
  <c r="P117" i="35"/>
  <c r="AE116" i="35"/>
  <c r="AD116" i="35"/>
  <c r="AC116" i="35"/>
  <c r="AB116" i="35"/>
  <c r="AA116" i="35"/>
  <c r="S116" i="35"/>
  <c r="R116" i="35"/>
  <c r="P116" i="35"/>
  <c r="AE115" i="35"/>
  <c r="AD115" i="35"/>
  <c r="AC115" i="35"/>
  <c r="AB115" i="35"/>
  <c r="AA115" i="35"/>
  <c r="S115" i="35"/>
  <c r="R115" i="35"/>
  <c r="P115" i="35"/>
  <c r="AE114" i="35"/>
  <c r="AD114" i="35"/>
  <c r="AC114" i="35"/>
  <c r="AB114" i="35"/>
  <c r="AA114" i="35"/>
  <c r="S114" i="35"/>
  <c r="R114" i="35"/>
  <c r="P114" i="35"/>
  <c r="AE113" i="35"/>
  <c r="AD113" i="35"/>
  <c r="AC113" i="35"/>
  <c r="AB113" i="35"/>
  <c r="AA113" i="35"/>
  <c r="S113" i="35"/>
  <c r="R113" i="35"/>
  <c r="P113" i="35"/>
  <c r="AE112" i="35"/>
  <c r="AD112" i="35"/>
  <c r="AC112" i="35"/>
  <c r="AB112" i="35"/>
  <c r="AA112" i="35"/>
  <c r="S112" i="35"/>
  <c r="R112" i="35"/>
  <c r="P112" i="35"/>
  <c r="AE111" i="35"/>
  <c r="AD111" i="35"/>
  <c r="AC111" i="35"/>
  <c r="AB111" i="35"/>
  <c r="AA111" i="35"/>
  <c r="S111" i="35"/>
  <c r="R111" i="35"/>
  <c r="P111" i="35"/>
  <c r="AE110" i="35"/>
  <c r="AD110" i="35"/>
  <c r="AC110" i="35"/>
  <c r="AB110" i="35"/>
  <c r="AA110" i="35"/>
  <c r="S110" i="35"/>
  <c r="R110" i="35"/>
  <c r="P110" i="35"/>
  <c r="AE109" i="35"/>
  <c r="AD109" i="35"/>
  <c r="AC109" i="35"/>
  <c r="AB109" i="35"/>
  <c r="AA109" i="35"/>
  <c r="S109" i="35"/>
  <c r="R109" i="35"/>
  <c r="P109" i="35"/>
  <c r="AE108" i="35"/>
  <c r="AD108" i="35"/>
  <c r="AC108" i="35"/>
  <c r="AB108" i="35"/>
  <c r="AA108" i="35"/>
  <c r="S108" i="35"/>
  <c r="R108" i="35"/>
  <c r="P108" i="35"/>
  <c r="AE107" i="35"/>
  <c r="AD107" i="35"/>
  <c r="AC107" i="35"/>
  <c r="AB107" i="35"/>
  <c r="AA107" i="35"/>
  <c r="S107" i="35"/>
  <c r="R107" i="35"/>
  <c r="P107" i="35"/>
  <c r="AE106" i="35"/>
  <c r="AD106" i="35"/>
  <c r="AC106" i="35"/>
  <c r="AB106" i="35"/>
  <c r="AA106" i="35"/>
  <c r="S106" i="35"/>
  <c r="R106" i="35"/>
  <c r="P106" i="35"/>
  <c r="AD105" i="35"/>
  <c r="AC105" i="35"/>
  <c r="AB105" i="35"/>
  <c r="AA105" i="35"/>
  <c r="S105" i="35"/>
  <c r="R105" i="35"/>
  <c r="P105" i="35"/>
  <c r="AE104" i="35"/>
  <c r="AD104" i="35"/>
  <c r="AC104" i="35"/>
  <c r="AB104" i="35"/>
  <c r="AA104" i="35"/>
  <c r="S104" i="35"/>
  <c r="R104" i="35"/>
  <c r="P104" i="35"/>
  <c r="AE103" i="35"/>
  <c r="AD103" i="35"/>
  <c r="AC103" i="35"/>
  <c r="AB103" i="35"/>
  <c r="AA103" i="35"/>
  <c r="S103" i="35"/>
  <c r="R103" i="35"/>
  <c r="P103" i="35"/>
  <c r="AE102" i="35"/>
  <c r="AD102" i="35"/>
  <c r="AC102" i="35"/>
  <c r="AB102" i="35"/>
  <c r="AA102" i="35"/>
  <c r="S102" i="35"/>
  <c r="R102" i="35"/>
  <c r="P102" i="35"/>
  <c r="AE101" i="35"/>
  <c r="AD101" i="35"/>
  <c r="AC101" i="35"/>
  <c r="AB101" i="35"/>
  <c r="AA101" i="35"/>
  <c r="S101" i="35"/>
  <c r="R101" i="35"/>
  <c r="P101" i="35"/>
  <c r="AE100" i="35"/>
  <c r="AD100" i="35"/>
  <c r="AC100" i="35"/>
  <c r="AB100" i="35"/>
  <c r="AA100" i="35"/>
  <c r="S100" i="35"/>
  <c r="R100" i="35"/>
  <c r="P100" i="35"/>
  <c r="AE99" i="35"/>
  <c r="AD99" i="35"/>
  <c r="AC99" i="35"/>
  <c r="AB99" i="35"/>
  <c r="AA99" i="35"/>
  <c r="S99" i="35"/>
  <c r="R99" i="35"/>
  <c r="P99" i="35"/>
  <c r="AE98" i="35"/>
  <c r="AD98" i="35"/>
  <c r="AC98" i="35"/>
  <c r="AB98" i="35"/>
  <c r="AA98" i="35"/>
  <c r="S98" i="35"/>
  <c r="R98" i="35"/>
  <c r="P98" i="35"/>
  <c r="AE97" i="35"/>
  <c r="AD97" i="35"/>
  <c r="AC97" i="35"/>
  <c r="AB97" i="35"/>
  <c r="S97" i="35"/>
  <c r="R97" i="35"/>
  <c r="AE96" i="35"/>
  <c r="AD96" i="35"/>
  <c r="AC96" i="35"/>
  <c r="AB96" i="35"/>
  <c r="AA96" i="35"/>
  <c r="S96" i="35"/>
  <c r="R96" i="35"/>
  <c r="P96" i="35"/>
  <c r="AE95" i="35"/>
  <c r="AD95" i="35"/>
  <c r="AC95" i="35"/>
  <c r="AB95" i="35"/>
  <c r="AA95" i="35"/>
  <c r="S95" i="35"/>
  <c r="R95" i="35"/>
  <c r="P95" i="35"/>
  <c r="AE94" i="35"/>
  <c r="AD94" i="35"/>
  <c r="AC94" i="35"/>
  <c r="AB94" i="35"/>
  <c r="AA94" i="35"/>
  <c r="S94" i="35"/>
  <c r="R94" i="35"/>
  <c r="P94" i="35"/>
  <c r="AE93" i="35"/>
  <c r="AD93" i="35"/>
  <c r="AC93" i="35"/>
  <c r="AB93" i="35"/>
  <c r="AA93" i="35"/>
  <c r="S93" i="35"/>
  <c r="R93" i="35"/>
  <c r="P93" i="35"/>
  <c r="AE92" i="35"/>
  <c r="AD92" i="35"/>
  <c r="AC92" i="35"/>
  <c r="AB92" i="35"/>
  <c r="AA92" i="35"/>
  <c r="S92" i="35"/>
  <c r="R92" i="35"/>
  <c r="P92" i="35"/>
  <c r="AE91" i="35"/>
  <c r="AD91" i="35"/>
  <c r="AC91" i="35"/>
  <c r="AB91" i="35"/>
  <c r="AA91" i="35"/>
  <c r="S91" i="35"/>
  <c r="R91" i="35"/>
  <c r="P91" i="35"/>
  <c r="AE90" i="35"/>
  <c r="AD90" i="35"/>
  <c r="AC90" i="35"/>
  <c r="AB90" i="35"/>
  <c r="AA90" i="35"/>
  <c r="S90" i="35"/>
  <c r="R90" i="35"/>
  <c r="P90" i="35"/>
  <c r="AE89" i="35"/>
  <c r="AD89" i="35"/>
  <c r="AC89" i="35"/>
  <c r="AB89" i="35"/>
  <c r="AA89" i="35"/>
  <c r="S89" i="35"/>
  <c r="R89" i="35"/>
  <c r="P89" i="35"/>
  <c r="AE88" i="35"/>
  <c r="AD88" i="35"/>
  <c r="AC88" i="35"/>
  <c r="AB88" i="35"/>
  <c r="AA88" i="35"/>
  <c r="S88" i="35"/>
  <c r="R88" i="35"/>
  <c r="P88" i="35"/>
  <c r="AE87" i="35"/>
  <c r="AD87" i="35"/>
  <c r="AC87" i="35"/>
  <c r="AB87" i="35"/>
  <c r="AA87" i="35"/>
  <c r="S87" i="35"/>
  <c r="R87" i="35"/>
  <c r="P87" i="35"/>
  <c r="AE86" i="35"/>
  <c r="AD86" i="35"/>
  <c r="AC86" i="35"/>
  <c r="AB86" i="35"/>
  <c r="AA86" i="35"/>
  <c r="S86" i="35"/>
  <c r="R86" i="35"/>
  <c r="P86" i="35"/>
  <c r="AE85" i="35"/>
  <c r="AD85" i="35"/>
  <c r="AC85" i="35"/>
  <c r="AB85" i="35"/>
  <c r="AA85" i="35"/>
  <c r="S85" i="35"/>
  <c r="R85" i="35"/>
  <c r="P85" i="35"/>
  <c r="AE84" i="35"/>
  <c r="AD84" i="35"/>
  <c r="AC84" i="35"/>
  <c r="AB84" i="35"/>
  <c r="AA84" i="35"/>
  <c r="S84" i="35"/>
  <c r="R84" i="35"/>
  <c r="P84" i="35"/>
  <c r="AE83" i="35"/>
  <c r="AD83" i="35"/>
  <c r="AC83" i="35"/>
  <c r="AB83" i="35"/>
  <c r="AA83" i="35"/>
  <c r="S83" i="35"/>
  <c r="R83" i="35"/>
  <c r="P83" i="35"/>
  <c r="AE82" i="35"/>
  <c r="AD82" i="35"/>
  <c r="AC82" i="35"/>
  <c r="AB82" i="35"/>
  <c r="AA82" i="35"/>
  <c r="S82" i="35"/>
  <c r="R82" i="35"/>
  <c r="P82" i="35"/>
  <c r="AE81" i="35"/>
  <c r="AD81" i="35"/>
  <c r="AC81" i="35"/>
  <c r="AB81" i="35"/>
  <c r="AA81" i="35"/>
  <c r="S81" i="35"/>
  <c r="R81" i="35"/>
  <c r="P81" i="35"/>
  <c r="AE80" i="35"/>
  <c r="AD80" i="35"/>
  <c r="AC80" i="35"/>
  <c r="AB80" i="35"/>
  <c r="AA80" i="35"/>
  <c r="S80" i="35"/>
  <c r="R80" i="35"/>
  <c r="P80" i="35"/>
  <c r="AE79" i="35"/>
  <c r="AD79" i="35"/>
  <c r="AC79" i="35"/>
  <c r="AB79" i="35"/>
  <c r="AA79" i="35"/>
  <c r="S79" i="35"/>
  <c r="R79" i="35"/>
  <c r="P79" i="35"/>
  <c r="AE78" i="35"/>
  <c r="AD78" i="35"/>
  <c r="AC78" i="35"/>
  <c r="AB78" i="35"/>
  <c r="AA78" i="35"/>
  <c r="S78" i="35"/>
  <c r="R78" i="35"/>
  <c r="P78" i="35"/>
  <c r="AE77" i="35"/>
  <c r="AD77" i="35"/>
  <c r="AC77" i="35"/>
  <c r="AB77" i="35"/>
  <c r="AA77" i="35"/>
  <c r="S77" i="35"/>
  <c r="R77" i="35"/>
  <c r="P77" i="35"/>
  <c r="AE76" i="35"/>
  <c r="AD76" i="35"/>
  <c r="AC76" i="35"/>
  <c r="AB76" i="35"/>
  <c r="AA76" i="35"/>
  <c r="S76" i="35"/>
  <c r="R76" i="35"/>
  <c r="P76" i="35"/>
  <c r="AE75" i="35"/>
  <c r="AD75" i="35"/>
  <c r="AC75" i="35"/>
  <c r="AB75" i="35"/>
  <c r="AA75" i="35"/>
  <c r="S75" i="35"/>
  <c r="R75" i="35"/>
  <c r="P75" i="35"/>
  <c r="AE74" i="35"/>
  <c r="AD74" i="35"/>
  <c r="AC74" i="35"/>
  <c r="AB74" i="35"/>
  <c r="AA74" i="35"/>
  <c r="S74" i="35"/>
  <c r="R74" i="35"/>
  <c r="P74" i="35"/>
  <c r="AE73" i="35"/>
  <c r="AD73" i="35"/>
  <c r="AC73" i="35"/>
  <c r="AB73" i="35"/>
  <c r="AA73" i="35"/>
  <c r="R73" i="35"/>
  <c r="P73" i="35"/>
  <c r="AE72" i="35"/>
  <c r="AD72" i="35"/>
  <c r="AC72" i="35"/>
  <c r="AB72" i="35"/>
  <c r="AA72" i="35"/>
  <c r="S72" i="35"/>
  <c r="R72" i="35"/>
  <c r="P72" i="35"/>
  <c r="AE71" i="35"/>
  <c r="AD71" i="35"/>
  <c r="AC71" i="35"/>
  <c r="AB71" i="35"/>
  <c r="AA71" i="35"/>
  <c r="S71" i="35"/>
  <c r="R71" i="35"/>
  <c r="P71" i="35"/>
  <c r="AE70" i="35"/>
  <c r="AD70" i="35"/>
  <c r="AC70" i="35"/>
  <c r="AB70" i="35"/>
  <c r="AA70" i="35"/>
  <c r="S70" i="35"/>
  <c r="R70" i="35"/>
  <c r="P70" i="35"/>
  <c r="AE69" i="35"/>
  <c r="AD69" i="35"/>
  <c r="AC69" i="35"/>
  <c r="AB69" i="35"/>
  <c r="AA69" i="35"/>
  <c r="S69" i="35"/>
  <c r="R69" i="35"/>
  <c r="P69" i="35"/>
  <c r="AE68" i="35"/>
  <c r="AD68" i="35"/>
  <c r="AC68" i="35"/>
  <c r="AB68" i="35"/>
  <c r="AA68" i="35"/>
  <c r="S68" i="35"/>
  <c r="R68" i="35"/>
  <c r="P68" i="35"/>
  <c r="AE67" i="35"/>
  <c r="AD67" i="35"/>
  <c r="AC67" i="35"/>
  <c r="AB67" i="35"/>
  <c r="AA67" i="35"/>
  <c r="S67" i="35"/>
  <c r="R67" i="35"/>
  <c r="P67" i="35"/>
  <c r="AE66" i="35"/>
  <c r="AD66" i="35"/>
  <c r="AC66" i="35"/>
  <c r="AB66" i="35"/>
  <c r="AA66" i="35"/>
  <c r="S66" i="35"/>
  <c r="R66" i="35"/>
  <c r="P66" i="35"/>
  <c r="AE65" i="35"/>
  <c r="AD65" i="35"/>
  <c r="AC65" i="35"/>
  <c r="AB65" i="35"/>
  <c r="AA65" i="35"/>
  <c r="S65" i="35"/>
  <c r="R65" i="35"/>
  <c r="P65" i="35"/>
  <c r="AE64" i="35"/>
  <c r="AD64" i="35"/>
  <c r="AC64" i="35"/>
  <c r="AB64" i="35"/>
  <c r="AA64" i="35"/>
  <c r="S64" i="35"/>
  <c r="R64" i="35"/>
  <c r="P64" i="35"/>
  <c r="AE63" i="35"/>
  <c r="AD63" i="35"/>
  <c r="AC63" i="35"/>
  <c r="AB63" i="35"/>
  <c r="AA63" i="35"/>
  <c r="S63" i="35"/>
  <c r="R63" i="35"/>
  <c r="P63" i="35"/>
  <c r="AE62" i="35"/>
  <c r="AD62" i="35"/>
  <c r="AC62" i="35"/>
  <c r="AB62" i="35"/>
  <c r="AA62" i="35"/>
  <c r="S62" i="35"/>
  <c r="R62" i="35"/>
  <c r="P62" i="35"/>
  <c r="AE61" i="35"/>
  <c r="AD61" i="35"/>
  <c r="AC61" i="35"/>
  <c r="AB61" i="35"/>
  <c r="AA61" i="35"/>
  <c r="S61" i="35"/>
  <c r="R61" i="35"/>
  <c r="P61" i="35"/>
  <c r="AE60" i="35"/>
  <c r="AD60" i="35"/>
  <c r="AC60" i="35"/>
  <c r="AB60" i="35"/>
  <c r="AA60" i="35"/>
  <c r="S60" i="35"/>
  <c r="R60" i="35"/>
  <c r="P60" i="35"/>
  <c r="AE59" i="35"/>
  <c r="AD59" i="35"/>
  <c r="AC59" i="35"/>
  <c r="AB59" i="35"/>
  <c r="AA59" i="35"/>
  <c r="S59" i="35"/>
  <c r="R59" i="35"/>
  <c r="P59" i="35"/>
  <c r="AE58" i="35"/>
  <c r="AD58" i="35"/>
  <c r="AC58" i="35"/>
  <c r="AB58" i="35"/>
  <c r="AA58" i="35"/>
  <c r="S58" i="35"/>
  <c r="R58" i="35"/>
  <c r="P58" i="35"/>
  <c r="AE57" i="35"/>
  <c r="AD57" i="35"/>
  <c r="AC57" i="35"/>
  <c r="AB57" i="35"/>
  <c r="AA57" i="35"/>
  <c r="S57" i="35"/>
  <c r="R57" i="35"/>
  <c r="P57" i="35"/>
  <c r="AE56" i="35"/>
  <c r="AD56" i="35"/>
  <c r="AC56" i="35"/>
  <c r="AB56" i="35"/>
  <c r="AA56" i="35"/>
  <c r="S56" i="35"/>
  <c r="R56" i="35"/>
  <c r="P56" i="35"/>
  <c r="AE55" i="35"/>
  <c r="AD55" i="35"/>
  <c r="AC55" i="35"/>
  <c r="AB55" i="35"/>
  <c r="AA55" i="35"/>
  <c r="S55" i="35"/>
  <c r="R55" i="35"/>
  <c r="P55" i="35"/>
  <c r="AE54" i="35"/>
  <c r="AD54" i="35"/>
  <c r="AB54" i="35"/>
  <c r="AA54" i="35"/>
  <c r="S54" i="35"/>
  <c r="R54" i="35"/>
  <c r="P54" i="35"/>
  <c r="AE53" i="35"/>
  <c r="AD53" i="35"/>
  <c r="AC53" i="35"/>
  <c r="AB53" i="35"/>
  <c r="AA53" i="35"/>
  <c r="S53" i="35"/>
  <c r="R53" i="35"/>
  <c r="P53" i="35"/>
  <c r="AE52" i="35"/>
  <c r="AD52" i="35"/>
  <c r="AC52" i="35"/>
  <c r="AB52" i="35"/>
  <c r="AA52" i="35"/>
  <c r="S52" i="35"/>
  <c r="R52" i="35"/>
  <c r="P52" i="35"/>
  <c r="AE51" i="35"/>
  <c r="AD51" i="35"/>
  <c r="AC51" i="35"/>
  <c r="AB51" i="35"/>
  <c r="AA51" i="35"/>
  <c r="S51" i="35"/>
  <c r="R51" i="35"/>
  <c r="P51" i="35"/>
  <c r="AE50" i="35"/>
  <c r="AD50" i="35"/>
  <c r="AC50" i="35"/>
  <c r="AB50" i="35"/>
  <c r="AA50" i="35"/>
  <c r="S50" i="35"/>
  <c r="R50" i="35"/>
  <c r="P50" i="35"/>
  <c r="AE49" i="35"/>
  <c r="AD49" i="35"/>
  <c r="AC49" i="35"/>
  <c r="AB49" i="35"/>
  <c r="AA49" i="35"/>
  <c r="S49" i="35"/>
  <c r="R49" i="35"/>
  <c r="P49" i="35"/>
  <c r="AE48" i="35"/>
  <c r="AD48" i="35"/>
  <c r="AC48" i="35"/>
  <c r="AB48" i="35"/>
  <c r="AA48" i="35"/>
  <c r="S48" i="35"/>
  <c r="R48" i="35"/>
  <c r="P48" i="35"/>
  <c r="AE47" i="35"/>
  <c r="AD47" i="35"/>
  <c r="AC47" i="35"/>
  <c r="AB47" i="35"/>
  <c r="AA47" i="35"/>
  <c r="S47" i="35"/>
  <c r="R47" i="35"/>
  <c r="P47" i="35"/>
  <c r="AE46" i="35"/>
  <c r="AD46" i="35"/>
  <c r="AC46" i="35"/>
  <c r="AB46" i="35"/>
  <c r="AA46" i="35"/>
  <c r="S46" i="35"/>
  <c r="R46" i="35"/>
  <c r="P46" i="35"/>
  <c r="AE45" i="35"/>
  <c r="AD45" i="35"/>
  <c r="AC45" i="35"/>
  <c r="AB45" i="35"/>
  <c r="AA45" i="35"/>
  <c r="S45" i="35"/>
  <c r="R45" i="35"/>
  <c r="P45" i="35"/>
  <c r="AE44" i="35"/>
  <c r="AD44" i="35"/>
  <c r="AC44" i="35"/>
  <c r="AB44" i="35"/>
  <c r="AA44" i="35"/>
  <c r="S44" i="35"/>
  <c r="R44" i="35"/>
  <c r="P44" i="35"/>
  <c r="AE43" i="35"/>
  <c r="AD43" i="35"/>
  <c r="AC43" i="35"/>
  <c r="AB43" i="35"/>
  <c r="AA43" i="35"/>
  <c r="S43" i="35"/>
  <c r="R43" i="35"/>
  <c r="P43" i="35"/>
  <c r="AE42" i="35"/>
  <c r="AD42" i="35"/>
  <c r="AC42" i="35"/>
  <c r="AB42" i="35"/>
  <c r="AA42" i="35"/>
  <c r="S42" i="35"/>
  <c r="R42" i="35"/>
  <c r="P42" i="35"/>
  <c r="AE41" i="35"/>
  <c r="AD41" i="35"/>
  <c r="AC41" i="35"/>
  <c r="AB41" i="35"/>
  <c r="AA41" i="35"/>
  <c r="S41" i="35"/>
  <c r="R41" i="35"/>
  <c r="P41" i="35"/>
  <c r="AE40" i="35"/>
  <c r="AD40" i="35"/>
  <c r="AC40" i="35"/>
  <c r="AB40" i="35"/>
  <c r="AA40" i="35"/>
  <c r="S40" i="35"/>
  <c r="R40" i="35"/>
  <c r="P40" i="35"/>
  <c r="AE39" i="35"/>
  <c r="AD39" i="35"/>
  <c r="AC39" i="35"/>
  <c r="AB39" i="35"/>
  <c r="AA39" i="35"/>
  <c r="S39" i="35"/>
  <c r="R39" i="35"/>
  <c r="P39" i="35"/>
  <c r="AE38" i="35"/>
  <c r="AD38" i="35"/>
  <c r="AC38" i="35"/>
  <c r="AB38" i="35"/>
  <c r="AA38" i="35"/>
  <c r="S38" i="35"/>
  <c r="R38" i="35"/>
  <c r="P38" i="35"/>
  <c r="AE37" i="35"/>
  <c r="AD37" i="35"/>
  <c r="AC37" i="35"/>
  <c r="AB37" i="35"/>
  <c r="AA37" i="35"/>
  <c r="S37" i="35"/>
  <c r="R37" i="35"/>
  <c r="P37" i="35"/>
  <c r="AE36" i="35"/>
  <c r="AD36" i="35"/>
  <c r="AC36" i="35"/>
  <c r="AB36" i="35"/>
  <c r="AA36" i="35"/>
  <c r="S36" i="35"/>
  <c r="R36" i="35"/>
  <c r="P36" i="35"/>
  <c r="AE35" i="35"/>
  <c r="AD35" i="35"/>
  <c r="AC35" i="35"/>
  <c r="AB35" i="35"/>
  <c r="AA35" i="35"/>
  <c r="S35" i="35"/>
  <c r="R35" i="35"/>
  <c r="P35" i="35"/>
  <c r="AE34" i="35"/>
  <c r="AD34" i="35"/>
  <c r="AC34" i="35"/>
  <c r="AB34" i="35"/>
  <c r="AA34" i="35"/>
  <c r="S34" i="35"/>
  <c r="R34" i="35"/>
  <c r="P34" i="35"/>
  <c r="AE33" i="35"/>
  <c r="AD33" i="35"/>
  <c r="AC33" i="35"/>
  <c r="AB33" i="35"/>
  <c r="AA33" i="35"/>
  <c r="S33" i="35"/>
  <c r="R33" i="35"/>
  <c r="P33" i="35"/>
  <c r="AE32" i="35"/>
  <c r="AD32" i="35"/>
  <c r="AC32" i="35"/>
  <c r="AB32" i="35"/>
  <c r="AA32" i="35"/>
  <c r="S32" i="35"/>
  <c r="R32" i="35"/>
  <c r="P32" i="35"/>
  <c r="AE31" i="35"/>
  <c r="AD31" i="35"/>
  <c r="AC31" i="35"/>
  <c r="AB31" i="35"/>
  <c r="AA31" i="35"/>
  <c r="S31" i="35"/>
  <c r="R31" i="35"/>
  <c r="P31" i="35"/>
  <c r="AE30" i="35"/>
  <c r="AD30" i="35"/>
  <c r="AC30" i="35"/>
  <c r="AB30" i="35"/>
  <c r="AA30" i="35"/>
  <c r="S30" i="35"/>
  <c r="R30" i="35"/>
  <c r="P30" i="35"/>
  <c r="AE29" i="35"/>
  <c r="AD29" i="35"/>
  <c r="AC29" i="35"/>
  <c r="AB29" i="35"/>
  <c r="AA29" i="35"/>
  <c r="S29" i="35"/>
  <c r="R29" i="35"/>
  <c r="P29" i="35"/>
  <c r="AE28" i="35"/>
  <c r="AD28" i="35"/>
  <c r="AC28" i="35"/>
  <c r="AB28" i="35"/>
  <c r="AA28" i="35"/>
  <c r="S28" i="35"/>
  <c r="R28" i="35"/>
  <c r="P28" i="35"/>
  <c r="AE27" i="35"/>
  <c r="AD27" i="35"/>
  <c r="AC27" i="35"/>
  <c r="AB27" i="35"/>
  <c r="AA27" i="35"/>
  <c r="S27" i="35"/>
  <c r="R27" i="35"/>
  <c r="P27" i="35"/>
  <c r="AE26" i="35"/>
  <c r="AD26" i="35"/>
  <c r="AC26" i="35"/>
  <c r="AB26" i="35"/>
  <c r="AA26" i="35"/>
  <c r="S26" i="35"/>
  <c r="R26" i="35"/>
  <c r="P26" i="35"/>
  <c r="AE25" i="35"/>
  <c r="AD25" i="35"/>
  <c r="AC25" i="35"/>
  <c r="AB25" i="35"/>
  <c r="AA25" i="35"/>
  <c r="S25" i="35"/>
  <c r="R25" i="35"/>
  <c r="P25" i="35"/>
  <c r="AE24" i="35"/>
  <c r="AD24" i="35"/>
  <c r="AC24" i="35"/>
  <c r="AB24" i="35"/>
  <c r="AA24" i="35"/>
  <c r="S24" i="35"/>
  <c r="R24" i="35"/>
  <c r="P24" i="35"/>
  <c r="AE23" i="35"/>
  <c r="AD23" i="35"/>
  <c r="AC23" i="35"/>
  <c r="AB23" i="35"/>
  <c r="AA23" i="35"/>
  <c r="S23" i="35"/>
  <c r="R23" i="35"/>
  <c r="P23" i="35"/>
  <c r="AE22" i="35"/>
  <c r="AD22" i="35"/>
  <c r="AC22" i="35"/>
  <c r="AB22" i="35"/>
  <c r="AA22" i="35"/>
  <c r="S22" i="35"/>
  <c r="R22" i="35"/>
  <c r="P22" i="35"/>
  <c r="AE21" i="35"/>
  <c r="AD21" i="35"/>
  <c r="AC21" i="35"/>
  <c r="AB21" i="35"/>
  <c r="AA21" i="35"/>
  <c r="S21" i="35"/>
  <c r="R21" i="35"/>
  <c r="P21" i="35"/>
  <c r="AE20" i="35"/>
  <c r="AD20" i="35"/>
  <c r="AC20" i="35"/>
  <c r="AB20" i="35"/>
  <c r="AA20" i="35"/>
  <c r="S20" i="35"/>
  <c r="R20" i="35"/>
  <c r="P20" i="35"/>
  <c r="AE19" i="35"/>
  <c r="AD19" i="35"/>
  <c r="AC19" i="35"/>
  <c r="AB19" i="35"/>
  <c r="AA19" i="35"/>
  <c r="S19" i="35"/>
  <c r="R19" i="35"/>
  <c r="P19" i="35"/>
  <c r="AE18" i="35"/>
  <c r="AD18" i="35"/>
  <c r="AC18" i="35"/>
  <c r="AB18" i="35"/>
  <c r="AA18" i="35"/>
  <c r="S18" i="35"/>
  <c r="R18" i="35"/>
  <c r="P18" i="35"/>
  <c r="AE17" i="35"/>
  <c r="AD17" i="35"/>
  <c r="AC17" i="35"/>
  <c r="AB17" i="35"/>
  <c r="AA17" i="35"/>
  <c r="S17" i="35"/>
  <c r="R17" i="35"/>
  <c r="P17" i="35"/>
  <c r="AE16" i="35"/>
  <c r="AD16" i="35"/>
  <c r="AC16" i="35"/>
  <c r="AB16" i="35"/>
  <c r="AA16" i="35"/>
  <c r="S16" i="35"/>
  <c r="R16" i="35"/>
  <c r="P16" i="35"/>
  <c r="AE15" i="35"/>
  <c r="AD15" i="35"/>
  <c r="AC15" i="35"/>
  <c r="AB15" i="35"/>
  <c r="AA15" i="35"/>
  <c r="S15" i="35"/>
  <c r="R15" i="35"/>
  <c r="P15" i="35"/>
  <c r="AE14" i="35"/>
  <c r="AD14" i="35"/>
  <c r="AC14" i="35"/>
  <c r="AB14" i="35"/>
  <c r="AA14" i="35"/>
  <c r="S14" i="35"/>
  <c r="R14" i="35"/>
  <c r="P14" i="35"/>
  <c r="AE13" i="35"/>
  <c r="AD13" i="35"/>
  <c r="AC13" i="35"/>
  <c r="AB13" i="35"/>
  <c r="AA13" i="35"/>
  <c r="S13" i="35"/>
  <c r="R13" i="35"/>
  <c r="P13" i="35"/>
  <c r="AE12" i="35"/>
  <c r="AD12" i="35"/>
  <c r="AC12" i="35"/>
  <c r="AB12" i="35"/>
  <c r="AA12" i="35"/>
  <c r="S12" i="35"/>
  <c r="R12" i="35"/>
  <c r="P12" i="35"/>
  <c r="AE11" i="35"/>
  <c r="AD11" i="35"/>
  <c r="AC11" i="35"/>
  <c r="AB11" i="35"/>
  <c r="AA11" i="35"/>
  <c r="S11" i="35"/>
  <c r="R11" i="35"/>
  <c r="P11" i="35"/>
  <c r="AE10" i="35"/>
  <c r="AD10" i="35"/>
  <c r="AC10" i="35"/>
  <c r="AB10" i="35"/>
  <c r="AA10" i="35"/>
  <c r="S10" i="35"/>
  <c r="R10" i="35"/>
  <c r="P10" i="35"/>
  <c r="AE9" i="35"/>
  <c r="AD9" i="35"/>
  <c r="AC9" i="35"/>
  <c r="AB9" i="35"/>
  <c r="AA9" i="35"/>
  <c r="S9" i="35"/>
  <c r="R9" i="35"/>
  <c r="P9" i="35"/>
  <c r="AE8" i="35"/>
  <c r="AD8" i="35"/>
  <c r="AC8" i="35"/>
  <c r="AB8" i="35"/>
  <c r="AA8" i="35"/>
  <c r="S8" i="35"/>
  <c r="R8" i="35"/>
  <c r="P8" i="35"/>
  <c r="AE7" i="35"/>
  <c r="AD7" i="35"/>
  <c r="AC7" i="35"/>
  <c r="AB7" i="35"/>
  <c r="AA7" i="35"/>
  <c r="S7" i="35"/>
  <c r="R7" i="35"/>
  <c r="P7" i="35"/>
  <c r="U5" i="35"/>
  <c r="V5" i="35" s="1"/>
  <c r="W5" i="35" s="1"/>
  <c r="X5" i="35" s="1"/>
  <c r="Y5" i="35" s="1"/>
  <c r="Z5" i="35" s="1"/>
  <c r="A344" i="34"/>
  <c r="A357" i="34"/>
  <c r="AB348" i="34"/>
  <c r="AF333" i="34"/>
  <c r="A333" i="34"/>
  <c r="AF332" i="34"/>
  <c r="AB332" i="34"/>
  <c r="AB330" i="34"/>
  <c r="AB327" i="34"/>
  <c r="AB326" i="34"/>
  <c r="AB325" i="34"/>
  <c r="AB324" i="34"/>
  <c r="AB320" i="34"/>
  <c r="AB319" i="34"/>
  <c r="AB318" i="34"/>
  <c r="AB317" i="34"/>
  <c r="AE313" i="34"/>
  <c r="AD313" i="34"/>
  <c r="AC313" i="34"/>
  <c r="AB313" i="34"/>
  <c r="AA313" i="34"/>
  <c r="S313" i="34"/>
  <c r="R313" i="34"/>
  <c r="P313" i="34"/>
  <c r="AE312" i="34"/>
  <c r="AD312" i="34"/>
  <c r="AC312" i="34"/>
  <c r="AB312" i="34"/>
  <c r="AA312" i="34"/>
  <c r="S312" i="34"/>
  <c r="R312" i="34"/>
  <c r="P312" i="34"/>
  <c r="AE311" i="34"/>
  <c r="AD311" i="34"/>
  <c r="AC311" i="34"/>
  <c r="AB311" i="34"/>
  <c r="AA311" i="34"/>
  <c r="S311" i="34"/>
  <c r="R311" i="34"/>
  <c r="P311" i="34"/>
  <c r="AE310" i="34"/>
  <c r="AD310" i="34"/>
  <c r="AC310" i="34"/>
  <c r="AB310" i="34"/>
  <c r="AA310" i="34"/>
  <c r="S310" i="34"/>
  <c r="R310" i="34"/>
  <c r="P310" i="34"/>
  <c r="AE309" i="34"/>
  <c r="AD309" i="34"/>
  <c r="AC309" i="34"/>
  <c r="AB309" i="34"/>
  <c r="AA309" i="34"/>
  <c r="S309" i="34"/>
  <c r="R309" i="34"/>
  <c r="P309" i="34"/>
  <c r="AE308" i="34"/>
  <c r="AD308" i="34"/>
  <c r="AC308" i="34"/>
  <c r="AB308" i="34"/>
  <c r="AA308" i="34"/>
  <c r="S308" i="34"/>
  <c r="R308" i="34"/>
  <c r="P308" i="34"/>
  <c r="AE307" i="34"/>
  <c r="AD307" i="34"/>
  <c r="AC307" i="34"/>
  <c r="AB307" i="34"/>
  <c r="AA307" i="34"/>
  <c r="S307" i="34"/>
  <c r="R307" i="34"/>
  <c r="P307" i="34"/>
  <c r="AE306" i="34"/>
  <c r="AD306" i="34"/>
  <c r="AC306" i="34"/>
  <c r="AB306" i="34"/>
  <c r="AA306" i="34"/>
  <c r="S306" i="34"/>
  <c r="R306" i="34"/>
  <c r="P306" i="34"/>
  <c r="AE305" i="34"/>
  <c r="AD305" i="34"/>
  <c r="AC305" i="34"/>
  <c r="AB305" i="34"/>
  <c r="AA305" i="34"/>
  <c r="S305" i="34"/>
  <c r="R305" i="34"/>
  <c r="P305" i="34"/>
  <c r="AE304" i="34"/>
  <c r="AD304" i="34"/>
  <c r="AC304" i="34"/>
  <c r="AB304" i="34"/>
  <c r="AA304" i="34"/>
  <c r="S304" i="34"/>
  <c r="R304" i="34"/>
  <c r="P304" i="34"/>
  <c r="AE303" i="34"/>
  <c r="AD303" i="34"/>
  <c r="AC303" i="34"/>
  <c r="AB303" i="34"/>
  <c r="AA303" i="34"/>
  <c r="S303" i="34"/>
  <c r="R303" i="34"/>
  <c r="P303" i="34"/>
  <c r="AE302" i="34"/>
  <c r="AD302" i="34"/>
  <c r="AC302" i="34"/>
  <c r="AB302" i="34"/>
  <c r="AA302" i="34"/>
  <c r="S302" i="34"/>
  <c r="R302" i="34"/>
  <c r="P302" i="34"/>
  <c r="AE301" i="34"/>
  <c r="AD301" i="34"/>
  <c r="AC301" i="34"/>
  <c r="AB301" i="34"/>
  <c r="AA301" i="34"/>
  <c r="S301" i="34"/>
  <c r="R301" i="34"/>
  <c r="P301" i="34"/>
  <c r="AE300" i="34"/>
  <c r="AD300" i="34"/>
  <c r="AC300" i="34"/>
  <c r="AB300" i="34"/>
  <c r="AA300" i="34"/>
  <c r="S300" i="34"/>
  <c r="R300" i="34"/>
  <c r="P300" i="34"/>
  <c r="AE299" i="34"/>
  <c r="AD299" i="34"/>
  <c r="AC299" i="34"/>
  <c r="AB299" i="34"/>
  <c r="AA299" i="34"/>
  <c r="S299" i="34"/>
  <c r="R299" i="34"/>
  <c r="P299" i="34"/>
  <c r="AE298" i="34"/>
  <c r="AD298" i="34"/>
  <c r="AC298" i="34"/>
  <c r="AB298" i="34"/>
  <c r="AA298" i="34"/>
  <c r="S298" i="34"/>
  <c r="R298" i="34"/>
  <c r="P298" i="34"/>
  <c r="AE297" i="34"/>
  <c r="AD297" i="34"/>
  <c r="AC297" i="34"/>
  <c r="AB297" i="34"/>
  <c r="AA297" i="34"/>
  <c r="S297" i="34"/>
  <c r="R297" i="34"/>
  <c r="P297" i="34"/>
  <c r="AE296" i="34"/>
  <c r="AD296" i="34"/>
  <c r="AC296" i="34"/>
  <c r="AB296" i="34"/>
  <c r="AA296" i="34"/>
  <c r="S296" i="34"/>
  <c r="R296" i="34"/>
  <c r="P296" i="34"/>
  <c r="AE295" i="34"/>
  <c r="AD295" i="34"/>
  <c r="AC295" i="34"/>
  <c r="AB295" i="34"/>
  <c r="AA295" i="34"/>
  <c r="S295" i="34"/>
  <c r="R295" i="34"/>
  <c r="P295" i="34"/>
  <c r="AE294" i="34"/>
  <c r="AD294" i="34"/>
  <c r="AC294" i="34"/>
  <c r="AB294" i="34"/>
  <c r="AA294" i="34"/>
  <c r="S294" i="34"/>
  <c r="R294" i="34"/>
  <c r="P294" i="34"/>
  <c r="AE293" i="34"/>
  <c r="AD293" i="34"/>
  <c r="AC293" i="34"/>
  <c r="AB293" i="34"/>
  <c r="AA293" i="34"/>
  <c r="S293" i="34"/>
  <c r="R293" i="34"/>
  <c r="P293" i="34"/>
  <c r="AE292" i="34"/>
  <c r="AD292" i="34"/>
  <c r="AC292" i="34"/>
  <c r="AB292" i="34"/>
  <c r="AA292" i="34"/>
  <c r="S292" i="34"/>
  <c r="R292" i="34"/>
  <c r="P292" i="34"/>
  <c r="AE291" i="34"/>
  <c r="AD291" i="34"/>
  <c r="AC291" i="34"/>
  <c r="AB291" i="34"/>
  <c r="AA291" i="34"/>
  <c r="S291" i="34"/>
  <c r="R291" i="34"/>
  <c r="P291" i="34"/>
  <c r="AE290" i="34"/>
  <c r="AD290" i="34"/>
  <c r="AC290" i="34"/>
  <c r="AB290" i="34"/>
  <c r="AA290" i="34"/>
  <c r="S290" i="34"/>
  <c r="R290" i="34"/>
  <c r="P290" i="34"/>
  <c r="AE289" i="34"/>
  <c r="AD289" i="34"/>
  <c r="AC289" i="34"/>
  <c r="AB289" i="34"/>
  <c r="AA289" i="34"/>
  <c r="S289" i="34"/>
  <c r="R289" i="34"/>
  <c r="P289" i="34"/>
  <c r="AE288" i="34"/>
  <c r="AD288" i="34"/>
  <c r="AC288" i="34"/>
  <c r="AB288" i="34"/>
  <c r="AA288" i="34"/>
  <c r="S288" i="34"/>
  <c r="R288" i="34"/>
  <c r="P288" i="34"/>
  <c r="AE287" i="34"/>
  <c r="AD287" i="34"/>
  <c r="AC287" i="34"/>
  <c r="AB287" i="34"/>
  <c r="AA287" i="34"/>
  <c r="S287" i="34"/>
  <c r="R287" i="34"/>
  <c r="P287" i="34"/>
  <c r="AE286" i="34"/>
  <c r="AD286" i="34"/>
  <c r="AC286" i="34"/>
  <c r="AB286" i="34"/>
  <c r="AA286" i="34"/>
  <c r="S286" i="34"/>
  <c r="R286" i="34"/>
  <c r="P286" i="34"/>
  <c r="AE285" i="34"/>
  <c r="AD285" i="34"/>
  <c r="AC285" i="34"/>
  <c r="AB285" i="34"/>
  <c r="AA285" i="34"/>
  <c r="S285" i="34"/>
  <c r="R285" i="34"/>
  <c r="P285" i="34"/>
  <c r="AE284" i="34"/>
  <c r="AD284" i="34"/>
  <c r="AC284" i="34"/>
  <c r="AB284" i="34"/>
  <c r="AA284" i="34"/>
  <c r="S284" i="34"/>
  <c r="R284" i="34"/>
  <c r="P284" i="34"/>
  <c r="AE283" i="34"/>
  <c r="AD283" i="34"/>
  <c r="AC283" i="34"/>
  <c r="AB283" i="34"/>
  <c r="AA283" i="34"/>
  <c r="S283" i="34"/>
  <c r="R283" i="34"/>
  <c r="P283" i="34"/>
  <c r="AE282" i="34"/>
  <c r="AD282" i="34"/>
  <c r="AC282" i="34"/>
  <c r="AB282" i="34"/>
  <c r="AA282" i="34"/>
  <c r="S282" i="34"/>
  <c r="R282" i="34"/>
  <c r="P282" i="34"/>
  <c r="AE281" i="34"/>
  <c r="AD281" i="34"/>
  <c r="AC281" i="34"/>
  <c r="AB281" i="34"/>
  <c r="AA281" i="34"/>
  <c r="S281" i="34"/>
  <c r="R281" i="34"/>
  <c r="P281" i="34"/>
  <c r="AE280" i="34"/>
  <c r="AD280" i="34"/>
  <c r="AC280" i="34"/>
  <c r="AB280" i="34"/>
  <c r="AA280" i="34"/>
  <c r="S280" i="34"/>
  <c r="R280" i="34"/>
  <c r="P280" i="34"/>
  <c r="AE279" i="34"/>
  <c r="AD279" i="34"/>
  <c r="AC279" i="34"/>
  <c r="AB279" i="34"/>
  <c r="AA279" i="34"/>
  <c r="S279" i="34"/>
  <c r="R279" i="34"/>
  <c r="P279" i="34"/>
  <c r="AE278" i="34"/>
  <c r="AD278" i="34"/>
  <c r="AC278" i="34"/>
  <c r="AB278" i="34"/>
  <c r="AA278" i="34"/>
  <c r="S278" i="34"/>
  <c r="R278" i="34"/>
  <c r="P278" i="34"/>
  <c r="AE277" i="34"/>
  <c r="AD277" i="34"/>
  <c r="AC277" i="34"/>
  <c r="AB277" i="34"/>
  <c r="AA277" i="34"/>
  <c r="S277" i="34"/>
  <c r="R277" i="34"/>
  <c r="P277" i="34"/>
  <c r="AE276" i="34"/>
  <c r="AD276" i="34"/>
  <c r="AC276" i="34"/>
  <c r="AB276" i="34"/>
  <c r="AA276" i="34"/>
  <c r="S276" i="34"/>
  <c r="R276" i="34"/>
  <c r="P276" i="34"/>
  <c r="AE275" i="34"/>
  <c r="AD275" i="34"/>
  <c r="AC275" i="34"/>
  <c r="AB275" i="34"/>
  <c r="AA275" i="34"/>
  <c r="S275" i="34"/>
  <c r="R275" i="34"/>
  <c r="P275" i="34"/>
  <c r="AE274" i="34"/>
  <c r="AD274" i="34"/>
  <c r="AC274" i="34"/>
  <c r="AB274" i="34"/>
  <c r="AA274" i="34"/>
  <c r="S274" i="34"/>
  <c r="R274" i="34"/>
  <c r="P274" i="34"/>
  <c r="AE273" i="34"/>
  <c r="AD273" i="34"/>
  <c r="AC273" i="34"/>
  <c r="AB273" i="34"/>
  <c r="AA273" i="34"/>
  <c r="S273" i="34"/>
  <c r="R273" i="34"/>
  <c r="P273" i="34"/>
  <c r="AE272" i="34"/>
  <c r="AD272" i="34"/>
  <c r="AC272" i="34"/>
  <c r="AB272" i="34"/>
  <c r="AA272" i="34"/>
  <c r="S272" i="34"/>
  <c r="R272" i="34"/>
  <c r="P272" i="34"/>
  <c r="AE271" i="34"/>
  <c r="AD271" i="34"/>
  <c r="AC271" i="34"/>
  <c r="AA271" i="34"/>
  <c r="S271" i="34"/>
  <c r="R271" i="34"/>
  <c r="P271" i="34"/>
  <c r="AE270" i="34"/>
  <c r="AD270" i="34"/>
  <c r="AC270" i="34"/>
  <c r="AB270" i="34"/>
  <c r="AA270" i="34"/>
  <c r="S270" i="34"/>
  <c r="R270" i="34"/>
  <c r="P270" i="34"/>
  <c r="AE269" i="34"/>
  <c r="AD269" i="34"/>
  <c r="AC269" i="34"/>
  <c r="AB269" i="34"/>
  <c r="S269" i="34"/>
  <c r="AE268" i="34"/>
  <c r="AD268" i="34"/>
  <c r="AC268" i="34"/>
  <c r="AB268" i="34"/>
  <c r="AA268" i="34"/>
  <c r="S268" i="34"/>
  <c r="R268" i="34"/>
  <c r="P268" i="34"/>
  <c r="AE267" i="34"/>
  <c r="AD267" i="34"/>
  <c r="AC267" i="34"/>
  <c r="AB267" i="34"/>
  <c r="AA267" i="34"/>
  <c r="S267" i="34"/>
  <c r="R267" i="34"/>
  <c r="P267" i="34"/>
  <c r="AE266" i="34"/>
  <c r="AD266" i="34"/>
  <c r="AC266" i="34"/>
  <c r="AB266" i="34"/>
  <c r="AA266" i="34"/>
  <c r="S266" i="34"/>
  <c r="R266" i="34"/>
  <c r="P266" i="34"/>
  <c r="AE265" i="34"/>
  <c r="AD265" i="34"/>
  <c r="AC265" i="34"/>
  <c r="AB265" i="34"/>
  <c r="AA265" i="34"/>
  <c r="S265" i="34"/>
  <c r="R265" i="34"/>
  <c r="P265" i="34"/>
  <c r="AE264" i="34"/>
  <c r="AD264" i="34"/>
  <c r="AC264" i="34"/>
  <c r="AB264" i="34"/>
  <c r="AA264" i="34"/>
  <c r="S264" i="34"/>
  <c r="R264" i="34"/>
  <c r="P264" i="34"/>
  <c r="AE263" i="34"/>
  <c r="AD263" i="34"/>
  <c r="AC263" i="34"/>
  <c r="AB263" i="34"/>
  <c r="AA263" i="34"/>
  <c r="S263" i="34"/>
  <c r="R263" i="34"/>
  <c r="P263" i="34"/>
  <c r="AE262" i="34"/>
  <c r="AD262" i="34"/>
  <c r="AC262" i="34"/>
  <c r="AB262" i="34"/>
  <c r="AA262" i="34"/>
  <c r="S262" i="34"/>
  <c r="R262" i="34"/>
  <c r="P262" i="34"/>
  <c r="AE261" i="34"/>
  <c r="AD261" i="34"/>
  <c r="AC261" i="34"/>
  <c r="AB261" i="34"/>
  <c r="AA261" i="34"/>
  <c r="S261" i="34"/>
  <c r="R261" i="34"/>
  <c r="P261" i="34"/>
  <c r="AE260" i="34"/>
  <c r="AD260" i="34"/>
  <c r="AC260" i="34"/>
  <c r="AB260" i="34"/>
  <c r="AA260" i="34"/>
  <c r="S260" i="34"/>
  <c r="R260" i="34"/>
  <c r="P260" i="34"/>
  <c r="AE259" i="34"/>
  <c r="AD259" i="34"/>
  <c r="AC259" i="34"/>
  <c r="AB259" i="34"/>
  <c r="AA259" i="34"/>
  <c r="S259" i="34"/>
  <c r="R259" i="34"/>
  <c r="P259" i="34"/>
  <c r="AE258" i="34"/>
  <c r="AD258" i="34"/>
  <c r="AC258" i="34"/>
  <c r="AB258" i="34"/>
  <c r="AA258" i="34"/>
  <c r="R258" i="34"/>
  <c r="P258" i="34"/>
  <c r="AE257" i="34"/>
  <c r="AD257" i="34"/>
  <c r="AC257" i="34"/>
  <c r="AB257" i="34"/>
  <c r="AA257" i="34"/>
  <c r="S257" i="34"/>
  <c r="R257" i="34"/>
  <c r="P257" i="34"/>
  <c r="AE256" i="34"/>
  <c r="AD256" i="34"/>
  <c r="AC256" i="34"/>
  <c r="AB256" i="34"/>
  <c r="AA256" i="34"/>
  <c r="S256" i="34"/>
  <c r="R256" i="34"/>
  <c r="P256" i="34"/>
  <c r="AE255" i="34"/>
  <c r="AD255" i="34"/>
  <c r="AC255" i="34"/>
  <c r="AB255" i="34"/>
  <c r="AA255" i="34"/>
  <c r="S255" i="34"/>
  <c r="R255" i="34"/>
  <c r="P255" i="34"/>
  <c r="AE254" i="34"/>
  <c r="AD254" i="34"/>
  <c r="AC254" i="34"/>
  <c r="AB254" i="34"/>
  <c r="AA254" i="34"/>
  <c r="S254" i="34"/>
  <c r="R254" i="34"/>
  <c r="P254" i="34"/>
  <c r="AE253" i="34"/>
  <c r="AD253" i="34"/>
  <c r="AC253" i="34"/>
  <c r="AB253" i="34"/>
  <c r="AA253" i="34"/>
  <c r="S253" i="34"/>
  <c r="R253" i="34"/>
  <c r="P253" i="34"/>
  <c r="AE252" i="34"/>
  <c r="AD252" i="34"/>
  <c r="AC252" i="34"/>
  <c r="AA252" i="34"/>
  <c r="S252" i="34"/>
  <c r="R252" i="34"/>
  <c r="P252" i="34"/>
  <c r="AE251" i="34"/>
  <c r="AD251" i="34"/>
  <c r="AC251" i="34"/>
  <c r="AB251" i="34"/>
  <c r="AA251" i="34"/>
  <c r="S251" i="34"/>
  <c r="R251" i="34"/>
  <c r="P251" i="34"/>
  <c r="AE250" i="34"/>
  <c r="AD250" i="34"/>
  <c r="AC250" i="34"/>
  <c r="AB250" i="34"/>
  <c r="AA250" i="34"/>
  <c r="S250" i="34"/>
  <c r="R250" i="34"/>
  <c r="P250" i="34"/>
  <c r="AE249" i="34"/>
  <c r="AD249" i="34"/>
  <c r="AC249" i="34"/>
  <c r="AB249" i="34"/>
  <c r="AA249" i="34"/>
  <c r="S249" i="34"/>
  <c r="R249" i="34"/>
  <c r="P249" i="34"/>
  <c r="AE248" i="34"/>
  <c r="AD248" i="34"/>
  <c r="AC248" i="34"/>
  <c r="AB248" i="34"/>
  <c r="AA248" i="34"/>
  <c r="S248" i="34"/>
  <c r="R248" i="34"/>
  <c r="P248" i="34"/>
  <c r="AE247" i="34"/>
  <c r="AD247" i="34"/>
  <c r="AC247" i="34"/>
  <c r="AB247" i="34"/>
  <c r="AA247" i="34"/>
  <c r="S247" i="34"/>
  <c r="R247" i="34"/>
  <c r="P247" i="34"/>
  <c r="AE246" i="34"/>
  <c r="AD246" i="34"/>
  <c r="AC246" i="34"/>
  <c r="AB246" i="34"/>
  <c r="AA246" i="34"/>
  <c r="S246" i="34"/>
  <c r="R246" i="34"/>
  <c r="P246" i="34"/>
  <c r="AE245" i="34"/>
  <c r="AD245" i="34"/>
  <c r="AC245" i="34"/>
  <c r="AB245" i="34"/>
  <c r="AA245" i="34"/>
  <c r="S245" i="34"/>
  <c r="R245" i="34"/>
  <c r="P245" i="34"/>
  <c r="AE244" i="34"/>
  <c r="AD244" i="34"/>
  <c r="AC244" i="34"/>
  <c r="AB244" i="34"/>
  <c r="AA244" i="34"/>
  <c r="S244" i="34"/>
  <c r="R244" i="34"/>
  <c r="P244" i="34"/>
  <c r="AE243" i="34"/>
  <c r="AD243" i="34"/>
  <c r="AC243" i="34"/>
  <c r="AB243" i="34"/>
  <c r="AA243" i="34"/>
  <c r="S243" i="34"/>
  <c r="R243" i="34"/>
  <c r="P243" i="34"/>
  <c r="AE242" i="34"/>
  <c r="AD242" i="34"/>
  <c r="AC242" i="34"/>
  <c r="AB242" i="34"/>
  <c r="AA242" i="34"/>
  <c r="S242" i="34"/>
  <c r="R242" i="34"/>
  <c r="P242" i="34"/>
  <c r="AE241" i="34"/>
  <c r="AD241" i="34"/>
  <c r="AC241" i="34"/>
  <c r="AB241" i="34"/>
  <c r="AA241" i="34"/>
  <c r="S241" i="34"/>
  <c r="R241" i="34"/>
  <c r="P241" i="34"/>
  <c r="AE240" i="34"/>
  <c r="AD240" i="34"/>
  <c r="AC240" i="34"/>
  <c r="AB240" i="34"/>
  <c r="AA240" i="34"/>
  <c r="S240" i="34"/>
  <c r="R240" i="34"/>
  <c r="P240" i="34"/>
  <c r="AE239" i="34"/>
  <c r="AD239" i="34"/>
  <c r="AC239" i="34"/>
  <c r="AB239" i="34"/>
  <c r="AA239" i="34"/>
  <c r="S239" i="34"/>
  <c r="R239" i="34"/>
  <c r="P239" i="34"/>
  <c r="AE238" i="34"/>
  <c r="AD238" i="34"/>
  <c r="AC238" i="34"/>
  <c r="AB238" i="34"/>
  <c r="AA238" i="34"/>
  <c r="S238" i="34"/>
  <c r="R238" i="34"/>
  <c r="P238" i="34"/>
  <c r="AE237" i="34"/>
  <c r="AD237" i="34"/>
  <c r="AC237" i="34"/>
  <c r="AB237" i="34"/>
  <c r="AA237" i="34"/>
  <c r="S237" i="34"/>
  <c r="R237" i="34"/>
  <c r="P237" i="34"/>
  <c r="AE236" i="34"/>
  <c r="AD236" i="34"/>
  <c r="AC236" i="34"/>
  <c r="AB236" i="34"/>
  <c r="AA236" i="34"/>
  <c r="S236" i="34"/>
  <c r="R236" i="34"/>
  <c r="P236" i="34"/>
  <c r="AE235" i="34"/>
  <c r="AD235" i="34"/>
  <c r="AC235" i="34"/>
  <c r="AB235" i="34"/>
  <c r="AA235" i="34"/>
  <c r="S235" i="34"/>
  <c r="R235" i="34"/>
  <c r="P235" i="34"/>
  <c r="AE234" i="34"/>
  <c r="AD234" i="34"/>
  <c r="AC234" i="34"/>
  <c r="AB234" i="34"/>
  <c r="AA234" i="34"/>
  <c r="S234" i="34"/>
  <c r="R234" i="34"/>
  <c r="P234" i="34"/>
  <c r="AE233" i="34"/>
  <c r="AD233" i="34"/>
  <c r="AC233" i="34"/>
  <c r="AB233" i="34"/>
  <c r="AA233" i="34"/>
  <c r="S233" i="34"/>
  <c r="R233" i="34"/>
  <c r="P233" i="34"/>
  <c r="AE232" i="34"/>
  <c r="AD232" i="34"/>
  <c r="AC232" i="34"/>
  <c r="AB232" i="34"/>
  <c r="AA232" i="34"/>
  <c r="S232" i="34"/>
  <c r="R232" i="34"/>
  <c r="P232" i="34"/>
  <c r="AE231" i="34"/>
  <c r="AD231" i="34"/>
  <c r="AC231" i="34"/>
  <c r="AB231" i="34"/>
  <c r="AA231" i="34"/>
  <c r="S231" i="34"/>
  <c r="R231" i="34"/>
  <c r="P231" i="34"/>
  <c r="AE230" i="34"/>
  <c r="AD230" i="34"/>
  <c r="AC230" i="34"/>
  <c r="AB230" i="34"/>
  <c r="AA230" i="34"/>
  <c r="S230" i="34"/>
  <c r="R230" i="34"/>
  <c r="P230" i="34"/>
  <c r="AE229" i="34"/>
  <c r="AD229" i="34"/>
  <c r="AC229" i="34"/>
  <c r="AB229" i="34"/>
  <c r="AA229" i="34"/>
  <c r="S229" i="34"/>
  <c r="R229" i="34"/>
  <c r="P229" i="34"/>
  <c r="AE228" i="34"/>
  <c r="AD228" i="34"/>
  <c r="AC228" i="34"/>
  <c r="AB228" i="34"/>
  <c r="AA228" i="34"/>
  <c r="S228" i="34"/>
  <c r="R228" i="34"/>
  <c r="P228" i="34"/>
  <c r="AE227" i="34"/>
  <c r="AD227" i="34"/>
  <c r="AC227" i="34"/>
  <c r="AB227" i="34"/>
  <c r="AA227" i="34"/>
  <c r="S227" i="34"/>
  <c r="R227" i="34"/>
  <c r="P227" i="34"/>
  <c r="AE226" i="34"/>
  <c r="AD226" i="34"/>
  <c r="AC226" i="34"/>
  <c r="AB226" i="34"/>
  <c r="AA226" i="34"/>
  <c r="S226" i="34"/>
  <c r="R226" i="34"/>
  <c r="P226" i="34"/>
  <c r="AE225" i="34"/>
  <c r="AD225" i="34"/>
  <c r="AC225" i="34"/>
  <c r="AB225" i="34"/>
  <c r="AA225" i="34"/>
  <c r="S225" i="34"/>
  <c r="R225" i="34"/>
  <c r="P225" i="34"/>
  <c r="AE224" i="34"/>
  <c r="AD224" i="34"/>
  <c r="AC224" i="34"/>
  <c r="AB224" i="34"/>
  <c r="AA224" i="34"/>
  <c r="S224" i="34"/>
  <c r="R224" i="34"/>
  <c r="P224" i="34"/>
  <c r="AE223" i="34"/>
  <c r="AD223" i="34"/>
  <c r="AC223" i="34"/>
  <c r="AB223" i="34"/>
  <c r="AA223" i="34"/>
  <c r="S223" i="34"/>
  <c r="R223" i="34"/>
  <c r="P223" i="34"/>
  <c r="AE222" i="34"/>
  <c r="AD222" i="34"/>
  <c r="AC222" i="34"/>
  <c r="AB222" i="34"/>
  <c r="AA222" i="34"/>
  <c r="S222" i="34"/>
  <c r="R222" i="34"/>
  <c r="P222" i="34"/>
  <c r="AE221" i="34"/>
  <c r="AD221" i="34"/>
  <c r="AC221" i="34"/>
  <c r="AB221" i="34"/>
  <c r="AA221" i="34"/>
  <c r="S221" i="34"/>
  <c r="R221" i="34"/>
  <c r="P221" i="34"/>
  <c r="AE220" i="34"/>
  <c r="AD220" i="34"/>
  <c r="AC220" i="34"/>
  <c r="AB220" i="34"/>
  <c r="AA220" i="34"/>
  <c r="S220" i="34"/>
  <c r="R220" i="34"/>
  <c r="P220" i="34"/>
  <c r="AE219" i="34"/>
  <c r="AD219" i="34"/>
  <c r="AC219" i="34"/>
  <c r="AB219" i="34"/>
  <c r="AA219" i="34"/>
  <c r="S219" i="34"/>
  <c r="R219" i="34"/>
  <c r="P219" i="34"/>
  <c r="AE218" i="34"/>
  <c r="AD218" i="34"/>
  <c r="AC218" i="34"/>
  <c r="AB218" i="34"/>
  <c r="AA218" i="34"/>
  <c r="S218" i="34"/>
  <c r="R218" i="34"/>
  <c r="P218" i="34"/>
  <c r="AE217" i="34"/>
  <c r="AD217" i="34"/>
  <c r="AC217" i="34"/>
  <c r="AB217" i="34"/>
  <c r="AA217" i="34"/>
  <c r="S217" i="34"/>
  <c r="R217" i="34"/>
  <c r="P217" i="34"/>
  <c r="AE216" i="34"/>
  <c r="AD216" i="34"/>
  <c r="AC216" i="34"/>
  <c r="AB216" i="34"/>
  <c r="AA216" i="34"/>
  <c r="S216" i="34"/>
  <c r="R216" i="34"/>
  <c r="P216" i="34"/>
  <c r="AE215" i="34"/>
  <c r="AD215" i="34"/>
  <c r="AC215" i="34"/>
  <c r="AB215" i="34"/>
  <c r="AA215" i="34"/>
  <c r="S215" i="34"/>
  <c r="R215" i="34"/>
  <c r="P215" i="34"/>
  <c r="AE214" i="34"/>
  <c r="AD214" i="34"/>
  <c r="AC214" i="34"/>
  <c r="AB214" i="34"/>
  <c r="AA214" i="34"/>
  <c r="S214" i="34"/>
  <c r="R214" i="34"/>
  <c r="P214" i="34"/>
  <c r="AE213" i="34"/>
  <c r="AD213" i="34"/>
  <c r="AC213" i="34"/>
  <c r="AB213" i="34"/>
  <c r="AA213" i="34"/>
  <c r="S213" i="34"/>
  <c r="R213" i="34"/>
  <c r="P213" i="34"/>
  <c r="AE212" i="34"/>
  <c r="AD212" i="34"/>
  <c r="AC212" i="34"/>
  <c r="AB212" i="34"/>
  <c r="AA212" i="34"/>
  <c r="S212" i="34"/>
  <c r="R212" i="34"/>
  <c r="P212" i="34"/>
  <c r="AE211" i="34"/>
  <c r="AD211" i="34"/>
  <c r="AC211" i="34"/>
  <c r="AB211" i="34"/>
  <c r="AA211" i="34"/>
  <c r="S211" i="34"/>
  <c r="R211" i="34"/>
  <c r="P211" i="34"/>
  <c r="AE210" i="34"/>
  <c r="AD210" i="34"/>
  <c r="AC210" i="34"/>
  <c r="AB210" i="34"/>
  <c r="AA210" i="34"/>
  <c r="S210" i="34"/>
  <c r="R210" i="34"/>
  <c r="P210" i="34"/>
  <c r="AE209" i="34"/>
  <c r="AD209" i="34"/>
  <c r="AC209" i="34"/>
  <c r="AB209" i="34"/>
  <c r="AA209" i="34"/>
  <c r="S209" i="34"/>
  <c r="R209" i="34"/>
  <c r="P209" i="34"/>
  <c r="AE208" i="34"/>
  <c r="AD208" i="34"/>
  <c r="AC208" i="34"/>
  <c r="AB208" i="34"/>
  <c r="AA208" i="34"/>
  <c r="S208" i="34"/>
  <c r="R208" i="34"/>
  <c r="P208" i="34"/>
  <c r="AE207" i="34"/>
  <c r="AD207" i="34"/>
  <c r="AC207" i="34"/>
  <c r="AB207" i="34"/>
  <c r="AA207" i="34"/>
  <c r="S207" i="34"/>
  <c r="R207" i="34"/>
  <c r="P207" i="34"/>
  <c r="AE206" i="34"/>
  <c r="AD206" i="34"/>
  <c r="AC206" i="34"/>
  <c r="AB206" i="34"/>
  <c r="AA206" i="34"/>
  <c r="S206" i="34"/>
  <c r="R206" i="34"/>
  <c r="P206" i="34"/>
  <c r="AE205" i="34"/>
  <c r="AD205" i="34"/>
  <c r="AC205" i="34"/>
  <c r="AB205" i="34"/>
  <c r="AA205" i="34"/>
  <c r="S205" i="34"/>
  <c r="R205" i="34"/>
  <c r="P205" i="34"/>
  <c r="AE204" i="34"/>
  <c r="AD204" i="34"/>
  <c r="AC204" i="34"/>
  <c r="AB204" i="34"/>
  <c r="AA204" i="34"/>
  <c r="S204" i="34"/>
  <c r="R204" i="34"/>
  <c r="P204" i="34"/>
  <c r="AE203" i="34"/>
  <c r="AD203" i="34"/>
  <c r="AC203" i="34"/>
  <c r="AB203" i="34"/>
  <c r="AA203" i="34"/>
  <c r="S203" i="34"/>
  <c r="R203" i="34"/>
  <c r="P203" i="34"/>
  <c r="AE202" i="34"/>
  <c r="AD202" i="34"/>
  <c r="AC202" i="34"/>
  <c r="AB202" i="34"/>
  <c r="AA202" i="34"/>
  <c r="S202" i="34"/>
  <c r="R202" i="34"/>
  <c r="P202" i="34"/>
  <c r="AE201" i="34"/>
  <c r="AD201" i="34"/>
  <c r="AC201" i="34"/>
  <c r="AB201" i="34"/>
  <c r="AA201" i="34"/>
  <c r="S201" i="34"/>
  <c r="R201" i="34"/>
  <c r="P201" i="34"/>
  <c r="AE200" i="34"/>
  <c r="AD200" i="34"/>
  <c r="AC200" i="34"/>
  <c r="AB200" i="34"/>
  <c r="AA200" i="34"/>
  <c r="S200" i="34"/>
  <c r="R200" i="34"/>
  <c r="P200" i="34"/>
  <c r="AE199" i="34"/>
  <c r="AD199" i="34"/>
  <c r="AC199" i="34"/>
  <c r="AB199" i="34"/>
  <c r="AA199" i="34"/>
  <c r="S199" i="34"/>
  <c r="R199" i="34"/>
  <c r="P199" i="34"/>
  <c r="AE198" i="34"/>
  <c r="AD198" i="34"/>
  <c r="AC198" i="34"/>
  <c r="AB198" i="34"/>
  <c r="AA198" i="34"/>
  <c r="S198" i="34"/>
  <c r="R198" i="34"/>
  <c r="P198" i="34"/>
  <c r="AE197" i="34"/>
  <c r="AD197" i="34"/>
  <c r="AC197" i="34"/>
  <c r="AB197" i="34"/>
  <c r="AA197" i="34"/>
  <c r="S197" i="34"/>
  <c r="R197" i="34"/>
  <c r="P197" i="34"/>
  <c r="AE196" i="34"/>
  <c r="AD196" i="34"/>
  <c r="AC196" i="34"/>
  <c r="AB196" i="34"/>
  <c r="AA196" i="34"/>
  <c r="S196" i="34"/>
  <c r="R196" i="34"/>
  <c r="P196" i="34"/>
  <c r="AE195" i="34"/>
  <c r="AD195" i="34"/>
  <c r="AC195" i="34"/>
  <c r="AB195" i="34"/>
  <c r="AA195" i="34"/>
  <c r="S195" i="34"/>
  <c r="R195" i="34"/>
  <c r="P195" i="34"/>
  <c r="AE194" i="34"/>
  <c r="AD194" i="34"/>
  <c r="AC194" i="34"/>
  <c r="AB194" i="34"/>
  <c r="AA194" i="34"/>
  <c r="S194" i="34"/>
  <c r="R194" i="34"/>
  <c r="P194" i="34"/>
  <c r="AE193" i="34"/>
  <c r="AD193" i="34"/>
  <c r="AC193" i="34"/>
  <c r="AB193" i="34"/>
  <c r="AA193" i="34"/>
  <c r="S193" i="34"/>
  <c r="R193" i="34"/>
  <c r="P193" i="34"/>
  <c r="AE192" i="34"/>
  <c r="AD192" i="34"/>
  <c r="AC192" i="34"/>
  <c r="AB192" i="34"/>
  <c r="AA192" i="34"/>
  <c r="R192" i="34"/>
  <c r="P192" i="34"/>
  <c r="AE191" i="34"/>
  <c r="AD191" i="34"/>
  <c r="AC191" i="34"/>
  <c r="AB191" i="34"/>
  <c r="AA191" i="34"/>
  <c r="S191" i="34"/>
  <c r="R191" i="34"/>
  <c r="P191" i="34"/>
  <c r="AE190" i="34"/>
  <c r="AD190" i="34"/>
  <c r="AC190" i="34"/>
  <c r="AB190" i="34"/>
  <c r="AA190" i="34"/>
  <c r="S190" i="34"/>
  <c r="R190" i="34"/>
  <c r="P190" i="34"/>
  <c r="AE189" i="34"/>
  <c r="AD189" i="34"/>
  <c r="AC189" i="34"/>
  <c r="AB189" i="34"/>
  <c r="AA189" i="34"/>
  <c r="S189" i="34"/>
  <c r="R189" i="34"/>
  <c r="P189" i="34"/>
  <c r="AE188" i="34"/>
  <c r="AD188" i="34"/>
  <c r="AC188" i="34"/>
  <c r="AB188" i="34"/>
  <c r="AA188" i="34"/>
  <c r="S188" i="34"/>
  <c r="R188" i="34"/>
  <c r="P188" i="34"/>
  <c r="AE187" i="34"/>
  <c r="AD187" i="34"/>
  <c r="AC187" i="34"/>
  <c r="AB187" i="34"/>
  <c r="AA187" i="34"/>
  <c r="S187" i="34"/>
  <c r="R187" i="34"/>
  <c r="P187" i="34"/>
  <c r="AE186" i="34"/>
  <c r="AD186" i="34"/>
  <c r="AC186" i="34"/>
  <c r="AB186" i="34"/>
  <c r="AA186" i="34"/>
  <c r="S186" i="34"/>
  <c r="R186" i="34"/>
  <c r="P186" i="34"/>
  <c r="AE185" i="34"/>
  <c r="AD185" i="34"/>
  <c r="AC185" i="34"/>
  <c r="AB185" i="34"/>
  <c r="AA185" i="34"/>
  <c r="S185" i="34"/>
  <c r="R185" i="34"/>
  <c r="P185" i="34"/>
  <c r="AE184" i="34"/>
  <c r="AD184" i="34"/>
  <c r="AC184" i="34"/>
  <c r="AB184" i="34"/>
  <c r="AA184" i="34"/>
  <c r="S184" i="34"/>
  <c r="R184" i="34"/>
  <c r="P184" i="34"/>
  <c r="AE183" i="34"/>
  <c r="AD183" i="34"/>
  <c r="AC183" i="34"/>
  <c r="AB183" i="34"/>
  <c r="AA183" i="34"/>
  <c r="S183" i="34"/>
  <c r="R183" i="34"/>
  <c r="P183" i="34"/>
  <c r="AE182" i="34"/>
  <c r="AD182" i="34"/>
  <c r="AC182" i="34"/>
  <c r="AB182" i="34"/>
  <c r="AA182" i="34"/>
  <c r="S182" i="34"/>
  <c r="R182" i="34"/>
  <c r="P182" i="34"/>
  <c r="AE181" i="34"/>
  <c r="AD181" i="34"/>
  <c r="AC181" i="34"/>
  <c r="AB181" i="34"/>
  <c r="AA181" i="34"/>
  <c r="S181" i="34"/>
  <c r="R181" i="34"/>
  <c r="P181" i="34"/>
  <c r="AE180" i="34"/>
  <c r="AD180" i="34"/>
  <c r="AC180" i="34"/>
  <c r="AB180" i="34"/>
  <c r="AA180" i="34"/>
  <c r="S180" i="34"/>
  <c r="R180" i="34"/>
  <c r="P180" i="34"/>
  <c r="AE179" i="34"/>
  <c r="AD179" i="34"/>
  <c r="AC179" i="34"/>
  <c r="AB179" i="34"/>
  <c r="AA179" i="34"/>
  <c r="S179" i="34"/>
  <c r="R179" i="34"/>
  <c r="P179" i="34"/>
  <c r="AE178" i="34"/>
  <c r="AD178" i="34"/>
  <c r="AC178" i="34"/>
  <c r="AB178" i="34"/>
  <c r="AA178" i="34"/>
  <c r="S178" i="34"/>
  <c r="R178" i="34"/>
  <c r="P178" i="34"/>
  <c r="AE177" i="34"/>
  <c r="AD177" i="34"/>
  <c r="AC177" i="34"/>
  <c r="AB177" i="34"/>
  <c r="AA177" i="34"/>
  <c r="S177" i="34"/>
  <c r="R177" i="34"/>
  <c r="P177" i="34"/>
  <c r="AE176" i="34"/>
  <c r="AD176" i="34"/>
  <c r="AC176" i="34"/>
  <c r="AB176" i="34"/>
  <c r="AA176" i="34"/>
  <c r="S176" i="34"/>
  <c r="R176" i="34"/>
  <c r="P176" i="34"/>
  <c r="AE175" i="34"/>
  <c r="AD175" i="34"/>
  <c r="AC175" i="34"/>
  <c r="AB175" i="34"/>
  <c r="AA175" i="34"/>
  <c r="S175" i="34"/>
  <c r="R175" i="34"/>
  <c r="P175" i="34"/>
  <c r="AE174" i="34"/>
  <c r="AD174" i="34"/>
  <c r="AC174" i="34"/>
  <c r="AA174" i="34"/>
  <c r="S174" i="34"/>
  <c r="R174" i="34"/>
  <c r="P174" i="34"/>
  <c r="AE173" i="34"/>
  <c r="AD173" i="34"/>
  <c r="AC173" i="34"/>
  <c r="AA173" i="34"/>
  <c r="S173" i="34"/>
  <c r="R173" i="34"/>
  <c r="P173" i="34"/>
  <c r="AE172" i="34"/>
  <c r="AD172" i="34"/>
  <c r="AC172" i="34"/>
  <c r="AB172" i="34"/>
  <c r="AA172" i="34"/>
  <c r="S172" i="34"/>
  <c r="R172" i="34"/>
  <c r="P172" i="34"/>
  <c r="AE170" i="34"/>
  <c r="AD170" i="34"/>
  <c r="AC170" i="34"/>
  <c r="AB170" i="34"/>
  <c r="AA170" i="34"/>
  <c r="S170" i="34"/>
  <c r="R170" i="34"/>
  <c r="P170" i="34"/>
  <c r="AE169" i="34"/>
  <c r="AD169" i="34"/>
  <c r="AC169" i="34"/>
  <c r="AB169" i="34"/>
  <c r="AA169" i="34"/>
  <c r="S169" i="34"/>
  <c r="R169" i="34"/>
  <c r="P169" i="34"/>
  <c r="AE168" i="34"/>
  <c r="AD168" i="34"/>
  <c r="AC168" i="34"/>
  <c r="AB168" i="34"/>
  <c r="AA168" i="34"/>
  <c r="S168" i="34"/>
  <c r="R168" i="34"/>
  <c r="P168" i="34"/>
  <c r="AE167" i="34"/>
  <c r="AD167" i="34"/>
  <c r="AC167" i="34"/>
  <c r="AB167" i="34"/>
  <c r="AA167" i="34"/>
  <c r="S167" i="34"/>
  <c r="R167" i="34"/>
  <c r="P167" i="34"/>
  <c r="AE166" i="34"/>
  <c r="AD166" i="34"/>
  <c r="AC166" i="34"/>
  <c r="AB166" i="34"/>
  <c r="AA166" i="34"/>
  <c r="S166" i="34"/>
  <c r="R166" i="34"/>
  <c r="P166" i="34"/>
  <c r="AE165" i="34"/>
  <c r="AD165" i="34"/>
  <c r="AC165" i="34"/>
  <c r="AB165" i="34"/>
  <c r="AA165" i="34"/>
  <c r="S165" i="34"/>
  <c r="R165" i="34"/>
  <c r="P165" i="34"/>
  <c r="AE164" i="34"/>
  <c r="AD164" i="34"/>
  <c r="AC164" i="34"/>
  <c r="AB164" i="34"/>
  <c r="AA164" i="34"/>
  <c r="S164" i="34"/>
  <c r="R164" i="34"/>
  <c r="P164" i="34"/>
  <c r="AE163" i="34"/>
  <c r="AD163" i="34"/>
  <c r="AC163" i="34"/>
  <c r="AB163" i="34"/>
  <c r="AA163" i="34"/>
  <c r="S163" i="34"/>
  <c r="R163" i="34"/>
  <c r="P163" i="34"/>
  <c r="AE162" i="34"/>
  <c r="AD162" i="34"/>
  <c r="AC162" i="34"/>
  <c r="AB162" i="34"/>
  <c r="AA162" i="34"/>
  <c r="S162" i="34"/>
  <c r="R162" i="34"/>
  <c r="P162" i="34"/>
  <c r="AE161" i="34"/>
  <c r="AD161" i="34"/>
  <c r="AC161" i="34"/>
  <c r="AB161" i="34"/>
  <c r="AA161" i="34"/>
  <c r="S161" i="34"/>
  <c r="R161" i="34"/>
  <c r="P161" i="34"/>
  <c r="AE160" i="34"/>
  <c r="AD160" i="34"/>
  <c r="AC160" i="34"/>
  <c r="AB160" i="34"/>
  <c r="AA160" i="34"/>
  <c r="S160" i="34"/>
  <c r="R160" i="34"/>
  <c r="P160" i="34"/>
  <c r="AE159" i="34"/>
  <c r="AD159" i="34"/>
  <c r="AC159" i="34"/>
  <c r="AB159" i="34"/>
  <c r="AA159" i="34"/>
  <c r="S159" i="34"/>
  <c r="R159" i="34"/>
  <c r="P159" i="34"/>
  <c r="AE158" i="34"/>
  <c r="AD158" i="34"/>
  <c r="AC158" i="34"/>
  <c r="AB158" i="34"/>
  <c r="AA158" i="34"/>
  <c r="S158" i="34"/>
  <c r="R158" i="34"/>
  <c r="P158" i="34"/>
  <c r="AE157" i="34"/>
  <c r="AD157" i="34"/>
  <c r="AC157" i="34"/>
  <c r="AB157" i="34"/>
  <c r="AA157" i="34"/>
  <c r="S157" i="34"/>
  <c r="R157" i="34"/>
  <c r="P157" i="34"/>
  <c r="AE156" i="34"/>
  <c r="AD156" i="34"/>
  <c r="AC156" i="34"/>
  <c r="AB156" i="34"/>
  <c r="AA156" i="34"/>
  <c r="S156" i="34"/>
  <c r="R156" i="34"/>
  <c r="P156" i="34"/>
  <c r="AE155" i="34"/>
  <c r="AD155" i="34"/>
  <c r="AC155" i="34"/>
  <c r="AB155" i="34"/>
  <c r="AA155" i="34"/>
  <c r="S155" i="34"/>
  <c r="R155" i="34"/>
  <c r="P155" i="34"/>
  <c r="AE154" i="34"/>
  <c r="AD154" i="34"/>
  <c r="AC154" i="34"/>
  <c r="AB154" i="34"/>
  <c r="AA154" i="34"/>
  <c r="S154" i="34"/>
  <c r="R154" i="34"/>
  <c r="P154" i="34"/>
  <c r="AE153" i="34"/>
  <c r="AD153" i="34"/>
  <c r="AC153" i="34"/>
  <c r="AB153" i="34"/>
  <c r="AA153" i="34"/>
  <c r="S153" i="34"/>
  <c r="R153" i="34"/>
  <c r="P153" i="34"/>
  <c r="AE152" i="34"/>
  <c r="AD152" i="34"/>
  <c r="AC152" i="34"/>
  <c r="AB152" i="34"/>
  <c r="AA152" i="34"/>
  <c r="S152" i="34"/>
  <c r="R152" i="34"/>
  <c r="P152" i="34"/>
  <c r="AE151" i="34"/>
  <c r="AD151" i="34"/>
  <c r="AC151" i="34"/>
  <c r="AB151" i="34"/>
  <c r="AA151" i="34"/>
  <c r="S151" i="34"/>
  <c r="R151" i="34"/>
  <c r="P151" i="34"/>
  <c r="AE150" i="34"/>
  <c r="AD150" i="34"/>
  <c r="AC150" i="34"/>
  <c r="AB150" i="34"/>
  <c r="AA150" i="34"/>
  <c r="S150" i="34"/>
  <c r="R150" i="34"/>
  <c r="P150" i="34"/>
  <c r="AE149" i="34"/>
  <c r="AD149" i="34"/>
  <c r="AC149" i="34"/>
  <c r="AB149" i="34"/>
  <c r="AA149" i="34"/>
  <c r="S149" i="34"/>
  <c r="R149" i="34"/>
  <c r="P149" i="34"/>
  <c r="AE148" i="34"/>
  <c r="AD148" i="34"/>
  <c r="AC148" i="34"/>
  <c r="AB148" i="34"/>
  <c r="AA148" i="34"/>
  <c r="S148" i="34"/>
  <c r="R148" i="34"/>
  <c r="P148" i="34"/>
  <c r="AE147" i="34"/>
  <c r="AD147" i="34"/>
  <c r="AC147" i="34"/>
  <c r="AB147" i="34"/>
  <c r="AA147" i="34"/>
  <c r="S147" i="34"/>
  <c r="R147" i="34"/>
  <c r="P147" i="34"/>
  <c r="AE146" i="34"/>
  <c r="AD146" i="34"/>
  <c r="AC146" i="34"/>
  <c r="AB146" i="34"/>
  <c r="AA146" i="34"/>
  <c r="R146" i="34"/>
  <c r="P146" i="34"/>
  <c r="AE145" i="34"/>
  <c r="AD145" i="34"/>
  <c r="AC145" i="34"/>
  <c r="AB145" i="34"/>
  <c r="AA145" i="34"/>
  <c r="S145" i="34"/>
  <c r="R145" i="34"/>
  <c r="P145" i="34"/>
  <c r="AE144" i="34"/>
  <c r="AD144" i="34"/>
  <c r="AC144" i="34"/>
  <c r="AB144" i="34"/>
  <c r="AA144" i="34"/>
  <c r="S144" i="34"/>
  <c r="R144" i="34"/>
  <c r="P144" i="34"/>
  <c r="AE143" i="34"/>
  <c r="AD143" i="34"/>
  <c r="AC143" i="34"/>
  <c r="AB143" i="34"/>
  <c r="AA143" i="34"/>
  <c r="S143" i="34"/>
  <c r="R143" i="34"/>
  <c r="P143" i="34"/>
  <c r="AE142" i="34"/>
  <c r="AD142" i="34"/>
  <c r="AC142" i="34"/>
  <c r="AB142" i="34"/>
  <c r="AA142" i="34"/>
  <c r="S142" i="34"/>
  <c r="R142" i="34"/>
  <c r="P142" i="34"/>
  <c r="AE141" i="34"/>
  <c r="AD141" i="34"/>
  <c r="AC141" i="34"/>
  <c r="AB141" i="34"/>
  <c r="AA141" i="34"/>
  <c r="S141" i="34"/>
  <c r="R141" i="34"/>
  <c r="P141" i="34"/>
  <c r="AE140" i="34"/>
  <c r="AD140" i="34"/>
  <c r="AC140" i="34"/>
  <c r="AB140" i="34"/>
  <c r="AA140" i="34"/>
  <c r="S140" i="34"/>
  <c r="R140" i="34"/>
  <c r="P140" i="34"/>
  <c r="AE139" i="34"/>
  <c r="AD139" i="34"/>
  <c r="AC139" i="34"/>
  <c r="AB139" i="34"/>
  <c r="AA139" i="34"/>
  <c r="S139" i="34"/>
  <c r="R139" i="34"/>
  <c r="P139" i="34"/>
  <c r="AE138" i="34"/>
  <c r="AD138" i="34"/>
  <c r="AC138" i="34"/>
  <c r="AB138" i="34"/>
  <c r="AA138" i="34"/>
  <c r="S138" i="34"/>
  <c r="R138" i="34"/>
  <c r="P138" i="34"/>
  <c r="AE137" i="34"/>
  <c r="AD137" i="34"/>
  <c r="AC137" i="34"/>
  <c r="AB137" i="34"/>
  <c r="AA137" i="34"/>
  <c r="S137" i="34"/>
  <c r="R137" i="34"/>
  <c r="P137" i="34"/>
  <c r="AE136" i="34"/>
  <c r="AD136" i="34"/>
  <c r="AC136" i="34"/>
  <c r="AB136" i="34"/>
  <c r="AA136" i="34"/>
  <c r="S136" i="34"/>
  <c r="R136" i="34"/>
  <c r="P136" i="34"/>
  <c r="AE135" i="34"/>
  <c r="AD135" i="34"/>
  <c r="AC135" i="34"/>
  <c r="AB135" i="34"/>
  <c r="AA135" i="34"/>
  <c r="S135" i="34"/>
  <c r="R135" i="34"/>
  <c r="P135" i="34"/>
  <c r="AE134" i="34"/>
  <c r="AD134" i="34"/>
  <c r="AC134" i="34"/>
  <c r="AB134" i="34"/>
  <c r="AA134" i="34"/>
  <c r="S134" i="34"/>
  <c r="R134" i="34"/>
  <c r="P134" i="34"/>
  <c r="AE133" i="34"/>
  <c r="AD133" i="34"/>
  <c r="AC133" i="34"/>
  <c r="AA133" i="34"/>
  <c r="S133" i="34"/>
  <c r="R133" i="34"/>
  <c r="P133" i="34"/>
  <c r="AE132" i="34"/>
  <c r="AD132" i="34"/>
  <c r="AC132" i="34"/>
  <c r="AB132" i="34"/>
  <c r="AA132" i="34"/>
  <c r="S132" i="34"/>
  <c r="R132" i="34"/>
  <c r="P132" i="34"/>
  <c r="AE131" i="34"/>
  <c r="AD131" i="34"/>
  <c r="AC131" i="34"/>
  <c r="AB131" i="34"/>
  <c r="AA131" i="34"/>
  <c r="S131" i="34"/>
  <c r="R131" i="34"/>
  <c r="P131" i="34"/>
  <c r="AE130" i="34"/>
  <c r="AD130" i="34"/>
  <c r="AC130" i="34"/>
  <c r="AB130" i="34"/>
  <c r="AA130" i="34"/>
  <c r="S130" i="34"/>
  <c r="R130" i="34"/>
  <c r="P130" i="34"/>
  <c r="AE129" i="34"/>
  <c r="AD129" i="34"/>
  <c r="AC129" i="34"/>
  <c r="AB129" i="34"/>
  <c r="AA129" i="34"/>
  <c r="S129" i="34"/>
  <c r="R129" i="34"/>
  <c r="P129" i="34"/>
  <c r="AE128" i="34"/>
  <c r="AD128" i="34"/>
  <c r="AC128" i="34"/>
  <c r="AB128" i="34"/>
  <c r="AA128" i="34"/>
  <c r="S128" i="34"/>
  <c r="R128" i="34"/>
  <c r="P128" i="34"/>
  <c r="AE127" i="34"/>
  <c r="AD127" i="34"/>
  <c r="AC127" i="34"/>
  <c r="AB127" i="34"/>
  <c r="AA127" i="34"/>
  <c r="S127" i="34"/>
  <c r="R127" i="34"/>
  <c r="P127" i="34"/>
  <c r="AE126" i="34"/>
  <c r="AD126" i="34"/>
  <c r="AC126" i="34"/>
  <c r="AB126" i="34"/>
  <c r="AA126" i="34"/>
  <c r="S126" i="34"/>
  <c r="R126" i="34"/>
  <c r="P126" i="34"/>
  <c r="AE125" i="34"/>
  <c r="AD125" i="34"/>
  <c r="AC125" i="34"/>
  <c r="AB125" i="34"/>
  <c r="AA125" i="34"/>
  <c r="S125" i="34"/>
  <c r="R125" i="34"/>
  <c r="P125" i="34"/>
  <c r="AE124" i="34"/>
  <c r="AD124" i="34"/>
  <c r="AC124" i="34"/>
  <c r="AB124" i="34"/>
  <c r="AA124" i="34"/>
  <c r="S124" i="34"/>
  <c r="R124" i="34"/>
  <c r="P124" i="34"/>
  <c r="AE123" i="34"/>
  <c r="AD123" i="34"/>
  <c r="AC123" i="34"/>
  <c r="AB123" i="34"/>
  <c r="AA123" i="34"/>
  <c r="S123" i="34"/>
  <c r="R123" i="34"/>
  <c r="P123" i="34"/>
  <c r="AE122" i="34"/>
  <c r="AD122" i="34"/>
  <c r="AC122" i="34"/>
  <c r="AB122" i="34"/>
  <c r="AA122" i="34"/>
  <c r="S122" i="34"/>
  <c r="R122" i="34"/>
  <c r="P122" i="34"/>
  <c r="AE121" i="34"/>
  <c r="AD121" i="34"/>
  <c r="AC121" i="34"/>
  <c r="AB121" i="34"/>
  <c r="AA121" i="34"/>
  <c r="S121" i="34"/>
  <c r="R121" i="34"/>
  <c r="P121" i="34"/>
  <c r="AE120" i="34"/>
  <c r="AD120" i="34"/>
  <c r="AC120" i="34"/>
  <c r="AB120" i="34"/>
  <c r="AA120" i="34"/>
  <c r="S120" i="34"/>
  <c r="R120" i="34"/>
  <c r="P120" i="34"/>
  <c r="AE119" i="34"/>
  <c r="AD119" i="34"/>
  <c r="AC119" i="34"/>
  <c r="AB119" i="34"/>
  <c r="AA119" i="34"/>
  <c r="S119" i="34"/>
  <c r="R119" i="34"/>
  <c r="P119" i="34"/>
  <c r="AE118" i="34"/>
  <c r="AD118" i="34"/>
  <c r="AC118" i="34"/>
  <c r="AB118" i="34"/>
  <c r="AA118" i="34"/>
  <c r="S118" i="34"/>
  <c r="R118" i="34"/>
  <c r="P118" i="34"/>
  <c r="AE117" i="34"/>
  <c r="AD117" i="34"/>
  <c r="AC117" i="34"/>
  <c r="AB117" i="34"/>
  <c r="AA117" i="34"/>
  <c r="S117" i="34"/>
  <c r="R117" i="34"/>
  <c r="P117" i="34"/>
  <c r="AE116" i="34"/>
  <c r="AD116" i="34"/>
  <c r="AC116" i="34"/>
  <c r="AB116" i="34"/>
  <c r="AA116" i="34"/>
  <c r="S116" i="34"/>
  <c r="R116" i="34"/>
  <c r="P116" i="34"/>
  <c r="AE115" i="34"/>
  <c r="AD115" i="34"/>
  <c r="AC115" i="34"/>
  <c r="AB115" i="34"/>
  <c r="AA115" i="34"/>
  <c r="S115" i="34"/>
  <c r="R115" i="34"/>
  <c r="P115" i="34"/>
  <c r="AE114" i="34"/>
  <c r="AD114" i="34"/>
  <c r="AC114" i="34"/>
  <c r="AB114" i="34"/>
  <c r="AA114" i="34"/>
  <c r="S114" i="34"/>
  <c r="R114" i="34"/>
  <c r="P114" i="34"/>
  <c r="AE113" i="34"/>
  <c r="AD113" i="34"/>
  <c r="AC113" i="34"/>
  <c r="AB113" i="34"/>
  <c r="AA113" i="34"/>
  <c r="S113" i="34"/>
  <c r="R113" i="34"/>
  <c r="P113" i="34"/>
  <c r="AE112" i="34"/>
  <c r="AD112" i="34"/>
  <c r="AC112" i="34"/>
  <c r="AB112" i="34"/>
  <c r="AA112" i="34"/>
  <c r="S112" i="34"/>
  <c r="R112" i="34"/>
  <c r="P112" i="34"/>
  <c r="AE111" i="34"/>
  <c r="AD111" i="34"/>
  <c r="AC111" i="34"/>
  <c r="AB111" i="34"/>
  <c r="AA111" i="34"/>
  <c r="S111" i="34"/>
  <c r="R111" i="34"/>
  <c r="P111" i="34"/>
  <c r="AE110" i="34"/>
  <c r="AD110" i="34"/>
  <c r="AC110" i="34"/>
  <c r="AB110" i="34"/>
  <c r="AA110" i="34"/>
  <c r="S110" i="34"/>
  <c r="R110" i="34"/>
  <c r="P110" i="34"/>
  <c r="AE109" i="34"/>
  <c r="AD109" i="34"/>
  <c r="AC109" i="34"/>
  <c r="AB109" i="34"/>
  <c r="AA109" i="34"/>
  <c r="S109" i="34"/>
  <c r="R109" i="34"/>
  <c r="P109" i="34"/>
  <c r="AE108" i="34"/>
  <c r="AD108" i="34"/>
  <c r="AC108" i="34"/>
  <c r="AB108" i="34"/>
  <c r="AA108" i="34"/>
  <c r="S108" i="34"/>
  <c r="R108" i="34"/>
  <c r="P108" i="34"/>
  <c r="AE107" i="34"/>
  <c r="AD107" i="34"/>
  <c r="AC107" i="34"/>
  <c r="AB107" i="34"/>
  <c r="AA107" i="34"/>
  <c r="S107" i="34"/>
  <c r="R107" i="34"/>
  <c r="P107" i="34"/>
  <c r="AE106" i="34"/>
  <c r="AD106" i="34"/>
  <c r="AC106" i="34"/>
  <c r="AB106" i="34"/>
  <c r="AA106" i="34"/>
  <c r="S106" i="34"/>
  <c r="R106" i="34"/>
  <c r="P106" i="34"/>
  <c r="AD105" i="34"/>
  <c r="AC105" i="34"/>
  <c r="AB105" i="34"/>
  <c r="AA105" i="34"/>
  <c r="S105" i="34"/>
  <c r="R105" i="34"/>
  <c r="P105" i="34"/>
  <c r="AE104" i="34"/>
  <c r="AD104" i="34"/>
  <c r="AC104" i="34"/>
  <c r="AB104" i="34"/>
  <c r="AA104" i="34"/>
  <c r="S104" i="34"/>
  <c r="R104" i="34"/>
  <c r="P104" i="34"/>
  <c r="AE103" i="34"/>
  <c r="AD103" i="34"/>
  <c r="AC103" i="34"/>
  <c r="AB103" i="34"/>
  <c r="AA103" i="34"/>
  <c r="S103" i="34"/>
  <c r="R103" i="34"/>
  <c r="P103" i="34"/>
  <c r="AE102" i="34"/>
  <c r="AD102" i="34"/>
  <c r="AC102" i="34"/>
  <c r="AB102" i="34"/>
  <c r="AA102" i="34"/>
  <c r="S102" i="34"/>
  <c r="R102" i="34"/>
  <c r="P102" i="34"/>
  <c r="AE101" i="34"/>
  <c r="AD101" i="34"/>
  <c r="AC101" i="34"/>
  <c r="AB101" i="34"/>
  <c r="AA101" i="34"/>
  <c r="S101" i="34"/>
  <c r="R101" i="34"/>
  <c r="P101" i="34"/>
  <c r="AE100" i="34"/>
  <c r="AD100" i="34"/>
  <c r="AC100" i="34"/>
  <c r="AB100" i="34"/>
  <c r="AA100" i="34"/>
  <c r="S100" i="34"/>
  <c r="R100" i="34"/>
  <c r="P100" i="34"/>
  <c r="AE99" i="34"/>
  <c r="AD99" i="34"/>
  <c r="AC99" i="34"/>
  <c r="AB99" i="34"/>
  <c r="AA99" i="34"/>
  <c r="S99" i="34"/>
  <c r="R99" i="34"/>
  <c r="P99" i="34"/>
  <c r="AE98" i="34"/>
  <c r="AD98" i="34"/>
  <c r="AC98" i="34"/>
  <c r="AB98" i="34"/>
  <c r="AA98" i="34"/>
  <c r="S98" i="34"/>
  <c r="R98" i="34"/>
  <c r="P98" i="34"/>
  <c r="AE97" i="34"/>
  <c r="AD97" i="34"/>
  <c r="AC97" i="34"/>
  <c r="AB97" i="34"/>
  <c r="S97" i="34"/>
  <c r="R97" i="34"/>
  <c r="AE96" i="34"/>
  <c r="AD96" i="34"/>
  <c r="AC96" i="34"/>
  <c r="AB96" i="34"/>
  <c r="AA96" i="34"/>
  <c r="S96" i="34"/>
  <c r="R96" i="34"/>
  <c r="P96" i="34"/>
  <c r="AE95" i="34"/>
  <c r="AD95" i="34"/>
  <c r="AC95" i="34"/>
  <c r="AB95" i="34"/>
  <c r="AA95" i="34"/>
  <c r="S95" i="34"/>
  <c r="R95" i="34"/>
  <c r="P95" i="34"/>
  <c r="AE94" i="34"/>
  <c r="AD94" i="34"/>
  <c r="AC94" i="34"/>
  <c r="AB94" i="34"/>
  <c r="AA94" i="34"/>
  <c r="S94" i="34"/>
  <c r="R94" i="34"/>
  <c r="P94" i="34"/>
  <c r="AE93" i="34"/>
  <c r="AD93" i="34"/>
  <c r="AC93" i="34"/>
  <c r="AB93" i="34"/>
  <c r="AA93" i="34"/>
  <c r="S93" i="34"/>
  <c r="R93" i="34"/>
  <c r="P93" i="34"/>
  <c r="AE92" i="34"/>
  <c r="AD92" i="34"/>
  <c r="AC92" i="34"/>
  <c r="AB92" i="34"/>
  <c r="AA92" i="34"/>
  <c r="S92" i="34"/>
  <c r="R92" i="34"/>
  <c r="P92" i="34"/>
  <c r="AE91" i="34"/>
  <c r="AD91" i="34"/>
  <c r="AC91" i="34"/>
  <c r="AB91" i="34"/>
  <c r="AA91" i="34"/>
  <c r="S91" i="34"/>
  <c r="R91" i="34"/>
  <c r="P91" i="34"/>
  <c r="AE90" i="34"/>
  <c r="AD90" i="34"/>
  <c r="AC90" i="34"/>
  <c r="AB90" i="34"/>
  <c r="AA90" i="34"/>
  <c r="S90" i="34"/>
  <c r="R90" i="34"/>
  <c r="P90" i="34"/>
  <c r="AE89" i="34"/>
  <c r="AD89" i="34"/>
  <c r="AC89" i="34"/>
  <c r="AB89" i="34"/>
  <c r="AA89" i="34"/>
  <c r="S89" i="34"/>
  <c r="R89" i="34"/>
  <c r="P89" i="34"/>
  <c r="AE88" i="34"/>
  <c r="AD88" i="34"/>
  <c r="AC88" i="34"/>
  <c r="AB88" i="34"/>
  <c r="AA88" i="34"/>
  <c r="S88" i="34"/>
  <c r="R88" i="34"/>
  <c r="P88" i="34"/>
  <c r="AE87" i="34"/>
  <c r="AD87" i="34"/>
  <c r="AC87" i="34"/>
  <c r="AB87" i="34"/>
  <c r="AA87" i="34"/>
  <c r="S87" i="34"/>
  <c r="R87" i="34"/>
  <c r="P87" i="34"/>
  <c r="AE86" i="34"/>
  <c r="AD86" i="34"/>
  <c r="AC86" i="34"/>
  <c r="AB86" i="34"/>
  <c r="AA86" i="34"/>
  <c r="S86" i="34"/>
  <c r="R86" i="34"/>
  <c r="P86" i="34"/>
  <c r="AE85" i="34"/>
  <c r="AD85" i="34"/>
  <c r="AC85" i="34"/>
  <c r="AB85" i="34"/>
  <c r="AA85" i="34"/>
  <c r="S85" i="34"/>
  <c r="R85" i="34"/>
  <c r="P85" i="34"/>
  <c r="AE84" i="34"/>
  <c r="AD84" i="34"/>
  <c r="AC84" i="34"/>
  <c r="AB84" i="34"/>
  <c r="AA84" i="34"/>
  <c r="S84" i="34"/>
  <c r="R84" i="34"/>
  <c r="P84" i="34"/>
  <c r="AE83" i="34"/>
  <c r="AD83" i="34"/>
  <c r="AC83" i="34"/>
  <c r="AB83" i="34"/>
  <c r="AA83" i="34"/>
  <c r="S83" i="34"/>
  <c r="R83" i="34"/>
  <c r="P83" i="34"/>
  <c r="AE82" i="34"/>
  <c r="AD82" i="34"/>
  <c r="AC82" i="34"/>
  <c r="AB82" i="34"/>
  <c r="AA82" i="34"/>
  <c r="S82" i="34"/>
  <c r="R82" i="34"/>
  <c r="P82" i="34"/>
  <c r="AE81" i="34"/>
  <c r="AD81" i="34"/>
  <c r="AC81" i="34"/>
  <c r="AB81" i="34"/>
  <c r="AA81" i="34"/>
  <c r="S81" i="34"/>
  <c r="R81" i="34"/>
  <c r="P81" i="34"/>
  <c r="AE80" i="34"/>
  <c r="AD80" i="34"/>
  <c r="AC80" i="34"/>
  <c r="AB80" i="34"/>
  <c r="AA80" i="34"/>
  <c r="S80" i="34"/>
  <c r="R80" i="34"/>
  <c r="P80" i="34"/>
  <c r="AE79" i="34"/>
  <c r="AD79" i="34"/>
  <c r="AC79" i="34"/>
  <c r="AB79" i="34"/>
  <c r="AA79" i="34"/>
  <c r="S79" i="34"/>
  <c r="R79" i="34"/>
  <c r="P79" i="34"/>
  <c r="AE78" i="34"/>
  <c r="AD78" i="34"/>
  <c r="AC78" i="34"/>
  <c r="AB78" i="34"/>
  <c r="AA78" i="34"/>
  <c r="S78" i="34"/>
  <c r="R78" i="34"/>
  <c r="P78" i="34"/>
  <c r="AE77" i="34"/>
  <c r="AD77" i="34"/>
  <c r="AC77" i="34"/>
  <c r="AB77" i="34"/>
  <c r="AA77" i="34"/>
  <c r="S77" i="34"/>
  <c r="R77" i="34"/>
  <c r="P77" i="34"/>
  <c r="AE76" i="34"/>
  <c r="AD76" i="34"/>
  <c r="AC76" i="34"/>
  <c r="AB76" i="34"/>
  <c r="AA76" i="34"/>
  <c r="S76" i="34"/>
  <c r="R76" i="34"/>
  <c r="P76" i="34"/>
  <c r="AE75" i="34"/>
  <c r="AD75" i="34"/>
  <c r="AC75" i="34"/>
  <c r="AB75" i="34"/>
  <c r="AA75" i="34"/>
  <c r="S75" i="34"/>
  <c r="R75" i="34"/>
  <c r="P75" i="34"/>
  <c r="AE74" i="34"/>
  <c r="AD74" i="34"/>
  <c r="AC74" i="34"/>
  <c r="AB74" i="34"/>
  <c r="AA74" i="34"/>
  <c r="S74" i="34"/>
  <c r="R74" i="34"/>
  <c r="P74" i="34"/>
  <c r="AE73" i="34"/>
  <c r="AD73" i="34"/>
  <c r="AC73" i="34"/>
  <c r="AB73" i="34"/>
  <c r="AA73" i="34"/>
  <c r="R73" i="34"/>
  <c r="P73" i="34"/>
  <c r="AE72" i="34"/>
  <c r="AD72" i="34"/>
  <c r="AC72" i="34"/>
  <c r="AB72" i="34"/>
  <c r="AA72" i="34"/>
  <c r="S72" i="34"/>
  <c r="R72" i="34"/>
  <c r="P72" i="34"/>
  <c r="AE71" i="34"/>
  <c r="AD71" i="34"/>
  <c r="AC71" i="34"/>
  <c r="AB71" i="34"/>
  <c r="AA71" i="34"/>
  <c r="S71" i="34"/>
  <c r="R71" i="34"/>
  <c r="P71" i="34"/>
  <c r="AE70" i="34"/>
  <c r="AD70" i="34"/>
  <c r="AC70" i="34"/>
  <c r="AB70" i="34"/>
  <c r="AA70" i="34"/>
  <c r="S70" i="34"/>
  <c r="R70" i="34"/>
  <c r="P70" i="34"/>
  <c r="AE69" i="34"/>
  <c r="AD69" i="34"/>
  <c r="AC69" i="34"/>
  <c r="AB69" i="34"/>
  <c r="AA69" i="34"/>
  <c r="S69" i="34"/>
  <c r="R69" i="34"/>
  <c r="P69" i="34"/>
  <c r="AE68" i="34"/>
  <c r="AD68" i="34"/>
  <c r="AC68" i="34"/>
  <c r="AB68" i="34"/>
  <c r="AA68" i="34"/>
  <c r="S68" i="34"/>
  <c r="R68" i="34"/>
  <c r="P68" i="34"/>
  <c r="AE67" i="34"/>
  <c r="AD67" i="34"/>
  <c r="AC67" i="34"/>
  <c r="AB67" i="34"/>
  <c r="AA67" i="34"/>
  <c r="S67" i="34"/>
  <c r="R67" i="34"/>
  <c r="P67" i="34"/>
  <c r="AE66" i="34"/>
  <c r="AD66" i="34"/>
  <c r="AC66" i="34"/>
  <c r="AB66" i="34"/>
  <c r="AA66" i="34"/>
  <c r="S66" i="34"/>
  <c r="R66" i="34"/>
  <c r="P66" i="34"/>
  <c r="AE65" i="34"/>
  <c r="AD65" i="34"/>
  <c r="AC65" i="34"/>
  <c r="AB65" i="34"/>
  <c r="AA65" i="34"/>
  <c r="S65" i="34"/>
  <c r="R65" i="34"/>
  <c r="P65" i="34"/>
  <c r="AE64" i="34"/>
  <c r="AD64" i="34"/>
  <c r="AC64" i="34"/>
  <c r="AB64" i="34"/>
  <c r="AA64" i="34"/>
  <c r="S64" i="34"/>
  <c r="R64" i="34"/>
  <c r="P64" i="34"/>
  <c r="AE63" i="34"/>
  <c r="AD63" i="34"/>
  <c r="AC63" i="34"/>
  <c r="AB63" i="34"/>
  <c r="AA63" i="34"/>
  <c r="S63" i="34"/>
  <c r="R63" i="34"/>
  <c r="P63" i="34"/>
  <c r="AE62" i="34"/>
  <c r="AD62" i="34"/>
  <c r="AC62" i="34"/>
  <c r="AB62" i="34"/>
  <c r="AA62" i="34"/>
  <c r="S62" i="34"/>
  <c r="R62" i="34"/>
  <c r="P62" i="34"/>
  <c r="AE61" i="34"/>
  <c r="AD61" i="34"/>
  <c r="AC61" i="34"/>
  <c r="AB61" i="34"/>
  <c r="AA61" i="34"/>
  <c r="S61" i="34"/>
  <c r="R61" i="34"/>
  <c r="P61" i="34"/>
  <c r="AE60" i="34"/>
  <c r="AD60" i="34"/>
  <c r="AC60" i="34"/>
  <c r="AB60" i="34"/>
  <c r="AA60" i="34"/>
  <c r="S60" i="34"/>
  <c r="R60" i="34"/>
  <c r="P60" i="34"/>
  <c r="AE59" i="34"/>
  <c r="AD59" i="34"/>
  <c r="AC59" i="34"/>
  <c r="AB59" i="34"/>
  <c r="AA59" i="34"/>
  <c r="S59" i="34"/>
  <c r="R59" i="34"/>
  <c r="P59" i="34"/>
  <c r="AE58" i="34"/>
  <c r="AD58" i="34"/>
  <c r="AC58" i="34"/>
  <c r="AB58" i="34"/>
  <c r="AA58" i="34"/>
  <c r="S58" i="34"/>
  <c r="R58" i="34"/>
  <c r="P58" i="34"/>
  <c r="AE57" i="34"/>
  <c r="AD57" i="34"/>
  <c r="AC57" i="34"/>
  <c r="AB57" i="34"/>
  <c r="AA57" i="34"/>
  <c r="S57" i="34"/>
  <c r="R57" i="34"/>
  <c r="P57" i="34"/>
  <c r="AE56" i="34"/>
  <c r="AD56" i="34"/>
  <c r="AC56" i="34"/>
  <c r="AB56" i="34"/>
  <c r="AA56" i="34"/>
  <c r="S56" i="34"/>
  <c r="R56" i="34"/>
  <c r="P56" i="34"/>
  <c r="AE55" i="34"/>
  <c r="AD55" i="34"/>
  <c r="AC55" i="34"/>
  <c r="AB55" i="34"/>
  <c r="AA55" i="34"/>
  <c r="S55" i="34"/>
  <c r="R55" i="34"/>
  <c r="P55" i="34"/>
  <c r="AE54" i="34"/>
  <c r="AD54" i="34"/>
  <c r="AB54" i="34"/>
  <c r="AA54" i="34"/>
  <c r="S54" i="34"/>
  <c r="R54" i="34"/>
  <c r="P54" i="34"/>
  <c r="AE53" i="34"/>
  <c r="AD53" i="34"/>
  <c r="AC53" i="34"/>
  <c r="AB53" i="34"/>
  <c r="AA53" i="34"/>
  <c r="S53" i="34"/>
  <c r="R53" i="34"/>
  <c r="P53" i="34"/>
  <c r="AE52" i="34"/>
  <c r="AD52" i="34"/>
  <c r="AC52" i="34"/>
  <c r="AB52" i="34"/>
  <c r="AA52" i="34"/>
  <c r="S52" i="34"/>
  <c r="R52" i="34"/>
  <c r="P52" i="34"/>
  <c r="AE51" i="34"/>
  <c r="AD51" i="34"/>
  <c r="AC51" i="34"/>
  <c r="AB51" i="34"/>
  <c r="AA51" i="34"/>
  <c r="S51" i="34"/>
  <c r="R51" i="34"/>
  <c r="P51" i="34"/>
  <c r="AE50" i="34"/>
  <c r="AD50" i="34"/>
  <c r="AC50" i="34"/>
  <c r="AB50" i="34"/>
  <c r="AA50" i="34"/>
  <c r="S50" i="34"/>
  <c r="R50" i="34"/>
  <c r="P50" i="34"/>
  <c r="AE49" i="34"/>
  <c r="AD49" i="34"/>
  <c r="AC49" i="34"/>
  <c r="AB49" i="34"/>
  <c r="AA49" i="34"/>
  <c r="S49" i="34"/>
  <c r="R49" i="34"/>
  <c r="P49" i="34"/>
  <c r="AE48" i="34"/>
  <c r="AD48" i="34"/>
  <c r="AC48" i="34"/>
  <c r="AB48" i="34"/>
  <c r="AA48" i="34"/>
  <c r="S48" i="34"/>
  <c r="R48" i="34"/>
  <c r="P48" i="34"/>
  <c r="AE47" i="34"/>
  <c r="AD47" i="34"/>
  <c r="AC47" i="34"/>
  <c r="AB47" i="34"/>
  <c r="AA47" i="34"/>
  <c r="S47" i="34"/>
  <c r="R47" i="34"/>
  <c r="P47" i="34"/>
  <c r="AE46" i="34"/>
  <c r="AD46" i="34"/>
  <c r="AC46" i="34"/>
  <c r="AB46" i="34"/>
  <c r="AA46" i="34"/>
  <c r="S46" i="34"/>
  <c r="R46" i="34"/>
  <c r="P46" i="34"/>
  <c r="AE45" i="34"/>
  <c r="AD45" i="34"/>
  <c r="AC45" i="34"/>
  <c r="AB45" i="34"/>
  <c r="AA45" i="34"/>
  <c r="S45" i="34"/>
  <c r="R45" i="34"/>
  <c r="P45" i="34"/>
  <c r="AE44" i="34"/>
  <c r="AD44" i="34"/>
  <c r="AC44" i="34"/>
  <c r="AB44" i="34"/>
  <c r="AA44" i="34"/>
  <c r="S44" i="34"/>
  <c r="R44" i="34"/>
  <c r="P44" i="34"/>
  <c r="AE43" i="34"/>
  <c r="AD43" i="34"/>
  <c r="AC43" i="34"/>
  <c r="AB43" i="34"/>
  <c r="AA43" i="34"/>
  <c r="S43" i="34"/>
  <c r="R43" i="34"/>
  <c r="P43" i="34"/>
  <c r="AE42" i="34"/>
  <c r="AD42" i="34"/>
  <c r="AC42" i="34"/>
  <c r="AB42" i="34"/>
  <c r="AA42" i="34"/>
  <c r="S42" i="34"/>
  <c r="R42" i="34"/>
  <c r="P42" i="34"/>
  <c r="AE41" i="34"/>
  <c r="AD41" i="34"/>
  <c r="AC41" i="34"/>
  <c r="AB41" i="34"/>
  <c r="AA41" i="34"/>
  <c r="S41" i="34"/>
  <c r="R41" i="34"/>
  <c r="P41" i="34"/>
  <c r="AE40" i="34"/>
  <c r="AD40" i="34"/>
  <c r="AC40" i="34"/>
  <c r="AB40" i="34"/>
  <c r="AA40" i="34"/>
  <c r="S40" i="34"/>
  <c r="R40" i="34"/>
  <c r="P40" i="34"/>
  <c r="AE39" i="34"/>
  <c r="AD39" i="34"/>
  <c r="AC39" i="34"/>
  <c r="AB39" i="34"/>
  <c r="AA39" i="34"/>
  <c r="S39" i="34"/>
  <c r="R39" i="34"/>
  <c r="P39" i="34"/>
  <c r="AE38" i="34"/>
  <c r="AD38" i="34"/>
  <c r="AC38" i="34"/>
  <c r="AB38" i="34"/>
  <c r="AA38" i="34"/>
  <c r="S38" i="34"/>
  <c r="R38" i="34"/>
  <c r="P38" i="34"/>
  <c r="AE37" i="34"/>
  <c r="AD37" i="34"/>
  <c r="AC37" i="34"/>
  <c r="AB37" i="34"/>
  <c r="AA37" i="34"/>
  <c r="S37" i="34"/>
  <c r="R37" i="34"/>
  <c r="P37" i="34"/>
  <c r="AE36" i="34"/>
  <c r="AD36" i="34"/>
  <c r="AC36" i="34"/>
  <c r="AB36" i="34"/>
  <c r="AA36" i="34"/>
  <c r="S36" i="34"/>
  <c r="R36" i="34"/>
  <c r="P36" i="34"/>
  <c r="AE35" i="34"/>
  <c r="AD35" i="34"/>
  <c r="AC35" i="34"/>
  <c r="AB35" i="34"/>
  <c r="AA35" i="34"/>
  <c r="S35" i="34"/>
  <c r="R35" i="34"/>
  <c r="P35" i="34"/>
  <c r="AE34" i="34"/>
  <c r="AD34" i="34"/>
  <c r="AC34" i="34"/>
  <c r="AB34" i="34"/>
  <c r="AA34" i="34"/>
  <c r="S34" i="34"/>
  <c r="R34" i="34"/>
  <c r="P34" i="34"/>
  <c r="AE33" i="34"/>
  <c r="AD33" i="34"/>
  <c r="AC33" i="34"/>
  <c r="AB33" i="34"/>
  <c r="AA33" i="34"/>
  <c r="S33" i="34"/>
  <c r="R33" i="34"/>
  <c r="P33" i="34"/>
  <c r="AE32" i="34"/>
  <c r="AD32" i="34"/>
  <c r="AC32" i="34"/>
  <c r="AB32" i="34"/>
  <c r="AA32" i="34"/>
  <c r="S32" i="34"/>
  <c r="R32" i="34"/>
  <c r="P32" i="34"/>
  <c r="AE31" i="34"/>
  <c r="AD31" i="34"/>
  <c r="AC31" i="34"/>
  <c r="AB31" i="34"/>
  <c r="AA31" i="34"/>
  <c r="S31" i="34"/>
  <c r="R31" i="34"/>
  <c r="P31" i="34"/>
  <c r="AE30" i="34"/>
  <c r="AD30" i="34"/>
  <c r="AC30" i="34"/>
  <c r="AB30" i="34"/>
  <c r="AA30" i="34"/>
  <c r="S30" i="34"/>
  <c r="R30" i="34"/>
  <c r="P30" i="34"/>
  <c r="AE29" i="34"/>
  <c r="AD29" i="34"/>
  <c r="AC29" i="34"/>
  <c r="AB29" i="34"/>
  <c r="AA29" i="34"/>
  <c r="S29" i="34"/>
  <c r="R29" i="34"/>
  <c r="P29" i="34"/>
  <c r="AE28" i="34"/>
  <c r="AD28" i="34"/>
  <c r="AC28" i="34"/>
  <c r="AB28" i="34"/>
  <c r="AA28" i="34"/>
  <c r="S28" i="34"/>
  <c r="R28" i="34"/>
  <c r="P28" i="34"/>
  <c r="AE27" i="34"/>
  <c r="AD27" i="34"/>
  <c r="AC27" i="34"/>
  <c r="AB27" i="34"/>
  <c r="AA27" i="34"/>
  <c r="S27" i="34"/>
  <c r="R27" i="34"/>
  <c r="P27" i="34"/>
  <c r="AE26" i="34"/>
  <c r="AD26" i="34"/>
  <c r="AC26" i="34"/>
  <c r="AB26" i="34"/>
  <c r="AA26" i="34"/>
  <c r="S26" i="34"/>
  <c r="R26" i="34"/>
  <c r="P26" i="34"/>
  <c r="AE25" i="34"/>
  <c r="AD25" i="34"/>
  <c r="AC25" i="34"/>
  <c r="AB25" i="34"/>
  <c r="AA25" i="34"/>
  <c r="S25" i="34"/>
  <c r="R25" i="34"/>
  <c r="P25" i="34"/>
  <c r="AE24" i="34"/>
  <c r="AD24" i="34"/>
  <c r="AC24" i="34"/>
  <c r="AB24" i="34"/>
  <c r="AA24" i="34"/>
  <c r="S24" i="34"/>
  <c r="R24" i="34"/>
  <c r="P24" i="34"/>
  <c r="AE23" i="34"/>
  <c r="AD23" i="34"/>
  <c r="AC23" i="34"/>
  <c r="AB23" i="34"/>
  <c r="AA23" i="34"/>
  <c r="S23" i="34"/>
  <c r="R23" i="34"/>
  <c r="P23" i="34"/>
  <c r="AE22" i="34"/>
  <c r="AD22" i="34"/>
  <c r="AC22" i="34"/>
  <c r="AB22" i="34"/>
  <c r="AA22" i="34"/>
  <c r="S22" i="34"/>
  <c r="R22" i="34"/>
  <c r="P22" i="34"/>
  <c r="AE21" i="34"/>
  <c r="AD21" i="34"/>
  <c r="AC21" i="34"/>
  <c r="AB21" i="34"/>
  <c r="AA21" i="34"/>
  <c r="S21" i="34"/>
  <c r="R21" i="34"/>
  <c r="P21" i="34"/>
  <c r="AE20" i="34"/>
  <c r="AD20" i="34"/>
  <c r="AC20" i="34"/>
  <c r="AB20" i="34"/>
  <c r="AA20" i="34"/>
  <c r="S20" i="34"/>
  <c r="R20" i="34"/>
  <c r="P20" i="34"/>
  <c r="AE19" i="34"/>
  <c r="AD19" i="34"/>
  <c r="AC19" i="34"/>
  <c r="AB19" i="34"/>
  <c r="AA19" i="34"/>
  <c r="S19" i="34"/>
  <c r="R19" i="34"/>
  <c r="P19" i="34"/>
  <c r="AE18" i="34"/>
  <c r="AD18" i="34"/>
  <c r="AC18" i="34"/>
  <c r="AB18" i="34"/>
  <c r="AA18" i="34"/>
  <c r="S18" i="34"/>
  <c r="R18" i="34"/>
  <c r="P18" i="34"/>
  <c r="AE17" i="34"/>
  <c r="AD17" i="34"/>
  <c r="AC17" i="34"/>
  <c r="AB17" i="34"/>
  <c r="AA17" i="34"/>
  <c r="S17" i="34"/>
  <c r="R17" i="34"/>
  <c r="P17" i="34"/>
  <c r="AE16" i="34"/>
  <c r="AD16" i="34"/>
  <c r="AC16" i="34"/>
  <c r="AB16" i="34"/>
  <c r="AA16" i="34"/>
  <c r="S16" i="34"/>
  <c r="R16" i="34"/>
  <c r="P16" i="34"/>
  <c r="AE15" i="34"/>
  <c r="AD15" i="34"/>
  <c r="AC15" i="34"/>
  <c r="AB15" i="34"/>
  <c r="AA15" i="34"/>
  <c r="S15" i="34"/>
  <c r="R15" i="34"/>
  <c r="P15" i="34"/>
  <c r="AE14" i="34"/>
  <c r="AD14" i="34"/>
  <c r="AC14" i="34"/>
  <c r="AB14" i="34"/>
  <c r="AA14" i="34"/>
  <c r="S14" i="34"/>
  <c r="R14" i="34"/>
  <c r="P14" i="34"/>
  <c r="AE13" i="34"/>
  <c r="AD13" i="34"/>
  <c r="AC13" i="34"/>
  <c r="AB13" i="34"/>
  <c r="AA13" i="34"/>
  <c r="S13" i="34"/>
  <c r="R13" i="34"/>
  <c r="P13" i="34"/>
  <c r="AE12" i="34"/>
  <c r="AD12" i="34"/>
  <c r="AC12" i="34"/>
  <c r="AB12" i="34"/>
  <c r="AA12" i="34"/>
  <c r="S12" i="34"/>
  <c r="R12" i="34"/>
  <c r="P12" i="34"/>
  <c r="AE11" i="34"/>
  <c r="AD11" i="34"/>
  <c r="AC11" i="34"/>
  <c r="AB11" i="34"/>
  <c r="AA11" i="34"/>
  <c r="S11" i="34"/>
  <c r="R11" i="34"/>
  <c r="P11" i="34"/>
  <c r="AE10" i="34"/>
  <c r="AD10" i="34"/>
  <c r="AC10" i="34"/>
  <c r="AB10" i="34"/>
  <c r="AA10" i="34"/>
  <c r="S10" i="34"/>
  <c r="R10" i="34"/>
  <c r="P10" i="34"/>
  <c r="AE9" i="34"/>
  <c r="AD9" i="34"/>
  <c r="AC9" i="34"/>
  <c r="AB9" i="34"/>
  <c r="AA9" i="34"/>
  <c r="S9" i="34"/>
  <c r="R9" i="34"/>
  <c r="P9" i="34"/>
  <c r="AE8" i="34"/>
  <c r="AD8" i="34"/>
  <c r="AC8" i="34"/>
  <c r="AB8" i="34"/>
  <c r="AA8" i="34"/>
  <c r="S8" i="34"/>
  <c r="R8" i="34"/>
  <c r="P8" i="34"/>
  <c r="AE7" i="34"/>
  <c r="AD7" i="34"/>
  <c r="AC7" i="34"/>
  <c r="AB7" i="34"/>
  <c r="AA7" i="34"/>
  <c r="S7" i="34"/>
  <c r="R7" i="34"/>
  <c r="P7" i="34"/>
  <c r="U5" i="34"/>
  <c r="V5" i="34" s="1"/>
  <c r="W5" i="34" s="1"/>
  <c r="X5" i="34" s="1"/>
  <c r="Y5" i="34" s="1"/>
  <c r="Z5" i="34" s="1"/>
  <c r="T269" i="35" a="1"/>
  <c r="W269" i="34" a="1"/>
  <c r="T269" i="34" a="1"/>
  <c r="V269" i="34" a="1"/>
  <c r="W269" i="35" a="1"/>
  <c r="U269" i="34" a="1"/>
  <c r="V269" i="35" a="1"/>
  <c r="Z269" i="35" a="1"/>
  <c r="X269" i="34" a="1"/>
  <c r="Y269" i="34" a="1"/>
  <c r="U269" i="35" a="1"/>
  <c r="Y269" i="35" a="1"/>
  <c r="X269" i="35" a="1"/>
  <c r="Z269" i="34" a="1"/>
  <c r="AJ171" i="35" l="1"/>
  <c r="K171" i="35"/>
  <c r="AI171" i="35"/>
  <c r="J171" i="35"/>
  <c r="AH171" i="35"/>
  <c r="I171" i="35"/>
  <c r="AG171" i="35"/>
  <c r="H171" i="35"/>
  <c r="M171" i="35"/>
  <c r="AL171" i="35"/>
  <c r="AK171" i="35"/>
  <c r="L171" i="35"/>
  <c r="G171" i="35"/>
  <c r="AF171" i="35"/>
  <c r="U269" i="35"/>
  <c r="H269" i="35" s="1"/>
  <c r="Y269" i="35"/>
  <c r="Z269" i="35"/>
  <c r="T269" i="35"/>
  <c r="G269" i="35" s="1"/>
  <c r="W269" i="35"/>
  <c r="J269" i="35" s="1"/>
  <c r="X269" i="35"/>
  <c r="K269" i="35" s="1"/>
  <c r="V269" i="35"/>
  <c r="AF343" i="35"/>
  <c r="AF343" i="34"/>
  <c r="Z269" i="34"/>
  <c r="Y269" i="34"/>
  <c r="W269" i="34"/>
  <c r="U269" i="34"/>
  <c r="X269" i="34"/>
  <c r="V269" i="34"/>
  <c r="T269" i="34"/>
  <c r="AJ269" i="35" l="1"/>
  <c r="AF269" i="35"/>
  <c r="AI269" i="35"/>
  <c r="AG269" i="35"/>
  <c r="I269" i="35"/>
  <c r="AH269" i="35"/>
  <c r="M269" i="35"/>
  <c r="AL269" i="35"/>
  <c r="L269" i="35"/>
  <c r="AK269" i="35"/>
  <c r="T318" i="33" l="1"/>
  <c r="T318" i="34" s="1"/>
  <c r="T319" i="33"/>
  <c r="T319" i="34" s="1"/>
  <c r="T320" i="33"/>
  <c r="T320" i="34" s="1"/>
  <c r="T320" i="35" l="1"/>
  <c r="A320" i="34"/>
  <c r="AF320" i="34"/>
  <c r="T319" i="35"/>
  <c r="A319" i="35" s="1"/>
  <c r="A319" i="34"/>
  <c r="AF318" i="34"/>
  <c r="T318" i="35"/>
  <c r="A318" i="34"/>
  <c r="A357" i="33"/>
  <c r="AB348" i="33"/>
  <c r="AB332" i="33"/>
  <c r="AB330" i="33"/>
  <c r="AB327" i="33"/>
  <c r="AB326" i="33"/>
  <c r="AB325" i="33"/>
  <c r="AB324" i="33"/>
  <c r="AF320" i="33"/>
  <c r="AB320" i="33"/>
  <c r="A320" i="33"/>
  <c r="AB319" i="33"/>
  <c r="A319" i="33"/>
  <c r="AF318" i="33"/>
  <c r="AB318" i="33"/>
  <c r="A318" i="33"/>
  <c r="AB317" i="33"/>
  <c r="AE313" i="33"/>
  <c r="AD313" i="33"/>
  <c r="AC313" i="33"/>
  <c r="AB313" i="33"/>
  <c r="AA313" i="33"/>
  <c r="S313" i="33"/>
  <c r="R313" i="33"/>
  <c r="P313" i="33"/>
  <c r="AE312" i="33"/>
  <c r="AD312" i="33"/>
  <c r="AC312" i="33"/>
  <c r="AB312" i="33"/>
  <c r="AA312" i="33"/>
  <c r="S312" i="33"/>
  <c r="R312" i="33"/>
  <c r="P312" i="33"/>
  <c r="AE311" i="33"/>
  <c r="AD311" i="33"/>
  <c r="AC311" i="33"/>
  <c r="AB311" i="33"/>
  <c r="AA311" i="33"/>
  <c r="S311" i="33"/>
  <c r="R311" i="33"/>
  <c r="P311" i="33"/>
  <c r="AE310" i="33"/>
  <c r="AD310" i="33"/>
  <c r="AC310" i="33"/>
  <c r="AB310" i="33"/>
  <c r="AA310" i="33"/>
  <c r="S310" i="33"/>
  <c r="R310" i="33"/>
  <c r="P310" i="33"/>
  <c r="AE309" i="33"/>
  <c r="AD309" i="33"/>
  <c r="AC309" i="33"/>
  <c r="AB309" i="33"/>
  <c r="AA309" i="33"/>
  <c r="S309" i="33"/>
  <c r="R309" i="33"/>
  <c r="P309" i="33"/>
  <c r="AE308" i="33"/>
  <c r="AD308" i="33"/>
  <c r="AC308" i="33"/>
  <c r="AB308" i="33"/>
  <c r="AA308" i="33"/>
  <c r="S308" i="33"/>
  <c r="R308" i="33"/>
  <c r="P308" i="33"/>
  <c r="AE307" i="33"/>
  <c r="AD307" i="33"/>
  <c r="AC307" i="33"/>
  <c r="AB307" i="33"/>
  <c r="AA307" i="33"/>
  <c r="S307" i="33"/>
  <c r="R307" i="33"/>
  <c r="P307" i="33"/>
  <c r="AE306" i="33"/>
  <c r="AD306" i="33"/>
  <c r="AC306" i="33"/>
  <c r="AB306" i="33"/>
  <c r="AA306" i="33"/>
  <c r="S306" i="33"/>
  <c r="R306" i="33"/>
  <c r="P306" i="33"/>
  <c r="AE305" i="33"/>
  <c r="AD305" i="33"/>
  <c r="AC305" i="33"/>
  <c r="AB305" i="33"/>
  <c r="AA305" i="33"/>
  <c r="S305" i="33"/>
  <c r="R305" i="33"/>
  <c r="P305" i="33"/>
  <c r="AE304" i="33"/>
  <c r="AD304" i="33"/>
  <c r="AC304" i="33"/>
  <c r="AB304" i="33"/>
  <c r="AA304" i="33"/>
  <c r="S304" i="33"/>
  <c r="R304" i="33"/>
  <c r="P304" i="33"/>
  <c r="AE303" i="33"/>
  <c r="AD303" i="33"/>
  <c r="AC303" i="33"/>
  <c r="AB303" i="33"/>
  <c r="AA303" i="33"/>
  <c r="S303" i="33"/>
  <c r="R303" i="33"/>
  <c r="P303" i="33"/>
  <c r="AE302" i="33"/>
  <c r="AD302" i="33"/>
  <c r="AC302" i="33"/>
  <c r="AB302" i="33"/>
  <c r="AA302" i="33"/>
  <c r="S302" i="33"/>
  <c r="R302" i="33"/>
  <c r="P302" i="33"/>
  <c r="AE301" i="33"/>
  <c r="AD301" i="33"/>
  <c r="AC301" i="33"/>
  <c r="AB301" i="33"/>
  <c r="AA301" i="33"/>
  <c r="S301" i="33"/>
  <c r="R301" i="33"/>
  <c r="P301" i="33"/>
  <c r="AE300" i="33"/>
  <c r="AD300" i="33"/>
  <c r="AC300" i="33"/>
  <c r="AB300" i="33"/>
  <c r="AA300" i="33"/>
  <c r="S300" i="33"/>
  <c r="R300" i="33"/>
  <c r="P300" i="33"/>
  <c r="AE299" i="33"/>
  <c r="AD299" i="33"/>
  <c r="AC299" i="33"/>
  <c r="AB299" i="33"/>
  <c r="AA299" i="33"/>
  <c r="S299" i="33"/>
  <c r="R299" i="33"/>
  <c r="P299" i="33"/>
  <c r="AE298" i="33"/>
  <c r="AD298" i="33"/>
  <c r="AC298" i="33"/>
  <c r="AB298" i="33"/>
  <c r="AA298" i="33"/>
  <c r="S298" i="33"/>
  <c r="R298" i="33"/>
  <c r="P298" i="33"/>
  <c r="AE297" i="33"/>
  <c r="AD297" i="33"/>
  <c r="AC297" i="33"/>
  <c r="AB297" i="33"/>
  <c r="AA297" i="33"/>
  <c r="S297" i="33"/>
  <c r="R297" i="33"/>
  <c r="P297" i="33"/>
  <c r="AE296" i="33"/>
  <c r="AD296" i="33"/>
  <c r="AC296" i="33"/>
  <c r="AB296" i="33"/>
  <c r="AA296" i="33"/>
  <c r="S296" i="33"/>
  <c r="R296" i="33"/>
  <c r="P296" i="33"/>
  <c r="AE295" i="33"/>
  <c r="AD295" i="33"/>
  <c r="AC295" i="33"/>
  <c r="AB295" i="33"/>
  <c r="AA295" i="33"/>
  <c r="S295" i="33"/>
  <c r="R295" i="33"/>
  <c r="P295" i="33"/>
  <c r="AE294" i="33"/>
  <c r="AD294" i="33"/>
  <c r="AC294" i="33"/>
  <c r="AB294" i="33"/>
  <c r="AA294" i="33"/>
  <c r="S294" i="33"/>
  <c r="R294" i="33"/>
  <c r="P294" i="33"/>
  <c r="AE293" i="33"/>
  <c r="AD293" i="33"/>
  <c r="AC293" i="33"/>
  <c r="AB293" i="33"/>
  <c r="AA293" i="33"/>
  <c r="S293" i="33"/>
  <c r="R293" i="33"/>
  <c r="P293" i="33"/>
  <c r="AE292" i="33"/>
  <c r="AD292" i="33"/>
  <c r="AC292" i="33"/>
  <c r="AB292" i="33"/>
  <c r="AA292" i="33"/>
  <c r="S292" i="33"/>
  <c r="R292" i="33"/>
  <c r="P292" i="33"/>
  <c r="AE291" i="33"/>
  <c r="AD291" i="33"/>
  <c r="AC291" i="33"/>
  <c r="AB291" i="33"/>
  <c r="AA291" i="33"/>
  <c r="S291" i="33"/>
  <c r="R291" i="33"/>
  <c r="P291" i="33"/>
  <c r="AE290" i="33"/>
  <c r="AD290" i="33"/>
  <c r="AC290" i="33"/>
  <c r="AB290" i="33"/>
  <c r="AA290" i="33"/>
  <c r="S290" i="33"/>
  <c r="R290" i="33"/>
  <c r="P290" i="33"/>
  <c r="AE289" i="33"/>
  <c r="AD289" i="33"/>
  <c r="AC289" i="33"/>
  <c r="AB289" i="33"/>
  <c r="AA289" i="33"/>
  <c r="S289" i="33"/>
  <c r="R289" i="33"/>
  <c r="P289" i="33"/>
  <c r="AE288" i="33"/>
  <c r="AD288" i="33"/>
  <c r="AC288" i="33"/>
  <c r="AB288" i="33"/>
  <c r="AA288" i="33"/>
  <c r="S288" i="33"/>
  <c r="R288" i="33"/>
  <c r="P288" i="33"/>
  <c r="AE287" i="33"/>
  <c r="AD287" i="33"/>
  <c r="AC287" i="33"/>
  <c r="AB287" i="33"/>
  <c r="AA287" i="33"/>
  <c r="S287" i="33"/>
  <c r="R287" i="33"/>
  <c r="P287" i="33"/>
  <c r="AE286" i="33"/>
  <c r="AD286" i="33"/>
  <c r="AC286" i="33"/>
  <c r="AB286" i="33"/>
  <c r="AA286" i="33"/>
  <c r="S286" i="33"/>
  <c r="R286" i="33"/>
  <c r="P286" i="33"/>
  <c r="AE285" i="33"/>
  <c r="AD285" i="33"/>
  <c r="AC285" i="33"/>
  <c r="AB285" i="33"/>
  <c r="AA285" i="33"/>
  <c r="S285" i="33"/>
  <c r="R285" i="33"/>
  <c r="P285" i="33"/>
  <c r="AE284" i="33"/>
  <c r="AD284" i="33"/>
  <c r="AC284" i="33"/>
  <c r="AB284" i="33"/>
  <c r="AA284" i="33"/>
  <c r="S284" i="33"/>
  <c r="R284" i="33"/>
  <c r="P284" i="33"/>
  <c r="AE283" i="33"/>
  <c r="AD283" i="33"/>
  <c r="AC283" i="33"/>
  <c r="AB283" i="33"/>
  <c r="AA283" i="33"/>
  <c r="S283" i="33"/>
  <c r="R283" i="33"/>
  <c r="P283" i="33"/>
  <c r="AE282" i="33"/>
  <c r="AD282" i="33"/>
  <c r="AC282" i="33"/>
  <c r="AB282" i="33"/>
  <c r="AA282" i="33"/>
  <c r="S282" i="33"/>
  <c r="R282" i="33"/>
  <c r="P282" i="33"/>
  <c r="AE281" i="33"/>
  <c r="AD281" i="33"/>
  <c r="AC281" i="33"/>
  <c r="AB281" i="33"/>
  <c r="AA281" i="33"/>
  <c r="S281" i="33"/>
  <c r="R281" i="33"/>
  <c r="P281" i="33"/>
  <c r="AE280" i="33"/>
  <c r="AD280" i="33"/>
  <c r="AC280" i="33"/>
  <c r="AB280" i="33"/>
  <c r="AA280" i="33"/>
  <c r="S280" i="33"/>
  <c r="R280" i="33"/>
  <c r="P280" i="33"/>
  <c r="AE279" i="33"/>
  <c r="AD279" i="33"/>
  <c r="AC279" i="33"/>
  <c r="AB279" i="33"/>
  <c r="AA279" i="33"/>
  <c r="S279" i="33"/>
  <c r="R279" i="33"/>
  <c r="P279" i="33"/>
  <c r="AE278" i="33"/>
  <c r="AD278" i="33"/>
  <c r="AC278" i="33"/>
  <c r="AB278" i="33"/>
  <c r="AA278" i="33"/>
  <c r="S278" i="33"/>
  <c r="R278" i="33"/>
  <c r="P278" i="33"/>
  <c r="AE277" i="33"/>
  <c r="AD277" i="33"/>
  <c r="AC277" i="33"/>
  <c r="AB277" i="33"/>
  <c r="AA277" i="33"/>
  <c r="S277" i="33"/>
  <c r="R277" i="33"/>
  <c r="P277" i="33"/>
  <c r="AE276" i="33"/>
  <c r="AD276" i="33"/>
  <c r="AC276" i="33"/>
  <c r="AB276" i="33"/>
  <c r="AA276" i="33"/>
  <c r="S276" i="33"/>
  <c r="R276" i="33"/>
  <c r="P276" i="33"/>
  <c r="AE275" i="33"/>
  <c r="AD275" i="33"/>
  <c r="AC275" i="33"/>
  <c r="AB275" i="33"/>
  <c r="AA275" i="33"/>
  <c r="S275" i="33"/>
  <c r="R275" i="33"/>
  <c r="P275" i="33"/>
  <c r="AE274" i="33"/>
  <c r="AD274" i="33"/>
  <c r="AC274" i="33"/>
  <c r="AB274" i="33"/>
  <c r="AA274" i="33"/>
  <c r="S274" i="33"/>
  <c r="R274" i="33"/>
  <c r="P274" i="33"/>
  <c r="AE273" i="33"/>
  <c r="AD273" i="33"/>
  <c r="AC273" i="33"/>
  <c r="AB273" i="33"/>
  <c r="AA273" i="33"/>
  <c r="S273" i="33"/>
  <c r="R273" i="33"/>
  <c r="P273" i="33"/>
  <c r="AE272" i="33"/>
  <c r="AD272" i="33"/>
  <c r="AC272" i="33"/>
  <c r="AB272" i="33"/>
  <c r="AA272" i="33"/>
  <c r="S272" i="33"/>
  <c r="R272" i="33"/>
  <c r="P272" i="33"/>
  <c r="AE271" i="33"/>
  <c r="AD271" i="33"/>
  <c r="AC271" i="33"/>
  <c r="AA271" i="33"/>
  <c r="S271" i="33"/>
  <c r="R271" i="33"/>
  <c r="P271" i="33"/>
  <c r="AE270" i="33"/>
  <c r="AD270" i="33"/>
  <c r="AC270" i="33"/>
  <c r="AB270" i="33"/>
  <c r="AA270" i="33"/>
  <c r="S270" i="33"/>
  <c r="R270" i="33"/>
  <c r="P270" i="33"/>
  <c r="AE269" i="33"/>
  <c r="AD269" i="33"/>
  <c r="AC269" i="33"/>
  <c r="AB269" i="33"/>
  <c r="S269" i="33"/>
  <c r="AE268" i="33"/>
  <c r="AD268" i="33"/>
  <c r="AC268" i="33"/>
  <c r="AB268" i="33"/>
  <c r="AA268" i="33"/>
  <c r="S268" i="33"/>
  <c r="R268" i="33"/>
  <c r="P268" i="33"/>
  <c r="AE267" i="33"/>
  <c r="AD267" i="33"/>
  <c r="AC267" i="33"/>
  <c r="AB267" i="33"/>
  <c r="AA267" i="33"/>
  <c r="S267" i="33"/>
  <c r="R267" i="33"/>
  <c r="P267" i="33"/>
  <c r="AE266" i="33"/>
  <c r="AD266" i="33"/>
  <c r="AC266" i="33"/>
  <c r="AB266" i="33"/>
  <c r="AA266" i="33"/>
  <c r="S266" i="33"/>
  <c r="R266" i="33"/>
  <c r="P266" i="33"/>
  <c r="AE265" i="33"/>
  <c r="AD265" i="33"/>
  <c r="AC265" i="33"/>
  <c r="AB265" i="33"/>
  <c r="AA265" i="33"/>
  <c r="S265" i="33"/>
  <c r="R265" i="33"/>
  <c r="P265" i="33"/>
  <c r="AE264" i="33"/>
  <c r="AD264" i="33"/>
  <c r="AC264" i="33"/>
  <c r="AB264" i="33"/>
  <c r="AA264" i="33"/>
  <c r="S264" i="33"/>
  <c r="R264" i="33"/>
  <c r="P264" i="33"/>
  <c r="AE263" i="33"/>
  <c r="AD263" i="33"/>
  <c r="AC263" i="33"/>
  <c r="AB263" i="33"/>
  <c r="AA263" i="33"/>
  <c r="S263" i="33"/>
  <c r="R263" i="33"/>
  <c r="P263" i="33"/>
  <c r="AE262" i="33"/>
  <c r="AD262" i="33"/>
  <c r="AC262" i="33"/>
  <c r="AB262" i="33"/>
  <c r="AA262" i="33"/>
  <c r="S262" i="33"/>
  <c r="R262" i="33"/>
  <c r="P262" i="33"/>
  <c r="AE261" i="33"/>
  <c r="AD261" i="33"/>
  <c r="AC261" i="33"/>
  <c r="AB261" i="33"/>
  <c r="AA261" i="33"/>
  <c r="S261" i="33"/>
  <c r="R261" i="33"/>
  <c r="P261" i="33"/>
  <c r="AE260" i="33"/>
  <c r="AD260" i="33"/>
  <c r="AC260" i="33"/>
  <c r="AB260" i="33"/>
  <c r="AA260" i="33"/>
  <c r="S260" i="33"/>
  <c r="R260" i="33"/>
  <c r="P260" i="33"/>
  <c r="AE259" i="33"/>
  <c r="AD259" i="33"/>
  <c r="AC259" i="33"/>
  <c r="AB259" i="33"/>
  <c r="AA259" i="33"/>
  <c r="S259" i="33"/>
  <c r="R259" i="33"/>
  <c r="P259" i="33"/>
  <c r="AE258" i="33"/>
  <c r="AD258" i="33"/>
  <c r="AC258" i="33"/>
  <c r="AB258" i="33"/>
  <c r="AA258" i="33"/>
  <c r="R258" i="33"/>
  <c r="P258" i="33"/>
  <c r="AE257" i="33"/>
  <c r="AD257" i="33"/>
  <c r="AC257" i="33"/>
  <c r="AB257" i="33"/>
  <c r="AA257" i="33"/>
  <c r="S257" i="33"/>
  <c r="R257" i="33"/>
  <c r="P257" i="33"/>
  <c r="AE256" i="33"/>
  <c r="AD256" i="33"/>
  <c r="AC256" i="33"/>
  <c r="AB256" i="33"/>
  <c r="AA256" i="33"/>
  <c r="S256" i="33"/>
  <c r="R256" i="33"/>
  <c r="P256" i="33"/>
  <c r="AE255" i="33"/>
  <c r="AD255" i="33"/>
  <c r="AC255" i="33"/>
  <c r="AB255" i="33"/>
  <c r="AA255" i="33"/>
  <c r="S255" i="33"/>
  <c r="R255" i="33"/>
  <c r="P255" i="33"/>
  <c r="AE254" i="33"/>
  <c r="AD254" i="33"/>
  <c r="AC254" i="33"/>
  <c r="AB254" i="33"/>
  <c r="AA254" i="33"/>
  <c r="S254" i="33"/>
  <c r="R254" i="33"/>
  <c r="P254" i="33"/>
  <c r="AE253" i="33"/>
  <c r="AD253" i="33"/>
  <c r="AC253" i="33"/>
  <c r="AB253" i="33"/>
  <c r="AA253" i="33"/>
  <c r="S253" i="33"/>
  <c r="R253" i="33"/>
  <c r="P253" i="33"/>
  <c r="AE252" i="33"/>
  <c r="AD252" i="33"/>
  <c r="AC252" i="33"/>
  <c r="AA252" i="33"/>
  <c r="S252" i="33"/>
  <c r="R252" i="33"/>
  <c r="P252" i="33"/>
  <c r="AE251" i="33"/>
  <c r="AD251" i="33"/>
  <c r="AC251" i="33"/>
  <c r="AB251" i="33"/>
  <c r="AA251" i="33"/>
  <c r="S251" i="33"/>
  <c r="R251" i="33"/>
  <c r="P251" i="33"/>
  <c r="AE250" i="33"/>
  <c r="AD250" i="33"/>
  <c r="AC250" i="33"/>
  <c r="AB250" i="33"/>
  <c r="AA250" i="33"/>
  <c r="S250" i="33"/>
  <c r="R250" i="33"/>
  <c r="P250" i="33"/>
  <c r="AE249" i="33"/>
  <c r="AD249" i="33"/>
  <c r="AC249" i="33"/>
  <c r="AB249" i="33"/>
  <c r="AA249" i="33"/>
  <c r="S249" i="33"/>
  <c r="R249" i="33"/>
  <c r="P249" i="33"/>
  <c r="AE248" i="33"/>
  <c r="AD248" i="33"/>
  <c r="AC248" i="33"/>
  <c r="AB248" i="33"/>
  <c r="AA248" i="33"/>
  <c r="S248" i="33"/>
  <c r="R248" i="33"/>
  <c r="P248" i="33"/>
  <c r="AE247" i="33"/>
  <c r="AD247" i="33"/>
  <c r="AC247" i="33"/>
  <c r="AB247" i="33"/>
  <c r="AA247" i="33"/>
  <c r="S247" i="33"/>
  <c r="R247" i="33"/>
  <c r="P247" i="33"/>
  <c r="AE246" i="33"/>
  <c r="AD246" i="33"/>
  <c r="AC246" i="33"/>
  <c r="AB246" i="33"/>
  <c r="AA246" i="33"/>
  <c r="S246" i="33"/>
  <c r="R246" i="33"/>
  <c r="P246" i="33"/>
  <c r="AE245" i="33"/>
  <c r="AD245" i="33"/>
  <c r="AC245" i="33"/>
  <c r="AB245" i="33"/>
  <c r="AA245" i="33"/>
  <c r="S245" i="33"/>
  <c r="R245" i="33"/>
  <c r="P245" i="33"/>
  <c r="AE244" i="33"/>
  <c r="AD244" i="33"/>
  <c r="AC244" i="33"/>
  <c r="AB244" i="33"/>
  <c r="AA244" i="33"/>
  <c r="S244" i="33"/>
  <c r="R244" i="33"/>
  <c r="P244" i="33"/>
  <c r="AE243" i="33"/>
  <c r="AD243" i="33"/>
  <c r="AC243" i="33"/>
  <c r="AB243" i="33"/>
  <c r="AA243" i="33"/>
  <c r="S243" i="33"/>
  <c r="R243" i="33"/>
  <c r="P243" i="33"/>
  <c r="AE242" i="33"/>
  <c r="AD242" i="33"/>
  <c r="AC242" i="33"/>
  <c r="AB242" i="33"/>
  <c r="AA242" i="33"/>
  <c r="S242" i="33"/>
  <c r="R242" i="33"/>
  <c r="P242" i="33"/>
  <c r="AE241" i="33"/>
  <c r="AD241" i="33"/>
  <c r="AC241" i="33"/>
  <c r="AB241" i="33"/>
  <c r="AA241" i="33"/>
  <c r="S241" i="33"/>
  <c r="R241" i="33"/>
  <c r="P241" i="33"/>
  <c r="AE240" i="33"/>
  <c r="AD240" i="33"/>
  <c r="AC240" i="33"/>
  <c r="AB240" i="33"/>
  <c r="AA240" i="33"/>
  <c r="S240" i="33"/>
  <c r="R240" i="33"/>
  <c r="P240" i="33"/>
  <c r="AE239" i="33"/>
  <c r="AD239" i="33"/>
  <c r="AC239" i="33"/>
  <c r="AB239" i="33"/>
  <c r="AA239" i="33"/>
  <c r="S239" i="33"/>
  <c r="R239" i="33"/>
  <c r="P239" i="33"/>
  <c r="AE238" i="33"/>
  <c r="AD238" i="33"/>
  <c r="AC238" i="33"/>
  <c r="AB238" i="33"/>
  <c r="AA238" i="33"/>
  <c r="S238" i="33"/>
  <c r="R238" i="33"/>
  <c r="P238" i="33"/>
  <c r="AE237" i="33"/>
  <c r="AD237" i="33"/>
  <c r="AC237" i="33"/>
  <c r="AB237" i="33"/>
  <c r="AA237" i="33"/>
  <c r="S237" i="33"/>
  <c r="R237" i="33"/>
  <c r="P237" i="33"/>
  <c r="AE236" i="33"/>
  <c r="AD236" i="33"/>
  <c r="AC236" i="33"/>
  <c r="AB236" i="33"/>
  <c r="AA236" i="33"/>
  <c r="S236" i="33"/>
  <c r="R236" i="33"/>
  <c r="P236" i="33"/>
  <c r="AE235" i="33"/>
  <c r="AD235" i="33"/>
  <c r="AC235" i="33"/>
  <c r="AB235" i="33"/>
  <c r="AA235" i="33"/>
  <c r="S235" i="33"/>
  <c r="R235" i="33"/>
  <c r="P235" i="33"/>
  <c r="AE234" i="33"/>
  <c r="AD234" i="33"/>
  <c r="AC234" i="33"/>
  <c r="AB234" i="33"/>
  <c r="AA234" i="33"/>
  <c r="S234" i="33"/>
  <c r="R234" i="33"/>
  <c r="P234" i="33"/>
  <c r="AE233" i="33"/>
  <c r="AD233" i="33"/>
  <c r="AC233" i="33"/>
  <c r="AB233" i="33"/>
  <c r="AA233" i="33"/>
  <c r="S233" i="33"/>
  <c r="R233" i="33"/>
  <c r="P233" i="33"/>
  <c r="AE232" i="33"/>
  <c r="AD232" i="33"/>
  <c r="AC232" i="33"/>
  <c r="AB232" i="33"/>
  <c r="AA232" i="33"/>
  <c r="S232" i="33"/>
  <c r="R232" i="33"/>
  <c r="P232" i="33"/>
  <c r="AE231" i="33"/>
  <c r="AD231" i="33"/>
  <c r="AC231" i="33"/>
  <c r="AB231" i="33"/>
  <c r="AA231" i="33"/>
  <c r="S231" i="33"/>
  <c r="R231" i="33"/>
  <c r="P231" i="33"/>
  <c r="AE230" i="33"/>
  <c r="AD230" i="33"/>
  <c r="AC230" i="33"/>
  <c r="AB230" i="33"/>
  <c r="AA230" i="33"/>
  <c r="S230" i="33"/>
  <c r="R230" i="33"/>
  <c r="P230" i="33"/>
  <c r="AE229" i="33"/>
  <c r="AD229" i="33"/>
  <c r="AC229" i="33"/>
  <c r="AB229" i="33"/>
  <c r="AA229" i="33"/>
  <c r="S229" i="33"/>
  <c r="R229" i="33"/>
  <c r="P229" i="33"/>
  <c r="AE228" i="33"/>
  <c r="AD228" i="33"/>
  <c r="AC228" i="33"/>
  <c r="AB228" i="33"/>
  <c r="AA228" i="33"/>
  <c r="S228" i="33"/>
  <c r="R228" i="33"/>
  <c r="P228" i="33"/>
  <c r="AE227" i="33"/>
  <c r="AD227" i="33"/>
  <c r="AC227" i="33"/>
  <c r="AB227" i="33"/>
  <c r="AA227" i="33"/>
  <c r="S227" i="33"/>
  <c r="R227" i="33"/>
  <c r="P227" i="33"/>
  <c r="AE226" i="33"/>
  <c r="AD226" i="33"/>
  <c r="AC226" i="33"/>
  <c r="AB226" i="33"/>
  <c r="AA226" i="33"/>
  <c r="S226" i="33"/>
  <c r="R226" i="33"/>
  <c r="P226" i="33"/>
  <c r="AE225" i="33"/>
  <c r="AD225" i="33"/>
  <c r="AC225" i="33"/>
  <c r="AB225" i="33"/>
  <c r="AA225" i="33"/>
  <c r="S225" i="33"/>
  <c r="R225" i="33"/>
  <c r="P225" i="33"/>
  <c r="AE224" i="33"/>
  <c r="AD224" i="33"/>
  <c r="AC224" i="33"/>
  <c r="AB224" i="33"/>
  <c r="AA224" i="33"/>
  <c r="S224" i="33"/>
  <c r="R224" i="33"/>
  <c r="P224" i="33"/>
  <c r="AE223" i="33"/>
  <c r="AD223" i="33"/>
  <c r="AC223" i="33"/>
  <c r="AB223" i="33"/>
  <c r="AA223" i="33"/>
  <c r="S223" i="33"/>
  <c r="R223" i="33"/>
  <c r="P223" i="33"/>
  <c r="AE222" i="33"/>
  <c r="AD222" i="33"/>
  <c r="AC222" i="33"/>
  <c r="AB222" i="33"/>
  <c r="AA222" i="33"/>
  <c r="S222" i="33"/>
  <c r="R222" i="33"/>
  <c r="P222" i="33"/>
  <c r="AE221" i="33"/>
  <c r="AD221" i="33"/>
  <c r="AC221" i="33"/>
  <c r="AB221" i="33"/>
  <c r="AA221" i="33"/>
  <c r="S221" i="33"/>
  <c r="R221" i="33"/>
  <c r="P221" i="33"/>
  <c r="AE220" i="33"/>
  <c r="AD220" i="33"/>
  <c r="AC220" i="33"/>
  <c r="AB220" i="33"/>
  <c r="AA220" i="33"/>
  <c r="S220" i="33"/>
  <c r="R220" i="33"/>
  <c r="P220" i="33"/>
  <c r="AE219" i="33"/>
  <c r="AD219" i="33"/>
  <c r="AC219" i="33"/>
  <c r="AB219" i="33"/>
  <c r="AA219" i="33"/>
  <c r="S219" i="33"/>
  <c r="R219" i="33"/>
  <c r="P219" i="33"/>
  <c r="AE218" i="33"/>
  <c r="AD218" i="33"/>
  <c r="AC218" i="33"/>
  <c r="AB218" i="33"/>
  <c r="AA218" i="33"/>
  <c r="S218" i="33"/>
  <c r="R218" i="33"/>
  <c r="P218" i="33"/>
  <c r="AE217" i="33"/>
  <c r="AD217" i="33"/>
  <c r="AC217" i="33"/>
  <c r="AB217" i="33"/>
  <c r="AA217" i="33"/>
  <c r="S217" i="33"/>
  <c r="R217" i="33"/>
  <c r="P217" i="33"/>
  <c r="AE216" i="33"/>
  <c r="AD216" i="33"/>
  <c r="AC216" i="33"/>
  <c r="AB216" i="33"/>
  <c r="AA216" i="33"/>
  <c r="S216" i="33"/>
  <c r="R216" i="33"/>
  <c r="P216" i="33"/>
  <c r="AE215" i="33"/>
  <c r="AD215" i="33"/>
  <c r="AC215" i="33"/>
  <c r="AB215" i="33"/>
  <c r="AA215" i="33"/>
  <c r="S215" i="33"/>
  <c r="R215" i="33"/>
  <c r="P215" i="33"/>
  <c r="AE214" i="33"/>
  <c r="AD214" i="33"/>
  <c r="AC214" i="33"/>
  <c r="AB214" i="33"/>
  <c r="AA214" i="33"/>
  <c r="S214" i="33"/>
  <c r="R214" i="33"/>
  <c r="P214" i="33"/>
  <c r="AE213" i="33"/>
  <c r="AD213" i="33"/>
  <c r="AC213" i="33"/>
  <c r="AB213" i="33"/>
  <c r="AA213" i="33"/>
  <c r="S213" i="33"/>
  <c r="R213" i="33"/>
  <c r="P213" i="33"/>
  <c r="AE212" i="33"/>
  <c r="AD212" i="33"/>
  <c r="AC212" i="33"/>
  <c r="AB212" i="33"/>
  <c r="AA212" i="33"/>
  <c r="S212" i="33"/>
  <c r="R212" i="33"/>
  <c r="P212" i="33"/>
  <c r="AE211" i="33"/>
  <c r="AD211" i="33"/>
  <c r="AC211" i="33"/>
  <c r="AB211" i="33"/>
  <c r="AA211" i="33"/>
  <c r="S211" i="33"/>
  <c r="R211" i="33"/>
  <c r="P211" i="33"/>
  <c r="AE210" i="33"/>
  <c r="AD210" i="33"/>
  <c r="AC210" i="33"/>
  <c r="AB210" i="33"/>
  <c r="AA210" i="33"/>
  <c r="S210" i="33"/>
  <c r="R210" i="33"/>
  <c r="P210" i="33"/>
  <c r="AE209" i="33"/>
  <c r="AD209" i="33"/>
  <c r="AC209" i="33"/>
  <c r="AB209" i="33"/>
  <c r="AA209" i="33"/>
  <c r="S209" i="33"/>
  <c r="R209" i="33"/>
  <c r="P209" i="33"/>
  <c r="AE208" i="33"/>
  <c r="AD208" i="33"/>
  <c r="AC208" i="33"/>
  <c r="AB208" i="33"/>
  <c r="AA208" i="33"/>
  <c r="S208" i="33"/>
  <c r="R208" i="33"/>
  <c r="P208" i="33"/>
  <c r="AE207" i="33"/>
  <c r="AD207" i="33"/>
  <c r="AC207" i="33"/>
  <c r="AB207" i="33"/>
  <c r="AA207" i="33"/>
  <c r="S207" i="33"/>
  <c r="R207" i="33"/>
  <c r="P207" i="33"/>
  <c r="AE206" i="33"/>
  <c r="AD206" i="33"/>
  <c r="AC206" i="33"/>
  <c r="AB206" i="33"/>
  <c r="AA206" i="33"/>
  <c r="S206" i="33"/>
  <c r="R206" i="33"/>
  <c r="P206" i="33"/>
  <c r="AE205" i="33"/>
  <c r="AD205" i="33"/>
  <c r="AC205" i="33"/>
  <c r="AB205" i="33"/>
  <c r="AA205" i="33"/>
  <c r="S205" i="33"/>
  <c r="R205" i="33"/>
  <c r="P205" i="33"/>
  <c r="AE204" i="33"/>
  <c r="AD204" i="33"/>
  <c r="AC204" i="33"/>
  <c r="AB204" i="33"/>
  <c r="AA204" i="33"/>
  <c r="S204" i="33"/>
  <c r="R204" i="33"/>
  <c r="P204" i="33"/>
  <c r="AE203" i="33"/>
  <c r="AD203" i="33"/>
  <c r="AC203" i="33"/>
  <c r="AB203" i="33"/>
  <c r="AA203" i="33"/>
  <c r="S203" i="33"/>
  <c r="R203" i="33"/>
  <c r="P203" i="33"/>
  <c r="AE202" i="33"/>
  <c r="AD202" i="33"/>
  <c r="AC202" i="33"/>
  <c r="AB202" i="33"/>
  <c r="AA202" i="33"/>
  <c r="S202" i="33"/>
  <c r="R202" i="33"/>
  <c r="P202" i="33"/>
  <c r="AE201" i="33"/>
  <c r="AD201" i="33"/>
  <c r="AC201" i="33"/>
  <c r="AB201" i="33"/>
  <c r="AA201" i="33"/>
  <c r="S201" i="33"/>
  <c r="R201" i="33"/>
  <c r="P201" i="33"/>
  <c r="AE200" i="33"/>
  <c r="AD200" i="33"/>
  <c r="AC200" i="33"/>
  <c r="AB200" i="33"/>
  <c r="AA200" i="33"/>
  <c r="S200" i="33"/>
  <c r="R200" i="33"/>
  <c r="P200" i="33"/>
  <c r="AE199" i="33"/>
  <c r="AD199" i="33"/>
  <c r="AC199" i="33"/>
  <c r="AB199" i="33"/>
  <c r="AA199" i="33"/>
  <c r="S199" i="33"/>
  <c r="R199" i="33"/>
  <c r="P199" i="33"/>
  <c r="AE198" i="33"/>
  <c r="AD198" i="33"/>
  <c r="AC198" i="33"/>
  <c r="AB198" i="33"/>
  <c r="AA198" i="33"/>
  <c r="S198" i="33"/>
  <c r="R198" i="33"/>
  <c r="P198" i="33"/>
  <c r="AE197" i="33"/>
  <c r="AD197" i="33"/>
  <c r="AC197" i="33"/>
  <c r="AB197" i="33"/>
  <c r="AA197" i="33"/>
  <c r="S197" i="33"/>
  <c r="R197" i="33"/>
  <c r="P197" i="33"/>
  <c r="AE196" i="33"/>
  <c r="AD196" i="33"/>
  <c r="AC196" i="33"/>
  <c r="AB196" i="33"/>
  <c r="AA196" i="33"/>
  <c r="S196" i="33"/>
  <c r="R196" i="33"/>
  <c r="P196" i="33"/>
  <c r="AE195" i="33"/>
  <c r="AD195" i="33"/>
  <c r="AC195" i="33"/>
  <c r="AB195" i="33"/>
  <c r="AA195" i="33"/>
  <c r="S195" i="33"/>
  <c r="R195" i="33"/>
  <c r="P195" i="33"/>
  <c r="AE194" i="33"/>
  <c r="AD194" i="33"/>
  <c r="AC194" i="33"/>
  <c r="AB194" i="33"/>
  <c r="AA194" i="33"/>
  <c r="S194" i="33"/>
  <c r="R194" i="33"/>
  <c r="P194" i="33"/>
  <c r="AE193" i="33"/>
  <c r="AD193" i="33"/>
  <c r="AC193" i="33"/>
  <c r="AB193" i="33"/>
  <c r="AA193" i="33"/>
  <c r="S193" i="33"/>
  <c r="R193" i="33"/>
  <c r="P193" i="33"/>
  <c r="AE192" i="33"/>
  <c r="AD192" i="33"/>
  <c r="AC192" i="33"/>
  <c r="AB192" i="33"/>
  <c r="AA192" i="33"/>
  <c r="R192" i="33"/>
  <c r="P192" i="33"/>
  <c r="AE191" i="33"/>
  <c r="AD191" i="33"/>
  <c r="AC191" i="33"/>
  <c r="AB191" i="33"/>
  <c r="AA191" i="33"/>
  <c r="S191" i="33"/>
  <c r="R191" i="33"/>
  <c r="P191" i="33"/>
  <c r="AE190" i="33"/>
  <c r="AD190" i="33"/>
  <c r="AC190" i="33"/>
  <c r="AB190" i="33"/>
  <c r="AA190" i="33"/>
  <c r="S190" i="33"/>
  <c r="R190" i="33"/>
  <c r="P190" i="33"/>
  <c r="AE189" i="33"/>
  <c r="AD189" i="33"/>
  <c r="AC189" i="33"/>
  <c r="AB189" i="33"/>
  <c r="AA189" i="33"/>
  <c r="S189" i="33"/>
  <c r="R189" i="33"/>
  <c r="P189" i="33"/>
  <c r="AE188" i="33"/>
  <c r="AD188" i="33"/>
  <c r="AC188" i="33"/>
  <c r="AB188" i="33"/>
  <c r="AA188" i="33"/>
  <c r="S188" i="33"/>
  <c r="R188" i="33"/>
  <c r="P188" i="33"/>
  <c r="AE187" i="33"/>
  <c r="AD187" i="33"/>
  <c r="AC187" i="33"/>
  <c r="AB187" i="33"/>
  <c r="AA187" i="33"/>
  <c r="S187" i="33"/>
  <c r="R187" i="33"/>
  <c r="P187" i="33"/>
  <c r="AE186" i="33"/>
  <c r="AD186" i="33"/>
  <c r="AC186" i="33"/>
  <c r="AB186" i="33"/>
  <c r="AA186" i="33"/>
  <c r="S186" i="33"/>
  <c r="R186" i="33"/>
  <c r="P186" i="33"/>
  <c r="AE185" i="33"/>
  <c r="AD185" i="33"/>
  <c r="AC185" i="33"/>
  <c r="AB185" i="33"/>
  <c r="AA185" i="33"/>
  <c r="S185" i="33"/>
  <c r="R185" i="33"/>
  <c r="P185" i="33"/>
  <c r="AE184" i="33"/>
  <c r="AD184" i="33"/>
  <c r="AC184" i="33"/>
  <c r="AB184" i="33"/>
  <c r="AA184" i="33"/>
  <c r="S184" i="33"/>
  <c r="R184" i="33"/>
  <c r="P184" i="33"/>
  <c r="AE183" i="33"/>
  <c r="AD183" i="33"/>
  <c r="AC183" i="33"/>
  <c r="AB183" i="33"/>
  <c r="AA183" i="33"/>
  <c r="S183" i="33"/>
  <c r="R183" i="33"/>
  <c r="P183" i="33"/>
  <c r="AE182" i="33"/>
  <c r="AD182" i="33"/>
  <c r="AC182" i="33"/>
  <c r="AB182" i="33"/>
  <c r="AA182" i="33"/>
  <c r="S182" i="33"/>
  <c r="R182" i="33"/>
  <c r="P182" i="33"/>
  <c r="AE181" i="33"/>
  <c r="AD181" i="33"/>
  <c r="AC181" i="33"/>
  <c r="AB181" i="33"/>
  <c r="AA181" i="33"/>
  <c r="S181" i="33"/>
  <c r="R181" i="33"/>
  <c r="P181" i="33"/>
  <c r="AE180" i="33"/>
  <c r="AD180" i="33"/>
  <c r="AC180" i="33"/>
  <c r="AB180" i="33"/>
  <c r="AA180" i="33"/>
  <c r="S180" i="33"/>
  <c r="R180" i="33"/>
  <c r="P180" i="33"/>
  <c r="AE179" i="33"/>
  <c r="AD179" i="33"/>
  <c r="AC179" i="33"/>
  <c r="AB179" i="33"/>
  <c r="AA179" i="33"/>
  <c r="S179" i="33"/>
  <c r="R179" i="33"/>
  <c r="P179" i="33"/>
  <c r="AE178" i="33"/>
  <c r="AD178" i="33"/>
  <c r="AC178" i="33"/>
  <c r="AB178" i="33"/>
  <c r="AA178" i="33"/>
  <c r="S178" i="33"/>
  <c r="R178" i="33"/>
  <c r="P178" i="33"/>
  <c r="AE177" i="33"/>
  <c r="AD177" i="33"/>
  <c r="AC177" i="33"/>
  <c r="AB177" i="33"/>
  <c r="AA177" i="33"/>
  <c r="S177" i="33"/>
  <c r="R177" i="33"/>
  <c r="P177" i="33"/>
  <c r="AE176" i="33"/>
  <c r="AD176" i="33"/>
  <c r="AC176" i="33"/>
  <c r="AB176" i="33"/>
  <c r="AA176" i="33"/>
  <c r="S176" i="33"/>
  <c r="R176" i="33"/>
  <c r="P176" i="33"/>
  <c r="AE175" i="33"/>
  <c r="AD175" i="33"/>
  <c r="AC175" i="33"/>
  <c r="AB175" i="33"/>
  <c r="AA175" i="33"/>
  <c r="S175" i="33"/>
  <c r="R175" i="33"/>
  <c r="P175" i="33"/>
  <c r="AE174" i="33"/>
  <c r="AD174" i="33"/>
  <c r="AC174" i="33"/>
  <c r="AA174" i="33"/>
  <c r="S174" i="33"/>
  <c r="R174" i="33"/>
  <c r="P174" i="33"/>
  <c r="AE173" i="33"/>
  <c r="AD173" i="33"/>
  <c r="AC173" i="33"/>
  <c r="AA173" i="33"/>
  <c r="S173" i="33"/>
  <c r="R173" i="33"/>
  <c r="P173" i="33"/>
  <c r="AE172" i="33"/>
  <c r="AD172" i="33"/>
  <c r="AC172" i="33"/>
  <c r="AB172" i="33"/>
  <c r="AA172" i="33"/>
  <c r="S172" i="33"/>
  <c r="R172" i="33"/>
  <c r="P172" i="33"/>
  <c r="AE170" i="33"/>
  <c r="AD170" i="33"/>
  <c r="AC170" i="33"/>
  <c r="AB170" i="33"/>
  <c r="AA170" i="33"/>
  <c r="S170" i="33"/>
  <c r="R170" i="33"/>
  <c r="P170" i="33"/>
  <c r="AE169" i="33"/>
  <c r="AD169" i="33"/>
  <c r="AC169" i="33"/>
  <c r="AB169" i="33"/>
  <c r="AA169" i="33"/>
  <c r="S169" i="33"/>
  <c r="R169" i="33"/>
  <c r="P169" i="33"/>
  <c r="AE168" i="33"/>
  <c r="AD168" i="33"/>
  <c r="AC168" i="33"/>
  <c r="AB168" i="33"/>
  <c r="AA168" i="33"/>
  <c r="S168" i="33"/>
  <c r="R168" i="33"/>
  <c r="P168" i="33"/>
  <c r="AE167" i="33"/>
  <c r="AD167" i="33"/>
  <c r="AC167" i="33"/>
  <c r="AB167" i="33"/>
  <c r="AA167" i="33"/>
  <c r="S167" i="33"/>
  <c r="R167" i="33"/>
  <c r="P167" i="33"/>
  <c r="AE166" i="33"/>
  <c r="AD166" i="33"/>
  <c r="AC166" i="33"/>
  <c r="AB166" i="33"/>
  <c r="AA166" i="33"/>
  <c r="S166" i="33"/>
  <c r="R166" i="33"/>
  <c r="P166" i="33"/>
  <c r="AE165" i="33"/>
  <c r="AD165" i="33"/>
  <c r="AC165" i="33"/>
  <c r="AB165" i="33"/>
  <c r="AA165" i="33"/>
  <c r="S165" i="33"/>
  <c r="R165" i="33"/>
  <c r="P165" i="33"/>
  <c r="AE164" i="33"/>
  <c r="AD164" i="33"/>
  <c r="AC164" i="33"/>
  <c r="AB164" i="33"/>
  <c r="AA164" i="33"/>
  <c r="S164" i="33"/>
  <c r="R164" i="33"/>
  <c r="P164" i="33"/>
  <c r="AE163" i="33"/>
  <c r="AD163" i="33"/>
  <c r="AC163" i="33"/>
  <c r="AB163" i="33"/>
  <c r="AA163" i="33"/>
  <c r="S163" i="33"/>
  <c r="R163" i="33"/>
  <c r="P163" i="33"/>
  <c r="AE162" i="33"/>
  <c r="AD162" i="33"/>
  <c r="AC162" i="33"/>
  <c r="AB162" i="33"/>
  <c r="AA162" i="33"/>
  <c r="S162" i="33"/>
  <c r="R162" i="33"/>
  <c r="P162" i="33"/>
  <c r="AE161" i="33"/>
  <c r="AD161" i="33"/>
  <c r="AC161" i="33"/>
  <c r="AB161" i="33"/>
  <c r="AA161" i="33"/>
  <c r="S161" i="33"/>
  <c r="R161" i="33"/>
  <c r="P161" i="33"/>
  <c r="AE160" i="33"/>
  <c r="AD160" i="33"/>
  <c r="AC160" i="33"/>
  <c r="AB160" i="33"/>
  <c r="AA160" i="33"/>
  <c r="S160" i="33"/>
  <c r="R160" i="33"/>
  <c r="P160" i="33"/>
  <c r="AE159" i="33"/>
  <c r="AD159" i="33"/>
  <c r="AC159" i="33"/>
  <c r="AB159" i="33"/>
  <c r="AA159" i="33"/>
  <c r="S159" i="33"/>
  <c r="R159" i="33"/>
  <c r="P159" i="33"/>
  <c r="AE158" i="33"/>
  <c r="AD158" i="33"/>
  <c r="AC158" i="33"/>
  <c r="AB158" i="33"/>
  <c r="AA158" i="33"/>
  <c r="S158" i="33"/>
  <c r="R158" i="33"/>
  <c r="P158" i="33"/>
  <c r="AE157" i="33"/>
  <c r="AD157" i="33"/>
  <c r="AC157" i="33"/>
  <c r="AB157" i="33"/>
  <c r="AA157" i="33"/>
  <c r="S157" i="33"/>
  <c r="R157" i="33"/>
  <c r="P157" i="33"/>
  <c r="AE156" i="33"/>
  <c r="AD156" i="33"/>
  <c r="AC156" i="33"/>
  <c r="AB156" i="33"/>
  <c r="AA156" i="33"/>
  <c r="S156" i="33"/>
  <c r="R156" i="33"/>
  <c r="P156" i="33"/>
  <c r="AE155" i="33"/>
  <c r="AD155" i="33"/>
  <c r="AC155" i="33"/>
  <c r="AB155" i="33"/>
  <c r="AA155" i="33"/>
  <c r="S155" i="33"/>
  <c r="R155" i="33"/>
  <c r="P155" i="33"/>
  <c r="AE154" i="33"/>
  <c r="AD154" i="33"/>
  <c r="AC154" i="33"/>
  <c r="AB154" i="33"/>
  <c r="AA154" i="33"/>
  <c r="S154" i="33"/>
  <c r="R154" i="33"/>
  <c r="P154" i="33"/>
  <c r="AE153" i="33"/>
  <c r="AD153" i="33"/>
  <c r="AC153" i="33"/>
  <c r="AB153" i="33"/>
  <c r="AA153" i="33"/>
  <c r="S153" i="33"/>
  <c r="R153" i="33"/>
  <c r="P153" i="33"/>
  <c r="AE152" i="33"/>
  <c r="AD152" i="33"/>
  <c r="AC152" i="33"/>
  <c r="AB152" i="33"/>
  <c r="AA152" i="33"/>
  <c r="S152" i="33"/>
  <c r="R152" i="33"/>
  <c r="P152" i="33"/>
  <c r="AE151" i="33"/>
  <c r="AD151" i="33"/>
  <c r="AC151" i="33"/>
  <c r="AB151" i="33"/>
  <c r="AA151" i="33"/>
  <c r="S151" i="33"/>
  <c r="R151" i="33"/>
  <c r="P151" i="33"/>
  <c r="AE150" i="33"/>
  <c r="AD150" i="33"/>
  <c r="AC150" i="33"/>
  <c r="AB150" i="33"/>
  <c r="AA150" i="33"/>
  <c r="S150" i="33"/>
  <c r="R150" i="33"/>
  <c r="P150" i="33"/>
  <c r="AE149" i="33"/>
  <c r="AD149" i="33"/>
  <c r="AC149" i="33"/>
  <c r="AB149" i="33"/>
  <c r="AA149" i="33"/>
  <c r="S149" i="33"/>
  <c r="R149" i="33"/>
  <c r="P149" i="33"/>
  <c r="AE148" i="33"/>
  <c r="AD148" i="33"/>
  <c r="AC148" i="33"/>
  <c r="AB148" i="33"/>
  <c r="AA148" i="33"/>
  <c r="S148" i="33"/>
  <c r="R148" i="33"/>
  <c r="P148" i="33"/>
  <c r="AE147" i="33"/>
  <c r="AD147" i="33"/>
  <c r="AC147" i="33"/>
  <c r="AB147" i="33"/>
  <c r="AA147" i="33"/>
  <c r="S147" i="33"/>
  <c r="R147" i="33"/>
  <c r="P147" i="33"/>
  <c r="AE146" i="33"/>
  <c r="AD146" i="33"/>
  <c r="AC146" i="33"/>
  <c r="AB146" i="33"/>
  <c r="AA146" i="33"/>
  <c r="R146" i="33"/>
  <c r="P146" i="33"/>
  <c r="AE145" i="33"/>
  <c r="AD145" i="33"/>
  <c r="AC145" i="33"/>
  <c r="AB145" i="33"/>
  <c r="AA145" i="33"/>
  <c r="S145" i="33"/>
  <c r="R145" i="33"/>
  <c r="P145" i="33"/>
  <c r="AE144" i="33"/>
  <c r="AD144" i="33"/>
  <c r="AC144" i="33"/>
  <c r="AB144" i="33"/>
  <c r="AA144" i="33"/>
  <c r="S144" i="33"/>
  <c r="R144" i="33"/>
  <c r="P144" i="33"/>
  <c r="AE143" i="33"/>
  <c r="AD143" i="33"/>
  <c r="AC143" i="33"/>
  <c r="AB143" i="33"/>
  <c r="AA143" i="33"/>
  <c r="S143" i="33"/>
  <c r="R143" i="33"/>
  <c r="P143" i="33"/>
  <c r="AE142" i="33"/>
  <c r="AD142" i="33"/>
  <c r="AC142" i="33"/>
  <c r="AB142" i="33"/>
  <c r="AA142" i="33"/>
  <c r="S142" i="33"/>
  <c r="R142" i="33"/>
  <c r="P142" i="33"/>
  <c r="AE141" i="33"/>
  <c r="AD141" i="33"/>
  <c r="AC141" i="33"/>
  <c r="AB141" i="33"/>
  <c r="AA141" i="33"/>
  <c r="S141" i="33"/>
  <c r="R141" i="33"/>
  <c r="P141" i="33"/>
  <c r="AE140" i="33"/>
  <c r="AD140" i="33"/>
  <c r="AC140" i="33"/>
  <c r="AB140" i="33"/>
  <c r="AA140" i="33"/>
  <c r="S140" i="33"/>
  <c r="R140" i="33"/>
  <c r="P140" i="33"/>
  <c r="AE139" i="33"/>
  <c r="AD139" i="33"/>
  <c r="AC139" i="33"/>
  <c r="AB139" i="33"/>
  <c r="AA139" i="33"/>
  <c r="S139" i="33"/>
  <c r="R139" i="33"/>
  <c r="P139" i="33"/>
  <c r="AE138" i="33"/>
  <c r="AD138" i="33"/>
  <c r="AC138" i="33"/>
  <c r="AB138" i="33"/>
  <c r="AA138" i="33"/>
  <c r="S138" i="33"/>
  <c r="R138" i="33"/>
  <c r="P138" i="33"/>
  <c r="AE137" i="33"/>
  <c r="AD137" i="33"/>
  <c r="AC137" i="33"/>
  <c r="AB137" i="33"/>
  <c r="AA137" i="33"/>
  <c r="S137" i="33"/>
  <c r="R137" i="33"/>
  <c r="P137" i="33"/>
  <c r="AE136" i="33"/>
  <c r="AD136" i="33"/>
  <c r="AC136" i="33"/>
  <c r="AB136" i="33"/>
  <c r="AA136" i="33"/>
  <c r="S136" i="33"/>
  <c r="R136" i="33"/>
  <c r="P136" i="33"/>
  <c r="AE135" i="33"/>
  <c r="AD135" i="33"/>
  <c r="AC135" i="33"/>
  <c r="AB135" i="33"/>
  <c r="AA135" i="33"/>
  <c r="S135" i="33"/>
  <c r="R135" i="33"/>
  <c r="P135" i="33"/>
  <c r="AE134" i="33"/>
  <c r="AD134" i="33"/>
  <c r="AC134" i="33"/>
  <c r="AB134" i="33"/>
  <c r="AA134" i="33"/>
  <c r="S134" i="33"/>
  <c r="R134" i="33"/>
  <c r="P134" i="33"/>
  <c r="AE133" i="33"/>
  <c r="AD133" i="33"/>
  <c r="AC133" i="33"/>
  <c r="AA133" i="33"/>
  <c r="S133" i="33"/>
  <c r="R133" i="33"/>
  <c r="P133" i="33"/>
  <c r="AE132" i="33"/>
  <c r="AD132" i="33"/>
  <c r="AC132" i="33"/>
  <c r="AB132" i="33"/>
  <c r="AA132" i="33"/>
  <c r="S132" i="33"/>
  <c r="R132" i="33"/>
  <c r="P132" i="33"/>
  <c r="AE131" i="33"/>
  <c r="AD131" i="33"/>
  <c r="AC131" i="33"/>
  <c r="AB131" i="33"/>
  <c r="AA131" i="33"/>
  <c r="S131" i="33"/>
  <c r="R131" i="33"/>
  <c r="P131" i="33"/>
  <c r="AE130" i="33"/>
  <c r="AD130" i="33"/>
  <c r="AC130" i="33"/>
  <c r="AB130" i="33"/>
  <c r="AA130" i="33"/>
  <c r="S130" i="33"/>
  <c r="R130" i="33"/>
  <c r="P130" i="33"/>
  <c r="AE129" i="33"/>
  <c r="AD129" i="33"/>
  <c r="AC129" i="33"/>
  <c r="AB129" i="33"/>
  <c r="AA129" i="33"/>
  <c r="S129" i="33"/>
  <c r="R129" i="33"/>
  <c r="P129" i="33"/>
  <c r="AE128" i="33"/>
  <c r="AD128" i="33"/>
  <c r="AC128" i="33"/>
  <c r="AB128" i="33"/>
  <c r="AA128" i="33"/>
  <c r="S128" i="33"/>
  <c r="R128" i="33"/>
  <c r="P128" i="33"/>
  <c r="AE127" i="33"/>
  <c r="AD127" i="33"/>
  <c r="AC127" i="33"/>
  <c r="AB127" i="33"/>
  <c r="AA127" i="33"/>
  <c r="S127" i="33"/>
  <c r="R127" i="33"/>
  <c r="P127" i="33"/>
  <c r="AE126" i="33"/>
  <c r="AD126" i="33"/>
  <c r="AC126" i="33"/>
  <c r="AB126" i="33"/>
  <c r="AA126" i="33"/>
  <c r="S126" i="33"/>
  <c r="R126" i="33"/>
  <c r="P126" i="33"/>
  <c r="AE125" i="33"/>
  <c r="AD125" i="33"/>
  <c r="AC125" i="33"/>
  <c r="AB125" i="33"/>
  <c r="AA125" i="33"/>
  <c r="S125" i="33"/>
  <c r="R125" i="33"/>
  <c r="P125" i="33"/>
  <c r="AE124" i="33"/>
  <c r="AD124" i="33"/>
  <c r="AC124" i="33"/>
  <c r="AB124" i="33"/>
  <c r="AA124" i="33"/>
  <c r="S124" i="33"/>
  <c r="R124" i="33"/>
  <c r="P124" i="33"/>
  <c r="AE123" i="33"/>
  <c r="AD123" i="33"/>
  <c r="AC123" i="33"/>
  <c r="AB123" i="33"/>
  <c r="AA123" i="33"/>
  <c r="S123" i="33"/>
  <c r="R123" i="33"/>
  <c r="P123" i="33"/>
  <c r="AE122" i="33"/>
  <c r="AD122" i="33"/>
  <c r="AC122" i="33"/>
  <c r="AB122" i="33"/>
  <c r="AA122" i="33"/>
  <c r="S122" i="33"/>
  <c r="R122" i="33"/>
  <c r="P122" i="33"/>
  <c r="AE121" i="33"/>
  <c r="AD121" i="33"/>
  <c r="AC121" i="33"/>
  <c r="AB121" i="33"/>
  <c r="AA121" i="33"/>
  <c r="S121" i="33"/>
  <c r="R121" i="33"/>
  <c r="P121" i="33"/>
  <c r="AE120" i="33"/>
  <c r="AD120" i="33"/>
  <c r="AC120" i="33"/>
  <c r="AB120" i="33"/>
  <c r="AA120" i="33"/>
  <c r="S120" i="33"/>
  <c r="R120" i="33"/>
  <c r="P120" i="33"/>
  <c r="AE119" i="33"/>
  <c r="AD119" i="33"/>
  <c r="AC119" i="33"/>
  <c r="AB119" i="33"/>
  <c r="AA119" i="33"/>
  <c r="S119" i="33"/>
  <c r="R119" i="33"/>
  <c r="P119" i="33"/>
  <c r="AE118" i="33"/>
  <c r="AD118" i="33"/>
  <c r="AC118" i="33"/>
  <c r="AB118" i="33"/>
  <c r="AA118" i="33"/>
  <c r="S118" i="33"/>
  <c r="R118" i="33"/>
  <c r="P118" i="33"/>
  <c r="AE117" i="33"/>
  <c r="AD117" i="33"/>
  <c r="AC117" i="33"/>
  <c r="AB117" i="33"/>
  <c r="AA117" i="33"/>
  <c r="S117" i="33"/>
  <c r="R117" i="33"/>
  <c r="P117" i="33"/>
  <c r="AE116" i="33"/>
  <c r="AD116" i="33"/>
  <c r="AC116" i="33"/>
  <c r="AB116" i="33"/>
  <c r="AA116" i="33"/>
  <c r="S116" i="33"/>
  <c r="R116" i="33"/>
  <c r="P116" i="33"/>
  <c r="AE115" i="33"/>
  <c r="AD115" i="33"/>
  <c r="AC115" i="33"/>
  <c r="AB115" i="33"/>
  <c r="AA115" i="33"/>
  <c r="S115" i="33"/>
  <c r="R115" i="33"/>
  <c r="P115" i="33"/>
  <c r="AE114" i="33"/>
  <c r="AD114" i="33"/>
  <c r="AC114" i="33"/>
  <c r="AB114" i="33"/>
  <c r="AA114" i="33"/>
  <c r="S114" i="33"/>
  <c r="R114" i="33"/>
  <c r="P114" i="33"/>
  <c r="AE113" i="33"/>
  <c r="AD113" i="33"/>
  <c r="AC113" i="33"/>
  <c r="AB113" i="33"/>
  <c r="AA113" i="33"/>
  <c r="S113" i="33"/>
  <c r="R113" i="33"/>
  <c r="P113" i="33"/>
  <c r="AE112" i="33"/>
  <c r="AD112" i="33"/>
  <c r="AC112" i="33"/>
  <c r="AB112" i="33"/>
  <c r="AA112" i="33"/>
  <c r="S112" i="33"/>
  <c r="R112" i="33"/>
  <c r="P112" i="33"/>
  <c r="AE111" i="33"/>
  <c r="AD111" i="33"/>
  <c r="AC111" i="33"/>
  <c r="AB111" i="33"/>
  <c r="AA111" i="33"/>
  <c r="S111" i="33"/>
  <c r="R111" i="33"/>
  <c r="P111" i="33"/>
  <c r="AE110" i="33"/>
  <c r="AD110" i="33"/>
  <c r="AC110" i="33"/>
  <c r="AB110" i="33"/>
  <c r="AA110" i="33"/>
  <c r="S110" i="33"/>
  <c r="R110" i="33"/>
  <c r="P110" i="33"/>
  <c r="AE109" i="33"/>
  <c r="AD109" i="33"/>
  <c r="AC109" i="33"/>
  <c r="AB109" i="33"/>
  <c r="AA109" i="33"/>
  <c r="S109" i="33"/>
  <c r="R109" i="33"/>
  <c r="P109" i="33"/>
  <c r="AE108" i="33"/>
  <c r="AD108" i="33"/>
  <c r="AC108" i="33"/>
  <c r="AB108" i="33"/>
  <c r="AA108" i="33"/>
  <c r="S108" i="33"/>
  <c r="R108" i="33"/>
  <c r="P108" i="33"/>
  <c r="AE107" i="33"/>
  <c r="AD107" i="33"/>
  <c r="AC107" i="33"/>
  <c r="AB107" i="33"/>
  <c r="AA107" i="33"/>
  <c r="S107" i="33"/>
  <c r="R107" i="33"/>
  <c r="P107" i="33"/>
  <c r="AE106" i="33"/>
  <c r="AD106" i="33"/>
  <c r="AC106" i="33"/>
  <c r="AB106" i="33"/>
  <c r="AA106" i="33"/>
  <c r="S106" i="33"/>
  <c r="R106" i="33"/>
  <c r="P106" i="33"/>
  <c r="AD105" i="33"/>
  <c r="AC105" i="33"/>
  <c r="AB105" i="33"/>
  <c r="AA105" i="33"/>
  <c r="S105" i="33"/>
  <c r="R105" i="33"/>
  <c r="P105" i="33"/>
  <c r="AE104" i="33"/>
  <c r="AD104" i="33"/>
  <c r="AC104" i="33"/>
  <c r="AB104" i="33"/>
  <c r="AA104" i="33"/>
  <c r="S104" i="33"/>
  <c r="R104" i="33"/>
  <c r="P104" i="33"/>
  <c r="AE103" i="33"/>
  <c r="AD103" i="33"/>
  <c r="AC103" i="33"/>
  <c r="AB103" i="33"/>
  <c r="AA103" i="33"/>
  <c r="S103" i="33"/>
  <c r="R103" i="33"/>
  <c r="P103" i="33"/>
  <c r="AE102" i="33"/>
  <c r="AD102" i="33"/>
  <c r="AC102" i="33"/>
  <c r="AB102" i="33"/>
  <c r="AA102" i="33"/>
  <c r="S102" i="33"/>
  <c r="R102" i="33"/>
  <c r="P102" i="33"/>
  <c r="AE101" i="33"/>
  <c r="AD101" i="33"/>
  <c r="AC101" i="33"/>
  <c r="AB101" i="33"/>
  <c r="AA101" i="33"/>
  <c r="S101" i="33"/>
  <c r="R101" i="33"/>
  <c r="P101" i="33"/>
  <c r="AE100" i="33"/>
  <c r="AD100" i="33"/>
  <c r="AC100" i="33"/>
  <c r="AB100" i="33"/>
  <c r="AA100" i="33"/>
  <c r="S100" i="33"/>
  <c r="R100" i="33"/>
  <c r="P100" i="33"/>
  <c r="AE99" i="33"/>
  <c r="AD99" i="33"/>
  <c r="AC99" i="33"/>
  <c r="AB99" i="33"/>
  <c r="AA99" i="33"/>
  <c r="S99" i="33"/>
  <c r="R99" i="33"/>
  <c r="P99" i="33"/>
  <c r="AE98" i="33"/>
  <c r="AD98" i="33"/>
  <c r="AC98" i="33"/>
  <c r="AB98" i="33"/>
  <c r="AA98" i="33"/>
  <c r="S98" i="33"/>
  <c r="R98" i="33"/>
  <c r="P98" i="33"/>
  <c r="AE97" i="33"/>
  <c r="AD97" i="33"/>
  <c r="AC97" i="33"/>
  <c r="AB97" i="33"/>
  <c r="S97" i="33"/>
  <c r="R97" i="33"/>
  <c r="AE96" i="33"/>
  <c r="AD96" i="33"/>
  <c r="AC96" i="33"/>
  <c r="AB96" i="33"/>
  <c r="AA96" i="33"/>
  <c r="S96" i="33"/>
  <c r="R96" i="33"/>
  <c r="P96" i="33"/>
  <c r="AE95" i="33"/>
  <c r="AD95" i="33"/>
  <c r="AC95" i="33"/>
  <c r="AB95" i="33"/>
  <c r="AA95" i="33"/>
  <c r="S95" i="33"/>
  <c r="R95" i="33"/>
  <c r="P95" i="33"/>
  <c r="AE94" i="33"/>
  <c r="AD94" i="33"/>
  <c r="AC94" i="33"/>
  <c r="AB94" i="33"/>
  <c r="AA94" i="33"/>
  <c r="S94" i="33"/>
  <c r="R94" i="33"/>
  <c r="P94" i="33"/>
  <c r="AE93" i="33"/>
  <c r="AD93" i="33"/>
  <c r="AC93" i="33"/>
  <c r="AB93" i="33"/>
  <c r="AA93" i="33"/>
  <c r="S93" i="33"/>
  <c r="R93" i="33"/>
  <c r="P93" i="33"/>
  <c r="AE92" i="33"/>
  <c r="AD92" i="33"/>
  <c r="AC92" i="33"/>
  <c r="AB92" i="33"/>
  <c r="AA92" i="33"/>
  <c r="S92" i="33"/>
  <c r="R92" i="33"/>
  <c r="P92" i="33"/>
  <c r="AE91" i="33"/>
  <c r="AD91" i="33"/>
  <c r="AC91" i="33"/>
  <c r="AB91" i="33"/>
  <c r="AA91" i="33"/>
  <c r="S91" i="33"/>
  <c r="R91" i="33"/>
  <c r="P91" i="33"/>
  <c r="AE90" i="33"/>
  <c r="AD90" i="33"/>
  <c r="AC90" i="33"/>
  <c r="AB90" i="33"/>
  <c r="AA90" i="33"/>
  <c r="S90" i="33"/>
  <c r="R90" i="33"/>
  <c r="P90" i="33"/>
  <c r="AE89" i="33"/>
  <c r="AD89" i="33"/>
  <c r="AC89" i="33"/>
  <c r="AB89" i="33"/>
  <c r="AA89" i="33"/>
  <c r="S89" i="33"/>
  <c r="R89" i="33"/>
  <c r="P89" i="33"/>
  <c r="AE88" i="33"/>
  <c r="AD88" i="33"/>
  <c r="AC88" i="33"/>
  <c r="AB88" i="33"/>
  <c r="AA88" i="33"/>
  <c r="S88" i="33"/>
  <c r="R88" i="33"/>
  <c r="P88" i="33"/>
  <c r="AE87" i="33"/>
  <c r="AD87" i="33"/>
  <c r="AC87" i="33"/>
  <c r="AB87" i="33"/>
  <c r="AA87" i="33"/>
  <c r="S87" i="33"/>
  <c r="R87" i="33"/>
  <c r="P87" i="33"/>
  <c r="AE86" i="33"/>
  <c r="AD86" i="33"/>
  <c r="AC86" i="33"/>
  <c r="AB86" i="33"/>
  <c r="AA86" i="33"/>
  <c r="S86" i="33"/>
  <c r="R86" i="33"/>
  <c r="P86" i="33"/>
  <c r="AE85" i="33"/>
  <c r="AD85" i="33"/>
  <c r="AC85" i="33"/>
  <c r="AB85" i="33"/>
  <c r="AA85" i="33"/>
  <c r="S85" i="33"/>
  <c r="R85" i="33"/>
  <c r="P85" i="33"/>
  <c r="AE84" i="33"/>
  <c r="AD84" i="33"/>
  <c r="AC84" i="33"/>
  <c r="AB84" i="33"/>
  <c r="AA84" i="33"/>
  <c r="S84" i="33"/>
  <c r="R84" i="33"/>
  <c r="P84" i="33"/>
  <c r="AE83" i="33"/>
  <c r="AD83" i="33"/>
  <c r="AC83" i="33"/>
  <c r="AB83" i="33"/>
  <c r="AA83" i="33"/>
  <c r="S83" i="33"/>
  <c r="R83" i="33"/>
  <c r="P83" i="33"/>
  <c r="AE82" i="33"/>
  <c r="AD82" i="33"/>
  <c r="AC82" i="33"/>
  <c r="AB82" i="33"/>
  <c r="AA82" i="33"/>
  <c r="S82" i="33"/>
  <c r="R82" i="33"/>
  <c r="P82" i="33"/>
  <c r="AE81" i="33"/>
  <c r="AD81" i="33"/>
  <c r="AC81" i="33"/>
  <c r="AB81" i="33"/>
  <c r="AA81" i="33"/>
  <c r="S81" i="33"/>
  <c r="R81" i="33"/>
  <c r="P81" i="33"/>
  <c r="AE80" i="33"/>
  <c r="AD80" i="33"/>
  <c r="AC80" i="33"/>
  <c r="AB80" i="33"/>
  <c r="AA80" i="33"/>
  <c r="S80" i="33"/>
  <c r="R80" i="33"/>
  <c r="P80" i="33"/>
  <c r="AE79" i="33"/>
  <c r="AD79" i="33"/>
  <c r="AC79" i="33"/>
  <c r="AB79" i="33"/>
  <c r="AA79" i="33"/>
  <c r="S79" i="33"/>
  <c r="R79" i="33"/>
  <c r="P79" i="33"/>
  <c r="AE78" i="33"/>
  <c r="AD78" i="33"/>
  <c r="AC78" i="33"/>
  <c r="AB78" i="33"/>
  <c r="AA78" i="33"/>
  <c r="S78" i="33"/>
  <c r="R78" i="33"/>
  <c r="P78" i="33"/>
  <c r="AE77" i="33"/>
  <c r="AD77" i="33"/>
  <c r="AC77" i="33"/>
  <c r="AB77" i="33"/>
  <c r="AA77" i="33"/>
  <c r="S77" i="33"/>
  <c r="R77" i="33"/>
  <c r="P77" i="33"/>
  <c r="AE76" i="33"/>
  <c r="AD76" i="33"/>
  <c r="AC76" i="33"/>
  <c r="AB76" i="33"/>
  <c r="AA76" i="33"/>
  <c r="S76" i="33"/>
  <c r="R76" i="33"/>
  <c r="P76" i="33"/>
  <c r="AE75" i="33"/>
  <c r="AD75" i="33"/>
  <c r="AC75" i="33"/>
  <c r="AB75" i="33"/>
  <c r="AA75" i="33"/>
  <c r="S75" i="33"/>
  <c r="R75" i="33"/>
  <c r="P75" i="33"/>
  <c r="AE74" i="33"/>
  <c r="AD74" i="33"/>
  <c r="AC74" i="33"/>
  <c r="AB74" i="33"/>
  <c r="AA74" i="33"/>
  <c r="S74" i="33"/>
  <c r="R74" i="33"/>
  <c r="P74" i="33"/>
  <c r="AE73" i="33"/>
  <c r="AD73" i="33"/>
  <c r="AC73" i="33"/>
  <c r="AB73" i="33"/>
  <c r="AA73" i="33"/>
  <c r="R73" i="33"/>
  <c r="P73" i="33"/>
  <c r="AE72" i="33"/>
  <c r="AD72" i="33"/>
  <c r="AC72" i="33"/>
  <c r="AB72" i="33"/>
  <c r="AA72" i="33"/>
  <c r="S72" i="33"/>
  <c r="R72" i="33"/>
  <c r="P72" i="33"/>
  <c r="AE71" i="33"/>
  <c r="AD71" i="33"/>
  <c r="AC71" i="33"/>
  <c r="AB71" i="33"/>
  <c r="AA71" i="33"/>
  <c r="S71" i="33"/>
  <c r="R71" i="33"/>
  <c r="P71" i="33"/>
  <c r="AE70" i="33"/>
  <c r="AD70" i="33"/>
  <c r="AC70" i="33"/>
  <c r="AB70" i="33"/>
  <c r="AA70" i="33"/>
  <c r="S70" i="33"/>
  <c r="R70" i="33"/>
  <c r="P70" i="33"/>
  <c r="AE69" i="33"/>
  <c r="AD69" i="33"/>
  <c r="AC69" i="33"/>
  <c r="AB69" i="33"/>
  <c r="AA69" i="33"/>
  <c r="S69" i="33"/>
  <c r="R69" i="33"/>
  <c r="P69" i="33"/>
  <c r="AE68" i="33"/>
  <c r="AD68" i="33"/>
  <c r="AC68" i="33"/>
  <c r="AB68" i="33"/>
  <c r="AA68" i="33"/>
  <c r="S68" i="33"/>
  <c r="R68" i="33"/>
  <c r="P68" i="33"/>
  <c r="AE67" i="33"/>
  <c r="AD67" i="33"/>
  <c r="AC67" i="33"/>
  <c r="AB67" i="33"/>
  <c r="AA67" i="33"/>
  <c r="S67" i="33"/>
  <c r="R67" i="33"/>
  <c r="P67" i="33"/>
  <c r="AE66" i="33"/>
  <c r="AD66" i="33"/>
  <c r="AC66" i="33"/>
  <c r="AB66" i="33"/>
  <c r="AA66" i="33"/>
  <c r="S66" i="33"/>
  <c r="R66" i="33"/>
  <c r="P66" i="33"/>
  <c r="AE65" i="33"/>
  <c r="AD65" i="33"/>
  <c r="AC65" i="33"/>
  <c r="AB65" i="33"/>
  <c r="AA65" i="33"/>
  <c r="S65" i="33"/>
  <c r="R65" i="33"/>
  <c r="P65" i="33"/>
  <c r="AE64" i="33"/>
  <c r="AD64" i="33"/>
  <c r="AC64" i="33"/>
  <c r="AB64" i="33"/>
  <c r="AA64" i="33"/>
  <c r="S64" i="33"/>
  <c r="R64" i="33"/>
  <c r="P64" i="33"/>
  <c r="AE63" i="33"/>
  <c r="AD63" i="33"/>
  <c r="AC63" i="33"/>
  <c r="AB63" i="33"/>
  <c r="AA63" i="33"/>
  <c r="S63" i="33"/>
  <c r="R63" i="33"/>
  <c r="P63" i="33"/>
  <c r="AE62" i="33"/>
  <c r="AD62" i="33"/>
  <c r="AC62" i="33"/>
  <c r="AB62" i="33"/>
  <c r="AA62" i="33"/>
  <c r="S62" i="33"/>
  <c r="R62" i="33"/>
  <c r="P62" i="33"/>
  <c r="AE61" i="33"/>
  <c r="AD61" i="33"/>
  <c r="AC61" i="33"/>
  <c r="AB61" i="33"/>
  <c r="AA61" i="33"/>
  <c r="S61" i="33"/>
  <c r="R61" i="33"/>
  <c r="P61" i="33"/>
  <c r="AE60" i="33"/>
  <c r="AD60" i="33"/>
  <c r="AC60" i="33"/>
  <c r="AB60" i="33"/>
  <c r="AA60" i="33"/>
  <c r="S60" i="33"/>
  <c r="R60" i="33"/>
  <c r="P60" i="33"/>
  <c r="AE59" i="33"/>
  <c r="AD59" i="33"/>
  <c r="AC59" i="33"/>
  <c r="AB59" i="33"/>
  <c r="AA59" i="33"/>
  <c r="S59" i="33"/>
  <c r="R59" i="33"/>
  <c r="P59" i="33"/>
  <c r="AE58" i="33"/>
  <c r="AD58" i="33"/>
  <c r="AC58" i="33"/>
  <c r="AB58" i="33"/>
  <c r="AA58" i="33"/>
  <c r="S58" i="33"/>
  <c r="R58" i="33"/>
  <c r="P58" i="33"/>
  <c r="AE57" i="33"/>
  <c r="AD57" i="33"/>
  <c r="AC57" i="33"/>
  <c r="AB57" i="33"/>
  <c r="AA57" i="33"/>
  <c r="S57" i="33"/>
  <c r="R57" i="33"/>
  <c r="P57" i="33"/>
  <c r="AE56" i="33"/>
  <c r="AD56" i="33"/>
  <c r="AC56" i="33"/>
  <c r="AB56" i="33"/>
  <c r="AA56" i="33"/>
  <c r="S56" i="33"/>
  <c r="R56" i="33"/>
  <c r="P56" i="33"/>
  <c r="AE55" i="33"/>
  <c r="AD55" i="33"/>
  <c r="AC55" i="33"/>
  <c r="AB55" i="33"/>
  <c r="AA55" i="33"/>
  <c r="S55" i="33"/>
  <c r="R55" i="33"/>
  <c r="P55" i="33"/>
  <c r="AE54" i="33"/>
  <c r="AD54" i="33"/>
  <c r="AB54" i="33"/>
  <c r="AA54" i="33"/>
  <c r="S54" i="33"/>
  <c r="R54" i="33"/>
  <c r="P54" i="33"/>
  <c r="AE53" i="33"/>
  <c r="AD53" i="33"/>
  <c r="AC53" i="33"/>
  <c r="AB53" i="33"/>
  <c r="AA53" i="33"/>
  <c r="S53" i="33"/>
  <c r="R53" i="33"/>
  <c r="P53" i="33"/>
  <c r="AE52" i="33"/>
  <c r="AD52" i="33"/>
  <c r="AC52" i="33"/>
  <c r="AB52" i="33"/>
  <c r="AA52" i="33"/>
  <c r="S52" i="33"/>
  <c r="R52" i="33"/>
  <c r="P52" i="33"/>
  <c r="AE51" i="33"/>
  <c r="AD51" i="33"/>
  <c r="AC51" i="33"/>
  <c r="AB51" i="33"/>
  <c r="AA51" i="33"/>
  <c r="S51" i="33"/>
  <c r="R51" i="33"/>
  <c r="P51" i="33"/>
  <c r="AE50" i="33"/>
  <c r="AD50" i="33"/>
  <c r="AC50" i="33"/>
  <c r="AB50" i="33"/>
  <c r="AA50" i="33"/>
  <c r="S50" i="33"/>
  <c r="R50" i="33"/>
  <c r="P50" i="33"/>
  <c r="AE49" i="33"/>
  <c r="AD49" i="33"/>
  <c r="AC49" i="33"/>
  <c r="AB49" i="33"/>
  <c r="AA49" i="33"/>
  <c r="S49" i="33"/>
  <c r="R49" i="33"/>
  <c r="P49" i="33"/>
  <c r="AE48" i="33"/>
  <c r="AD48" i="33"/>
  <c r="AC48" i="33"/>
  <c r="AB48" i="33"/>
  <c r="AA48" i="33"/>
  <c r="S48" i="33"/>
  <c r="R48" i="33"/>
  <c r="P48" i="33"/>
  <c r="AE47" i="33"/>
  <c r="AD47" i="33"/>
  <c r="AC47" i="33"/>
  <c r="AB47" i="33"/>
  <c r="AA47" i="33"/>
  <c r="S47" i="33"/>
  <c r="R47" i="33"/>
  <c r="P47" i="33"/>
  <c r="AE46" i="33"/>
  <c r="AD46" i="33"/>
  <c r="AC46" i="33"/>
  <c r="AB46" i="33"/>
  <c r="AA46" i="33"/>
  <c r="S46" i="33"/>
  <c r="R46" i="33"/>
  <c r="P46" i="33"/>
  <c r="AE45" i="33"/>
  <c r="AD45" i="33"/>
  <c r="AC45" i="33"/>
  <c r="AB45" i="33"/>
  <c r="AA45" i="33"/>
  <c r="S45" i="33"/>
  <c r="R45" i="33"/>
  <c r="P45" i="33"/>
  <c r="AE44" i="33"/>
  <c r="AD44" i="33"/>
  <c r="AC44" i="33"/>
  <c r="AB44" i="33"/>
  <c r="AA44" i="33"/>
  <c r="S44" i="33"/>
  <c r="R44" i="33"/>
  <c r="P44" i="33"/>
  <c r="AE43" i="33"/>
  <c r="AD43" i="33"/>
  <c r="AC43" i="33"/>
  <c r="AB43" i="33"/>
  <c r="AA43" i="33"/>
  <c r="S43" i="33"/>
  <c r="R43" i="33"/>
  <c r="P43" i="33"/>
  <c r="AE42" i="33"/>
  <c r="AD42" i="33"/>
  <c r="AC42" i="33"/>
  <c r="AB42" i="33"/>
  <c r="AA42" i="33"/>
  <c r="S42" i="33"/>
  <c r="R42" i="33"/>
  <c r="P42" i="33"/>
  <c r="AE41" i="33"/>
  <c r="AD41" i="33"/>
  <c r="AC41" i="33"/>
  <c r="AB41" i="33"/>
  <c r="AA41" i="33"/>
  <c r="S41" i="33"/>
  <c r="R41" i="33"/>
  <c r="P41" i="33"/>
  <c r="AE40" i="33"/>
  <c r="AD40" i="33"/>
  <c r="AC40" i="33"/>
  <c r="AB40" i="33"/>
  <c r="AA40" i="33"/>
  <c r="S40" i="33"/>
  <c r="R40" i="33"/>
  <c r="P40" i="33"/>
  <c r="AE39" i="33"/>
  <c r="AD39" i="33"/>
  <c r="AC39" i="33"/>
  <c r="AB39" i="33"/>
  <c r="AA39" i="33"/>
  <c r="S39" i="33"/>
  <c r="R39" i="33"/>
  <c r="P39" i="33"/>
  <c r="AE38" i="33"/>
  <c r="AD38" i="33"/>
  <c r="AC38" i="33"/>
  <c r="AB38" i="33"/>
  <c r="AA38" i="33"/>
  <c r="S38" i="33"/>
  <c r="R38" i="33"/>
  <c r="P38" i="33"/>
  <c r="AE37" i="33"/>
  <c r="AD37" i="33"/>
  <c r="AC37" i="33"/>
  <c r="AB37" i="33"/>
  <c r="AA37" i="33"/>
  <c r="S37" i="33"/>
  <c r="R37" i="33"/>
  <c r="P37" i="33"/>
  <c r="AE36" i="33"/>
  <c r="AD36" i="33"/>
  <c r="AC36" i="33"/>
  <c r="AB36" i="33"/>
  <c r="AA36" i="33"/>
  <c r="S36" i="33"/>
  <c r="R36" i="33"/>
  <c r="P36" i="33"/>
  <c r="AE35" i="33"/>
  <c r="AD35" i="33"/>
  <c r="AC35" i="33"/>
  <c r="AB35" i="33"/>
  <c r="AA35" i="33"/>
  <c r="S35" i="33"/>
  <c r="R35" i="33"/>
  <c r="P35" i="33"/>
  <c r="AE34" i="33"/>
  <c r="AD34" i="33"/>
  <c r="AC34" i="33"/>
  <c r="AB34" i="33"/>
  <c r="AA34" i="33"/>
  <c r="S34" i="33"/>
  <c r="R34" i="33"/>
  <c r="P34" i="33"/>
  <c r="AE33" i="33"/>
  <c r="AD33" i="33"/>
  <c r="AC33" i="33"/>
  <c r="AB33" i="33"/>
  <c r="AA33" i="33"/>
  <c r="S33" i="33"/>
  <c r="R33" i="33"/>
  <c r="P33" i="33"/>
  <c r="AE32" i="33"/>
  <c r="AD32" i="33"/>
  <c r="AC32" i="33"/>
  <c r="AB32" i="33"/>
  <c r="AA32" i="33"/>
  <c r="S32" i="33"/>
  <c r="R32" i="33"/>
  <c r="P32" i="33"/>
  <c r="AE31" i="33"/>
  <c r="AD31" i="33"/>
  <c r="AC31" i="33"/>
  <c r="AB31" i="33"/>
  <c r="AA31" i="33"/>
  <c r="S31" i="33"/>
  <c r="R31" i="33"/>
  <c r="P31" i="33"/>
  <c r="AE30" i="33"/>
  <c r="AD30" i="33"/>
  <c r="AC30" i="33"/>
  <c r="AB30" i="33"/>
  <c r="AA30" i="33"/>
  <c r="S30" i="33"/>
  <c r="R30" i="33"/>
  <c r="P30" i="33"/>
  <c r="AE29" i="33"/>
  <c r="AD29" i="33"/>
  <c r="AC29" i="33"/>
  <c r="AB29" i="33"/>
  <c r="AA29" i="33"/>
  <c r="S29" i="33"/>
  <c r="R29" i="33"/>
  <c r="P29" i="33"/>
  <c r="AE28" i="33"/>
  <c r="AD28" i="33"/>
  <c r="AC28" i="33"/>
  <c r="AB28" i="33"/>
  <c r="AA28" i="33"/>
  <c r="S28" i="33"/>
  <c r="R28" i="33"/>
  <c r="P28" i="33"/>
  <c r="AE27" i="33"/>
  <c r="AD27" i="33"/>
  <c r="AC27" i="33"/>
  <c r="AB27" i="33"/>
  <c r="AA27" i="33"/>
  <c r="S27" i="33"/>
  <c r="R27" i="33"/>
  <c r="P27" i="33"/>
  <c r="AE26" i="33"/>
  <c r="AD26" i="33"/>
  <c r="AC26" i="33"/>
  <c r="AB26" i="33"/>
  <c r="AA26" i="33"/>
  <c r="S26" i="33"/>
  <c r="R26" i="33"/>
  <c r="P26" i="33"/>
  <c r="AE25" i="33"/>
  <c r="AD25" i="33"/>
  <c r="AC25" i="33"/>
  <c r="AB25" i="33"/>
  <c r="AA25" i="33"/>
  <c r="S25" i="33"/>
  <c r="R25" i="33"/>
  <c r="P25" i="33"/>
  <c r="AE24" i="33"/>
  <c r="AD24" i="33"/>
  <c r="AC24" i="33"/>
  <c r="AB24" i="33"/>
  <c r="AA24" i="33"/>
  <c r="S24" i="33"/>
  <c r="R24" i="33"/>
  <c r="P24" i="33"/>
  <c r="AE23" i="33"/>
  <c r="AD23" i="33"/>
  <c r="AC23" i="33"/>
  <c r="AB23" i="33"/>
  <c r="AA23" i="33"/>
  <c r="S23" i="33"/>
  <c r="R23" i="33"/>
  <c r="P23" i="33"/>
  <c r="AE22" i="33"/>
  <c r="AD22" i="33"/>
  <c r="AC22" i="33"/>
  <c r="AB22" i="33"/>
  <c r="AA22" i="33"/>
  <c r="S22" i="33"/>
  <c r="R22" i="33"/>
  <c r="P22" i="33"/>
  <c r="AE21" i="33"/>
  <c r="AD21" i="33"/>
  <c r="AC21" i="33"/>
  <c r="AB21" i="33"/>
  <c r="AA21" i="33"/>
  <c r="S21" i="33"/>
  <c r="R21" i="33"/>
  <c r="P21" i="33"/>
  <c r="AE20" i="33"/>
  <c r="AD20" i="33"/>
  <c r="AC20" i="33"/>
  <c r="AB20" i="33"/>
  <c r="AA20" i="33"/>
  <c r="S20" i="33"/>
  <c r="R20" i="33"/>
  <c r="P20" i="33"/>
  <c r="AE19" i="33"/>
  <c r="AD19" i="33"/>
  <c r="AC19" i="33"/>
  <c r="AB19" i="33"/>
  <c r="AA19" i="33"/>
  <c r="S19" i="33"/>
  <c r="R19" i="33"/>
  <c r="P19" i="33"/>
  <c r="AE18" i="33"/>
  <c r="AD18" i="33"/>
  <c r="AC18" i="33"/>
  <c r="AB18" i="33"/>
  <c r="AA18" i="33"/>
  <c r="S18" i="33"/>
  <c r="R18" i="33"/>
  <c r="P18" i="33"/>
  <c r="AE17" i="33"/>
  <c r="AD17" i="33"/>
  <c r="AC17" i="33"/>
  <c r="AB17" i="33"/>
  <c r="AA17" i="33"/>
  <c r="S17" i="33"/>
  <c r="R17" i="33"/>
  <c r="P17" i="33"/>
  <c r="AE16" i="33"/>
  <c r="AD16" i="33"/>
  <c r="AC16" i="33"/>
  <c r="AB16" i="33"/>
  <c r="AA16" i="33"/>
  <c r="S16" i="33"/>
  <c r="R16" i="33"/>
  <c r="P16" i="33"/>
  <c r="AE15" i="33"/>
  <c r="AD15" i="33"/>
  <c r="AC15" i="33"/>
  <c r="AB15" i="33"/>
  <c r="AA15" i="33"/>
  <c r="S15" i="33"/>
  <c r="R15" i="33"/>
  <c r="P15" i="33"/>
  <c r="AE14" i="33"/>
  <c r="AD14" i="33"/>
  <c r="AC14" i="33"/>
  <c r="AB14" i="33"/>
  <c r="AA14" i="33"/>
  <c r="S14" i="33"/>
  <c r="R14" i="33"/>
  <c r="P14" i="33"/>
  <c r="AE13" i="33"/>
  <c r="AD13" i="33"/>
  <c r="AC13" i="33"/>
  <c r="AB13" i="33"/>
  <c r="AA13" i="33"/>
  <c r="S13" i="33"/>
  <c r="R13" i="33"/>
  <c r="P13" i="33"/>
  <c r="AE12" i="33"/>
  <c r="AD12" i="33"/>
  <c r="AC12" i="33"/>
  <c r="AB12" i="33"/>
  <c r="AA12" i="33"/>
  <c r="S12" i="33"/>
  <c r="R12" i="33"/>
  <c r="P12" i="33"/>
  <c r="AE11" i="33"/>
  <c r="AD11" i="33"/>
  <c r="AC11" i="33"/>
  <c r="AB11" i="33"/>
  <c r="AA11" i="33"/>
  <c r="S11" i="33"/>
  <c r="R11" i="33"/>
  <c r="P11" i="33"/>
  <c r="AE10" i="33"/>
  <c r="AD10" i="33"/>
  <c r="AC10" i="33"/>
  <c r="AB10" i="33"/>
  <c r="AA10" i="33"/>
  <c r="S10" i="33"/>
  <c r="R10" i="33"/>
  <c r="P10" i="33"/>
  <c r="AE9" i="33"/>
  <c r="AD9" i="33"/>
  <c r="AC9" i="33"/>
  <c r="AB9" i="33"/>
  <c r="AA9" i="33"/>
  <c r="S9" i="33"/>
  <c r="R9" i="33"/>
  <c r="P9" i="33"/>
  <c r="AE8" i="33"/>
  <c r="AD8" i="33"/>
  <c r="AC8" i="33"/>
  <c r="AB8" i="33"/>
  <c r="AA8" i="33"/>
  <c r="S8" i="33"/>
  <c r="R8" i="33"/>
  <c r="P8" i="33"/>
  <c r="AE7" i="33"/>
  <c r="AD7" i="33"/>
  <c r="AC7" i="33"/>
  <c r="AB7" i="33"/>
  <c r="AA7" i="33"/>
  <c r="S7" i="33"/>
  <c r="R7" i="33"/>
  <c r="P7" i="33"/>
  <c r="U5" i="33"/>
  <c r="V5" i="33" s="1"/>
  <c r="W5" i="33" s="1"/>
  <c r="X5" i="33" s="1"/>
  <c r="Y5" i="33" s="1"/>
  <c r="Z5" i="33" s="1"/>
  <c r="AE268" i="31"/>
  <c r="AL268" i="31" s="1"/>
  <c r="AD268" i="31"/>
  <c r="AC268" i="31"/>
  <c r="S268" i="31"/>
  <c r="AB268" i="31"/>
  <c r="I268" i="31"/>
  <c r="L268" i="31"/>
  <c r="G251" i="31"/>
  <c r="H251" i="31"/>
  <c r="I251" i="31"/>
  <c r="J251" i="31"/>
  <c r="K251" i="31"/>
  <c r="L251" i="31"/>
  <c r="M251" i="31"/>
  <c r="S251" i="31"/>
  <c r="AD251" i="31"/>
  <c r="AE251" i="31"/>
  <c r="P251" i="31"/>
  <c r="AA251" i="31"/>
  <c r="R251" i="31"/>
  <c r="AC251" i="31"/>
  <c r="AD89" i="31"/>
  <c r="S89" i="31"/>
  <c r="AB89" i="31"/>
  <c r="R89" i="31"/>
  <c r="AC89" i="31"/>
  <c r="P89" i="31"/>
  <c r="AA89" i="31"/>
  <c r="AE89" i="31"/>
  <c r="AF318" i="35" l="1"/>
  <c r="A318" i="35"/>
  <c r="AF320" i="35"/>
  <c r="A320" i="35"/>
  <c r="A333" i="33"/>
  <c r="AF333" i="33"/>
  <c r="AF268" i="31"/>
  <c r="AG268" i="31"/>
  <c r="AH268" i="31"/>
  <c r="AI268" i="31"/>
  <c r="AJ268" i="31"/>
  <c r="AK268" i="31"/>
  <c r="K268" i="31"/>
  <c r="M268" i="31"/>
  <c r="G268" i="31"/>
  <c r="H268" i="31"/>
  <c r="J268" i="31"/>
  <c r="AJ251" i="31"/>
  <c r="AL251" i="31"/>
  <c r="AK251" i="31"/>
  <c r="AI251" i="31"/>
  <c r="AF251" i="31"/>
  <c r="AH251" i="31"/>
  <c r="AG251" i="31"/>
  <c r="G89" i="31"/>
  <c r="AF89" i="31"/>
  <c r="K89" i="31"/>
  <c r="AJ89" i="31"/>
  <c r="M89" i="31"/>
  <c r="AL89" i="31"/>
  <c r="J89" i="31"/>
  <c r="AI89" i="31"/>
  <c r="H89" i="31"/>
  <c r="AG89" i="31"/>
  <c r="L89" i="31"/>
  <c r="AK89" i="31"/>
  <c r="I89" i="31"/>
  <c r="AH89" i="31"/>
  <c r="AF332" i="33" l="1"/>
  <c r="AC111" i="31"/>
  <c r="AD111" i="31"/>
  <c r="R111" i="31"/>
  <c r="S111" i="31"/>
  <c r="AB111" i="31"/>
  <c r="G111" i="31" l="1"/>
  <c r="L111" i="31"/>
  <c r="H111" i="31"/>
  <c r="M111" i="31"/>
  <c r="I111" i="31"/>
  <c r="J111" i="31"/>
  <c r="K111" i="31"/>
  <c r="P111" i="31" l="1"/>
  <c r="AA111" i="31"/>
  <c r="AE111" i="31"/>
  <c r="AB308" i="31"/>
  <c r="R308" i="31"/>
  <c r="AC308" i="31"/>
  <c r="S308" i="31"/>
  <c r="AD308" i="31"/>
  <c r="AF111" i="31" l="1"/>
  <c r="AK111" i="31"/>
  <c r="AG111" i="31"/>
  <c r="AL111" i="31"/>
  <c r="AH111" i="31"/>
  <c r="AI111" i="31"/>
  <c r="AJ111" i="31"/>
  <c r="G308" i="31"/>
  <c r="K308" i="31"/>
  <c r="H308" i="31"/>
  <c r="L308" i="31"/>
  <c r="I308" i="31"/>
  <c r="M308" i="31"/>
  <c r="J308" i="31"/>
  <c r="P308" i="31" l="1"/>
  <c r="AA308" i="31"/>
  <c r="AE308" i="31"/>
  <c r="AB57" i="31"/>
  <c r="R57" i="31"/>
  <c r="AC57" i="31"/>
  <c r="S57" i="31"/>
  <c r="AD57" i="31"/>
  <c r="P57" i="31"/>
  <c r="AA57" i="31"/>
  <c r="AE57" i="31"/>
  <c r="A356" i="31"/>
  <c r="AD146" i="31"/>
  <c r="AB146" i="31"/>
  <c r="R146" i="31"/>
  <c r="AC146" i="31"/>
  <c r="AE146" i="31"/>
  <c r="P146" i="31"/>
  <c r="AA146" i="31"/>
  <c r="R126" i="29"/>
  <c r="AC126" i="29"/>
  <c r="S126" i="29"/>
  <c r="AD126" i="29"/>
  <c r="P126" i="29"/>
  <c r="AA126" i="29"/>
  <c r="AN126" i="29"/>
  <c r="AJ308" i="31" l="1"/>
  <c r="AK308" i="31"/>
  <c r="AH308" i="31"/>
  <c r="AL308" i="31"/>
  <c r="AF308" i="31"/>
  <c r="AG308" i="31"/>
  <c r="AI308" i="31"/>
  <c r="G126" i="29"/>
  <c r="H126" i="29"/>
  <c r="I126" i="29"/>
  <c r="J126" i="29"/>
  <c r="K126" i="29"/>
  <c r="L126" i="29"/>
  <c r="M126" i="29"/>
  <c r="H57" i="31" l="1"/>
  <c r="AG57" i="31"/>
  <c r="L57" i="31"/>
  <c r="AK57" i="31"/>
  <c r="I57" i="31"/>
  <c r="AH57" i="31"/>
  <c r="M57" i="31"/>
  <c r="AL57" i="31"/>
  <c r="J57" i="31"/>
  <c r="AI57" i="31"/>
  <c r="AF57" i="31"/>
  <c r="G57" i="31"/>
  <c r="K57" i="31"/>
  <c r="AJ57" i="31"/>
  <c r="H146" i="31"/>
  <c r="AG146" i="31"/>
  <c r="AF146" i="31"/>
  <c r="G146" i="31"/>
  <c r="AJ146" i="31"/>
  <c r="K146" i="31"/>
  <c r="AK146" i="31"/>
  <c r="L146" i="31"/>
  <c r="M146" i="31"/>
  <c r="AL146" i="31"/>
  <c r="J146" i="31"/>
  <c r="AI146" i="31"/>
  <c r="AH146" i="31"/>
  <c r="I146" i="31"/>
  <c r="AE126" i="29"/>
  <c r="AF126" i="29" l="1"/>
  <c r="AG126" i="29"/>
  <c r="AH126" i="29"/>
  <c r="AI126" i="29"/>
  <c r="AJ126" i="29"/>
  <c r="AK126" i="29"/>
  <c r="AL126" i="29"/>
  <c r="AD151" i="31"/>
  <c r="S151" i="31"/>
  <c r="AB151" i="31"/>
  <c r="R151" i="31"/>
  <c r="AC151" i="31"/>
  <c r="P151" i="31"/>
  <c r="AA151" i="31"/>
  <c r="AE151" i="31"/>
  <c r="AB157" i="30"/>
  <c r="L157" i="30" l="1"/>
  <c r="J157" i="30"/>
  <c r="G157" i="30"/>
  <c r="K157" i="30"/>
  <c r="I157" i="30"/>
  <c r="H157" i="30"/>
  <c r="M157" i="30"/>
  <c r="R157" i="30" l="1"/>
  <c r="AC157" i="30"/>
  <c r="P157" i="30"/>
  <c r="AA157" i="30"/>
  <c r="AE157" i="30"/>
  <c r="G133" i="31"/>
  <c r="H133" i="31"/>
  <c r="I133" i="31"/>
  <c r="J133" i="31"/>
  <c r="K133" i="31"/>
  <c r="L133" i="31"/>
  <c r="M133" i="31"/>
  <c r="R133" i="31"/>
  <c r="AC133" i="31"/>
  <c r="S133" i="31"/>
  <c r="AD133" i="31"/>
  <c r="P133" i="31"/>
  <c r="AA133" i="31"/>
  <c r="AE133" i="31"/>
  <c r="AF133" i="31" s="1"/>
  <c r="AB131" i="30"/>
  <c r="R131" i="30"/>
  <c r="AC131" i="30"/>
  <c r="S131" i="30"/>
  <c r="AD131" i="30"/>
  <c r="P131" i="30"/>
  <c r="AA131" i="30"/>
  <c r="AE131" i="30"/>
  <c r="AD219" i="31"/>
  <c r="S219" i="31"/>
  <c r="AB219" i="31"/>
  <c r="R219" i="31"/>
  <c r="AC219" i="31"/>
  <c r="P219" i="31"/>
  <c r="AA219" i="31"/>
  <c r="AE219" i="31"/>
  <c r="AD215" i="30"/>
  <c r="AB215" i="30"/>
  <c r="R215" i="30"/>
  <c r="AC215" i="30"/>
  <c r="P215" i="30"/>
  <c r="AA215" i="30"/>
  <c r="AE215" i="30"/>
  <c r="AJ157" i="30" l="1"/>
  <c r="AH157" i="30"/>
  <c r="AG157" i="30"/>
  <c r="AK157" i="30"/>
  <c r="AI157" i="30"/>
  <c r="AL157" i="30"/>
  <c r="AF157" i="30"/>
  <c r="AL133" i="31"/>
  <c r="AK133" i="31"/>
  <c r="AJ133" i="31"/>
  <c r="AI133" i="31"/>
  <c r="AH133" i="31"/>
  <c r="AG133" i="31"/>
  <c r="J131" i="30"/>
  <c r="M131" i="30"/>
  <c r="I131" i="30"/>
  <c r="L131" i="30"/>
  <c r="H131" i="30"/>
  <c r="K131" i="30"/>
  <c r="AF131" i="30" l="1"/>
  <c r="G131" i="30"/>
  <c r="AJ131" i="30"/>
  <c r="AG131" i="30"/>
  <c r="AL131" i="30"/>
  <c r="AH131" i="30"/>
  <c r="AI131" i="30"/>
  <c r="AK131" i="30"/>
  <c r="J215" i="30"/>
  <c r="AI215" i="30"/>
  <c r="I215" i="30"/>
  <c r="AH215" i="30"/>
  <c r="M215" i="30"/>
  <c r="AL215" i="30"/>
  <c r="G215" i="30"/>
  <c r="AF215" i="30"/>
  <c r="K215" i="30"/>
  <c r="AJ215" i="30"/>
  <c r="AG215" i="30"/>
  <c r="H215" i="30"/>
  <c r="L215" i="30"/>
  <c r="AK215" i="30"/>
  <c r="AD73" i="31" l="1"/>
  <c r="AE171" i="31"/>
  <c r="AD171" i="31"/>
  <c r="AC171" i="31"/>
  <c r="AB171" i="31"/>
  <c r="AA171" i="31"/>
  <c r="S171" i="31"/>
  <c r="R171" i="31"/>
  <c r="P171" i="31"/>
  <c r="AD169" i="30"/>
  <c r="S169" i="30"/>
  <c r="AB169" i="30"/>
  <c r="R169" i="30"/>
  <c r="AC169" i="30"/>
  <c r="P169" i="30"/>
  <c r="AA169" i="30"/>
  <c r="AE169" i="30"/>
  <c r="AE270" i="31"/>
  <c r="AD270" i="31"/>
  <c r="AC270" i="31"/>
  <c r="AA270" i="31"/>
  <c r="S270" i="31"/>
  <c r="R270" i="31"/>
  <c r="P270" i="31"/>
  <c r="P38" i="31"/>
  <c r="R38" i="31"/>
  <c r="S38" i="31"/>
  <c r="AA38" i="31"/>
  <c r="AB38" i="31"/>
  <c r="AC38" i="31"/>
  <c r="AD38" i="31"/>
  <c r="AE38" i="31"/>
  <c r="P38" i="30"/>
  <c r="R38" i="30"/>
  <c r="S38" i="30"/>
  <c r="AA38" i="30"/>
  <c r="AB38" i="30"/>
  <c r="AE38" i="30"/>
  <c r="AG38" i="30" s="1"/>
  <c r="M38" i="30"/>
  <c r="L38" i="30"/>
  <c r="K38" i="30"/>
  <c r="J38" i="30"/>
  <c r="I38" i="30"/>
  <c r="H38" i="30"/>
  <c r="G38" i="30"/>
  <c r="AD38" i="30"/>
  <c r="AC38" i="30"/>
  <c r="AA9" i="31"/>
  <c r="AB9" i="31"/>
  <c r="AC9" i="31"/>
  <c r="AD9" i="31"/>
  <c r="AE9" i="31"/>
  <c r="P9" i="31"/>
  <c r="R9" i="31"/>
  <c r="S9" i="31"/>
  <c r="G9" i="30"/>
  <c r="H9" i="30"/>
  <c r="I9" i="30"/>
  <c r="J9" i="30"/>
  <c r="K9" i="30"/>
  <c r="L9" i="30"/>
  <c r="M9" i="30"/>
  <c r="P9" i="30"/>
  <c r="AA9" i="30"/>
  <c r="AB9" i="30"/>
  <c r="AC9" i="30"/>
  <c r="AD9" i="30"/>
  <c r="AE9" i="30"/>
  <c r="AF9" i="30" s="1"/>
  <c r="R9" i="30"/>
  <c r="S9" i="30"/>
  <c r="AF38" i="30" l="1"/>
  <c r="AL38" i="30"/>
  <c r="AK38" i="30"/>
  <c r="AJ38" i="30"/>
  <c r="AI38" i="30"/>
  <c r="AH38" i="30"/>
  <c r="AG9" i="30"/>
  <c r="AH9" i="30"/>
  <c r="AL9" i="30"/>
  <c r="AK9" i="30"/>
  <c r="AJ9" i="30"/>
  <c r="AI9" i="30"/>
  <c r="AA208" i="30"/>
  <c r="AN34" i="29"/>
  <c r="AN35" i="29"/>
  <c r="AN36" i="29"/>
  <c r="AN37" i="29"/>
  <c r="AN38" i="29"/>
  <c r="AN39" i="29"/>
  <c r="AN40" i="29"/>
  <c r="AN41" i="29"/>
  <c r="AN42" i="29"/>
  <c r="AN43" i="29"/>
  <c r="AN44" i="29"/>
  <c r="AN45" i="29"/>
  <c r="AN46" i="29"/>
  <c r="AN47" i="29"/>
  <c r="AN48" i="29"/>
  <c r="AN49" i="29"/>
  <c r="AN50" i="29"/>
  <c r="AN51" i="29"/>
  <c r="AN52" i="29"/>
  <c r="AN53" i="29"/>
  <c r="AN54" i="29"/>
  <c r="AN55" i="29"/>
  <c r="AN56" i="29"/>
  <c r="AN57" i="29"/>
  <c r="AN58" i="29"/>
  <c r="AN59" i="29"/>
  <c r="AN60" i="29"/>
  <c r="AN61" i="29"/>
  <c r="AN62" i="29"/>
  <c r="AN63" i="29"/>
  <c r="AN64" i="29"/>
  <c r="AN65" i="29"/>
  <c r="AN66" i="29"/>
  <c r="AN67" i="29"/>
  <c r="AN68" i="29"/>
  <c r="AN69" i="29"/>
  <c r="AN70" i="29"/>
  <c r="AN71" i="29"/>
  <c r="AN72" i="29"/>
  <c r="AN73" i="29"/>
  <c r="AN74" i="29"/>
  <c r="AN75" i="29"/>
  <c r="AN76" i="29"/>
  <c r="AN77" i="29"/>
  <c r="AN78" i="29"/>
  <c r="AN79" i="29"/>
  <c r="AN80" i="29"/>
  <c r="AN81" i="29"/>
  <c r="AN82" i="29"/>
  <c r="AN83" i="29"/>
  <c r="AN84" i="29"/>
  <c r="AN85" i="29"/>
  <c r="AN86" i="29"/>
  <c r="AN87" i="29"/>
  <c r="AN88" i="29"/>
  <c r="AN89" i="29"/>
  <c r="AN90" i="29"/>
  <c r="AN91" i="29"/>
  <c r="AN92" i="29"/>
  <c r="AN93" i="29"/>
  <c r="AN94" i="29"/>
  <c r="AN95" i="29"/>
  <c r="AN96" i="29"/>
  <c r="AN97" i="29"/>
  <c r="AN98" i="29"/>
  <c r="AN99" i="29"/>
  <c r="AN100" i="29"/>
  <c r="AN101" i="29"/>
  <c r="AN102" i="29"/>
  <c r="AN103" i="29"/>
  <c r="AN104" i="29"/>
  <c r="AN105" i="29"/>
  <c r="AN106" i="29"/>
  <c r="AN107" i="29"/>
  <c r="AN108" i="29"/>
  <c r="AN109" i="29"/>
  <c r="AN110" i="29"/>
  <c r="AN111" i="29"/>
  <c r="AN112" i="29"/>
  <c r="AN113" i="29"/>
  <c r="AN114" i="29"/>
  <c r="AN115" i="29"/>
  <c r="AN116" i="29"/>
  <c r="AN117" i="29"/>
  <c r="AN118" i="29"/>
  <c r="AN119" i="29"/>
  <c r="AN120" i="29"/>
  <c r="AN121" i="29"/>
  <c r="AN122" i="29"/>
  <c r="AN123" i="29"/>
  <c r="AN124" i="29"/>
  <c r="AN125" i="29"/>
  <c r="AN127" i="29"/>
  <c r="AN128" i="29"/>
  <c r="AN129" i="29"/>
  <c r="AN130" i="29"/>
  <c r="AN131" i="29"/>
  <c r="AN132" i="29"/>
  <c r="AN133" i="29"/>
  <c r="AN134" i="29"/>
  <c r="AN135" i="29"/>
  <c r="AN136" i="29"/>
  <c r="AN137" i="29"/>
  <c r="AN138" i="29"/>
  <c r="AN139" i="29"/>
  <c r="AN140" i="29"/>
  <c r="AN141" i="29"/>
  <c r="AN142" i="29"/>
  <c r="AN143" i="29"/>
  <c r="AN144" i="29"/>
  <c r="AN145" i="29"/>
  <c r="AN146" i="29"/>
  <c r="AN147" i="29"/>
  <c r="AN148" i="29"/>
  <c r="AN149" i="29"/>
  <c r="AN150" i="29"/>
  <c r="AN151" i="29"/>
  <c r="AN152" i="29"/>
  <c r="AN153" i="29"/>
  <c r="AN154" i="29"/>
  <c r="AN155" i="29"/>
  <c r="AN156" i="29"/>
  <c r="AN157" i="29"/>
  <c r="AN158" i="29"/>
  <c r="AN159" i="29"/>
  <c r="AN160" i="29"/>
  <c r="AN161" i="29"/>
  <c r="AN162" i="29"/>
  <c r="AN163" i="29"/>
  <c r="AN164" i="29"/>
  <c r="AN165" i="29"/>
  <c r="AN166" i="29"/>
  <c r="AN167" i="29"/>
  <c r="AN168" i="29"/>
  <c r="AN169" i="29"/>
  <c r="AN170" i="29"/>
  <c r="AN171" i="29"/>
  <c r="AN172" i="29"/>
  <c r="AN173" i="29"/>
  <c r="AN174" i="29"/>
  <c r="AN175" i="29"/>
  <c r="AN176" i="29"/>
  <c r="AN177" i="29"/>
  <c r="AN178" i="29"/>
  <c r="AN179" i="29"/>
  <c r="AN180" i="29"/>
  <c r="AN181" i="29"/>
  <c r="AN182" i="29"/>
  <c r="AN183" i="29"/>
  <c r="AN184" i="29"/>
  <c r="AN185" i="29"/>
  <c r="AN186" i="29"/>
  <c r="AN187" i="29"/>
  <c r="AN188" i="29"/>
  <c r="AN189" i="29"/>
  <c r="AN190" i="29"/>
  <c r="AN191" i="29"/>
  <c r="AN192" i="29"/>
  <c r="AN193" i="29"/>
  <c r="AN194" i="29"/>
  <c r="AN195" i="29"/>
  <c r="AN196" i="29"/>
  <c r="AN197" i="29"/>
  <c r="AN198" i="29"/>
  <c r="AN199" i="29"/>
  <c r="AN200" i="29"/>
  <c r="AN201" i="29"/>
  <c r="AN202" i="29"/>
  <c r="AN203" i="29"/>
  <c r="AN204" i="29"/>
  <c r="AN205" i="29"/>
  <c r="AN206" i="29"/>
  <c r="AN207" i="29"/>
  <c r="AN208" i="29"/>
  <c r="AN209" i="29"/>
  <c r="AN210" i="29"/>
  <c r="AN211" i="29"/>
  <c r="AN212" i="29"/>
  <c r="AN213" i="29"/>
  <c r="AN214" i="29"/>
  <c r="AN215" i="29"/>
  <c r="AN216" i="29"/>
  <c r="AN217" i="29"/>
  <c r="AN218" i="29"/>
  <c r="AN219" i="29"/>
  <c r="AN220" i="29"/>
  <c r="AN221" i="29"/>
  <c r="AN222" i="29"/>
  <c r="AN223" i="29"/>
  <c r="AN224" i="29"/>
  <c r="AN225" i="29"/>
  <c r="AN226" i="29"/>
  <c r="AN227" i="29"/>
  <c r="AN228" i="29"/>
  <c r="AN229" i="29"/>
  <c r="AN230" i="29"/>
  <c r="AN231" i="29"/>
  <c r="AN232" i="29"/>
  <c r="AN233" i="29"/>
  <c r="AN234" i="29"/>
  <c r="AN235" i="29"/>
  <c r="AN236" i="29"/>
  <c r="AN237" i="29"/>
  <c r="AN238" i="29"/>
  <c r="AN239" i="29"/>
  <c r="AN240" i="29"/>
  <c r="AN241" i="29"/>
  <c r="AN242" i="29"/>
  <c r="AN243" i="29"/>
  <c r="AN244" i="29"/>
  <c r="AN245" i="29"/>
  <c r="AN246" i="29"/>
  <c r="AN247" i="29"/>
  <c r="AN248" i="29"/>
  <c r="AN249" i="29"/>
  <c r="AN250" i="29"/>
  <c r="AN251" i="29"/>
  <c r="AN252" i="29"/>
  <c r="AN253" i="29"/>
  <c r="AN254" i="29"/>
  <c r="AN255" i="29"/>
  <c r="AN256" i="29"/>
  <c r="AN257" i="29"/>
  <c r="AN258" i="29"/>
  <c r="AN259" i="29"/>
  <c r="AN260" i="29"/>
  <c r="AN261" i="29"/>
  <c r="AN262" i="29"/>
  <c r="AN263" i="29"/>
  <c r="AN264" i="29"/>
  <c r="AN265" i="29"/>
  <c r="AN266" i="29"/>
  <c r="AN267" i="29"/>
  <c r="AN268" i="29"/>
  <c r="AN269" i="29"/>
  <c r="AN270" i="29"/>
  <c r="AN271" i="29"/>
  <c r="AN272" i="29"/>
  <c r="AN273" i="29"/>
  <c r="AN274" i="29"/>
  <c r="AN275" i="29"/>
  <c r="AN276" i="29"/>
  <c r="AN277" i="29"/>
  <c r="AN278" i="29"/>
  <c r="AN279" i="29"/>
  <c r="AN280" i="29"/>
  <c r="AN281" i="29"/>
  <c r="AN282" i="29"/>
  <c r="AN283" i="29"/>
  <c r="AN284" i="29"/>
  <c r="AN285" i="29"/>
  <c r="AN286" i="29"/>
  <c r="AN287" i="29"/>
  <c r="AN9" i="29"/>
  <c r="AN10" i="29"/>
  <c r="AN11" i="29"/>
  <c r="AN12" i="29"/>
  <c r="AN13" i="29"/>
  <c r="AN14" i="29"/>
  <c r="AN15" i="29"/>
  <c r="AN16" i="29"/>
  <c r="AN17" i="29"/>
  <c r="AN18" i="29"/>
  <c r="AN19" i="29"/>
  <c r="AN20" i="29"/>
  <c r="AN21" i="29"/>
  <c r="AN22" i="29"/>
  <c r="AN23" i="29"/>
  <c r="AN24" i="29"/>
  <c r="AN25" i="29"/>
  <c r="AN26" i="29"/>
  <c r="AN27" i="29"/>
  <c r="AN28" i="29"/>
  <c r="AN29" i="29"/>
  <c r="AN30" i="29"/>
  <c r="AN31" i="29"/>
  <c r="AN32" i="29"/>
  <c r="AN33" i="29"/>
  <c r="AN8" i="29"/>
  <c r="M169" i="30" l="1"/>
  <c r="AL169" i="30"/>
  <c r="I169" i="30"/>
  <c r="AH169" i="30"/>
  <c r="AK169" i="30"/>
  <c r="L169" i="30"/>
  <c r="H169" i="30"/>
  <c r="AG169" i="30"/>
  <c r="K169" i="30"/>
  <c r="AJ169" i="30"/>
  <c r="G169" i="30"/>
  <c r="AF169" i="30"/>
  <c r="AI169" i="30"/>
  <c r="J169" i="30"/>
  <c r="AE76" i="31"/>
  <c r="AD76" i="31"/>
  <c r="AC76" i="31"/>
  <c r="AB76" i="31"/>
  <c r="AA76" i="31"/>
  <c r="S76" i="31"/>
  <c r="R76" i="31"/>
  <c r="P76" i="31"/>
  <c r="AE76" i="30"/>
  <c r="AD76" i="30"/>
  <c r="AC76" i="30"/>
  <c r="AB76" i="30"/>
  <c r="AA76" i="30"/>
  <c r="S76" i="30"/>
  <c r="R76" i="30"/>
  <c r="P76" i="30"/>
  <c r="AE161" i="31"/>
  <c r="AD161" i="31"/>
  <c r="AC161" i="31"/>
  <c r="AB161" i="31"/>
  <c r="AA161" i="31"/>
  <c r="S161" i="31"/>
  <c r="R161" i="31"/>
  <c r="P161" i="31"/>
  <c r="AE162" i="30"/>
  <c r="AD162" i="30"/>
  <c r="AC162" i="30"/>
  <c r="AB162" i="30"/>
  <c r="AA162" i="30"/>
  <c r="S162" i="30"/>
  <c r="R162" i="30"/>
  <c r="P162" i="30"/>
  <c r="AD257" i="31"/>
  <c r="AB257" i="31"/>
  <c r="R257" i="31"/>
  <c r="AC257" i="31"/>
  <c r="P257" i="31"/>
  <c r="AA257" i="31"/>
  <c r="AE257" i="31"/>
  <c r="AB252" i="30"/>
  <c r="R252" i="30"/>
  <c r="AC252" i="30"/>
  <c r="P252" i="30"/>
  <c r="AA252" i="30"/>
  <c r="AE252" i="30"/>
  <c r="R54" i="31"/>
  <c r="AB54" i="31"/>
  <c r="S54" i="31"/>
  <c r="AD54" i="31"/>
  <c r="P54" i="31"/>
  <c r="AA54" i="31"/>
  <c r="AE54" i="31"/>
  <c r="AB54" i="30"/>
  <c r="R54" i="30"/>
  <c r="AC54" i="30"/>
  <c r="S54" i="30"/>
  <c r="AD54" i="30"/>
  <c r="P54" i="30"/>
  <c r="AA54" i="30"/>
  <c r="AE54" i="30"/>
  <c r="AB53" i="29"/>
  <c r="R53" i="29"/>
  <c r="AC53" i="29"/>
  <c r="S53" i="29"/>
  <c r="AD53" i="29"/>
  <c r="P53" i="29"/>
  <c r="AA53" i="29"/>
  <c r="AE53" i="29"/>
  <c r="AE7" i="31"/>
  <c r="AD7" i="31"/>
  <c r="AC7" i="31"/>
  <c r="AB7" i="31"/>
  <c r="AA7" i="31"/>
  <c r="S7" i="31"/>
  <c r="R7" i="31"/>
  <c r="P7" i="31"/>
  <c r="P7" i="30"/>
  <c r="R7" i="30"/>
  <c r="S7" i="30"/>
  <c r="AA7" i="30"/>
  <c r="AB7" i="30"/>
  <c r="AC7" i="30"/>
  <c r="AD7" i="30"/>
  <c r="AE7" i="30"/>
  <c r="AF7" i="31" l="1"/>
  <c r="K7" i="31"/>
  <c r="AL7" i="31"/>
  <c r="J7" i="31"/>
  <c r="L7" i="31"/>
  <c r="H7" i="31"/>
  <c r="H7" i="30"/>
  <c r="I7" i="30"/>
  <c r="J7" i="30"/>
  <c r="R173" i="31"/>
  <c r="AC173" i="31"/>
  <c r="S173" i="31"/>
  <c r="AD173" i="31"/>
  <c r="P173" i="31"/>
  <c r="AA173" i="31"/>
  <c r="AE173" i="31"/>
  <c r="AB171" i="30"/>
  <c r="R171" i="30"/>
  <c r="AC171" i="30"/>
  <c r="S171" i="30"/>
  <c r="AD171" i="30"/>
  <c r="P171" i="30"/>
  <c r="AA171" i="30"/>
  <c r="AE171" i="30"/>
  <c r="AE281" i="31"/>
  <c r="AD281" i="31"/>
  <c r="AC281" i="31"/>
  <c r="AB281" i="31"/>
  <c r="AA281" i="31"/>
  <c r="S281" i="31"/>
  <c r="R281" i="31"/>
  <c r="P281" i="31"/>
  <c r="AD275" i="30"/>
  <c r="S275" i="30"/>
  <c r="AB275" i="30"/>
  <c r="R275" i="30"/>
  <c r="AC275" i="30"/>
  <c r="P275" i="30"/>
  <c r="AA275" i="30"/>
  <c r="AE275" i="30"/>
  <c r="S39" i="31"/>
  <c r="AE39" i="31"/>
  <c r="AD39" i="31"/>
  <c r="AC39" i="31"/>
  <c r="AB39" i="31"/>
  <c r="AA39" i="31"/>
  <c r="R39" i="31"/>
  <c r="P39" i="31"/>
  <c r="G39" i="30"/>
  <c r="H39" i="30"/>
  <c r="I39" i="30"/>
  <c r="J39" i="30"/>
  <c r="K39" i="30"/>
  <c r="L39" i="30"/>
  <c r="M39" i="30"/>
  <c r="AD39" i="30"/>
  <c r="AE39" i="30"/>
  <c r="AI39" i="30" s="1"/>
  <c r="AB39" i="30"/>
  <c r="P39" i="30"/>
  <c r="AA39" i="30"/>
  <c r="R39" i="30"/>
  <c r="AC39" i="30"/>
  <c r="AE97" i="31"/>
  <c r="AD97" i="31"/>
  <c r="S97" i="31"/>
  <c r="AB97" i="31"/>
  <c r="R97" i="31"/>
  <c r="AC97" i="31"/>
  <c r="AE96" i="30"/>
  <c r="AL96" i="30" s="1"/>
  <c r="AD96" i="30"/>
  <c r="AB96" i="30"/>
  <c r="M252" i="30" l="1"/>
  <c r="AL252" i="30"/>
  <c r="L252" i="30"/>
  <c r="AK252" i="30"/>
  <c r="G252" i="30"/>
  <c r="AF252" i="30"/>
  <c r="J252" i="30"/>
  <c r="AI252" i="30"/>
  <c r="AH252" i="30"/>
  <c r="I252" i="30"/>
  <c r="H252" i="30"/>
  <c r="AG252" i="30"/>
  <c r="K252" i="30"/>
  <c r="AJ252" i="30"/>
  <c r="G7" i="31"/>
  <c r="M7" i="31"/>
  <c r="I7" i="31"/>
  <c r="AH7" i="31"/>
  <c r="AK7" i="31"/>
  <c r="AI7" i="31"/>
  <c r="AJ7" i="31"/>
  <c r="AG7" i="31"/>
  <c r="AG7" i="30"/>
  <c r="AH7" i="30"/>
  <c r="AI7" i="30"/>
  <c r="AK39" i="30"/>
  <c r="AH39" i="30"/>
  <c r="AG39" i="30"/>
  <c r="AL39" i="30"/>
  <c r="AJ39" i="30"/>
  <c r="AF39" i="30"/>
  <c r="AK96" i="30"/>
  <c r="AF96" i="30"/>
  <c r="AG96" i="30"/>
  <c r="AH96" i="30"/>
  <c r="AJ96" i="30"/>
  <c r="AI96" i="30"/>
  <c r="I96" i="30"/>
  <c r="J96" i="30"/>
  <c r="K96" i="30"/>
  <c r="M96" i="30"/>
  <c r="G96" i="30"/>
  <c r="H96" i="30"/>
  <c r="L96" i="30"/>
  <c r="K7" i="30" l="1"/>
  <c r="AJ7" i="30"/>
  <c r="G7" i="30"/>
  <c r="AF7" i="30"/>
  <c r="L7" i="30"/>
  <c r="AK7" i="30"/>
  <c r="M7" i="30"/>
  <c r="AL7" i="30"/>
  <c r="AF171" i="30"/>
  <c r="G171" i="30"/>
  <c r="AL171" i="30"/>
  <c r="M171" i="30"/>
  <c r="AJ171" i="30"/>
  <c r="K171" i="30"/>
  <c r="H171" i="30"/>
  <c r="AG171" i="30"/>
  <c r="I171" i="30"/>
  <c r="AH171" i="30"/>
  <c r="AI171" i="30"/>
  <c r="J171" i="30"/>
  <c r="L171" i="30"/>
  <c r="AK171" i="30"/>
  <c r="G275" i="30"/>
  <c r="AI275" i="30" s="1"/>
  <c r="AF275" i="30"/>
  <c r="K275" i="30"/>
  <c r="I275" i="30"/>
  <c r="L275" i="30" s="1"/>
  <c r="AH275" i="30"/>
  <c r="H275" i="30"/>
  <c r="AJ275" i="30" s="1"/>
  <c r="AG275" i="30"/>
  <c r="R96" i="30"/>
  <c r="AC96" i="30"/>
  <c r="AE290" i="31"/>
  <c r="AD290" i="31"/>
  <c r="AC290" i="31"/>
  <c r="AB290" i="31"/>
  <c r="AA290" i="31"/>
  <c r="S290" i="31"/>
  <c r="R290" i="31"/>
  <c r="P290" i="31"/>
  <c r="AE284" i="30"/>
  <c r="AD284" i="30"/>
  <c r="AC284" i="30"/>
  <c r="AB284" i="30"/>
  <c r="AA284" i="30"/>
  <c r="S284" i="30"/>
  <c r="R284" i="30"/>
  <c r="P284" i="30"/>
  <c r="J275" i="30" l="1"/>
  <c r="AK275" i="30"/>
  <c r="AE82" i="31"/>
  <c r="AD82" i="31"/>
  <c r="AC82" i="31"/>
  <c r="AB82" i="31"/>
  <c r="AA82" i="31"/>
  <c r="S82" i="31"/>
  <c r="R82" i="31"/>
  <c r="P82" i="31"/>
  <c r="AE82" i="30"/>
  <c r="AD82" i="30"/>
  <c r="AC82" i="30"/>
  <c r="AB82" i="30"/>
  <c r="AA82" i="30"/>
  <c r="S82" i="30"/>
  <c r="R82" i="30"/>
  <c r="P82" i="30"/>
  <c r="AB289" i="31"/>
  <c r="R289" i="31"/>
  <c r="AC289" i="31"/>
  <c r="S289" i="31"/>
  <c r="AD289" i="31"/>
  <c r="P289" i="31"/>
  <c r="AA289" i="31"/>
  <c r="AE289" i="31"/>
  <c r="AF283" i="30"/>
  <c r="AG283" i="30"/>
  <c r="AH283" i="30"/>
  <c r="AI283" i="30"/>
  <c r="AJ283" i="30"/>
  <c r="AK283" i="30"/>
  <c r="AL283" i="30"/>
  <c r="AB283" i="30"/>
  <c r="R283" i="30"/>
  <c r="AC283" i="30"/>
  <c r="S283" i="30"/>
  <c r="AD283" i="30"/>
  <c r="P283" i="30"/>
  <c r="AA283" i="30"/>
  <c r="M275" i="30" l="1"/>
  <c r="AL275" i="30"/>
  <c r="M283" i="30"/>
  <c r="G283" i="30"/>
  <c r="L283" i="30"/>
  <c r="H283" i="30"/>
  <c r="K283" i="30"/>
  <c r="J283" i="30"/>
  <c r="I283" i="30"/>
  <c r="AE83" i="31" l="1"/>
  <c r="AD83" i="31"/>
  <c r="AC83" i="31"/>
  <c r="AB83" i="31"/>
  <c r="AA83" i="31"/>
  <c r="S83" i="31"/>
  <c r="R83" i="31"/>
  <c r="P83" i="31"/>
  <c r="AE83" i="30"/>
  <c r="AD83" i="30"/>
  <c r="AC83" i="30"/>
  <c r="AB83" i="30"/>
  <c r="AA83" i="30"/>
  <c r="S83" i="30"/>
  <c r="R83" i="30"/>
  <c r="P83" i="30"/>
  <c r="AE259" i="31"/>
  <c r="AB259" i="31"/>
  <c r="R259" i="31"/>
  <c r="AC259" i="31"/>
  <c r="S259" i="31"/>
  <c r="AD259" i="31"/>
  <c r="P259" i="31"/>
  <c r="AA259" i="31"/>
  <c r="G254" i="30"/>
  <c r="H254" i="30"/>
  <c r="I254" i="30"/>
  <c r="J254" i="30"/>
  <c r="K254" i="30"/>
  <c r="L254" i="30"/>
  <c r="M254" i="30"/>
  <c r="R254" i="30"/>
  <c r="AC254" i="30"/>
  <c r="AD254" i="30"/>
  <c r="P254" i="30"/>
  <c r="AA254" i="30"/>
  <c r="AE254" i="30"/>
  <c r="AH254" i="30" s="1"/>
  <c r="S242" i="31"/>
  <c r="AC242" i="31"/>
  <c r="AD242" i="31"/>
  <c r="AE242" i="31"/>
  <c r="AD238" i="30"/>
  <c r="S238" i="30"/>
  <c r="R242" i="31"/>
  <c r="AB242" i="31"/>
  <c r="P242" i="31"/>
  <c r="AA242" i="31"/>
  <c r="AB238" i="30"/>
  <c r="R238" i="30"/>
  <c r="AC238" i="30"/>
  <c r="P238" i="30"/>
  <c r="AA238" i="30"/>
  <c r="AI254" i="30" l="1"/>
  <c r="AJ254" i="30"/>
  <c r="AK254" i="30"/>
  <c r="AL254" i="30"/>
  <c r="AF254" i="30"/>
  <c r="AG254" i="30"/>
  <c r="K238" i="30"/>
  <c r="I238" i="30"/>
  <c r="G238" i="30"/>
  <c r="J238" i="30"/>
  <c r="M238" i="30"/>
  <c r="H238" i="30"/>
  <c r="L238" i="30"/>
  <c r="AE238" i="30" l="1"/>
  <c r="AE254" i="31"/>
  <c r="AD254" i="31"/>
  <c r="AC254" i="31"/>
  <c r="AB254" i="31"/>
  <c r="AA254" i="31"/>
  <c r="S254" i="31"/>
  <c r="R254" i="31"/>
  <c r="P254" i="31"/>
  <c r="AE249" i="30"/>
  <c r="AD249" i="30"/>
  <c r="AC249" i="30"/>
  <c r="AB249" i="30"/>
  <c r="AA249" i="30"/>
  <c r="S249" i="30"/>
  <c r="R249" i="30"/>
  <c r="P249" i="30"/>
  <c r="AH238" i="30" l="1"/>
  <c r="AG238" i="30"/>
  <c r="AK238" i="30"/>
  <c r="AF238" i="30"/>
  <c r="AI238" i="30"/>
  <c r="AL238" i="30"/>
  <c r="AJ238" i="30"/>
  <c r="AE122" i="31"/>
  <c r="AD122" i="31"/>
  <c r="AC122" i="31"/>
  <c r="AB122" i="31"/>
  <c r="AA122" i="31"/>
  <c r="S122" i="31"/>
  <c r="R122" i="31"/>
  <c r="P122" i="31"/>
  <c r="AE120" i="30"/>
  <c r="AD120" i="30"/>
  <c r="AC120" i="30"/>
  <c r="AB120" i="30"/>
  <c r="AA120" i="30"/>
  <c r="S120" i="30"/>
  <c r="R120" i="30"/>
  <c r="P120" i="30"/>
  <c r="AB56" i="31"/>
  <c r="R56" i="31"/>
  <c r="AC56" i="31"/>
  <c r="S56" i="31"/>
  <c r="AD56" i="31"/>
  <c r="P56" i="31"/>
  <c r="AA56" i="31"/>
  <c r="AE56" i="31"/>
  <c r="AB57" i="30"/>
  <c r="R57" i="30"/>
  <c r="AC57" i="30"/>
  <c r="S57" i="30"/>
  <c r="AD57" i="30"/>
  <c r="P57" i="30"/>
  <c r="AA57" i="30"/>
  <c r="AE57" i="30"/>
  <c r="AB56" i="29"/>
  <c r="R56" i="29"/>
  <c r="AC56" i="29"/>
  <c r="S56" i="29"/>
  <c r="AD56" i="29"/>
  <c r="P56" i="29"/>
  <c r="AA56" i="29"/>
  <c r="AE56" i="29"/>
  <c r="AE148" i="31"/>
  <c r="AD148" i="31"/>
  <c r="AC148" i="31"/>
  <c r="AB148" i="31"/>
  <c r="AA148" i="31"/>
  <c r="S148" i="31"/>
  <c r="R148" i="31"/>
  <c r="P148" i="31"/>
  <c r="AE154" i="30"/>
  <c r="AD154" i="30"/>
  <c r="AC154" i="30"/>
  <c r="AB154" i="30"/>
  <c r="AA154" i="30"/>
  <c r="S154" i="30"/>
  <c r="R154" i="30"/>
  <c r="P154" i="30"/>
  <c r="AB17" i="31"/>
  <c r="R17" i="31"/>
  <c r="AC17" i="31"/>
  <c r="S17" i="31"/>
  <c r="AD17" i="31"/>
  <c r="P17" i="31"/>
  <c r="AA17" i="31"/>
  <c r="AE17" i="31"/>
  <c r="AE17" i="30"/>
  <c r="AB17" i="30"/>
  <c r="R17" i="30"/>
  <c r="AC17" i="30"/>
  <c r="S17" i="30"/>
  <c r="AD17" i="30"/>
  <c r="P17" i="30"/>
  <c r="AA17" i="30"/>
  <c r="M18" i="29"/>
  <c r="L18" i="29"/>
  <c r="K18" i="29"/>
  <c r="J18" i="29"/>
  <c r="I18" i="29"/>
  <c r="H18" i="29"/>
  <c r="G18" i="29"/>
  <c r="AB18" i="29"/>
  <c r="R18" i="29"/>
  <c r="AC18" i="29"/>
  <c r="S18" i="29"/>
  <c r="AD18" i="29"/>
  <c r="AE18" i="29"/>
  <c r="AI18" i="29" s="1"/>
  <c r="AE248" i="31"/>
  <c r="AD248" i="31"/>
  <c r="AC248" i="31"/>
  <c r="AB248" i="31"/>
  <c r="AA248" i="31"/>
  <c r="S248" i="31"/>
  <c r="R248" i="31"/>
  <c r="P248" i="31"/>
  <c r="U5" i="31"/>
  <c r="P8" i="31"/>
  <c r="R8" i="31"/>
  <c r="S8" i="31"/>
  <c r="AA8" i="31"/>
  <c r="AB8" i="31"/>
  <c r="AC8" i="31"/>
  <c r="AD8" i="31"/>
  <c r="AE8" i="31"/>
  <c r="P10" i="31"/>
  <c r="R10" i="31"/>
  <c r="S10" i="31"/>
  <c r="AA10" i="31"/>
  <c r="AB10" i="31"/>
  <c r="AC10" i="31"/>
  <c r="AD10" i="31"/>
  <c r="AE10" i="31"/>
  <c r="P11" i="31"/>
  <c r="R11" i="31"/>
  <c r="S11" i="31"/>
  <c r="AA11" i="31"/>
  <c r="AB11" i="31"/>
  <c r="AC11" i="31"/>
  <c r="AD11" i="31"/>
  <c r="AE11" i="31"/>
  <c r="P12" i="31"/>
  <c r="R12" i="31"/>
  <c r="S12" i="31"/>
  <c r="AA12" i="31"/>
  <c r="AB12" i="31"/>
  <c r="AC12" i="31"/>
  <c r="AD12" i="31"/>
  <c r="AE12" i="31"/>
  <c r="P13" i="31"/>
  <c r="R13" i="31"/>
  <c r="S13" i="31"/>
  <c r="AA13" i="31"/>
  <c r="AB13" i="31"/>
  <c r="AC13" i="31"/>
  <c r="AD13" i="31"/>
  <c r="AE13" i="31"/>
  <c r="P14" i="31"/>
  <c r="R14" i="31"/>
  <c r="S14" i="31"/>
  <c r="AA14" i="31"/>
  <c r="AB14" i="31"/>
  <c r="AC14" i="31"/>
  <c r="AD14" i="31"/>
  <c r="AE14" i="31"/>
  <c r="P15" i="31"/>
  <c r="R15" i="31"/>
  <c r="S15" i="31"/>
  <c r="AA15" i="31"/>
  <c r="AB15" i="31"/>
  <c r="AC15" i="31"/>
  <c r="AD15" i="31"/>
  <c r="AE15" i="31"/>
  <c r="P16" i="31"/>
  <c r="R16" i="31"/>
  <c r="S16" i="31"/>
  <c r="AA16" i="31"/>
  <c r="AB16" i="31"/>
  <c r="AC16" i="31"/>
  <c r="AD16" i="31"/>
  <c r="AE16" i="31"/>
  <c r="P18" i="31"/>
  <c r="R18" i="31"/>
  <c r="S18" i="31"/>
  <c r="AA18" i="31"/>
  <c r="AB18" i="31"/>
  <c r="AC18" i="31"/>
  <c r="AD18" i="31"/>
  <c r="AE18" i="31"/>
  <c r="P19" i="31"/>
  <c r="R19" i="31"/>
  <c r="S19" i="31"/>
  <c r="AA19" i="31"/>
  <c r="AB19" i="31"/>
  <c r="AC19" i="31"/>
  <c r="AD19" i="31"/>
  <c r="AE19" i="31"/>
  <c r="P20" i="31"/>
  <c r="R20" i="31"/>
  <c r="S20" i="31"/>
  <c r="AA20" i="31"/>
  <c r="AB20" i="31"/>
  <c r="AC20" i="31"/>
  <c r="AD20" i="31"/>
  <c r="AE20" i="31"/>
  <c r="P21" i="31"/>
  <c r="R21" i="31"/>
  <c r="S21" i="31"/>
  <c r="AA21" i="31"/>
  <c r="AB21" i="31"/>
  <c r="AC21" i="31"/>
  <c r="AD21" i="31"/>
  <c r="AE21" i="31"/>
  <c r="P22" i="31"/>
  <c r="R22" i="31"/>
  <c r="S22" i="31"/>
  <c r="AA22" i="31"/>
  <c r="AB22" i="31"/>
  <c r="AC22" i="31"/>
  <c r="AD22" i="31"/>
  <c r="AE22" i="31"/>
  <c r="P23" i="31"/>
  <c r="R23" i="31"/>
  <c r="S23" i="31"/>
  <c r="AA23" i="31"/>
  <c r="AB23" i="31"/>
  <c r="AC23" i="31"/>
  <c r="AD23" i="31"/>
  <c r="AE23" i="31"/>
  <c r="P24" i="31"/>
  <c r="R24" i="31"/>
  <c r="S24" i="31"/>
  <c r="AA24" i="31"/>
  <c r="AB24" i="31"/>
  <c r="AC24" i="31"/>
  <c r="AD24" i="31"/>
  <c r="AE24" i="31"/>
  <c r="P25" i="31"/>
  <c r="R25" i="31"/>
  <c r="S25" i="31"/>
  <c r="AA25" i="31"/>
  <c r="AB25" i="31"/>
  <c r="AC25" i="31"/>
  <c r="AD25" i="31"/>
  <c r="AE25" i="31"/>
  <c r="P26" i="31"/>
  <c r="R26" i="31"/>
  <c r="S26" i="31"/>
  <c r="AA26" i="31"/>
  <c r="AB26" i="31"/>
  <c r="AC26" i="31"/>
  <c r="AD26" i="31"/>
  <c r="AE26" i="31"/>
  <c r="P27" i="31"/>
  <c r="R27" i="31"/>
  <c r="S27" i="31"/>
  <c r="AA27" i="31"/>
  <c r="AB27" i="31"/>
  <c r="AC27" i="31"/>
  <c r="AD27" i="31"/>
  <c r="AE27" i="31"/>
  <c r="P28" i="31"/>
  <c r="R28" i="31"/>
  <c r="S28" i="31"/>
  <c r="AA28" i="31"/>
  <c r="AB28" i="31"/>
  <c r="AC28" i="31"/>
  <c r="AD28" i="31"/>
  <c r="AE28" i="31"/>
  <c r="P29" i="31"/>
  <c r="R29" i="31"/>
  <c r="S29" i="31"/>
  <c r="AA29" i="31"/>
  <c r="AB29" i="31"/>
  <c r="AC29" i="31"/>
  <c r="AD29" i="31"/>
  <c r="AE29" i="31"/>
  <c r="P30" i="31"/>
  <c r="R30" i="31"/>
  <c r="S30" i="31"/>
  <c r="AA30" i="31"/>
  <c r="AB30" i="31"/>
  <c r="AC30" i="31"/>
  <c r="AD30" i="31"/>
  <c r="AE30" i="31"/>
  <c r="P31" i="31"/>
  <c r="R31" i="31"/>
  <c r="S31" i="31"/>
  <c r="AA31" i="31"/>
  <c r="AB31" i="31"/>
  <c r="AC31" i="31"/>
  <c r="AD31" i="31"/>
  <c r="AE31" i="31"/>
  <c r="P32" i="31"/>
  <c r="R32" i="31"/>
  <c r="S32" i="31"/>
  <c r="AA32" i="31"/>
  <c r="AB32" i="31"/>
  <c r="AC32" i="31"/>
  <c r="AD32" i="31"/>
  <c r="AE32" i="31"/>
  <c r="P33" i="31"/>
  <c r="R33" i="31"/>
  <c r="S33" i="31"/>
  <c r="AA33" i="31"/>
  <c r="AB33" i="31"/>
  <c r="AC33" i="31"/>
  <c r="AD33" i="31"/>
  <c r="AE33" i="31"/>
  <c r="P34" i="31"/>
  <c r="R34" i="31"/>
  <c r="S34" i="31"/>
  <c r="AA34" i="31"/>
  <c r="AB34" i="31"/>
  <c r="AC34" i="31"/>
  <c r="AD34" i="31"/>
  <c r="AE34" i="31"/>
  <c r="P35" i="31"/>
  <c r="R35" i="31"/>
  <c r="S35" i="31"/>
  <c r="AA35" i="31"/>
  <c r="AB35" i="31"/>
  <c r="AC35" i="31"/>
  <c r="AD35" i="31"/>
  <c r="AE35" i="31"/>
  <c r="P36" i="31"/>
  <c r="R36" i="31"/>
  <c r="S36" i="31"/>
  <c r="AA36" i="31"/>
  <c r="AB36" i="31"/>
  <c r="AC36" i="31"/>
  <c r="AD36" i="31"/>
  <c r="AE36" i="31"/>
  <c r="P37" i="31"/>
  <c r="R37" i="31"/>
  <c r="S37" i="31"/>
  <c r="AA37" i="31"/>
  <c r="AB37" i="31"/>
  <c r="AC37" i="31"/>
  <c r="AD37" i="31"/>
  <c r="AE37" i="31"/>
  <c r="P40" i="31"/>
  <c r="R40" i="31"/>
  <c r="S40" i="31"/>
  <c r="AA40" i="31"/>
  <c r="AB40" i="31"/>
  <c r="AC40" i="31"/>
  <c r="AD40" i="31"/>
  <c r="AE40" i="31"/>
  <c r="P41" i="31"/>
  <c r="R41" i="31"/>
  <c r="S41" i="31"/>
  <c r="AA41" i="31"/>
  <c r="AB41" i="31"/>
  <c r="AC41" i="31"/>
  <c r="AD41" i="31"/>
  <c r="AE41" i="31"/>
  <c r="P42" i="31"/>
  <c r="R42" i="31"/>
  <c r="S42" i="31"/>
  <c r="AA42" i="31"/>
  <c r="AB42" i="31"/>
  <c r="AC42" i="31"/>
  <c r="AD42" i="31"/>
  <c r="AE42" i="31"/>
  <c r="P43" i="31"/>
  <c r="R43" i="31"/>
  <c r="S43" i="31"/>
  <c r="AA43" i="31"/>
  <c r="AB43" i="31"/>
  <c r="AC43" i="31"/>
  <c r="AD43" i="31"/>
  <c r="AE43" i="31"/>
  <c r="P44" i="31"/>
  <c r="R44" i="31"/>
  <c r="S44" i="31"/>
  <c r="AA44" i="31"/>
  <c r="AB44" i="31"/>
  <c r="AC44" i="31"/>
  <c r="AD44" i="31"/>
  <c r="AE44" i="31"/>
  <c r="P45" i="31"/>
  <c r="R45" i="31"/>
  <c r="S45" i="31"/>
  <c r="AA45" i="31"/>
  <c r="AB45" i="31"/>
  <c r="AC45" i="31"/>
  <c r="AD45" i="31"/>
  <c r="AE45" i="31"/>
  <c r="P46" i="31"/>
  <c r="R46" i="31"/>
  <c r="S46" i="31"/>
  <c r="AA46" i="31"/>
  <c r="AB46" i="31"/>
  <c r="AC46" i="31"/>
  <c r="AD46" i="31"/>
  <c r="AE46" i="31"/>
  <c r="P47" i="31"/>
  <c r="R47" i="31"/>
  <c r="S47" i="31"/>
  <c r="AA47" i="31"/>
  <c r="AB47" i="31"/>
  <c r="AC47" i="31"/>
  <c r="AD47" i="31"/>
  <c r="AE47" i="31"/>
  <c r="P48" i="31"/>
  <c r="R48" i="31"/>
  <c r="S48" i="31"/>
  <c r="AA48" i="31"/>
  <c r="AB48" i="31"/>
  <c r="AC48" i="31"/>
  <c r="AD48" i="31"/>
  <c r="AE48" i="31"/>
  <c r="P49" i="31"/>
  <c r="R49" i="31"/>
  <c r="S49" i="31"/>
  <c r="AA49" i="31"/>
  <c r="AB49" i="31"/>
  <c r="AC49" i="31"/>
  <c r="AD49" i="31"/>
  <c r="AE49" i="31"/>
  <c r="P50" i="31"/>
  <c r="R50" i="31"/>
  <c r="S50" i="31"/>
  <c r="AA50" i="31"/>
  <c r="AB50" i="31"/>
  <c r="AC50" i="31"/>
  <c r="AD50" i="31"/>
  <c r="AE50" i="31"/>
  <c r="P51" i="31"/>
  <c r="R51" i="31"/>
  <c r="S51" i="31"/>
  <c r="AA51" i="31"/>
  <c r="AB51" i="31"/>
  <c r="AC51" i="31"/>
  <c r="AD51" i="31"/>
  <c r="AE51" i="31"/>
  <c r="P52" i="31"/>
  <c r="R52" i="31"/>
  <c r="S52" i="31"/>
  <c r="AA52" i="31"/>
  <c r="AB52" i="31"/>
  <c r="AC52" i="31"/>
  <c r="AD52" i="31"/>
  <c r="AE52" i="31"/>
  <c r="P53" i="31"/>
  <c r="R53" i="31"/>
  <c r="S53" i="31"/>
  <c r="AA53" i="31"/>
  <c r="AB53" i="31"/>
  <c r="AC53" i="31"/>
  <c r="AD53" i="31"/>
  <c r="AE53" i="31"/>
  <c r="P61" i="31"/>
  <c r="R61" i="31"/>
  <c r="S61" i="31"/>
  <c r="AA61" i="31"/>
  <c r="AB61" i="31"/>
  <c r="AC61" i="31"/>
  <c r="AD61" i="31"/>
  <c r="AE61" i="31"/>
  <c r="P55" i="31"/>
  <c r="R55" i="31"/>
  <c r="S55" i="31"/>
  <c r="AA55" i="31"/>
  <c r="AB55" i="31"/>
  <c r="AC55" i="31"/>
  <c r="AD55" i="31"/>
  <c r="AE55" i="31"/>
  <c r="P58" i="31"/>
  <c r="R58" i="31"/>
  <c r="S58" i="31"/>
  <c r="AA58" i="31"/>
  <c r="AB58" i="31"/>
  <c r="AC58" i="31"/>
  <c r="AD58" i="31"/>
  <c r="AE58" i="31"/>
  <c r="P60" i="31"/>
  <c r="R60" i="31"/>
  <c r="S60" i="31"/>
  <c r="AA60" i="31"/>
  <c r="AB60" i="31"/>
  <c r="AC60" i="31"/>
  <c r="AD60" i="31"/>
  <c r="AE60" i="31"/>
  <c r="P62" i="31"/>
  <c r="R62" i="31"/>
  <c r="S62" i="31"/>
  <c r="AA62" i="31"/>
  <c r="AB62" i="31"/>
  <c r="AC62" i="31"/>
  <c r="AD62" i="31"/>
  <c r="AE62" i="31"/>
  <c r="P63" i="31"/>
  <c r="R63" i="31"/>
  <c r="S63" i="31"/>
  <c r="AA63" i="31"/>
  <c r="AB63" i="31"/>
  <c r="AC63" i="31"/>
  <c r="AD63" i="31"/>
  <c r="AE63" i="31"/>
  <c r="P64" i="31"/>
  <c r="R64" i="31"/>
  <c r="S64" i="31"/>
  <c r="AA64" i="31"/>
  <c r="AB64" i="31"/>
  <c r="AC64" i="31"/>
  <c r="AD64" i="31"/>
  <c r="AE64" i="31"/>
  <c r="P65" i="31"/>
  <c r="R65" i="31"/>
  <c r="S65" i="31"/>
  <c r="AA65" i="31"/>
  <c r="AB65" i="31"/>
  <c r="AC65" i="31"/>
  <c r="AD65" i="31"/>
  <c r="AE65" i="31"/>
  <c r="P66" i="31"/>
  <c r="R66" i="31"/>
  <c r="S66" i="31"/>
  <c r="AA66" i="31"/>
  <c r="AB66" i="31"/>
  <c r="AC66" i="31"/>
  <c r="AD66" i="31"/>
  <c r="AE66" i="31"/>
  <c r="P67" i="31"/>
  <c r="R67" i="31"/>
  <c r="S67" i="31"/>
  <c r="AA67" i="31"/>
  <c r="AB67" i="31"/>
  <c r="AC67" i="31"/>
  <c r="AD67" i="31"/>
  <c r="AE67" i="31"/>
  <c r="P68" i="31"/>
  <c r="R68" i="31"/>
  <c r="S68" i="31"/>
  <c r="AA68" i="31"/>
  <c r="AB68" i="31"/>
  <c r="AC68" i="31"/>
  <c r="AD68" i="31"/>
  <c r="AE68" i="31"/>
  <c r="P69" i="31"/>
  <c r="R69" i="31"/>
  <c r="S69" i="31"/>
  <c r="AA69" i="31"/>
  <c r="AB69" i="31"/>
  <c r="AC69" i="31"/>
  <c r="AD69" i="31"/>
  <c r="AE69" i="31"/>
  <c r="P70" i="31"/>
  <c r="R70" i="31"/>
  <c r="S70" i="31"/>
  <c r="AA70" i="31"/>
  <c r="AB70" i="31"/>
  <c r="AC70" i="31"/>
  <c r="AD70" i="31"/>
  <c r="AE70" i="31"/>
  <c r="P71" i="31"/>
  <c r="R71" i="31"/>
  <c r="S71" i="31"/>
  <c r="AA71" i="31"/>
  <c r="AB71" i="31"/>
  <c r="AC71" i="31"/>
  <c r="AD71" i="31"/>
  <c r="AE71" i="31"/>
  <c r="P72" i="31"/>
  <c r="R72" i="31"/>
  <c r="S72" i="31"/>
  <c r="AA72" i="31"/>
  <c r="AB72" i="31"/>
  <c r="AC72" i="31"/>
  <c r="AD72" i="31"/>
  <c r="AE72" i="31"/>
  <c r="P73" i="31"/>
  <c r="R73" i="31"/>
  <c r="AA73" i="31"/>
  <c r="AB73" i="31"/>
  <c r="AC73" i="31"/>
  <c r="AE73" i="31"/>
  <c r="P74" i="31"/>
  <c r="R74" i="31"/>
  <c r="S74" i="31"/>
  <c r="AA74" i="31"/>
  <c r="AB74" i="31"/>
  <c r="AC74" i="31"/>
  <c r="AD74" i="31"/>
  <c r="AE74" i="31"/>
  <c r="P75" i="31"/>
  <c r="R75" i="31"/>
  <c r="S75" i="31"/>
  <c r="AA75" i="31"/>
  <c r="AB75" i="31"/>
  <c r="AC75" i="31"/>
  <c r="AD75" i="31"/>
  <c r="AE75" i="31"/>
  <c r="P198" i="31"/>
  <c r="R198" i="31"/>
  <c r="S198" i="31"/>
  <c r="AA198" i="31"/>
  <c r="AB198" i="31"/>
  <c r="AC198" i="31"/>
  <c r="AD198" i="31"/>
  <c r="AE198" i="31"/>
  <c r="P77" i="31"/>
  <c r="R77" i="31"/>
  <c r="S77" i="31"/>
  <c r="AA77" i="31"/>
  <c r="AB77" i="31"/>
  <c r="AC77" i="31"/>
  <c r="AD77" i="31"/>
  <c r="AE77" i="31"/>
  <c r="P78" i="31"/>
  <c r="R78" i="31"/>
  <c r="S78" i="31"/>
  <c r="AA78" i="31"/>
  <c r="AB78" i="31"/>
  <c r="AC78" i="31"/>
  <c r="AD78" i="31"/>
  <c r="AE78" i="31"/>
  <c r="P79" i="31"/>
  <c r="R79" i="31"/>
  <c r="S79" i="31"/>
  <c r="AA79" i="31"/>
  <c r="AB79" i="31"/>
  <c r="AC79" i="31"/>
  <c r="AD79" i="31"/>
  <c r="AE79" i="31"/>
  <c r="P80" i="31"/>
  <c r="R80" i="31"/>
  <c r="S80" i="31"/>
  <c r="AA80" i="31"/>
  <c r="AB80" i="31"/>
  <c r="AC80" i="31"/>
  <c r="AD80" i="31"/>
  <c r="AE80" i="31"/>
  <c r="P81" i="31"/>
  <c r="R81" i="31"/>
  <c r="S81" i="31"/>
  <c r="AA81" i="31"/>
  <c r="AB81" i="31"/>
  <c r="AC81" i="31"/>
  <c r="AD81" i="31"/>
  <c r="AE81" i="31"/>
  <c r="P84" i="31"/>
  <c r="R84" i="31"/>
  <c r="S84" i="31"/>
  <c r="AA84" i="31"/>
  <c r="AB84" i="31"/>
  <c r="AC84" i="31"/>
  <c r="AD84" i="31"/>
  <c r="AE84" i="31"/>
  <c r="P85" i="31"/>
  <c r="R85" i="31"/>
  <c r="S85" i="31"/>
  <c r="AA85" i="31"/>
  <c r="AB85" i="31"/>
  <c r="AC85" i="31"/>
  <c r="AD85" i="31"/>
  <c r="AE85" i="31"/>
  <c r="P86" i="31"/>
  <c r="R86" i="31"/>
  <c r="S86" i="31"/>
  <c r="AA86" i="31"/>
  <c r="AB86" i="31"/>
  <c r="AC86" i="31"/>
  <c r="AD86" i="31"/>
  <c r="AE86" i="31"/>
  <c r="P87" i="31"/>
  <c r="R87" i="31"/>
  <c r="S87" i="31"/>
  <c r="AA87" i="31"/>
  <c r="AB87" i="31"/>
  <c r="AC87" i="31"/>
  <c r="AD87" i="31"/>
  <c r="AE87" i="31"/>
  <c r="P88" i="31"/>
  <c r="R88" i="31"/>
  <c r="S88" i="31"/>
  <c r="AA88" i="31"/>
  <c r="AB88" i="31"/>
  <c r="AC88" i="31"/>
  <c r="AD88" i="31"/>
  <c r="AE88" i="31"/>
  <c r="P90" i="31"/>
  <c r="R90" i="31"/>
  <c r="S90" i="31"/>
  <c r="AA90" i="31"/>
  <c r="AB90" i="31"/>
  <c r="AC90" i="31"/>
  <c r="AD90" i="31"/>
  <c r="AE90" i="31"/>
  <c r="P91" i="31"/>
  <c r="R91" i="31"/>
  <c r="S91" i="31"/>
  <c r="AA91" i="31"/>
  <c r="AB91" i="31"/>
  <c r="AC91" i="31"/>
  <c r="AD91" i="31"/>
  <c r="AE91" i="31"/>
  <c r="P92" i="31"/>
  <c r="R92" i="31"/>
  <c r="S92" i="31"/>
  <c r="AA92" i="31"/>
  <c r="AB92" i="31"/>
  <c r="AC92" i="31"/>
  <c r="AD92" i="31"/>
  <c r="AE92" i="31"/>
  <c r="P93" i="31"/>
  <c r="R93" i="31"/>
  <c r="S93" i="31"/>
  <c r="AA93" i="31"/>
  <c r="AB93" i="31"/>
  <c r="AC93" i="31"/>
  <c r="AD93" i="31"/>
  <c r="AE93" i="31"/>
  <c r="P94" i="31"/>
  <c r="R94" i="31"/>
  <c r="S94" i="31"/>
  <c r="AA94" i="31"/>
  <c r="AB94" i="31"/>
  <c r="AC94" i="31"/>
  <c r="AD94" i="31"/>
  <c r="AE94" i="31"/>
  <c r="P95" i="31"/>
  <c r="R95" i="31"/>
  <c r="S95" i="31"/>
  <c r="AA95" i="31"/>
  <c r="AB95" i="31"/>
  <c r="AC95" i="31"/>
  <c r="AD95" i="31"/>
  <c r="AE95" i="31"/>
  <c r="P96" i="31"/>
  <c r="R96" i="31"/>
  <c r="S96" i="31"/>
  <c r="AA96" i="31"/>
  <c r="AB96" i="31"/>
  <c r="AC96" i="31"/>
  <c r="AD96" i="31"/>
  <c r="AE96" i="31"/>
  <c r="P98" i="31"/>
  <c r="R98" i="31"/>
  <c r="S98" i="31"/>
  <c r="AA98" i="31"/>
  <c r="AB98" i="31"/>
  <c r="AC98" i="31"/>
  <c r="AD98" i="31"/>
  <c r="AE98" i="31"/>
  <c r="P99" i="31"/>
  <c r="R99" i="31"/>
  <c r="S99" i="31"/>
  <c r="AA99" i="31"/>
  <c r="AB99" i="31"/>
  <c r="AC99" i="31"/>
  <c r="AD99" i="31"/>
  <c r="AE99" i="31"/>
  <c r="P100" i="31"/>
  <c r="R100" i="31"/>
  <c r="S100" i="31"/>
  <c r="AA100" i="31"/>
  <c r="AB100" i="31"/>
  <c r="AC100" i="31"/>
  <c r="AD100" i="31"/>
  <c r="AE100" i="31"/>
  <c r="P101" i="31"/>
  <c r="R101" i="31"/>
  <c r="S101" i="31"/>
  <c r="AA101" i="31"/>
  <c r="AB101" i="31"/>
  <c r="AC101" i="31"/>
  <c r="AD101" i="31"/>
  <c r="AE101" i="31"/>
  <c r="P102" i="31"/>
  <c r="R102" i="31"/>
  <c r="S102" i="31"/>
  <c r="AA102" i="31"/>
  <c r="AB102" i="31"/>
  <c r="AC102" i="31"/>
  <c r="AD102" i="31"/>
  <c r="AE102" i="31"/>
  <c r="P103" i="31"/>
  <c r="R103" i="31"/>
  <c r="S103" i="31"/>
  <c r="AA103" i="31"/>
  <c r="AB103" i="31"/>
  <c r="AC103" i="31"/>
  <c r="AD103" i="31"/>
  <c r="AE103" i="31"/>
  <c r="P104" i="31"/>
  <c r="R104" i="31"/>
  <c r="S104" i="31"/>
  <c r="AA104" i="31"/>
  <c r="AB104" i="31"/>
  <c r="AC104" i="31"/>
  <c r="AD104" i="31"/>
  <c r="AE104" i="31"/>
  <c r="P105" i="31"/>
  <c r="R105" i="31"/>
  <c r="S105" i="31"/>
  <c r="AA105" i="31"/>
  <c r="AB105" i="31"/>
  <c r="AC105" i="31"/>
  <c r="AD105" i="31"/>
  <c r="P106" i="31"/>
  <c r="R106" i="31"/>
  <c r="S106" i="31"/>
  <c r="AA106" i="31"/>
  <c r="AB106" i="31"/>
  <c r="AC106" i="31"/>
  <c r="AD106" i="31"/>
  <c r="AE106" i="31"/>
  <c r="P107" i="31"/>
  <c r="R107" i="31"/>
  <c r="S107" i="31"/>
  <c r="AA107" i="31"/>
  <c r="AB107" i="31"/>
  <c r="AC107" i="31"/>
  <c r="AD107" i="31"/>
  <c r="AE107" i="31"/>
  <c r="P108" i="31"/>
  <c r="R108" i="31"/>
  <c r="S108" i="31"/>
  <c r="AA108" i="31"/>
  <c r="AB108" i="31"/>
  <c r="AC108" i="31"/>
  <c r="AD108" i="31"/>
  <c r="AE108" i="31"/>
  <c r="P109" i="31"/>
  <c r="R109" i="31"/>
  <c r="S109" i="31"/>
  <c r="AA109" i="31"/>
  <c r="AB109" i="31"/>
  <c r="AC109" i="31"/>
  <c r="AD109" i="31"/>
  <c r="AE109" i="31"/>
  <c r="P110" i="31"/>
  <c r="R110" i="31"/>
  <c r="S110" i="31"/>
  <c r="AA110" i="31"/>
  <c r="AB110" i="31"/>
  <c r="AC110" i="31"/>
  <c r="AD110" i="31"/>
  <c r="AE110" i="31"/>
  <c r="P112" i="31"/>
  <c r="R112" i="31"/>
  <c r="S112" i="31"/>
  <c r="AA112" i="31"/>
  <c r="AB112" i="31"/>
  <c r="AC112" i="31"/>
  <c r="AD112" i="31"/>
  <c r="AE112" i="31"/>
  <c r="P113" i="31"/>
  <c r="R113" i="31"/>
  <c r="S113" i="31"/>
  <c r="AA113" i="31"/>
  <c r="AB113" i="31"/>
  <c r="AC113" i="31"/>
  <c r="AD113" i="31"/>
  <c r="AE113" i="31"/>
  <c r="P114" i="31"/>
  <c r="R114" i="31"/>
  <c r="S114" i="31"/>
  <c r="AA114" i="31"/>
  <c r="AB114" i="31"/>
  <c r="AC114" i="31"/>
  <c r="AD114" i="31"/>
  <c r="AE114" i="31"/>
  <c r="P115" i="31"/>
  <c r="R115" i="31"/>
  <c r="S115" i="31"/>
  <c r="AA115" i="31"/>
  <c r="AB115" i="31"/>
  <c r="AC115" i="31"/>
  <c r="AD115" i="31"/>
  <c r="AE115" i="31"/>
  <c r="P116" i="31"/>
  <c r="R116" i="31"/>
  <c r="S116" i="31"/>
  <c r="AA116" i="31"/>
  <c r="AB116" i="31"/>
  <c r="AC116" i="31"/>
  <c r="AD116" i="31"/>
  <c r="AE116" i="31"/>
  <c r="P117" i="31"/>
  <c r="R117" i="31"/>
  <c r="S117" i="31"/>
  <c r="AA117" i="31"/>
  <c r="AB117" i="31"/>
  <c r="AC117" i="31"/>
  <c r="AD117" i="31"/>
  <c r="AE117" i="31"/>
  <c r="P118" i="31"/>
  <c r="R118" i="31"/>
  <c r="S118" i="31"/>
  <c r="AA118" i="31"/>
  <c r="AB118" i="31"/>
  <c r="AC118" i="31"/>
  <c r="AD118" i="31"/>
  <c r="AE118" i="31"/>
  <c r="P119" i="31"/>
  <c r="R119" i="31"/>
  <c r="S119" i="31"/>
  <c r="AA119" i="31"/>
  <c r="AB119" i="31"/>
  <c r="AC119" i="31"/>
  <c r="AD119" i="31"/>
  <c r="AE119" i="31"/>
  <c r="P120" i="31"/>
  <c r="R120" i="31"/>
  <c r="S120" i="31"/>
  <c r="AA120" i="31"/>
  <c r="AB120" i="31"/>
  <c r="AC120" i="31"/>
  <c r="AD120" i="31"/>
  <c r="AE120" i="31"/>
  <c r="P121" i="31"/>
  <c r="R121" i="31"/>
  <c r="S121" i="31"/>
  <c r="AA121" i="31"/>
  <c r="AB121" i="31"/>
  <c r="AC121" i="31"/>
  <c r="AD121" i="31"/>
  <c r="AE121" i="31"/>
  <c r="P123" i="31"/>
  <c r="R123" i="31"/>
  <c r="S123" i="31"/>
  <c r="AA123" i="31"/>
  <c r="AB123" i="31"/>
  <c r="AC123" i="31"/>
  <c r="AD123" i="31"/>
  <c r="AE123" i="31"/>
  <c r="P124" i="31"/>
  <c r="R124" i="31"/>
  <c r="S124" i="31"/>
  <c r="AA124" i="31"/>
  <c r="AB124" i="31"/>
  <c r="AC124" i="31"/>
  <c r="AD124" i="31"/>
  <c r="AE124" i="31"/>
  <c r="P125" i="31"/>
  <c r="R125" i="31"/>
  <c r="S125" i="31"/>
  <c r="AA125" i="31"/>
  <c r="AB125" i="31"/>
  <c r="AC125" i="31"/>
  <c r="AD125" i="31"/>
  <c r="AE125" i="31"/>
  <c r="P126" i="31"/>
  <c r="R126" i="31"/>
  <c r="S126" i="31"/>
  <c r="AA126" i="31"/>
  <c r="AB126" i="31"/>
  <c r="AC126" i="31"/>
  <c r="AD126" i="31"/>
  <c r="AE126" i="31"/>
  <c r="P127" i="31"/>
  <c r="R127" i="31"/>
  <c r="S127" i="31"/>
  <c r="AA127" i="31"/>
  <c r="AB127" i="31"/>
  <c r="AC127" i="31"/>
  <c r="AD127" i="31"/>
  <c r="AE127" i="31"/>
  <c r="P128" i="31"/>
  <c r="R128" i="31"/>
  <c r="S128" i="31"/>
  <c r="AA128" i="31"/>
  <c r="AB128" i="31"/>
  <c r="AC128" i="31"/>
  <c r="AD128" i="31"/>
  <c r="AE128" i="31"/>
  <c r="P129" i="31"/>
  <c r="R129" i="31"/>
  <c r="S129" i="31"/>
  <c r="AA129" i="31"/>
  <c r="AB129" i="31"/>
  <c r="AC129" i="31"/>
  <c r="AD129" i="31"/>
  <c r="AE129" i="31"/>
  <c r="P130" i="31"/>
  <c r="R130" i="31"/>
  <c r="S130" i="31"/>
  <c r="AA130" i="31"/>
  <c r="AB130" i="31"/>
  <c r="AC130" i="31"/>
  <c r="AD130" i="31"/>
  <c r="AE130" i="31"/>
  <c r="P131" i="31"/>
  <c r="R131" i="31"/>
  <c r="S131" i="31"/>
  <c r="AA131" i="31"/>
  <c r="AB131" i="31"/>
  <c r="AC131" i="31"/>
  <c r="AD131" i="31"/>
  <c r="AE131" i="31"/>
  <c r="P132" i="31"/>
  <c r="R132" i="31"/>
  <c r="S132" i="31"/>
  <c r="AA132" i="31"/>
  <c r="AB132" i="31"/>
  <c r="AC132" i="31"/>
  <c r="AD132" i="31"/>
  <c r="AE132" i="31"/>
  <c r="P134" i="31"/>
  <c r="R134" i="31"/>
  <c r="S134" i="31"/>
  <c r="AA134" i="31"/>
  <c r="AB134" i="31"/>
  <c r="AC134" i="31"/>
  <c r="AD134" i="31"/>
  <c r="AE134" i="31"/>
  <c r="P135" i="31"/>
  <c r="R135" i="31"/>
  <c r="S135" i="31"/>
  <c r="AA135" i="31"/>
  <c r="AB135" i="31"/>
  <c r="AC135" i="31"/>
  <c r="AD135" i="31"/>
  <c r="AE135" i="31"/>
  <c r="P136" i="31"/>
  <c r="R136" i="31"/>
  <c r="S136" i="31"/>
  <c r="AA136" i="31"/>
  <c r="AB136" i="31"/>
  <c r="AC136" i="31"/>
  <c r="AD136" i="31"/>
  <c r="AE136" i="31"/>
  <c r="P204" i="31"/>
  <c r="R204" i="31"/>
  <c r="S204" i="31"/>
  <c r="AA204" i="31"/>
  <c r="AB204" i="31"/>
  <c r="AC204" i="31"/>
  <c r="AD204" i="31"/>
  <c r="AE204" i="31"/>
  <c r="P137" i="31"/>
  <c r="R137" i="31"/>
  <c r="S137" i="31"/>
  <c r="AA137" i="31"/>
  <c r="AB137" i="31"/>
  <c r="AC137" i="31"/>
  <c r="AD137" i="31"/>
  <c r="AE137" i="31"/>
  <c r="P138" i="31"/>
  <c r="R138" i="31"/>
  <c r="S138" i="31"/>
  <c r="AA138" i="31"/>
  <c r="AB138" i="31"/>
  <c r="AC138" i="31"/>
  <c r="AD138" i="31"/>
  <c r="AE138" i="31"/>
  <c r="P139" i="31"/>
  <c r="R139" i="31"/>
  <c r="S139" i="31"/>
  <c r="AA139" i="31"/>
  <c r="AB139" i="31"/>
  <c r="AC139" i="31"/>
  <c r="AD139" i="31"/>
  <c r="AE139" i="31"/>
  <c r="P140" i="31"/>
  <c r="R140" i="31"/>
  <c r="S140" i="31"/>
  <c r="AA140" i="31"/>
  <c r="AB140" i="31"/>
  <c r="AC140" i="31"/>
  <c r="AD140" i="31"/>
  <c r="AE140" i="31"/>
  <c r="P141" i="31"/>
  <c r="R141" i="31"/>
  <c r="S141" i="31"/>
  <c r="AA141" i="31"/>
  <c r="AB141" i="31"/>
  <c r="AC141" i="31"/>
  <c r="AD141" i="31"/>
  <c r="AE141" i="31"/>
  <c r="P142" i="31"/>
  <c r="R142" i="31"/>
  <c r="S142" i="31"/>
  <c r="AA142" i="31"/>
  <c r="AB142" i="31"/>
  <c r="AC142" i="31"/>
  <c r="AD142" i="31"/>
  <c r="AE142" i="31"/>
  <c r="P143" i="31"/>
  <c r="R143" i="31"/>
  <c r="S143" i="31"/>
  <c r="AA143" i="31"/>
  <c r="AB143" i="31"/>
  <c r="AC143" i="31"/>
  <c r="AD143" i="31"/>
  <c r="AE143" i="31"/>
  <c r="P144" i="31"/>
  <c r="R144" i="31"/>
  <c r="S144" i="31"/>
  <c r="AA144" i="31"/>
  <c r="AB144" i="31"/>
  <c r="AC144" i="31"/>
  <c r="AD144" i="31"/>
  <c r="AE144" i="31"/>
  <c r="P145" i="31"/>
  <c r="R145" i="31"/>
  <c r="S145" i="31"/>
  <c r="AA145" i="31"/>
  <c r="AB145" i="31"/>
  <c r="AC145" i="31"/>
  <c r="AD145" i="31"/>
  <c r="AE145" i="31"/>
  <c r="P154" i="31"/>
  <c r="R154" i="31"/>
  <c r="S154" i="31"/>
  <c r="AA154" i="31"/>
  <c r="AB154" i="31"/>
  <c r="AC154" i="31"/>
  <c r="AD154" i="31"/>
  <c r="AE154" i="31"/>
  <c r="P155" i="31"/>
  <c r="R155" i="31"/>
  <c r="S155" i="31"/>
  <c r="AA155" i="31"/>
  <c r="AB155" i="31"/>
  <c r="AC155" i="31"/>
  <c r="AD155" i="31"/>
  <c r="AE155" i="31"/>
  <c r="P156" i="31"/>
  <c r="R156" i="31"/>
  <c r="S156" i="31"/>
  <c r="AA156" i="31"/>
  <c r="AB156" i="31"/>
  <c r="AC156" i="31"/>
  <c r="AD156" i="31"/>
  <c r="AE156" i="31"/>
  <c r="P157" i="31"/>
  <c r="R157" i="31"/>
  <c r="S157" i="31"/>
  <c r="AA157" i="31"/>
  <c r="AB157" i="31"/>
  <c r="AC157" i="31"/>
  <c r="AD157" i="31"/>
  <c r="AE157" i="31"/>
  <c r="P158" i="31"/>
  <c r="R158" i="31"/>
  <c r="S158" i="31"/>
  <c r="AA158" i="31"/>
  <c r="AB158" i="31"/>
  <c r="AC158" i="31"/>
  <c r="AD158" i="31"/>
  <c r="AE158" i="31"/>
  <c r="P163" i="31"/>
  <c r="R163" i="31"/>
  <c r="S163" i="31"/>
  <c r="AA163" i="31"/>
  <c r="AB163" i="31"/>
  <c r="AC163" i="31"/>
  <c r="AD163" i="31"/>
  <c r="AE163" i="31"/>
  <c r="P164" i="31"/>
  <c r="R164" i="31"/>
  <c r="S164" i="31"/>
  <c r="AA164" i="31"/>
  <c r="AB164" i="31"/>
  <c r="AC164" i="31"/>
  <c r="AD164" i="31"/>
  <c r="AE164" i="31"/>
  <c r="P165" i="31"/>
  <c r="R165" i="31"/>
  <c r="S165" i="31"/>
  <c r="AA165" i="31"/>
  <c r="AB165" i="31"/>
  <c r="AC165" i="31"/>
  <c r="AD165" i="31"/>
  <c r="AE165" i="31"/>
  <c r="P147" i="31"/>
  <c r="R147" i="31"/>
  <c r="S147" i="31"/>
  <c r="AA147" i="31"/>
  <c r="AB147" i="31"/>
  <c r="AC147" i="31"/>
  <c r="AD147" i="31"/>
  <c r="AE147" i="31"/>
  <c r="P149" i="31"/>
  <c r="R149" i="31"/>
  <c r="S149" i="31"/>
  <c r="AA149" i="31"/>
  <c r="AB149" i="31"/>
  <c r="AC149" i="31"/>
  <c r="AD149" i="31"/>
  <c r="AE149" i="31"/>
  <c r="P150" i="31"/>
  <c r="R150" i="31"/>
  <c r="S150" i="31"/>
  <c r="AA150" i="31"/>
  <c r="AB150" i="31"/>
  <c r="AC150" i="31"/>
  <c r="AD150" i="31"/>
  <c r="AE150" i="31"/>
  <c r="P152" i="31"/>
  <c r="R152" i="31"/>
  <c r="S152" i="31"/>
  <c r="AA152" i="31"/>
  <c r="AB152" i="31"/>
  <c r="AC152" i="31"/>
  <c r="AD152" i="31"/>
  <c r="AE152" i="31"/>
  <c r="P153" i="31"/>
  <c r="R153" i="31"/>
  <c r="S153" i="31"/>
  <c r="AA153" i="31"/>
  <c r="AB153" i="31"/>
  <c r="AC153" i="31"/>
  <c r="AD153" i="31"/>
  <c r="AE153" i="31"/>
  <c r="P267" i="31"/>
  <c r="R267" i="31"/>
  <c r="S267" i="31"/>
  <c r="AA267" i="31"/>
  <c r="AB267" i="31"/>
  <c r="AC267" i="31"/>
  <c r="AD267" i="31"/>
  <c r="AE267" i="31"/>
  <c r="P159" i="31"/>
  <c r="R159" i="31"/>
  <c r="S159" i="31"/>
  <c r="AA159" i="31"/>
  <c r="AB159" i="31"/>
  <c r="AC159" i="31"/>
  <c r="AD159" i="31"/>
  <c r="AE159" i="31"/>
  <c r="P160" i="31"/>
  <c r="R160" i="31"/>
  <c r="S160" i="31"/>
  <c r="AA160" i="31"/>
  <c r="AB160" i="31"/>
  <c r="AC160" i="31"/>
  <c r="AD160" i="31"/>
  <c r="AE160" i="31"/>
  <c r="P162" i="31"/>
  <c r="R162" i="31"/>
  <c r="S162" i="31"/>
  <c r="AA162" i="31"/>
  <c r="AB162" i="31"/>
  <c r="AC162" i="31"/>
  <c r="AD162" i="31"/>
  <c r="AE162" i="31"/>
  <c r="P166" i="31"/>
  <c r="R166" i="31"/>
  <c r="S166" i="31"/>
  <c r="AA166" i="31"/>
  <c r="AB166" i="31"/>
  <c r="AC166" i="31"/>
  <c r="AD166" i="31"/>
  <c r="AE166" i="31"/>
  <c r="P167" i="31"/>
  <c r="R167" i="31"/>
  <c r="S167" i="31"/>
  <c r="AA167" i="31"/>
  <c r="AB167" i="31"/>
  <c r="AC167" i="31"/>
  <c r="AD167" i="31"/>
  <c r="AE167" i="31"/>
  <c r="P168" i="31"/>
  <c r="R168" i="31"/>
  <c r="S168" i="31"/>
  <c r="AA168" i="31"/>
  <c r="AB168" i="31"/>
  <c r="AC168" i="31"/>
  <c r="AD168" i="31"/>
  <c r="AE168" i="31"/>
  <c r="P169" i="31"/>
  <c r="R169" i="31"/>
  <c r="S169" i="31"/>
  <c r="AA169" i="31"/>
  <c r="AB169" i="31"/>
  <c r="AC169" i="31"/>
  <c r="AD169" i="31"/>
  <c r="AE169" i="31"/>
  <c r="P170" i="31"/>
  <c r="R170" i="31"/>
  <c r="S170" i="31"/>
  <c r="AA170" i="31"/>
  <c r="AB170" i="31"/>
  <c r="AC170" i="31"/>
  <c r="AD170" i="31"/>
  <c r="AE170" i="31"/>
  <c r="P172" i="31"/>
  <c r="R172" i="31"/>
  <c r="S172" i="31"/>
  <c r="AA172" i="31"/>
  <c r="AC172" i="31"/>
  <c r="AD172" i="31"/>
  <c r="AE172" i="31"/>
  <c r="P174" i="31"/>
  <c r="R174" i="31"/>
  <c r="S174" i="31"/>
  <c r="AA174" i="31"/>
  <c r="AB174" i="31"/>
  <c r="AC174" i="31"/>
  <c r="AD174" i="31"/>
  <c r="AE174" i="31"/>
  <c r="P175" i="31"/>
  <c r="R175" i="31"/>
  <c r="S175" i="31"/>
  <c r="AA175" i="31"/>
  <c r="AB175" i="31"/>
  <c r="AC175" i="31"/>
  <c r="AD175" i="31"/>
  <c r="AE175" i="31"/>
  <c r="P176" i="31"/>
  <c r="R176" i="31"/>
  <c r="S176" i="31"/>
  <c r="AA176" i="31"/>
  <c r="AB176" i="31"/>
  <c r="AC176" i="31"/>
  <c r="AD176" i="31"/>
  <c r="AE176" i="31"/>
  <c r="P177" i="31"/>
  <c r="R177" i="31"/>
  <c r="S177" i="31"/>
  <c r="AA177" i="31"/>
  <c r="AB177" i="31"/>
  <c r="AC177" i="31"/>
  <c r="AD177" i="31"/>
  <c r="AE177" i="31"/>
  <c r="P178" i="31"/>
  <c r="R178" i="31"/>
  <c r="S178" i="31"/>
  <c r="AA178" i="31"/>
  <c r="AB178" i="31"/>
  <c r="AC178" i="31"/>
  <c r="AD178" i="31"/>
  <c r="AE178" i="31"/>
  <c r="P179" i="31"/>
  <c r="R179" i="31"/>
  <c r="S179" i="31"/>
  <c r="AA179" i="31"/>
  <c r="AB179" i="31"/>
  <c r="AC179" i="31"/>
  <c r="AD179" i="31"/>
  <c r="AE179" i="31"/>
  <c r="P180" i="31"/>
  <c r="R180" i="31"/>
  <c r="S180" i="31"/>
  <c r="AA180" i="31"/>
  <c r="AB180" i="31"/>
  <c r="AC180" i="31"/>
  <c r="AD180" i="31"/>
  <c r="AE180" i="31"/>
  <c r="P181" i="31"/>
  <c r="R181" i="31"/>
  <c r="S181" i="31"/>
  <c r="AA181" i="31"/>
  <c r="AB181" i="31"/>
  <c r="AC181" i="31"/>
  <c r="AD181" i="31"/>
  <c r="AE181" i="31"/>
  <c r="P59" i="31"/>
  <c r="R59" i="31"/>
  <c r="S59" i="31"/>
  <c r="AA59" i="31"/>
  <c r="AB59" i="31"/>
  <c r="AC59" i="31"/>
  <c r="AD59" i="31"/>
  <c r="AE59" i="31"/>
  <c r="P197" i="31"/>
  <c r="R197" i="31"/>
  <c r="S197" i="31"/>
  <c r="AA197" i="31"/>
  <c r="AB197" i="31"/>
  <c r="AC197" i="31"/>
  <c r="AD197" i="31"/>
  <c r="AE197" i="31"/>
  <c r="P199" i="31"/>
  <c r="R199" i="31"/>
  <c r="S199" i="31"/>
  <c r="AA199" i="31"/>
  <c r="AB199" i="31"/>
  <c r="AC199" i="31"/>
  <c r="AD199" i="31"/>
  <c r="AE199" i="31"/>
  <c r="P200" i="31"/>
  <c r="R200" i="31"/>
  <c r="S200" i="31"/>
  <c r="AA200" i="31"/>
  <c r="AB200" i="31"/>
  <c r="AC200" i="31"/>
  <c r="AD200" i="31"/>
  <c r="AE200" i="31"/>
  <c r="P202" i="31"/>
  <c r="R202" i="31"/>
  <c r="S202" i="31"/>
  <c r="AA202" i="31"/>
  <c r="AB202" i="31"/>
  <c r="AC202" i="31"/>
  <c r="AD202" i="31"/>
  <c r="AE202" i="31"/>
  <c r="P203" i="31"/>
  <c r="R203" i="31"/>
  <c r="S203" i="31"/>
  <c r="AA203" i="31"/>
  <c r="AB203" i="31"/>
  <c r="AC203" i="31"/>
  <c r="AD203" i="31"/>
  <c r="AE203" i="31"/>
  <c r="P182" i="31"/>
  <c r="R182" i="31"/>
  <c r="S182" i="31"/>
  <c r="AA182" i="31"/>
  <c r="AB182" i="31"/>
  <c r="AC182" i="31"/>
  <c r="AD182" i="31"/>
  <c r="AE182" i="31"/>
  <c r="P183" i="31"/>
  <c r="R183" i="31"/>
  <c r="S183" i="31"/>
  <c r="AA183" i="31"/>
  <c r="AB183" i="31"/>
  <c r="AC183" i="31"/>
  <c r="AD183" i="31"/>
  <c r="AE183" i="31"/>
  <c r="P184" i="31"/>
  <c r="R184" i="31"/>
  <c r="S184" i="31"/>
  <c r="AA184" i="31"/>
  <c r="AB184" i="31"/>
  <c r="AC184" i="31"/>
  <c r="AD184" i="31"/>
  <c r="AE184" i="31"/>
  <c r="P185" i="31"/>
  <c r="R185" i="31"/>
  <c r="S185" i="31"/>
  <c r="AA185" i="31"/>
  <c r="AB185" i="31"/>
  <c r="AC185" i="31"/>
  <c r="AD185" i="31"/>
  <c r="AE185" i="31"/>
  <c r="P186" i="31"/>
  <c r="R186" i="31"/>
  <c r="S186" i="31"/>
  <c r="AA186" i="31"/>
  <c r="AB186" i="31"/>
  <c r="AC186" i="31"/>
  <c r="AD186" i="31"/>
  <c r="AE186" i="31"/>
  <c r="P187" i="31"/>
  <c r="R187" i="31"/>
  <c r="S187" i="31"/>
  <c r="AA187" i="31"/>
  <c r="AB187" i="31"/>
  <c r="AC187" i="31"/>
  <c r="AD187" i="31"/>
  <c r="AE187" i="31"/>
  <c r="P188" i="31"/>
  <c r="R188" i="31"/>
  <c r="S188" i="31"/>
  <c r="AA188" i="31"/>
  <c r="AB188" i="31"/>
  <c r="AC188" i="31"/>
  <c r="AD188" i="31"/>
  <c r="AE188" i="31"/>
  <c r="P189" i="31"/>
  <c r="R189" i="31"/>
  <c r="S189" i="31"/>
  <c r="AA189" i="31"/>
  <c r="AB189" i="31"/>
  <c r="AC189" i="31"/>
  <c r="AD189" i="31"/>
  <c r="AE189" i="31"/>
  <c r="P190" i="31"/>
  <c r="R190" i="31"/>
  <c r="S190" i="31"/>
  <c r="AA190" i="31"/>
  <c r="AB190" i="31"/>
  <c r="AC190" i="31"/>
  <c r="AD190" i="31"/>
  <c r="AE190" i="31"/>
  <c r="P191" i="31"/>
  <c r="R191" i="31"/>
  <c r="AA191" i="31"/>
  <c r="AB191" i="31"/>
  <c r="AC191" i="31"/>
  <c r="AD191" i="31"/>
  <c r="AE191" i="31"/>
  <c r="P192" i="31"/>
  <c r="R192" i="31"/>
  <c r="S192" i="31"/>
  <c r="AA192" i="31"/>
  <c r="AB192" i="31"/>
  <c r="AC192" i="31"/>
  <c r="AD192" i="31"/>
  <c r="AE192" i="31"/>
  <c r="P193" i="31"/>
  <c r="R193" i="31"/>
  <c r="S193" i="31"/>
  <c r="AA193" i="31"/>
  <c r="AB193" i="31"/>
  <c r="AC193" i="31"/>
  <c r="AD193" i="31"/>
  <c r="AE193" i="31"/>
  <c r="P194" i="31"/>
  <c r="R194" i="31"/>
  <c r="S194" i="31"/>
  <c r="AA194" i="31"/>
  <c r="AB194" i="31"/>
  <c r="AC194" i="31"/>
  <c r="AD194" i="31"/>
  <c r="AE194" i="31"/>
  <c r="P195" i="31"/>
  <c r="R195" i="31"/>
  <c r="S195" i="31"/>
  <c r="AA195" i="31"/>
  <c r="AB195" i="31"/>
  <c r="AC195" i="31"/>
  <c r="AD195" i="31"/>
  <c r="AE195" i="31"/>
  <c r="P196" i="31"/>
  <c r="R196" i="31"/>
  <c r="S196" i="31"/>
  <c r="AA196" i="31"/>
  <c r="AB196" i="31"/>
  <c r="AC196" i="31"/>
  <c r="AD196" i="31"/>
  <c r="AE196" i="31"/>
  <c r="P201" i="31"/>
  <c r="R201" i="31"/>
  <c r="S201" i="31"/>
  <c r="AA201" i="31"/>
  <c r="AB201" i="31"/>
  <c r="AC201" i="31"/>
  <c r="AD201" i="31"/>
  <c r="AE201" i="31"/>
  <c r="P205" i="31"/>
  <c r="R205" i="31"/>
  <c r="S205" i="31"/>
  <c r="AA205" i="31"/>
  <c r="AB205" i="31"/>
  <c r="AC205" i="31"/>
  <c r="AD205" i="31"/>
  <c r="AE205" i="31"/>
  <c r="P206" i="31"/>
  <c r="R206" i="31"/>
  <c r="S206" i="31"/>
  <c r="AA206" i="31"/>
  <c r="AB206" i="31"/>
  <c r="AC206" i="31"/>
  <c r="AD206" i="31"/>
  <c r="AE206" i="31"/>
  <c r="P207" i="31"/>
  <c r="R207" i="31"/>
  <c r="S207" i="31"/>
  <c r="AA207" i="31"/>
  <c r="AB207" i="31"/>
  <c r="AC207" i="31"/>
  <c r="AD207" i="31"/>
  <c r="AE207" i="31"/>
  <c r="P208" i="31"/>
  <c r="R208" i="31"/>
  <c r="S208" i="31"/>
  <c r="AA208" i="31"/>
  <c r="AB208" i="31"/>
  <c r="AC208" i="31"/>
  <c r="AD208" i="31"/>
  <c r="AE208" i="31"/>
  <c r="P209" i="31"/>
  <c r="R209" i="31"/>
  <c r="S209" i="31"/>
  <c r="AA209" i="31"/>
  <c r="AB209" i="31"/>
  <c r="AC209" i="31"/>
  <c r="AD209" i="31"/>
  <c r="AE209" i="31"/>
  <c r="P210" i="31"/>
  <c r="R210" i="31"/>
  <c r="S210" i="31"/>
  <c r="AA210" i="31"/>
  <c r="AB210" i="31"/>
  <c r="AC210" i="31"/>
  <c r="AD210" i="31"/>
  <c r="AE210" i="31"/>
  <c r="P211" i="31"/>
  <c r="R211" i="31"/>
  <c r="S211" i="31"/>
  <c r="AA211" i="31"/>
  <c r="AB211" i="31"/>
  <c r="AC211" i="31"/>
  <c r="AD211" i="31"/>
  <c r="AE211" i="31"/>
  <c r="P212" i="31"/>
  <c r="R212" i="31"/>
  <c r="S212" i="31"/>
  <c r="AA212" i="31"/>
  <c r="AB212" i="31"/>
  <c r="AC212" i="31"/>
  <c r="AD212" i="31"/>
  <c r="AE212" i="31"/>
  <c r="P213" i="31"/>
  <c r="R213" i="31"/>
  <c r="S213" i="31"/>
  <c r="AA213" i="31"/>
  <c r="AB213" i="31"/>
  <c r="AC213" i="31"/>
  <c r="AD213" i="31"/>
  <c r="AE213" i="31"/>
  <c r="P214" i="31"/>
  <c r="R214" i="31"/>
  <c r="S214" i="31"/>
  <c r="AA214" i="31"/>
  <c r="AB214" i="31"/>
  <c r="AC214" i="31"/>
  <c r="AD214" i="31"/>
  <c r="AE214" i="31"/>
  <c r="P215" i="31"/>
  <c r="R215" i="31"/>
  <c r="S215" i="31"/>
  <c r="AA215" i="31"/>
  <c r="AB215" i="31"/>
  <c r="AC215" i="31"/>
  <c r="AD215" i="31"/>
  <c r="AE215" i="31"/>
  <c r="P216" i="31"/>
  <c r="R216" i="31"/>
  <c r="S216" i="31"/>
  <c r="AA216" i="31"/>
  <c r="AB216" i="31"/>
  <c r="AC216" i="31"/>
  <c r="AD216" i="31"/>
  <c r="AE216" i="31"/>
  <c r="P217" i="31"/>
  <c r="R217" i="31"/>
  <c r="S217" i="31"/>
  <c r="AA217" i="31"/>
  <c r="AB217" i="31"/>
  <c r="AC217" i="31"/>
  <c r="AD217" i="31"/>
  <c r="AE217" i="31"/>
  <c r="P218" i="31"/>
  <c r="R218" i="31"/>
  <c r="S218" i="31"/>
  <c r="AA218" i="31"/>
  <c r="AB218" i="31"/>
  <c r="AC218" i="31"/>
  <c r="AD218" i="31"/>
  <c r="AE218" i="31"/>
  <c r="P220" i="31"/>
  <c r="R220" i="31"/>
  <c r="S220" i="31"/>
  <c r="AA220" i="31"/>
  <c r="AB220" i="31"/>
  <c r="AC220" i="31"/>
  <c r="AD220" i="31"/>
  <c r="AE220" i="31"/>
  <c r="P221" i="31"/>
  <c r="R221" i="31"/>
  <c r="S221" i="31"/>
  <c r="AA221" i="31"/>
  <c r="AB221" i="31"/>
  <c r="AC221" i="31"/>
  <c r="AD221" i="31"/>
  <c r="AE221" i="31"/>
  <c r="P222" i="31"/>
  <c r="R222" i="31"/>
  <c r="S222" i="31"/>
  <c r="AA222" i="31"/>
  <c r="AB222" i="31"/>
  <c r="AC222" i="31"/>
  <c r="AD222" i="31"/>
  <c r="AE222" i="31"/>
  <c r="P223" i="31"/>
  <c r="R223" i="31"/>
  <c r="S223" i="31"/>
  <c r="AA223" i="31"/>
  <c r="AB223" i="31"/>
  <c r="AC223" i="31"/>
  <c r="AD223" i="31"/>
  <c r="AE223" i="31"/>
  <c r="P224" i="31"/>
  <c r="R224" i="31"/>
  <c r="S224" i="31"/>
  <c r="AA224" i="31"/>
  <c r="AB224" i="31"/>
  <c r="AC224" i="31"/>
  <c r="AD224" i="31"/>
  <c r="AE224" i="31"/>
  <c r="P225" i="31"/>
  <c r="R225" i="31"/>
  <c r="S225" i="31"/>
  <c r="AA225" i="31"/>
  <c r="AB225" i="31"/>
  <c r="AC225" i="31"/>
  <c r="AD225" i="31"/>
  <c r="AE225" i="31"/>
  <c r="P226" i="31"/>
  <c r="R226" i="31"/>
  <c r="S226" i="31"/>
  <c r="AA226" i="31"/>
  <c r="AB226" i="31"/>
  <c r="AC226" i="31"/>
  <c r="AD226" i="31"/>
  <c r="AE226" i="31"/>
  <c r="P227" i="31"/>
  <c r="R227" i="31"/>
  <c r="S227" i="31"/>
  <c r="AA227" i="31"/>
  <c r="AB227" i="31"/>
  <c r="AC227" i="31"/>
  <c r="AD227" i="31"/>
  <c r="AE227" i="31"/>
  <c r="P228" i="31"/>
  <c r="R228" i="31"/>
  <c r="S228" i="31"/>
  <c r="AA228" i="31"/>
  <c r="AB228" i="31"/>
  <c r="AC228" i="31"/>
  <c r="AD228" i="31"/>
  <c r="AE228" i="31"/>
  <c r="P229" i="31"/>
  <c r="R229" i="31"/>
  <c r="S229" i="31"/>
  <c r="AA229" i="31"/>
  <c r="AB229" i="31"/>
  <c r="AC229" i="31"/>
  <c r="AD229" i="31"/>
  <c r="AE229" i="31"/>
  <c r="P230" i="31"/>
  <c r="R230" i="31"/>
  <c r="S230" i="31"/>
  <c r="AA230" i="31"/>
  <c r="AB230" i="31"/>
  <c r="AC230" i="31"/>
  <c r="AD230" i="31"/>
  <c r="AE230" i="31"/>
  <c r="P231" i="31"/>
  <c r="R231" i="31"/>
  <c r="S231" i="31"/>
  <c r="AA231" i="31"/>
  <c r="AB231" i="31"/>
  <c r="AC231" i="31"/>
  <c r="AD231" i="31"/>
  <c r="AE231" i="31"/>
  <c r="P232" i="31"/>
  <c r="R232" i="31"/>
  <c r="S232" i="31"/>
  <c r="AA232" i="31"/>
  <c r="AB232" i="31"/>
  <c r="AC232" i="31"/>
  <c r="AD232" i="31"/>
  <c r="AE232" i="31"/>
  <c r="P233" i="31"/>
  <c r="R233" i="31"/>
  <c r="S233" i="31"/>
  <c r="AA233" i="31"/>
  <c r="AB233" i="31"/>
  <c r="AC233" i="31"/>
  <c r="AD233" i="31"/>
  <c r="AE233" i="31"/>
  <c r="P234" i="31"/>
  <c r="R234" i="31"/>
  <c r="S234" i="31"/>
  <c r="AA234" i="31"/>
  <c r="AB234" i="31"/>
  <c r="AC234" i="31"/>
  <c r="AD234" i="31"/>
  <c r="AE234" i="31"/>
  <c r="P235" i="31"/>
  <c r="R235" i="31"/>
  <c r="S235" i="31"/>
  <c r="AA235" i="31"/>
  <c r="AB235" i="31"/>
  <c r="AC235" i="31"/>
  <c r="AD235" i="31"/>
  <c r="AE235" i="31"/>
  <c r="P236" i="31"/>
  <c r="R236" i="31"/>
  <c r="S236" i="31"/>
  <c r="AA236" i="31"/>
  <c r="AB236" i="31"/>
  <c r="AC236" i="31"/>
  <c r="AD236" i="31"/>
  <c r="AE236" i="31"/>
  <c r="P237" i="31"/>
  <c r="R237" i="31"/>
  <c r="S237" i="31"/>
  <c r="AA237" i="31"/>
  <c r="AB237" i="31"/>
  <c r="AC237" i="31"/>
  <c r="AD237" i="31"/>
  <c r="AE237" i="31"/>
  <c r="P238" i="31"/>
  <c r="R238" i="31"/>
  <c r="S238" i="31"/>
  <c r="AA238" i="31"/>
  <c r="AB238" i="31"/>
  <c r="AC238" i="31"/>
  <c r="AD238" i="31"/>
  <c r="AE238" i="31"/>
  <c r="P239" i="31"/>
  <c r="R239" i="31"/>
  <c r="S239" i="31"/>
  <c r="AA239" i="31"/>
  <c r="AB239" i="31"/>
  <c r="AC239" i="31"/>
  <c r="AD239" i="31"/>
  <c r="AE239" i="31"/>
  <c r="P240" i="31"/>
  <c r="R240" i="31"/>
  <c r="S240" i="31"/>
  <c r="AA240" i="31"/>
  <c r="AB240" i="31"/>
  <c r="AC240" i="31"/>
  <c r="AD240" i="31"/>
  <c r="AE240" i="31"/>
  <c r="P241" i="31"/>
  <c r="R241" i="31"/>
  <c r="S241" i="31"/>
  <c r="AA241" i="31"/>
  <c r="AB241" i="31"/>
  <c r="AC241" i="31"/>
  <c r="AD241" i="31"/>
  <c r="AE241" i="31"/>
  <c r="P243" i="31"/>
  <c r="R243" i="31"/>
  <c r="S243" i="31"/>
  <c r="AA243" i="31"/>
  <c r="AB243" i="31"/>
  <c r="AC243" i="31"/>
  <c r="AD243" i="31"/>
  <c r="AE243" i="31"/>
  <c r="P244" i="31"/>
  <c r="R244" i="31"/>
  <c r="S244" i="31"/>
  <c r="AA244" i="31"/>
  <c r="AB244" i="31"/>
  <c r="AC244" i="31"/>
  <c r="AD244" i="31"/>
  <c r="AE244" i="31"/>
  <c r="P245" i="31"/>
  <c r="R245" i="31"/>
  <c r="S245" i="31"/>
  <c r="AA245" i="31"/>
  <c r="AB245" i="31"/>
  <c r="AC245" i="31"/>
  <c r="AD245" i="31"/>
  <c r="AE245" i="31"/>
  <c r="P246" i="31"/>
  <c r="R246" i="31"/>
  <c r="S246" i="31"/>
  <c r="AA246" i="31"/>
  <c r="AB246" i="31"/>
  <c r="AC246" i="31"/>
  <c r="AD246" i="31"/>
  <c r="AE246" i="31"/>
  <c r="P247" i="31"/>
  <c r="R247" i="31"/>
  <c r="S247" i="31"/>
  <c r="AA247" i="31"/>
  <c r="AB247" i="31"/>
  <c r="AC247" i="31"/>
  <c r="AD247" i="31"/>
  <c r="AE247" i="31"/>
  <c r="P249" i="31"/>
  <c r="R249" i="31"/>
  <c r="S249" i="31"/>
  <c r="AA249" i="31"/>
  <c r="AB249" i="31"/>
  <c r="AC249" i="31"/>
  <c r="AD249" i="31"/>
  <c r="AE249" i="31"/>
  <c r="P250" i="31"/>
  <c r="R250" i="31"/>
  <c r="S250" i="31"/>
  <c r="AA250" i="31"/>
  <c r="AB250" i="31"/>
  <c r="AC250" i="31"/>
  <c r="AD250" i="31"/>
  <c r="AE250" i="31"/>
  <c r="P252" i="31"/>
  <c r="R252" i="31"/>
  <c r="S252" i="31"/>
  <c r="AA252" i="31"/>
  <c r="AB252" i="31"/>
  <c r="AC252" i="31"/>
  <c r="AD252" i="31"/>
  <c r="AE252" i="31"/>
  <c r="P253" i="31"/>
  <c r="R253" i="31"/>
  <c r="S253" i="31"/>
  <c r="AA253" i="31"/>
  <c r="AB253" i="31"/>
  <c r="AC253" i="31"/>
  <c r="AD253" i="31"/>
  <c r="AE253" i="31"/>
  <c r="P255" i="31"/>
  <c r="R255" i="31"/>
  <c r="S255" i="31"/>
  <c r="AA255" i="31"/>
  <c r="AB255" i="31"/>
  <c r="AC255" i="31"/>
  <c r="AD255" i="31"/>
  <c r="AE255" i="31"/>
  <c r="P256" i="31"/>
  <c r="R256" i="31"/>
  <c r="S256" i="31"/>
  <c r="AA256" i="31"/>
  <c r="AB256" i="31"/>
  <c r="AC256" i="31"/>
  <c r="AD256" i="31"/>
  <c r="AE256" i="31"/>
  <c r="P258" i="31"/>
  <c r="R258" i="31"/>
  <c r="S258" i="31"/>
  <c r="AA258" i="31"/>
  <c r="AB258" i="31"/>
  <c r="AC258" i="31"/>
  <c r="AD258" i="31"/>
  <c r="AE258" i="31"/>
  <c r="P260" i="31"/>
  <c r="R260" i="31"/>
  <c r="S260" i="31"/>
  <c r="AA260" i="31"/>
  <c r="AB260" i="31"/>
  <c r="AC260" i="31"/>
  <c r="AD260" i="31"/>
  <c r="AE260" i="31"/>
  <c r="P261" i="31"/>
  <c r="R261" i="31"/>
  <c r="S261" i="31"/>
  <c r="AA261" i="31"/>
  <c r="AB261" i="31"/>
  <c r="AC261" i="31"/>
  <c r="AD261" i="31"/>
  <c r="AE261" i="31"/>
  <c r="P262" i="31"/>
  <c r="R262" i="31"/>
  <c r="S262" i="31"/>
  <c r="AA262" i="31"/>
  <c r="AB262" i="31"/>
  <c r="AC262" i="31"/>
  <c r="AD262" i="31"/>
  <c r="AE262" i="31"/>
  <c r="P263" i="31"/>
  <c r="R263" i="31"/>
  <c r="S263" i="31"/>
  <c r="AA263" i="31"/>
  <c r="AB263" i="31"/>
  <c r="AC263" i="31"/>
  <c r="AD263" i="31"/>
  <c r="AE263" i="31"/>
  <c r="P264" i="31"/>
  <c r="R264" i="31"/>
  <c r="S264" i="31"/>
  <c r="AA264" i="31"/>
  <c r="AB264" i="31"/>
  <c r="AC264" i="31"/>
  <c r="AD264" i="31"/>
  <c r="AE264" i="31"/>
  <c r="P265" i="31"/>
  <c r="R265" i="31"/>
  <c r="S265" i="31"/>
  <c r="AA265" i="31"/>
  <c r="AB265" i="31"/>
  <c r="AC265" i="31"/>
  <c r="AD265" i="31"/>
  <c r="AE265" i="31"/>
  <c r="P266" i="31"/>
  <c r="R266" i="31"/>
  <c r="S266" i="31"/>
  <c r="AA266" i="31"/>
  <c r="AB266" i="31"/>
  <c r="AC266" i="31"/>
  <c r="AD266" i="31"/>
  <c r="AE266" i="31"/>
  <c r="P269" i="31"/>
  <c r="R269" i="31"/>
  <c r="S269" i="31"/>
  <c r="AA269" i="31"/>
  <c r="AB269" i="31"/>
  <c r="AC269" i="31"/>
  <c r="AD269" i="31"/>
  <c r="AE269" i="31"/>
  <c r="P271" i="31"/>
  <c r="R271" i="31"/>
  <c r="S271" i="31"/>
  <c r="AA271" i="31"/>
  <c r="AB271" i="31"/>
  <c r="AC271" i="31"/>
  <c r="AD271" i="31"/>
  <c r="AE271" i="31"/>
  <c r="P272" i="31"/>
  <c r="R272" i="31"/>
  <c r="S272" i="31"/>
  <c r="AA272" i="31"/>
  <c r="AB272" i="31"/>
  <c r="AC272" i="31"/>
  <c r="AD272" i="31"/>
  <c r="AE272" i="31"/>
  <c r="P273" i="31"/>
  <c r="R273" i="31"/>
  <c r="S273" i="31"/>
  <c r="AA273" i="31"/>
  <c r="AB273" i="31"/>
  <c r="AC273" i="31"/>
  <c r="AD273" i="31"/>
  <c r="AE273" i="31"/>
  <c r="P274" i="31"/>
  <c r="R274" i="31"/>
  <c r="S274" i="31"/>
  <c r="AA274" i="31"/>
  <c r="AB274" i="31"/>
  <c r="AC274" i="31"/>
  <c r="AD274" i="31"/>
  <c r="AE274" i="31"/>
  <c r="P276" i="31"/>
  <c r="R276" i="31"/>
  <c r="S276" i="31"/>
  <c r="AA276" i="31"/>
  <c r="AB276" i="31"/>
  <c r="AC276" i="31"/>
  <c r="AD276" i="31"/>
  <c r="AE276" i="31"/>
  <c r="P277" i="31"/>
  <c r="R277" i="31"/>
  <c r="S277" i="31"/>
  <c r="AA277" i="31"/>
  <c r="AB277" i="31"/>
  <c r="AC277" i="31"/>
  <c r="AD277" i="31"/>
  <c r="AE277" i="31"/>
  <c r="P275" i="31"/>
  <c r="R275" i="31"/>
  <c r="S275" i="31"/>
  <c r="AA275" i="31"/>
  <c r="AB275" i="31"/>
  <c r="AC275" i="31"/>
  <c r="AD275" i="31"/>
  <c r="AE275" i="31"/>
  <c r="P278" i="31"/>
  <c r="R278" i="31"/>
  <c r="S278" i="31"/>
  <c r="AA278" i="31"/>
  <c r="AB278" i="31"/>
  <c r="AC278" i="31"/>
  <c r="AD278" i="31"/>
  <c r="AE278" i="31"/>
  <c r="P279" i="31"/>
  <c r="R279" i="31"/>
  <c r="S279" i="31"/>
  <c r="AA279" i="31"/>
  <c r="AB279" i="31"/>
  <c r="AC279" i="31"/>
  <c r="AD279" i="31"/>
  <c r="AE279" i="31"/>
  <c r="P280" i="31"/>
  <c r="R280" i="31"/>
  <c r="S280" i="31"/>
  <c r="AA280" i="31"/>
  <c r="AB280" i="31"/>
  <c r="AC280" i="31"/>
  <c r="AD280" i="31"/>
  <c r="AE280" i="31"/>
  <c r="P282" i="31"/>
  <c r="R282" i="31"/>
  <c r="S282" i="31"/>
  <c r="AA282" i="31"/>
  <c r="AB282" i="31"/>
  <c r="AC282" i="31"/>
  <c r="AD282" i="31"/>
  <c r="AE282" i="31"/>
  <c r="P283" i="31"/>
  <c r="R283" i="31"/>
  <c r="S283" i="31"/>
  <c r="AA283" i="31"/>
  <c r="AB283" i="31"/>
  <c r="AC283" i="31"/>
  <c r="AD283" i="31"/>
  <c r="AE283" i="31"/>
  <c r="P284" i="31"/>
  <c r="R284" i="31"/>
  <c r="S284" i="31"/>
  <c r="AA284" i="31"/>
  <c r="AB284" i="31"/>
  <c r="AC284" i="31"/>
  <c r="AD284" i="31"/>
  <c r="AE284" i="31"/>
  <c r="P285" i="31"/>
  <c r="R285" i="31"/>
  <c r="S285" i="31"/>
  <c r="AA285" i="31"/>
  <c r="AB285" i="31"/>
  <c r="AC285" i="31"/>
  <c r="AD285" i="31"/>
  <c r="AE285" i="31"/>
  <c r="P286" i="31"/>
  <c r="R286" i="31"/>
  <c r="S286" i="31"/>
  <c r="AA286" i="31"/>
  <c r="AB286" i="31"/>
  <c r="AC286" i="31"/>
  <c r="AD286" i="31"/>
  <c r="AE286" i="31"/>
  <c r="P287" i="31"/>
  <c r="R287" i="31"/>
  <c r="S287" i="31"/>
  <c r="AA287" i="31"/>
  <c r="AB287" i="31"/>
  <c r="AC287" i="31"/>
  <c r="AD287" i="31"/>
  <c r="AE287" i="31"/>
  <c r="P288" i="31"/>
  <c r="R288" i="31"/>
  <c r="S288" i="31"/>
  <c r="AA288" i="31"/>
  <c r="AB288" i="31"/>
  <c r="AC288" i="31"/>
  <c r="AD288" i="31"/>
  <c r="AE288" i="31"/>
  <c r="P291" i="31"/>
  <c r="R291" i="31"/>
  <c r="S291" i="31"/>
  <c r="AA291" i="31"/>
  <c r="AB291" i="31"/>
  <c r="AC291" i="31"/>
  <c r="AD291" i="31"/>
  <c r="AE291" i="31"/>
  <c r="P292" i="31"/>
  <c r="R292" i="31"/>
  <c r="S292" i="31"/>
  <c r="AA292" i="31"/>
  <c r="AB292" i="31"/>
  <c r="AC292" i="31"/>
  <c r="AD292" i="31"/>
  <c r="AE292" i="31"/>
  <c r="P293" i="31"/>
  <c r="R293" i="31"/>
  <c r="S293" i="31"/>
  <c r="AA293" i="31"/>
  <c r="AB293" i="31"/>
  <c r="AC293" i="31"/>
  <c r="AD293" i="31"/>
  <c r="AE293" i="31"/>
  <c r="P294" i="31"/>
  <c r="R294" i="31"/>
  <c r="S294" i="31"/>
  <c r="AA294" i="31"/>
  <c r="AB294" i="31"/>
  <c r="AC294" i="31"/>
  <c r="AD294" i="31"/>
  <c r="AE294" i="31"/>
  <c r="P295" i="31"/>
  <c r="R295" i="31"/>
  <c r="S295" i="31"/>
  <c r="AA295" i="31"/>
  <c r="AB295" i="31"/>
  <c r="AC295" i="31"/>
  <c r="AD295" i="31"/>
  <c r="AE295" i="31"/>
  <c r="P296" i="31"/>
  <c r="R296" i="31"/>
  <c r="S296" i="31"/>
  <c r="AA296" i="31"/>
  <c r="AB296" i="31"/>
  <c r="AC296" i="31"/>
  <c r="AD296" i="31"/>
  <c r="AE296" i="31"/>
  <c r="P297" i="31"/>
  <c r="R297" i="31"/>
  <c r="S297" i="31"/>
  <c r="AA297" i="31"/>
  <c r="AB297" i="31"/>
  <c r="AC297" i="31"/>
  <c r="AD297" i="31"/>
  <c r="AE297" i="31"/>
  <c r="P298" i="31"/>
  <c r="R298" i="31"/>
  <c r="S298" i="31"/>
  <c r="AA298" i="31"/>
  <c r="AB298" i="31"/>
  <c r="AC298" i="31"/>
  <c r="AD298" i="31"/>
  <c r="AE298" i="31"/>
  <c r="P299" i="31"/>
  <c r="R299" i="31"/>
  <c r="S299" i="31"/>
  <c r="AA299" i="31"/>
  <c r="AB299" i="31"/>
  <c r="AC299" i="31"/>
  <c r="AD299" i="31"/>
  <c r="AE299" i="31"/>
  <c r="P300" i="31"/>
  <c r="R300" i="31"/>
  <c r="S300" i="31"/>
  <c r="AA300" i="31"/>
  <c r="AB300" i="31"/>
  <c r="AC300" i="31"/>
  <c r="AD300" i="31"/>
  <c r="AE300" i="31"/>
  <c r="P301" i="31"/>
  <c r="R301" i="31"/>
  <c r="S301" i="31"/>
  <c r="AA301" i="31"/>
  <c r="AB301" i="31"/>
  <c r="AC301" i="31"/>
  <c r="AD301" i="31"/>
  <c r="AE301" i="31"/>
  <c r="P302" i="31"/>
  <c r="R302" i="31"/>
  <c r="S302" i="31"/>
  <c r="AA302" i="31"/>
  <c r="AB302" i="31"/>
  <c r="AC302" i="31"/>
  <c r="AD302" i="31"/>
  <c r="AE302" i="31"/>
  <c r="P303" i="31"/>
  <c r="R303" i="31"/>
  <c r="S303" i="31"/>
  <c r="AA303" i="31"/>
  <c r="AB303" i="31"/>
  <c r="AC303" i="31"/>
  <c r="AD303" i="31"/>
  <c r="AE303" i="31"/>
  <c r="P304" i="31"/>
  <c r="R304" i="31"/>
  <c r="S304" i="31"/>
  <c r="AA304" i="31"/>
  <c r="AB304" i="31"/>
  <c r="AC304" i="31"/>
  <c r="AD304" i="31"/>
  <c r="AE304" i="31"/>
  <c r="P305" i="31"/>
  <c r="R305" i="31"/>
  <c r="S305" i="31"/>
  <c r="AA305" i="31"/>
  <c r="AB305" i="31"/>
  <c r="AC305" i="31"/>
  <c r="AD305" i="31"/>
  <c r="AE305" i="31"/>
  <c r="P306" i="31"/>
  <c r="R306" i="31"/>
  <c r="S306" i="31"/>
  <c r="AA306" i="31"/>
  <c r="AB306" i="31"/>
  <c r="AC306" i="31"/>
  <c r="AD306" i="31"/>
  <c r="AE306" i="31"/>
  <c r="P307" i="31"/>
  <c r="R307" i="31"/>
  <c r="S307" i="31"/>
  <c r="AA307" i="31"/>
  <c r="AB307" i="31"/>
  <c r="AC307" i="31"/>
  <c r="AD307" i="31"/>
  <c r="AE307" i="31"/>
  <c r="P309" i="31"/>
  <c r="R309" i="31"/>
  <c r="S309" i="31"/>
  <c r="AA309" i="31"/>
  <c r="AB309" i="31"/>
  <c r="AC309" i="31"/>
  <c r="AD309" i="31"/>
  <c r="AE309" i="31"/>
  <c r="P310" i="31"/>
  <c r="R310" i="31"/>
  <c r="S310" i="31"/>
  <c r="AA310" i="31"/>
  <c r="AB310" i="31"/>
  <c r="AC310" i="31"/>
  <c r="AD310" i="31"/>
  <c r="AE310" i="31"/>
  <c r="P311" i="31"/>
  <c r="R311" i="31"/>
  <c r="S311" i="31"/>
  <c r="AA311" i="31"/>
  <c r="AB311" i="31"/>
  <c r="AC311" i="31"/>
  <c r="AD311" i="31"/>
  <c r="AE311" i="31"/>
  <c r="P312" i="31"/>
  <c r="R312" i="31"/>
  <c r="S312" i="31"/>
  <c r="AA312" i="31"/>
  <c r="AB312" i="31"/>
  <c r="AC312" i="31"/>
  <c r="AD312" i="31"/>
  <c r="AE312" i="31"/>
  <c r="AJ18" i="29" l="1"/>
  <c r="AK18" i="29"/>
  <c r="V5" i="31"/>
  <c r="AL18" i="29"/>
  <c r="AF18" i="29"/>
  <c r="AG18" i="29"/>
  <c r="AH18" i="29"/>
  <c r="AB316" i="31"/>
  <c r="AB317" i="31"/>
  <c r="AB318" i="31"/>
  <c r="AB319" i="31"/>
  <c r="AB323" i="31"/>
  <c r="AB324" i="31"/>
  <c r="AB325" i="31"/>
  <c r="AB326" i="31"/>
  <c r="AB329" i="31"/>
  <c r="AB331" i="31"/>
  <c r="AB347" i="31"/>
  <c r="AE18" i="30"/>
  <c r="AB18" i="30"/>
  <c r="R18" i="30"/>
  <c r="AC18" i="30"/>
  <c r="S18" i="30"/>
  <c r="AD18" i="30"/>
  <c r="P18" i="30"/>
  <c r="AA18" i="30"/>
  <c r="G19" i="29"/>
  <c r="H19" i="29"/>
  <c r="I19" i="29"/>
  <c r="J19" i="29"/>
  <c r="K19" i="29"/>
  <c r="L19" i="29"/>
  <c r="M19" i="29"/>
  <c r="AB19" i="29"/>
  <c r="R19" i="29"/>
  <c r="AC19" i="29"/>
  <c r="S19" i="29"/>
  <c r="AD19" i="29"/>
  <c r="W5" i="31" l="1"/>
  <c r="G56" i="29"/>
  <c r="AF56" i="29"/>
  <c r="I56" i="29"/>
  <c r="AH56" i="29"/>
  <c r="K56" i="29"/>
  <c r="AJ56" i="29"/>
  <c r="M56" i="29"/>
  <c r="AL56" i="29"/>
  <c r="H56" i="29"/>
  <c r="AG56" i="29"/>
  <c r="AI56" i="29"/>
  <c r="J56" i="29"/>
  <c r="AK56" i="29"/>
  <c r="L56" i="29"/>
  <c r="AE19" i="29"/>
  <c r="AD67" i="30"/>
  <c r="AE67" i="30"/>
  <c r="S67" i="30"/>
  <c r="AB67" i="30"/>
  <c r="R67" i="30"/>
  <c r="AC67" i="30"/>
  <c r="P67" i="30"/>
  <c r="AA67" i="30"/>
  <c r="AB66" i="29"/>
  <c r="R66" i="29"/>
  <c r="AC66" i="29"/>
  <c r="P66" i="29"/>
  <c r="AA66" i="29"/>
  <c r="AE66" i="29"/>
  <c r="AB23" i="30"/>
  <c r="R23" i="30"/>
  <c r="AC23" i="30"/>
  <c r="S23" i="30"/>
  <c r="AD23" i="30"/>
  <c r="P23" i="30"/>
  <c r="AA23" i="30"/>
  <c r="AE23" i="30"/>
  <c r="AB24" i="29"/>
  <c r="R24" i="29"/>
  <c r="AC24" i="29"/>
  <c r="S24" i="29"/>
  <c r="AD24" i="29"/>
  <c r="AE24" i="29"/>
  <c r="AD264" i="30"/>
  <c r="AE264" i="30"/>
  <c r="AI264" i="30" s="1"/>
  <c r="G264" i="30"/>
  <c r="H264" i="30"/>
  <c r="I264" i="30"/>
  <c r="J264" i="30"/>
  <c r="K264" i="30"/>
  <c r="L264" i="30"/>
  <c r="M264" i="30"/>
  <c r="S264" i="30"/>
  <c r="R264" i="30"/>
  <c r="AC264" i="30"/>
  <c r="P264" i="30"/>
  <c r="AA264" i="30"/>
  <c r="I179" i="26"/>
  <c r="J179" i="26"/>
  <c r="K179" i="26"/>
  <c r="L179" i="26"/>
  <c r="M179" i="26"/>
  <c r="N179" i="26"/>
  <c r="H179" i="26"/>
  <c r="AG179" i="26"/>
  <c r="AD208" i="30"/>
  <c r="AE208" i="30"/>
  <c r="AE183" i="30"/>
  <c r="AD183" i="30"/>
  <c r="AC183" i="30"/>
  <c r="AB183" i="30"/>
  <c r="AA183" i="30"/>
  <c r="S183" i="30"/>
  <c r="R183" i="30"/>
  <c r="P183" i="30"/>
  <c r="AE175" i="29"/>
  <c r="AD175" i="29"/>
  <c r="AC175" i="29"/>
  <c r="AB175" i="29"/>
  <c r="AA175" i="29"/>
  <c r="S175" i="29"/>
  <c r="R175" i="29"/>
  <c r="P175" i="29"/>
  <c r="AC22" i="30"/>
  <c r="AD22" i="30"/>
  <c r="AE22" i="30"/>
  <c r="AA22" i="30"/>
  <c r="R22" i="30"/>
  <c r="S22" i="30"/>
  <c r="AB22" i="30"/>
  <c r="P22" i="30"/>
  <c r="G23" i="29"/>
  <c r="H23" i="29"/>
  <c r="I23" i="29"/>
  <c r="J23" i="29"/>
  <c r="K23" i="29"/>
  <c r="L23" i="29"/>
  <c r="M23" i="29"/>
  <c r="AB23" i="29"/>
  <c r="R23" i="29"/>
  <c r="AC23" i="29"/>
  <c r="S23" i="29"/>
  <c r="AD23" i="29"/>
  <c r="P23" i="29"/>
  <c r="AA23" i="29"/>
  <c r="AE23" i="29"/>
  <c r="AG23" i="29" s="1"/>
  <c r="AA174" i="30"/>
  <c r="AB174" i="30"/>
  <c r="AC174" i="30"/>
  <c r="AD174" i="30"/>
  <c r="AE174" i="30"/>
  <c r="AD170" i="30"/>
  <c r="S170" i="30"/>
  <c r="AB170" i="30"/>
  <c r="R170" i="30"/>
  <c r="AC170" i="30"/>
  <c r="P170" i="30"/>
  <c r="AA170" i="30"/>
  <c r="AE170" i="30"/>
  <c r="AD165" i="29"/>
  <c r="AE165" i="29"/>
  <c r="AI165" i="29" s="1"/>
  <c r="AA165" i="29"/>
  <c r="AB165" i="29"/>
  <c r="AD161" i="29"/>
  <c r="AD162" i="29"/>
  <c r="S162" i="29"/>
  <c r="AB162" i="29"/>
  <c r="R162" i="29"/>
  <c r="AC162" i="29"/>
  <c r="P162" i="29"/>
  <c r="AA162" i="29"/>
  <c r="AE162" i="29"/>
  <c r="AD194" i="30"/>
  <c r="AB194" i="30"/>
  <c r="R194" i="30"/>
  <c r="AC194" i="30"/>
  <c r="P194" i="30"/>
  <c r="AA194" i="30"/>
  <c r="AE194" i="30"/>
  <c r="AD186" i="29"/>
  <c r="S186" i="29"/>
  <c r="AB186" i="29"/>
  <c r="R186" i="29"/>
  <c r="AC186" i="29"/>
  <c r="P186" i="29"/>
  <c r="AA186" i="29"/>
  <c r="AE186" i="29"/>
  <c r="P269" i="30"/>
  <c r="R269" i="30"/>
  <c r="S269" i="30"/>
  <c r="AA269" i="30"/>
  <c r="AB269" i="30"/>
  <c r="AC269" i="30"/>
  <c r="AD269" i="30"/>
  <c r="AE269" i="30"/>
  <c r="G255" i="29"/>
  <c r="H255" i="29"/>
  <c r="I255" i="29"/>
  <c r="J255" i="29"/>
  <c r="K255" i="29"/>
  <c r="L255" i="29"/>
  <c r="M255" i="29"/>
  <c r="P255" i="29"/>
  <c r="R255" i="29"/>
  <c r="S255" i="29"/>
  <c r="AA255" i="29"/>
  <c r="AB255" i="29"/>
  <c r="AC255" i="29"/>
  <c r="AD255" i="29"/>
  <c r="AE255" i="29"/>
  <c r="AD172" i="29"/>
  <c r="AE172" i="29"/>
  <c r="AI172" i="29" s="1"/>
  <c r="AA180" i="30"/>
  <c r="AB180" i="30"/>
  <c r="AC180" i="30"/>
  <c r="AD180" i="30"/>
  <c r="AE180" i="30"/>
  <c r="R180" i="30"/>
  <c r="S180" i="30"/>
  <c r="P180" i="30"/>
  <c r="S172" i="29"/>
  <c r="R172" i="29"/>
  <c r="AC172" i="29"/>
  <c r="P172" i="29"/>
  <c r="AA172" i="29"/>
  <c r="R301" i="30"/>
  <c r="S301" i="30"/>
  <c r="AA301" i="30"/>
  <c r="AB301" i="30"/>
  <c r="AC301" i="30"/>
  <c r="AD301" i="30"/>
  <c r="AE301" i="30"/>
  <c r="P301" i="30"/>
  <c r="G283" i="29"/>
  <c r="H283" i="29"/>
  <c r="I283" i="29"/>
  <c r="J283" i="29"/>
  <c r="K283" i="29"/>
  <c r="L283" i="29"/>
  <c r="M283" i="29"/>
  <c r="AD283" i="29"/>
  <c r="AE283" i="29"/>
  <c r="AI283" i="29" s="1"/>
  <c r="AB283" i="29"/>
  <c r="S283" i="29"/>
  <c r="R283" i="29"/>
  <c r="AC283" i="29"/>
  <c r="P283" i="29"/>
  <c r="AA283" i="29"/>
  <c r="AE253" i="30"/>
  <c r="AD253" i="30"/>
  <c r="AB253" i="30"/>
  <c r="R253" i="30"/>
  <c r="AC253" i="30"/>
  <c r="P253" i="30"/>
  <c r="AA253" i="30"/>
  <c r="AB240" i="29"/>
  <c r="R240" i="29"/>
  <c r="AC240" i="29"/>
  <c r="P240" i="29"/>
  <c r="AA240" i="29"/>
  <c r="AE240" i="29"/>
  <c r="S208" i="30"/>
  <c r="AB208" i="30"/>
  <c r="P208" i="30"/>
  <c r="R208" i="30"/>
  <c r="AC208" i="30"/>
  <c r="AB200" i="29"/>
  <c r="R200" i="29"/>
  <c r="AC200" i="29"/>
  <c r="S200" i="29"/>
  <c r="AD200" i="29"/>
  <c r="P200" i="29"/>
  <c r="AA200" i="29"/>
  <c r="AE200" i="29"/>
  <c r="X5" i="31" l="1"/>
  <c r="AF19" i="29"/>
  <c r="AH19" i="29"/>
  <c r="AG19" i="29"/>
  <c r="AJ19" i="29"/>
  <c r="AK19" i="29"/>
  <c r="AL19" i="29"/>
  <c r="AI19" i="29"/>
  <c r="AF264" i="30"/>
  <c r="AG264" i="30"/>
  <c r="AH264" i="30"/>
  <c r="AL264" i="30"/>
  <c r="AK264" i="30"/>
  <c r="AJ264" i="30"/>
  <c r="AL23" i="29"/>
  <c r="AF23" i="29"/>
  <c r="M175" i="29"/>
  <c r="H175" i="29"/>
  <c r="I175" i="29"/>
  <c r="J175" i="29"/>
  <c r="G175" i="29"/>
  <c r="AH175" i="29"/>
  <c r="AK23" i="29"/>
  <c r="AJ23" i="29"/>
  <c r="AH23" i="29"/>
  <c r="AI23" i="29"/>
  <c r="AH165" i="29"/>
  <c r="AG165" i="29"/>
  <c r="AF165" i="29"/>
  <c r="AL165" i="29"/>
  <c r="AK165" i="29"/>
  <c r="AJ165" i="29"/>
  <c r="AG255" i="29"/>
  <c r="AL255" i="29"/>
  <c r="AI255" i="29"/>
  <c r="AF255" i="29"/>
  <c r="AK255" i="29"/>
  <c r="AG172" i="29"/>
  <c r="AL172" i="29"/>
  <c r="AK172" i="29"/>
  <c r="AF172" i="29"/>
  <c r="AJ172" i="29"/>
  <c r="AH172" i="29"/>
  <c r="I172" i="29"/>
  <c r="L172" i="29"/>
  <c r="K172" i="29"/>
  <c r="J172" i="29"/>
  <c r="H172" i="29"/>
  <c r="M172" i="29"/>
  <c r="G172" i="29"/>
  <c r="AH283" i="29"/>
  <c r="AG283" i="29"/>
  <c r="AF283" i="29"/>
  <c r="AK283" i="29"/>
  <c r="AJ283" i="29"/>
  <c r="AL283" i="29"/>
  <c r="AF200" i="29"/>
  <c r="G200" i="29"/>
  <c r="K200" i="29"/>
  <c r="AJ200" i="29"/>
  <c r="I200" i="29"/>
  <c r="AH200" i="29"/>
  <c r="M200" i="29"/>
  <c r="AL200" i="29"/>
  <c r="J200" i="29"/>
  <c r="AI200" i="29"/>
  <c r="H200" i="29"/>
  <c r="AG200" i="29"/>
  <c r="AK200" i="29"/>
  <c r="L200" i="29"/>
  <c r="Y5" i="31" l="1"/>
  <c r="I66" i="29"/>
  <c r="AH66" i="29"/>
  <c r="K66" i="29"/>
  <c r="AJ66" i="29"/>
  <c r="H66" i="29"/>
  <c r="AG66" i="29"/>
  <c r="G66" i="29"/>
  <c r="AF66" i="29"/>
  <c r="AI66" i="29"/>
  <c r="J66" i="29"/>
  <c r="M66" i="29"/>
  <c r="AL66" i="29"/>
  <c r="AK66" i="29"/>
  <c r="L66" i="29"/>
  <c r="AL24" i="29"/>
  <c r="M24" i="29"/>
  <c r="AF24" i="29"/>
  <c r="G24" i="29"/>
  <c r="AK24" i="29"/>
  <c r="L24" i="29"/>
  <c r="AJ24" i="29"/>
  <c r="K24" i="29"/>
  <c r="AG24" i="29"/>
  <c r="H24" i="29"/>
  <c r="AI24" i="29"/>
  <c r="J24" i="29"/>
  <c r="AH24" i="29"/>
  <c r="I24" i="29"/>
  <c r="AG175" i="29"/>
  <c r="AI175" i="29"/>
  <c r="AF175" i="29"/>
  <c r="AL175" i="29"/>
  <c r="M162" i="29"/>
  <c r="AL162" i="29"/>
  <c r="AJ162" i="29"/>
  <c r="K162" i="29"/>
  <c r="AI162" i="29"/>
  <c r="J162" i="29"/>
  <c r="L162" i="29"/>
  <c r="AK162" i="29"/>
  <c r="H162" i="29"/>
  <c r="AG162" i="29"/>
  <c r="G162" i="29"/>
  <c r="AF162" i="29"/>
  <c r="I162" i="29"/>
  <c r="AH162" i="29"/>
  <c r="H186" i="29"/>
  <c r="K186" i="29" s="1"/>
  <c r="AG186" i="29"/>
  <c r="L186" i="29"/>
  <c r="G186" i="29"/>
  <c r="AF186" i="29"/>
  <c r="AI186" i="29"/>
  <c r="J186" i="29"/>
  <c r="AL186" i="29" s="1"/>
  <c r="I186" i="29"/>
  <c r="AK186" i="29" s="1"/>
  <c r="AH186" i="29"/>
  <c r="AH255" i="29"/>
  <c r="AJ255" i="29"/>
  <c r="AF240" i="29"/>
  <c r="G240" i="29"/>
  <c r="AL240" i="29"/>
  <c r="M240" i="29"/>
  <c r="AI240" i="29"/>
  <c r="J240" i="29"/>
  <c r="K240" i="29"/>
  <c r="AJ240" i="29"/>
  <c r="H240" i="29"/>
  <c r="AG240" i="29"/>
  <c r="L240" i="29"/>
  <c r="AK240" i="29"/>
  <c r="AH240" i="29"/>
  <c r="I240" i="29"/>
  <c r="AB235" i="30"/>
  <c r="R235" i="30"/>
  <c r="AC235" i="30"/>
  <c r="S235" i="30"/>
  <c r="AD235" i="30"/>
  <c r="P235" i="30"/>
  <c r="AA235" i="30"/>
  <c r="AE235" i="30"/>
  <c r="AB226" i="29"/>
  <c r="R226" i="29"/>
  <c r="AC226" i="29"/>
  <c r="S226" i="29"/>
  <c r="AD226" i="29"/>
  <c r="Z5" i="31" l="1"/>
  <c r="K175" i="29"/>
  <c r="AJ175" i="29"/>
  <c r="L175" i="29"/>
  <c r="AK175" i="29"/>
  <c r="M186" i="29"/>
  <c r="AJ186" i="29"/>
  <c r="G226" i="29"/>
  <c r="K226" i="29"/>
  <c r="L226" i="29"/>
  <c r="I226" i="29"/>
  <c r="M226" i="29"/>
  <c r="J226" i="29"/>
  <c r="H226" i="29"/>
  <c r="P226" i="29" l="1"/>
  <c r="AA226" i="29"/>
  <c r="AE226" i="29"/>
  <c r="AE104" i="30"/>
  <c r="AB104" i="30"/>
  <c r="R104" i="30"/>
  <c r="AC104" i="30"/>
  <c r="S104" i="30"/>
  <c r="AD104" i="30"/>
  <c r="P104" i="30"/>
  <c r="AA104" i="30"/>
  <c r="G100" i="29"/>
  <c r="H100" i="29"/>
  <c r="I100" i="29"/>
  <c r="J100" i="29"/>
  <c r="K100" i="29"/>
  <c r="L100" i="29"/>
  <c r="M100" i="29"/>
  <c r="AB100" i="29"/>
  <c r="R100" i="29"/>
  <c r="AC100" i="29"/>
  <c r="S100" i="29"/>
  <c r="AD100" i="29"/>
  <c r="P100" i="29"/>
  <c r="AA100" i="29"/>
  <c r="AI226" i="29" l="1"/>
  <c r="AK226" i="29"/>
  <c r="AL226" i="29"/>
  <c r="AJ226" i="29"/>
  <c r="AF226" i="29"/>
  <c r="AG226" i="29"/>
  <c r="AH226" i="29"/>
  <c r="AE100" i="29"/>
  <c r="AE227" i="30"/>
  <c r="AB227" i="30"/>
  <c r="R227" i="30"/>
  <c r="AC227" i="30"/>
  <c r="S227" i="30"/>
  <c r="AD227" i="30"/>
  <c r="P227" i="30"/>
  <c r="AA227" i="30"/>
  <c r="AB218" i="29"/>
  <c r="R218" i="29"/>
  <c r="AC218" i="29"/>
  <c r="S218" i="29"/>
  <c r="AD218" i="29"/>
  <c r="P218" i="29"/>
  <c r="AA218" i="29"/>
  <c r="AE218" i="29"/>
  <c r="AD108" i="30"/>
  <c r="AC108" i="30"/>
  <c r="AD106" i="30"/>
  <c r="AC106" i="30"/>
  <c r="S106" i="30"/>
  <c r="R108" i="30"/>
  <c r="R106" i="30"/>
  <c r="AB108" i="30"/>
  <c r="AB106" i="30"/>
  <c r="AL100" i="29" l="1"/>
  <c r="AJ100" i="29"/>
  <c r="AH100" i="29"/>
  <c r="AI100" i="29"/>
  <c r="AK100" i="29"/>
  <c r="AF100" i="29"/>
  <c r="AG100" i="29"/>
  <c r="S108" i="30"/>
  <c r="P108" i="30"/>
  <c r="AA108" i="30"/>
  <c r="AE108" i="30"/>
  <c r="P106" i="30"/>
  <c r="AA106" i="30"/>
  <c r="AE106" i="30"/>
  <c r="AB104" i="29"/>
  <c r="R104" i="29"/>
  <c r="AC104" i="29"/>
  <c r="S104" i="29"/>
  <c r="AD104" i="29"/>
  <c r="K218" i="29" l="1"/>
  <c r="AJ218" i="29"/>
  <c r="I218" i="29"/>
  <c r="AH218" i="29"/>
  <c r="L218" i="29"/>
  <c r="AK218" i="29"/>
  <c r="AF218" i="29"/>
  <c r="G218" i="29"/>
  <c r="J218" i="29"/>
  <c r="AI218" i="29"/>
  <c r="AL218" i="29"/>
  <c r="M218" i="29"/>
  <c r="H218" i="29"/>
  <c r="AG218" i="29"/>
  <c r="M104" i="29"/>
  <c r="L104" i="29"/>
  <c r="K104" i="29" l="1"/>
  <c r="J104" i="29" l="1"/>
  <c r="I104" i="29" l="1"/>
  <c r="H104" i="29" l="1"/>
  <c r="P104" i="29"/>
  <c r="AA104" i="29"/>
  <c r="AE104" i="29"/>
  <c r="AL104" i="29" l="1"/>
  <c r="AK104" i="29" s="1"/>
  <c r="AJ104" i="29"/>
  <c r="AI104" i="29"/>
  <c r="AH104" i="29"/>
  <c r="AG104" i="29"/>
  <c r="AF104" i="29"/>
  <c r="G104" i="29"/>
  <c r="AB102" i="29" l="1"/>
  <c r="R102" i="29"/>
  <c r="AC102" i="29"/>
  <c r="P102" i="29"/>
  <c r="AA102" i="29"/>
  <c r="AE102" i="29"/>
  <c r="G102" i="29" l="1"/>
  <c r="AF102" i="29"/>
  <c r="J102" i="29"/>
  <c r="AI102" i="29"/>
  <c r="M102" i="29"/>
  <c r="AL102" i="29"/>
  <c r="H102" i="29"/>
  <c r="AG102" i="29"/>
  <c r="K102" i="29"/>
  <c r="AJ102" i="29"/>
  <c r="I102" i="29"/>
  <c r="AH102" i="29"/>
  <c r="L102" i="29"/>
  <c r="AK102" i="29"/>
  <c r="U262" i="26" l="1"/>
  <c r="V262" i="26"/>
  <c r="W262" i="26"/>
  <c r="X262" i="26"/>
  <c r="Y262" i="26"/>
  <c r="Z262" i="26"/>
  <c r="AA262" i="26"/>
  <c r="P174" i="30" l="1"/>
  <c r="R174" i="30"/>
  <c r="S174" i="30"/>
  <c r="P165" i="29"/>
  <c r="G165" i="29"/>
  <c r="H165" i="29"/>
  <c r="I165" i="29"/>
  <c r="J165" i="29"/>
  <c r="K165" i="29"/>
  <c r="L165" i="29"/>
  <c r="M165" i="29"/>
  <c r="S165" i="29"/>
  <c r="R165" i="29"/>
  <c r="AC165" i="29"/>
  <c r="A3" i="31"/>
  <c r="A3" i="30"/>
  <c r="AC163" i="29"/>
  <c r="I97" i="26"/>
  <c r="J97" i="26"/>
  <c r="K97" i="26"/>
  <c r="L97" i="26"/>
  <c r="M97" i="26"/>
  <c r="N97" i="26"/>
  <c r="H97" i="26"/>
  <c r="T70" i="26"/>
  <c r="A327" i="30"/>
  <c r="A4" i="29"/>
  <c r="U290" i="26"/>
  <c r="AF307" i="29" l="1"/>
  <c r="AF306" i="29"/>
  <c r="A307" i="29"/>
  <c r="AB326" i="30"/>
  <c r="AB342" i="30"/>
  <c r="N334" i="30"/>
  <c r="AB324" i="30"/>
  <c r="AB321" i="30"/>
  <c r="AB320" i="30"/>
  <c r="AB319" i="30"/>
  <c r="AB318" i="30"/>
  <c r="AB314" i="30"/>
  <c r="AB313" i="30"/>
  <c r="AB312" i="30"/>
  <c r="AB311" i="30"/>
  <c r="AE305" i="30"/>
  <c r="AD305" i="30"/>
  <c r="AC305" i="30"/>
  <c r="AB305" i="30"/>
  <c r="AA305" i="30"/>
  <c r="S305" i="30"/>
  <c r="R305" i="30"/>
  <c r="P305" i="30"/>
  <c r="AE304" i="30"/>
  <c r="AD304" i="30"/>
  <c r="AC304" i="30"/>
  <c r="AB304" i="30"/>
  <c r="AA304" i="30"/>
  <c r="S304" i="30"/>
  <c r="R304" i="30"/>
  <c r="P304" i="30"/>
  <c r="AE303" i="30"/>
  <c r="AD303" i="30"/>
  <c r="AC303" i="30"/>
  <c r="AB303" i="30"/>
  <c r="AA303" i="30"/>
  <c r="S303" i="30"/>
  <c r="R303" i="30"/>
  <c r="P303" i="30"/>
  <c r="AE302" i="30"/>
  <c r="AD302" i="30"/>
  <c r="AC302" i="30"/>
  <c r="AB302" i="30"/>
  <c r="AA302" i="30"/>
  <c r="S302" i="30"/>
  <c r="R302" i="30"/>
  <c r="P302" i="30"/>
  <c r="AE300" i="30"/>
  <c r="AD300" i="30"/>
  <c r="AC300" i="30"/>
  <c r="AB300" i="30"/>
  <c r="AA300" i="30"/>
  <c r="S300" i="30"/>
  <c r="R300" i="30"/>
  <c r="P300" i="30"/>
  <c r="AE299" i="30"/>
  <c r="AD299" i="30"/>
  <c r="AC299" i="30"/>
  <c r="AB299" i="30"/>
  <c r="AA299" i="30"/>
  <c r="S299" i="30"/>
  <c r="R299" i="30"/>
  <c r="P299" i="30"/>
  <c r="AE298" i="30"/>
  <c r="AD298" i="30"/>
  <c r="AC298" i="30"/>
  <c r="AB298" i="30"/>
  <c r="AA298" i="30"/>
  <c r="S298" i="30"/>
  <c r="R298" i="30"/>
  <c r="P298" i="30"/>
  <c r="AE297" i="30"/>
  <c r="AD297" i="30"/>
  <c r="AC297" i="30"/>
  <c r="AB297" i="30"/>
  <c r="AA297" i="30"/>
  <c r="S297" i="30"/>
  <c r="R297" i="30"/>
  <c r="P297" i="30"/>
  <c r="AE296" i="30"/>
  <c r="AD296" i="30"/>
  <c r="AC296" i="30"/>
  <c r="AB296" i="30"/>
  <c r="AA296" i="30"/>
  <c r="S296" i="30"/>
  <c r="R296" i="30"/>
  <c r="P296" i="30"/>
  <c r="AE295" i="30"/>
  <c r="AD295" i="30"/>
  <c r="AC295" i="30"/>
  <c r="AB295" i="30"/>
  <c r="AA295" i="30"/>
  <c r="S295" i="30"/>
  <c r="R295" i="30"/>
  <c r="P295" i="30"/>
  <c r="AE294" i="30"/>
  <c r="AD294" i="30"/>
  <c r="AC294" i="30"/>
  <c r="AB294" i="30"/>
  <c r="AA294" i="30"/>
  <c r="S294" i="30"/>
  <c r="R294" i="30"/>
  <c r="P294" i="30"/>
  <c r="AE293" i="30"/>
  <c r="AD293" i="30"/>
  <c r="AC293" i="30"/>
  <c r="AB293" i="30"/>
  <c r="AA293" i="30"/>
  <c r="S293" i="30"/>
  <c r="R293" i="30"/>
  <c r="P293" i="30"/>
  <c r="AE292" i="30"/>
  <c r="AD292" i="30"/>
  <c r="AC292" i="30"/>
  <c r="AB292" i="30"/>
  <c r="AA292" i="30"/>
  <c r="S292" i="30"/>
  <c r="R292" i="30"/>
  <c r="P292" i="30"/>
  <c r="AE291" i="30"/>
  <c r="AD291" i="30"/>
  <c r="AC291" i="30"/>
  <c r="AB291" i="30"/>
  <c r="AA291" i="30"/>
  <c r="S291" i="30"/>
  <c r="R291" i="30"/>
  <c r="P291" i="30"/>
  <c r="AE290" i="30"/>
  <c r="AD290" i="30"/>
  <c r="AC290" i="30"/>
  <c r="AB290" i="30"/>
  <c r="AA290" i="30"/>
  <c r="S290" i="30"/>
  <c r="R290" i="30"/>
  <c r="P290" i="30"/>
  <c r="AE289" i="30"/>
  <c r="AD289" i="30"/>
  <c r="AC289" i="30"/>
  <c r="AB289" i="30"/>
  <c r="AA289" i="30"/>
  <c r="S289" i="30"/>
  <c r="R289" i="30"/>
  <c r="P289" i="30"/>
  <c r="AE288" i="30"/>
  <c r="AD288" i="30"/>
  <c r="AC288" i="30"/>
  <c r="AB288" i="30"/>
  <c r="AA288" i="30"/>
  <c r="S288" i="30"/>
  <c r="R288" i="30"/>
  <c r="P288" i="30"/>
  <c r="AE287" i="30"/>
  <c r="AD287" i="30"/>
  <c r="AC287" i="30"/>
  <c r="AB287" i="30"/>
  <c r="AA287" i="30"/>
  <c r="S287" i="30"/>
  <c r="R287" i="30"/>
  <c r="P287" i="30"/>
  <c r="AE286" i="30"/>
  <c r="AD286" i="30"/>
  <c r="AC286" i="30"/>
  <c r="AB286" i="30"/>
  <c r="AA286" i="30"/>
  <c r="S286" i="30"/>
  <c r="R286" i="30"/>
  <c r="P286" i="30"/>
  <c r="AE285" i="30"/>
  <c r="AD285" i="30"/>
  <c r="AC285" i="30"/>
  <c r="AB285" i="30"/>
  <c r="AA285" i="30"/>
  <c r="S285" i="30"/>
  <c r="R285" i="30"/>
  <c r="P285" i="30"/>
  <c r="AE282" i="30"/>
  <c r="AD282" i="30"/>
  <c r="AC282" i="30"/>
  <c r="AB282" i="30"/>
  <c r="AA282" i="30"/>
  <c r="S282" i="30"/>
  <c r="R282" i="30"/>
  <c r="P282" i="30"/>
  <c r="AE281" i="30"/>
  <c r="AD281" i="30"/>
  <c r="AC281" i="30"/>
  <c r="AB281" i="30"/>
  <c r="AA281" i="30"/>
  <c r="S281" i="30"/>
  <c r="R281" i="30"/>
  <c r="P281" i="30"/>
  <c r="AE280" i="30"/>
  <c r="AD280" i="30"/>
  <c r="AC280" i="30"/>
  <c r="AB280" i="30"/>
  <c r="AA280" i="30"/>
  <c r="S280" i="30"/>
  <c r="R280" i="30"/>
  <c r="P280" i="30"/>
  <c r="AE279" i="30"/>
  <c r="AD279" i="30"/>
  <c r="AC279" i="30"/>
  <c r="AB279" i="30"/>
  <c r="AA279" i="30"/>
  <c r="S279" i="30"/>
  <c r="R279" i="30"/>
  <c r="P279" i="30"/>
  <c r="AE278" i="30"/>
  <c r="AD278" i="30"/>
  <c r="AC278" i="30"/>
  <c r="AB278" i="30"/>
  <c r="AA278" i="30"/>
  <c r="S278" i="30"/>
  <c r="R278" i="30"/>
  <c r="P278" i="30"/>
  <c r="AE277" i="30"/>
  <c r="AD277" i="30"/>
  <c r="AC277" i="30"/>
  <c r="AB277" i="30"/>
  <c r="AA277" i="30"/>
  <c r="S277" i="30"/>
  <c r="R277" i="30"/>
  <c r="P277" i="30"/>
  <c r="AE276" i="30"/>
  <c r="AD276" i="30"/>
  <c r="AC276" i="30"/>
  <c r="AB276" i="30"/>
  <c r="AA276" i="30"/>
  <c r="S276" i="30"/>
  <c r="R276" i="30"/>
  <c r="P276" i="30"/>
  <c r="AE244" i="30"/>
  <c r="AD244" i="30"/>
  <c r="AC244" i="30"/>
  <c r="AB244" i="30"/>
  <c r="AA244" i="30"/>
  <c r="S244" i="30"/>
  <c r="R244" i="30"/>
  <c r="P244" i="30"/>
  <c r="AE274" i="30"/>
  <c r="AD274" i="30"/>
  <c r="AC274" i="30"/>
  <c r="AB274" i="30"/>
  <c r="AA274" i="30"/>
  <c r="S274" i="30"/>
  <c r="R274" i="30"/>
  <c r="P274" i="30"/>
  <c r="AE273" i="30"/>
  <c r="AD273" i="30"/>
  <c r="AC273" i="30"/>
  <c r="AB273" i="30"/>
  <c r="AA273" i="30"/>
  <c r="S273" i="30"/>
  <c r="R273" i="30"/>
  <c r="P273" i="30"/>
  <c r="AE272" i="30"/>
  <c r="AD272" i="30"/>
  <c r="AC272" i="30"/>
  <c r="AB272" i="30"/>
  <c r="AA272" i="30"/>
  <c r="S272" i="30"/>
  <c r="R272" i="30"/>
  <c r="P272" i="30"/>
  <c r="AE271" i="30"/>
  <c r="AD271" i="30"/>
  <c r="AC271" i="30"/>
  <c r="AB271" i="30"/>
  <c r="AA271" i="30"/>
  <c r="S271" i="30"/>
  <c r="R271" i="30"/>
  <c r="P271" i="30"/>
  <c r="AE270" i="30"/>
  <c r="AD270" i="30"/>
  <c r="AC270" i="30"/>
  <c r="AB270" i="30"/>
  <c r="AA270" i="30"/>
  <c r="S270" i="30"/>
  <c r="R270" i="30"/>
  <c r="P270" i="30"/>
  <c r="AE268" i="30"/>
  <c r="AD268" i="30"/>
  <c r="AC268" i="30"/>
  <c r="AB268" i="30"/>
  <c r="AA268" i="30"/>
  <c r="S268" i="30"/>
  <c r="R268" i="30"/>
  <c r="P268" i="30"/>
  <c r="AE267" i="30"/>
  <c r="AD267" i="30"/>
  <c r="AC267" i="30"/>
  <c r="AB267" i="30"/>
  <c r="AA267" i="30"/>
  <c r="S267" i="30"/>
  <c r="R267" i="30"/>
  <c r="P267" i="30"/>
  <c r="AE266" i="30"/>
  <c r="AD266" i="30"/>
  <c r="AC266" i="30"/>
  <c r="AB266" i="30"/>
  <c r="AA266" i="30"/>
  <c r="S266" i="30"/>
  <c r="R266" i="30"/>
  <c r="P266" i="30"/>
  <c r="AE265" i="30"/>
  <c r="AD265" i="30"/>
  <c r="AC265" i="30"/>
  <c r="AB265" i="30"/>
  <c r="AA265" i="30"/>
  <c r="S265" i="30"/>
  <c r="R265" i="30"/>
  <c r="P265" i="30"/>
  <c r="AE263" i="30"/>
  <c r="AD263" i="30"/>
  <c r="AC263" i="30"/>
  <c r="AB263" i="30"/>
  <c r="AA263" i="30"/>
  <c r="S263" i="30"/>
  <c r="R263" i="30"/>
  <c r="P263" i="30"/>
  <c r="AE261" i="30"/>
  <c r="AD261" i="30"/>
  <c r="AC261" i="30"/>
  <c r="AB261" i="30"/>
  <c r="AA261" i="30"/>
  <c r="S261" i="30"/>
  <c r="R261" i="30"/>
  <c r="P261" i="30"/>
  <c r="AE260" i="30"/>
  <c r="AD260" i="30"/>
  <c r="AC260" i="30"/>
  <c r="AB260" i="30"/>
  <c r="AA260" i="30"/>
  <c r="S260" i="30"/>
  <c r="R260" i="30"/>
  <c r="P260" i="30"/>
  <c r="AE259" i="30"/>
  <c r="AD259" i="30"/>
  <c r="AC259" i="30"/>
  <c r="AB259" i="30"/>
  <c r="AA259" i="30"/>
  <c r="S259" i="30"/>
  <c r="R259" i="30"/>
  <c r="P259" i="30"/>
  <c r="AE258" i="30"/>
  <c r="AD258" i="30"/>
  <c r="AC258" i="30"/>
  <c r="AB258" i="30"/>
  <c r="AA258" i="30"/>
  <c r="S258" i="30"/>
  <c r="R258" i="30"/>
  <c r="P258" i="30"/>
  <c r="AE257" i="30"/>
  <c r="AD257" i="30"/>
  <c r="AC257" i="30"/>
  <c r="AB257" i="30"/>
  <c r="AA257" i="30"/>
  <c r="S257" i="30"/>
  <c r="R257" i="30"/>
  <c r="P257" i="30"/>
  <c r="AE256" i="30"/>
  <c r="AD256" i="30"/>
  <c r="AC256" i="30"/>
  <c r="AB256" i="30"/>
  <c r="AA256" i="30"/>
  <c r="S256" i="30"/>
  <c r="R256" i="30"/>
  <c r="P256" i="30"/>
  <c r="AE255" i="30"/>
  <c r="AD255" i="30"/>
  <c r="AC255" i="30"/>
  <c r="AB255" i="30"/>
  <c r="AA255" i="30"/>
  <c r="S255" i="30"/>
  <c r="R255" i="30"/>
  <c r="P255" i="30"/>
  <c r="AE251" i="30"/>
  <c r="AD251" i="30"/>
  <c r="AC251" i="30"/>
  <c r="AB251" i="30"/>
  <c r="AA251" i="30"/>
  <c r="S251" i="30"/>
  <c r="R251" i="30"/>
  <c r="P251" i="30"/>
  <c r="AE250" i="30"/>
  <c r="AD250" i="30"/>
  <c r="AC250" i="30"/>
  <c r="AB250" i="30"/>
  <c r="AA250" i="30"/>
  <c r="S250" i="30"/>
  <c r="R250" i="30"/>
  <c r="P250" i="30"/>
  <c r="AE248" i="30"/>
  <c r="AD248" i="30"/>
  <c r="AC248" i="30"/>
  <c r="AB248" i="30"/>
  <c r="AA248" i="30"/>
  <c r="S248" i="30"/>
  <c r="R248" i="30"/>
  <c r="P248" i="30"/>
  <c r="AE247" i="30"/>
  <c r="AD247" i="30"/>
  <c r="AC247" i="30"/>
  <c r="AB247" i="30"/>
  <c r="AA247" i="30"/>
  <c r="S247" i="30"/>
  <c r="R247" i="30"/>
  <c r="P247" i="30"/>
  <c r="AE246" i="30"/>
  <c r="AD246" i="30"/>
  <c r="AC246" i="30"/>
  <c r="AB246" i="30"/>
  <c r="AA246" i="30"/>
  <c r="S246" i="30"/>
  <c r="R246" i="30"/>
  <c r="P246" i="30"/>
  <c r="AE245" i="30"/>
  <c r="AD245" i="30"/>
  <c r="AC245" i="30"/>
  <c r="AB245" i="30"/>
  <c r="AA245" i="30"/>
  <c r="S245" i="30"/>
  <c r="R245" i="30"/>
  <c r="P245" i="30"/>
  <c r="AE243" i="30"/>
  <c r="AD243" i="30"/>
  <c r="AC243" i="30"/>
  <c r="AB243" i="30"/>
  <c r="AA243" i="30"/>
  <c r="S243" i="30"/>
  <c r="R243" i="30"/>
  <c r="P243" i="30"/>
  <c r="AE242" i="30"/>
  <c r="AD242" i="30"/>
  <c r="AC242" i="30"/>
  <c r="AB242" i="30"/>
  <c r="AA242" i="30"/>
  <c r="S242" i="30"/>
  <c r="R242" i="30"/>
  <c r="P242" i="30"/>
  <c r="AE241" i="30"/>
  <c r="AD241" i="30"/>
  <c r="AC241" i="30"/>
  <c r="AB241" i="30"/>
  <c r="AA241" i="30"/>
  <c r="S241" i="30"/>
  <c r="R241" i="30"/>
  <c r="P241" i="30"/>
  <c r="AE240" i="30"/>
  <c r="AD240" i="30"/>
  <c r="AC240" i="30"/>
  <c r="AB240" i="30"/>
  <c r="AA240" i="30"/>
  <c r="S240" i="30"/>
  <c r="R240" i="30"/>
  <c r="P240" i="30"/>
  <c r="AE239" i="30"/>
  <c r="AD239" i="30"/>
  <c r="AC239" i="30"/>
  <c r="AB239" i="30"/>
  <c r="AA239" i="30"/>
  <c r="S239" i="30"/>
  <c r="R239" i="30"/>
  <c r="P239" i="30"/>
  <c r="AE237" i="30"/>
  <c r="AD237" i="30"/>
  <c r="AC237" i="30"/>
  <c r="AB237" i="30"/>
  <c r="AA237" i="30"/>
  <c r="S237" i="30"/>
  <c r="R237" i="30"/>
  <c r="P237" i="30"/>
  <c r="AE236" i="30"/>
  <c r="AD236" i="30"/>
  <c r="AC236" i="30"/>
  <c r="AB236" i="30"/>
  <c r="AA236" i="30"/>
  <c r="S236" i="30"/>
  <c r="R236" i="30"/>
  <c r="P236" i="30"/>
  <c r="AE234" i="30"/>
  <c r="AD234" i="30"/>
  <c r="AC234" i="30"/>
  <c r="AB234" i="30"/>
  <c r="AA234" i="30"/>
  <c r="S234" i="30"/>
  <c r="R234" i="30"/>
  <c r="P234" i="30"/>
  <c r="AE233" i="30"/>
  <c r="AD233" i="30"/>
  <c r="AC233" i="30"/>
  <c r="AB233" i="30"/>
  <c r="AA233" i="30"/>
  <c r="S233" i="30"/>
  <c r="R233" i="30"/>
  <c r="P233" i="30"/>
  <c r="AE232" i="30"/>
  <c r="AD232" i="30"/>
  <c r="AC232" i="30"/>
  <c r="AB232" i="30"/>
  <c r="AA232" i="30"/>
  <c r="S232" i="30"/>
  <c r="R232" i="30"/>
  <c r="P232" i="30"/>
  <c r="AE231" i="30"/>
  <c r="AD231" i="30"/>
  <c r="AC231" i="30"/>
  <c r="AB231" i="30"/>
  <c r="AA231" i="30"/>
  <c r="S231" i="30"/>
  <c r="R231" i="30"/>
  <c r="P231" i="30"/>
  <c r="AE230" i="30"/>
  <c r="AD230" i="30"/>
  <c r="AC230" i="30"/>
  <c r="AB230" i="30"/>
  <c r="AA230" i="30"/>
  <c r="S230" i="30"/>
  <c r="R230" i="30"/>
  <c r="P230" i="30"/>
  <c r="AE229" i="30"/>
  <c r="AD229" i="30"/>
  <c r="AC229" i="30"/>
  <c r="AB229" i="30"/>
  <c r="AA229" i="30"/>
  <c r="S229" i="30"/>
  <c r="R229" i="30"/>
  <c r="P229" i="30"/>
  <c r="AE228" i="30"/>
  <c r="AD228" i="30"/>
  <c r="AC228" i="30"/>
  <c r="AB228" i="30"/>
  <c r="AA228" i="30"/>
  <c r="S228" i="30"/>
  <c r="R228" i="30"/>
  <c r="P228" i="30"/>
  <c r="AE226" i="30"/>
  <c r="AD226" i="30"/>
  <c r="AC226" i="30"/>
  <c r="AB226" i="30"/>
  <c r="AA226" i="30"/>
  <c r="S226" i="30"/>
  <c r="R226" i="30"/>
  <c r="P226" i="30"/>
  <c r="AE225" i="30"/>
  <c r="AD225" i="30"/>
  <c r="AC225" i="30"/>
  <c r="AB225" i="30"/>
  <c r="AA225" i="30"/>
  <c r="S225" i="30"/>
  <c r="R225" i="30"/>
  <c r="P225" i="30"/>
  <c r="AE224" i="30"/>
  <c r="AD224" i="30"/>
  <c r="AC224" i="30"/>
  <c r="AB224" i="30"/>
  <c r="AA224" i="30"/>
  <c r="S224" i="30"/>
  <c r="R224" i="30"/>
  <c r="P224" i="30"/>
  <c r="AE223" i="30"/>
  <c r="AD223" i="30"/>
  <c r="AC223" i="30"/>
  <c r="AB223" i="30"/>
  <c r="AA223" i="30"/>
  <c r="S223" i="30"/>
  <c r="R223" i="30"/>
  <c r="P223" i="30"/>
  <c r="AE222" i="30"/>
  <c r="AD222" i="30"/>
  <c r="AC222" i="30"/>
  <c r="AB222" i="30"/>
  <c r="AA222" i="30"/>
  <c r="S222" i="30"/>
  <c r="R222" i="30"/>
  <c r="P222" i="30"/>
  <c r="AE221" i="30"/>
  <c r="AD221" i="30"/>
  <c r="AC221" i="30"/>
  <c r="AB221" i="30"/>
  <c r="AA221" i="30"/>
  <c r="S221" i="30"/>
  <c r="R221" i="30"/>
  <c r="P221" i="30"/>
  <c r="AE220" i="30"/>
  <c r="AD220" i="30"/>
  <c r="AC220" i="30"/>
  <c r="AB220" i="30"/>
  <c r="AA220" i="30"/>
  <c r="S220" i="30"/>
  <c r="R220" i="30"/>
  <c r="P220" i="30"/>
  <c r="AE219" i="30"/>
  <c r="AD219" i="30"/>
  <c r="AC219" i="30"/>
  <c r="AB219" i="30"/>
  <c r="AA219" i="30"/>
  <c r="S219" i="30"/>
  <c r="R219" i="30"/>
  <c r="P219" i="30"/>
  <c r="AE218" i="30"/>
  <c r="AD218" i="30"/>
  <c r="AC218" i="30"/>
  <c r="AB218" i="30"/>
  <c r="AA218" i="30"/>
  <c r="S218" i="30"/>
  <c r="R218" i="30"/>
  <c r="P218" i="30"/>
  <c r="AE217" i="30"/>
  <c r="AD217" i="30"/>
  <c r="AC217" i="30"/>
  <c r="AB217" i="30"/>
  <c r="AA217" i="30"/>
  <c r="S217" i="30"/>
  <c r="R217" i="30"/>
  <c r="P217" i="30"/>
  <c r="AE216" i="30"/>
  <c r="AD216" i="30"/>
  <c r="AC216" i="30"/>
  <c r="AB216" i="30"/>
  <c r="AA216" i="30"/>
  <c r="S216" i="30"/>
  <c r="R216" i="30"/>
  <c r="P216" i="30"/>
  <c r="AE214" i="30"/>
  <c r="AD214" i="30"/>
  <c r="AC214" i="30"/>
  <c r="AB214" i="30"/>
  <c r="AA214" i="30"/>
  <c r="S214" i="30"/>
  <c r="R214" i="30"/>
  <c r="P214" i="30"/>
  <c r="AE213" i="30"/>
  <c r="AD213" i="30"/>
  <c r="AC213" i="30"/>
  <c r="AB213" i="30"/>
  <c r="AA213" i="30"/>
  <c r="S213" i="30"/>
  <c r="R213" i="30"/>
  <c r="P213" i="30"/>
  <c r="AE212" i="30"/>
  <c r="AD212" i="30"/>
  <c r="AC212" i="30"/>
  <c r="AB212" i="30"/>
  <c r="AA212" i="30"/>
  <c r="S212" i="30"/>
  <c r="R212" i="30"/>
  <c r="P212" i="30"/>
  <c r="AE210" i="30"/>
  <c r="AD210" i="30"/>
  <c r="AC210" i="30"/>
  <c r="AB210" i="30"/>
  <c r="AA210" i="30"/>
  <c r="S210" i="30"/>
  <c r="R210" i="30"/>
  <c r="P210" i="30"/>
  <c r="AE209" i="30"/>
  <c r="AD209" i="30"/>
  <c r="AC209" i="30"/>
  <c r="AB209" i="30"/>
  <c r="AA209" i="30"/>
  <c r="S209" i="30"/>
  <c r="R209" i="30"/>
  <c r="P209" i="30"/>
  <c r="AE207" i="30"/>
  <c r="AD207" i="30"/>
  <c r="AC207" i="30"/>
  <c r="AB207" i="30"/>
  <c r="AA207" i="30"/>
  <c r="S207" i="30"/>
  <c r="R207" i="30"/>
  <c r="P207" i="30"/>
  <c r="AE206" i="30"/>
  <c r="AD206" i="30"/>
  <c r="AC206" i="30"/>
  <c r="AB206" i="30"/>
  <c r="AA206" i="30"/>
  <c r="S206" i="30"/>
  <c r="R206" i="30"/>
  <c r="P206" i="30"/>
  <c r="AE205" i="30"/>
  <c r="AD205" i="30"/>
  <c r="AC205" i="30"/>
  <c r="AB205" i="30"/>
  <c r="AA205" i="30"/>
  <c r="S205" i="30"/>
  <c r="R205" i="30"/>
  <c r="P205" i="30"/>
  <c r="AE204" i="30"/>
  <c r="AD204" i="30"/>
  <c r="AC204" i="30"/>
  <c r="AB204" i="30"/>
  <c r="AA204" i="30"/>
  <c r="S204" i="30"/>
  <c r="R204" i="30"/>
  <c r="P204" i="30"/>
  <c r="AE203" i="30"/>
  <c r="AD203" i="30"/>
  <c r="AC203" i="30"/>
  <c r="AB203" i="30"/>
  <c r="AA203" i="30"/>
  <c r="S203" i="30"/>
  <c r="R203" i="30"/>
  <c r="P203" i="30"/>
  <c r="AE202" i="30"/>
  <c r="AD202" i="30"/>
  <c r="AC202" i="30"/>
  <c r="AB202" i="30"/>
  <c r="AA202" i="30"/>
  <c r="S202" i="30"/>
  <c r="R202" i="30"/>
  <c r="P202" i="30"/>
  <c r="AE201" i="30"/>
  <c r="AD201" i="30"/>
  <c r="AC201" i="30"/>
  <c r="AB201" i="30"/>
  <c r="AA201" i="30"/>
  <c r="S201" i="30"/>
  <c r="R201" i="30"/>
  <c r="P201" i="30"/>
  <c r="AE200" i="30"/>
  <c r="AD200" i="30"/>
  <c r="AC200" i="30"/>
  <c r="AB200" i="30"/>
  <c r="AA200" i="30"/>
  <c r="S200" i="30"/>
  <c r="R200" i="30"/>
  <c r="P200" i="30"/>
  <c r="AE199" i="30"/>
  <c r="AD199" i="30"/>
  <c r="AC199" i="30"/>
  <c r="AB199" i="30"/>
  <c r="AA199" i="30"/>
  <c r="S199" i="30"/>
  <c r="R199" i="30"/>
  <c r="P199" i="30"/>
  <c r="AE198" i="30"/>
  <c r="AD198" i="30"/>
  <c r="AC198" i="30"/>
  <c r="AB198" i="30"/>
  <c r="AA198" i="30"/>
  <c r="S198" i="30"/>
  <c r="R198" i="30"/>
  <c r="P198" i="30"/>
  <c r="AE197" i="30"/>
  <c r="AD197" i="30"/>
  <c r="AC197" i="30"/>
  <c r="AB197" i="30"/>
  <c r="AA197" i="30"/>
  <c r="S197" i="30"/>
  <c r="R197" i="30"/>
  <c r="P197" i="30"/>
  <c r="AE196" i="30"/>
  <c r="AD196" i="30"/>
  <c r="AC196" i="30"/>
  <c r="AB196" i="30"/>
  <c r="AA196" i="30"/>
  <c r="S196" i="30"/>
  <c r="R196" i="30"/>
  <c r="P196" i="30"/>
  <c r="AE195" i="30"/>
  <c r="AD195" i="30"/>
  <c r="AC195" i="30"/>
  <c r="AB195" i="30"/>
  <c r="AA195" i="30"/>
  <c r="S195" i="30"/>
  <c r="R195" i="30"/>
  <c r="P195" i="30"/>
  <c r="AE193" i="30"/>
  <c r="AD193" i="30"/>
  <c r="AC193" i="30"/>
  <c r="AB193" i="30"/>
  <c r="AA193" i="30"/>
  <c r="S193" i="30"/>
  <c r="R193" i="30"/>
  <c r="P193" i="30"/>
  <c r="AE192" i="30"/>
  <c r="AD192" i="30"/>
  <c r="AC192" i="30"/>
  <c r="AB192" i="30"/>
  <c r="AA192" i="30"/>
  <c r="S192" i="30"/>
  <c r="R192" i="30"/>
  <c r="P192" i="30"/>
  <c r="AE191" i="30"/>
  <c r="AD191" i="30"/>
  <c r="AC191" i="30"/>
  <c r="AB191" i="30"/>
  <c r="AA191" i="30"/>
  <c r="S191" i="30"/>
  <c r="R191" i="30"/>
  <c r="P191" i="30"/>
  <c r="AE190" i="30"/>
  <c r="AD190" i="30"/>
  <c r="AC190" i="30"/>
  <c r="AB190" i="30"/>
  <c r="AA190" i="30"/>
  <c r="S190" i="30"/>
  <c r="R190" i="30"/>
  <c r="P190" i="30"/>
  <c r="AE189" i="30"/>
  <c r="AD189" i="30"/>
  <c r="AC189" i="30"/>
  <c r="AB189" i="30"/>
  <c r="AA189" i="30"/>
  <c r="S189" i="30"/>
  <c r="R189" i="30"/>
  <c r="P189" i="30"/>
  <c r="AE188" i="30"/>
  <c r="AD188" i="30"/>
  <c r="AC188" i="30"/>
  <c r="AB188" i="30"/>
  <c r="AA188" i="30"/>
  <c r="S188" i="30"/>
  <c r="R188" i="30"/>
  <c r="P188" i="30"/>
  <c r="AE187" i="30"/>
  <c r="AD187" i="30"/>
  <c r="AC187" i="30"/>
  <c r="AB187" i="30"/>
  <c r="AA187" i="30"/>
  <c r="S187" i="30"/>
  <c r="R187" i="30"/>
  <c r="P187" i="30"/>
  <c r="AE185" i="30"/>
  <c r="AD185" i="30"/>
  <c r="AC185" i="30"/>
  <c r="AB185" i="30"/>
  <c r="AA185" i="30"/>
  <c r="R185" i="30"/>
  <c r="P185" i="30"/>
  <c r="AE186" i="30"/>
  <c r="AD186" i="30"/>
  <c r="AC186" i="30"/>
  <c r="AB186" i="30"/>
  <c r="AA186" i="30"/>
  <c r="S186" i="30"/>
  <c r="R186" i="30"/>
  <c r="P186" i="30"/>
  <c r="AE184" i="30"/>
  <c r="AD184" i="30"/>
  <c r="AC184" i="30"/>
  <c r="AB184" i="30"/>
  <c r="AA184" i="30"/>
  <c r="S184" i="30"/>
  <c r="R184" i="30"/>
  <c r="P184" i="30"/>
  <c r="AE182" i="30"/>
  <c r="AD182" i="30"/>
  <c r="AC182" i="30"/>
  <c r="AB182" i="30"/>
  <c r="AA182" i="30"/>
  <c r="S182" i="30"/>
  <c r="R182" i="30"/>
  <c r="P182" i="30"/>
  <c r="AE181" i="30"/>
  <c r="AD181" i="30"/>
  <c r="AC181" i="30"/>
  <c r="AB181" i="30"/>
  <c r="AA181" i="30"/>
  <c r="S181" i="30"/>
  <c r="R181" i="30"/>
  <c r="P181" i="30"/>
  <c r="AE59" i="30"/>
  <c r="AD59" i="30"/>
  <c r="AC59" i="30"/>
  <c r="AB59" i="30"/>
  <c r="AA59" i="30"/>
  <c r="S59" i="30"/>
  <c r="R59" i="30"/>
  <c r="P59" i="30"/>
  <c r="AE179" i="30"/>
  <c r="AD179" i="30"/>
  <c r="AC179" i="30"/>
  <c r="AB179" i="30"/>
  <c r="AA179" i="30"/>
  <c r="S179" i="30"/>
  <c r="R179" i="30"/>
  <c r="P179" i="30"/>
  <c r="AE178" i="30"/>
  <c r="AD178" i="30"/>
  <c r="AC178" i="30"/>
  <c r="AB178" i="30"/>
  <c r="AA178" i="30"/>
  <c r="S178" i="30"/>
  <c r="R178" i="30"/>
  <c r="P178" i="30"/>
  <c r="AE177" i="30"/>
  <c r="AD177" i="30"/>
  <c r="AC177" i="30"/>
  <c r="AB177" i="30"/>
  <c r="AA177" i="30"/>
  <c r="S177" i="30"/>
  <c r="R177" i="30"/>
  <c r="P177" i="30"/>
  <c r="AE176" i="30"/>
  <c r="AD176" i="30"/>
  <c r="AC176" i="30"/>
  <c r="AB176" i="30"/>
  <c r="AA176" i="30"/>
  <c r="S176" i="30"/>
  <c r="R176" i="30"/>
  <c r="P176" i="30"/>
  <c r="AE175" i="30"/>
  <c r="AD175" i="30"/>
  <c r="AC175" i="30"/>
  <c r="AB175" i="30"/>
  <c r="AA175" i="30"/>
  <c r="S175" i="30"/>
  <c r="R175" i="30"/>
  <c r="P175" i="30"/>
  <c r="AE173" i="30"/>
  <c r="AD173" i="30"/>
  <c r="AC173" i="30"/>
  <c r="AB173" i="30"/>
  <c r="AA173" i="30"/>
  <c r="S173" i="30"/>
  <c r="R173" i="30"/>
  <c r="P173" i="30"/>
  <c r="AE172" i="30"/>
  <c r="AD172" i="30"/>
  <c r="AC172" i="30"/>
  <c r="AB172" i="30"/>
  <c r="AA172" i="30"/>
  <c r="S172" i="30"/>
  <c r="R172" i="30"/>
  <c r="P172" i="30"/>
  <c r="AE168" i="30"/>
  <c r="AD168" i="30"/>
  <c r="AC168" i="30"/>
  <c r="AB168" i="30"/>
  <c r="AA168" i="30"/>
  <c r="S168" i="30"/>
  <c r="R168" i="30"/>
  <c r="P168" i="30"/>
  <c r="AE167" i="30"/>
  <c r="AD167" i="30"/>
  <c r="AC167" i="30"/>
  <c r="AB167" i="30"/>
  <c r="AA167" i="30"/>
  <c r="S167" i="30"/>
  <c r="R167" i="30"/>
  <c r="P167" i="30"/>
  <c r="AE166" i="30"/>
  <c r="AD166" i="30"/>
  <c r="AC166" i="30"/>
  <c r="AB166" i="30"/>
  <c r="AA166" i="30"/>
  <c r="S166" i="30"/>
  <c r="R166" i="30"/>
  <c r="P166" i="30"/>
  <c r="AE165" i="30"/>
  <c r="AD165" i="30"/>
  <c r="AC165" i="30"/>
  <c r="AB165" i="30"/>
  <c r="AA165" i="30"/>
  <c r="S165" i="30"/>
  <c r="R165" i="30"/>
  <c r="P165" i="30"/>
  <c r="AE164" i="30"/>
  <c r="AD164" i="30"/>
  <c r="AC164" i="30"/>
  <c r="AB164" i="30"/>
  <c r="AA164" i="30"/>
  <c r="S164" i="30"/>
  <c r="R164" i="30"/>
  <c r="P164" i="30"/>
  <c r="AE163" i="30"/>
  <c r="AD163" i="30"/>
  <c r="AC163" i="30"/>
  <c r="AB163" i="30"/>
  <c r="AA163" i="30"/>
  <c r="S163" i="30"/>
  <c r="R163" i="30"/>
  <c r="P163" i="30"/>
  <c r="AE161" i="30"/>
  <c r="AD161" i="30"/>
  <c r="AC161" i="30"/>
  <c r="AB161" i="30"/>
  <c r="AA161" i="30"/>
  <c r="S161" i="30"/>
  <c r="R161" i="30"/>
  <c r="P161" i="30"/>
  <c r="AE160" i="30"/>
  <c r="AD160" i="30"/>
  <c r="AC160" i="30"/>
  <c r="AB160" i="30"/>
  <c r="AA160" i="30"/>
  <c r="S160" i="30"/>
  <c r="R160" i="30"/>
  <c r="P160" i="30"/>
  <c r="AE262" i="30"/>
  <c r="AD262" i="30"/>
  <c r="AC262" i="30"/>
  <c r="AB262" i="30"/>
  <c r="AA262" i="30"/>
  <c r="S262" i="30"/>
  <c r="R262" i="30"/>
  <c r="P262" i="30"/>
  <c r="AE159" i="30"/>
  <c r="AD159" i="30"/>
  <c r="AC159" i="30"/>
  <c r="AB159" i="30"/>
  <c r="AA159" i="30"/>
  <c r="S159" i="30"/>
  <c r="R159" i="30"/>
  <c r="P159" i="30"/>
  <c r="AE158" i="30"/>
  <c r="AD158" i="30"/>
  <c r="AC158" i="30"/>
  <c r="AB158" i="30"/>
  <c r="AA158" i="30"/>
  <c r="S158" i="30"/>
  <c r="R158" i="30"/>
  <c r="P158" i="30"/>
  <c r="AE156" i="30"/>
  <c r="AD156" i="30"/>
  <c r="AC156" i="30"/>
  <c r="AB156" i="30"/>
  <c r="AA156" i="30"/>
  <c r="S156" i="30"/>
  <c r="R156" i="30"/>
  <c r="P156" i="30"/>
  <c r="AE155" i="30"/>
  <c r="AD155" i="30"/>
  <c r="AC155" i="30"/>
  <c r="AB155" i="30"/>
  <c r="AA155" i="30"/>
  <c r="S155" i="30"/>
  <c r="R155" i="30"/>
  <c r="P155" i="30"/>
  <c r="AE153" i="30"/>
  <c r="AD153" i="30"/>
  <c r="AC153" i="30"/>
  <c r="AB153" i="30"/>
  <c r="AA153" i="30"/>
  <c r="S153" i="30"/>
  <c r="R153" i="30"/>
  <c r="P153" i="30"/>
  <c r="AE211" i="30"/>
  <c r="AD211" i="30"/>
  <c r="AC211" i="30"/>
  <c r="AB211" i="30"/>
  <c r="AA211" i="30"/>
  <c r="S211" i="30"/>
  <c r="R211" i="30"/>
  <c r="P211" i="30"/>
  <c r="AE152" i="30"/>
  <c r="AD152" i="30"/>
  <c r="AC152" i="30"/>
  <c r="AB152" i="30"/>
  <c r="AA152" i="30"/>
  <c r="S152" i="30"/>
  <c r="R152" i="30"/>
  <c r="P152" i="30"/>
  <c r="AE151" i="30"/>
  <c r="AD151" i="30"/>
  <c r="AC151" i="30"/>
  <c r="AB151" i="30"/>
  <c r="AA151" i="30"/>
  <c r="S151" i="30"/>
  <c r="R151" i="30"/>
  <c r="P151" i="30"/>
  <c r="AE150" i="30"/>
  <c r="AD150" i="30"/>
  <c r="AC150" i="30"/>
  <c r="AB150" i="30"/>
  <c r="AA150" i="30"/>
  <c r="S150" i="30"/>
  <c r="R150" i="30"/>
  <c r="P150" i="30"/>
  <c r="AE149" i="30"/>
  <c r="AD149" i="30"/>
  <c r="AC149" i="30"/>
  <c r="AB149" i="30"/>
  <c r="AA149" i="30"/>
  <c r="S149" i="30"/>
  <c r="R149" i="30"/>
  <c r="P149" i="30"/>
  <c r="AE148" i="30"/>
  <c r="AD148" i="30"/>
  <c r="AC148" i="30"/>
  <c r="AB148" i="30"/>
  <c r="AA148" i="30"/>
  <c r="S148" i="30"/>
  <c r="R148" i="30"/>
  <c r="P148" i="30"/>
  <c r="AE147" i="30"/>
  <c r="AD147" i="30"/>
  <c r="AC147" i="30"/>
  <c r="AB147" i="30"/>
  <c r="AA147" i="30"/>
  <c r="S147" i="30"/>
  <c r="R147" i="30"/>
  <c r="P147" i="30"/>
  <c r="AE146" i="30"/>
  <c r="AD146" i="30"/>
  <c r="AC146" i="30"/>
  <c r="AB146" i="30"/>
  <c r="AA146" i="30"/>
  <c r="S146" i="30"/>
  <c r="R146" i="30"/>
  <c r="P146" i="30"/>
  <c r="AE145" i="30"/>
  <c r="AD145" i="30"/>
  <c r="AC145" i="30"/>
  <c r="AB145" i="30"/>
  <c r="AA145" i="30"/>
  <c r="S145" i="30"/>
  <c r="R145" i="30"/>
  <c r="P145" i="30"/>
  <c r="AE144" i="30"/>
  <c r="AD144" i="30"/>
  <c r="AC144" i="30"/>
  <c r="AB144" i="30"/>
  <c r="AA144" i="30"/>
  <c r="S144" i="30"/>
  <c r="R144" i="30"/>
  <c r="P144" i="30"/>
  <c r="AE143" i="30"/>
  <c r="AD143" i="30"/>
  <c r="AC143" i="30"/>
  <c r="AB143" i="30"/>
  <c r="AA143" i="30"/>
  <c r="S143" i="30"/>
  <c r="R143" i="30"/>
  <c r="P143" i="30"/>
  <c r="AE142" i="30"/>
  <c r="AD142" i="30"/>
  <c r="AC142" i="30"/>
  <c r="AB142" i="30"/>
  <c r="AA142" i="30"/>
  <c r="S142" i="30"/>
  <c r="R142" i="30"/>
  <c r="P142" i="30"/>
  <c r="AE141" i="30"/>
  <c r="AD141" i="30"/>
  <c r="AC141" i="30"/>
  <c r="AB141" i="30"/>
  <c r="AA141" i="30"/>
  <c r="S141" i="30"/>
  <c r="R141" i="30"/>
  <c r="P141" i="30"/>
  <c r="AE138" i="30"/>
  <c r="AD138" i="30"/>
  <c r="AC138" i="30"/>
  <c r="AB138" i="30"/>
  <c r="AA138" i="30"/>
  <c r="S138" i="30"/>
  <c r="R138" i="30"/>
  <c r="P138" i="30"/>
  <c r="AE137" i="30"/>
  <c r="AD137" i="30"/>
  <c r="AC137" i="30"/>
  <c r="AB137" i="30"/>
  <c r="AA137" i="30"/>
  <c r="S137" i="30"/>
  <c r="R137" i="30"/>
  <c r="P137" i="30"/>
  <c r="AE136" i="30"/>
  <c r="AD136" i="30"/>
  <c r="AC136" i="30"/>
  <c r="AB136" i="30"/>
  <c r="AA136" i="30"/>
  <c r="S136" i="30"/>
  <c r="R136" i="30"/>
  <c r="P136" i="30"/>
  <c r="AE140" i="30"/>
  <c r="AD140" i="30"/>
  <c r="AC140" i="30"/>
  <c r="AB140" i="30"/>
  <c r="AA140" i="30"/>
  <c r="S140" i="30"/>
  <c r="R140" i="30"/>
  <c r="P140" i="30"/>
  <c r="AE139" i="30"/>
  <c r="AD139" i="30"/>
  <c r="AC139" i="30"/>
  <c r="AB139" i="30"/>
  <c r="AA139" i="30"/>
  <c r="S139" i="30"/>
  <c r="R139" i="30"/>
  <c r="P139" i="30"/>
  <c r="AE135" i="30"/>
  <c r="AD135" i="30"/>
  <c r="AC135" i="30"/>
  <c r="AB135" i="30"/>
  <c r="AA135" i="30"/>
  <c r="S135" i="30"/>
  <c r="R135" i="30"/>
  <c r="P135" i="30"/>
  <c r="AE134" i="30"/>
  <c r="AD134" i="30"/>
  <c r="AC134" i="30"/>
  <c r="AB134" i="30"/>
  <c r="AA134" i="30"/>
  <c r="S134" i="30"/>
  <c r="R134" i="30"/>
  <c r="P134" i="30"/>
  <c r="AE133" i="30"/>
  <c r="AD133" i="30"/>
  <c r="AC133" i="30"/>
  <c r="AB133" i="30"/>
  <c r="AA133" i="30"/>
  <c r="S133" i="30"/>
  <c r="R133" i="30"/>
  <c r="P133" i="30"/>
  <c r="AE132" i="30"/>
  <c r="AD132" i="30"/>
  <c r="AC132" i="30"/>
  <c r="AB132" i="30"/>
  <c r="AA132" i="30"/>
  <c r="S132" i="30"/>
  <c r="R132" i="30"/>
  <c r="P132" i="30"/>
  <c r="AE130" i="30"/>
  <c r="AD130" i="30"/>
  <c r="AC130" i="30"/>
  <c r="AB130" i="30"/>
  <c r="AA130" i="30"/>
  <c r="S130" i="30"/>
  <c r="R130" i="30"/>
  <c r="P130" i="30"/>
  <c r="AE129" i="30"/>
  <c r="AD129" i="30"/>
  <c r="AC129" i="30"/>
  <c r="AB129" i="30"/>
  <c r="AA129" i="30"/>
  <c r="S129" i="30"/>
  <c r="R129" i="30"/>
  <c r="P129" i="30"/>
  <c r="AE128" i="30"/>
  <c r="AD128" i="30"/>
  <c r="AC128" i="30"/>
  <c r="AB128" i="30"/>
  <c r="AA128" i="30"/>
  <c r="S128" i="30"/>
  <c r="R128" i="30"/>
  <c r="P128" i="30"/>
  <c r="AE127" i="30"/>
  <c r="AD127" i="30"/>
  <c r="AC127" i="30"/>
  <c r="AB127" i="30"/>
  <c r="AA127" i="30"/>
  <c r="S127" i="30"/>
  <c r="R127" i="30"/>
  <c r="P127" i="30"/>
  <c r="AE126" i="30"/>
  <c r="AD126" i="30"/>
  <c r="AC126" i="30"/>
  <c r="AB126" i="30"/>
  <c r="AA126" i="30"/>
  <c r="S126" i="30"/>
  <c r="R126" i="30"/>
  <c r="P126" i="30"/>
  <c r="AE125" i="30"/>
  <c r="AD125" i="30"/>
  <c r="AC125" i="30"/>
  <c r="AB125" i="30"/>
  <c r="AA125" i="30"/>
  <c r="S125" i="30"/>
  <c r="R125" i="30"/>
  <c r="P125" i="30"/>
  <c r="AE124" i="30"/>
  <c r="AD124" i="30"/>
  <c r="AC124" i="30"/>
  <c r="AB124" i="30"/>
  <c r="AA124" i="30"/>
  <c r="S124" i="30"/>
  <c r="R124" i="30"/>
  <c r="P124" i="30"/>
  <c r="AE123" i="30"/>
  <c r="AD123" i="30"/>
  <c r="AC123" i="30"/>
  <c r="AB123" i="30"/>
  <c r="AA123" i="30"/>
  <c r="S123" i="30"/>
  <c r="R123" i="30"/>
  <c r="P123" i="30"/>
  <c r="AE122" i="30"/>
  <c r="AD122" i="30"/>
  <c r="AC122" i="30"/>
  <c r="AB122" i="30"/>
  <c r="AA122" i="30"/>
  <c r="S122" i="30"/>
  <c r="R122" i="30"/>
  <c r="P122" i="30"/>
  <c r="AE121" i="30"/>
  <c r="AD121" i="30"/>
  <c r="AC121" i="30"/>
  <c r="AB121" i="30"/>
  <c r="AA121" i="30"/>
  <c r="S121" i="30"/>
  <c r="R121" i="30"/>
  <c r="P121" i="30"/>
  <c r="AE119" i="30"/>
  <c r="AD119" i="30"/>
  <c r="AC119" i="30"/>
  <c r="AB119" i="30"/>
  <c r="AA119" i="30"/>
  <c r="S119" i="30"/>
  <c r="R119" i="30"/>
  <c r="P119" i="30"/>
  <c r="AE118" i="30"/>
  <c r="AD118" i="30"/>
  <c r="AC118" i="30"/>
  <c r="AB118" i="30"/>
  <c r="AA118" i="30"/>
  <c r="S118" i="30"/>
  <c r="R118" i="30"/>
  <c r="P118" i="30"/>
  <c r="AE117" i="30"/>
  <c r="AD117" i="30"/>
  <c r="AC117" i="30"/>
  <c r="AB117" i="30"/>
  <c r="AA117" i="30"/>
  <c r="S117" i="30"/>
  <c r="R117" i="30"/>
  <c r="P117" i="30"/>
  <c r="AE116" i="30"/>
  <c r="AD116" i="30"/>
  <c r="AC116" i="30"/>
  <c r="AB116" i="30"/>
  <c r="AA116" i="30"/>
  <c r="S116" i="30"/>
  <c r="R116" i="30"/>
  <c r="P116" i="30"/>
  <c r="AE115" i="30"/>
  <c r="AD115" i="30"/>
  <c r="AC115" i="30"/>
  <c r="AB115" i="30"/>
  <c r="AA115" i="30"/>
  <c r="S115" i="30"/>
  <c r="R115" i="30"/>
  <c r="P115" i="30"/>
  <c r="AE114" i="30"/>
  <c r="AD114" i="30"/>
  <c r="AC114" i="30"/>
  <c r="AB114" i="30"/>
  <c r="AA114" i="30"/>
  <c r="S114" i="30"/>
  <c r="R114" i="30"/>
  <c r="P114" i="30"/>
  <c r="AE113" i="30"/>
  <c r="AD113" i="30"/>
  <c r="AC113" i="30"/>
  <c r="AB113" i="30"/>
  <c r="AA113" i="30"/>
  <c r="S113" i="30"/>
  <c r="R113" i="30"/>
  <c r="P113" i="30"/>
  <c r="AE112" i="30"/>
  <c r="AD112" i="30"/>
  <c r="AC112" i="30"/>
  <c r="AB112" i="30"/>
  <c r="AA112" i="30"/>
  <c r="S112" i="30"/>
  <c r="R112" i="30"/>
  <c r="P112" i="30"/>
  <c r="AE109" i="30"/>
  <c r="AD109" i="30"/>
  <c r="AC109" i="30"/>
  <c r="AB109" i="30"/>
  <c r="AA109" i="30"/>
  <c r="S109" i="30"/>
  <c r="R109" i="30"/>
  <c r="P109" i="30"/>
  <c r="AE111" i="30"/>
  <c r="AD111" i="30"/>
  <c r="AC111" i="30"/>
  <c r="AB111" i="30"/>
  <c r="AA111" i="30"/>
  <c r="S111" i="30"/>
  <c r="R111" i="30"/>
  <c r="P111" i="30"/>
  <c r="AE110" i="30"/>
  <c r="AD110" i="30"/>
  <c r="AC110" i="30"/>
  <c r="AB110" i="30"/>
  <c r="AA110" i="30"/>
  <c r="S110" i="30"/>
  <c r="R110" i="30"/>
  <c r="P110" i="30"/>
  <c r="AE107" i="30"/>
  <c r="AD107" i="30"/>
  <c r="AC107" i="30"/>
  <c r="AB107" i="30"/>
  <c r="AA107" i="30"/>
  <c r="S107" i="30"/>
  <c r="R107" i="30"/>
  <c r="P107" i="30"/>
  <c r="AE105" i="30"/>
  <c r="AD105" i="30"/>
  <c r="AC105" i="30"/>
  <c r="AB105" i="30"/>
  <c r="AA105" i="30"/>
  <c r="S105" i="30"/>
  <c r="R105" i="30"/>
  <c r="P105" i="30"/>
  <c r="AE103" i="30"/>
  <c r="AD103" i="30"/>
  <c r="AC103" i="30"/>
  <c r="AB103" i="30"/>
  <c r="AA103" i="30"/>
  <c r="S103" i="30"/>
  <c r="R103" i="30"/>
  <c r="P103" i="30"/>
  <c r="AE102" i="30"/>
  <c r="AD102" i="30"/>
  <c r="AC102" i="30"/>
  <c r="AB102" i="30"/>
  <c r="AA102" i="30"/>
  <c r="S102" i="30"/>
  <c r="R102" i="30"/>
  <c r="P102" i="30"/>
  <c r="AE101" i="30"/>
  <c r="AD101" i="30"/>
  <c r="AC101" i="30"/>
  <c r="AB101" i="30"/>
  <c r="AA101" i="30"/>
  <c r="S101" i="30"/>
  <c r="R101" i="30"/>
  <c r="P101" i="30"/>
  <c r="AE100" i="30"/>
  <c r="AD100" i="30"/>
  <c r="AC100" i="30"/>
  <c r="AB100" i="30"/>
  <c r="AA100" i="30"/>
  <c r="S100" i="30"/>
  <c r="R100" i="30"/>
  <c r="P100" i="30"/>
  <c r="AE99" i="30"/>
  <c r="AD99" i="30"/>
  <c r="AC99" i="30"/>
  <c r="AB99" i="30"/>
  <c r="AA99" i="30"/>
  <c r="S99" i="30"/>
  <c r="R99" i="30"/>
  <c r="P99" i="30"/>
  <c r="AE98" i="30"/>
  <c r="AD98" i="30"/>
  <c r="AC98" i="30"/>
  <c r="AB98" i="30"/>
  <c r="AA98" i="30"/>
  <c r="S98" i="30"/>
  <c r="R98" i="30"/>
  <c r="P98" i="30"/>
  <c r="AE97" i="30"/>
  <c r="AD97" i="30"/>
  <c r="AC97" i="30"/>
  <c r="AB97" i="30"/>
  <c r="AA97" i="30"/>
  <c r="S97" i="30"/>
  <c r="R97" i="30"/>
  <c r="P97" i="30"/>
  <c r="AE95" i="30"/>
  <c r="AD95" i="30"/>
  <c r="AC95" i="30"/>
  <c r="AB95" i="30"/>
  <c r="AA95" i="30"/>
  <c r="S95" i="30"/>
  <c r="R95" i="30"/>
  <c r="P95" i="30"/>
  <c r="AE94" i="30"/>
  <c r="AD94" i="30"/>
  <c r="AC94" i="30"/>
  <c r="AB94" i="30"/>
  <c r="AA94" i="30"/>
  <c r="S94" i="30"/>
  <c r="R94" i="30"/>
  <c r="P94" i="30"/>
  <c r="AE93" i="30"/>
  <c r="AD93" i="30"/>
  <c r="AC93" i="30"/>
  <c r="AB93" i="30"/>
  <c r="AA93" i="30"/>
  <c r="S93" i="30"/>
  <c r="R93" i="30"/>
  <c r="P93" i="30"/>
  <c r="AE92" i="30"/>
  <c r="AD92" i="30"/>
  <c r="AC92" i="30"/>
  <c r="AB92" i="30"/>
  <c r="AA92" i="30"/>
  <c r="S92" i="30"/>
  <c r="R92" i="30"/>
  <c r="P92" i="30"/>
  <c r="AE91" i="30"/>
  <c r="AD91" i="30"/>
  <c r="AC91" i="30"/>
  <c r="AB91" i="30"/>
  <c r="AA91" i="30"/>
  <c r="S91" i="30"/>
  <c r="R91" i="30"/>
  <c r="P91" i="30"/>
  <c r="AE90" i="30"/>
  <c r="AD90" i="30"/>
  <c r="AC90" i="30"/>
  <c r="AB90" i="30"/>
  <c r="AA90" i="30"/>
  <c r="S90" i="30"/>
  <c r="R90" i="30"/>
  <c r="P90" i="30"/>
  <c r="AE89" i="30"/>
  <c r="AD89" i="30"/>
  <c r="AC89" i="30"/>
  <c r="AB89" i="30"/>
  <c r="AA89" i="30"/>
  <c r="S89" i="30"/>
  <c r="R89" i="30"/>
  <c r="P89" i="30"/>
  <c r="AE88" i="30"/>
  <c r="AD88" i="30"/>
  <c r="AC88" i="30"/>
  <c r="AB88" i="30"/>
  <c r="AA88" i="30"/>
  <c r="S88" i="30"/>
  <c r="R88" i="30"/>
  <c r="P88" i="30"/>
  <c r="AE87" i="30"/>
  <c r="AD87" i="30"/>
  <c r="AC87" i="30"/>
  <c r="AB87" i="30"/>
  <c r="AA87" i="30"/>
  <c r="S87" i="30"/>
  <c r="R87" i="30"/>
  <c r="P87" i="30"/>
  <c r="AE86" i="30"/>
  <c r="AD86" i="30"/>
  <c r="AC86" i="30"/>
  <c r="AB86" i="30"/>
  <c r="AA86" i="30"/>
  <c r="S86" i="30"/>
  <c r="R86" i="30"/>
  <c r="P86" i="30"/>
  <c r="AE85" i="30"/>
  <c r="AD85" i="30"/>
  <c r="AC85" i="30"/>
  <c r="AB85" i="30"/>
  <c r="AA85" i="30"/>
  <c r="S85" i="30"/>
  <c r="R85" i="30"/>
  <c r="P85" i="30"/>
  <c r="AE84" i="30"/>
  <c r="AD84" i="30"/>
  <c r="AC84" i="30"/>
  <c r="AB84" i="30"/>
  <c r="AA84" i="30"/>
  <c r="S84" i="30"/>
  <c r="R84" i="30"/>
  <c r="P84" i="30"/>
  <c r="AE81" i="30"/>
  <c r="AD81" i="30"/>
  <c r="AC81" i="30"/>
  <c r="AB81" i="30"/>
  <c r="AA81" i="30"/>
  <c r="S81" i="30"/>
  <c r="R81" i="30"/>
  <c r="P81" i="30"/>
  <c r="AE80" i="30"/>
  <c r="AD80" i="30"/>
  <c r="AC80" i="30"/>
  <c r="AB80" i="30"/>
  <c r="AA80" i="30"/>
  <c r="S80" i="30"/>
  <c r="R80" i="30"/>
  <c r="P80" i="30"/>
  <c r="AE79" i="30"/>
  <c r="AD79" i="30"/>
  <c r="AC79" i="30"/>
  <c r="AB79" i="30"/>
  <c r="AA79" i="30"/>
  <c r="S79" i="30"/>
  <c r="R79" i="30"/>
  <c r="P79" i="30"/>
  <c r="AE78" i="30"/>
  <c r="AD78" i="30"/>
  <c r="AC78" i="30"/>
  <c r="AB78" i="30"/>
  <c r="AA78" i="30"/>
  <c r="S78" i="30"/>
  <c r="R78" i="30"/>
  <c r="P78" i="30"/>
  <c r="AE77" i="30"/>
  <c r="AD77" i="30"/>
  <c r="AC77" i="30"/>
  <c r="AB77" i="30"/>
  <c r="AA77" i="30"/>
  <c r="S77" i="30"/>
  <c r="R77" i="30"/>
  <c r="P77" i="30"/>
  <c r="AE75" i="30"/>
  <c r="AD75" i="30"/>
  <c r="AC75" i="30"/>
  <c r="AB75" i="30"/>
  <c r="AA75" i="30"/>
  <c r="S75" i="30"/>
  <c r="R75" i="30"/>
  <c r="P75" i="30"/>
  <c r="AE74" i="30"/>
  <c r="AD74" i="30"/>
  <c r="AC74" i="30"/>
  <c r="AB74" i="30"/>
  <c r="AA74" i="30"/>
  <c r="S74" i="30"/>
  <c r="R74" i="30"/>
  <c r="P74" i="30"/>
  <c r="AE73" i="30"/>
  <c r="AD73" i="30"/>
  <c r="AC73" i="30"/>
  <c r="AB73" i="30"/>
  <c r="AA73" i="30"/>
  <c r="S73" i="30"/>
  <c r="R73" i="30"/>
  <c r="P73" i="30"/>
  <c r="AE72" i="30"/>
  <c r="AD72" i="30"/>
  <c r="AC72" i="30"/>
  <c r="AB72" i="30"/>
  <c r="AA72" i="30"/>
  <c r="S72" i="30"/>
  <c r="R72" i="30"/>
  <c r="P72" i="30"/>
  <c r="AE71" i="30"/>
  <c r="AD71" i="30"/>
  <c r="AC71" i="30"/>
  <c r="AB71" i="30"/>
  <c r="AA71" i="30"/>
  <c r="S71" i="30"/>
  <c r="R71" i="30"/>
  <c r="P71" i="30"/>
  <c r="AE70" i="30"/>
  <c r="AD70" i="30"/>
  <c r="AC70" i="30"/>
  <c r="AB70" i="30"/>
  <c r="AA70" i="30"/>
  <c r="S70" i="30"/>
  <c r="R70" i="30"/>
  <c r="P70" i="30"/>
  <c r="AE69" i="30"/>
  <c r="AD69" i="30"/>
  <c r="AC69" i="30"/>
  <c r="AB69" i="30"/>
  <c r="AA69" i="30"/>
  <c r="S69" i="30"/>
  <c r="R69" i="30"/>
  <c r="P69" i="30"/>
  <c r="AE68" i="30"/>
  <c r="AD68" i="30"/>
  <c r="AC68" i="30"/>
  <c r="AB68" i="30"/>
  <c r="AA68" i="30"/>
  <c r="S68" i="30"/>
  <c r="R68" i="30"/>
  <c r="P68" i="30"/>
  <c r="AE66" i="30"/>
  <c r="AD66" i="30"/>
  <c r="AC66" i="30"/>
  <c r="AB66" i="30"/>
  <c r="AA66" i="30"/>
  <c r="S66" i="30"/>
  <c r="R66" i="30"/>
  <c r="P66" i="30"/>
  <c r="AE65" i="30"/>
  <c r="AD65" i="30"/>
  <c r="AC65" i="30"/>
  <c r="AB65" i="30"/>
  <c r="AA65" i="30"/>
  <c r="S65" i="30"/>
  <c r="R65" i="30"/>
  <c r="P65" i="30"/>
  <c r="AE64" i="30"/>
  <c r="AD64" i="30"/>
  <c r="AC64" i="30"/>
  <c r="AB64" i="30"/>
  <c r="AA64" i="30"/>
  <c r="S64" i="30"/>
  <c r="R64" i="30"/>
  <c r="P64" i="30"/>
  <c r="AE63" i="30"/>
  <c r="AD63" i="30"/>
  <c r="AC63" i="30"/>
  <c r="AB63" i="30"/>
  <c r="AA63" i="30"/>
  <c r="S63" i="30"/>
  <c r="R63" i="30"/>
  <c r="P63" i="30"/>
  <c r="AE62" i="30"/>
  <c r="AD62" i="30"/>
  <c r="AC62" i="30"/>
  <c r="AB62" i="30"/>
  <c r="AA62" i="30"/>
  <c r="S62" i="30"/>
  <c r="R62" i="30"/>
  <c r="P62" i="30"/>
  <c r="AE61" i="30"/>
  <c r="AD61" i="30"/>
  <c r="AC61" i="30"/>
  <c r="AB61" i="30"/>
  <c r="AA61" i="30"/>
  <c r="S61" i="30"/>
  <c r="R61" i="30"/>
  <c r="P61" i="30"/>
  <c r="AE60" i="30"/>
  <c r="AD60" i="30"/>
  <c r="AC60" i="30"/>
  <c r="AB60" i="30"/>
  <c r="AA60" i="30"/>
  <c r="S60" i="30"/>
  <c r="R60" i="30"/>
  <c r="P60" i="30"/>
  <c r="AE58" i="30"/>
  <c r="AD58" i="30"/>
  <c r="AC58" i="30"/>
  <c r="AB58" i="30"/>
  <c r="AA58" i="30"/>
  <c r="S58" i="30"/>
  <c r="R58" i="30"/>
  <c r="P58" i="30"/>
  <c r="AE56" i="30"/>
  <c r="AD56" i="30"/>
  <c r="AC56" i="30"/>
  <c r="AB56" i="30"/>
  <c r="AA56" i="30"/>
  <c r="S56" i="30"/>
  <c r="R56" i="30"/>
  <c r="P56" i="30"/>
  <c r="AE55" i="30"/>
  <c r="AD55" i="30"/>
  <c r="AC55" i="30"/>
  <c r="AB55" i="30"/>
  <c r="AA55" i="30"/>
  <c r="S55" i="30"/>
  <c r="R55" i="30"/>
  <c r="P55" i="30"/>
  <c r="AE53" i="30"/>
  <c r="AD53" i="30"/>
  <c r="AC53" i="30"/>
  <c r="AB53" i="30"/>
  <c r="AA53" i="30"/>
  <c r="S53" i="30"/>
  <c r="R53" i="30"/>
  <c r="P53" i="30"/>
  <c r="AE52" i="30"/>
  <c r="AD52" i="30"/>
  <c r="AC52" i="30"/>
  <c r="AB52" i="30"/>
  <c r="AA52" i="30"/>
  <c r="S52" i="30"/>
  <c r="R52" i="30"/>
  <c r="P52" i="30"/>
  <c r="AE51" i="30"/>
  <c r="AD51" i="30"/>
  <c r="AC51" i="30"/>
  <c r="AB51" i="30"/>
  <c r="AA51" i="30"/>
  <c r="S51" i="30"/>
  <c r="R51" i="30"/>
  <c r="P51" i="30"/>
  <c r="AE50" i="30"/>
  <c r="AD50" i="30"/>
  <c r="AC50" i="30"/>
  <c r="AB50" i="30"/>
  <c r="AA50" i="30"/>
  <c r="S50" i="30"/>
  <c r="R50" i="30"/>
  <c r="P50" i="30"/>
  <c r="AE49" i="30"/>
  <c r="AD49" i="30"/>
  <c r="AC49" i="30"/>
  <c r="AB49" i="30"/>
  <c r="AA49" i="30"/>
  <c r="S49" i="30"/>
  <c r="R49" i="30"/>
  <c r="P49" i="30"/>
  <c r="AE48" i="30"/>
  <c r="AD48" i="30"/>
  <c r="AC48" i="30"/>
  <c r="AB48" i="30"/>
  <c r="AA48" i="30"/>
  <c r="S48" i="30"/>
  <c r="R48" i="30"/>
  <c r="P48" i="30"/>
  <c r="AE47" i="30"/>
  <c r="AD47" i="30"/>
  <c r="AC47" i="30"/>
  <c r="AB47" i="30"/>
  <c r="AA47" i="30"/>
  <c r="S47" i="30"/>
  <c r="R47" i="30"/>
  <c r="P47" i="30"/>
  <c r="AE46" i="30"/>
  <c r="AD46" i="30"/>
  <c r="AC46" i="30"/>
  <c r="AB46" i="30"/>
  <c r="AA46" i="30"/>
  <c r="S46" i="30"/>
  <c r="R46" i="30"/>
  <c r="P46" i="30"/>
  <c r="AE45" i="30"/>
  <c r="AD45" i="30"/>
  <c r="AC45" i="30"/>
  <c r="AB45" i="30"/>
  <c r="AA45" i="30"/>
  <c r="S45" i="30"/>
  <c r="R45" i="30"/>
  <c r="P45" i="30"/>
  <c r="AE44" i="30"/>
  <c r="AD44" i="30"/>
  <c r="AC44" i="30"/>
  <c r="AB44" i="30"/>
  <c r="AA44" i="30"/>
  <c r="S44" i="30"/>
  <c r="R44" i="30"/>
  <c r="P44" i="30"/>
  <c r="AE43" i="30"/>
  <c r="AD43" i="30"/>
  <c r="AC43" i="30"/>
  <c r="AB43" i="30"/>
  <c r="AA43" i="30"/>
  <c r="S43" i="30"/>
  <c r="R43" i="30"/>
  <c r="P43" i="30"/>
  <c r="AE42" i="30"/>
  <c r="AD42" i="30"/>
  <c r="AC42" i="30"/>
  <c r="AB42" i="30"/>
  <c r="AA42" i="30"/>
  <c r="S42" i="30"/>
  <c r="R42" i="30"/>
  <c r="P42" i="30"/>
  <c r="AE41" i="30"/>
  <c r="AD41" i="30"/>
  <c r="AC41" i="30"/>
  <c r="AB41" i="30"/>
  <c r="AA41" i="30"/>
  <c r="S41" i="30"/>
  <c r="R41" i="30"/>
  <c r="P41" i="30"/>
  <c r="AE40" i="30"/>
  <c r="AD40" i="30"/>
  <c r="AC40" i="30"/>
  <c r="AB40" i="30"/>
  <c r="AA40" i="30"/>
  <c r="S40" i="30"/>
  <c r="R40" i="30"/>
  <c r="P40" i="30"/>
  <c r="AE37" i="30"/>
  <c r="AD37" i="30"/>
  <c r="AC37" i="30"/>
  <c r="AB37" i="30"/>
  <c r="AA37" i="30"/>
  <c r="S37" i="30"/>
  <c r="R37" i="30"/>
  <c r="P37" i="30"/>
  <c r="AE36" i="30"/>
  <c r="AD36" i="30"/>
  <c r="AC36" i="30"/>
  <c r="AB36" i="30"/>
  <c r="AA36" i="30"/>
  <c r="S36" i="30"/>
  <c r="R36" i="30"/>
  <c r="P36" i="30"/>
  <c r="AE35" i="30"/>
  <c r="AD35" i="30"/>
  <c r="AC35" i="30"/>
  <c r="AB35" i="30"/>
  <c r="AA35" i="30"/>
  <c r="S35" i="30"/>
  <c r="R35" i="30"/>
  <c r="P35" i="30"/>
  <c r="AE34" i="30"/>
  <c r="AD34" i="30"/>
  <c r="AC34" i="30"/>
  <c r="AB34" i="30"/>
  <c r="AA34" i="30"/>
  <c r="S34" i="30"/>
  <c r="R34" i="30"/>
  <c r="P34" i="30"/>
  <c r="AE33" i="30"/>
  <c r="AD33" i="30"/>
  <c r="AC33" i="30"/>
  <c r="AB33" i="30"/>
  <c r="AA33" i="30"/>
  <c r="S33" i="30"/>
  <c r="R33" i="30"/>
  <c r="P33" i="30"/>
  <c r="AE32" i="30"/>
  <c r="AD32" i="30"/>
  <c r="AC32" i="30"/>
  <c r="AB32" i="30"/>
  <c r="AA32" i="30"/>
  <c r="S32" i="30"/>
  <c r="R32" i="30"/>
  <c r="P32" i="30"/>
  <c r="AE31" i="30"/>
  <c r="AD31" i="30"/>
  <c r="AC31" i="30"/>
  <c r="AB31" i="30"/>
  <c r="AA31" i="30"/>
  <c r="S31" i="30"/>
  <c r="R31" i="30"/>
  <c r="P31" i="30"/>
  <c r="AE30" i="30"/>
  <c r="AD30" i="30"/>
  <c r="AC30" i="30"/>
  <c r="AB30" i="30"/>
  <c r="AA30" i="30"/>
  <c r="S30" i="30"/>
  <c r="R30" i="30"/>
  <c r="P30" i="30"/>
  <c r="AE29" i="30"/>
  <c r="AD29" i="30"/>
  <c r="AC29" i="30"/>
  <c r="AB29" i="30"/>
  <c r="AA29" i="30"/>
  <c r="S29" i="30"/>
  <c r="R29" i="30"/>
  <c r="P29" i="30"/>
  <c r="AE28" i="30"/>
  <c r="AD28" i="30"/>
  <c r="AC28" i="30"/>
  <c r="AB28" i="30"/>
  <c r="AA28" i="30"/>
  <c r="S28" i="30"/>
  <c r="R28" i="30"/>
  <c r="P28" i="30"/>
  <c r="AE27" i="30"/>
  <c r="AD27" i="30"/>
  <c r="AC27" i="30"/>
  <c r="AB27" i="30"/>
  <c r="AA27" i="30"/>
  <c r="S27" i="30"/>
  <c r="R27" i="30"/>
  <c r="P27" i="30"/>
  <c r="AE26" i="30"/>
  <c r="AD26" i="30"/>
  <c r="AC26" i="30"/>
  <c r="AB26" i="30"/>
  <c r="AA26" i="30"/>
  <c r="S26" i="30"/>
  <c r="R26" i="30"/>
  <c r="P26" i="30"/>
  <c r="AE25" i="30"/>
  <c r="AD25" i="30"/>
  <c r="AC25" i="30"/>
  <c r="AB25" i="30"/>
  <c r="AA25" i="30"/>
  <c r="S25" i="30"/>
  <c r="R25" i="30"/>
  <c r="P25" i="30"/>
  <c r="AE24" i="30"/>
  <c r="AD24" i="30"/>
  <c r="AC24" i="30"/>
  <c r="AB24" i="30"/>
  <c r="AA24" i="30"/>
  <c r="S24" i="30"/>
  <c r="R24" i="30"/>
  <c r="P24" i="30"/>
  <c r="AE21" i="30"/>
  <c r="AD21" i="30"/>
  <c r="AC21" i="30"/>
  <c r="AB21" i="30"/>
  <c r="AA21" i="30"/>
  <c r="S21" i="30"/>
  <c r="R21" i="30"/>
  <c r="P21" i="30"/>
  <c r="AE20" i="30"/>
  <c r="AD20" i="30"/>
  <c r="AC20" i="30"/>
  <c r="AB20" i="30"/>
  <c r="AA20" i="30"/>
  <c r="S20" i="30"/>
  <c r="R20" i="30"/>
  <c r="P20" i="30"/>
  <c r="AE19" i="30"/>
  <c r="AD19" i="30"/>
  <c r="AC19" i="30"/>
  <c r="AB19" i="30"/>
  <c r="AA19" i="30"/>
  <c r="S19" i="30"/>
  <c r="R19" i="30"/>
  <c r="P19" i="30"/>
  <c r="AE16" i="30"/>
  <c r="AD16" i="30"/>
  <c r="AC16" i="30"/>
  <c r="AB16" i="30"/>
  <c r="AA16" i="30"/>
  <c r="S16" i="30"/>
  <c r="R16" i="30"/>
  <c r="P16" i="30"/>
  <c r="AE15" i="30"/>
  <c r="AD15" i="30"/>
  <c r="AC15" i="30"/>
  <c r="AB15" i="30"/>
  <c r="AA15" i="30"/>
  <c r="S15" i="30"/>
  <c r="R15" i="30"/>
  <c r="P15" i="30"/>
  <c r="AE14" i="30"/>
  <c r="AD14" i="30"/>
  <c r="AC14" i="30"/>
  <c r="AB14" i="30"/>
  <c r="AA14" i="30"/>
  <c r="S14" i="30"/>
  <c r="R14" i="30"/>
  <c r="P14" i="30"/>
  <c r="AE13" i="30"/>
  <c r="AD13" i="30"/>
  <c r="AC13" i="30"/>
  <c r="AB13" i="30"/>
  <c r="AA13" i="30"/>
  <c r="S13" i="30"/>
  <c r="R13" i="30"/>
  <c r="P13" i="30"/>
  <c r="AE12" i="30"/>
  <c r="AD12" i="30"/>
  <c r="AC12" i="30"/>
  <c r="AB12" i="30"/>
  <c r="AA12" i="30"/>
  <c r="S12" i="30"/>
  <c r="R12" i="30"/>
  <c r="P12" i="30"/>
  <c r="AE11" i="30"/>
  <c r="AD11" i="30"/>
  <c r="AC11" i="30"/>
  <c r="AB11" i="30"/>
  <c r="AA11" i="30"/>
  <c r="S11" i="30"/>
  <c r="R11" i="30"/>
  <c r="P11" i="30"/>
  <c r="AE10" i="30"/>
  <c r="AD10" i="30"/>
  <c r="AC10" i="30"/>
  <c r="AB10" i="30"/>
  <c r="AA10" i="30"/>
  <c r="S10" i="30"/>
  <c r="R10" i="30"/>
  <c r="P10" i="30"/>
  <c r="AE8" i="30"/>
  <c r="AD8" i="30"/>
  <c r="AC8" i="30"/>
  <c r="AB8" i="30"/>
  <c r="AA8" i="30"/>
  <c r="S8" i="30"/>
  <c r="R8" i="30"/>
  <c r="P8" i="30"/>
  <c r="U5" i="30"/>
  <c r="AB306" i="29"/>
  <c r="AB322" i="29"/>
  <c r="AB304" i="29"/>
  <c r="AB301" i="29"/>
  <c r="AB300" i="29"/>
  <c r="AB299" i="29"/>
  <c r="AB298" i="29"/>
  <c r="AB294" i="29"/>
  <c r="AB293" i="29"/>
  <c r="AB292" i="29"/>
  <c r="AB291" i="29"/>
  <c r="U6" i="29"/>
  <c r="A328" i="29"/>
  <c r="N314" i="29"/>
  <c r="AE287" i="29"/>
  <c r="AD287" i="29"/>
  <c r="AC287" i="29"/>
  <c r="AB287" i="29"/>
  <c r="AA287" i="29"/>
  <c r="S287" i="29"/>
  <c r="R287" i="29"/>
  <c r="P287" i="29"/>
  <c r="AE286" i="29"/>
  <c r="AD286" i="29"/>
  <c r="AC286" i="29"/>
  <c r="AB286" i="29"/>
  <c r="AA286" i="29"/>
  <c r="S286" i="29"/>
  <c r="R286" i="29"/>
  <c r="P286" i="29"/>
  <c r="AE285" i="29"/>
  <c r="AD285" i="29"/>
  <c r="AC285" i="29"/>
  <c r="AB285" i="29"/>
  <c r="AA285" i="29"/>
  <c r="S285" i="29"/>
  <c r="R285" i="29"/>
  <c r="P285" i="29"/>
  <c r="AE284" i="29"/>
  <c r="AD284" i="29"/>
  <c r="AC284" i="29"/>
  <c r="AB284" i="29"/>
  <c r="AA284" i="29"/>
  <c r="S284" i="29"/>
  <c r="R284" i="29"/>
  <c r="P284" i="29"/>
  <c r="AE282" i="29"/>
  <c r="AD282" i="29"/>
  <c r="AC282" i="29"/>
  <c r="AB282" i="29"/>
  <c r="AA282" i="29"/>
  <c r="S282" i="29"/>
  <c r="R282" i="29"/>
  <c r="P282" i="29"/>
  <c r="AE281" i="29"/>
  <c r="AD281" i="29"/>
  <c r="AC281" i="29"/>
  <c r="AB281" i="29"/>
  <c r="AA281" i="29"/>
  <c r="S281" i="29"/>
  <c r="R281" i="29"/>
  <c r="P281" i="29"/>
  <c r="AE280" i="29"/>
  <c r="AD280" i="29"/>
  <c r="AC280" i="29"/>
  <c r="AB280" i="29"/>
  <c r="AA280" i="29"/>
  <c r="S280" i="29"/>
  <c r="R280" i="29"/>
  <c r="P280" i="29"/>
  <c r="AE279" i="29"/>
  <c r="AD279" i="29"/>
  <c r="AC279" i="29"/>
  <c r="AB279" i="29"/>
  <c r="AA279" i="29"/>
  <c r="S279" i="29"/>
  <c r="R279" i="29"/>
  <c r="P279" i="29"/>
  <c r="AE278" i="29"/>
  <c r="AD278" i="29"/>
  <c r="AC278" i="29"/>
  <c r="AB278" i="29"/>
  <c r="AA278" i="29"/>
  <c r="S278" i="29"/>
  <c r="R278" i="29"/>
  <c r="P278" i="29"/>
  <c r="AE277" i="29"/>
  <c r="AD277" i="29"/>
  <c r="AC277" i="29"/>
  <c r="AB277" i="29"/>
  <c r="AA277" i="29"/>
  <c r="S277" i="29"/>
  <c r="R277" i="29"/>
  <c r="P277" i="29"/>
  <c r="AE276" i="29"/>
  <c r="AD276" i="29"/>
  <c r="AC276" i="29"/>
  <c r="AB276" i="29"/>
  <c r="AA276" i="29"/>
  <c r="S276" i="29"/>
  <c r="R276" i="29"/>
  <c r="P276" i="29"/>
  <c r="AE275" i="29"/>
  <c r="AD275" i="29"/>
  <c r="AC275" i="29"/>
  <c r="AB275" i="29"/>
  <c r="AA275" i="29"/>
  <c r="S275" i="29"/>
  <c r="R275" i="29"/>
  <c r="P275" i="29"/>
  <c r="AE274" i="29"/>
  <c r="AD274" i="29"/>
  <c r="AC274" i="29"/>
  <c r="AB274" i="29"/>
  <c r="AA274" i="29"/>
  <c r="S274" i="29"/>
  <c r="R274" i="29"/>
  <c r="P274" i="29"/>
  <c r="AE273" i="29"/>
  <c r="AD273" i="29"/>
  <c r="AC273" i="29"/>
  <c r="AB273" i="29"/>
  <c r="AA273" i="29"/>
  <c r="S273" i="29"/>
  <c r="R273" i="29"/>
  <c r="P273" i="29"/>
  <c r="AE272" i="29"/>
  <c r="AD272" i="29"/>
  <c r="AC272" i="29"/>
  <c r="AB272" i="29"/>
  <c r="AA272" i="29"/>
  <c r="S272" i="29"/>
  <c r="R272" i="29"/>
  <c r="P272" i="29"/>
  <c r="AE271" i="29"/>
  <c r="AD271" i="29"/>
  <c r="AC271" i="29"/>
  <c r="AB271" i="29"/>
  <c r="AA271" i="29"/>
  <c r="S271" i="29"/>
  <c r="R271" i="29"/>
  <c r="P271" i="29"/>
  <c r="AE270" i="29"/>
  <c r="AD270" i="29"/>
  <c r="AC270" i="29"/>
  <c r="AB270" i="29"/>
  <c r="AA270" i="29"/>
  <c r="S270" i="29"/>
  <c r="R270" i="29"/>
  <c r="P270" i="29"/>
  <c r="AE269" i="29"/>
  <c r="AD269" i="29"/>
  <c r="AC269" i="29"/>
  <c r="AB269" i="29"/>
  <c r="AA269" i="29"/>
  <c r="S269" i="29"/>
  <c r="R269" i="29"/>
  <c r="P269" i="29"/>
  <c r="AE268" i="29"/>
  <c r="AD268" i="29"/>
  <c r="AC268" i="29"/>
  <c r="AB268" i="29"/>
  <c r="AA268" i="29"/>
  <c r="S268" i="29"/>
  <c r="R268" i="29"/>
  <c r="P268" i="29"/>
  <c r="AE267" i="29"/>
  <c r="AD267" i="29"/>
  <c r="AC267" i="29"/>
  <c r="AB267" i="29"/>
  <c r="AA267" i="29"/>
  <c r="S267" i="29"/>
  <c r="R267" i="29"/>
  <c r="P267" i="29"/>
  <c r="AE266" i="29"/>
  <c r="AD266" i="29"/>
  <c r="AC266" i="29"/>
  <c r="AB266" i="29"/>
  <c r="AA266" i="29"/>
  <c r="S266" i="29"/>
  <c r="R266" i="29"/>
  <c r="P266" i="29"/>
  <c r="AE265" i="29"/>
  <c r="AD265" i="29"/>
  <c r="AC265" i="29"/>
  <c r="AB265" i="29"/>
  <c r="AA265" i="29"/>
  <c r="S265" i="29"/>
  <c r="R265" i="29"/>
  <c r="P265" i="29"/>
  <c r="AE264" i="29"/>
  <c r="AD264" i="29"/>
  <c r="AC264" i="29"/>
  <c r="AB264" i="29"/>
  <c r="AA264" i="29"/>
  <c r="S264" i="29"/>
  <c r="R264" i="29"/>
  <c r="P264" i="29"/>
  <c r="AE263" i="29"/>
  <c r="AD263" i="29"/>
  <c r="AC263" i="29"/>
  <c r="AB263" i="29"/>
  <c r="AA263" i="29"/>
  <c r="S263" i="29"/>
  <c r="R263" i="29"/>
  <c r="P263" i="29"/>
  <c r="AE262" i="29"/>
  <c r="AD262" i="29"/>
  <c r="AC262" i="29"/>
  <c r="AB262" i="29"/>
  <c r="AA262" i="29"/>
  <c r="S262" i="29"/>
  <c r="R262" i="29"/>
  <c r="P262" i="29"/>
  <c r="AE261" i="29"/>
  <c r="AD261" i="29"/>
  <c r="AC261" i="29"/>
  <c r="AB261" i="29"/>
  <c r="AA261" i="29"/>
  <c r="S261" i="29"/>
  <c r="R261" i="29"/>
  <c r="P261" i="29"/>
  <c r="AE260" i="29"/>
  <c r="AD260" i="29"/>
  <c r="AC260" i="29"/>
  <c r="AB260" i="29"/>
  <c r="AA260" i="29"/>
  <c r="S260" i="29"/>
  <c r="R260" i="29"/>
  <c r="P260" i="29"/>
  <c r="AE259" i="29"/>
  <c r="AD259" i="29"/>
  <c r="AC259" i="29"/>
  <c r="AB259" i="29"/>
  <c r="AA259" i="29"/>
  <c r="S259" i="29"/>
  <c r="R259" i="29"/>
  <c r="P259" i="29"/>
  <c r="AE258" i="29"/>
  <c r="AD258" i="29"/>
  <c r="AC258" i="29"/>
  <c r="AB258" i="29"/>
  <c r="AA258" i="29"/>
  <c r="S258" i="29"/>
  <c r="R258" i="29"/>
  <c r="P258" i="29"/>
  <c r="AE257" i="29"/>
  <c r="AD257" i="29"/>
  <c r="AC257" i="29"/>
  <c r="AB257" i="29"/>
  <c r="AA257" i="29"/>
  <c r="S257" i="29"/>
  <c r="R257" i="29"/>
  <c r="P257" i="29"/>
  <c r="AE256" i="29"/>
  <c r="AD256" i="29"/>
  <c r="AC256" i="29"/>
  <c r="AB256" i="29"/>
  <c r="AA256" i="29"/>
  <c r="S256" i="29"/>
  <c r="R256" i="29"/>
  <c r="P256" i="29"/>
  <c r="AE254" i="29"/>
  <c r="AD254" i="29"/>
  <c r="AC254" i="29"/>
  <c r="AB254" i="29"/>
  <c r="AA254" i="29"/>
  <c r="S254" i="29"/>
  <c r="R254" i="29"/>
  <c r="P254" i="29"/>
  <c r="AE253" i="29"/>
  <c r="AD253" i="29"/>
  <c r="AC253" i="29"/>
  <c r="AB253" i="29"/>
  <c r="AA253" i="29"/>
  <c r="S253" i="29"/>
  <c r="R253" i="29"/>
  <c r="P253" i="29"/>
  <c r="AE252" i="29"/>
  <c r="AD252" i="29"/>
  <c r="AC252" i="29"/>
  <c r="AB252" i="29"/>
  <c r="AA252" i="29"/>
  <c r="S252" i="29"/>
  <c r="R252" i="29"/>
  <c r="P252" i="29"/>
  <c r="AE251" i="29"/>
  <c r="AD251" i="29"/>
  <c r="AC251" i="29"/>
  <c r="AB251" i="29"/>
  <c r="AA251" i="29"/>
  <c r="S251" i="29"/>
  <c r="R251" i="29"/>
  <c r="P251" i="29"/>
  <c r="AE250" i="29"/>
  <c r="AD250" i="29"/>
  <c r="AC250" i="29"/>
  <c r="AB250" i="29"/>
  <c r="AA250" i="29"/>
  <c r="S250" i="29"/>
  <c r="R250" i="29"/>
  <c r="P250" i="29"/>
  <c r="AE249" i="29"/>
  <c r="AD249" i="29"/>
  <c r="AC249" i="29"/>
  <c r="AB249" i="29"/>
  <c r="AA249" i="29"/>
  <c r="S249" i="29"/>
  <c r="R249" i="29"/>
  <c r="P249" i="29"/>
  <c r="AE248" i="29"/>
  <c r="AD248" i="29"/>
  <c r="AC248" i="29"/>
  <c r="AB248" i="29"/>
  <c r="AA248" i="29"/>
  <c r="S248" i="29"/>
  <c r="R248" i="29"/>
  <c r="P248" i="29"/>
  <c r="AE247" i="29"/>
  <c r="AD247" i="29"/>
  <c r="AC247" i="29"/>
  <c r="AB247" i="29"/>
  <c r="AA247" i="29"/>
  <c r="S247" i="29"/>
  <c r="R247" i="29"/>
  <c r="P247" i="29"/>
  <c r="AE246" i="29"/>
  <c r="AD246" i="29"/>
  <c r="AC246" i="29"/>
  <c r="AB246" i="29"/>
  <c r="AA246" i="29"/>
  <c r="S246" i="29"/>
  <c r="R246" i="29"/>
  <c r="P246" i="29"/>
  <c r="AE245" i="29"/>
  <c r="AD245" i="29"/>
  <c r="AC245" i="29"/>
  <c r="AB245" i="29"/>
  <c r="AA245" i="29"/>
  <c r="S245" i="29"/>
  <c r="R245" i="29"/>
  <c r="P245" i="29"/>
  <c r="AE244" i="29"/>
  <c r="AD244" i="29"/>
  <c r="AC244" i="29"/>
  <c r="AB244" i="29"/>
  <c r="AA244" i="29"/>
  <c r="S244" i="29"/>
  <c r="R244" i="29"/>
  <c r="P244" i="29"/>
  <c r="AE243" i="29"/>
  <c r="AD243" i="29"/>
  <c r="AC243" i="29"/>
  <c r="AB243" i="29"/>
  <c r="AA243" i="29"/>
  <c r="S243" i="29"/>
  <c r="R243" i="29"/>
  <c r="P243" i="29"/>
  <c r="AE242" i="29"/>
  <c r="AD242" i="29"/>
  <c r="AC242" i="29"/>
  <c r="AB242" i="29"/>
  <c r="AA242" i="29"/>
  <c r="S242" i="29"/>
  <c r="R242" i="29"/>
  <c r="P242" i="29"/>
  <c r="AE241" i="29"/>
  <c r="AD241" i="29"/>
  <c r="AC241" i="29"/>
  <c r="AB241" i="29"/>
  <c r="AA241" i="29"/>
  <c r="S241" i="29"/>
  <c r="R241" i="29"/>
  <c r="P241" i="29"/>
  <c r="AE239" i="29"/>
  <c r="AD239" i="29"/>
  <c r="AC239" i="29"/>
  <c r="AB239" i="29"/>
  <c r="AA239" i="29"/>
  <c r="S239" i="29"/>
  <c r="R239" i="29"/>
  <c r="P239" i="29"/>
  <c r="AE238" i="29"/>
  <c r="AD238" i="29"/>
  <c r="AC238" i="29"/>
  <c r="AB238" i="29"/>
  <c r="AA238" i="29"/>
  <c r="S238" i="29"/>
  <c r="R238" i="29"/>
  <c r="P238" i="29"/>
  <c r="AE237" i="29"/>
  <c r="AD237" i="29"/>
  <c r="AC237" i="29"/>
  <c r="AB237" i="29"/>
  <c r="AA237" i="29"/>
  <c r="S237" i="29"/>
  <c r="R237" i="29"/>
  <c r="P237" i="29"/>
  <c r="AE236" i="29"/>
  <c r="AD236" i="29"/>
  <c r="AC236" i="29"/>
  <c r="AB236" i="29"/>
  <c r="AA236" i="29"/>
  <c r="S236" i="29"/>
  <c r="R236" i="29"/>
  <c r="P236" i="29"/>
  <c r="AE235" i="29"/>
  <c r="AD235" i="29"/>
  <c r="AC235" i="29"/>
  <c r="AB235" i="29"/>
  <c r="AA235" i="29"/>
  <c r="S235" i="29"/>
  <c r="R235" i="29"/>
  <c r="P235" i="29"/>
  <c r="AE234" i="29"/>
  <c r="AD234" i="29"/>
  <c r="AC234" i="29"/>
  <c r="AB234" i="29"/>
  <c r="AA234" i="29"/>
  <c r="S234" i="29"/>
  <c r="R234" i="29"/>
  <c r="P234" i="29"/>
  <c r="AE233" i="29"/>
  <c r="AD233" i="29"/>
  <c r="AC233" i="29"/>
  <c r="AB233" i="29"/>
  <c r="AA233" i="29"/>
  <c r="S233" i="29"/>
  <c r="R233" i="29"/>
  <c r="P233" i="29"/>
  <c r="AE232" i="29"/>
  <c r="AD232" i="29"/>
  <c r="AC232" i="29"/>
  <c r="AB232" i="29"/>
  <c r="AA232" i="29"/>
  <c r="S232" i="29"/>
  <c r="R232" i="29"/>
  <c r="P232" i="29"/>
  <c r="AE231" i="29"/>
  <c r="AD231" i="29"/>
  <c r="AC231" i="29"/>
  <c r="AB231" i="29"/>
  <c r="AA231" i="29"/>
  <c r="S231" i="29"/>
  <c r="R231" i="29"/>
  <c r="P231" i="29"/>
  <c r="AE230" i="29"/>
  <c r="AD230" i="29"/>
  <c r="AC230" i="29"/>
  <c r="AB230" i="29"/>
  <c r="AA230" i="29"/>
  <c r="S230" i="29"/>
  <c r="R230" i="29"/>
  <c r="P230" i="29"/>
  <c r="AE229" i="29"/>
  <c r="AD229" i="29"/>
  <c r="AC229" i="29"/>
  <c r="AB229" i="29"/>
  <c r="AA229" i="29"/>
  <c r="S229" i="29"/>
  <c r="R229" i="29"/>
  <c r="P229" i="29"/>
  <c r="AE228" i="29"/>
  <c r="AD228" i="29"/>
  <c r="AC228" i="29"/>
  <c r="AB228" i="29"/>
  <c r="AA228" i="29"/>
  <c r="S228" i="29"/>
  <c r="R228" i="29"/>
  <c r="P228" i="29"/>
  <c r="AE227" i="29"/>
  <c r="AD227" i="29"/>
  <c r="AC227" i="29"/>
  <c r="AB227" i="29"/>
  <c r="AA227" i="29"/>
  <c r="S227" i="29"/>
  <c r="R227" i="29"/>
  <c r="P227" i="29"/>
  <c r="AE225" i="29"/>
  <c r="AD225" i="29"/>
  <c r="AC225" i="29"/>
  <c r="AB225" i="29"/>
  <c r="AA225" i="29"/>
  <c r="S225" i="29"/>
  <c r="R225" i="29"/>
  <c r="P225" i="29"/>
  <c r="AE224" i="29"/>
  <c r="AD224" i="29"/>
  <c r="AC224" i="29"/>
  <c r="AB224" i="29"/>
  <c r="AA224" i="29"/>
  <c r="S224" i="29"/>
  <c r="R224" i="29"/>
  <c r="P224" i="29"/>
  <c r="AE223" i="29"/>
  <c r="AD223" i="29"/>
  <c r="AC223" i="29"/>
  <c r="AB223" i="29"/>
  <c r="AA223" i="29"/>
  <c r="S223" i="29"/>
  <c r="R223" i="29"/>
  <c r="P223" i="29"/>
  <c r="AE222" i="29"/>
  <c r="AD222" i="29"/>
  <c r="AC222" i="29"/>
  <c r="AB222" i="29"/>
  <c r="AA222" i="29"/>
  <c r="S222" i="29"/>
  <c r="R222" i="29"/>
  <c r="P222" i="29"/>
  <c r="AE221" i="29"/>
  <c r="AD221" i="29"/>
  <c r="AC221" i="29"/>
  <c r="AB221" i="29"/>
  <c r="AA221" i="29"/>
  <c r="S221" i="29"/>
  <c r="R221" i="29"/>
  <c r="P221" i="29"/>
  <c r="AE220" i="29"/>
  <c r="AD220" i="29"/>
  <c r="AC220" i="29"/>
  <c r="AB220" i="29"/>
  <c r="AA220" i="29"/>
  <c r="S220" i="29"/>
  <c r="R220" i="29"/>
  <c r="P220" i="29"/>
  <c r="AE219" i="29"/>
  <c r="AD219" i="29"/>
  <c r="AC219" i="29"/>
  <c r="AB219" i="29"/>
  <c r="AA219" i="29"/>
  <c r="S219" i="29"/>
  <c r="R219" i="29"/>
  <c r="P219" i="29"/>
  <c r="AE217" i="29"/>
  <c r="AD217" i="29"/>
  <c r="AC217" i="29"/>
  <c r="AB217" i="29"/>
  <c r="AA217" i="29"/>
  <c r="S217" i="29"/>
  <c r="R217" i="29"/>
  <c r="P217" i="29"/>
  <c r="AE216" i="29"/>
  <c r="AD216" i="29"/>
  <c r="AC216" i="29"/>
  <c r="AB216" i="29"/>
  <c r="AA216" i="29"/>
  <c r="S216" i="29"/>
  <c r="R216" i="29"/>
  <c r="P216" i="29"/>
  <c r="AE215" i="29"/>
  <c r="AD215" i="29"/>
  <c r="AC215" i="29"/>
  <c r="AB215" i="29"/>
  <c r="AA215" i="29"/>
  <c r="S215" i="29"/>
  <c r="R215" i="29"/>
  <c r="P215" i="29"/>
  <c r="AE214" i="29"/>
  <c r="AD214" i="29"/>
  <c r="AC214" i="29"/>
  <c r="AB214" i="29"/>
  <c r="AA214" i="29"/>
  <c r="S214" i="29"/>
  <c r="R214" i="29"/>
  <c r="P214" i="29"/>
  <c r="AE213" i="29"/>
  <c r="AD213" i="29"/>
  <c r="AC213" i="29"/>
  <c r="AB213" i="29"/>
  <c r="AA213" i="29"/>
  <c r="S213" i="29"/>
  <c r="R213" i="29"/>
  <c r="P213" i="29"/>
  <c r="AE212" i="29"/>
  <c r="AD212" i="29"/>
  <c r="AC212" i="29"/>
  <c r="AB212" i="29"/>
  <c r="AA212" i="29"/>
  <c r="S212" i="29"/>
  <c r="R212" i="29"/>
  <c r="P212" i="29"/>
  <c r="AE211" i="29"/>
  <c r="AD211" i="29"/>
  <c r="AC211" i="29"/>
  <c r="AB211" i="29"/>
  <c r="AA211" i="29"/>
  <c r="S211" i="29"/>
  <c r="R211" i="29"/>
  <c r="P211" i="29"/>
  <c r="AE210" i="29"/>
  <c r="AD210" i="29"/>
  <c r="AC210" i="29"/>
  <c r="AB210" i="29"/>
  <c r="AA210" i="29"/>
  <c r="S210" i="29"/>
  <c r="R210" i="29"/>
  <c r="P210" i="29"/>
  <c r="AE209" i="29"/>
  <c r="AD209" i="29"/>
  <c r="AC209" i="29"/>
  <c r="AB209" i="29"/>
  <c r="AA209" i="29"/>
  <c r="S209" i="29"/>
  <c r="R209" i="29"/>
  <c r="P209" i="29"/>
  <c r="AE208" i="29"/>
  <c r="AD208" i="29"/>
  <c r="AC208" i="29"/>
  <c r="AB208" i="29"/>
  <c r="AA208" i="29"/>
  <c r="S208" i="29"/>
  <c r="R208" i="29"/>
  <c r="P208" i="29"/>
  <c r="AE207" i="29"/>
  <c r="AD207" i="29"/>
  <c r="AC207" i="29"/>
  <c r="AB207" i="29"/>
  <c r="AA207" i="29"/>
  <c r="S207" i="29"/>
  <c r="R207" i="29"/>
  <c r="P207" i="29"/>
  <c r="AE206" i="29"/>
  <c r="AD206" i="29"/>
  <c r="AC206" i="29"/>
  <c r="AB206" i="29"/>
  <c r="AA206" i="29"/>
  <c r="S206" i="29"/>
  <c r="R206" i="29"/>
  <c r="P206" i="29"/>
  <c r="AE205" i="29"/>
  <c r="AD205" i="29"/>
  <c r="AC205" i="29"/>
  <c r="AB205" i="29"/>
  <c r="AA205" i="29"/>
  <c r="S205" i="29"/>
  <c r="R205" i="29"/>
  <c r="P205" i="29"/>
  <c r="AE204" i="29"/>
  <c r="AD204" i="29"/>
  <c r="AC204" i="29"/>
  <c r="AB204" i="29"/>
  <c r="AA204" i="29"/>
  <c r="S204" i="29"/>
  <c r="R204" i="29"/>
  <c r="P204" i="29"/>
  <c r="AE202" i="29"/>
  <c r="AD202" i="29"/>
  <c r="AC202" i="29"/>
  <c r="AB202" i="29"/>
  <c r="AA202" i="29"/>
  <c r="S202" i="29"/>
  <c r="R202" i="29"/>
  <c r="P202" i="29"/>
  <c r="AE201" i="29"/>
  <c r="AD201" i="29"/>
  <c r="AC201" i="29"/>
  <c r="AB201" i="29"/>
  <c r="AA201" i="29"/>
  <c r="S201" i="29"/>
  <c r="R201" i="29"/>
  <c r="P201" i="29"/>
  <c r="AE199" i="29"/>
  <c r="AD199" i="29"/>
  <c r="AC199" i="29"/>
  <c r="AB199" i="29"/>
  <c r="AA199" i="29"/>
  <c r="S199" i="29"/>
  <c r="R199" i="29"/>
  <c r="P199" i="29"/>
  <c r="AE198" i="29"/>
  <c r="AD198" i="29"/>
  <c r="AC198" i="29"/>
  <c r="AB198" i="29"/>
  <c r="AA198" i="29"/>
  <c r="S198" i="29"/>
  <c r="R198" i="29"/>
  <c r="P198" i="29"/>
  <c r="AE197" i="29"/>
  <c r="AD197" i="29"/>
  <c r="AC197" i="29"/>
  <c r="AB197" i="29"/>
  <c r="AA197" i="29"/>
  <c r="S197" i="29"/>
  <c r="R197" i="29"/>
  <c r="P197" i="29"/>
  <c r="AE196" i="29"/>
  <c r="AD196" i="29"/>
  <c r="AC196" i="29"/>
  <c r="AB196" i="29"/>
  <c r="AA196" i="29"/>
  <c r="S196" i="29"/>
  <c r="R196" i="29"/>
  <c r="P196" i="29"/>
  <c r="AE195" i="29"/>
  <c r="AD195" i="29"/>
  <c r="AC195" i="29"/>
  <c r="AB195" i="29"/>
  <c r="AA195" i="29"/>
  <c r="S195" i="29"/>
  <c r="R195" i="29"/>
  <c r="P195" i="29"/>
  <c r="AE194" i="29"/>
  <c r="AD194" i="29"/>
  <c r="AC194" i="29"/>
  <c r="AB194" i="29"/>
  <c r="AA194" i="29"/>
  <c r="S194" i="29"/>
  <c r="R194" i="29"/>
  <c r="P194" i="29"/>
  <c r="AE193" i="29"/>
  <c r="AD193" i="29"/>
  <c r="AC193" i="29"/>
  <c r="AB193" i="29"/>
  <c r="AA193" i="29"/>
  <c r="S193" i="29"/>
  <c r="R193" i="29"/>
  <c r="P193" i="29"/>
  <c r="AE192" i="29"/>
  <c r="AD192" i="29"/>
  <c r="AC192" i="29"/>
  <c r="AB192" i="29"/>
  <c r="AA192" i="29"/>
  <c r="S192" i="29"/>
  <c r="R192" i="29"/>
  <c r="P192" i="29"/>
  <c r="AE191" i="29"/>
  <c r="AD191" i="29"/>
  <c r="AC191" i="29"/>
  <c r="AB191" i="29"/>
  <c r="AA191" i="29"/>
  <c r="S191" i="29"/>
  <c r="R191" i="29"/>
  <c r="P191" i="29"/>
  <c r="AE190" i="29"/>
  <c r="AD190" i="29"/>
  <c r="AC190" i="29"/>
  <c r="AB190" i="29"/>
  <c r="AA190" i="29"/>
  <c r="S190" i="29"/>
  <c r="R190" i="29"/>
  <c r="P190" i="29"/>
  <c r="AE189" i="29"/>
  <c r="AD189" i="29"/>
  <c r="AC189" i="29"/>
  <c r="AB189" i="29"/>
  <c r="AA189" i="29"/>
  <c r="S189" i="29"/>
  <c r="R189" i="29"/>
  <c r="P189" i="29"/>
  <c r="AE188" i="29"/>
  <c r="AD188" i="29"/>
  <c r="AC188" i="29"/>
  <c r="AB188" i="29"/>
  <c r="AA188" i="29"/>
  <c r="S188" i="29"/>
  <c r="R188" i="29"/>
  <c r="P188" i="29"/>
  <c r="AE187" i="29"/>
  <c r="AD187" i="29"/>
  <c r="AC187" i="29"/>
  <c r="AB187" i="29"/>
  <c r="AA187" i="29"/>
  <c r="S187" i="29"/>
  <c r="R187" i="29"/>
  <c r="P187" i="29"/>
  <c r="AE185" i="29"/>
  <c r="AD185" i="29"/>
  <c r="AC185" i="29"/>
  <c r="AB185" i="29"/>
  <c r="AA185" i="29"/>
  <c r="S185" i="29"/>
  <c r="R185" i="29"/>
  <c r="P185" i="29"/>
  <c r="AE184" i="29"/>
  <c r="AD184" i="29"/>
  <c r="AC184" i="29"/>
  <c r="AB184" i="29"/>
  <c r="AA184" i="29"/>
  <c r="S184" i="29"/>
  <c r="R184" i="29"/>
  <c r="P184" i="29"/>
  <c r="AE183" i="29"/>
  <c r="AD183" i="29"/>
  <c r="AC183" i="29"/>
  <c r="AB183" i="29"/>
  <c r="AA183" i="29"/>
  <c r="S183" i="29"/>
  <c r="R183" i="29"/>
  <c r="P183" i="29"/>
  <c r="AE182" i="29"/>
  <c r="AD182" i="29"/>
  <c r="AC182" i="29"/>
  <c r="AB182" i="29"/>
  <c r="AA182" i="29"/>
  <c r="S182" i="29"/>
  <c r="R182" i="29"/>
  <c r="P182" i="29"/>
  <c r="AE181" i="29"/>
  <c r="AD181" i="29"/>
  <c r="AC181" i="29"/>
  <c r="AB181" i="29"/>
  <c r="AA181" i="29"/>
  <c r="S181" i="29"/>
  <c r="R181" i="29"/>
  <c r="P181" i="29"/>
  <c r="AE180" i="29"/>
  <c r="AD180" i="29"/>
  <c r="AC180" i="29"/>
  <c r="AB180" i="29"/>
  <c r="AA180" i="29"/>
  <c r="S180" i="29"/>
  <c r="R180" i="29"/>
  <c r="P180" i="29"/>
  <c r="AE179" i="29"/>
  <c r="AD179" i="29"/>
  <c r="AC179" i="29"/>
  <c r="AB179" i="29"/>
  <c r="AA179" i="29"/>
  <c r="S179" i="29"/>
  <c r="R179" i="29"/>
  <c r="P179" i="29"/>
  <c r="AE178" i="29"/>
  <c r="AD178" i="29"/>
  <c r="AC178" i="29"/>
  <c r="AB178" i="29"/>
  <c r="AA178" i="29"/>
  <c r="S178" i="29"/>
  <c r="R178" i="29"/>
  <c r="P178" i="29"/>
  <c r="AE177" i="29"/>
  <c r="AD177" i="29"/>
  <c r="AC177" i="29"/>
  <c r="AB177" i="29"/>
  <c r="AA177" i="29"/>
  <c r="S177" i="29"/>
  <c r="R177" i="29"/>
  <c r="P177" i="29"/>
  <c r="AE176" i="29"/>
  <c r="AD176" i="29"/>
  <c r="AC176" i="29"/>
  <c r="AB176" i="29"/>
  <c r="AA176" i="29"/>
  <c r="S176" i="29"/>
  <c r="R176" i="29"/>
  <c r="P176" i="29"/>
  <c r="AE174" i="29"/>
  <c r="AD174" i="29"/>
  <c r="AC174" i="29"/>
  <c r="AB174" i="29"/>
  <c r="AA174" i="29"/>
  <c r="S174" i="29"/>
  <c r="R174" i="29"/>
  <c r="P174" i="29"/>
  <c r="AE173" i="29"/>
  <c r="AD173" i="29"/>
  <c r="AC173" i="29"/>
  <c r="AB173" i="29"/>
  <c r="AA173" i="29"/>
  <c r="S173" i="29"/>
  <c r="R173" i="29"/>
  <c r="P173" i="29"/>
  <c r="AE58" i="29"/>
  <c r="AD58" i="29"/>
  <c r="AC58" i="29"/>
  <c r="AB58" i="29"/>
  <c r="AA58" i="29"/>
  <c r="S58" i="29"/>
  <c r="R58" i="29"/>
  <c r="P58" i="29"/>
  <c r="AE171" i="29"/>
  <c r="AD171" i="29"/>
  <c r="AC171" i="29"/>
  <c r="AB171" i="29"/>
  <c r="AA171" i="29"/>
  <c r="S171" i="29"/>
  <c r="R171" i="29"/>
  <c r="P171" i="29"/>
  <c r="AE170" i="29"/>
  <c r="AD170" i="29"/>
  <c r="AC170" i="29"/>
  <c r="AB170" i="29"/>
  <c r="AA170" i="29"/>
  <c r="S170" i="29"/>
  <c r="R170" i="29"/>
  <c r="P170" i="29"/>
  <c r="AE169" i="29"/>
  <c r="AD169" i="29"/>
  <c r="AC169" i="29"/>
  <c r="AB169" i="29"/>
  <c r="AA169" i="29"/>
  <c r="S169" i="29"/>
  <c r="R169" i="29"/>
  <c r="P169" i="29"/>
  <c r="AE168" i="29"/>
  <c r="AD168" i="29"/>
  <c r="AC168" i="29"/>
  <c r="AB168" i="29"/>
  <c r="AA168" i="29"/>
  <c r="S168" i="29"/>
  <c r="R168" i="29"/>
  <c r="P168" i="29"/>
  <c r="AE167" i="29"/>
  <c r="AD167" i="29"/>
  <c r="AC167" i="29"/>
  <c r="AB167" i="29"/>
  <c r="AA167" i="29"/>
  <c r="S167" i="29"/>
  <c r="R167" i="29"/>
  <c r="P167" i="29"/>
  <c r="AE166" i="29"/>
  <c r="AD166" i="29"/>
  <c r="AC166" i="29"/>
  <c r="AB166" i="29"/>
  <c r="AA166" i="29"/>
  <c r="S166" i="29"/>
  <c r="R166" i="29"/>
  <c r="P166" i="29"/>
  <c r="AE164" i="29"/>
  <c r="AD164" i="29"/>
  <c r="AC164" i="29"/>
  <c r="AB164" i="29"/>
  <c r="AA164" i="29"/>
  <c r="S164" i="29"/>
  <c r="R164" i="29"/>
  <c r="P164" i="29"/>
  <c r="AE163" i="29"/>
  <c r="AD163" i="29"/>
  <c r="AB163" i="29"/>
  <c r="AA163" i="29"/>
  <c r="S163" i="29"/>
  <c r="R163" i="29"/>
  <c r="P163" i="29"/>
  <c r="AE161" i="29"/>
  <c r="AC161" i="29"/>
  <c r="AB161" i="29"/>
  <c r="AA161" i="29"/>
  <c r="S161" i="29"/>
  <c r="R161" i="29"/>
  <c r="P161" i="29"/>
  <c r="AE160" i="29"/>
  <c r="AD160" i="29"/>
  <c r="AC160" i="29"/>
  <c r="AB160" i="29"/>
  <c r="AA160" i="29"/>
  <c r="S160" i="29"/>
  <c r="R160" i="29"/>
  <c r="P160" i="29"/>
  <c r="AE159" i="29"/>
  <c r="AD159" i="29"/>
  <c r="AC159" i="29"/>
  <c r="AB159" i="29"/>
  <c r="AA159" i="29"/>
  <c r="S159" i="29"/>
  <c r="R159" i="29"/>
  <c r="P159" i="29"/>
  <c r="AE158" i="29"/>
  <c r="AD158" i="29"/>
  <c r="AC158" i="29"/>
  <c r="AB158" i="29"/>
  <c r="AA158" i="29"/>
  <c r="S158" i="29"/>
  <c r="R158" i="29"/>
  <c r="P158" i="29"/>
  <c r="AE157" i="29"/>
  <c r="AD157" i="29"/>
  <c r="AC157" i="29"/>
  <c r="AB157" i="29"/>
  <c r="AA157" i="29"/>
  <c r="S157" i="29"/>
  <c r="R157" i="29"/>
  <c r="P157" i="29"/>
  <c r="AE156" i="29"/>
  <c r="AD156" i="29"/>
  <c r="AC156" i="29"/>
  <c r="AB156" i="29"/>
  <c r="AA156" i="29"/>
  <c r="S156" i="29"/>
  <c r="R156" i="29"/>
  <c r="P156" i="29"/>
  <c r="AE155" i="29"/>
  <c r="AD155" i="29"/>
  <c r="AC155" i="29"/>
  <c r="AB155" i="29"/>
  <c r="AA155" i="29"/>
  <c r="S155" i="29"/>
  <c r="R155" i="29"/>
  <c r="P155" i="29"/>
  <c r="AE154" i="29"/>
  <c r="AD154" i="29"/>
  <c r="AC154" i="29"/>
  <c r="AB154" i="29"/>
  <c r="AA154" i="29"/>
  <c r="S154" i="29"/>
  <c r="R154" i="29"/>
  <c r="P154" i="29"/>
  <c r="AE153" i="29"/>
  <c r="AD153" i="29"/>
  <c r="AC153" i="29"/>
  <c r="AB153" i="29"/>
  <c r="AA153" i="29"/>
  <c r="S153" i="29"/>
  <c r="R153" i="29"/>
  <c r="P153" i="29"/>
  <c r="AE152" i="29"/>
  <c r="AD152" i="29"/>
  <c r="AC152" i="29"/>
  <c r="AB152" i="29"/>
  <c r="AA152" i="29"/>
  <c r="S152" i="29"/>
  <c r="R152" i="29"/>
  <c r="P152" i="29"/>
  <c r="AE151" i="29"/>
  <c r="AD151" i="29"/>
  <c r="AC151" i="29"/>
  <c r="AB151" i="29"/>
  <c r="AA151" i="29"/>
  <c r="S151" i="29"/>
  <c r="R151" i="29"/>
  <c r="P151" i="29"/>
  <c r="AE150" i="29"/>
  <c r="AD150" i="29"/>
  <c r="AC150" i="29"/>
  <c r="AB150" i="29"/>
  <c r="AA150" i="29"/>
  <c r="S150" i="29"/>
  <c r="R150" i="29"/>
  <c r="P150" i="29"/>
  <c r="AE149" i="29"/>
  <c r="AD149" i="29"/>
  <c r="AC149" i="29"/>
  <c r="AB149" i="29"/>
  <c r="AA149" i="29"/>
  <c r="S149" i="29"/>
  <c r="R149" i="29"/>
  <c r="P149" i="29"/>
  <c r="AE148" i="29"/>
  <c r="AD148" i="29"/>
  <c r="AC148" i="29"/>
  <c r="AB148" i="29"/>
  <c r="AA148" i="29"/>
  <c r="S148" i="29"/>
  <c r="R148" i="29"/>
  <c r="P148" i="29"/>
  <c r="AE203" i="29"/>
  <c r="AD203" i="29"/>
  <c r="AC203" i="29"/>
  <c r="AB203" i="29"/>
  <c r="AA203" i="29"/>
  <c r="S203" i="29"/>
  <c r="R203" i="29"/>
  <c r="P203" i="29"/>
  <c r="AE147" i="29"/>
  <c r="AD147" i="29"/>
  <c r="AC147" i="29"/>
  <c r="AB147" i="29"/>
  <c r="AA147" i="29"/>
  <c r="S147" i="29"/>
  <c r="R147" i="29"/>
  <c r="P147" i="29"/>
  <c r="AE146" i="29"/>
  <c r="AD146" i="29"/>
  <c r="AC146" i="29"/>
  <c r="AB146" i="29"/>
  <c r="AA146" i="29"/>
  <c r="S146" i="29"/>
  <c r="R146" i="29"/>
  <c r="P146" i="29"/>
  <c r="AE145" i="29"/>
  <c r="AD145" i="29"/>
  <c r="AC145" i="29"/>
  <c r="AB145" i="29"/>
  <c r="AA145" i="29"/>
  <c r="S145" i="29"/>
  <c r="R145" i="29"/>
  <c r="P145" i="29"/>
  <c r="AE144" i="29"/>
  <c r="AD144" i="29"/>
  <c r="AC144" i="29"/>
  <c r="AB144" i="29"/>
  <c r="AA144" i="29"/>
  <c r="S144" i="29"/>
  <c r="R144" i="29"/>
  <c r="P144" i="29"/>
  <c r="AE143" i="29"/>
  <c r="AD143" i="29"/>
  <c r="AC143" i="29"/>
  <c r="AB143" i="29"/>
  <c r="AA143" i="29"/>
  <c r="S143" i="29"/>
  <c r="R143" i="29"/>
  <c r="P143" i="29"/>
  <c r="AE142" i="29"/>
  <c r="AD142" i="29"/>
  <c r="AC142" i="29"/>
  <c r="AB142" i="29"/>
  <c r="AA142" i="29"/>
  <c r="S142" i="29"/>
  <c r="R142" i="29"/>
  <c r="P142" i="29"/>
  <c r="AE141" i="29"/>
  <c r="AD141" i="29"/>
  <c r="AC141" i="29"/>
  <c r="AB141" i="29"/>
  <c r="AA141" i="29"/>
  <c r="S141" i="29"/>
  <c r="R141" i="29"/>
  <c r="P141" i="29"/>
  <c r="AE140" i="29"/>
  <c r="AD140" i="29"/>
  <c r="AC140" i="29"/>
  <c r="AB140" i="29"/>
  <c r="AA140" i="29"/>
  <c r="S140" i="29"/>
  <c r="R140" i="29"/>
  <c r="P140" i="29"/>
  <c r="AE139" i="29"/>
  <c r="AD139" i="29"/>
  <c r="AC139" i="29"/>
  <c r="AB139" i="29"/>
  <c r="AA139" i="29"/>
  <c r="S139" i="29"/>
  <c r="R139" i="29"/>
  <c r="P139" i="29"/>
  <c r="AE138" i="29"/>
  <c r="AD138" i="29"/>
  <c r="AC138" i="29"/>
  <c r="AB138" i="29"/>
  <c r="AA138" i="29"/>
  <c r="S138" i="29"/>
  <c r="R138" i="29"/>
  <c r="P138" i="29"/>
  <c r="AE137" i="29"/>
  <c r="AD137" i="29"/>
  <c r="AC137" i="29"/>
  <c r="AB137" i="29"/>
  <c r="AA137" i="29"/>
  <c r="S137" i="29"/>
  <c r="R137" i="29"/>
  <c r="P137" i="29"/>
  <c r="AE136" i="29"/>
  <c r="AD136" i="29"/>
  <c r="AC136" i="29"/>
  <c r="AB136" i="29"/>
  <c r="AA136" i="29"/>
  <c r="S136" i="29"/>
  <c r="R136" i="29"/>
  <c r="P136" i="29"/>
  <c r="AE133" i="29"/>
  <c r="AD133" i="29"/>
  <c r="AC133" i="29"/>
  <c r="AB133" i="29"/>
  <c r="AA133" i="29"/>
  <c r="S133" i="29"/>
  <c r="R133" i="29"/>
  <c r="P133" i="29"/>
  <c r="AE132" i="29"/>
  <c r="AD132" i="29"/>
  <c r="AC132" i="29"/>
  <c r="AB132" i="29"/>
  <c r="AA132" i="29"/>
  <c r="S132" i="29"/>
  <c r="R132" i="29"/>
  <c r="P132" i="29"/>
  <c r="AE131" i="29"/>
  <c r="AD131" i="29"/>
  <c r="AC131" i="29"/>
  <c r="AB131" i="29"/>
  <c r="AA131" i="29"/>
  <c r="S131" i="29"/>
  <c r="R131" i="29"/>
  <c r="P131" i="29"/>
  <c r="AE135" i="29"/>
  <c r="AD135" i="29"/>
  <c r="AC135" i="29"/>
  <c r="AB135" i="29"/>
  <c r="AA135" i="29"/>
  <c r="S135" i="29"/>
  <c r="R135" i="29"/>
  <c r="P135" i="29"/>
  <c r="AE134" i="29"/>
  <c r="AD134" i="29"/>
  <c r="AC134" i="29"/>
  <c r="AB134" i="29"/>
  <c r="AA134" i="29"/>
  <c r="S134" i="29"/>
  <c r="R134" i="29"/>
  <c r="P134" i="29"/>
  <c r="AE130" i="29"/>
  <c r="AD130" i="29"/>
  <c r="AC130" i="29"/>
  <c r="AB130" i="29"/>
  <c r="AA130" i="29"/>
  <c r="S130" i="29"/>
  <c r="R130" i="29"/>
  <c r="P130" i="29"/>
  <c r="AE129" i="29"/>
  <c r="AD129" i="29"/>
  <c r="AC129" i="29"/>
  <c r="AB129" i="29"/>
  <c r="AA129" i="29"/>
  <c r="S129" i="29"/>
  <c r="R129" i="29"/>
  <c r="P129" i="29"/>
  <c r="AE128" i="29"/>
  <c r="AD128" i="29"/>
  <c r="AC128" i="29"/>
  <c r="AB128" i="29"/>
  <c r="AA128" i="29"/>
  <c r="S128" i="29"/>
  <c r="R128" i="29"/>
  <c r="P128" i="29"/>
  <c r="AE127" i="29"/>
  <c r="AD127" i="29"/>
  <c r="AC127" i="29"/>
  <c r="AB127" i="29"/>
  <c r="AA127" i="29"/>
  <c r="S127" i="29"/>
  <c r="R127" i="29"/>
  <c r="P127" i="29"/>
  <c r="AE125" i="29"/>
  <c r="AD125" i="29"/>
  <c r="AC125" i="29"/>
  <c r="AB125" i="29"/>
  <c r="AA125" i="29"/>
  <c r="S125" i="29"/>
  <c r="R125" i="29"/>
  <c r="P125" i="29"/>
  <c r="AE124" i="29"/>
  <c r="AD124" i="29"/>
  <c r="AC124" i="29"/>
  <c r="AB124" i="29"/>
  <c r="AA124" i="29"/>
  <c r="S124" i="29"/>
  <c r="R124" i="29"/>
  <c r="P124" i="29"/>
  <c r="AE123" i="29"/>
  <c r="AD123" i="29"/>
  <c r="AC123" i="29"/>
  <c r="AB123" i="29"/>
  <c r="AA123" i="29"/>
  <c r="S123" i="29"/>
  <c r="R123" i="29"/>
  <c r="P123" i="29"/>
  <c r="AE122" i="29"/>
  <c r="AD122" i="29"/>
  <c r="AC122" i="29"/>
  <c r="AB122" i="29"/>
  <c r="AA122" i="29"/>
  <c r="S122" i="29"/>
  <c r="R122" i="29"/>
  <c r="P122" i="29"/>
  <c r="AE121" i="29"/>
  <c r="AD121" i="29"/>
  <c r="AC121" i="29"/>
  <c r="AB121" i="29"/>
  <c r="AA121" i="29"/>
  <c r="S121" i="29"/>
  <c r="R121" i="29"/>
  <c r="P121" i="29"/>
  <c r="AE120" i="29"/>
  <c r="AD120" i="29"/>
  <c r="AC120" i="29"/>
  <c r="AB120" i="29"/>
  <c r="AA120" i="29"/>
  <c r="S120" i="29"/>
  <c r="R120" i="29"/>
  <c r="P120" i="29"/>
  <c r="AE119" i="29"/>
  <c r="AD119" i="29"/>
  <c r="AC119" i="29"/>
  <c r="AB119" i="29"/>
  <c r="AA119" i="29"/>
  <c r="S119" i="29"/>
  <c r="R119" i="29"/>
  <c r="P119" i="29"/>
  <c r="AE118" i="29"/>
  <c r="AD118" i="29"/>
  <c r="AC118" i="29"/>
  <c r="AB118" i="29"/>
  <c r="AA118" i="29"/>
  <c r="S118" i="29"/>
  <c r="R118" i="29"/>
  <c r="P118" i="29"/>
  <c r="AE117" i="29"/>
  <c r="AD117" i="29"/>
  <c r="AC117" i="29"/>
  <c r="AB117" i="29"/>
  <c r="AA117" i="29"/>
  <c r="S117" i="29"/>
  <c r="R117" i="29"/>
  <c r="P117" i="29"/>
  <c r="AE116" i="29"/>
  <c r="AD116" i="29"/>
  <c r="AC116" i="29"/>
  <c r="AB116" i="29"/>
  <c r="AA116" i="29"/>
  <c r="S116" i="29"/>
  <c r="R116" i="29"/>
  <c r="P116" i="29"/>
  <c r="AE115" i="29"/>
  <c r="AD115" i="29"/>
  <c r="AC115" i="29"/>
  <c r="AB115" i="29"/>
  <c r="AA115" i="29"/>
  <c r="S115" i="29"/>
  <c r="R115" i="29"/>
  <c r="P115" i="29"/>
  <c r="AE114" i="29"/>
  <c r="AD114" i="29"/>
  <c r="AC114" i="29"/>
  <c r="AB114" i="29"/>
  <c r="AA114" i="29"/>
  <c r="S114" i="29"/>
  <c r="R114" i="29"/>
  <c r="P114" i="29"/>
  <c r="AE113" i="29"/>
  <c r="AD113" i="29"/>
  <c r="AC113" i="29"/>
  <c r="AB113" i="29"/>
  <c r="AA113" i="29"/>
  <c r="S113" i="29"/>
  <c r="R113" i="29"/>
  <c r="P113" i="29"/>
  <c r="AE112" i="29"/>
  <c r="AD112" i="29"/>
  <c r="AC112" i="29"/>
  <c r="AB112" i="29"/>
  <c r="AA112" i="29"/>
  <c r="S112" i="29"/>
  <c r="R112" i="29"/>
  <c r="P112" i="29"/>
  <c r="AE111" i="29"/>
  <c r="AD111" i="29"/>
  <c r="AC111" i="29"/>
  <c r="AB111" i="29"/>
  <c r="AA111" i="29"/>
  <c r="S111" i="29"/>
  <c r="R111" i="29"/>
  <c r="P111" i="29"/>
  <c r="AE110" i="29"/>
  <c r="AD110" i="29"/>
  <c r="AC110" i="29"/>
  <c r="AB110" i="29"/>
  <c r="AA110" i="29"/>
  <c r="S110" i="29"/>
  <c r="R110" i="29"/>
  <c r="P110" i="29"/>
  <c r="AE109" i="29"/>
  <c r="AD109" i="29"/>
  <c r="AC109" i="29"/>
  <c r="AB109" i="29"/>
  <c r="AA109" i="29"/>
  <c r="S109" i="29"/>
  <c r="R109" i="29"/>
  <c r="P109" i="29"/>
  <c r="AE108" i="29"/>
  <c r="AD108" i="29"/>
  <c r="AC108" i="29"/>
  <c r="AB108" i="29"/>
  <c r="AA108" i="29"/>
  <c r="S108" i="29"/>
  <c r="R108" i="29"/>
  <c r="P108" i="29"/>
  <c r="AE105" i="29"/>
  <c r="AD105" i="29"/>
  <c r="AC105" i="29"/>
  <c r="AB105" i="29"/>
  <c r="AA105" i="29"/>
  <c r="S105" i="29"/>
  <c r="R105" i="29"/>
  <c r="P105" i="29"/>
  <c r="AE107" i="29"/>
  <c r="AD107" i="29"/>
  <c r="AC107" i="29"/>
  <c r="AB107" i="29"/>
  <c r="AA107" i="29"/>
  <c r="S107" i="29"/>
  <c r="R107" i="29"/>
  <c r="P107" i="29"/>
  <c r="AE106" i="29"/>
  <c r="AD106" i="29"/>
  <c r="AC106" i="29"/>
  <c r="AB106" i="29"/>
  <c r="AA106" i="29"/>
  <c r="S106" i="29"/>
  <c r="R106" i="29"/>
  <c r="P106" i="29"/>
  <c r="AE103" i="29"/>
  <c r="AD103" i="29"/>
  <c r="AC103" i="29"/>
  <c r="AB103" i="29"/>
  <c r="AA103" i="29"/>
  <c r="S103" i="29"/>
  <c r="R103" i="29"/>
  <c r="P103" i="29"/>
  <c r="AE101" i="29"/>
  <c r="AD101" i="29"/>
  <c r="AC101" i="29"/>
  <c r="AB101" i="29"/>
  <c r="AA101" i="29"/>
  <c r="S101" i="29"/>
  <c r="R101" i="29"/>
  <c r="P101" i="29"/>
  <c r="AE99" i="29"/>
  <c r="AD99" i="29"/>
  <c r="AC99" i="29"/>
  <c r="AB99" i="29"/>
  <c r="AA99" i="29"/>
  <c r="S99" i="29"/>
  <c r="R99" i="29"/>
  <c r="P99" i="29"/>
  <c r="AE98" i="29"/>
  <c r="AD98" i="29"/>
  <c r="AC98" i="29"/>
  <c r="AB98" i="29"/>
  <c r="AA98" i="29"/>
  <c r="S98" i="29"/>
  <c r="R98" i="29"/>
  <c r="P98" i="29"/>
  <c r="AE97" i="29"/>
  <c r="AD97" i="29"/>
  <c r="AC97" i="29"/>
  <c r="AB97" i="29"/>
  <c r="AA97" i="29"/>
  <c r="S97" i="29"/>
  <c r="R97" i="29"/>
  <c r="P97" i="29"/>
  <c r="AE96" i="29"/>
  <c r="AD96" i="29"/>
  <c r="AC96" i="29"/>
  <c r="AB96" i="29"/>
  <c r="AA96" i="29"/>
  <c r="S96" i="29"/>
  <c r="R96" i="29"/>
  <c r="P96" i="29"/>
  <c r="AE95" i="29"/>
  <c r="AD95" i="29"/>
  <c r="AC95" i="29"/>
  <c r="AB95" i="29"/>
  <c r="AA95" i="29"/>
  <c r="S95" i="29"/>
  <c r="R95" i="29"/>
  <c r="P95" i="29"/>
  <c r="AE94" i="29"/>
  <c r="AD94" i="29"/>
  <c r="AC94" i="29"/>
  <c r="AB94" i="29"/>
  <c r="AA94" i="29"/>
  <c r="S94" i="29"/>
  <c r="R94" i="29"/>
  <c r="P94" i="29"/>
  <c r="AE93" i="29"/>
  <c r="AD93" i="29"/>
  <c r="AC93" i="29"/>
  <c r="AB93" i="29"/>
  <c r="AA93" i="29"/>
  <c r="S93" i="29"/>
  <c r="R93" i="29"/>
  <c r="P93" i="29"/>
  <c r="AE92" i="29"/>
  <c r="AD92" i="29"/>
  <c r="AC92" i="29"/>
  <c r="AB92" i="29"/>
  <c r="AA92" i="29"/>
  <c r="S92" i="29"/>
  <c r="R92" i="29"/>
  <c r="P92" i="29"/>
  <c r="AE91" i="29"/>
  <c r="AD91" i="29"/>
  <c r="AC91" i="29"/>
  <c r="AB91" i="29"/>
  <c r="AA91" i="29"/>
  <c r="S91" i="29"/>
  <c r="R91" i="29"/>
  <c r="P91" i="29"/>
  <c r="AE90" i="29"/>
  <c r="AD90" i="29"/>
  <c r="AC90" i="29"/>
  <c r="AB90" i="29"/>
  <c r="AA90" i="29"/>
  <c r="S90" i="29"/>
  <c r="R90" i="29"/>
  <c r="P90" i="29"/>
  <c r="AE89" i="29"/>
  <c r="AD89" i="29"/>
  <c r="AC89" i="29"/>
  <c r="AB89" i="29"/>
  <c r="AA89" i="29"/>
  <c r="S89" i="29"/>
  <c r="R89" i="29"/>
  <c r="P89" i="29"/>
  <c r="AE88" i="29"/>
  <c r="AD88" i="29"/>
  <c r="AC88" i="29"/>
  <c r="AB88" i="29"/>
  <c r="AA88" i="29"/>
  <c r="S88" i="29"/>
  <c r="R88" i="29"/>
  <c r="P88" i="29"/>
  <c r="AE87" i="29"/>
  <c r="AD87" i="29"/>
  <c r="AC87" i="29"/>
  <c r="AB87" i="29"/>
  <c r="AA87" i="29"/>
  <c r="S87" i="29"/>
  <c r="R87" i="29"/>
  <c r="P87" i="29"/>
  <c r="AE86" i="29"/>
  <c r="AD86" i="29"/>
  <c r="AC86" i="29"/>
  <c r="AB86" i="29"/>
  <c r="AA86" i="29"/>
  <c r="S86" i="29"/>
  <c r="R86" i="29"/>
  <c r="P86" i="29"/>
  <c r="AE85" i="29"/>
  <c r="AD85" i="29"/>
  <c r="AC85" i="29"/>
  <c r="AB85" i="29"/>
  <c r="AA85" i="29"/>
  <c r="S85" i="29"/>
  <c r="R85" i="29"/>
  <c r="P85" i="29"/>
  <c r="AE84" i="29"/>
  <c r="AD84" i="29"/>
  <c r="AC84" i="29"/>
  <c r="AB84" i="29"/>
  <c r="AA84" i="29"/>
  <c r="S84" i="29"/>
  <c r="R84" i="29"/>
  <c r="P84" i="29"/>
  <c r="AE83" i="29"/>
  <c r="AD83" i="29"/>
  <c r="AC83" i="29"/>
  <c r="AB83" i="29"/>
  <c r="AA83" i="29"/>
  <c r="S83" i="29"/>
  <c r="R83" i="29"/>
  <c r="P83" i="29"/>
  <c r="AE82" i="29"/>
  <c r="AD82" i="29"/>
  <c r="AC82" i="29"/>
  <c r="AB82" i="29"/>
  <c r="AA82" i="29"/>
  <c r="S82" i="29"/>
  <c r="R82" i="29"/>
  <c r="P82" i="29"/>
  <c r="AE81" i="29"/>
  <c r="AD81" i="29"/>
  <c r="AC81" i="29"/>
  <c r="AB81" i="29"/>
  <c r="AA81" i="29"/>
  <c r="S81" i="29"/>
  <c r="R81" i="29"/>
  <c r="P81" i="29"/>
  <c r="AE80" i="29"/>
  <c r="AD80" i="29"/>
  <c r="AC80" i="29"/>
  <c r="AB80" i="29"/>
  <c r="AA80" i="29"/>
  <c r="S80" i="29"/>
  <c r="R80" i="29"/>
  <c r="P80" i="29"/>
  <c r="AE79" i="29"/>
  <c r="AD79" i="29"/>
  <c r="AC79" i="29"/>
  <c r="AB79" i="29"/>
  <c r="AA79" i="29"/>
  <c r="S79" i="29"/>
  <c r="R79" i="29"/>
  <c r="P79" i="29"/>
  <c r="AE78" i="29"/>
  <c r="AD78" i="29"/>
  <c r="AC78" i="29"/>
  <c r="AB78" i="29"/>
  <c r="AA78" i="29"/>
  <c r="S78" i="29"/>
  <c r="R78" i="29"/>
  <c r="P78" i="29"/>
  <c r="AE77" i="29"/>
  <c r="AD77" i="29"/>
  <c r="AC77" i="29"/>
  <c r="AB77" i="29"/>
  <c r="AA77" i="29"/>
  <c r="S77" i="29"/>
  <c r="R77" i="29"/>
  <c r="P77" i="29"/>
  <c r="AE76" i="29"/>
  <c r="AD76" i="29"/>
  <c r="AC76" i="29"/>
  <c r="AB76" i="29"/>
  <c r="AA76" i="29"/>
  <c r="S76" i="29"/>
  <c r="R76" i="29"/>
  <c r="P76" i="29"/>
  <c r="AE75" i="29"/>
  <c r="AD75" i="29"/>
  <c r="AC75" i="29"/>
  <c r="AB75" i="29"/>
  <c r="AA75" i="29"/>
  <c r="S75" i="29"/>
  <c r="R75" i="29"/>
  <c r="P75" i="29"/>
  <c r="AE74" i="29"/>
  <c r="AD74" i="29"/>
  <c r="AC74" i="29"/>
  <c r="AB74" i="29"/>
  <c r="AA74" i="29"/>
  <c r="S74" i="29"/>
  <c r="R74" i="29"/>
  <c r="P74" i="29"/>
  <c r="AE73" i="29"/>
  <c r="AD73" i="29"/>
  <c r="AC73" i="29"/>
  <c r="AB73" i="29"/>
  <c r="AA73" i="29"/>
  <c r="S73" i="29"/>
  <c r="R73" i="29"/>
  <c r="P73" i="29"/>
  <c r="AE72" i="29"/>
  <c r="AD72" i="29"/>
  <c r="AC72" i="29"/>
  <c r="AB72" i="29"/>
  <c r="AA72" i="29"/>
  <c r="S72" i="29"/>
  <c r="R72" i="29"/>
  <c r="P72" i="29"/>
  <c r="AE71" i="29"/>
  <c r="AD71" i="29"/>
  <c r="AC71" i="29"/>
  <c r="AB71" i="29"/>
  <c r="AA71" i="29"/>
  <c r="S71" i="29"/>
  <c r="R71" i="29"/>
  <c r="P71" i="29"/>
  <c r="AE70" i="29"/>
  <c r="AD70" i="29"/>
  <c r="AC70" i="29"/>
  <c r="AB70" i="29"/>
  <c r="AA70" i="29"/>
  <c r="S70" i="29"/>
  <c r="R70" i="29"/>
  <c r="P70" i="29"/>
  <c r="AE69" i="29"/>
  <c r="AD69" i="29"/>
  <c r="AC69" i="29"/>
  <c r="AB69" i="29"/>
  <c r="AA69" i="29"/>
  <c r="S69" i="29"/>
  <c r="R69" i="29"/>
  <c r="P69" i="29"/>
  <c r="AE68" i="29"/>
  <c r="AD68" i="29"/>
  <c r="AC68" i="29"/>
  <c r="AB68" i="29"/>
  <c r="AA68" i="29"/>
  <c r="S68" i="29"/>
  <c r="R68" i="29"/>
  <c r="P68" i="29"/>
  <c r="AE67" i="29"/>
  <c r="AD67" i="29"/>
  <c r="AC67" i="29"/>
  <c r="AB67" i="29"/>
  <c r="AA67" i="29"/>
  <c r="S67" i="29"/>
  <c r="R67" i="29"/>
  <c r="P67" i="29"/>
  <c r="AE65" i="29"/>
  <c r="AD65" i="29"/>
  <c r="AC65" i="29"/>
  <c r="AB65" i="29"/>
  <c r="AA65" i="29"/>
  <c r="S65" i="29"/>
  <c r="R65" i="29"/>
  <c r="P65" i="29"/>
  <c r="AE64" i="29"/>
  <c r="AD64" i="29"/>
  <c r="AC64" i="29"/>
  <c r="AB64" i="29"/>
  <c r="AA64" i="29"/>
  <c r="S64" i="29"/>
  <c r="R64" i="29"/>
  <c r="P64" i="29"/>
  <c r="AE63" i="29"/>
  <c r="AD63" i="29"/>
  <c r="AC63" i="29"/>
  <c r="AB63" i="29"/>
  <c r="AA63" i="29"/>
  <c r="S63" i="29"/>
  <c r="R63" i="29"/>
  <c r="P63" i="29"/>
  <c r="AE62" i="29"/>
  <c r="AD62" i="29"/>
  <c r="AC62" i="29"/>
  <c r="AB62" i="29"/>
  <c r="AA62" i="29"/>
  <c r="S62" i="29"/>
  <c r="R62" i="29"/>
  <c r="P62" i="29"/>
  <c r="AE61" i="29"/>
  <c r="AD61" i="29"/>
  <c r="AC61" i="29"/>
  <c r="AB61" i="29"/>
  <c r="AA61" i="29"/>
  <c r="S61" i="29"/>
  <c r="R61" i="29"/>
  <c r="P61" i="29"/>
  <c r="AE60" i="29"/>
  <c r="AD60" i="29"/>
  <c r="AC60" i="29"/>
  <c r="AB60" i="29"/>
  <c r="AA60" i="29"/>
  <c r="S60" i="29"/>
  <c r="R60" i="29"/>
  <c r="P60" i="29"/>
  <c r="AE59" i="29"/>
  <c r="AD59" i="29"/>
  <c r="AC59" i="29"/>
  <c r="AB59" i="29"/>
  <c r="AA59" i="29"/>
  <c r="S59" i="29"/>
  <c r="R59" i="29"/>
  <c r="P59" i="29"/>
  <c r="AE57" i="29"/>
  <c r="AD57" i="29"/>
  <c r="AC57" i="29"/>
  <c r="AB57" i="29"/>
  <c r="AA57" i="29"/>
  <c r="S57" i="29"/>
  <c r="R57" i="29"/>
  <c r="P57" i="29"/>
  <c r="AE55" i="29"/>
  <c r="AD55" i="29"/>
  <c r="AC55" i="29"/>
  <c r="AB55" i="29"/>
  <c r="AA55" i="29"/>
  <c r="S55" i="29"/>
  <c r="R55" i="29"/>
  <c r="P55" i="29"/>
  <c r="AE54" i="29"/>
  <c r="AD54" i="29"/>
  <c r="AC54" i="29"/>
  <c r="AB54" i="29"/>
  <c r="AA54" i="29"/>
  <c r="S54" i="29"/>
  <c r="R54" i="29"/>
  <c r="P54" i="29"/>
  <c r="AE52" i="29"/>
  <c r="AD52" i="29"/>
  <c r="AC52" i="29"/>
  <c r="AB52" i="29"/>
  <c r="AA52" i="29"/>
  <c r="S52" i="29"/>
  <c r="R52" i="29"/>
  <c r="P52" i="29"/>
  <c r="AE51" i="29"/>
  <c r="AD51" i="29"/>
  <c r="AC51" i="29"/>
  <c r="AB51" i="29"/>
  <c r="AA51" i="29"/>
  <c r="S51" i="29"/>
  <c r="R51" i="29"/>
  <c r="P51" i="29"/>
  <c r="AE50" i="29"/>
  <c r="AD50" i="29"/>
  <c r="AC50" i="29"/>
  <c r="AB50" i="29"/>
  <c r="AA50" i="29"/>
  <c r="S50" i="29"/>
  <c r="R50" i="29"/>
  <c r="P50" i="29"/>
  <c r="AE49" i="29"/>
  <c r="AD49" i="29"/>
  <c r="AC49" i="29"/>
  <c r="AB49" i="29"/>
  <c r="AA49" i="29"/>
  <c r="S49" i="29"/>
  <c r="R49" i="29"/>
  <c r="P49" i="29"/>
  <c r="AE48" i="29"/>
  <c r="AD48" i="29"/>
  <c r="AC48" i="29"/>
  <c r="AB48" i="29"/>
  <c r="AA48" i="29"/>
  <c r="S48" i="29"/>
  <c r="R48" i="29"/>
  <c r="P48" i="29"/>
  <c r="AE47" i="29"/>
  <c r="AD47" i="29"/>
  <c r="AC47" i="29"/>
  <c r="AB47" i="29"/>
  <c r="AA47" i="29"/>
  <c r="S47" i="29"/>
  <c r="R47" i="29"/>
  <c r="P47" i="29"/>
  <c r="AE46" i="29"/>
  <c r="AD46" i="29"/>
  <c r="AC46" i="29"/>
  <c r="AB46" i="29"/>
  <c r="AA46" i="29"/>
  <c r="S46" i="29"/>
  <c r="R46" i="29"/>
  <c r="P46" i="29"/>
  <c r="AE45" i="29"/>
  <c r="AD45" i="29"/>
  <c r="AC45" i="29"/>
  <c r="AB45" i="29"/>
  <c r="AA45" i="29"/>
  <c r="S45" i="29"/>
  <c r="R45" i="29"/>
  <c r="P45" i="29"/>
  <c r="AE44" i="29"/>
  <c r="AD44" i="29"/>
  <c r="AC44" i="29"/>
  <c r="AB44" i="29"/>
  <c r="AA44" i="29"/>
  <c r="S44" i="29"/>
  <c r="R44" i="29"/>
  <c r="P44" i="29"/>
  <c r="AE43" i="29"/>
  <c r="AD43" i="29"/>
  <c r="AC43" i="29"/>
  <c r="AB43" i="29"/>
  <c r="AA43" i="29"/>
  <c r="S43" i="29"/>
  <c r="R43" i="29"/>
  <c r="P43" i="29"/>
  <c r="AE42" i="29"/>
  <c r="AD42" i="29"/>
  <c r="AC42" i="29"/>
  <c r="AB42" i="29"/>
  <c r="AA42" i="29"/>
  <c r="S42" i="29"/>
  <c r="R42" i="29"/>
  <c r="P42" i="29"/>
  <c r="AE41" i="29"/>
  <c r="AD41" i="29"/>
  <c r="AC41" i="29"/>
  <c r="AB41" i="29"/>
  <c r="AA41" i="29"/>
  <c r="S41" i="29"/>
  <c r="R41" i="29"/>
  <c r="P41" i="29"/>
  <c r="AE40" i="29"/>
  <c r="AD40" i="29"/>
  <c r="AC40" i="29"/>
  <c r="AB40" i="29"/>
  <c r="AA40" i="29"/>
  <c r="S40" i="29"/>
  <c r="R40" i="29"/>
  <c r="P40" i="29"/>
  <c r="AE39" i="29"/>
  <c r="AD39" i="29"/>
  <c r="AC39" i="29"/>
  <c r="AB39" i="29"/>
  <c r="AA39" i="29"/>
  <c r="S39" i="29"/>
  <c r="R39" i="29"/>
  <c r="P39" i="29"/>
  <c r="AE38" i="29"/>
  <c r="AD38" i="29"/>
  <c r="AC38" i="29"/>
  <c r="AB38" i="29"/>
  <c r="AA38" i="29"/>
  <c r="S38" i="29"/>
  <c r="R38" i="29"/>
  <c r="P38" i="29"/>
  <c r="AE37" i="29"/>
  <c r="AD37" i="29"/>
  <c r="AC37" i="29"/>
  <c r="AB37" i="29"/>
  <c r="AA37" i="29"/>
  <c r="S37" i="29"/>
  <c r="R37" i="29"/>
  <c r="P37" i="29"/>
  <c r="AE36" i="29"/>
  <c r="AD36" i="29"/>
  <c r="AC36" i="29"/>
  <c r="AB36" i="29"/>
  <c r="AA36" i="29"/>
  <c r="S36" i="29"/>
  <c r="R36" i="29"/>
  <c r="P36" i="29"/>
  <c r="AE35" i="29"/>
  <c r="AD35" i="29"/>
  <c r="AC35" i="29"/>
  <c r="AB35" i="29"/>
  <c r="AA35" i="29"/>
  <c r="S35" i="29"/>
  <c r="R35" i="29"/>
  <c r="P35" i="29"/>
  <c r="AE34" i="29"/>
  <c r="AD34" i="29"/>
  <c r="AC34" i="29"/>
  <c r="AB34" i="29"/>
  <c r="AA34" i="29"/>
  <c r="S34" i="29"/>
  <c r="R34" i="29"/>
  <c r="P34" i="29"/>
  <c r="AE33" i="29"/>
  <c r="AD33" i="29"/>
  <c r="AC33" i="29"/>
  <c r="AB33" i="29"/>
  <c r="AA33" i="29"/>
  <c r="S33" i="29"/>
  <c r="R33" i="29"/>
  <c r="P33" i="29"/>
  <c r="AE32" i="29"/>
  <c r="AD32" i="29"/>
  <c r="AC32" i="29"/>
  <c r="AB32" i="29"/>
  <c r="AA32" i="29"/>
  <c r="S32" i="29"/>
  <c r="R32" i="29"/>
  <c r="P32" i="29"/>
  <c r="AE31" i="29"/>
  <c r="AD31" i="29"/>
  <c r="AC31" i="29"/>
  <c r="AB31" i="29"/>
  <c r="AA31" i="29"/>
  <c r="S31" i="29"/>
  <c r="R31" i="29"/>
  <c r="P31" i="29"/>
  <c r="AE30" i="29"/>
  <c r="AD30" i="29"/>
  <c r="AC30" i="29"/>
  <c r="AB30" i="29"/>
  <c r="AA30" i="29"/>
  <c r="S30" i="29"/>
  <c r="R30" i="29"/>
  <c r="P30" i="29"/>
  <c r="AE29" i="29"/>
  <c r="AD29" i="29"/>
  <c r="AC29" i="29"/>
  <c r="AB29" i="29"/>
  <c r="AA29" i="29"/>
  <c r="S29" i="29"/>
  <c r="R29" i="29"/>
  <c r="P29" i="29"/>
  <c r="AE28" i="29"/>
  <c r="AD28" i="29"/>
  <c r="AC28" i="29"/>
  <c r="AB28" i="29"/>
  <c r="AA28" i="29"/>
  <c r="S28" i="29"/>
  <c r="R28" i="29"/>
  <c r="P28" i="29"/>
  <c r="AE27" i="29"/>
  <c r="AD27" i="29"/>
  <c r="AC27" i="29"/>
  <c r="AB27" i="29"/>
  <c r="AA27" i="29"/>
  <c r="S27" i="29"/>
  <c r="R27" i="29"/>
  <c r="P27" i="29"/>
  <c r="AE26" i="29"/>
  <c r="AD26" i="29"/>
  <c r="AC26" i="29"/>
  <c r="AB26" i="29"/>
  <c r="AA26" i="29"/>
  <c r="S26" i="29"/>
  <c r="R26" i="29"/>
  <c r="P26" i="29"/>
  <c r="AE25" i="29"/>
  <c r="AD25" i="29"/>
  <c r="AC25" i="29"/>
  <c r="AB25" i="29"/>
  <c r="AA25" i="29"/>
  <c r="S25" i="29"/>
  <c r="R25" i="29"/>
  <c r="P25" i="29"/>
  <c r="AE22" i="29"/>
  <c r="AD22" i="29"/>
  <c r="AC22" i="29"/>
  <c r="AB22" i="29"/>
  <c r="AA22" i="29"/>
  <c r="S22" i="29"/>
  <c r="R22" i="29"/>
  <c r="P22" i="29"/>
  <c r="AE21" i="29"/>
  <c r="AD21" i="29"/>
  <c r="AC21" i="29"/>
  <c r="AB21" i="29"/>
  <c r="AA21" i="29"/>
  <c r="S21" i="29"/>
  <c r="R21" i="29"/>
  <c r="P21" i="29"/>
  <c r="AE20" i="29"/>
  <c r="AD20" i="29"/>
  <c r="AC20" i="29"/>
  <c r="AB20" i="29"/>
  <c r="AA20" i="29"/>
  <c r="S20" i="29"/>
  <c r="R20" i="29"/>
  <c r="P20" i="29"/>
  <c r="AE17" i="29"/>
  <c r="AD17" i="29"/>
  <c r="AC17" i="29"/>
  <c r="AB17" i="29"/>
  <c r="AA17" i="29"/>
  <c r="S17" i="29"/>
  <c r="R17" i="29"/>
  <c r="P17" i="29"/>
  <c r="AE16" i="29"/>
  <c r="AD16" i="29"/>
  <c r="AC16" i="29"/>
  <c r="AB16" i="29"/>
  <c r="AA16" i="29"/>
  <c r="S16" i="29"/>
  <c r="R16" i="29"/>
  <c r="P16" i="29"/>
  <c r="AE15" i="29"/>
  <c r="AD15" i="29"/>
  <c r="AC15" i="29"/>
  <c r="AB15" i="29"/>
  <c r="AA15" i="29"/>
  <c r="S15" i="29"/>
  <c r="R15" i="29"/>
  <c r="P15" i="29"/>
  <c r="AE14" i="29"/>
  <c r="AD14" i="29"/>
  <c r="AC14" i="29"/>
  <c r="AB14" i="29"/>
  <c r="AA14" i="29"/>
  <c r="S14" i="29"/>
  <c r="R14" i="29"/>
  <c r="P14" i="29"/>
  <c r="AE13" i="29"/>
  <c r="AD13" i="29"/>
  <c r="AC13" i="29"/>
  <c r="AB13" i="29"/>
  <c r="AA13" i="29"/>
  <c r="S13" i="29"/>
  <c r="R13" i="29"/>
  <c r="P13" i="29"/>
  <c r="AE12" i="29"/>
  <c r="AD12" i="29"/>
  <c r="AC12" i="29"/>
  <c r="AB12" i="29"/>
  <c r="AA12" i="29"/>
  <c r="S12" i="29"/>
  <c r="R12" i="29"/>
  <c r="P12" i="29"/>
  <c r="AE11" i="29"/>
  <c r="AD11" i="29"/>
  <c r="AC11" i="29"/>
  <c r="AB11" i="29"/>
  <c r="AA11" i="29"/>
  <c r="S11" i="29"/>
  <c r="R11" i="29"/>
  <c r="P11" i="29"/>
  <c r="AE10" i="29"/>
  <c r="AD10" i="29"/>
  <c r="AC10" i="29"/>
  <c r="AB10" i="29"/>
  <c r="AA10" i="29"/>
  <c r="S10" i="29"/>
  <c r="R10" i="29"/>
  <c r="P10" i="29"/>
  <c r="AE9" i="29"/>
  <c r="AD9" i="29"/>
  <c r="AC9" i="29"/>
  <c r="AB9" i="29"/>
  <c r="AA9" i="29"/>
  <c r="S9" i="29"/>
  <c r="R9" i="29"/>
  <c r="P9" i="29"/>
  <c r="AE8" i="29"/>
  <c r="AD8" i="29"/>
  <c r="AC8" i="29"/>
  <c r="AB8" i="29"/>
  <c r="AA8" i="29"/>
  <c r="S8" i="29"/>
  <c r="R8" i="29"/>
  <c r="P8" i="29"/>
  <c r="AB7" i="26"/>
  <c r="AB8" i="26"/>
  <c r="AB9" i="26"/>
  <c r="AB10" i="26"/>
  <c r="AB11" i="26"/>
  <c r="AB12" i="26"/>
  <c r="AB13" i="26"/>
  <c r="AB14" i="26"/>
  <c r="AB15" i="26"/>
  <c r="AB16" i="26"/>
  <c r="AB17" i="26"/>
  <c r="AB18" i="26"/>
  <c r="AB19" i="26"/>
  <c r="AB20" i="26"/>
  <c r="AB21" i="26"/>
  <c r="AB22" i="26"/>
  <c r="AB23" i="26"/>
  <c r="AB24" i="26"/>
  <c r="AB25" i="26"/>
  <c r="AB26" i="26"/>
  <c r="AB27" i="26"/>
  <c r="AB28" i="26"/>
  <c r="AB29" i="26"/>
  <c r="AB30" i="26"/>
  <c r="AB31" i="26"/>
  <c r="AB32" i="26"/>
  <c r="AB33" i="26"/>
  <c r="AB34" i="26"/>
  <c r="AB35" i="26"/>
  <c r="AB36" i="26"/>
  <c r="AB37" i="26"/>
  <c r="AB38" i="26"/>
  <c r="AB39" i="26"/>
  <c r="AB40" i="26"/>
  <c r="AB41" i="26"/>
  <c r="AB42" i="26"/>
  <c r="AB43" i="26"/>
  <c r="AB44" i="26"/>
  <c r="AB45" i="26"/>
  <c r="AB46" i="26"/>
  <c r="AB47" i="26"/>
  <c r="AB48" i="26"/>
  <c r="AB49" i="26"/>
  <c r="AB50" i="26"/>
  <c r="AB51" i="26"/>
  <c r="AB52" i="26"/>
  <c r="AB53" i="26"/>
  <c r="AB54" i="26"/>
  <c r="AB55" i="26"/>
  <c r="AB56" i="26"/>
  <c r="AB57" i="26"/>
  <c r="AB58" i="26"/>
  <c r="AB59" i="26"/>
  <c r="AB60" i="26"/>
  <c r="AB61" i="26"/>
  <c r="AB62" i="26"/>
  <c r="AB63" i="26"/>
  <c r="AB64" i="26"/>
  <c r="AB65" i="26"/>
  <c r="AB66" i="26"/>
  <c r="AB67" i="26"/>
  <c r="AB68" i="26"/>
  <c r="AB69" i="26"/>
  <c r="AB70" i="26"/>
  <c r="AB71" i="26"/>
  <c r="AB72" i="26"/>
  <c r="AB73" i="26"/>
  <c r="AB74" i="26"/>
  <c r="AB75" i="26"/>
  <c r="AB76" i="26"/>
  <c r="AB77" i="26"/>
  <c r="AB78" i="26"/>
  <c r="AB79" i="26"/>
  <c r="AB80" i="26"/>
  <c r="AB81" i="26"/>
  <c r="AB82" i="26"/>
  <c r="AB83" i="26"/>
  <c r="AB84" i="26"/>
  <c r="AB85" i="26"/>
  <c r="AB86" i="26"/>
  <c r="AB87" i="26"/>
  <c r="AB88" i="26"/>
  <c r="AB89" i="26"/>
  <c r="AB90" i="26"/>
  <c r="AB91" i="26"/>
  <c r="AB92" i="26"/>
  <c r="AB93" i="26"/>
  <c r="AB94" i="26"/>
  <c r="AB96" i="26"/>
  <c r="AB97" i="26"/>
  <c r="AB95" i="26"/>
  <c r="AB98" i="26"/>
  <c r="AB99" i="26"/>
  <c r="AB100" i="26"/>
  <c r="AB101" i="26"/>
  <c r="AB102" i="26"/>
  <c r="AB103" i="26"/>
  <c r="AB104" i="26"/>
  <c r="AB105" i="26"/>
  <c r="AB106" i="26"/>
  <c r="AB107" i="26"/>
  <c r="AB108" i="26"/>
  <c r="AB109" i="26"/>
  <c r="AB110" i="26"/>
  <c r="AB111" i="26"/>
  <c r="AB112" i="26"/>
  <c r="AB113" i="26"/>
  <c r="AB114" i="26"/>
  <c r="AB115" i="26"/>
  <c r="AB116" i="26"/>
  <c r="AB117" i="26"/>
  <c r="AB118" i="26"/>
  <c r="AB119" i="26"/>
  <c r="AB123" i="26"/>
  <c r="AB124" i="26"/>
  <c r="AB120" i="26"/>
  <c r="AB121" i="26"/>
  <c r="AB122" i="26"/>
  <c r="AB125" i="26"/>
  <c r="AB126" i="26"/>
  <c r="AB127" i="26"/>
  <c r="AB128" i="26"/>
  <c r="AB129" i="26"/>
  <c r="AB130" i="26"/>
  <c r="AB131" i="26"/>
  <c r="AB132" i="26"/>
  <c r="AB133" i="26"/>
  <c r="AB134" i="26"/>
  <c r="AB135" i="26"/>
  <c r="AB136" i="26"/>
  <c r="AB187" i="26"/>
  <c r="AB137" i="26"/>
  <c r="AB138" i="26"/>
  <c r="AB139" i="26"/>
  <c r="AB140" i="26"/>
  <c r="AB141" i="26"/>
  <c r="AB142" i="26"/>
  <c r="AB143" i="26"/>
  <c r="AB144" i="26"/>
  <c r="AB145" i="26"/>
  <c r="AB146" i="26"/>
  <c r="AB147" i="26"/>
  <c r="AB148" i="26"/>
  <c r="AB149" i="26"/>
  <c r="AB150" i="26"/>
  <c r="AB151" i="26"/>
  <c r="AB152" i="26"/>
  <c r="AB153" i="26"/>
  <c r="AB154" i="26"/>
  <c r="AB155" i="26"/>
  <c r="AB156" i="26"/>
  <c r="AB157" i="26"/>
  <c r="AB158" i="26"/>
  <c r="AB159" i="26"/>
  <c r="AB160" i="26"/>
  <c r="AB161" i="26"/>
  <c r="AB162" i="26"/>
  <c r="AB163" i="26"/>
  <c r="AB164" i="26"/>
  <c r="AB165" i="26"/>
  <c r="AB166" i="26"/>
  <c r="AB167" i="26"/>
  <c r="AB168" i="26"/>
  <c r="AB169" i="26"/>
  <c r="AB170" i="26"/>
  <c r="AB171" i="26"/>
  <c r="AB172" i="26"/>
  <c r="AB173" i="26"/>
  <c r="AB174" i="26"/>
  <c r="AB175" i="26"/>
  <c r="AB176" i="26"/>
  <c r="AB177" i="26"/>
  <c r="AB178" i="26"/>
  <c r="AB179" i="26"/>
  <c r="AB180" i="26"/>
  <c r="AB181" i="26"/>
  <c r="AB182" i="26"/>
  <c r="AB183" i="26"/>
  <c r="AB184" i="26"/>
  <c r="AB185" i="26"/>
  <c r="AB186" i="26"/>
  <c r="AB188" i="26"/>
  <c r="AB189" i="26"/>
  <c r="AB190" i="26"/>
  <c r="AB191" i="26"/>
  <c r="AB192" i="26"/>
  <c r="AB193" i="26"/>
  <c r="AB194" i="26"/>
  <c r="AB195" i="26"/>
  <c r="AB196" i="26"/>
  <c r="AB197" i="26"/>
  <c r="AB198" i="26"/>
  <c r="AB199" i="26"/>
  <c r="AB200" i="26"/>
  <c r="AB201" i="26"/>
  <c r="AB202" i="26"/>
  <c r="AB203" i="26"/>
  <c r="AB204" i="26"/>
  <c r="AB205" i="26"/>
  <c r="AB206" i="26"/>
  <c r="AB207" i="26"/>
  <c r="AB208" i="26"/>
  <c r="AB209" i="26"/>
  <c r="AB210" i="26"/>
  <c r="AB211" i="26"/>
  <c r="AB212" i="26"/>
  <c r="AB213" i="26"/>
  <c r="AB214" i="26"/>
  <c r="AB215" i="26"/>
  <c r="AB216" i="26"/>
  <c r="AB217" i="26"/>
  <c r="AB218" i="26"/>
  <c r="AB219" i="26"/>
  <c r="AB220" i="26"/>
  <c r="AB221" i="26"/>
  <c r="AB222" i="26"/>
  <c r="AB223" i="26"/>
  <c r="AB224" i="26"/>
  <c r="AB225" i="26"/>
  <c r="AB226" i="26"/>
  <c r="AB227" i="26"/>
  <c r="AB228" i="26"/>
  <c r="AB229" i="26"/>
  <c r="AB230" i="26"/>
  <c r="AB231" i="26"/>
  <c r="AB232" i="26"/>
  <c r="AB233" i="26"/>
  <c r="AB234" i="26"/>
  <c r="AB235" i="26"/>
  <c r="AB236" i="26"/>
  <c r="AB237" i="26"/>
  <c r="AB238" i="26"/>
  <c r="AB239" i="26"/>
  <c r="AB240" i="26"/>
  <c r="AB241" i="26"/>
  <c r="AB242" i="26"/>
  <c r="AB243" i="26"/>
  <c r="AB244" i="26"/>
  <c r="AB245" i="26"/>
  <c r="AB246" i="26"/>
  <c r="AB247" i="26"/>
  <c r="AB248" i="26"/>
  <c r="AB249" i="26"/>
  <c r="AB250" i="26"/>
  <c r="AB251" i="26"/>
  <c r="AB252" i="26"/>
  <c r="AB253" i="26"/>
  <c r="AB254" i="26"/>
  <c r="AB255" i="26"/>
  <c r="AB256" i="26"/>
  <c r="AB257" i="26"/>
  <c r="AB258" i="26"/>
  <c r="AB259" i="26"/>
  <c r="AB260" i="26"/>
  <c r="AB261" i="26"/>
  <c r="AB262" i="26"/>
  <c r="AB263" i="26"/>
  <c r="AB264" i="26"/>
  <c r="AB265" i="26"/>
  <c r="AB266" i="26"/>
  <c r="AB6" i="26"/>
  <c r="AD7" i="26"/>
  <c r="AD8" i="26"/>
  <c r="AD9" i="26"/>
  <c r="AD10" i="26"/>
  <c r="AD11" i="26"/>
  <c r="AD12" i="26"/>
  <c r="AD13" i="26"/>
  <c r="AD14" i="26"/>
  <c r="AD15" i="26"/>
  <c r="AD16" i="26"/>
  <c r="AD17" i="26"/>
  <c r="AD18" i="26"/>
  <c r="AD19" i="26"/>
  <c r="AD20" i="26"/>
  <c r="AD21" i="26"/>
  <c r="AD22" i="26"/>
  <c r="AD23" i="26"/>
  <c r="AD24" i="26"/>
  <c r="AD25" i="26"/>
  <c r="AD26" i="26"/>
  <c r="AD27" i="26"/>
  <c r="AD28" i="26"/>
  <c r="AD29" i="26"/>
  <c r="AD30" i="26"/>
  <c r="AD31" i="26"/>
  <c r="AD32" i="26"/>
  <c r="AD33" i="26"/>
  <c r="AD34" i="26"/>
  <c r="AD35" i="26"/>
  <c r="AD36" i="26"/>
  <c r="AD37" i="26"/>
  <c r="AD38" i="26"/>
  <c r="AD39" i="26"/>
  <c r="AD40" i="26"/>
  <c r="AD41" i="26"/>
  <c r="AD42" i="26"/>
  <c r="AD43" i="26"/>
  <c r="AD44" i="26"/>
  <c r="AD45" i="26"/>
  <c r="AD46" i="26"/>
  <c r="AD47" i="26"/>
  <c r="AD48" i="26"/>
  <c r="AD49" i="26"/>
  <c r="AD50" i="26"/>
  <c r="AD51" i="26"/>
  <c r="AD52" i="26"/>
  <c r="AD53" i="26"/>
  <c r="AD54" i="26"/>
  <c r="AD55" i="26"/>
  <c r="AD56" i="26"/>
  <c r="AD57" i="26"/>
  <c r="AD58" i="26"/>
  <c r="AD59" i="26"/>
  <c r="AD60" i="26"/>
  <c r="AD61" i="26"/>
  <c r="AD62" i="26"/>
  <c r="AD63" i="26"/>
  <c r="AD64" i="26"/>
  <c r="AD65" i="26"/>
  <c r="AD66" i="26"/>
  <c r="AD67" i="26"/>
  <c r="AD68" i="26"/>
  <c r="AD69" i="26"/>
  <c r="AD70" i="26"/>
  <c r="AD71" i="26"/>
  <c r="AD72" i="26"/>
  <c r="AD73" i="26"/>
  <c r="AD74" i="26"/>
  <c r="AD75" i="26"/>
  <c r="AD76" i="26"/>
  <c r="AD77" i="26"/>
  <c r="AD78" i="26"/>
  <c r="AD79" i="26"/>
  <c r="AD80" i="26"/>
  <c r="AD81" i="26"/>
  <c r="AD82" i="26"/>
  <c r="AD83" i="26"/>
  <c r="AD84" i="26"/>
  <c r="AD85" i="26"/>
  <c r="AD86" i="26"/>
  <c r="AD87" i="26"/>
  <c r="AD88" i="26"/>
  <c r="AD89" i="26"/>
  <c r="AD90" i="26"/>
  <c r="AD91" i="26"/>
  <c r="AD92" i="26"/>
  <c r="AD93" i="26"/>
  <c r="AD94" i="26"/>
  <c r="AD96" i="26"/>
  <c r="AD97" i="26"/>
  <c r="AD95" i="26"/>
  <c r="AD98" i="26"/>
  <c r="AD99" i="26"/>
  <c r="AD100" i="26"/>
  <c r="AD101" i="26"/>
  <c r="AD102" i="26"/>
  <c r="AD103" i="26"/>
  <c r="AD104" i="26"/>
  <c r="AD105" i="26"/>
  <c r="AD106" i="26"/>
  <c r="AD107" i="26"/>
  <c r="AD108" i="26"/>
  <c r="AD109" i="26"/>
  <c r="AD110" i="26"/>
  <c r="AD111" i="26"/>
  <c r="AD112" i="26"/>
  <c r="AD113" i="26"/>
  <c r="AD114" i="26"/>
  <c r="AD115" i="26"/>
  <c r="AD116" i="26"/>
  <c r="AD117" i="26"/>
  <c r="AD118" i="26"/>
  <c r="AD119" i="26"/>
  <c r="AD123" i="26"/>
  <c r="AD124" i="26"/>
  <c r="AD120" i="26"/>
  <c r="AD121" i="26"/>
  <c r="AD122" i="26"/>
  <c r="AD125" i="26"/>
  <c r="AD126" i="26"/>
  <c r="AD127" i="26"/>
  <c r="AD128" i="26"/>
  <c r="AD129" i="26"/>
  <c r="AD130" i="26"/>
  <c r="AD131" i="26"/>
  <c r="AD132" i="26"/>
  <c r="AD133" i="26"/>
  <c r="AD134" i="26"/>
  <c r="AD135" i="26"/>
  <c r="AD136" i="26"/>
  <c r="AD187" i="26"/>
  <c r="AD137" i="26"/>
  <c r="AD138" i="26"/>
  <c r="AD139" i="26"/>
  <c r="AD140" i="26"/>
  <c r="AD141" i="26"/>
  <c r="AD142" i="26"/>
  <c r="AD143" i="26"/>
  <c r="AD144" i="26"/>
  <c r="AD145" i="26"/>
  <c r="AD146" i="26"/>
  <c r="AD147" i="26"/>
  <c r="AD148" i="26"/>
  <c r="AD149" i="26"/>
  <c r="AD150" i="26"/>
  <c r="AD151" i="26"/>
  <c r="AD152" i="26"/>
  <c r="AD153" i="26"/>
  <c r="AD154" i="26"/>
  <c r="AD155" i="26"/>
  <c r="AD156" i="26"/>
  <c r="AD157" i="26"/>
  <c r="AD158" i="26"/>
  <c r="AD159" i="26"/>
  <c r="AD160" i="26"/>
  <c r="AD161" i="26"/>
  <c r="AD162" i="26"/>
  <c r="AD163" i="26"/>
  <c r="AD164" i="26"/>
  <c r="AD165" i="26"/>
  <c r="AD166" i="26"/>
  <c r="AD167" i="26"/>
  <c r="AD168" i="26"/>
  <c r="AD169" i="26"/>
  <c r="AD170" i="26"/>
  <c r="AD171" i="26"/>
  <c r="AD172" i="26"/>
  <c r="AD173" i="26"/>
  <c r="AD174" i="26"/>
  <c r="AD175" i="26"/>
  <c r="AD176" i="26"/>
  <c r="AD177" i="26"/>
  <c r="AD178" i="26"/>
  <c r="AD179" i="26"/>
  <c r="AD180" i="26"/>
  <c r="AD181" i="26"/>
  <c r="AD182" i="26"/>
  <c r="AD183" i="26"/>
  <c r="AD184" i="26"/>
  <c r="AD185" i="26"/>
  <c r="AD186" i="26"/>
  <c r="AD188" i="26"/>
  <c r="AD189" i="26"/>
  <c r="AD190" i="26"/>
  <c r="AD191" i="26"/>
  <c r="AD192" i="26"/>
  <c r="AD193" i="26"/>
  <c r="AD194" i="26"/>
  <c r="AD195" i="26"/>
  <c r="AD196" i="26"/>
  <c r="AD197" i="26"/>
  <c r="AD198" i="26"/>
  <c r="AD199" i="26"/>
  <c r="AD200" i="26"/>
  <c r="AD201" i="26"/>
  <c r="AD202" i="26"/>
  <c r="AD203" i="26"/>
  <c r="AD204" i="26"/>
  <c r="AD205" i="26"/>
  <c r="AD206" i="26"/>
  <c r="AD207" i="26"/>
  <c r="AD208" i="26"/>
  <c r="AD209" i="26"/>
  <c r="AD210" i="26"/>
  <c r="AD211" i="26"/>
  <c r="AD212" i="26"/>
  <c r="AD213" i="26"/>
  <c r="AD214" i="26"/>
  <c r="AD215" i="26"/>
  <c r="AD216" i="26"/>
  <c r="AD217" i="26"/>
  <c r="AD218" i="26"/>
  <c r="AD219" i="26"/>
  <c r="AD220" i="26"/>
  <c r="AD221" i="26"/>
  <c r="AD222" i="26"/>
  <c r="AD223" i="26"/>
  <c r="AD224" i="26"/>
  <c r="AD225" i="26"/>
  <c r="AD226" i="26"/>
  <c r="AD227" i="26"/>
  <c r="AD228" i="26"/>
  <c r="AD229" i="26"/>
  <c r="AD230" i="26"/>
  <c r="AD231" i="26"/>
  <c r="AD232" i="26"/>
  <c r="AD233" i="26"/>
  <c r="AD234" i="26"/>
  <c r="AD235" i="26"/>
  <c r="AD236" i="26"/>
  <c r="AD237" i="26"/>
  <c r="AD238" i="26"/>
  <c r="AD239" i="26"/>
  <c r="AD240" i="26"/>
  <c r="AD241" i="26"/>
  <c r="AD242" i="26"/>
  <c r="AD243" i="26"/>
  <c r="AD244" i="26"/>
  <c r="AD245" i="26"/>
  <c r="AD246" i="26"/>
  <c r="AD247" i="26"/>
  <c r="AD248" i="26"/>
  <c r="AD249" i="26"/>
  <c r="AD250" i="26"/>
  <c r="AD251" i="26"/>
  <c r="AD252" i="26"/>
  <c r="AD253" i="26"/>
  <c r="AD254" i="26"/>
  <c r="AD255" i="26"/>
  <c r="AD256" i="26"/>
  <c r="AD257" i="26"/>
  <c r="AD258" i="26"/>
  <c r="AD259" i="26"/>
  <c r="AD260" i="26"/>
  <c r="AD261" i="26"/>
  <c r="AD262" i="26"/>
  <c r="AD263" i="26"/>
  <c r="AD264" i="26"/>
  <c r="AD265" i="26"/>
  <c r="AD266" i="26"/>
  <c r="AD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2" i="26"/>
  <c r="S53" i="26"/>
  <c r="S54" i="26"/>
  <c r="S55" i="26"/>
  <c r="S56" i="26"/>
  <c r="S57" i="26"/>
  <c r="S58" i="26"/>
  <c r="S59" i="26"/>
  <c r="S60" i="26"/>
  <c r="S61" i="26"/>
  <c r="S62" i="26"/>
  <c r="S63" i="26"/>
  <c r="S64" i="26"/>
  <c r="S65" i="26"/>
  <c r="S66" i="26"/>
  <c r="S67" i="26"/>
  <c r="S68" i="26"/>
  <c r="S69" i="26"/>
  <c r="S70" i="26"/>
  <c r="S71" i="26"/>
  <c r="S72" i="26"/>
  <c r="S73" i="26"/>
  <c r="S74" i="26"/>
  <c r="S75" i="26"/>
  <c r="S76" i="26"/>
  <c r="S77" i="26"/>
  <c r="S78" i="26"/>
  <c r="S79" i="26"/>
  <c r="S80" i="26"/>
  <c r="S81" i="26"/>
  <c r="S82" i="26"/>
  <c r="S83" i="26"/>
  <c r="S84" i="26"/>
  <c r="S85" i="26"/>
  <c r="S86" i="26"/>
  <c r="S87" i="26"/>
  <c r="S88" i="26"/>
  <c r="S89" i="26"/>
  <c r="S90" i="26"/>
  <c r="S91" i="26"/>
  <c r="S92" i="26"/>
  <c r="S93" i="26"/>
  <c r="S94" i="26"/>
  <c r="S96" i="26"/>
  <c r="S97" i="26"/>
  <c r="S95" i="26"/>
  <c r="S98" i="26"/>
  <c r="S99" i="26"/>
  <c r="S100" i="26"/>
  <c r="S101" i="26"/>
  <c r="S102" i="26"/>
  <c r="S103" i="26"/>
  <c r="S104" i="26"/>
  <c r="S105" i="26"/>
  <c r="S106" i="26"/>
  <c r="S107" i="26"/>
  <c r="S108" i="26"/>
  <c r="S109" i="26"/>
  <c r="S110" i="26"/>
  <c r="S111" i="26"/>
  <c r="S112" i="26"/>
  <c r="S113" i="26"/>
  <c r="S114" i="26"/>
  <c r="S115" i="26"/>
  <c r="S116" i="26"/>
  <c r="S117" i="26"/>
  <c r="S118" i="26"/>
  <c r="S119" i="26"/>
  <c r="S123" i="26"/>
  <c r="S124" i="26"/>
  <c r="S120" i="26"/>
  <c r="S121" i="26"/>
  <c r="S122" i="26"/>
  <c r="S125" i="26"/>
  <c r="S126" i="26"/>
  <c r="S127" i="26"/>
  <c r="S128" i="26"/>
  <c r="S129" i="26"/>
  <c r="S130" i="26"/>
  <c r="S131" i="26"/>
  <c r="S132" i="26"/>
  <c r="S133" i="26"/>
  <c r="S134" i="26"/>
  <c r="S135" i="26"/>
  <c r="S136" i="26"/>
  <c r="S187" i="26"/>
  <c r="S137" i="26"/>
  <c r="S138" i="26"/>
  <c r="S139" i="26"/>
  <c r="S140" i="26"/>
  <c r="S141" i="26"/>
  <c r="S142" i="26"/>
  <c r="S143" i="26"/>
  <c r="S144" i="26"/>
  <c r="S145" i="26"/>
  <c r="S146" i="26"/>
  <c r="S147" i="26"/>
  <c r="S148" i="26"/>
  <c r="S149" i="26"/>
  <c r="S150" i="26"/>
  <c r="S151" i="26"/>
  <c r="S152" i="26"/>
  <c r="S153" i="26"/>
  <c r="S154" i="26"/>
  <c r="S155" i="26"/>
  <c r="S156" i="26"/>
  <c r="S157" i="26"/>
  <c r="S158" i="26"/>
  <c r="S159" i="26"/>
  <c r="S160" i="26"/>
  <c r="S161" i="26"/>
  <c r="S162" i="26"/>
  <c r="S163" i="26"/>
  <c r="S164" i="26"/>
  <c r="S165" i="26"/>
  <c r="S166" i="26"/>
  <c r="S167" i="26"/>
  <c r="S168" i="26"/>
  <c r="S169" i="26"/>
  <c r="S170" i="26"/>
  <c r="S171" i="26"/>
  <c r="S172" i="26"/>
  <c r="S173" i="26"/>
  <c r="S174" i="26"/>
  <c r="S175" i="26"/>
  <c r="S176" i="26"/>
  <c r="S177" i="26"/>
  <c r="S178" i="26"/>
  <c r="S179" i="26"/>
  <c r="S180" i="26"/>
  <c r="S181" i="26"/>
  <c r="S182" i="26"/>
  <c r="S183" i="26"/>
  <c r="S184" i="26"/>
  <c r="S185" i="26"/>
  <c r="S186" i="26"/>
  <c r="S188" i="26"/>
  <c r="S189" i="26"/>
  <c r="S190" i="26"/>
  <c r="S191" i="26"/>
  <c r="S192" i="26"/>
  <c r="S193" i="26"/>
  <c r="S194" i="26"/>
  <c r="S195" i="26"/>
  <c r="S196" i="26"/>
  <c r="S197" i="26"/>
  <c r="S198" i="26"/>
  <c r="S199" i="26"/>
  <c r="S200" i="26"/>
  <c r="S201" i="26"/>
  <c r="S202" i="26"/>
  <c r="S203" i="26"/>
  <c r="S204" i="26"/>
  <c r="S205" i="26"/>
  <c r="S206" i="26"/>
  <c r="S207" i="26"/>
  <c r="S208" i="26"/>
  <c r="S209" i="26"/>
  <c r="S210" i="26"/>
  <c r="S211" i="26"/>
  <c r="S212" i="26"/>
  <c r="S213" i="26"/>
  <c r="S214" i="26"/>
  <c r="S215" i="26"/>
  <c r="S216" i="26"/>
  <c r="S217" i="26"/>
  <c r="S218" i="26"/>
  <c r="S219" i="26"/>
  <c r="S220" i="26"/>
  <c r="S221" i="26"/>
  <c r="S222" i="26"/>
  <c r="S223" i="26"/>
  <c r="S224" i="26"/>
  <c r="S225" i="26"/>
  <c r="S226" i="26"/>
  <c r="S227" i="26"/>
  <c r="S228" i="26"/>
  <c r="S229" i="26"/>
  <c r="S230" i="26"/>
  <c r="S231" i="26"/>
  <c r="S232" i="26"/>
  <c r="S233" i="26"/>
  <c r="S234" i="26"/>
  <c r="S235" i="26"/>
  <c r="S236" i="26"/>
  <c r="S237" i="26"/>
  <c r="S238" i="26"/>
  <c r="S239" i="26"/>
  <c r="S240" i="26"/>
  <c r="S241" i="26"/>
  <c r="S242" i="26"/>
  <c r="S243" i="26"/>
  <c r="S244" i="26"/>
  <c r="S245" i="26"/>
  <c r="S246" i="26"/>
  <c r="S247" i="26"/>
  <c r="S248" i="26"/>
  <c r="S249" i="26"/>
  <c r="S250" i="26"/>
  <c r="S251" i="26"/>
  <c r="S252" i="26"/>
  <c r="S253" i="26"/>
  <c r="S254" i="26"/>
  <c r="S255" i="26"/>
  <c r="S256" i="26"/>
  <c r="S257" i="26"/>
  <c r="S258" i="26"/>
  <c r="S259" i="26"/>
  <c r="S260" i="26"/>
  <c r="S261" i="26"/>
  <c r="S262" i="26"/>
  <c r="S263" i="26"/>
  <c r="S264" i="26"/>
  <c r="S265" i="26"/>
  <c r="S266" i="26"/>
  <c r="S6" i="26"/>
  <c r="T22" i="30" a="1"/>
  <c r="T161" i="31" a="1"/>
  <c r="Z242" i="31" a="1"/>
  <c r="X9" i="31" a="1"/>
  <c r="U82" i="31" a="1"/>
  <c r="V9" i="31" a="1"/>
  <c r="Z219" i="31" a="1"/>
  <c r="V82" i="31" a="1"/>
  <c r="Z259" i="31" a="1"/>
  <c r="Y219" i="31" a="1"/>
  <c r="U171" i="31" a="1"/>
  <c r="X82" i="31" a="1"/>
  <c r="U248" i="31" a="1"/>
  <c r="T76" i="31" a="1"/>
  <c r="X248" i="31" a="1"/>
  <c r="Z151" i="31" a="1"/>
  <c r="Z289" i="31" a="1"/>
  <c r="W83" i="31" a="1"/>
  <c r="V290" i="31" a="1"/>
  <c r="T331" i="31" a="1"/>
  <c r="V257" i="31" a="1"/>
  <c r="U227" i="30" a="1"/>
  <c r="T82" i="31" a="1"/>
  <c r="X257" i="31" a="1"/>
  <c r="U38" i="31" a="1"/>
  <c r="Y259" i="31" a="1"/>
  <c r="Z82" i="31" a="1"/>
  <c r="W270" i="31" a="1"/>
  <c r="W254" i="31" a="1"/>
  <c r="U180" i="30" a="1"/>
  <c r="T248" i="31" a="1"/>
  <c r="Y257" i="31" a="1"/>
  <c r="Z248" i="31" a="1"/>
  <c r="X38" i="31" a="1"/>
  <c r="Z270" i="31" a="1"/>
  <c r="T106" i="30" a="1"/>
  <c r="V39" i="31" a="1"/>
  <c r="Y151" i="31" a="1"/>
  <c r="T171" i="31" a="1"/>
  <c r="W173" i="31" a="1"/>
  <c r="Z171" i="31" a="1"/>
  <c r="U219" i="31" a="1"/>
  <c r="V122" i="31" a="1"/>
  <c r="U23" i="30" a="1"/>
  <c r="U148" i="31" a="1"/>
  <c r="V281" i="31" a="1"/>
  <c r="T38" i="31" a="1"/>
  <c r="V270" i="31" a="1"/>
  <c r="U39" i="31" a="1"/>
  <c r="Y148" i="31" a="1"/>
  <c r="T257" i="31" a="1"/>
  <c r="Y289" i="31" a="1"/>
  <c r="T348" i="30" a="1"/>
  <c r="U104" i="30" a="1"/>
  <c r="V151" i="31" a="1"/>
  <c r="T180" i="30" a="1"/>
  <c r="T235" i="30" a="1"/>
  <c r="Y161" i="31" a="1"/>
  <c r="W37" i="31" a="1"/>
  <c r="Z37" i="31" a="1"/>
  <c r="X254" i="31" a="1"/>
  <c r="U259" i="31" a="1"/>
  <c r="T227" i="30" a="1"/>
  <c r="V97" i="31" a="1"/>
  <c r="U242" i="31" a="1"/>
  <c r="T39" i="31" a="1"/>
  <c r="T254" i="31" a="1"/>
  <c r="X151" i="31" a="1"/>
  <c r="U270" i="31" a="1"/>
  <c r="Z9" i="31" a="1"/>
  <c r="U22" i="30" a="1"/>
  <c r="X219" i="31" a="1"/>
  <c r="T148" i="31" a="1"/>
  <c r="V38" i="31" a="1"/>
  <c r="X97" i="31" a="1"/>
  <c r="Z173" i="31" a="1"/>
  <c r="Y83" i="31" a="1"/>
  <c r="Z148" i="31" a="1"/>
  <c r="W219" i="31" a="1"/>
  <c r="U301" i="30" a="1"/>
  <c r="U37" i="31" a="1"/>
  <c r="U257" i="31" a="1"/>
  <c r="Y254" i="31" a="1"/>
  <c r="X122" i="31" a="1"/>
  <c r="X148" i="31" a="1"/>
  <c r="T97" i="31" a="1"/>
  <c r="W76" i="31" a="1"/>
  <c r="T173" i="31" a="1"/>
  <c r="Y39" i="31" a="1"/>
  <c r="Z161" i="31" a="1"/>
  <c r="U208" i="30" a="1"/>
  <c r="T281" i="31" a="1"/>
  <c r="Z76" i="31" a="1"/>
  <c r="Y122" i="31" a="1"/>
  <c r="Y9" i="31" a="1"/>
  <c r="T17" i="30" a="1"/>
  <c r="X37" i="31" a="1"/>
  <c r="U97" i="31" a="1"/>
  <c r="U17" i="30" a="1"/>
  <c r="W259" i="31" a="1"/>
  <c r="Z254" i="31" a="1"/>
  <c r="X242" i="31" a="1"/>
  <c r="X289" i="31" a="1"/>
  <c r="V161" i="31" a="1"/>
  <c r="T23" i="30" a="1"/>
  <c r="Y242" i="31" a="1"/>
  <c r="U290" i="31" a="1"/>
  <c r="W242" i="31" a="1"/>
  <c r="V171" i="31" a="1"/>
  <c r="T108" i="30" a="1"/>
  <c r="X171" i="31" a="1"/>
  <c r="W151" i="31" a="1"/>
  <c r="V148" i="31" a="1"/>
  <c r="U106" i="30" a="1"/>
  <c r="T151" i="31" a="1"/>
  <c r="Z122" i="31" a="1"/>
  <c r="Y171" i="31" a="1"/>
  <c r="W82" i="31" a="1"/>
  <c r="Y281" i="31" a="1"/>
  <c r="W97" i="31" a="1"/>
  <c r="T259" i="31" a="1"/>
  <c r="T57" i="30" a="1"/>
  <c r="V173" i="31" a="1"/>
  <c r="V76" i="31" a="1"/>
  <c r="V254" i="31" a="1"/>
  <c r="V37" i="31" a="1"/>
  <c r="X76" i="31" a="1"/>
  <c r="W38" i="31" a="1"/>
  <c r="U281" i="31" a="1"/>
  <c r="W248" i="31" a="1"/>
  <c r="X161" i="31" a="1"/>
  <c r="T37" i="31" a="1"/>
  <c r="W290" i="31" a="1"/>
  <c r="U83" i="31" a="1"/>
  <c r="X173" i="31" a="1"/>
  <c r="T219" i="31" a="1"/>
  <c r="T270" i="31" a="1"/>
  <c r="U161" i="31" a="1"/>
  <c r="W9" i="31" a="1"/>
  <c r="X83" i="31" a="1"/>
  <c r="T301" i="30" a="1"/>
  <c r="T290" i="31" a="1"/>
  <c r="W171" i="31" a="1"/>
  <c r="U235" i="30" a="1"/>
  <c r="Y290" i="31" a="1"/>
  <c r="Z97" i="31" a="1"/>
  <c r="T67" i="30" a="1"/>
  <c r="X270" i="31" a="1"/>
  <c r="U76" i="31" a="1"/>
  <c r="Y270" i="31" a="1"/>
  <c r="T332" i="31" a="1"/>
  <c r="U57" i="30" a="1"/>
  <c r="T83" i="31" a="1"/>
  <c r="U9" i="31" a="1"/>
  <c r="W257" i="31" a="1"/>
  <c r="V83" i="31" a="1"/>
  <c r="Y37" i="31" a="1"/>
  <c r="T242" i="31" a="1"/>
  <c r="Z38" i="31" a="1"/>
  <c r="Z39" i="31" a="1"/>
  <c r="Y82" i="31" a="1"/>
  <c r="W289" i="31" a="1"/>
  <c r="Z290" i="31" a="1"/>
  <c r="V242" i="31" a="1"/>
  <c r="W161" i="31" a="1"/>
  <c r="T289" i="31" a="1"/>
  <c r="V289" i="31" a="1"/>
  <c r="T104" i="30" a="1"/>
  <c r="Z257" i="31" a="1"/>
  <c r="V248" i="31" a="1"/>
  <c r="T9" i="31" a="1"/>
  <c r="U67" i="30" a="1"/>
  <c r="W39" i="31" a="1"/>
  <c r="U108" i="30" a="1"/>
  <c r="U151" i="31" a="1"/>
  <c r="V259" i="31" a="1"/>
  <c r="Z83" i="31" a="1"/>
  <c r="X259" i="31" a="1"/>
  <c r="X39" i="31" a="1"/>
  <c r="T122" i="31" a="1"/>
  <c r="W122" i="31" a="1"/>
  <c r="X281" i="31" a="1"/>
  <c r="U289" i="31" a="1"/>
  <c r="Y38" i="31" a="1"/>
  <c r="W281" i="31" a="1"/>
  <c r="V219" i="31" a="1"/>
  <c r="W148" i="31" a="1"/>
  <c r="U173" i="31" a="1"/>
  <c r="T208" i="30" a="1"/>
  <c r="U254" i="31" a="1"/>
  <c r="Y248" i="31" a="1"/>
  <c r="X290" i="31" a="1"/>
  <c r="U122" i="31" a="1"/>
  <c r="Y173" i="31" a="1"/>
  <c r="Y76" i="31" a="1"/>
  <c r="Z281" i="31" a="1"/>
  <c r="Y97" i="31" a="1"/>
  <c r="T151" i="31" l="1"/>
  <c r="Z151" i="31"/>
  <c r="Y151" i="31"/>
  <c r="V151" i="31"/>
  <c r="W151" i="31"/>
  <c r="X151" i="31"/>
  <c r="U151" i="31"/>
  <c r="T219" i="31"/>
  <c r="Y219" i="31"/>
  <c r="V219" i="31"/>
  <c r="W219" i="31"/>
  <c r="Z219" i="31"/>
  <c r="X219" i="31"/>
  <c r="U219" i="31"/>
  <c r="U171" i="31"/>
  <c r="V171" i="31"/>
  <c r="Z171" i="31"/>
  <c r="W171" i="31"/>
  <c r="X171" i="31"/>
  <c r="T171" i="31"/>
  <c r="Y171" i="31"/>
  <c r="T270" i="31"/>
  <c r="U270" i="31"/>
  <c r="V270" i="31"/>
  <c r="Z270" i="31"/>
  <c r="Y270" i="31"/>
  <c r="W270" i="31"/>
  <c r="X270" i="31"/>
  <c r="Z38" i="31"/>
  <c r="T38" i="31"/>
  <c r="Y38" i="31"/>
  <c r="W38" i="31"/>
  <c r="V38" i="31"/>
  <c r="X38" i="31"/>
  <c r="U38" i="31"/>
  <c r="T9" i="31"/>
  <c r="U9" i="31"/>
  <c r="V9" i="31"/>
  <c r="W9" i="31"/>
  <c r="X9" i="31"/>
  <c r="Y9" i="31"/>
  <c r="Z9" i="31"/>
  <c r="T37" i="31"/>
  <c r="AF37" i="31" s="1"/>
  <c r="X37" i="31"/>
  <c r="AJ37" i="31" s="1"/>
  <c r="Z37" i="31"/>
  <c r="AL37" i="31" s="1"/>
  <c r="V37" i="31"/>
  <c r="AH37" i="31" s="1"/>
  <c r="U37" i="31"/>
  <c r="AG37" i="31" s="1"/>
  <c r="W37" i="31"/>
  <c r="AI37" i="31" s="1"/>
  <c r="Y37" i="31"/>
  <c r="AK37" i="31" s="1"/>
  <c r="T39" i="31"/>
  <c r="X39" i="31"/>
  <c r="Y39" i="31"/>
  <c r="Z39" i="31"/>
  <c r="W39" i="31"/>
  <c r="U39" i="31"/>
  <c r="V39" i="31"/>
  <c r="T76" i="31"/>
  <c r="Z76" i="31"/>
  <c r="U76" i="31"/>
  <c r="V76" i="31"/>
  <c r="X76" i="31"/>
  <c r="W76" i="31"/>
  <c r="Y76" i="31"/>
  <c r="V6" i="29"/>
  <c r="T161" i="31"/>
  <c r="X161" i="31"/>
  <c r="Z161" i="31"/>
  <c r="U161" i="31"/>
  <c r="V161" i="31"/>
  <c r="Y161" i="31"/>
  <c r="W161" i="31"/>
  <c r="U257" i="31"/>
  <c r="W257" i="31"/>
  <c r="X257" i="31"/>
  <c r="Y257" i="31"/>
  <c r="T257" i="31"/>
  <c r="V257" i="31"/>
  <c r="Z257" i="31"/>
  <c r="V173" i="31"/>
  <c r="X173" i="31"/>
  <c r="Y173" i="31"/>
  <c r="T173" i="31"/>
  <c r="W173" i="31"/>
  <c r="U173" i="31"/>
  <c r="Z173" i="31"/>
  <c r="V281" i="31"/>
  <c r="AH281" i="31" s="1"/>
  <c r="T281" i="31"/>
  <c r="AF281" i="31" s="1"/>
  <c r="W281" i="31"/>
  <c r="AI281" i="31" s="1"/>
  <c r="U281" i="31"/>
  <c r="AG281" i="31" s="1"/>
  <c r="Z281" i="31"/>
  <c r="AL281" i="31" s="1"/>
  <c r="X281" i="31"/>
  <c r="AJ281" i="31" s="1"/>
  <c r="Y281" i="31"/>
  <c r="AK281" i="31" s="1"/>
  <c r="T97" i="31"/>
  <c r="W97" i="31"/>
  <c r="V97" i="31"/>
  <c r="U97" i="31"/>
  <c r="Y97" i="31"/>
  <c r="X97" i="31"/>
  <c r="Z97" i="31"/>
  <c r="Z290" i="31"/>
  <c r="AL290" i="31" s="1"/>
  <c r="V290" i="31"/>
  <c r="AH290" i="31" s="1"/>
  <c r="Y290" i="31"/>
  <c r="AK290" i="31" s="1"/>
  <c r="T290" i="31"/>
  <c r="AF290" i="31" s="1"/>
  <c r="U290" i="31"/>
  <c r="AG290" i="31" s="1"/>
  <c r="X290" i="31"/>
  <c r="AJ290" i="31" s="1"/>
  <c r="W290" i="31"/>
  <c r="AI290" i="31" s="1"/>
  <c r="T82" i="31"/>
  <c r="U82" i="31"/>
  <c r="V82" i="31"/>
  <c r="W82" i="31"/>
  <c r="X82" i="31"/>
  <c r="Y82" i="31"/>
  <c r="Z82" i="31"/>
  <c r="T289" i="31"/>
  <c r="AF289" i="31" s="1"/>
  <c r="X289" i="31"/>
  <c r="AJ289" i="31" s="1"/>
  <c r="W289" i="31"/>
  <c r="AI289" i="31" s="1"/>
  <c r="Z289" i="31"/>
  <c r="AL289" i="31" s="1"/>
  <c r="V289" i="31"/>
  <c r="AH289" i="31" s="1"/>
  <c r="Y289" i="31"/>
  <c r="AK289" i="31" s="1"/>
  <c r="U289" i="31"/>
  <c r="AG289" i="31" s="1"/>
  <c r="W83" i="31"/>
  <c r="Y83" i="31"/>
  <c r="Z83" i="31"/>
  <c r="V83" i="31"/>
  <c r="X83" i="31"/>
  <c r="U83" i="31"/>
  <c r="T83" i="31"/>
  <c r="T57" i="30"/>
  <c r="X259" i="31"/>
  <c r="T259" i="31"/>
  <c r="Y259" i="31"/>
  <c r="V259" i="31"/>
  <c r="U259" i="31"/>
  <c r="Z259" i="31"/>
  <c r="W259" i="31"/>
  <c r="U242" i="31"/>
  <c r="Z242" i="31"/>
  <c r="X242" i="31"/>
  <c r="Y242" i="31"/>
  <c r="T242" i="31"/>
  <c r="W242" i="31"/>
  <c r="V242" i="31"/>
  <c r="T254" i="31"/>
  <c r="U254" i="31"/>
  <c r="V254" i="31"/>
  <c r="W254" i="31"/>
  <c r="X254" i="31"/>
  <c r="Y254" i="31"/>
  <c r="Z254" i="31"/>
  <c r="T122" i="31"/>
  <c r="Z122" i="31"/>
  <c r="U122" i="31"/>
  <c r="V122" i="31"/>
  <c r="W122" i="31"/>
  <c r="X122" i="31"/>
  <c r="Y122" i="31"/>
  <c r="U57" i="30"/>
  <c r="Y148" i="31"/>
  <c r="T148" i="31"/>
  <c r="Z148" i="31"/>
  <c r="U148" i="31"/>
  <c r="W148" i="31"/>
  <c r="V148" i="31"/>
  <c r="X148" i="31"/>
  <c r="T17" i="30"/>
  <c r="U17" i="30"/>
  <c r="V5" i="30"/>
  <c r="Y248" i="31"/>
  <c r="AK248" i="31" s="1"/>
  <c r="U248" i="31"/>
  <c r="AG248" i="31" s="1"/>
  <c r="V248" i="31"/>
  <c r="AH248" i="31" s="1"/>
  <c r="W248" i="31"/>
  <c r="AI248" i="31" s="1"/>
  <c r="X248" i="31"/>
  <c r="AJ248" i="31" s="1"/>
  <c r="T248" i="31"/>
  <c r="AF248" i="31" s="1"/>
  <c r="Z248" i="31"/>
  <c r="AL248" i="31" s="1"/>
  <c r="T331" i="31"/>
  <c r="T332" i="31"/>
  <c r="T67" i="30"/>
  <c r="U67" i="30"/>
  <c r="U23" i="30"/>
  <c r="T23" i="30"/>
  <c r="U22" i="30"/>
  <c r="T22" i="30"/>
  <c r="U180" i="30"/>
  <c r="T180" i="30"/>
  <c r="T301" i="30"/>
  <c r="U301" i="30"/>
  <c r="U208" i="30"/>
  <c r="T208" i="30"/>
  <c r="T235" i="30"/>
  <c r="U235" i="30"/>
  <c r="T104" i="30"/>
  <c r="U104" i="30"/>
  <c r="T227" i="30"/>
  <c r="U227" i="30"/>
  <c r="T108" i="30"/>
  <c r="T106" i="30"/>
  <c r="U108" i="30"/>
  <c r="U106" i="30"/>
  <c r="T348" i="30"/>
  <c r="T17" i="31" a="1"/>
  <c r="U56" i="31" a="1"/>
  <c r="U191" i="31" a="1"/>
  <c r="T22" i="31" a="1"/>
  <c r="U231" i="31" a="1"/>
  <c r="U172" i="31" a="1"/>
  <c r="T23" i="31" a="1"/>
  <c r="T307" i="31" a="1"/>
  <c r="T191" i="31" a="1"/>
  <c r="U212" i="31" a="1"/>
  <c r="U22" i="31" a="1"/>
  <c r="V17" i="30" a="1"/>
  <c r="T18" i="31" a="1"/>
  <c r="U109" i="31" a="1"/>
  <c r="T353" i="31" a="1"/>
  <c r="U107" i="31" a="1"/>
  <c r="U17" i="31" a="1"/>
  <c r="V67" i="30" a="1"/>
  <c r="V106" i="30" a="1"/>
  <c r="V22" i="30" a="1"/>
  <c r="T202" i="31" a="1"/>
  <c r="T239" i="31" a="1"/>
  <c r="V235" i="30" a="1"/>
  <c r="U197" i="31" a="1"/>
  <c r="V301" i="30" a="1"/>
  <c r="T258" i="31" a="1"/>
  <c r="U23" i="31" a="1"/>
  <c r="V23" i="30" a="1"/>
  <c r="T172" i="31" a="1"/>
  <c r="U258" i="31" a="1"/>
  <c r="T109" i="31" a="1"/>
  <c r="T56" i="31" a="1"/>
  <c r="T68" i="31" a="1"/>
  <c r="U239" i="31" a="1"/>
  <c r="U105" i="31" a="1"/>
  <c r="U202" i="31" a="1"/>
  <c r="T105" i="31" a="1"/>
  <c r="T212" i="31" a="1"/>
  <c r="V57" i="30" a="1"/>
  <c r="T107" i="31" a="1"/>
  <c r="V180" i="30" a="1"/>
  <c r="T231" i="31" a="1"/>
  <c r="U275" i="31" a="1"/>
  <c r="U18" i="31" a="1"/>
  <c r="V208" i="30" a="1"/>
  <c r="V227" i="30" a="1"/>
  <c r="T275" i="31" a="1"/>
  <c r="U307" i="31" a="1"/>
  <c r="V108" i="30" a="1"/>
  <c r="U68" i="31" a="1"/>
  <c r="T197" i="31" a="1"/>
  <c r="V104" i="30" a="1"/>
  <c r="AF332" i="31" l="1"/>
  <c r="AF331" i="31"/>
  <c r="H151" i="31"/>
  <c r="AG151" i="31"/>
  <c r="K151" i="31"/>
  <c r="AJ151" i="31"/>
  <c r="J151" i="31"/>
  <c r="AI151" i="31"/>
  <c r="AH151" i="31"/>
  <c r="I151" i="31"/>
  <c r="L151" i="31"/>
  <c r="AK151" i="31"/>
  <c r="M151" i="31"/>
  <c r="AL151" i="31"/>
  <c r="AF151" i="31"/>
  <c r="G151" i="31"/>
  <c r="AJ219" i="31"/>
  <c r="K219" i="31"/>
  <c r="M219" i="31"/>
  <c r="AL219" i="31"/>
  <c r="I219" i="31"/>
  <c r="AH219" i="31"/>
  <c r="G219" i="31"/>
  <c r="AF219" i="31"/>
  <c r="H219" i="31"/>
  <c r="AG219" i="31"/>
  <c r="AI219" i="31"/>
  <c r="J219" i="31"/>
  <c r="L219" i="31"/>
  <c r="AK219" i="31"/>
  <c r="L171" i="31"/>
  <c r="AK171" i="31"/>
  <c r="G171" i="31"/>
  <c r="AF171" i="31"/>
  <c r="K171" i="31"/>
  <c r="AJ171" i="31"/>
  <c r="J171" i="31"/>
  <c r="AI171" i="31"/>
  <c r="M171" i="31"/>
  <c r="AL171" i="31"/>
  <c r="I171" i="31"/>
  <c r="AH171" i="31"/>
  <c r="H171" i="31"/>
  <c r="AG171" i="31"/>
  <c r="AG270" i="31"/>
  <c r="H270" i="31"/>
  <c r="AF270" i="31"/>
  <c r="G270" i="31"/>
  <c r="AI270" i="31"/>
  <c r="J270" i="31"/>
  <c r="AL270" i="31"/>
  <c r="M270" i="31"/>
  <c r="AH270" i="31"/>
  <c r="I270" i="31"/>
  <c r="AJ270" i="31"/>
  <c r="K270" i="31"/>
  <c r="AK270" i="31"/>
  <c r="L270" i="31"/>
  <c r="H38" i="31"/>
  <c r="AG38" i="31"/>
  <c r="AJ38" i="31"/>
  <c r="K38" i="31"/>
  <c r="I38" i="31"/>
  <c r="AH38" i="31"/>
  <c r="J38" i="31"/>
  <c r="AI38" i="31"/>
  <c r="L38" i="31"/>
  <c r="AK38" i="31"/>
  <c r="G38" i="31"/>
  <c r="AF38" i="31"/>
  <c r="M38" i="31"/>
  <c r="AL38" i="31"/>
  <c r="M9" i="31"/>
  <c r="AL9" i="31"/>
  <c r="L9" i="31"/>
  <c r="AK9" i="31"/>
  <c r="K9" i="31"/>
  <c r="AJ9" i="31"/>
  <c r="J9" i="31"/>
  <c r="AI9" i="31"/>
  <c r="I9" i="31"/>
  <c r="AH9" i="31"/>
  <c r="H9" i="31"/>
  <c r="AG9" i="31"/>
  <c r="G9" i="31"/>
  <c r="AF9" i="31"/>
  <c r="L76" i="31"/>
  <c r="AK76" i="31"/>
  <c r="J76" i="31"/>
  <c r="AI76" i="31"/>
  <c r="K76" i="31"/>
  <c r="AJ76" i="31"/>
  <c r="I76" i="31"/>
  <c r="AH76" i="31"/>
  <c r="M76" i="31"/>
  <c r="AL76" i="31"/>
  <c r="H76" i="31"/>
  <c r="AG76" i="31"/>
  <c r="G76" i="31"/>
  <c r="AF76" i="31"/>
  <c r="W6" i="29"/>
  <c r="AI161" i="31"/>
  <c r="J161" i="31"/>
  <c r="L161" i="31"/>
  <c r="AK161" i="31"/>
  <c r="AH161" i="31"/>
  <c r="I161" i="31"/>
  <c r="H161" i="31"/>
  <c r="AG161" i="31"/>
  <c r="M161" i="31"/>
  <c r="AL161" i="31"/>
  <c r="K161" i="31"/>
  <c r="AJ161" i="31"/>
  <c r="G161" i="31"/>
  <c r="AF161" i="31"/>
  <c r="AL257" i="31"/>
  <c r="M257" i="31"/>
  <c r="I257" i="31"/>
  <c r="AH257" i="31"/>
  <c r="AF257" i="31"/>
  <c r="G257" i="31"/>
  <c r="AK257" i="31"/>
  <c r="L257" i="31"/>
  <c r="K257" i="31"/>
  <c r="AJ257" i="31"/>
  <c r="AI257" i="31"/>
  <c r="J257" i="31"/>
  <c r="AG257" i="31"/>
  <c r="H257" i="31"/>
  <c r="M173" i="31"/>
  <c r="AL173" i="31"/>
  <c r="AG173" i="31"/>
  <c r="H173" i="31"/>
  <c r="AI173" i="31"/>
  <c r="J173" i="31"/>
  <c r="AF173" i="31"/>
  <c r="G173" i="31"/>
  <c r="L173" i="31"/>
  <c r="AK173" i="31"/>
  <c r="AJ173" i="31"/>
  <c r="K173" i="31"/>
  <c r="AH173" i="31"/>
  <c r="I173" i="31"/>
  <c r="L281" i="31"/>
  <c r="I281" i="31"/>
  <c r="K281" i="31"/>
  <c r="H281" i="31"/>
  <c r="M281" i="31"/>
  <c r="J281" i="31"/>
  <c r="G281" i="31"/>
  <c r="M39" i="31"/>
  <c r="AL39" i="31"/>
  <c r="G39" i="31"/>
  <c r="AF39" i="31"/>
  <c r="L39" i="31"/>
  <c r="AK39" i="31"/>
  <c r="I39" i="31"/>
  <c r="AH39" i="31"/>
  <c r="K39" i="31"/>
  <c r="AJ39" i="31"/>
  <c r="J39" i="31"/>
  <c r="AI39" i="31"/>
  <c r="H39" i="31"/>
  <c r="AG39" i="31"/>
  <c r="M97" i="31"/>
  <c r="AL97" i="31"/>
  <c r="AG97" i="31"/>
  <c r="H97" i="31"/>
  <c r="K97" i="31"/>
  <c r="AJ97" i="31"/>
  <c r="L97" i="31"/>
  <c r="AK97" i="31"/>
  <c r="AH97" i="31"/>
  <c r="I97" i="31"/>
  <c r="J97" i="31"/>
  <c r="AI97" i="31"/>
  <c r="G97" i="31"/>
  <c r="AF97" i="31"/>
  <c r="M82" i="31"/>
  <c r="AL82" i="31"/>
  <c r="L82" i="31"/>
  <c r="AK82" i="31"/>
  <c r="K82" i="31"/>
  <c r="AJ82" i="31"/>
  <c r="AH82" i="31"/>
  <c r="I82" i="31"/>
  <c r="AI82" i="31"/>
  <c r="J82" i="31"/>
  <c r="AG82" i="31"/>
  <c r="H82" i="31"/>
  <c r="G82" i="31"/>
  <c r="AF82" i="31"/>
  <c r="H289" i="31"/>
  <c r="L289" i="31"/>
  <c r="I289" i="31"/>
  <c r="M289" i="31"/>
  <c r="J289" i="31"/>
  <c r="K289" i="31"/>
  <c r="G289" i="31"/>
  <c r="J83" i="31"/>
  <c r="AI83" i="31"/>
  <c r="G83" i="31"/>
  <c r="AF83" i="31"/>
  <c r="H83" i="31"/>
  <c r="AG83" i="31"/>
  <c r="K83" i="31"/>
  <c r="AJ83" i="31"/>
  <c r="I83" i="31"/>
  <c r="AH83" i="31"/>
  <c r="M83" i="31"/>
  <c r="AL83" i="31"/>
  <c r="L83" i="31"/>
  <c r="AK83" i="31"/>
  <c r="T56" i="31"/>
  <c r="G56" i="31" s="1"/>
  <c r="AF57" i="30"/>
  <c r="G57" i="30"/>
  <c r="M259" i="31"/>
  <c r="AL259" i="31"/>
  <c r="H259" i="31"/>
  <c r="AG259" i="31"/>
  <c r="I259" i="31"/>
  <c r="AH259" i="31"/>
  <c r="L259" i="31"/>
  <c r="AK259" i="31"/>
  <c r="G259" i="31"/>
  <c r="AF259" i="31"/>
  <c r="J259" i="31"/>
  <c r="AI259" i="31"/>
  <c r="K259" i="31"/>
  <c r="AJ259" i="31"/>
  <c r="I242" i="31"/>
  <c r="AH242" i="31"/>
  <c r="J242" i="31"/>
  <c r="AI242" i="31"/>
  <c r="G242" i="31"/>
  <c r="AF242" i="31"/>
  <c r="L242" i="31"/>
  <c r="AK242" i="31"/>
  <c r="K242" i="31"/>
  <c r="AJ242" i="31"/>
  <c r="M242" i="31"/>
  <c r="AL242" i="31"/>
  <c r="H242" i="31"/>
  <c r="AG242" i="31"/>
  <c r="L254" i="31"/>
  <c r="AK254" i="31"/>
  <c r="J254" i="31"/>
  <c r="AI254" i="31"/>
  <c r="M254" i="31"/>
  <c r="AL254" i="31"/>
  <c r="I254" i="31"/>
  <c r="AH254" i="31"/>
  <c r="K254" i="31"/>
  <c r="AJ254" i="31"/>
  <c r="H254" i="31"/>
  <c r="AG254" i="31"/>
  <c r="G254" i="31"/>
  <c r="AF254" i="31"/>
  <c r="AK122" i="31"/>
  <c r="L122" i="31"/>
  <c r="AJ122" i="31"/>
  <c r="K122" i="31"/>
  <c r="J122" i="31"/>
  <c r="AI122" i="31"/>
  <c r="AH122" i="31"/>
  <c r="I122" i="31"/>
  <c r="H122" i="31"/>
  <c r="AG122" i="31"/>
  <c r="M122" i="31"/>
  <c r="AL122" i="31"/>
  <c r="G122" i="31"/>
  <c r="AF122" i="31"/>
  <c r="V57" i="30"/>
  <c r="U56" i="31"/>
  <c r="H57" i="30"/>
  <c r="AG57" i="30"/>
  <c r="K148" i="31"/>
  <c r="AJ148" i="31"/>
  <c r="I148" i="31"/>
  <c r="AH148" i="31"/>
  <c r="J148" i="31"/>
  <c r="AI148" i="31"/>
  <c r="H148" i="31"/>
  <c r="AG148" i="31"/>
  <c r="AL148" i="31"/>
  <c r="M148" i="31"/>
  <c r="G148" i="31"/>
  <c r="AF148" i="31"/>
  <c r="L148" i="31"/>
  <c r="AK148" i="31"/>
  <c r="T17" i="31"/>
  <c r="AF17" i="31" s="1"/>
  <c r="G17" i="30"/>
  <c r="AF17" i="30"/>
  <c r="V17" i="30"/>
  <c r="I253" i="30"/>
  <c r="AH170" i="30"/>
  <c r="V227" i="30"/>
  <c r="V104" i="30"/>
  <c r="V23" i="30"/>
  <c r="V67" i="30"/>
  <c r="V301" i="30"/>
  <c r="V235" i="30"/>
  <c r="I194" i="30"/>
  <c r="V180" i="30"/>
  <c r="V208" i="30"/>
  <c r="V106" i="30"/>
  <c r="I269" i="30"/>
  <c r="I18" i="30"/>
  <c r="V22" i="30"/>
  <c r="AH183" i="30"/>
  <c r="V108" i="30"/>
  <c r="U17" i="31"/>
  <c r="W5" i="30"/>
  <c r="AG17" i="30"/>
  <c r="H17" i="30"/>
  <c r="M248" i="31"/>
  <c r="G248" i="31"/>
  <c r="K248" i="31"/>
  <c r="J248" i="31"/>
  <c r="I248" i="31"/>
  <c r="H248" i="31"/>
  <c r="L248" i="31"/>
  <c r="U18" i="31"/>
  <c r="T18" i="31"/>
  <c r="AG18" i="30"/>
  <c r="H18" i="30"/>
  <c r="G18" i="30"/>
  <c r="AF18" i="30"/>
  <c r="T105" i="31"/>
  <c r="AF105" i="31" s="1"/>
  <c r="U307" i="31"/>
  <c r="AG307" i="31" s="1"/>
  <c r="T23" i="31"/>
  <c r="AF23" i="31" s="1"/>
  <c r="U107" i="31"/>
  <c r="AG107" i="31" s="1"/>
  <c r="T109" i="31"/>
  <c r="AF109" i="31" s="1"/>
  <c r="T275" i="31"/>
  <c r="AF275" i="31" s="1"/>
  <c r="U23" i="31"/>
  <c r="AG23" i="31" s="1"/>
  <c r="T239" i="31"/>
  <c r="AF239" i="31" s="1"/>
  <c r="T197" i="31"/>
  <c r="AF197" i="31" s="1"/>
  <c r="T191" i="31"/>
  <c r="AF191" i="31" s="1"/>
  <c r="U231" i="31"/>
  <c r="AG231" i="31" s="1"/>
  <c r="T258" i="31"/>
  <c r="AF258" i="31" s="1"/>
  <c r="U68" i="31"/>
  <c r="AG68" i="31" s="1"/>
  <c r="T231" i="31"/>
  <c r="AF231" i="31" s="1"/>
  <c r="T307" i="31"/>
  <c r="AF307" i="31" s="1"/>
  <c r="T172" i="31"/>
  <c r="AF172" i="31" s="1"/>
  <c r="T202" i="31"/>
  <c r="AF202" i="31" s="1"/>
  <c r="U109" i="31"/>
  <c r="AG109" i="31" s="1"/>
  <c r="U258" i="31"/>
  <c r="AG258" i="31" s="1"/>
  <c r="U275" i="31"/>
  <c r="AG275" i="31" s="1"/>
  <c r="U197" i="31"/>
  <c r="AG197" i="31" s="1"/>
  <c r="U22" i="31"/>
  <c r="AG22" i="31" s="1"/>
  <c r="T212" i="31"/>
  <c r="AF212" i="31" s="1"/>
  <c r="T68" i="31"/>
  <c r="AF68" i="31" s="1"/>
  <c r="U239" i="31"/>
  <c r="AG239" i="31" s="1"/>
  <c r="U212" i="31"/>
  <c r="AG212" i="31" s="1"/>
  <c r="U191" i="31"/>
  <c r="AG191" i="31" s="1"/>
  <c r="U172" i="31"/>
  <c r="AG172" i="31" s="1"/>
  <c r="T353" i="31"/>
  <c r="T107" i="31"/>
  <c r="AF107" i="31" s="1"/>
  <c r="U105" i="31"/>
  <c r="AG105" i="31" s="1"/>
  <c r="T22" i="31"/>
  <c r="AF22" i="31" s="1"/>
  <c r="U202" i="31"/>
  <c r="AG202" i="31" s="1"/>
  <c r="AF180" i="30"/>
  <c r="AG180" i="30"/>
  <c r="AF208" i="30"/>
  <c r="AG208" i="30"/>
  <c r="A348" i="30"/>
  <c r="AG67" i="30"/>
  <c r="H67" i="30"/>
  <c r="G67" i="30"/>
  <c r="AF67" i="30"/>
  <c r="G23" i="30"/>
  <c r="AF23" i="30"/>
  <c r="H23" i="30"/>
  <c r="AG23" i="30"/>
  <c r="G183" i="30"/>
  <c r="AF183" i="30"/>
  <c r="AG183" i="30"/>
  <c r="H183" i="30"/>
  <c r="G22" i="30"/>
  <c r="AF22" i="30"/>
  <c r="AG22" i="30"/>
  <c r="H22" i="30"/>
  <c r="G170" i="30"/>
  <c r="AF170" i="30"/>
  <c r="H170" i="30"/>
  <c r="AG170" i="30"/>
  <c r="G194" i="30"/>
  <c r="AF194" i="30"/>
  <c r="H194" i="30"/>
  <c r="AG194" i="30"/>
  <c r="H269" i="30"/>
  <c r="AG269" i="30"/>
  <c r="G269" i="30"/>
  <c r="AF269" i="30"/>
  <c r="G180" i="30"/>
  <c r="H180" i="30"/>
  <c r="H301" i="30"/>
  <c r="AG301" i="30"/>
  <c r="G301" i="30"/>
  <c r="AF301" i="30"/>
  <c r="H253" i="30"/>
  <c r="AG253" i="30"/>
  <c r="AF253" i="30"/>
  <c r="G253" i="30"/>
  <c r="G208" i="30"/>
  <c r="H208" i="30"/>
  <c r="AG235" i="30"/>
  <c r="H235" i="30"/>
  <c r="G235" i="30"/>
  <c r="AF235" i="30"/>
  <c r="H104" i="30"/>
  <c r="AG104" i="30"/>
  <c r="AF104" i="30"/>
  <c r="G104" i="30"/>
  <c r="AF227" i="30"/>
  <c r="G227" i="30"/>
  <c r="H227" i="30"/>
  <c r="AG227" i="30"/>
  <c r="H108" i="30"/>
  <c r="AG108" i="30"/>
  <c r="AG106" i="30"/>
  <c r="H106" i="30"/>
  <c r="G106" i="30"/>
  <c r="AF106" i="30"/>
  <c r="AF108" i="30"/>
  <c r="G108" i="30"/>
  <c r="AF327" i="30"/>
  <c r="AF326" i="30"/>
  <c r="AC7" i="26"/>
  <c r="AE7" i="26"/>
  <c r="AF7" i="26"/>
  <c r="AC8" i="26"/>
  <c r="AE8" i="26"/>
  <c r="AF8" i="26"/>
  <c r="AC9" i="26"/>
  <c r="AE9" i="26"/>
  <c r="AF9" i="26"/>
  <c r="AC10" i="26"/>
  <c r="AE10" i="26"/>
  <c r="AF10" i="26"/>
  <c r="AC11" i="26"/>
  <c r="AE11" i="26"/>
  <c r="AF11" i="26"/>
  <c r="AC12" i="26"/>
  <c r="AE12" i="26"/>
  <c r="AF12" i="26"/>
  <c r="AC13" i="26"/>
  <c r="AE13" i="26"/>
  <c r="AF13" i="26"/>
  <c r="AC14" i="26"/>
  <c r="AE14" i="26"/>
  <c r="AF14" i="26"/>
  <c r="AC15" i="26"/>
  <c r="AE15" i="26"/>
  <c r="AF15" i="26"/>
  <c r="AC16" i="26"/>
  <c r="AE16" i="26"/>
  <c r="AF16" i="26"/>
  <c r="AC17" i="26"/>
  <c r="AE17" i="26"/>
  <c r="AF17" i="26"/>
  <c r="AC18" i="26"/>
  <c r="AE18" i="26"/>
  <c r="AF18" i="26"/>
  <c r="AC19" i="26"/>
  <c r="AE19" i="26"/>
  <c r="AF19" i="26"/>
  <c r="AC20" i="26"/>
  <c r="AE20" i="26"/>
  <c r="AF20" i="26"/>
  <c r="AC21" i="26"/>
  <c r="AE21" i="26"/>
  <c r="AF21" i="26"/>
  <c r="AC22" i="26"/>
  <c r="AE22" i="26"/>
  <c r="AF22" i="26"/>
  <c r="AC23" i="26"/>
  <c r="AE23" i="26"/>
  <c r="AF23" i="26"/>
  <c r="AC24" i="26"/>
  <c r="AE24" i="26"/>
  <c r="AF24" i="26"/>
  <c r="AC25" i="26"/>
  <c r="AE25" i="26"/>
  <c r="AF25" i="26"/>
  <c r="AC26" i="26"/>
  <c r="AE26" i="26"/>
  <c r="AF26" i="26"/>
  <c r="AC27" i="26"/>
  <c r="AE27" i="26"/>
  <c r="AF27" i="26"/>
  <c r="AC28" i="26"/>
  <c r="AE28" i="26"/>
  <c r="AF28" i="26"/>
  <c r="AC29" i="26"/>
  <c r="AE29" i="26"/>
  <c r="AF29" i="26"/>
  <c r="AC30" i="26"/>
  <c r="AE30" i="26"/>
  <c r="AF30" i="26"/>
  <c r="AC31" i="26"/>
  <c r="AE31" i="26"/>
  <c r="AF31" i="26"/>
  <c r="AC32" i="26"/>
  <c r="AE32" i="26"/>
  <c r="AF32" i="26"/>
  <c r="AC33" i="26"/>
  <c r="AE33" i="26"/>
  <c r="AF33" i="26"/>
  <c r="AC34" i="26"/>
  <c r="AE34" i="26"/>
  <c r="AF34" i="26"/>
  <c r="AC35" i="26"/>
  <c r="AE35" i="26"/>
  <c r="AF35" i="26"/>
  <c r="AC36" i="26"/>
  <c r="AE36" i="26"/>
  <c r="AF36" i="26"/>
  <c r="AC37" i="26"/>
  <c r="AE37" i="26"/>
  <c r="AF37" i="26"/>
  <c r="AC38" i="26"/>
  <c r="AE38" i="26"/>
  <c r="AF38" i="26"/>
  <c r="AC39" i="26"/>
  <c r="AE39" i="26"/>
  <c r="AF39" i="26"/>
  <c r="AC40" i="26"/>
  <c r="AE40" i="26"/>
  <c r="AF40" i="26"/>
  <c r="AC41" i="26"/>
  <c r="AE41" i="26"/>
  <c r="AF41" i="26"/>
  <c r="AC42" i="26"/>
  <c r="AE42" i="26"/>
  <c r="AF42" i="26"/>
  <c r="AC43" i="26"/>
  <c r="AE43" i="26"/>
  <c r="AF43" i="26"/>
  <c r="AC44" i="26"/>
  <c r="AE44" i="26"/>
  <c r="AF44" i="26"/>
  <c r="AC45" i="26"/>
  <c r="AE45" i="26"/>
  <c r="AF45" i="26"/>
  <c r="AC46" i="26"/>
  <c r="AE46" i="26"/>
  <c r="AF46" i="26"/>
  <c r="AC47" i="26"/>
  <c r="AE47" i="26"/>
  <c r="AF47" i="26"/>
  <c r="AC48" i="26"/>
  <c r="AE48" i="26"/>
  <c r="AF48" i="26"/>
  <c r="AC49" i="26"/>
  <c r="AE49" i="26"/>
  <c r="AF49" i="26"/>
  <c r="AC50" i="26"/>
  <c r="AE50" i="26"/>
  <c r="AF50" i="26"/>
  <c r="AC51" i="26"/>
  <c r="AE51" i="26"/>
  <c r="AF51" i="26"/>
  <c r="AC52" i="26"/>
  <c r="AE52" i="26"/>
  <c r="AF52" i="26"/>
  <c r="AC53" i="26"/>
  <c r="AE53" i="26"/>
  <c r="AF53" i="26"/>
  <c r="AC54" i="26"/>
  <c r="AE54" i="26"/>
  <c r="AF54" i="26"/>
  <c r="AC55" i="26"/>
  <c r="AE55" i="26"/>
  <c r="AF55" i="26"/>
  <c r="AC56" i="26"/>
  <c r="AE56" i="26"/>
  <c r="AF56" i="26"/>
  <c r="AC57" i="26"/>
  <c r="AE57" i="26"/>
  <c r="AF57" i="26"/>
  <c r="AC58" i="26"/>
  <c r="AE58" i="26"/>
  <c r="AF58" i="26"/>
  <c r="AC59" i="26"/>
  <c r="AE59" i="26"/>
  <c r="AF59" i="26"/>
  <c r="AC60" i="26"/>
  <c r="AE60" i="26"/>
  <c r="AF60" i="26"/>
  <c r="AC61" i="26"/>
  <c r="AE61" i="26"/>
  <c r="AF61" i="26"/>
  <c r="AC62" i="26"/>
  <c r="AE62" i="26"/>
  <c r="AF62" i="26"/>
  <c r="AC63" i="26"/>
  <c r="AE63" i="26"/>
  <c r="AF63" i="26"/>
  <c r="AC64" i="26"/>
  <c r="AE64" i="26"/>
  <c r="AF64" i="26"/>
  <c r="AC65" i="26"/>
  <c r="AE65" i="26"/>
  <c r="AF65" i="26"/>
  <c r="AC66" i="26"/>
  <c r="AE66" i="26"/>
  <c r="AF66" i="26"/>
  <c r="AC67" i="26"/>
  <c r="AE67" i="26"/>
  <c r="AF67" i="26"/>
  <c r="AC68" i="26"/>
  <c r="AE68" i="26"/>
  <c r="AF68" i="26"/>
  <c r="AC69" i="26"/>
  <c r="AE69" i="26"/>
  <c r="AF69" i="26"/>
  <c r="AC70" i="26"/>
  <c r="AE70" i="26"/>
  <c r="AF70" i="26"/>
  <c r="AC71" i="26"/>
  <c r="AE71" i="26"/>
  <c r="AF71" i="26"/>
  <c r="AC72" i="26"/>
  <c r="AE72" i="26"/>
  <c r="AF72" i="26"/>
  <c r="AC73" i="26"/>
  <c r="AE73" i="26"/>
  <c r="AF73" i="26"/>
  <c r="AC74" i="26"/>
  <c r="AE74" i="26"/>
  <c r="AF74" i="26"/>
  <c r="AC75" i="26"/>
  <c r="AE75" i="26"/>
  <c r="AF75" i="26"/>
  <c r="AC76" i="26"/>
  <c r="AE76" i="26"/>
  <c r="AF76" i="26"/>
  <c r="AC77" i="26"/>
  <c r="AE77" i="26"/>
  <c r="AF77" i="26"/>
  <c r="AC78" i="26"/>
  <c r="AE78" i="26"/>
  <c r="AF78" i="26"/>
  <c r="AC79" i="26"/>
  <c r="AE79" i="26"/>
  <c r="AF79" i="26"/>
  <c r="AC80" i="26"/>
  <c r="AE80" i="26"/>
  <c r="AF80" i="26"/>
  <c r="AC81" i="26"/>
  <c r="AE81" i="26"/>
  <c r="AF81" i="26"/>
  <c r="AC82" i="26"/>
  <c r="AE82" i="26"/>
  <c r="AF82" i="26"/>
  <c r="AC83" i="26"/>
  <c r="AE83" i="26"/>
  <c r="AF83" i="26"/>
  <c r="AC84" i="26"/>
  <c r="AE84" i="26"/>
  <c r="AF84" i="26"/>
  <c r="AC85" i="26"/>
  <c r="AE85" i="26"/>
  <c r="AF85" i="26"/>
  <c r="AC86" i="26"/>
  <c r="AE86" i="26"/>
  <c r="AF86" i="26"/>
  <c r="AC87" i="26"/>
  <c r="AE87" i="26"/>
  <c r="AF87" i="26"/>
  <c r="AC88" i="26"/>
  <c r="AE88" i="26"/>
  <c r="AF88" i="26"/>
  <c r="AC89" i="26"/>
  <c r="AE89" i="26"/>
  <c r="AF89" i="26"/>
  <c r="AC90" i="26"/>
  <c r="AE90" i="26"/>
  <c r="AF90" i="26"/>
  <c r="AC91" i="26"/>
  <c r="AE91" i="26"/>
  <c r="AF91" i="26"/>
  <c r="AC92" i="26"/>
  <c r="AE92" i="26"/>
  <c r="AF92" i="26"/>
  <c r="AC93" i="26"/>
  <c r="AE93" i="26"/>
  <c r="AF93" i="26"/>
  <c r="AC94" i="26"/>
  <c r="AE94" i="26"/>
  <c r="AF94" i="26"/>
  <c r="AC96" i="26"/>
  <c r="AE96" i="26"/>
  <c r="AF96" i="26"/>
  <c r="AC97" i="26"/>
  <c r="AE97" i="26"/>
  <c r="AF97" i="26"/>
  <c r="AC95" i="26"/>
  <c r="AE95" i="26"/>
  <c r="AF95" i="26"/>
  <c r="AC98" i="26"/>
  <c r="AE98" i="26"/>
  <c r="AF98" i="26"/>
  <c r="AC99" i="26"/>
  <c r="AE99" i="26"/>
  <c r="AF99" i="26"/>
  <c r="AC100" i="26"/>
  <c r="AE100" i="26"/>
  <c r="AF100" i="26"/>
  <c r="AC101" i="26"/>
  <c r="AE101" i="26"/>
  <c r="AF101" i="26"/>
  <c r="AC102" i="26"/>
  <c r="AE102" i="26"/>
  <c r="AF102" i="26"/>
  <c r="AC103" i="26"/>
  <c r="AE103" i="26"/>
  <c r="AF103" i="26"/>
  <c r="AC104" i="26"/>
  <c r="AE104" i="26"/>
  <c r="AF104" i="26"/>
  <c r="AC105" i="26"/>
  <c r="AE105" i="26"/>
  <c r="AF105" i="26"/>
  <c r="AC106" i="26"/>
  <c r="AE106" i="26"/>
  <c r="AF106" i="26"/>
  <c r="AC107" i="26"/>
  <c r="AE107" i="26"/>
  <c r="AF107" i="26"/>
  <c r="AC108" i="26"/>
  <c r="AE108" i="26"/>
  <c r="AF108" i="26"/>
  <c r="AC109" i="26"/>
  <c r="AE109" i="26"/>
  <c r="AF109" i="26"/>
  <c r="AC110" i="26"/>
  <c r="AE110" i="26"/>
  <c r="AF110" i="26"/>
  <c r="AC111" i="26"/>
  <c r="AE111" i="26"/>
  <c r="AF111" i="26"/>
  <c r="AC112" i="26"/>
  <c r="AE112" i="26"/>
  <c r="AF112" i="26"/>
  <c r="AC113" i="26"/>
  <c r="AE113" i="26"/>
  <c r="AF113" i="26"/>
  <c r="AC114" i="26"/>
  <c r="AE114" i="26"/>
  <c r="AF114" i="26"/>
  <c r="AC115" i="26"/>
  <c r="AE115" i="26"/>
  <c r="AF115" i="26"/>
  <c r="AC116" i="26"/>
  <c r="AE116" i="26"/>
  <c r="AF116" i="26"/>
  <c r="AC117" i="26"/>
  <c r="AE117" i="26"/>
  <c r="AF117" i="26"/>
  <c r="AC118" i="26"/>
  <c r="AE118" i="26"/>
  <c r="AF118" i="26"/>
  <c r="AC119" i="26"/>
  <c r="AE119" i="26"/>
  <c r="AF119" i="26"/>
  <c r="AC123" i="26"/>
  <c r="AE123" i="26"/>
  <c r="AF123" i="26"/>
  <c r="AC124" i="26"/>
  <c r="AE124" i="26"/>
  <c r="AF124" i="26"/>
  <c r="AC120" i="26"/>
  <c r="AE120" i="26"/>
  <c r="AF120" i="26"/>
  <c r="AC121" i="26"/>
  <c r="AE121" i="26"/>
  <c r="AF121" i="26"/>
  <c r="AC122" i="26"/>
  <c r="AE122" i="26"/>
  <c r="AF122" i="26"/>
  <c r="AC125" i="26"/>
  <c r="AE125" i="26"/>
  <c r="AF125" i="26"/>
  <c r="AC126" i="26"/>
  <c r="AE126" i="26"/>
  <c r="AF126" i="26"/>
  <c r="AC127" i="26"/>
  <c r="AE127" i="26"/>
  <c r="AF127" i="26"/>
  <c r="AC128" i="26"/>
  <c r="AE128" i="26"/>
  <c r="AF128" i="26"/>
  <c r="AC129" i="26"/>
  <c r="AE129" i="26"/>
  <c r="AF129" i="26"/>
  <c r="AC130" i="26"/>
  <c r="AE130" i="26"/>
  <c r="AF130" i="26"/>
  <c r="AC131" i="26"/>
  <c r="AE131" i="26"/>
  <c r="AF131" i="26"/>
  <c r="AC132" i="26"/>
  <c r="AE132" i="26"/>
  <c r="AF132" i="26"/>
  <c r="AC133" i="26"/>
  <c r="AE133" i="26"/>
  <c r="AF133" i="26"/>
  <c r="AC134" i="26"/>
  <c r="AE134" i="26"/>
  <c r="AF134" i="26"/>
  <c r="AC135" i="26"/>
  <c r="AE135" i="26"/>
  <c r="AF135" i="26"/>
  <c r="AC136" i="26"/>
  <c r="AE136" i="26"/>
  <c r="AF136" i="26"/>
  <c r="AC187" i="26"/>
  <c r="AE187" i="26"/>
  <c r="AF187" i="26"/>
  <c r="AC137" i="26"/>
  <c r="AE137" i="26"/>
  <c r="AF137" i="26"/>
  <c r="AC138" i="26"/>
  <c r="AE138" i="26"/>
  <c r="AF138" i="26"/>
  <c r="AC139" i="26"/>
  <c r="AE139" i="26"/>
  <c r="AF139" i="26"/>
  <c r="AC140" i="26"/>
  <c r="AE140" i="26"/>
  <c r="AF140" i="26"/>
  <c r="AC141" i="26"/>
  <c r="AE141" i="26"/>
  <c r="AF141" i="26"/>
  <c r="AC142" i="26"/>
  <c r="AE142" i="26"/>
  <c r="AF142" i="26"/>
  <c r="AC143" i="26"/>
  <c r="AE143" i="26"/>
  <c r="AF143" i="26"/>
  <c r="AC144" i="26"/>
  <c r="AE144" i="26"/>
  <c r="AF144" i="26"/>
  <c r="AC145" i="26"/>
  <c r="AE145" i="26"/>
  <c r="AF145" i="26"/>
  <c r="AC146" i="26"/>
  <c r="AE146" i="26"/>
  <c r="AF146" i="26"/>
  <c r="AC147" i="26"/>
  <c r="AE147" i="26"/>
  <c r="AF147" i="26"/>
  <c r="AC148" i="26"/>
  <c r="AE148" i="26"/>
  <c r="AF148" i="26"/>
  <c r="AC149" i="26"/>
  <c r="AE149" i="26"/>
  <c r="AF149" i="26"/>
  <c r="AC150" i="26"/>
  <c r="AE150" i="26"/>
  <c r="AF150" i="26"/>
  <c r="AC151" i="26"/>
  <c r="AE151" i="26"/>
  <c r="AF151" i="26"/>
  <c r="AC152" i="26"/>
  <c r="AE152" i="26"/>
  <c r="AF152" i="26"/>
  <c r="AC153" i="26"/>
  <c r="AE153" i="26"/>
  <c r="AF153" i="26"/>
  <c r="AC154" i="26"/>
  <c r="AE154" i="26"/>
  <c r="AF154" i="26"/>
  <c r="AC155" i="26"/>
  <c r="AE155" i="26"/>
  <c r="AF155" i="26"/>
  <c r="AC156" i="26"/>
  <c r="AE156" i="26"/>
  <c r="AF156" i="26"/>
  <c r="AC157" i="26"/>
  <c r="AE157" i="26"/>
  <c r="AF157" i="26"/>
  <c r="AC158" i="26"/>
  <c r="AE158" i="26"/>
  <c r="AF158" i="26"/>
  <c r="AC159" i="26"/>
  <c r="AE159" i="26"/>
  <c r="AF159" i="26"/>
  <c r="AC160" i="26"/>
  <c r="AE160" i="26"/>
  <c r="AF160" i="26"/>
  <c r="AC161" i="26"/>
  <c r="AE161" i="26"/>
  <c r="AF161" i="26"/>
  <c r="AC162" i="26"/>
  <c r="AE162" i="26"/>
  <c r="AF162" i="26"/>
  <c r="AC163" i="26"/>
  <c r="AE163" i="26"/>
  <c r="AF163" i="26"/>
  <c r="AC164" i="26"/>
  <c r="AE164" i="26"/>
  <c r="AF164" i="26"/>
  <c r="AC165" i="26"/>
  <c r="AE165" i="26"/>
  <c r="AF165" i="26"/>
  <c r="AC166" i="26"/>
  <c r="AE166" i="26"/>
  <c r="AF166" i="26"/>
  <c r="AC167" i="26"/>
  <c r="AE167" i="26"/>
  <c r="AF167" i="26"/>
  <c r="AC168" i="26"/>
  <c r="AE168" i="26"/>
  <c r="AF168" i="26"/>
  <c r="AC169" i="26"/>
  <c r="AE169" i="26"/>
  <c r="AF169" i="26"/>
  <c r="AC170" i="26"/>
  <c r="AE170" i="26"/>
  <c r="AF170" i="26"/>
  <c r="AC171" i="26"/>
  <c r="AE171" i="26"/>
  <c r="AF171" i="26"/>
  <c r="AC172" i="26"/>
  <c r="AE172" i="26"/>
  <c r="AF172" i="26"/>
  <c r="AC173" i="26"/>
  <c r="AE173" i="26"/>
  <c r="AF173" i="26"/>
  <c r="AC174" i="26"/>
  <c r="AE174" i="26"/>
  <c r="AF174" i="26"/>
  <c r="AC175" i="26"/>
  <c r="AE175" i="26"/>
  <c r="AF175" i="26"/>
  <c r="AC176" i="26"/>
  <c r="AE176" i="26"/>
  <c r="AF176" i="26"/>
  <c r="AC177" i="26"/>
  <c r="AE177" i="26"/>
  <c r="AF177" i="26"/>
  <c r="AC178" i="26"/>
  <c r="AE178" i="26"/>
  <c r="AF178" i="26"/>
  <c r="AC179" i="26"/>
  <c r="AE179" i="26"/>
  <c r="AF179" i="26"/>
  <c r="AC180" i="26"/>
  <c r="AE180" i="26"/>
  <c r="AF180" i="26"/>
  <c r="AC181" i="26"/>
  <c r="AE181" i="26"/>
  <c r="AF181" i="26"/>
  <c r="AC182" i="26"/>
  <c r="AE182" i="26"/>
  <c r="AF182" i="26"/>
  <c r="AC183" i="26"/>
  <c r="AE183" i="26"/>
  <c r="AF183" i="26"/>
  <c r="AC184" i="26"/>
  <c r="AE184" i="26"/>
  <c r="AF184" i="26"/>
  <c r="AC185" i="26"/>
  <c r="AE185" i="26"/>
  <c r="AF185" i="26"/>
  <c r="AC186" i="26"/>
  <c r="AE186" i="26"/>
  <c r="AF186" i="26"/>
  <c r="AC188" i="26"/>
  <c r="AE188" i="26"/>
  <c r="AF188" i="26"/>
  <c r="AC189" i="26"/>
  <c r="AE189" i="26"/>
  <c r="AF189" i="26"/>
  <c r="AC190" i="26"/>
  <c r="AE190" i="26"/>
  <c r="AF190" i="26"/>
  <c r="AC191" i="26"/>
  <c r="AE191" i="26"/>
  <c r="AF191" i="26"/>
  <c r="AC192" i="26"/>
  <c r="AE192" i="26"/>
  <c r="AF192" i="26"/>
  <c r="AC193" i="26"/>
  <c r="AE193" i="26"/>
  <c r="AF193" i="26"/>
  <c r="AC194" i="26"/>
  <c r="AE194" i="26"/>
  <c r="AF194" i="26"/>
  <c r="AC195" i="26"/>
  <c r="AE195" i="26"/>
  <c r="AF195" i="26"/>
  <c r="AC196" i="26"/>
  <c r="AE196" i="26"/>
  <c r="AF196" i="26"/>
  <c r="AC197" i="26"/>
  <c r="AE197" i="26"/>
  <c r="AF197" i="26"/>
  <c r="AC198" i="26"/>
  <c r="AE198" i="26"/>
  <c r="AF198" i="26"/>
  <c r="AC199" i="26"/>
  <c r="AE199" i="26"/>
  <c r="AF199" i="26"/>
  <c r="AC200" i="26"/>
  <c r="AE200" i="26"/>
  <c r="AF200" i="26"/>
  <c r="AC201" i="26"/>
  <c r="AE201" i="26"/>
  <c r="AF201" i="26"/>
  <c r="AC202" i="26"/>
  <c r="AE202" i="26"/>
  <c r="AF202" i="26"/>
  <c r="AC203" i="26"/>
  <c r="AE203" i="26"/>
  <c r="AF203" i="26"/>
  <c r="AC204" i="26"/>
  <c r="AE204" i="26"/>
  <c r="AF204" i="26"/>
  <c r="AC205" i="26"/>
  <c r="AE205" i="26"/>
  <c r="AF205" i="26"/>
  <c r="AC206" i="26"/>
  <c r="AE206" i="26"/>
  <c r="AF206" i="26"/>
  <c r="AC207" i="26"/>
  <c r="AE207" i="26"/>
  <c r="AF207" i="26"/>
  <c r="AC208" i="26"/>
  <c r="AE208" i="26"/>
  <c r="AF208" i="26"/>
  <c r="AC209" i="26"/>
  <c r="AE209" i="26"/>
  <c r="AF209" i="26"/>
  <c r="AC210" i="26"/>
  <c r="AE210" i="26"/>
  <c r="AF210" i="26"/>
  <c r="AC211" i="26"/>
  <c r="AE211" i="26"/>
  <c r="AF211" i="26"/>
  <c r="AC212" i="26"/>
  <c r="AE212" i="26"/>
  <c r="AF212" i="26"/>
  <c r="AC213" i="26"/>
  <c r="AE213" i="26"/>
  <c r="AF213" i="26"/>
  <c r="AC214" i="26"/>
  <c r="AE214" i="26"/>
  <c r="AF214" i="26"/>
  <c r="AC215" i="26"/>
  <c r="AE215" i="26"/>
  <c r="AF215" i="26"/>
  <c r="AC216" i="26"/>
  <c r="AE216" i="26"/>
  <c r="AF216" i="26"/>
  <c r="AC217" i="26"/>
  <c r="AE217" i="26"/>
  <c r="AF217" i="26"/>
  <c r="AC218" i="26"/>
  <c r="AE218" i="26"/>
  <c r="AF218" i="26"/>
  <c r="AC219" i="26"/>
  <c r="AE219" i="26"/>
  <c r="AF219" i="26"/>
  <c r="AC220" i="26"/>
  <c r="AE220" i="26"/>
  <c r="AF220" i="26"/>
  <c r="AC221" i="26"/>
  <c r="AE221" i="26"/>
  <c r="AF221" i="26"/>
  <c r="AC222" i="26"/>
  <c r="AE222" i="26"/>
  <c r="AF222" i="26"/>
  <c r="AC223" i="26"/>
  <c r="AE223" i="26"/>
  <c r="AF223" i="26"/>
  <c r="AC224" i="26"/>
  <c r="AE224" i="26"/>
  <c r="AF224" i="26"/>
  <c r="AC225" i="26"/>
  <c r="AE225" i="26"/>
  <c r="AF225" i="26"/>
  <c r="AC226" i="26"/>
  <c r="AE226" i="26"/>
  <c r="AF226" i="26"/>
  <c r="AC227" i="26"/>
  <c r="AE227" i="26"/>
  <c r="AF227" i="26"/>
  <c r="AC228" i="26"/>
  <c r="AE228" i="26"/>
  <c r="AF228" i="26"/>
  <c r="AC229" i="26"/>
  <c r="AE229" i="26"/>
  <c r="AF229" i="26"/>
  <c r="AC230" i="26"/>
  <c r="AE230" i="26"/>
  <c r="AF230" i="26"/>
  <c r="AC231" i="26"/>
  <c r="AE231" i="26"/>
  <c r="AF231" i="26"/>
  <c r="AC232" i="26"/>
  <c r="AE232" i="26"/>
  <c r="AF232" i="26"/>
  <c r="AC233" i="26"/>
  <c r="AE233" i="26"/>
  <c r="AF233" i="26"/>
  <c r="AC234" i="26"/>
  <c r="AE234" i="26"/>
  <c r="AF234" i="26"/>
  <c r="AC235" i="26"/>
  <c r="AE235" i="26"/>
  <c r="AF235" i="26"/>
  <c r="AC236" i="26"/>
  <c r="AE236" i="26"/>
  <c r="AF236" i="26"/>
  <c r="AC237" i="26"/>
  <c r="AE237" i="26"/>
  <c r="AF237" i="26"/>
  <c r="AC238" i="26"/>
  <c r="AE238" i="26"/>
  <c r="AF238" i="26"/>
  <c r="AC239" i="26"/>
  <c r="AE239" i="26"/>
  <c r="AF239" i="26"/>
  <c r="AC240" i="26"/>
  <c r="AE240" i="26"/>
  <c r="AF240" i="26"/>
  <c r="AC241" i="26"/>
  <c r="AE241" i="26"/>
  <c r="AF241" i="26"/>
  <c r="AC242" i="26"/>
  <c r="AE242" i="26"/>
  <c r="AF242" i="26"/>
  <c r="AC243" i="26"/>
  <c r="AE243" i="26"/>
  <c r="AF243" i="26"/>
  <c r="AC244" i="26"/>
  <c r="AE244" i="26"/>
  <c r="AF244" i="26"/>
  <c r="AC245" i="26"/>
  <c r="AE245" i="26"/>
  <c r="AF245" i="26"/>
  <c r="AC246" i="26"/>
  <c r="AE246" i="26"/>
  <c r="AF246" i="26"/>
  <c r="AC247" i="26"/>
  <c r="AE247" i="26"/>
  <c r="AF247" i="26"/>
  <c r="AC248" i="26"/>
  <c r="AE248" i="26"/>
  <c r="AF248" i="26"/>
  <c r="AC249" i="26"/>
  <c r="AE249" i="26"/>
  <c r="AF249" i="26"/>
  <c r="AC250" i="26"/>
  <c r="AE250" i="26"/>
  <c r="AF250" i="26"/>
  <c r="AC251" i="26"/>
  <c r="AE251" i="26"/>
  <c r="AF251" i="26"/>
  <c r="AC252" i="26"/>
  <c r="AE252" i="26"/>
  <c r="AF252" i="26"/>
  <c r="AC253" i="26"/>
  <c r="AE253" i="26"/>
  <c r="AF253" i="26"/>
  <c r="AC254" i="26"/>
  <c r="AE254" i="26"/>
  <c r="AF254" i="26"/>
  <c r="AC255" i="26"/>
  <c r="AE255" i="26"/>
  <c r="AF255" i="26"/>
  <c r="AC256" i="26"/>
  <c r="AE256" i="26"/>
  <c r="AF256" i="26"/>
  <c r="AC257" i="26"/>
  <c r="AE257" i="26"/>
  <c r="AF257" i="26"/>
  <c r="AC258" i="26"/>
  <c r="AE258" i="26"/>
  <c r="AF258" i="26"/>
  <c r="AC259" i="26"/>
  <c r="AE259" i="26"/>
  <c r="AF259" i="26"/>
  <c r="AC260" i="26"/>
  <c r="AE260" i="26"/>
  <c r="AF260" i="26"/>
  <c r="AC261" i="26"/>
  <c r="AE261" i="26"/>
  <c r="AF261" i="26"/>
  <c r="AC262" i="26"/>
  <c r="AE262" i="26"/>
  <c r="AF262" i="26"/>
  <c r="AC263" i="26"/>
  <c r="AE263" i="26"/>
  <c r="AF263" i="26"/>
  <c r="AC264" i="26"/>
  <c r="AE264" i="26"/>
  <c r="AF264" i="26"/>
  <c r="AC265" i="26"/>
  <c r="AE265" i="26"/>
  <c r="AF265" i="26"/>
  <c r="AC266" i="26"/>
  <c r="AE266" i="26"/>
  <c r="AF266" i="26"/>
  <c r="AF6" i="26"/>
  <c r="AE6" i="26"/>
  <c r="AC6" i="26"/>
  <c r="R7" i="26"/>
  <c r="T7" i="26"/>
  <c r="R8" i="26"/>
  <c r="T8" i="26"/>
  <c r="R9" i="26"/>
  <c r="T9" i="26"/>
  <c r="R10" i="26"/>
  <c r="T10" i="26"/>
  <c r="R11" i="26"/>
  <c r="T11" i="26"/>
  <c r="R12" i="26"/>
  <c r="T12" i="26"/>
  <c r="R13" i="26"/>
  <c r="T13" i="26"/>
  <c r="R14" i="26"/>
  <c r="T14" i="26"/>
  <c r="R15" i="26"/>
  <c r="T15" i="26"/>
  <c r="R16" i="26"/>
  <c r="T16" i="26"/>
  <c r="R17" i="26"/>
  <c r="T17" i="26"/>
  <c r="R18" i="26"/>
  <c r="T18" i="26"/>
  <c r="R19" i="26"/>
  <c r="T19" i="26"/>
  <c r="R20" i="26"/>
  <c r="T20" i="26"/>
  <c r="R21" i="26"/>
  <c r="T21" i="26"/>
  <c r="R22" i="26"/>
  <c r="T22" i="26"/>
  <c r="R23" i="26"/>
  <c r="T23" i="26"/>
  <c r="R24" i="26"/>
  <c r="T24" i="26"/>
  <c r="R25" i="26"/>
  <c r="T25" i="26"/>
  <c r="R26" i="26"/>
  <c r="T26" i="26"/>
  <c r="R27" i="26"/>
  <c r="T27" i="26"/>
  <c r="R28" i="26"/>
  <c r="T28" i="26"/>
  <c r="R29" i="26"/>
  <c r="T29" i="26"/>
  <c r="R30" i="26"/>
  <c r="T30" i="26"/>
  <c r="R31" i="26"/>
  <c r="T31" i="26"/>
  <c r="R32" i="26"/>
  <c r="T32" i="26"/>
  <c r="R33" i="26"/>
  <c r="T33" i="26"/>
  <c r="R34" i="26"/>
  <c r="T34" i="26"/>
  <c r="R35" i="26"/>
  <c r="T35" i="26"/>
  <c r="R36" i="26"/>
  <c r="T36" i="26"/>
  <c r="R37" i="26"/>
  <c r="T37" i="26"/>
  <c r="R38" i="26"/>
  <c r="T38" i="26"/>
  <c r="R39" i="26"/>
  <c r="T39" i="26"/>
  <c r="R40" i="26"/>
  <c r="T40" i="26"/>
  <c r="R41" i="26"/>
  <c r="T41" i="26"/>
  <c r="R42" i="26"/>
  <c r="T42" i="26"/>
  <c r="R43" i="26"/>
  <c r="T43" i="26"/>
  <c r="R44" i="26"/>
  <c r="T44" i="26"/>
  <c r="R45" i="26"/>
  <c r="T45" i="26"/>
  <c r="R46" i="26"/>
  <c r="T46" i="26"/>
  <c r="R47" i="26"/>
  <c r="T47" i="26"/>
  <c r="R48" i="26"/>
  <c r="T48" i="26"/>
  <c r="R49" i="26"/>
  <c r="T49" i="26"/>
  <c r="R50" i="26"/>
  <c r="T50" i="26"/>
  <c r="R51" i="26"/>
  <c r="T51" i="26"/>
  <c r="R52" i="26"/>
  <c r="T52" i="26"/>
  <c r="R53" i="26"/>
  <c r="T53" i="26"/>
  <c r="R54" i="26"/>
  <c r="T54" i="26"/>
  <c r="R55" i="26"/>
  <c r="T55" i="26"/>
  <c r="R56" i="26"/>
  <c r="T56" i="26"/>
  <c r="R57" i="26"/>
  <c r="T57" i="26"/>
  <c r="R58" i="26"/>
  <c r="T58" i="26"/>
  <c r="R59" i="26"/>
  <c r="T59" i="26"/>
  <c r="R60" i="26"/>
  <c r="T60" i="26"/>
  <c r="R61" i="26"/>
  <c r="T61" i="26"/>
  <c r="R62" i="26"/>
  <c r="T62" i="26"/>
  <c r="Y62" i="26"/>
  <c r="Z62" i="26"/>
  <c r="AA62" i="26"/>
  <c r="R63" i="26"/>
  <c r="T63" i="26"/>
  <c r="R64" i="26"/>
  <c r="T64" i="26"/>
  <c r="R65" i="26"/>
  <c r="T65" i="26"/>
  <c r="R66" i="26"/>
  <c r="T66" i="26"/>
  <c r="R67" i="26"/>
  <c r="T67" i="26"/>
  <c r="R68" i="26"/>
  <c r="T68" i="26"/>
  <c r="R69" i="26"/>
  <c r="T69" i="26"/>
  <c r="R70" i="26"/>
  <c r="R71" i="26"/>
  <c r="T71" i="26"/>
  <c r="R72" i="26"/>
  <c r="T72" i="26"/>
  <c r="R73" i="26"/>
  <c r="T73" i="26"/>
  <c r="R74" i="26"/>
  <c r="T74" i="26"/>
  <c r="R75" i="26"/>
  <c r="T75" i="26"/>
  <c r="R76" i="26"/>
  <c r="T76" i="26"/>
  <c r="R77" i="26"/>
  <c r="T77" i="26"/>
  <c r="R78" i="26"/>
  <c r="T78" i="26"/>
  <c r="R79" i="26"/>
  <c r="T79" i="26"/>
  <c r="R80" i="26"/>
  <c r="T80" i="26"/>
  <c r="R81" i="26"/>
  <c r="T81" i="26"/>
  <c r="R82" i="26"/>
  <c r="T82" i="26"/>
  <c r="R83" i="26"/>
  <c r="T83" i="26"/>
  <c r="R84" i="26"/>
  <c r="T84" i="26"/>
  <c r="R85" i="26"/>
  <c r="T85" i="26"/>
  <c r="R86" i="26"/>
  <c r="T86" i="26"/>
  <c r="R87" i="26"/>
  <c r="T87" i="26"/>
  <c r="R88" i="26"/>
  <c r="T88" i="26"/>
  <c r="R89" i="26"/>
  <c r="T89" i="26"/>
  <c r="R90" i="26"/>
  <c r="T90" i="26"/>
  <c r="U90" i="26"/>
  <c r="V90" i="26"/>
  <c r="W90" i="26"/>
  <c r="X90" i="26"/>
  <c r="Y90" i="26"/>
  <c r="Z90" i="26"/>
  <c r="AA90" i="26"/>
  <c r="R91" i="26"/>
  <c r="T91" i="26"/>
  <c r="R92" i="26"/>
  <c r="T92" i="26"/>
  <c r="R93" i="26"/>
  <c r="T93" i="26"/>
  <c r="R94" i="26"/>
  <c r="T94" i="26"/>
  <c r="R96" i="26"/>
  <c r="T96" i="26"/>
  <c r="R97" i="26"/>
  <c r="T97" i="26"/>
  <c r="R95" i="26"/>
  <c r="T95" i="26"/>
  <c r="R98" i="26"/>
  <c r="T98" i="26"/>
  <c r="R99" i="26"/>
  <c r="T99" i="26"/>
  <c r="R100" i="26"/>
  <c r="T100" i="26"/>
  <c r="R101" i="26"/>
  <c r="T101" i="26"/>
  <c r="R102" i="26"/>
  <c r="T102" i="26"/>
  <c r="R103" i="26"/>
  <c r="T103" i="26"/>
  <c r="R104" i="26"/>
  <c r="T104" i="26"/>
  <c r="R105" i="26"/>
  <c r="T105" i="26"/>
  <c r="R106" i="26"/>
  <c r="T106" i="26"/>
  <c r="R107" i="26"/>
  <c r="T107" i="26"/>
  <c r="R108" i="26"/>
  <c r="T108" i="26"/>
  <c r="R109" i="26"/>
  <c r="T109" i="26"/>
  <c r="R110" i="26"/>
  <c r="T110" i="26"/>
  <c r="R111" i="26"/>
  <c r="T111" i="26"/>
  <c r="R112" i="26"/>
  <c r="T112" i="26"/>
  <c r="R113" i="26"/>
  <c r="T113" i="26"/>
  <c r="X113" i="26"/>
  <c r="Y113" i="26"/>
  <c r="Z113" i="26"/>
  <c r="AA113" i="26"/>
  <c r="R114" i="26"/>
  <c r="T114" i="26"/>
  <c r="Z114" i="26"/>
  <c r="AA114" i="26"/>
  <c r="R115" i="26"/>
  <c r="T115" i="26"/>
  <c r="R116" i="26"/>
  <c r="T116" i="26"/>
  <c r="R117" i="26"/>
  <c r="T117" i="26"/>
  <c r="R118" i="26"/>
  <c r="T118" i="26"/>
  <c r="R119" i="26"/>
  <c r="T119" i="26"/>
  <c r="R123" i="26"/>
  <c r="T123" i="26"/>
  <c r="R124" i="26"/>
  <c r="T124" i="26"/>
  <c r="R120" i="26"/>
  <c r="T120" i="26"/>
  <c r="R121" i="26"/>
  <c r="T121" i="26"/>
  <c r="R122" i="26"/>
  <c r="T122" i="26"/>
  <c r="R125" i="26"/>
  <c r="T125" i="26"/>
  <c r="R126" i="26"/>
  <c r="T126" i="26"/>
  <c r="R127" i="26"/>
  <c r="T127" i="26"/>
  <c r="R128" i="26"/>
  <c r="T128" i="26"/>
  <c r="R129" i="26"/>
  <c r="T129" i="26"/>
  <c r="R130" i="26"/>
  <c r="T130" i="26"/>
  <c r="R131" i="26"/>
  <c r="T131" i="26"/>
  <c r="R132" i="26"/>
  <c r="T132" i="26"/>
  <c r="R133" i="26"/>
  <c r="T133" i="26"/>
  <c r="R134" i="26"/>
  <c r="T134" i="26"/>
  <c r="R135" i="26"/>
  <c r="T135" i="26"/>
  <c r="R136" i="26"/>
  <c r="T136" i="26"/>
  <c r="R187" i="26"/>
  <c r="T187" i="26"/>
  <c r="R137" i="26"/>
  <c r="T137" i="26"/>
  <c r="R138" i="26"/>
  <c r="T138" i="26"/>
  <c r="R139" i="26"/>
  <c r="T139" i="26"/>
  <c r="R140" i="26"/>
  <c r="T140" i="26"/>
  <c r="R141" i="26"/>
  <c r="T141" i="26"/>
  <c r="R142" i="26"/>
  <c r="T142" i="26"/>
  <c r="R143" i="26"/>
  <c r="T143" i="26"/>
  <c r="R144" i="26"/>
  <c r="T144" i="26"/>
  <c r="R145" i="26"/>
  <c r="T145" i="26"/>
  <c r="R146" i="26"/>
  <c r="T146" i="26"/>
  <c r="R147" i="26"/>
  <c r="T147" i="26"/>
  <c r="R148" i="26"/>
  <c r="T148" i="26"/>
  <c r="R149" i="26"/>
  <c r="T149" i="26"/>
  <c r="U149" i="26"/>
  <c r="V149" i="26"/>
  <c r="W149" i="26"/>
  <c r="X149" i="26"/>
  <c r="Y149" i="26"/>
  <c r="Z149" i="26"/>
  <c r="AA149" i="26"/>
  <c r="R150" i="26"/>
  <c r="T150" i="26"/>
  <c r="R151" i="26"/>
  <c r="T151" i="26"/>
  <c r="R152" i="26"/>
  <c r="T152" i="26"/>
  <c r="R153" i="26"/>
  <c r="T153" i="26"/>
  <c r="R154" i="26"/>
  <c r="T154" i="26"/>
  <c r="R155" i="26"/>
  <c r="T155" i="26"/>
  <c r="R156" i="26"/>
  <c r="T156" i="26"/>
  <c r="R157" i="26"/>
  <c r="T157" i="26"/>
  <c r="R158" i="26"/>
  <c r="T158" i="26"/>
  <c r="R159" i="26"/>
  <c r="T159" i="26"/>
  <c r="R160" i="26"/>
  <c r="T160" i="26"/>
  <c r="R161" i="26"/>
  <c r="T161" i="26"/>
  <c r="R162" i="26"/>
  <c r="T162" i="26"/>
  <c r="R163" i="26"/>
  <c r="T163" i="26"/>
  <c r="R164" i="26"/>
  <c r="T164" i="26"/>
  <c r="R165" i="26"/>
  <c r="T165" i="26"/>
  <c r="R166" i="26"/>
  <c r="T166" i="26"/>
  <c r="R167" i="26"/>
  <c r="T167" i="26"/>
  <c r="R168" i="26"/>
  <c r="T168" i="26"/>
  <c r="R169" i="26"/>
  <c r="T169" i="26"/>
  <c r="R170" i="26"/>
  <c r="T170" i="26"/>
  <c r="R171" i="26"/>
  <c r="T171" i="26"/>
  <c r="R172" i="26"/>
  <c r="T172" i="26"/>
  <c r="R173" i="26"/>
  <c r="T173" i="26"/>
  <c r="R174" i="26"/>
  <c r="T174" i="26"/>
  <c r="R175" i="26"/>
  <c r="T175" i="26"/>
  <c r="R176" i="26"/>
  <c r="T176" i="26"/>
  <c r="R177" i="26"/>
  <c r="T177" i="26"/>
  <c r="R178" i="26"/>
  <c r="T178" i="26"/>
  <c r="R179" i="26"/>
  <c r="T179" i="26"/>
  <c r="R180" i="26"/>
  <c r="T180" i="26"/>
  <c r="R181" i="26"/>
  <c r="T181" i="26"/>
  <c r="R182" i="26"/>
  <c r="T182" i="26"/>
  <c r="R183" i="26"/>
  <c r="T183" i="26"/>
  <c r="R184" i="26"/>
  <c r="T184" i="26"/>
  <c r="R185" i="26"/>
  <c r="T185" i="26"/>
  <c r="R186" i="26"/>
  <c r="T186" i="26"/>
  <c r="R188" i="26"/>
  <c r="T188" i="26"/>
  <c r="R189" i="26"/>
  <c r="T189" i="26"/>
  <c r="Z189" i="26"/>
  <c r="AA189" i="26"/>
  <c r="R190" i="26"/>
  <c r="T190" i="26"/>
  <c r="R191" i="26"/>
  <c r="T191" i="26"/>
  <c r="R192" i="26"/>
  <c r="T192" i="26"/>
  <c r="R193" i="26"/>
  <c r="T193" i="26"/>
  <c r="R194" i="26"/>
  <c r="T194" i="26"/>
  <c r="R195" i="26"/>
  <c r="T195" i="26"/>
  <c r="R196" i="26"/>
  <c r="T196" i="26"/>
  <c r="R197" i="26"/>
  <c r="T197" i="26"/>
  <c r="R198" i="26"/>
  <c r="T198" i="26"/>
  <c r="R199" i="26"/>
  <c r="T199" i="26"/>
  <c r="R200" i="26"/>
  <c r="T200" i="26"/>
  <c r="R201" i="26"/>
  <c r="T201" i="26"/>
  <c r="R202" i="26"/>
  <c r="T202" i="26"/>
  <c r="R203" i="26"/>
  <c r="T203" i="26"/>
  <c r="R204" i="26"/>
  <c r="T204" i="26"/>
  <c r="R205" i="26"/>
  <c r="T205" i="26"/>
  <c r="R206" i="26"/>
  <c r="T206" i="26"/>
  <c r="R207" i="26"/>
  <c r="T207" i="26"/>
  <c r="R208" i="26"/>
  <c r="T208" i="26"/>
  <c r="R209" i="26"/>
  <c r="T209" i="26"/>
  <c r="Y209" i="26"/>
  <c r="Z209" i="26"/>
  <c r="AA209" i="26"/>
  <c r="R210" i="26"/>
  <c r="T210" i="26"/>
  <c r="R211" i="26"/>
  <c r="T211" i="26"/>
  <c r="R212" i="26"/>
  <c r="T212" i="26"/>
  <c r="R213" i="26"/>
  <c r="T213" i="26"/>
  <c r="R214" i="26"/>
  <c r="T214" i="26"/>
  <c r="R215" i="26"/>
  <c r="T215" i="26"/>
  <c r="R216" i="26"/>
  <c r="T216" i="26"/>
  <c r="R217" i="26"/>
  <c r="T217" i="26"/>
  <c r="R218" i="26"/>
  <c r="T218" i="26"/>
  <c r="R219" i="26"/>
  <c r="T219" i="26"/>
  <c r="R220" i="26"/>
  <c r="T220" i="26"/>
  <c r="R221" i="26"/>
  <c r="T221" i="26"/>
  <c r="R222" i="26"/>
  <c r="T222" i="26"/>
  <c r="R223" i="26"/>
  <c r="T223" i="26"/>
  <c r="Z223" i="26"/>
  <c r="AA223" i="26"/>
  <c r="R224" i="26"/>
  <c r="T224" i="26"/>
  <c r="R225" i="26"/>
  <c r="T225" i="26"/>
  <c r="R226" i="26"/>
  <c r="T226" i="26"/>
  <c r="R227" i="26"/>
  <c r="T227" i="26"/>
  <c r="R228" i="26"/>
  <c r="T228" i="26"/>
  <c r="R229" i="26"/>
  <c r="T229" i="26"/>
  <c r="R230" i="26"/>
  <c r="T230" i="26"/>
  <c r="R231" i="26"/>
  <c r="T231" i="26"/>
  <c r="R232" i="26"/>
  <c r="T232" i="26"/>
  <c r="R233" i="26"/>
  <c r="T233" i="26"/>
  <c r="R234" i="26"/>
  <c r="T234" i="26"/>
  <c r="R235" i="26"/>
  <c r="T235" i="26"/>
  <c r="R236" i="26"/>
  <c r="T236" i="26"/>
  <c r="R237" i="26"/>
  <c r="T237" i="26"/>
  <c r="R238" i="26"/>
  <c r="T238" i="26"/>
  <c r="R239" i="26"/>
  <c r="T239" i="26"/>
  <c r="R240" i="26"/>
  <c r="T240" i="26"/>
  <c r="R241" i="26"/>
  <c r="T241" i="26"/>
  <c r="R242" i="26"/>
  <c r="T242" i="26"/>
  <c r="R243" i="26"/>
  <c r="T243" i="26"/>
  <c r="R244" i="26"/>
  <c r="T244" i="26"/>
  <c r="R245" i="26"/>
  <c r="T245" i="26"/>
  <c r="R246" i="26"/>
  <c r="T246" i="26"/>
  <c r="R247" i="26"/>
  <c r="T247" i="26"/>
  <c r="R248" i="26"/>
  <c r="T248" i="26"/>
  <c r="R249" i="26"/>
  <c r="T249" i="26"/>
  <c r="R250" i="26"/>
  <c r="T250" i="26"/>
  <c r="R251" i="26"/>
  <c r="T251" i="26"/>
  <c r="R252" i="26"/>
  <c r="T252" i="26"/>
  <c r="R253" i="26"/>
  <c r="T253" i="26"/>
  <c r="R254" i="26"/>
  <c r="T254" i="26"/>
  <c r="R255" i="26"/>
  <c r="T255" i="26"/>
  <c r="R256" i="26"/>
  <c r="T256" i="26"/>
  <c r="R257" i="26"/>
  <c r="T257" i="26"/>
  <c r="R258" i="26"/>
  <c r="T258" i="26"/>
  <c r="R259" i="26"/>
  <c r="T259" i="26"/>
  <c r="R260" i="26"/>
  <c r="T260" i="26"/>
  <c r="R261" i="26"/>
  <c r="T261" i="26"/>
  <c r="R262" i="26"/>
  <c r="T262" i="26"/>
  <c r="R263" i="26"/>
  <c r="T263" i="26"/>
  <c r="R264" i="26"/>
  <c r="T264" i="26"/>
  <c r="R265" i="26"/>
  <c r="T265" i="26"/>
  <c r="R266" i="26"/>
  <c r="T266" i="26"/>
  <c r="T6" i="26"/>
  <c r="R6" i="26"/>
  <c r="AG149" i="26"/>
  <c r="AH149" i="26"/>
  <c r="AI149" i="26"/>
  <c r="AJ149" i="26"/>
  <c r="AK149" i="26"/>
  <c r="AL149" i="26"/>
  <c r="AM149" i="26"/>
  <c r="T330" i="29" a="1"/>
  <c r="W23" i="30" a="1"/>
  <c r="W106" i="30" a="1"/>
  <c r="V282" i="29" a="1"/>
  <c r="U151" i="29" a="1"/>
  <c r="V212" i="31" a="1"/>
  <c r="W123" i="29" a="1"/>
  <c r="V23" i="31" a="1"/>
  <c r="T317" i="29" a="1"/>
  <c r="V68" i="31" a="1"/>
  <c r="U97" i="29" a="1"/>
  <c r="W67" i="30" a="1"/>
  <c r="W235" i="30" a="1"/>
  <c r="W282" i="29" a="1"/>
  <c r="W17" i="30" a="1"/>
  <c r="V202" i="31" a="1"/>
  <c r="V97" i="29" a="1"/>
  <c r="W63" i="29" a="1"/>
  <c r="T97" i="29" a="1"/>
  <c r="T63" i="29" a="1"/>
  <c r="V107" i="31" a="1"/>
  <c r="V172" i="31" a="1"/>
  <c r="W227" i="30" a="1"/>
  <c r="T282" i="29" a="1"/>
  <c r="V258" i="31" a="1"/>
  <c r="T151" i="29" a="1"/>
  <c r="W97" i="29" a="1"/>
  <c r="V22" i="31" a="1"/>
  <c r="V275" i="31" a="1"/>
  <c r="T314" i="29" a="1"/>
  <c r="W301" i="30" a="1"/>
  <c r="W57" i="30" a="1"/>
  <c r="T322" i="29" a="1"/>
  <c r="V109" i="31" a="1"/>
  <c r="V17" i="31" a="1"/>
  <c r="V18" i="31" a="1"/>
  <c r="V307" i="31" a="1"/>
  <c r="V231" i="31" a="1"/>
  <c r="U63" i="29" a="1"/>
  <c r="W22" i="30" a="1"/>
  <c r="V197" i="31" a="1"/>
  <c r="V239" i="31" a="1"/>
  <c r="V151" i="29" a="1"/>
  <c r="U282" i="29" a="1"/>
  <c r="W151" i="29" a="1"/>
  <c r="V56" i="31" a="1"/>
  <c r="V191" i="31" a="1"/>
  <c r="W108" i="30" a="1"/>
  <c r="W180" i="30" a="1"/>
  <c r="T325" i="29" a="1"/>
  <c r="W104" i="30" a="1"/>
  <c r="T315" i="29" a="1"/>
  <c r="W208" i="30" a="1"/>
  <c r="V63" i="29" a="1"/>
  <c r="T354" i="35" l="1"/>
  <c r="T354" i="33"/>
  <c r="T354" i="34" s="1"/>
  <c r="A354" i="34" s="1"/>
  <c r="A353" i="31"/>
  <c r="I235" i="30"/>
  <c r="I301" i="30"/>
  <c r="AH67" i="30"/>
  <c r="AH108" i="30"/>
  <c r="AH23" i="30"/>
  <c r="I180" i="30"/>
  <c r="I22" i="30"/>
  <c r="AH227" i="30"/>
  <c r="AH106" i="30"/>
  <c r="I208" i="30"/>
  <c r="I104" i="30"/>
  <c r="X6" i="29"/>
  <c r="AF56" i="31"/>
  <c r="W57" i="30"/>
  <c r="V56" i="31"/>
  <c r="AG56" i="31"/>
  <c r="H56" i="31"/>
  <c r="AH57" i="30"/>
  <c r="I57" i="30"/>
  <c r="I67" i="30"/>
  <c r="G17" i="31"/>
  <c r="I108" i="30"/>
  <c r="I106" i="30"/>
  <c r="AH301" i="30"/>
  <c r="I170" i="30"/>
  <c r="I23" i="30"/>
  <c r="I227" i="30"/>
  <c r="AH253" i="30"/>
  <c r="AH104" i="30"/>
  <c r="AH194" i="30"/>
  <c r="I183" i="30"/>
  <c r="AH235" i="30"/>
  <c r="AH208" i="30"/>
  <c r="AH269" i="30"/>
  <c r="AH22" i="30"/>
  <c r="V212" i="31"/>
  <c r="AH212" i="31" s="1"/>
  <c r="V197" i="31"/>
  <c r="AH197" i="31" s="1"/>
  <c r="V191" i="31"/>
  <c r="AH191" i="31" s="1"/>
  <c r="V239" i="31"/>
  <c r="AH239" i="31" s="1"/>
  <c r="W17" i="30"/>
  <c r="W227" i="30"/>
  <c r="W23" i="30"/>
  <c r="W106" i="30"/>
  <c r="W108" i="30"/>
  <c r="W301" i="30"/>
  <c r="W22" i="30"/>
  <c r="W67" i="30"/>
  <c r="W104" i="30"/>
  <c r="W235" i="30"/>
  <c r="W180" i="30"/>
  <c r="W208" i="30"/>
  <c r="V307" i="31"/>
  <c r="AH307" i="31" s="1"/>
  <c r="V68" i="31"/>
  <c r="AH68" i="31" s="1"/>
  <c r="V109" i="31"/>
  <c r="AH109" i="31" s="1"/>
  <c r="V23" i="31"/>
  <c r="AH23" i="31" s="1"/>
  <c r="V202" i="31"/>
  <c r="AH202" i="31" s="1"/>
  <c r="AH105" i="31"/>
  <c r="V22" i="31"/>
  <c r="AH22" i="31" s="1"/>
  <c r="V231" i="31"/>
  <c r="AH231" i="31" s="1"/>
  <c r="V18" i="31"/>
  <c r="I18" i="31" s="1"/>
  <c r="V172" i="31"/>
  <c r="AH172" i="31" s="1"/>
  <c r="V275" i="31"/>
  <c r="AH275" i="31" s="1"/>
  <c r="V258" i="31"/>
  <c r="AH258" i="31" s="1"/>
  <c r="V107" i="31"/>
  <c r="AH107" i="31" s="1"/>
  <c r="V17" i="31"/>
  <c r="X5" i="30"/>
  <c r="AH18" i="30"/>
  <c r="AG17" i="31"/>
  <c r="H17" i="31"/>
  <c r="AH180" i="30"/>
  <c r="I17" i="30"/>
  <c r="AH17" i="30"/>
  <c r="H202" i="31"/>
  <c r="AF18" i="31"/>
  <c r="G18" i="31"/>
  <c r="AG18" i="31"/>
  <c r="H18" i="31"/>
  <c r="G202" i="31"/>
  <c r="G68" i="31"/>
  <c r="H68" i="31"/>
  <c r="H23" i="31"/>
  <c r="G23" i="31"/>
  <c r="H22" i="31"/>
  <c r="G22" i="31"/>
  <c r="H172" i="31"/>
  <c r="G172" i="31"/>
  <c r="H212" i="31"/>
  <c r="G212" i="31"/>
  <c r="H191" i="31"/>
  <c r="G191" i="31"/>
  <c r="G275" i="31"/>
  <c r="H275" i="31"/>
  <c r="H197" i="31"/>
  <c r="G197" i="31"/>
  <c r="G307" i="31"/>
  <c r="H307" i="31"/>
  <c r="G258" i="31"/>
  <c r="H258" i="31"/>
  <c r="G239" i="31"/>
  <c r="H239" i="31"/>
  <c r="G105" i="31"/>
  <c r="H105" i="31"/>
  <c r="H231" i="31"/>
  <c r="G231" i="31"/>
  <c r="T282" i="29"/>
  <c r="G282" i="29" s="1"/>
  <c r="U282" i="29"/>
  <c r="H282" i="29" s="1"/>
  <c r="W282" i="29"/>
  <c r="J282" i="29" s="1"/>
  <c r="V282" i="29"/>
  <c r="I282" i="29" s="1"/>
  <c r="G109" i="31"/>
  <c r="H107" i="31"/>
  <c r="H109" i="31"/>
  <c r="G107" i="31"/>
  <c r="V151" i="29"/>
  <c r="W151" i="29"/>
  <c r="U151" i="29"/>
  <c r="T151" i="29"/>
  <c r="A332" i="31"/>
  <c r="T315" i="29"/>
  <c r="AF315" i="29" s="1"/>
  <c r="T314" i="29"/>
  <c r="T325" i="29"/>
  <c r="T317" i="29"/>
  <c r="T330" i="29"/>
  <c r="T63" i="29"/>
  <c r="G63" i="29" s="1"/>
  <c r="H154" i="29"/>
  <c r="M154" i="29"/>
  <c r="T97" i="29"/>
  <c r="G97" i="29" s="1"/>
  <c r="I154" i="29"/>
  <c r="U63" i="29"/>
  <c r="H63" i="29" s="1"/>
  <c r="U97" i="29"/>
  <c r="H97" i="29" s="1"/>
  <c r="M160" i="29"/>
  <c r="J215" i="29"/>
  <c r="V63" i="29"/>
  <c r="I63" i="29" s="1"/>
  <c r="K154" i="29"/>
  <c r="G160" i="29"/>
  <c r="K160" i="29"/>
  <c r="I160" i="29"/>
  <c r="K215" i="29"/>
  <c r="G154" i="29"/>
  <c r="W97" i="29"/>
  <c r="J97" i="29" s="1"/>
  <c r="G215" i="29"/>
  <c r="H160" i="29"/>
  <c r="J154" i="29"/>
  <c r="L160" i="29"/>
  <c r="W63" i="29"/>
  <c r="J63" i="29" s="1"/>
  <c r="L215" i="29"/>
  <c r="J160" i="29"/>
  <c r="H215" i="29"/>
  <c r="V97" i="29"/>
  <c r="I97" i="29" s="1"/>
  <c r="M124" i="29"/>
  <c r="M215" i="29"/>
  <c r="L154" i="29"/>
  <c r="I215" i="29"/>
  <c r="W123" i="29"/>
  <c r="T322" i="29"/>
  <c r="A322" i="29" s="1"/>
  <c r="H123" i="26"/>
  <c r="U123" i="26" s="1"/>
  <c r="I123" i="26"/>
  <c r="V123" i="26" s="1"/>
  <c r="J123" i="26"/>
  <c r="W123" i="26" s="1"/>
  <c r="K123" i="26"/>
  <c r="X123" i="26" s="1"/>
  <c r="L123" i="26"/>
  <c r="Y123" i="26" s="1"/>
  <c r="M123" i="26"/>
  <c r="Z123" i="26" s="1"/>
  <c r="N123" i="26"/>
  <c r="AA123" i="26" s="1"/>
  <c r="H124" i="26"/>
  <c r="U124" i="26" s="1"/>
  <c r="I124" i="26"/>
  <c r="V124" i="26" s="1"/>
  <c r="J124" i="26"/>
  <c r="W124" i="26" s="1"/>
  <c r="K124" i="26"/>
  <c r="X124" i="26" s="1"/>
  <c r="L124" i="26"/>
  <c r="Y124" i="26" s="1"/>
  <c r="M124" i="26"/>
  <c r="Z124" i="26" s="1"/>
  <c r="N124" i="26"/>
  <c r="AA124" i="26" s="1"/>
  <c r="W135" i="29" a="1"/>
  <c r="V135" i="29" a="1"/>
  <c r="W197" i="31" a="1"/>
  <c r="W56" i="31" a="1"/>
  <c r="X135" i="29" a="1"/>
  <c r="X17" i="30" a="1"/>
  <c r="W212" i="31" a="1"/>
  <c r="T135" i="29" a="1"/>
  <c r="U160" i="30" a="1"/>
  <c r="U64" i="30" a="1"/>
  <c r="W160" i="30" a="1"/>
  <c r="W202" i="31" a="1"/>
  <c r="W109" i="31" a="1"/>
  <c r="W224" i="30" a="1"/>
  <c r="T342" i="30" a="1"/>
  <c r="X104" i="30" a="1"/>
  <c r="X97" i="29" a="1"/>
  <c r="X67" i="30" a="1"/>
  <c r="X227" i="29" a="1"/>
  <c r="T160" i="30" a="1"/>
  <c r="X227" i="30" a="1"/>
  <c r="W167" i="30" a="1"/>
  <c r="X208" i="30" a="1"/>
  <c r="X224" i="30" a="1"/>
  <c r="T345" i="30" a="1"/>
  <c r="U101" i="30" a="1"/>
  <c r="U224" i="30" a="1"/>
  <c r="W105" i="31" a="1"/>
  <c r="X23" i="30" a="1"/>
  <c r="W23" i="31" a="1"/>
  <c r="X108" i="30" a="1"/>
  <c r="T337" i="30" a="1"/>
  <c r="W64" i="30" a="1"/>
  <c r="W191" i="31" a="1"/>
  <c r="W307" i="31" a="1"/>
  <c r="X151" i="29" a="1"/>
  <c r="V160" i="30" a="1"/>
  <c r="W107" i="31" a="1"/>
  <c r="T101" i="30" a="1"/>
  <c r="T335" i="30" a="1"/>
  <c r="X282" i="29" a="1"/>
  <c r="X301" i="30" a="1"/>
  <c r="X57" i="30" a="1"/>
  <c r="T64" i="30" a="1"/>
  <c r="X160" i="30" a="1"/>
  <c r="V167" i="30" a="1"/>
  <c r="W22" i="31" a="1"/>
  <c r="X63" i="29" a="1"/>
  <c r="W68" i="31" a="1"/>
  <c r="W17" i="31" a="1"/>
  <c r="X235" i="30" a="1"/>
  <c r="W231" i="31" a="1"/>
  <c r="W172" i="31" a="1"/>
  <c r="V64" i="30" a="1"/>
  <c r="X106" i="30" a="1"/>
  <c r="X123" i="29" a="1"/>
  <c r="W101" i="30" a="1"/>
  <c r="W239" i="31" a="1"/>
  <c r="T334" i="30" a="1"/>
  <c r="U167" i="30" a="1"/>
  <c r="T167" i="30" a="1"/>
  <c r="T224" i="30" a="1"/>
  <c r="X167" i="30" a="1"/>
  <c r="V101" i="30" a="1"/>
  <c r="U135" i="29" a="1"/>
  <c r="W18" i="31" a="1"/>
  <c r="X22" i="30" a="1"/>
  <c r="X70" i="29" a="1"/>
  <c r="W258" i="31" a="1"/>
  <c r="X180" i="30" a="1"/>
  <c r="V224" i="30" a="1"/>
  <c r="W275" i="31" a="1"/>
  <c r="A354" i="35" l="1"/>
  <c r="X97" i="29"/>
  <c r="AJ97" i="29" s="1"/>
  <c r="X123" i="29"/>
  <c r="AJ123" i="29" s="1"/>
  <c r="X63" i="29"/>
  <c r="AJ63" i="29" s="1"/>
  <c r="X70" i="29"/>
  <c r="AJ70" i="29" s="1"/>
  <c r="X151" i="29"/>
  <c r="X282" i="29"/>
  <c r="K282" i="29" s="1"/>
  <c r="X227" i="29"/>
  <c r="AJ227" i="29" s="1"/>
  <c r="Y6" i="29"/>
  <c r="X57" i="30"/>
  <c r="W56" i="31"/>
  <c r="AH56" i="31"/>
  <c r="I56" i="31"/>
  <c r="AI57" i="30"/>
  <c r="J57" i="30"/>
  <c r="I172" i="31"/>
  <c r="I212" i="31"/>
  <c r="AH18" i="31"/>
  <c r="I109" i="31"/>
  <c r="I197" i="31"/>
  <c r="I231" i="31"/>
  <c r="I107" i="31"/>
  <c r="I275" i="31"/>
  <c r="I68" i="31"/>
  <c r="I307" i="31"/>
  <c r="W22" i="31"/>
  <c r="W258" i="31"/>
  <c r="W202" i="31"/>
  <c r="W275" i="31"/>
  <c r="AI275" i="31" s="1"/>
  <c r="W109" i="31"/>
  <c r="W212" i="31"/>
  <c r="W172" i="31"/>
  <c r="W197" i="31"/>
  <c r="W18" i="31"/>
  <c r="W239" i="31"/>
  <c r="W107" i="31"/>
  <c r="W105" i="31"/>
  <c r="W23" i="31"/>
  <c r="W191" i="31"/>
  <c r="W231" i="31"/>
  <c r="W68" i="31"/>
  <c r="W17" i="31"/>
  <c r="W307" i="31"/>
  <c r="AI307" i="31" s="1"/>
  <c r="X17" i="30"/>
  <c r="X235" i="30"/>
  <c r="X208" i="30"/>
  <c r="X104" i="30"/>
  <c r="X106" i="30"/>
  <c r="X22" i="30"/>
  <c r="X180" i="30"/>
  <c r="X108" i="30"/>
  <c r="X301" i="30"/>
  <c r="X67" i="30"/>
  <c r="X227" i="30"/>
  <c r="X23" i="30"/>
  <c r="J22" i="30"/>
  <c r="AI22" i="30"/>
  <c r="I105" i="31"/>
  <c r="I258" i="31"/>
  <c r="I22" i="31"/>
  <c r="AI253" i="30"/>
  <c r="J253" i="30"/>
  <c r="I202" i="31"/>
  <c r="AH17" i="31"/>
  <c r="I17" i="31"/>
  <c r="AI183" i="30"/>
  <c r="J183" i="30"/>
  <c r="J269" i="30"/>
  <c r="AI269" i="30"/>
  <c r="AI108" i="30"/>
  <c r="J108" i="30"/>
  <c r="J208" i="30"/>
  <c r="AI208" i="30"/>
  <c r="J170" i="30"/>
  <c r="AI170" i="30"/>
  <c r="I191" i="31"/>
  <c r="J180" i="30"/>
  <c r="AI180" i="30"/>
  <c r="J18" i="30"/>
  <c r="AI18" i="30"/>
  <c r="I23" i="31"/>
  <c r="AI235" i="30"/>
  <c r="J235" i="30"/>
  <c r="AI106" i="30"/>
  <c r="J106" i="30"/>
  <c r="I239" i="31"/>
  <c r="AI104" i="30"/>
  <c r="J104" i="30"/>
  <c r="AI23" i="30"/>
  <c r="J23" i="30"/>
  <c r="J194" i="30"/>
  <c r="AI194" i="30"/>
  <c r="J227" i="30"/>
  <c r="AI227" i="30"/>
  <c r="J67" i="30"/>
  <c r="AI67" i="30"/>
  <c r="AI17" i="30"/>
  <c r="J17" i="30"/>
  <c r="J301" i="30"/>
  <c r="AI301" i="30"/>
  <c r="Y5" i="30"/>
  <c r="T337" i="30"/>
  <c r="T345" i="30"/>
  <c r="T334" i="30"/>
  <c r="T335" i="30"/>
  <c r="AF330" i="29"/>
  <c r="A318" i="29"/>
  <c r="AF317" i="29"/>
  <c r="A325" i="29"/>
  <c r="AF314" i="29"/>
  <c r="A314" i="29"/>
  <c r="AK124" i="29"/>
  <c r="L124" i="29"/>
  <c r="AI123" i="29"/>
  <c r="J123" i="29"/>
  <c r="T342" i="30"/>
  <c r="V224" i="30"/>
  <c r="X224" i="30"/>
  <c r="U64" i="30"/>
  <c r="V167" i="30"/>
  <c r="X167" i="30"/>
  <c r="W64" i="30"/>
  <c r="T167" i="30"/>
  <c r="V160" i="30"/>
  <c r="W101" i="30"/>
  <c r="T160" i="30"/>
  <c r="U101" i="30"/>
  <c r="V101" i="30"/>
  <c r="X160" i="30"/>
  <c r="W160" i="30"/>
  <c r="V64" i="30"/>
  <c r="T101" i="30"/>
  <c r="T64" i="30"/>
  <c r="U224" i="30"/>
  <c r="U167" i="30"/>
  <c r="W167" i="30"/>
  <c r="T224" i="30"/>
  <c r="W224" i="30"/>
  <c r="U160" i="30"/>
  <c r="AH215" i="29"/>
  <c r="AJ215" i="29"/>
  <c r="AG63" i="29"/>
  <c r="AK154" i="29"/>
  <c r="AH160" i="29"/>
  <c r="AJ160" i="29"/>
  <c r="AL215" i="29"/>
  <c r="AI63" i="29"/>
  <c r="AF160" i="29"/>
  <c r="AF322" i="29"/>
  <c r="AL124" i="29"/>
  <c r="AH154" i="29"/>
  <c r="AI97" i="29"/>
  <c r="AL160" i="29"/>
  <c r="AF154" i="29"/>
  <c r="AG97" i="29"/>
  <c r="AH97" i="29"/>
  <c r="AK160" i="29"/>
  <c r="AJ154" i="29"/>
  <c r="AI154" i="29"/>
  <c r="AH63" i="29"/>
  <c r="AF97" i="29"/>
  <c r="AK215" i="29"/>
  <c r="AF63" i="29"/>
  <c r="AG215" i="29"/>
  <c r="AG160" i="29"/>
  <c r="AL154" i="29"/>
  <c r="AI160" i="29"/>
  <c r="AF215" i="29"/>
  <c r="AI215" i="29"/>
  <c r="AG154" i="29"/>
  <c r="I134" i="29"/>
  <c r="H134" i="29"/>
  <c r="X135" i="29"/>
  <c r="K135" i="29" s="1"/>
  <c r="J134" i="29"/>
  <c r="V135" i="29"/>
  <c r="I135" i="29" s="1"/>
  <c r="U135" i="29"/>
  <c r="H135" i="29" s="1"/>
  <c r="T135" i="29"/>
  <c r="G135" i="29" s="1"/>
  <c r="L134" i="29"/>
  <c r="W135" i="29"/>
  <c r="J135" i="29" s="1"/>
  <c r="K134" i="29"/>
  <c r="G134" i="29"/>
  <c r="H96" i="26"/>
  <c r="U96" i="26" s="1"/>
  <c r="I96" i="26"/>
  <c r="V96" i="26" s="1"/>
  <c r="J96" i="26"/>
  <c r="W96" i="26" s="1"/>
  <c r="K96" i="26"/>
  <c r="X96" i="26" s="1"/>
  <c r="L96" i="26"/>
  <c r="Y96" i="26" s="1"/>
  <c r="M96" i="26"/>
  <c r="Z96" i="26" s="1"/>
  <c r="N96" i="26"/>
  <c r="AA96" i="26" s="1"/>
  <c r="T102" i="31" a="1"/>
  <c r="Y63" i="29" a="1"/>
  <c r="T106" i="29" a="1"/>
  <c r="Y208" i="30" a="1"/>
  <c r="Y22" i="30" a="1"/>
  <c r="X231" i="31" a="1"/>
  <c r="W65" i="31" a="1"/>
  <c r="X172" i="31" a="1"/>
  <c r="W159" i="31" a="1"/>
  <c r="X169" i="31" a="1"/>
  <c r="Y123" i="29" a="1"/>
  <c r="T169" i="31" a="1"/>
  <c r="U106" i="29" a="1"/>
  <c r="Y107" i="29" a="1"/>
  <c r="U169" i="31" a="1"/>
  <c r="X239" i="31" a="1"/>
  <c r="X105" i="31" a="1"/>
  <c r="Y205" i="29" a="1"/>
  <c r="W140" i="30" a="1"/>
  <c r="X17" i="31" a="1"/>
  <c r="Y301" i="30" a="1"/>
  <c r="X202" i="31" a="1"/>
  <c r="X23" i="31" a="1"/>
  <c r="T350" i="31" a="1"/>
  <c r="U107" i="29" a="1"/>
  <c r="X159" i="31" a="1"/>
  <c r="Y70" i="29" a="1"/>
  <c r="X107" i="29" a="1"/>
  <c r="T228" i="31" a="1"/>
  <c r="W107" i="29" a="1"/>
  <c r="X56" i="31" a="1"/>
  <c r="Y160" i="30" a="1"/>
  <c r="Y227" i="29" a="1"/>
  <c r="V140" i="30" a="1"/>
  <c r="Y151" i="29" a="1"/>
  <c r="T65" i="31" a="1"/>
  <c r="X228" i="31" a="1"/>
  <c r="X107" i="31" a="1"/>
  <c r="T342" i="31" a="1"/>
  <c r="V65" i="31" a="1"/>
  <c r="X191" i="31" a="1"/>
  <c r="V228" i="31" a="1"/>
  <c r="X258" i="31" a="1"/>
  <c r="V107" i="29" a="1"/>
  <c r="U140" i="30" a="1"/>
  <c r="W169" i="31" a="1"/>
  <c r="T140" i="30" a="1"/>
  <c r="Y97" i="29" a="1"/>
  <c r="W102" i="31" a="1"/>
  <c r="Y180" i="30" a="1"/>
  <c r="X307" i="31" a="1"/>
  <c r="X68" i="31" a="1"/>
  <c r="X109" i="31" a="1"/>
  <c r="T347" i="31" a="1"/>
  <c r="Y242" i="29" a="1"/>
  <c r="Y224" i="30" a="1"/>
  <c r="Y106" i="30" a="1"/>
  <c r="T107" i="29" a="1"/>
  <c r="U102" i="31" a="1"/>
  <c r="W106" i="29" a="1"/>
  <c r="Y106" i="29" a="1"/>
  <c r="Y227" i="30" a="1"/>
  <c r="Y108" i="30" a="1"/>
  <c r="V159" i="31" a="1"/>
  <c r="X106" i="29" a="1"/>
  <c r="W139" i="30" a="1"/>
  <c r="Y67" i="30" a="1"/>
  <c r="Y57" i="30" a="1"/>
  <c r="U159" i="31" a="1"/>
  <c r="V139" i="30" a="1"/>
  <c r="Y167" i="30" a="1"/>
  <c r="X212" i="31" a="1"/>
  <c r="X275" i="31" a="1"/>
  <c r="X18" i="31" a="1"/>
  <c r="X22" i="31" a="1"/>
  <c r="Y104" i="30" a="1"/>
  <c r="Y23" i="30" a="1"/>
  <c r="X101" i="30" a="1"/>
  <c r="Y282" i="29" a="1"/>
  <c r="T139" i="30" a="1"/>
  <c r="T159" i="31" a="1"/>
  <c r="Y235" i="30" a="1"/>
  <c r="T339" i="31" a="1"/>
  <c r="Y139" i="30" a="1"/>
  <c r="U65" i="31" a="1"/>
  <c r="X64" i="30" a="1"/>
  <c r="X140" i="30" a="1"/>
  <c r="X128" i="30" a="1"/>
  <c r="W228" i="31" a="1"/>
  <c r="Y135" i="29" a="1"/>
  <c r="X139" i="30" a="1"/>
  <c r="Y17" i="30" a="1"/>
  <c r="X197" i="31" a="1"/>
  <c r="U139" i="30" a="1"/>
  <c r="U228" i="31" a="1"/>
  <c r="V106" i="29" a="1"/>
  <c r="AF335" i="30" l="1"/>
  <c r="AJ282" i="29"/>
  <c r="K70" i="29"/>
  <c r="K227" i="29"/>
  <c r="Y63" i="29"/>
  <c r="Y242" i="29"/>
  <c r="Y123" i="29"/>
  <c r="Y70" i="29"/>
  <c r="Y97" i="29"/>
  <c r="Y282" i="29"/>
  <c r="Y227" i="29"/>
  <c r="Y205" i="29"/>
  <c r="Y151" i="29"/>
  <c r="Y135" i="29"/>
  <c r="AK135" i="29" s="1"/>
  <c r="X64" i="30"/>
  <c r="X128" i="30"/>
  <c r="X101" i="30"/>
  <c r="Z6" i="29"/>
  <c r="K63" i="29"/>
  <c r="K123" i="29"/>
  <c r="K97" i="29"/>
  <c r="Y57" i="30"/>
  <c r="X56" i="31"/>
  <c r="AJ57" i="30"/>
  <c r="K57" i="30"/>
  <c r="J56" i="31"/>
  <c r="AI56" i="31"/>
  <c r="X197" i="31"/>
  <c r="X18" i="31"/>
  <c r="X22" i="31"/>
  <c r="X107" i="31"/>
  <c r="X23" i="31"/>
  <c r="X202" i="31"/>
  <c r="X231" i="31"/>
  <c r="X105" i="31"/>
  <c r="X212" i="31"/>
  <c r="Y17" i="30"/>
  <c r="Y23" i="30"/>
  <c r="Y227" i="30"/>
  <c r="Y108" i="30"/>
  <c r="Y104" i="30"/>
  <c r="Y22" i="30"/>
  <c r="Y106" i="30"/>
  <c r="Y208" i="30"/>
  <c r="Y180" i="30"/>
  <c r="Y67" i="30"/>
  <c r="Y235" i="30"/>
  <c r="Y301" i="30"/>
  <c r="Y224" i="30"/>
  <c r="Y167" i="30"/>
  <c r="AK167" i="30" s="1"/>
  <c r="Y160" i="30"/>
  <c r="X239" i="31"/>
  <c r="X191" i="31"/>
  <c r="X68" i="31"/>
  <c r="X307" i="31"/>
  <c r="AJ307" i="31" s="1"/>
  <c r="X109" i="31"/>
  <c r="X172" i="31"/>
  <c r="X17" i="31"/>
  <c r="X258" i="31"/>
  <c r="X275" i="31"/>
  <c r="AJ275" i="31" s="1"/>
  <c r="K180" i="30"/>
  <c r="AJ180" i="30"/>
  <c r="K18" i="30"/>
  <c r="AJ18" i="30"/>
  <c r="AI202" i="31"/>
  <c r="J202" i="31"/>
  <c r="AJ22" i="30"/>
  <c r="K22" i="30"/>
  <c r="AI191" i="31"/>
  <c r="J191" i="31"/>
  <c r="AI258" i="31"/>
  <c r="J258" i="31"/>
  <c r="AJ106" i="30"/>
  <c r="K106" i="30"/>
  <c r="AI23" i="31"/>
  <c r="J23" i="31"/>
  <c r="AI22" i="31"/>
  <c r="J22" i="31"/>
  <c r="AJ23" i="30"/>
  <c r="K23" i="30"/>
  <c r="K183" i="30"/>
  <c r="AJ183" i="30"/>
  <c r="AI105" i="31"/>
  <c r="J105" i="31"/>
  <c r="AJ227" i="30"/>
  <c r="K227" i="30"/>
  <c r="K104" i="30"/>
  <c r="AJ104" i="30"/>
  <c r="AI107" i="31"/>
  <c r="J107" i="31"/>
  <c r="K208" i="30"/>
  <c r="AJ208" i="30"/>
  <c r="Z5" i="30"/>
  <c r="K235" i="30"/>
  <c r="AJ235" i="30"/>
  <c r="AJ194" i="30"/>
  <c r="K194" i="30"/>
  <c r="AI197" i="31"/>
  <c r="J197" i="31"/>
  <c r="AJ67" i="30"/>
  <c r="K67" i="30"/>
  <c r="AI239" i="31"/>
  <c r="J239" i="31"/>
  <c r="K301" i="30"/>
  <c r="AJ301" i="30"/>
  <c r="AI18" i="31"/>
  <c r="J18" i="31"/>
  <c r="K108" i="30"/>
  <c r="AJ108" i="30"/>
  <c r="K170" i="30"/>
  <c r="AJ170" i="30"/>
  <c r="AJ17" i="30"/>
  <c r="K17" i="30"/>
  <c r="AI172" i="31"/>
  <c r="J172" i="31"/>
  <c r="K253" i="30"/>
  <c r="AJ253" i="30"/>
  <c r="J307" i="31"/>
  <c r="AI212" i="31"/>
  <c r="J212" i="31"/>
  <c r="K269" i="30"/>
  <c r="AJ269" i="30"/>
  <c r="AI17" i="31"/>
  <c r="J17" i="31"/>
  <c r="AI109" i="31"/>
  <c r="J109" i="31"/>
  <c r="J275" i="31"/>
  <c r="AI68" i="31"/>
  <c r="J68" i="31"/>
  <c r="AI231" i="31"/>
  <c r="J231" i="31"/>
  <c r="U169" i="31"/>
  <c r="AG169" i="31" s="1"/>
  <c r="T169" i="31"/>
  <c r="AF169" i="31" s="1"/>
  <c r="U228" i="31"/>
  <c r="AG228" i="31" s="1"/>
  <c r="W65" i="31"/>
  <c r="AI65" i="31" s="1"/>
  <c r="V228" i="31"/>
  <c r="AH228" i="31" s="1"/>
  <c r="X159" i="31"/>
  <c r="AJ159" i="31" s="1"/>
  <c r="W102" i="31"/>
  <c r="AI102" i="31" s="1"/>
  <c r="T347" i="31"/>
  <c r="U159" i="31"/>
  <c r="AG159" i="31" s="1"/>
  <c r="T65" i="31"/>
  <c r="AF65" i="31" s="1"/>
  <c r="AH169" i="31"/>
  <c r="W228" i="31"/>
  <c r="AI228" i="31" s="1"/>
  <c r="AH102" i="31"/>
  <c r="V159" i="31"/>
  <c r="AH159" i="31" s="1"/>
  <c r="T228" i="31"/>
  <c r="AF228" i="31" s="1"/>
  <c r="T102" i="31"/>
  <c r="AF102" i="31" s="1"/>
  <c r="W169" i="31"/>
  <c r="AI169" i="31" s="1"/>
  <c r="V65" i="31"/>
  <c r="AH65" i="31" s="1"/>
  <c r="U102" i="31"/>
  <c r="AG102" i="31" s="1"/>
  <c r="U65" i="31"/>
  <c r="AG65" i="31" s="1"/>
  <c r="W159" i="31"/>
  <c r="AI159" i="31" s="1"/>
  <c r="T159" i="31"/>
  <c r="AF159" i="31" s="1"/>
  <c r="X169" i="31"/>
  <c r="AJ169" i="31" s="1"/>
  <c r="X228" i="31"/>
  <c r="AJ228" i="31" s="1"/>
  <c r="T339" i="31"/>
  <c r="T350" i="31"/>
  <c r="T351" i="35" s="1"/>
  <c r="T342" i="31"/>
  <c r="H167" i="30"/>
  <c r="G167" i="30"/>
  <c r="H224" i="30"/>
  <c r="J64" i="30"/>
  <c r="I224" i="30"/>
  <c r="K160" i="30"/>
  <c r="J101" i="30"/>
  <c r="A342" i="30"/>
  <c r="H160" i="30"/>
  <c r="G64" i="30"/>
  <c r="I167" i="30"/>
  <c r="J224" i="30"/>
  <c r="I101" i="30"/>
  <c r="I160" i="30"/>
  <c r="G224" i="30"/>
  <c r="G101" i="30"/>
  <c r="J167" i="30"/>
  <c r="I64" i="30"/>
  <c r="H101" i="30"/>
  <c r="H64" i="30"/>
  <c r="J160" i="30"/>
  <c r="G160" i="30"/>
  <c r="K167" i="30"/>
  <c r="K224" i="30"/>
  <c r="A334" i="30"/>
  <c r="AF334" i="30"/>
  <c r="A345" i="30"/>
  <c r="A338" i="30"/>
  <c r="AF337" i="30"/>
  <c r="AL134" i="29"/>
  <c r="M134" i="29"/>
  <c r="AF167" i="30"/>
  <c r="AI224" i="30"/>
  <c r="AH160" i="30"/>
  <c r="AJ167" i="30"/>
  <c r="AF224" i="30"/>
  <c r="AG160" i="30"/>
  <c r="AI160" i="30"/>
  <c r="AI167" i="30"/>
  <c r="AJ160" i="30"/>
  <c r="AF342" i="30"/>
  <c r="AG167" i="30"/>
  <c r="AH101" i="30"/>
  <c r="AH167" i="30"/>
  <c r="AF64" i="30"/>
  <c r="AF160" i="30"/>
  <c r="AG64" i="30"/>
  <c r="AG101" i="30"/>
  <c r="AI64" i="30"/>
  <c r="AJ224" i="30"/>
  <c r="AG224" i="30"/>
  <c r="AF101" i="30"/>
  <c r="AH64" i="30"/>
  <c r="AI101" i="30"/>
  <c r="AH224" i="30"/>
  <c r="T139" i="30"/>
  <c r="T140" i="30"/>
  <c r="W139" i="30"/>
  <c r="Y139" i="30"/>
  <c r="X140" i="30"/>
  <c r="U140" i="30"/>
  <c r="U139" i="30"/>
  <c r="V139" i="30"/>
  <c r="V140" i="30"/>
  <c r="W140" i="30"/>
  <c r="X139" i="30"/>
  <c r="AH134" i="29"/>
  <c r="AJ134" i="29"/>
  <c r="AI135" i="29"/>
  <c r="AF135" i="29"/>
  <c r="AJ135" i="29"/>
  <c r="AF134" i="29"/>
  <c r="AG134" i="29"/>
  <c r="AK134" i="29"/>
  <c r="AG135" i="29"/>
  <c r="AH135" i="29"/>
  <c r="AI134" i="29"/>
  <c r="Y107" i="29"/>
  <c r="L107" i="29" s="1"/>
  <c r="X107" i="29"/>
  <c r="K107" i="29" s="1"/>
  <c r="V107" i="29"/>
  <c r="I107" i="29" s="1"/>
  <c r="V106" i="29"/>
  <c r="I106" i="29" s="1"/>
  <c r="T106" i="29"/>
  <c r="G106" i="29" s="1"/>
  <c r="W107" i="29"/>
  <c r="J107" i="29" s="1"/>
  <c r="U107" i="29"/>
  <c r="H107" i="29" s="1"/>
  <c r="T107" i="29"/>
  <c r="G107" i="29" s="1"/>
  <c r="Y106" i="29"/>
  <c r="L106" i="29" s="1"/>
  <c r="X106" i="29"/>
  <c r="K106" i="29" s="1"/>
  <c r="U106" i="29"/>
  <c r="H106" i="29" s="1"/>
  <c r="W106" i="29"/>
  <c r="J106" i="29" s="1"/>
  <c r="H222" i="26"/>
  <c r="U222" i="26" s="1"/>
  <c r="I222" i="26"/>
  <c r="V222" i="26" s="1"/>
  <c r="J222" i="26"/>
  <c r="W222" i="26" s="1"/>
  <c r="K222" i="26"/>
  <c r="X222" i="26" s="1"/>
  <c r="L222" i="26"/>
  <c r="Y222" i="26" s="1"/>
  <c r="M222" i="26"/>
  <c r="Z222" i="26" s="1"/>
  <c r="N222" i="26"/>
  <c r="AA222" i="26" s="1"/>
  <c r="H264" i="26"/>
  <c r="I264" i="26"/>
  <c r="J264" i="26"/>
  <c r="K264" i="26"/>
  <c r="L264" i="26"/>
  <c r="M264" i="26"/>
  <c r="N264" i="26"/>
  <c r="H178" i="26"/>
  <c r="I178" i="26"/>
  <c r="J178" i="26"/>
  <c r="K178" i="26"/>
  <c r="L178" i="26"/>
  <c r="M178" i="26"/>
  <c r="N178" i="26"/>
  <c r="H131" i="26"/>
  <c r="I131" i="26"/>
  <c r="J131" i="26"/>
  <c r="K131" i="26"/>
  <c r="L131" i="26"/>
  <c r="M131" i="26"/>
  <c r="N131" i="26"/>
  <c r="H112" i="26"/>
  <c r="U112" i="26" s="1"/>
  <c r="I112" i="26"/>
  <c r="V112" i="26" s="1"/>
  <c r="J112" i="26"/>
  <c r="W112" i="26" s="1"/>
  <c r="K112" i="26"/>
  <c r="X112" i="26" s="1"/>
  <c r="L112" i="26"/>
  <c r="Y112" i="26" s="1"/>
  <c r="M112" i="26"/>
  <c r="Z112" i="26" s="1"/>
  <c r="N112" i="26"/>
  <c r="AA112" i="26" s="1"/>
  <c r="H122" i="26"/>
  <c r="U122" i="26" s="1"/>
  <c r="I122" i="26"/>
  <c r="V122" i="26" s="1"/>
  <c r="J122" i="26"/>
  <c r="W122" i="26" s="1"/>
  <c r="K122" i="26"/>
  <c r="X122" i="26" s="1"/>
  <c r="L122" i="26"/>
  <c r="Y122" i="26" s="1"/>
  <c r="M122" i="26"/>
  <c r="Z122" i="26" s="1"/>
  <c r="N122" i="26"/>
  <c r="AA122" i="26" s="1"/>
  <c r="H245" i="26"/>
  <c r="I245" i="26"/>
  <c r="J245" i="26"/>
  <c r="K245" i="26"/>
  <c r="L245" i="26"/>
  <c r="M245" i="26"/>
  <c r="N245" i="26"/>
  <c r="W133" i="29" a="1"/>
  <c r="Z133" i="29" a="1"/>
  <c r="U133" i="29" a="1"/>
  <c r="Y133" i="29" a="1"/>
  <c r="Y258" i="31" a="1"/>
  <c r="Y56" i="31" a="1"/>
  <c r="Z104" i="30" a="1"/>
  <c r="V140" i="31" a="1"/>
  <c r="X141" i="31" a="1"/>
  <c r="T111" i="30" a="1"/>
  <c r="X133" i="29" a="1"/>
  <c r="Y265" i="29" a="1"/>
  <c r="T193" i="29" a="1"/>
  <c r="X140" i="31" a="1"/>
  <c r="Z122" i="29" a="1"/>
  <c r="X193" i="29" a="1"/>
  <c r="Z301" i="30" a="1"/>
  <c r="Y22" i="31" a="1"/>
  <c r="Z265" i="29" a="1"/>
  <c r="U141" i="31" a="1"/>
  <c r="U142" i="29" a="1"/>
  <c r="Y231" i="31" a="1"/>
  <c r="Z106" i="30" a="1"/>
  <c r="Z63" i="29" a="1"/>
  <c r="Y236" i="30" a="1"/>
  <c r="V110" i="30" a="1"/>
  <c r="Z227" i="30" a="1"/>
  <c r="X241" i="29" a="1"/>
  <c r="U285" i="29" a="1"/>
  <c r="U122" i="29" a="1"/>
  <c r="Y17" i="31" a="1"/>
  <c r="Z17" i="30" a="1"/>
  <c r="X111" i="30" a="1"/>
  <c r="Z224" i="30" a="1"/>
  <c r="Y122" i="29" a="1"/>
  <c r="Z285" i="29" a="1"/>
  <c r="Y71" i="30" a="1"/>
  <c r="T142" i="29" a="1"/>
  <c r="X122" i="29" a="1"/>
  <c r="Z97" i="29" a="1"/>
  <c r="Z180" i="30" a="1"/>
  <c r="Z106" i="29" a="1"/>
  <c r="V265" i="29" a="1"/>
  <c r="W122" i="29" a="1"/>
  <c r="Z151" i="29" a="1"/>
  <c r="Y275" i="31" a="1"/>
  <c r="V122" i="29" a="1"/>
  <c r="Y18" i="31" a="1"/>
  <c r="Y202" i="31" a="1"/>
  <c r="T110" i="30" a="1"/>
  <c r="Y212" i="31" a="1"/>
  <c r="W285" i="29" a="1"/>
  <c r="Y111" i="30" a="1"/>
  <c r="T241" i="29" a="1"/>
  <c r="Z67" i="30" a="1"/>
  <c r="Z282" i="29" a="1"/>
  <c r="T122" i="29" a="1"/>
  <c r="Y193" i="29" a="1"/>
  <c r="W265" i="29" a="1"/>
  <c r="X265" i="29" a="1"/>
  <c r="W111" i="30" a="1"/>
  <c r="U140" i="31" a="1"/>
  <c r="X102" i="31" a="1"/>
  <c r="Z142" i="29" a="1"/>
  <c r="Y101" i="30" a="1"/>
  <c r="V111" i="30" a="1"/>
  <c r="Y239" i="31" a="1"/>
  <c r="Z208" i="30" a="1"/>
  <c r="Z193" i="29" a="1"/>
  <c r="X65" i="31" a="1"/>
  <c r="V133" i="29" a="1"/>
  <c r="Z57" i="30" a="1"/>
  <c r="V241" i="29" a="1"/>
  <c r="Z242" i="29" a="1"/>
  <c r="Z241" i="29" a="1"/>
  <c r="U265" i="29" a="1"/>
  <c r="Z23" i="30" a="1"/>
  <c r="Y23" i="31" a="1"/>
  <c r="T133" i="29" a="1"/>
  <c r="Z235" i="30" a="1"/>
  <c r="Z167" i="30" a="1"/>
  <c r="V285" i="29" a="1"/>
  <c r="Z108" i="30" a="1"/>
  <c r="W142" i="29" a="1"/>
  <c r="Y241" i="29" a="1"/>
  <c r="U111" i="30" a="1"/>
  <c r="Z107" i="29" a="1"/>
  <c r="Y68" i="31" a="1"/>
  <c r="Z160" i="30" a="1"/>
  <c r="Z205" i="29" a="1"/>
  <c r="W110" i="30" a="1"/>
  <c r="W140" i="31" a="1"/>
  <c r="V141" i="31" a="1"/>
  <c r="U110" i="30" a="1"/>
  <c r="Y109" i="31" a="1"/>
  <c r="Y140" i="31" a="1"/>
  <c r="W241" i="29" a="1"/>
  <c r="Y307" i="31" a="1"/>
  <c r="Y64" i="30" a="1"/>
  <c r="Y197" i="31" a="1"/>
  <c r="Y140" i="30" a="1"/>
  <c r="X142" i="29" a="1"/>
  <c r="T140" i="31" a="1"/>
  <c r="Z139" i="30" a="1"/>
  <c r="Y110" i="30" a="1"/>
  <c r="Z129" i="30" a="1"/>
  <c r="W141" i="31" a="1"/>
  <c r="V193" i="29" a="1"/>
  <c r="U193" i="29" a="1"/>
  <c r="Z22" i="30" a="1"/>
  <c r="U241" i="29" a="1"/>
  <c r="Z135" i="29" a="1"/>
  <c r="Z123" i="29" a="1"/>
  <c r="Y172" i="31" a="1"/>
  <c r="T265" i="29" a="1"/>
  <c r="Y128" i="30" a="1"/>
  <c r="X130" i="31" a="1"/>
  <c r="Z227" i="29" a="1"/>
  <c r="Y107" i="31" a="1"/>
  <c r="T285" i="29" a="1"/>
  <c r="X285" i="29" a="1"/>
  <c r="X110" i="30" a="1"/>
  <c r="Y191" i="31" a="1"/>
  <c r="W193" i="29" a="1"/>
  <c r="Y228" i="31" a="1"/>
  <c r="T141" i="31" a="1"/>
  <c r="Y159" i="31" a="1"/>
  <c r="V142" i="29" a="1"/>
  <c r="Y142" i="29" a="1"/>
  <c r="Z70" i="29" a="1"/>
  <c r="Y285" i="29" a="1"/>
  <c r="T348" i="33" l="1"/>
  <c r="T348" i="34" s="1"/>
  <c r="T348" i="35" s="1"/>
  <c r="T351" i="33"/>
  <c r="T351" i="34" s="1"/>
  <c r="T340" i="33"/>
  <c r="A350" i="31"/>
  <c r="AF342" i="31"/>
  <c r="K101" i="30"/>
  <c r="AJ128" i="30"/>
  <c r="AJ64" i="30"/>
  <c r="L160" i="30"/>
  <c r="L224" i="30"/>
  <c r="K64" i="30"/>
  <c r="K128" i="30"/>
  <c r="AF347" i="31"/>
  <c r="A347" i="31"/>
  <c r="Y140" i="30"/>
  <c r="Y236" i="30"/>
  <c r="L300" i="30"/>
  <c r="Y101" i="30"/>
  <c r="L101" i="30" s="1"/>
  <c r="Z205" i="29"/>
  <c r="Z151" i="29"/>
  <c r="Z282" i="29"/>
  <c r="Z63" i="29"/>
  <c r="Z70" i="29"/>
  <c r="Z97" i="29"/>
  <c r="Z242" i="29"/>
  <c r="Z227" i="29"/>
  <c r="Z123" i="29"/>
  <c r="Z135" i="29"/>
  <c r="Z107" i="29"/>
  <c r="M107" i="29" s="1"/>
  <c r="Z106" i="29"/>
  <c r="M106" i="29" s="1"/>
  <c r="Y71" i="30"/>
  <c r="Y128" i="30"/>
  <c r="X102" i="31"/>
  <c r="AJ102" i="31" s="1"/>
  <c r="X130" i="31"/>
  <c r="AJ130" i="31" s="1"/>
  <c r="Y64" i="30"/>
  <c r="X65" i="31"/>
  <c r="AJ65" i="31" s="1"/>
  <c r="L135" i="29"/>
  <c r="AK205" i="29"/>
  <c r="L205" i="29"/>
  <c r="L227" i="29"/>
  <c r="AK227" i="29"/>
  <c r="L282" i="29"/>
  <c r="AK282" i="29"/>
  <c r="L97" i="29"/>
  <c r="AK97" i="29"/>
  <c r="L70" i="29"/>
  <c r="AK70" i="29"/>
  <c r="AJ101" i="30"/>
  <c r="L123" i="29"/>
  <c r="AK123" i="29"/>
  <c r="L242" i="29"/>
  <c r="AK242" i="29"/>
  <c r="L63" i="29"/>
  <c r="AK63" i="29"/>
  <c r="Z57" i="30"/>
  <c r="Y56" i="31"/>
  <c r="K56" i="31"/>
  <c r="AJ56" i="31"/>
  <c r="L57" i="30"/>
  <c r="AK57" i="30"/>
  <c r="L167" i="30"/>
  <c r="AK224" i="30"/>
  <c r="Y307" i="31"/>
  <c r="AK307" i="31" s="1"/>
  <c r="Y172" i="31"/>
  <c r="Y231" i="31"/>
  <c r="Y258" i="31"/>
  <c r="Y17" i="31"/>
  <c r="Y23" i="31"/>
  <c r="Y68" i="31"/>
  <c r="Y197" i="31"/>
  <c r="Y275" i="31"/>
  <c r="AK275" i="31" s="1"/>
  <c r="Y202" i="31"/>
  <c r="Z17" i="30"/>
  <c r="Z67" i="30"/>
  <c r="Z23" i="30"/>
  <c r="Z106" i="30"/>
  <c r="Z301" i="30"/>
  <c r="Z108" i="30"/>
  <c r="Z227" i="30"/>
  <c r="Z208" i="30"/>
  <c r="Z104" i="30"/>
  <c r="Z180" i="30"/>
  <c r="Z22" i="30"/>
  <c r="Z235" i="30"/>
  <c r="Z224" i="30"/>
  <c r="Z129" i="30"/>
  <c r="Z167" i="30"/>
  <c r="Z160" i="30"/>
  <c r="Z139" i="30"/>
  <c r="Y159" i="31"/>
  <c r="AK159" i="31" s="1"/>
  <c r="Y18" i="31"/>
  <c r="AK169" i="31"/>
  <c r="Y212" i="31"/>
  <c r="Y228" i="31"/>
  <c r="AK228" i="31" s="1"/>
  <c r="Y107" i="31"/>
  <c r="Y191" i="31"/>
  <c r="Y22" i="31"/>
  <c r="Y239" i="31"/>
  <c r="Y109" i="31"/>
  <c r="L301" i="30"/>
  <c r="AK301" i="30"/>
  <c r="AK170" i="30"/>
  <c r="L170" i="30"/>
  <c r="AK227" i="30"/>
  <c r="L227" i="30"/>
  <c r="L253" i="30"/>
  <c r="AK253" i="30"/>
  <c r="L17" i="30"/>
  <c r="AK17" i="30"/>
  <c r="AK23" i="30"/>
  <c r="L23" i="30"/>
  <c r="K275" i="31"/>
  <c r="AK67" i="30"/>
  <c r="L67" i="30"/>
  <c r="AJ212" i="31"/>
  <c r="K212" i="31"/>
  <c r="AJ258" i="31"/>
  <c r="K258" i="31"/>
  <c r="L180" i="30"/>
  <c r="AK180" i="30"/>
  <c r="AJ105" i="31"/>
  <c r="K105" i="31"/>
  <c r="L269" i="30"/>
  <c r="AK269" i="30"/>
  <c r="K17" i="31"/>
  <c r="AJ17" i="31"/>
  <c r="AK183" i="30"/>
  <c r="L183" i="30"/>
  <c r="AJ231" i="31"/>
  <c r="K231" i="31"/>
  <c r="AJ172" i="31"/>
  <c r="K172" i="31"/>
  <c r="AK18" i="30"/>
  <c r="L18" i="30"/>
  <c r="AJ202" i="31"/>
  <c r="K202" i="31"/>
  <c r="AJ109" i="31"/>
  <c r="K109" i="31"/>
  <c r="AK208" i="30"/>
  <c r="L208" i="30"/>
  <c r="AJ23" i="31"/>
  <c r="K23" i="31"/>
  <c r="K307" i="31"/>
  <c r="L106" i="30"/>
  <c r="AK106" i="30"/>
  <c r="AJ107" i="31"/>
  <c r="K107" i="31"/>
  <c r="AJ68" i="31"/>
  <c r="K68" i="31"/>
  <c r="L194" i="30"/>
  <c r="AK194" i="30"/>
  <c r="L22" i="30"/>
  <c r="AK22" i="30"/>
  <c r="AJ22" i="31"/>
  <c r="K22" i="31"/>
  <c r="L104" i="30"/>
  <c r="AK104" i="30"/>
  <c r="AJ18" i="31"/>
  <c r="K18" i="31"/>
  <c r="AJ191" i="31"/>
  <c r="K191" i="31"/>
  <c r="AK160" i="30"/>
  <c r="AJ239" i="31"/>
  <c r="K239" i="31"/>
  <c r="L235" i="30"/>
  <c r="AK235" i="30"/>
  <c r="L108" i="30"/>
  <c r="AK108" i="30"/>
  <c r="AJ197" i="31"/>
  <c r="K197" i="31"/>
  <c r="J65" i="31"/>
  <c r="H65" i="31"/>
  <c r="I65" i="31"/>
  <c r="G65" i="31"/>
  <c r="V140" i="31"/>
  <c r="AH140" i="31" s="1"/>
  <c r="T141" i="31"/>
  <c r="AF141" i="31" s="1"/>
  <c r="V141" i="31"/>
  <c r="AH141" i="31" s="1"/>
  <c r="W140" i="31"/>
  <c r="AI140" i="31" s="1"/>
  <c r="T140" i="31"/>
  <c r="AF140" i="31" s="1"/>
  <c r="U141" i="31"/>
  <c r="AG141" i="31" s="1"/>
  <c r="U140" i="31"/>
  <c r="AG140" i="31" s="1"/>
  <c r="X140" i="31"/>
  <c r="AJ140" i="31" s="1"/>
  <c r="X141" i="31"/>
  <c r="AJ141" i="31" s="1"/>
  <c r="W141" i="31"/>
  <c r="AI141" i="31" s="1"/>
  <c r="Y140" i="31"/>
  <c r="AK140" i="31" s="1"/>
  <c r="I139" i="30"/>
  <c r="G140" i="30"/>
  <c r="I140" i="30"/>
  <c r="J139" i="30"/>
  <c r="G139" i="30"/>
  <c r="H140" i="30"/>
  <c r="H139" i="30"/>
  <c r="K139" i="30"/>
  <c r="K140" i="30"/>
  <c r="AF339" i="31"/>
  <c r="T340" i="31"/>
  <c r="J140" i="30"/>
  <c r="L139" i="30"/>
  <c r="A343" i="31"/>
  <c r="A339" i="31"/>
  <c r="K169" i="31"/>
  <c r="H102" i="31"/>
  <c r="K159" i="31"/>
  <c r="G169" i="31"/>
  <c r="G102" i="31"/>
  <c r="G159" i="31"/>
  <c r="J159" i="31"/>
  <c r="I228" i="31"/>
  <c r="I159" i="31"/>
  <c r="J102" i="31"/>
  <c r="J228" i="31"/>
  <c r="J169" i="31"/>
  <c r="H159" i="31"/>
  <c r="H228" i="31"/>
  <c r="I169" i="31"/>
  <c r="K228" i="31"/>
  <c r="I102" i="31"/>
  <c r="H169" i="31"/>
  <c r="G228" i="31"/>
  <c r="T110" i="30"/>
  <c r="T111" i="30"/>
  <c r="AF140" i="30"/>
  <c r="AF139" i="30"/>
  <c r="AK139" i="30"/>
  <c r="AI139" i="30"/>
  <c r="AJ139" i="30"/>
  <c r="AG140" i="30"/>
  <c r="AJ140" i="30"/>
  <c r="AI140" i="30"/>
  <c r="AH140" i="30"/>
  <c r="AH139" i="30"/>
  <c r="AG139" i="30"/>
  <c r="W111" i="30"/>
  <c r="V110" i="30"/>
  <c r="Y110" i="30"/>
  <c r="W110" i="30"/>
  <c r="X110" i="30"/>
  <c r="Y111" i="30"/>
  <c r="U111" i="30"/>
  <c r="V111" i="30"/>
  <c r="X111" i="30"/>
  <c r="U110" i="30"/>
  <c r="AH107" i="29"/>
  <c r="AK107" i="29"/>
  <c r="AG106" i="29"/>
  <c r="AJ106" i="29"/>
  <c r="AK106" i="29"/>
  <c r="AH106" i="29"/>
  <c r="AI106" i="29"/>
  <c r="AJ107" i="29"/>
  <c r="AF107" i="29"/>
  <c r="AG107" i="29"/>
  <c r="AI107" i="29"/>
  <c r="AF106" i="29"/>
  <c r="X265" i="29"/>
  <c r="K265" i="29" s="1"/>
  <c r="W265" i="29"/>
  <c r="J265" i="29" s="1"/>
  <c r="Y122" i="29"/>
  <c r="L122" i="29" s="1"/>
  <c r="T142" i="29"/>
  <c r="G142" i="29" s="1"/>
  <c r="V285" i="29"/>
  <c r="I285" i="29" s="1"/>
  <c r="V265" i="29"/>
  <c r="I265" i="29" s="1"/>
  <c r="X122" i="29"/>
  <c r="K122" i="29" s="1"/>
  <c r="Z193" i="29"/>
  <c r="U285" i="29"/>
  <c r="H285" i="29" s="1"/>
  <c r="V133" i="29"/>
  <c r="I133" i="29" s="1"/>
  <c r="W122" i="29"/>
  <c r="J122" i="29" s="1"/>
  <c r="Y193" i="29"/>
  <c r="L193" i="29" s="1"/>
  <c r="T285" i="29"/>
  <c r="G285" i="29" s="1"/>
  <c r="U265" i="29"/>
  <c r="H265" i="29" s="1"/>
  <c r="X193" i="29"/>
  <c r="K193" i="29" s="1"/>
  <c r="Z241" i="29"/>
  <c r="W133" i="29"/>
  <c r="J133" i="29" s="1"/>
  <c r="V122" i="29"/>
  <c r="I122" i="29" s="1"/>
  <c r="W193" i="29"/>
  <c r="J193" i="29" s="1"/>
  <c r="Y241" i="29"/>
  <c r="L241" i="29" s="1"/>
  <c r="T265" i="29"/>
  <c r="G265" i="29" s="1"/>
  <c r="U122" i="29"/>
  <c r="H122" i="29" s="1"/>
  <c r="Y133" i="29"/>
  <c r="L133" i="29" s="1"/>
  <c r="T122" i="29"/>
  <c r="G122" i="29" s="1"/>
  <c r="V193" i="29"/>
  <c r="I193" i="29" s="1"/>
  <c r="X241" i="29"/>
  <c r="K241" i="29" s="1"/>
  <c r="U133" i="29"/>
  <c r="H133" i="29" s="1"/>
  <c r="Z133" i="29"/>
  <c r="X133" i="29"/>
  <c r="K133" i="29" s="1"/>
  <c r="Z142" i="29"/>
  <c r="U193" i="29"/>
  <c r="H193" i="29" s="1"/>
  <c r="W241" i="29"/>
  <c r="J241" i="29" s="1"/>
  <c r="Y142" i="29"/>
  <c r="L142" i="29" s="1"/>
  <c r="T193" i="29"/>
  <c r="G193" i="29" s="1"/>
  <c r="V241" i="29"/>
  <c r="I241" i="29" s="1"/>
  <c r="X142" i="29"/>
  <c r="K142" i="29" s="1"/>
  <c r="Z285" i="29"/>
  <c r="U241" i="29"/>
  <c r="H241" i="29" s="1"/>
  <c r="Z265" i="29"/>
  <c r="Y285" i="29"/>
  <c r="L285" i="29" s="1"/>
  <c r="T241" i="29"/>
  <c r="G241" i="29" s="1"/>
  <c r="W142" i="29"/>
  <c r="J142" i="29" s="1"/>
  <c r="T133" i="29"/>
  <c r="G133" i="29" s="1"/>
  <c r="V142" i="29"/>
  <c r="I142" i="29" s="1"/>
  <c r="X285" i="29"/>
  <c r="K285" i="29" s="1"/>
  <c r="Y265" i="29"/>
  <c r="L265" i="29" s="1"/>
  <c r="Z122" i="29"/>
  <c r="U142" i="29"/>
  <c r="H142" i="29" s="1"/>
  <c r="W285" i="29"/>
  <c r="J285" i="29" s="1"/>
  <c r="H175" i="26"/>
  <c r="I175" i="26"/>
  <c r="J175" i="26"/>
  <c r="K175" i="26"/>
  <c r="L175" i="26"/>
  <c r="M175" i="26"/>
  <c r="N175" i="26"/>
  <c r="H49" i="26"/>
  <c r="I49" i="26"/>
  <c r="J49" i="26"/>
  <c r="K49" i="26"/>
  <c r="L49" i="26"/>
  <c r="M49" i="26"/>
  <c r="N49" i="26"/>
  <c r="Z169" i="31" a="1"/>
  <c r="X281" i="30" a="1"/>
  <c r="Z303" i="30" a="1"/>
  <c r="X190" i="29" a="1"/>
  <c r="Z202" i="31" a="1"/>
  <c r="Z140" i="31" a="1"/>
  <c r="Z147" i="30" a="1"/>
  <c r="Y130" i="31" a="1"/>
  <c r="Z105" i="31" a="1"/>
  <c r="U127" i="30" a="1"/>
  <c r="W138" i="30" a="1"/>
  <c r="Z110" i="30" a="1"/>
  <c r="Z68" i="31" a="1"/>
  <c r="V127" i="30" a="1"/>
  <c r="X138" i="30" a="1"/>
  <c r="V190" i="29" a="1"/>
  <c r="Z17" i="31" a="1"/>
  <c r="Z191" i="31" a="1"/>
  <c r="V201" i="30" a="1"/>
  <c r="Z128" i="30" a="1"/>
  <c r="T112" i="31" a="1"/>
  <c r="T281" i="30" a="1"/>
  <c r="Y127" i="30" a="1"/>
  <c r="T127" i="30" a="1"/>
  <c r="T201" i="30" a="1"/>
  <c r="W281" i="30" a="1"/>
  <c r="T303" i="30" a="1"/>
  <c r="Z256" i="30" a="1"/>
  <c r="Y141" i="31" a="1"/>
  <c r="Y190" i="29" a="1"/>
  <c r="T147" i="30" a="1"/>
  <c r="X147" i="30" a="1"/>
  <c r="T113" i="31" a="1"/>
  <c r="X303" i="30" a="1"/>
  <c r="Z109" i="31" a="1"/>
  <c r="T138" i="30" a="1"/>
  <c r="Y112" i="31" a="1"/>
  <c r="W201" i="30" a="1"/>
  <c r="U303" i="30" a="1"/>
  <c r="Z56" i="31" a="1"/>
  <c r="Z101" i="30" a="1"/>
  <c r="Z307" i="31" a="1"/>
  <c r="W190" i="29" a="1"/>
  <c r="Y65" i="31" a="1"/>
  <c r="Y255" i="30" a="1"/>
  <c r="Z107" i="31" a="1"/>
  <c r="Z111" i="30" a="1"/>
  <c r="Z228" i="31" a="1"/>
  <c r="Z64" i="30" a="1"/>
  <c r="X255" i="30" a="1"/>
  <c r="Z190" i="29" a="1"/>
  <c r="Z239" i="31" a="1"/>
  <c r="Z71" i="30" a="1"/>
  <c r="Z258" i="31" a="1"/>
  <c r="U147" i="30" a="1"/>
  <c r="V147" i="30" a="1"/>
  <c r="V255" i="30" a="1"/>
  <c r="Z127" i="30" a="1"/>
  <c r="Y281" i="30" a="1"/>
  <c r="Z275" i="31" a="1"/>
  <c r="U281" i="30" a="1"/>
  <c r="T190" i="29" a="1"/>
  <c r="Z231" i="31" a="1"/>
  <c r="W113" i="31" a="1"/>
  <c r="Z140" i="30" a="1"/>
  <c r="W255" i="30" a="1"/>
  <c r="V113" i="31" a="1"/>
  <c r="X127" i="30" a="1"/>
  <c r="Y138" i="30" a="1"/>
  <c r="Z213" i="30" a="1"/>
  <c r="U255" i="30" a="1"/>
  <c r="Z236" i="30" a="1"/>
  <c r="Y113" i="31" a="1"/>
  <c r="Z23" i="31" a="1"/>
  <c r="Z281" i="30" a="1"/>
  <c r="X201" i="30" a="1"/>
  <c r="W112" i="31" a="1"/>
  <c r="Z201" i="30" a="1"/>
  <c r="Z138" i="30" a="1"/>
  <c r="X112" i="31" a="1"/>
  <c r="Z197" i="31" a="1"/>
  <c r="Z255" i="30" a="1"/>
  <c r="Z131" i="31" a="1"/>
  <c r="Z18" i="31" a="1"/>
  <c r="Y201" i="30" a="1"/>
  <c r="Z159" i="31" a="1"/>
  <c r="Z172" i="31" a="1"/>
  <c r="Y72" i="31" a="1"/>
  <c r="Y306" i="31" a="1"/>
  <c r="Y303" i="30" a="1"/>
  <c r="Y240" i="31" a="1"/>
  <c r="U201" i="30" a="1"/>
  <c r="U190" i="29" a="1"/>
  <c r="U113" i="31" a="1"/>
  <c r="Y147" i="30" a="1"/>
  <c r="W147" i="30" a="1"/>
  <c r="W303" i="30" a="1"/>
  <c r="W127" i="30" a="1"/>
  <c r="U112" i="31" a="1"/>
  <c r="V112" i="31" a="1"/>
  <c r="T255" i="30" a="1"/>
  <c r="V281" i="30" a="1"/>
  <c r="X113" i="31" a="1"/>
  <c r="V138" i="30" a="1"/>
  <c r="V303" i="30" a="1"/>
  <c r="U138" i="30" a="1"/>
  <c r="Z212" i="31" a="1"/>
  <c r="Z22" i="31" a="1"/>
  <c r="T340" i="34" l="1"/>
  <c r="T340" i="35" s="1"/>
  <c r="A351" i="34"/>
  <c r="A351" i="35"/>
  <c r="AF348" i="35"/>
  <c r="A348" i="35"/>
  <c r="AF348" i="34"/>
  <c r="A348" i="34"/>
  <c r="A344" i="33"/>
  <c r="AF343" i="33"/>
  <c r="AF340" i="31"/>
  <c r="T341" i="33"/>
  <c r="T341" i="34" s="1"/>
  <c r="L71" i="30"/>
  <c r="L236" i="30"/>
  <c r="AK140" i="30"/>
  <c r="AL139" i="30"/>
  <c r="AK128" i="30"/>
  <c r="AL107" i="29"/>
  <c r="AL106" i="29"/>
  <c r="L140" i="30"/>
  <c r="K65" i="31"/>
  <c r="K102" i="31"/>
  <c r="Z256" i="30"/>
  <c r="Y65" i="31"/>
  <c r="AK65" i="31" s="1"/>
  <c r="Z101" i="30"/>
  <c r="Z71" i="30"/>
  <c r="Z64" i="30"/>
  <c r="Y130" i="31"/>
  <c r="AK130" i="31" s="1"/>
  <c r="AL300" i="30"/>
  <c r="Y72" i="31"/>
  <c r="AK72" i="31" s="1"/>
  <c r="Z213" i="30"/>
  <c r="Z110" i="30"/>
  <c r="Z111" i="30"/>
  <c r="AK102" i="31"/>
  <c r="Z140" i="30"/>
  <c r="Y306" i="31"/>
  <c r="AK306" i="31" s="1"/>
  <c r="Z128" i="30"/>
  <c r="Y240" i="31"/>
  <c r="AK240" i="31" s="1"/>
  <c r="Z236" i="30"/>
  <c r="Y141" i="31"/>
  <c r="AK141" i="31" s="1"/>
  <c r="M242" i="29"/>
  <c r="AL242" i="29"/>
  <c r="L64" i="30"/>
  <c r="M97" i="29"/>
  <c r="AL97" i="29"/>
  <c r="M70" i="29"/>
  <c r="AL70" i="29"/>
  <c r="M63" i="29"/>
  <c r="AL63" i="29"/>
  <c r="L128" i="30"/>
  <c r="M282" i="29"/>
  <c r="AL282" i="29"/>
  <c r="AK71" i="30"/>
  <c r="M205" i="29"/>
  <c r="AL205" i="29"/>
  <c r="AK101" i="30"/>
  <c r="M135" i="29"/>
  <c r="AL135" i="29"/>
  <c r="AK300" i="30"/>
  <c r="M123" i="29"/>
  <c r="AL123" i="29"/>
  <c r="AK236" i="30"/>
  <c r="AK64" i="30"/>
  <c r="M227" i="29"/>
  <c r="AL227" i="29"/>
  <c r="Z56" i="31"/>
  <c r="AK56" i="31"/>
  <c r="L56" i="31"/>
  <c r="M57" i="30"/>
  <c r="AL57" i="30"/>
  <c r="L159" i="31"/>
  <c r="L169" i="31"/>
  <c r="L228" i="31"/>
  <c r="M139" i="30"/>
  <c r="Z258" i="31"/>
  <c r="Z191" i="31"/>
  <c r="Z140" i="31"/>
  <c r="AL140" i="31" s="1"/>
  <c r="Z231" i="31"/>
  <c r="Z109" i="31"/>
  <c r="Z172" i="31"/>
  <c r="Z307" i="31"/>
  <c r="AL307" i="31" s="1"/>
  <c r="Z239" i="31"/>
  <c r="Z107" i="31"/>
  <c r="Z159" i="31"/>
  <c r="Z22" i="31"/>
  <c r="Z23" i="31"/>
  <c r="Z169" i="31"/>
  <c r="Z202" i="31"/>
  <c r="Z68" i="31"/>
  <c r="Z275" i="31"/>
  <c r="AL275" i="31" s="1"/>
  <c r="Z197" i="31"/>
  <c r="Z17" i="31"/>
  <c r="Z131" i="31"/>
  <c r="AL131" i="31" s="1"/>
  <c r="Z228" i="31"/>
  <c r="Z105" i="31"/>
  <c r="Z18" i="31"/>
  <c r="Z212" i="31"/>
  <c r="M253" i="30"/>
  <c r="AL253" i="30"/>
  <c r="L18" i="31"/>
  <c r="AK18" i="31"/>
  <c r="M194" i="30"/>
  <c r="AL194" i="30"/>
  <c r="AL227" i="30"/>
  <c r="M227" i="30"/>
  <c r="AK197" i="31"/>
  <c r="L197" i="31"/>
  <c r="AK109" i="31"/>
  <c r="L109" i="31"/>
  <c r="AL108" i="30"/>
  <c r="M108" i="30"/>
  <c r="AK239" i="31"/>
  <c r="L239" i="31"/>
  <c r="AL170" i="30"/>
  <c r="M170" i="30"/>
  <c r="AL301" i="30"/>
  <c r="M301" i="30"/>
  <c r="AK68" i="31"/>
  <c r="L68" i="31"/>
  <c r="AK105" i="31"/>
  <c r="L105" i="31"/>
  <c r="M235" i="30"/>
  <c r="AL235" i="30"/>
  <c r="M106" i="30"/>
  <c r="AL106" i="30"/>
  <c r="AL160" i="30"/>
  <c r="M160" i="30"/>
  <c r="AK22" i="31"/>
  <c r="L22" i="31"/>
  <c r="AL22" i="30"/>
  <c r="M22" i="30"/>
  <c r="AL23" i="30"/>
  <c r="M23" i="30"/>
  <c r="AK23" i="31"/>
  <c r="L23" i="31"/>
  <c r="AK191" i="31"/>
  <c r="L191" i="31"/>
  <c r="M167" i="30"/>
  <c r="AL167" i="30"/>
  <c r="AL183" i="30"/>
  <c r="M183" i="30"/>
  <c r="AL67" i="30"/>
  <c r="M67" i="30"/>
  <c r="L17" i="31"/>
  <c r="AK17" i="31"/>
  <c r="AK258" i="31"/>
  <c r="L258" i="31"/>
  <c r="M269" i="30"/>
  <c r="AL269" i="30"/>
  <c r="AL180" i="30"/>
  <c r="M180" i="30"/>
  <c r="M17" i="30"/>
  <c r="AL17" i="30"/>
  <c r="M129" i="30"/>
  <c r="AL129" i="30"/>
  <c r="AK212" i="31"/>
  <c r="L212" i="31"/>
  <c r="AL224" i="30"/>
  <c r="M224" i="30"/>
  <c r="M104" i="30"/>
  <c r="AL104" i="30"/>
  <c r="AK202" i="31"/>
  <c r="L202" i="31"/>
  <c r="AK231" i="31"/>
  <c r="L231" i="31"/>
  <c r="AL18" i="30"/>
  <c r="M18" i="30"/>
  <c r="AK172" i="31"/>
  <c r="L172" i="31"/>
  <c r="AK107" i="31"/>
  <c r="L107" i="31"/>
  <c r="L275" i="31"/>
  <c r="M208" i="30"/>
  <c r="AL208" i="30"/>
  <c r="L307" i="31"/>
  <c r="T113" i="31"/>
  <c r="AF113" i="31" s="1"/>
  <c r="V113" i="31"/>
  <c r="AH113" i="31" s="1"/>
  <c r="U113" i="31"/>
  <c r="AG113" i="31" s="1"/>
  <c r="W113" i="31"/>
  <c r="AI113" i="31" s="1"/>
  <c r="Y113" i="31"/>
  <c r="AK113" i="31" s="1"/>
  <c r="X112" i="31"/>
  <c r="AJ112" i="31" s="1"/>
  <c r="W112" i="31"/>
  <c r="AI112" i="31" s="1"/>
  <c r="Y112" i="31"/>
  <c r="AK112" i="31" s="1"/>
  <c r="U112" i="31"/>
  <c r="AG112" i="31" s="1"/>
  <c r="X113" i="31"/>
  <c r="AJ113" i="31" s="1"/>
  <c r="V112" i="31"/>
  <c r="AH112" i="31" s="1"/>
  <c r="T112" i="31"/>
  <c r="AF112" i="31" s="1"/>
  <c r="G111" i="30"/>
  <c r="I111" i="30"/>
  <c r="H111" i="30"/>
  <c r="J111" i="30"/>
  <c r="L111" i="30"/>
  <c r="K110" i="30"/>
  <c r="J110" i="30"/>
  <c r="L110" i="30"/>
  <c r="H110" i="30"/>
  <c r="K111" i="30"/>
  <c r="I110" i="30"/>
  <c r="G110" i="30"/>
  <c r="AL193" i="29"/>
  <c r="M193" i="29"/>
  <c r="AL122" i="29"/>
  <c r="M122" i="29"/>
  <c r="AL241" i="29"/>
  <c r="M241" i="29"/>
  <c r="AL285" i="29"/>
  <c r="M285" i="29"/>
  <c r="AL142" i="29"/>
  <c r="M142" i="29"/>
  <c r="AL133" i="29"/>
  <c r="M133" i="29"/>
  <c r="AL265" i="29"/>
  <c r="M265" i="29"/>
  <c r="L140" i="31"/>
  <c r="G141" i="31"/>
  <c r="I141" i="31"/>
  <c r="I140" i="31"/>
  <c r="J140" i="31"/>
  <c r="G140" i="31"/>
  <c r="J141" i="31"/>
  <c r="H140" i="31"/>
  <c r="K141" i="31"/>
  <c r="H141" i="31"/>
  <c r="K140" i="31"/>
  <c r="T147" i="30"/>
  <c r="T303" i="30"/>
  <c r="T138" i="30"/>
  <c r="T255" i="30"/>
  <c r="T127" i="30"/>
  <c r="T201" i="30"/>
  <c r="T281" i="30"/>
  <c r="AF111" i="30"/>
  <c r="AF110" i="30"/>
  <c r="AJ110" i="30"/>
  <c r="AK110" i="30"/>
  <c r="AH110" i="30"/>
  <c r="AG111" i="30"/>
  <c r="AK111" i="30"/>
  <c r="AI111" i="30"/>
  <c r="AG110" i="30"/>
  <c r="AJ111" i="30"/>
  <c r="AH111" i="30"/>
  <c r="AI110" i="30"/>
  <c r="X138" i="30"/>
  <c r="Z127" i="30"/>
  <c r="Y255" i="30"/>
  <c r="X281" i="30"/>
  <c r="V147" i="30"/>
  <c r="Y147" i="30"/>
  <c r="U127" i="30"/>
  <c r="Z201" i="30"/>
  <c r="W255" i="30"/>
  <c r="Z138" i="30"/>
  <c r="X127" i="30"/>
  <c r="U255" i="30"/>
  <c r="W303" i="30"/>
  <c r="Y201" i="30"/>
  <c r="W201" i="30"/>
  <c r="U303" i="30"/>
  <c r="Y281" i="30"/>
  <c r="Z281" i="30"/>
  <c r="U201" i="30"/>
  <c r="V127" i="30"/>
  <c r="W138" i="30"/>
  <c r="Y303" i="30"/>
  <c r="Z147" i="30"/>
  <c r="U281" i="30"/>
  <c r="V303" i="30"/>
  <c r="Y138" i="30"/>
  <c r="V138" i="30"/>
  <c r="V255" i="30"/>
  <c r="V281" i="30"/>
  <c r="X303" i="30"/>
  <c r="W147" i="30"/>
  <c r="X255" i="30"/>
  <c r="Z255" i="30"/>
  <c r="U138" i="30"/>
  <c r="V201" i="30"/>
  <c r="X201" i="30"/>
  <c r="Y127" i="30"/>
  <c r="X147" i="30"/>
  <c r="W127" i="30"/>
  <c r="W281" i="30"/>
  <c r="Z303" i="30"/>
  <c r="U147" i="30"/>
  <c r="AI133" i="29"/>
  <c r="AK122" i="29"/>
  <c r="AJ241" i="29"/>
  <c r="AI265" i="29"/>
  <c r="AG142" i="29"/>
  <c r="AJ142" i="29"/>
  <c r="AF122" i="29"/>
  <c r="AK193" i="29"/>
  <c r="AH241" i="29"/>
  <c r="AK133" i="29"/>
  <c r="AI122" i="29"/>
  <c r="AF241" i="29"/>
  <c r="AH285" i="29"/>
  <c r="AJ193" i="29"/>
  <c r="AH193" i="29"/>
  <c r="AF285" i="29"/>
  <c r="AJ265" i="29"/>
  <c r="AK265" i="29"/>
  <c r="AF193" i="29"/>
  <c r="AG122" i="29"/>
  <c r="AH133" i="29"/>
  <c r="AJ285" i="29"/>
  <c r="AK142" i="29"/>
  <c r="AF265" i="29"/>
  <c r="AG285" i="29"/>
  <c r="AJ133" i="29"/>
  <c r="AG133" i="29"/>
  <c r="AG241" i="29"/>
  <c r="AG265" i="29"/>
  <c r="AI285" i="29"/>
  <c r="AH142" i="29"/>
  <c r="AI241" i="29"/>
  <c r="AK241" i="29"/>
  <c r="AF133" i="29"/>
  <c r="AG193" i="29"/>
  <c r="AI193" i="29"/>
  <c r="AJ122" i="29"/>
  <c r="AI142" i="29"/>
  <c r="AH122" i="29"/>
  <c r="AH265" i="29"/>
  <c r="AK285" i="29"/>
  <c r="AF142" i="29"/>
  <c r="V190" i="29"/>
  <c r="I190" i="29" s="1"/>
  <c r="U190" i="29"/>
  <c r="H190" i="29" s="1"/>
  <c r="T190" i="29"/>
  <c r="G190" i="29" s="1"/>
  <c r="W190" i="29"/>
  <c r="J190" i="29" s="1"/>
  <c r="Z190" i="29"/>
  <c r="Y190" i="29"/>
  <c r="L190" i="29" s="1"/>
  <c r="X190" i="29"/>
  <c r="K190" i="29" s="1"/>
  <c r="Y49" i="26"/>
  <c r="X49" i="26"/>
  <c r="W49" i="26"/>
  <c r="V49" i="26"/>
  <c r="U49" i="26"/>
  <c r="AA49" i="26"/>
  <c r="Z49" i="26"/>
  <c r="N150" i="26"/>
  <c r="AA150" i="26" s="1"/>
  <c r="M150" i="26"/>
  <c r="Z150" i="26" s="1"/>
  <c r="L150" i="26"/>
  <c r="Y150" i="26" s="1"/>
  <c r="K150" i="26"/>
  <c r="X150" i="26" s="1"/>
  <c r="J150" i="26"/>
  <c r="W150" i="26" s="1"/>
  <c r="I150" i="26"/>
  <c r="V150" i="26" s="1"/>
  <c r="H150" i="26"/>
  <c r="U150" i="26" s="1"/>
  <c r="Z72" i="31" a="1"/>
  <c r="Y161" i="29" a="1"/>
  <c r="Y310" i="31" a="1"/>
  <c r="X310" i="31" a="1"/>
  <c r="Z287" i="31" a="1"/>
  <c r="U205" i="31" a="1"/>
  <c r="Z260" i="31" a="1"/>
  <c r="Y260" i="31" a="1"/>
  <c r="Z113" i="31" a="1"/>
  <c r="X139" i="31" a="1"/>
  <c r="W139" i="31" a="1"/>
  <c r="W156" i="31" a="1"/>
  <c r="U156" i="31" a="1"/>
  <c r="T156" i="31" a="1"/>
  <c r="Z217" i="31" a="1"/>
  <c r="Y205" i="31" a="1"/>
  <c r="X53" i="29" a="1"/>
  <c r="Z130" i="31" a="1"/>
  <c r="T161" i="29" a="1"/>
  <c r="V129" i="31" a="1"/>
  <c r="T139" i="31" a="1"/>
  <c r="V156" i="31" a="1"/>
  <c r="V287" i="31" a="1"/>
  <c r="X260" i="31" a="1"/>
  <c r="U161" i="29" a="1"/>
  <c r="T129" i="31" a="1"/>
  <c r="V205" i="31" a="1"/>
  <c r="Z310" i="31" a="1"/>
  <c r="T198" i="30" a="1"/>
  <c r="Z261" i="31" a="1"/>
  <c r="Y287" i="31" a="1"/>
  <c r="V198" i="30" a="1"/>
  <c r="W161" i="29" a="1"/>
  <c r="V161" i="29" a="1"/>
  <c r="T205" i="31" a="1"/>
  <c r="X198" i="30" a="1"/>
  <c r="X287" i="31" a="1"/>
  <c r="Z129" i="31" a="1"/>
  <c r="U260" i="31" a="1"/>
  <c r="Z156" i="31" a="1"/>
  <c r="U53" i="29" a="1"/>
  <c r="Y156" i="31" a="1"/>
  <c r="W53" i="29" a="1"/>
  <c r="X161" i="29" a="1"/>
  <c r="Z141" i="31" a="1"/>
  <c r="Z306" i="31" a="1"/>
  <c r="W205" i="31" a="1"/>
  <c r="X129" i="31" a="1"/>
  <c r="Z205" i="31" a="1"/>
  <c r="T53" i="29" a="1"/>
  <c r="Z139" i="31" a="1"/>
  <c r="X205" i="31" a="1"/>
  <c r="Z240" i="31" a="1"/>
  <c r="W198" i="30" a="1"/>
  <c r="Y129" i="31" a="1"/>
  <c r="V53" i="29" a="1"/>
  <c r="Z161" i="29" a="1"/>
  <c r="W260" i="31" a="1"/>
  <c r="U139" i="31" a="1"/>
  <c r="Z102" i="31" a="1"/>
  <c r="V310" i="31" a="1"/>
  <c r="U287" i="31" a="1"/>
  <c r="W310" i="31" a="1"/>
  <c r="T260" i="31" a="1"/>
  <c r="W287" i="31" a="1"/>
  <c r="Y53" i="29" a="1"/>
  <c r="U310" i="31" a="1"/>
  <c r="W129" i="31" a="1"/>
  <c r="Z112" i="31" a="1"/>
  <c r="U129" i="31" a="1"/>
  <c r="Z65" i="31" a="1"/>
  <c r="Z53" i="29" a="1"/>
  <c r="U198" i="30" a="1"/>
  <c r="T310" i="31" a="1"/>
  <c r="X156" i="31" a="1"/>
  <c r="Y198" i="30" a="1"/>
  <c r="V260" i="31" a="1"/>
  <c r="Z198" i="30" a="1"/>
  <c r="T287" i="31" a="1"/>
  <c r="A340" i="35" l="1"/>
  <c r="AF340" i="35"/>
  <c r="A340" i="34"/>
  <c r="AF340" i="34"/>
  <c r="AF341" i="34"/>
  <c r="T341" i="35"/>
  <c r="AF341" i="35" s="1"/>
  <c r="X53" i="29"/>
  <c r="Y53" i="29"/>
  <c r="T53" i="29"/>
  <c r="Z53" i="29"/>
  <c r="U53" i="29"/>
  <c r="V53" i="29"/>
  <c r="W53" i="29"/>
  <c r="M64" i="30"/>
  <c r="AL128" i="30"/>
  <c r="M71" i="30"/>
  <c r="AL101" i="30"/>
  <c r="AL140" i="30"/>
  <c r="M256" i="30"/>
  <c r="M111" i="30"/>
  <c r="AL110" i="30"/>
  <c r="M213" i="30"/>
  <c r="AL236" i="30"/>
  <c r="M300" i="30"/>
  <c r="M101" i="30"/>
  <c r="AL256" i="30"/>
  <c r="M236" i="30"/>
  <c r="L65" i="31"/>
  <c r="AL111" i="30"/>
  <c r="AL213" i="30"/>
  <c r="L141" i="31"/>
  <c r="M110" i="30"/>
  <c r="L130" i="31"/>
  <c r="Z113" i="31"/>
  <c r="AL113" i="31" s="1"/>
  <c r="Z112" i="31"/>
  <c r="AL112" i="31" s="1"/>
  <c r="Z217" i="31"/>
  <c r="AL217" i="31" s="1"/>
  <c r="Z240" i="31"/>
  <c r="M240" i="31" s="1"/>
  <c r="Z306" i="31"/>
  <c r="AL306" i="31" s="1"/>
  <c r="Z65" i="31"/>
  <c r="M65" i="31" s="1"/>
  <c r="Z130" i="31"/>
  <c r="AL130" i="31" s="1"/>
  <c r="Z72" i="31"/>
  <c r="AL72" i="31" s="1"/>
  <c r="Z102" i="31"/>
  <c r="AL102" i="31" s="1"/>
  <c r="Z141" i="31"/>
  <c r="Z261" i="31"/>
  <c r="AL261" i="31" s="1"/>
  <c r="L102" i="31"/>
  <c r="M128" i="30"/>
  <c r="AL64" i="30"/>
  <c r="AL71" i="30"/>
  <c r="M140" i="30"/>
  <c r="M56" i="31"/>
  <c r="AL56" i="31"/>
  <c r="AL17" i="31"/>
  <c r="M17" i="31"/>
  <c r="AL239" i="31"/>
  <c r="M239" i="31"/>
  <c r="AL258" i="31"/>
  <c r="M258" i="31"/>
  <c r="AL197" i="31"/>
  <c r="M197" i="31"/>
  <c r="M307" i="31"/>
  <c r="AL172" i="31"/>
  <c r="M172" i="31"/>
  <c r="M275" i="31"/>
  <c r="AL68" i="31"/>
  <c r="M68" i="31"/>
  <c r="AL109" i="31"/>
  <c r="M109" i="31"/>
  <c r="AL212" i="31"/>
  <c r="M212" i="31"/>
  <c r="AL202" i="31"/>
  <c r="M202" i="31"/>
  <c r="M140" i="31"/>
  <c r="AL169" i="31"/>
  <c r="M169" i="31"/>
  <c r="AL18" i="31"/>
  <c r="M18" i="31"/>
  <c r="AL23" i="31"/>
  <c r="M23" i="31"/>
  <c r="AL231" i="31"/>
  <c r="M231" i="31"/>
  <c r="AL22" i="31"/>
  <c r="M22" i="31"/>
  <c r="AL105" i="31"/>
  <c r="M105" i="31"/>
  <c r="AL228" i="31"/>
  <c r="M228" i="31"/>
  <c r="AL159" i="31"/>
  <c r="M159" i="31"/>
  <c r="AL191" i="31"/>
  <c r="M191" i="31"/>
  <c r="AL107" i="31"/>
  <c r="M107" i="31"/>
  <c r="X205" i="31"/>
  <c r="AJ205" i="31" s="1"/>
  <c r="V260" i="31"/>
  <c r="AH260" i="31" s="1"/>
  <c r="V129" i="31"/>
  <c r="AH129" i="31" s="1"/>
  <c r="U260" i="31"/>
  <c r="AG260" i="31" s="1"/>
  <c r="T287" i="31"/>
  <c r="AF287" i="31" s="1"/>
  <c r="V205" i="31"/>
  <c r="AH205" i="31" s="1"/>
  <c r="AH139" i="31"/>
  <c r="U205" i="31"/>
  <c r="AG205" i="31" s="1"/>
  <c r="X129" i="31"/>
  <c r="AJ129" i="31" s="1"/>
  <c r="Y260" i="31"/>
  <c r="AK260" i="31" s="1"/>
  <c r="T205" i="31"/>
  <c r="AF205" i="31" s="1"/>
  <c r="U156" i="31"/>
  <c r="AG156" i="31" s="1"/>
  <c r="U139" i="31"/>
  <c r="AG139" i="31" s="1"/>
  <c r="AK139" i="31"/>
  <c r="Z287" i="31"/>
  <c r="AL287" i="31" s="1"/>
  <c r="Z139" i="31"/>
  <c r="AL139" i="31" s="1"/>
  <c r="Z129" i="31"/>
  <c r="AL129" i="31" s="1"/>
  <c r="T129" i="31"/>
  <c r="AF129" i="31" s="1"/>
  <c r="Z310" i="31"/>
  <c r="AL310" i="31" s="1"/>
  <c r="Z260" i="31"/>
  <c r="AL260" i="31" s="1"/>
  <c r="V310" i="31"/>
  <c r="AH310" i="31" s="1"/>
  <c r="Y287" i="31"/>
  <c r="AK287" i="31" s="1"/>
  <c r="W260" i="31"/>
  <c r="AI260" i="31" s="1"/>
  <c r="X139" i="31"/>
  <c r="AJ139" i="31" s="1"/>
  <c r="T260" i="31"/>
  <c r="AF260" i="31" s="1"/>
  <c r="W287" i="31"/>
  <c r="AI287" i="31" s="1"/>
  <c r="U287" i="31"/>
  <c r="AG287" i="31" s="1"/>
  <c r="U310" i="31"/>
  <c r="AG310" i="31" s="1"/>
  <c r="Z205" i="31"/>
  <c r="AL205" i="31" s="1"/>
  <c r="T139" i="31"/>
  <c r="AF139" i="31" s="1"/>
  <c r="X260" i="31"/>
  <c r="AJ260" i="31" s="1"/>
  <c r="W129" i="31"/>
  <c r="AI129" i="31" s="1"/>
  <c r="W156" i="31"/>
  <c r="AI156" i="31" s="1"/>
  <c r="Z156" i="31"/>
  <c r="AL156" i="31" s="1"/>
  <c r="W205" i="31"/>
  <c r="AI205" i="31" s="1"/>
  <c r="U129" i="31"/>
  <c r="AG129" i="31" s="1"/>
  <c r="T310" i="31"/>
  <c r="AF310" i="31" s="1"/>
  <c r="X156" i="31"/>
  <c r="AJ156" i="31" s="1"/>
  <c r="X310" i="31"/>
  <c r="AJ310" i="31" s="1"/>
  <c r="Y310" i="31"/>
  <c r="AK310" i="31" s="1"/>
  <c r="Y205" i="31"/>
  <c r="AK205" i="31" s="1"/>
  <c r="Y156" i="31"/>
  <c r="AK156" i="31" s="1"/>
  <c r="T156" i="31"/>
  <c r="AF156" i="31" s="1"/>
  <c r="Y129" i="31"/>
  <c r="AK129" i="31" s="1"/>
  <c r="V287" i="31"/>
  <c r="AH287" i="31" s="1"/>
  <c r="W139" i="31"/>
  <c r="AI139" i="31" s="1"/>
  <c r="W310" i="31"/>
  <c r="AI310" i="31" s="1"/>
  <c r="V156" i="31"/>
  <c r="AH156" i="31" s="1"/>
  <c r="X287" i="31"/>
  <c r="AJ287" i="31" s="1"/>
  <c r="K201" i="30"/>
  <c r="I255" i="30"/>
  <c r="I127" i="30"/>
  <c r="H255" i="30"/>
  <c r="G281" i="30"/>
  <c r="I201" i="30"/>
  <c r="I138" i="30"/>
  <c r="H201" i="30"/>
  <c r="K127" i="30"/>
  <c r="L255" i="30"/>
  <c r="G201" i="30"/>
  <c r="H147" i="30"/>
  <c r="H138" i="30"/>
  <c r="L138" i="30"/>
  <c r="G127" i="30"/>
  <c r="I303" i="30"/>
  <c r="L281" i="30"/>
  <c r="J255" i="30"/>
  <c r="K138" i="30"/>
  <c r="G255" i="30"/>
  <c r="J281" i="30"/>
  <c r="H281" i="30"/>
  <c r="H303" i="30"/>
  <c r="G138" i="30"/>
  <c r="K255" i="30"/>
  <c r="J127" i="30"/>
  <c r="J147" i="30"/>
  <c r="J201" i="30"/>
  <c r="H127" i="30"/>
  <c r="G303" i="30"/>
  <c r="K147" i="30"/>
  <c r="K303" i="30"/>
  <c r="L303" i="30"/>
  <c r="L201" i="30"/>
  <c r="L147" i="30"/>
  <c r="G147" i="30"/>
  <c r="L127" i="30"/>
  <c r="I281" i="30"/>
  <c r="J138" i="30"/>
  <c r="J303" i="30"/>
  <c r="I147" i="30"/>
  <c r="K281" i="30"/>
  <c r="AL190" i="29"/>
  <c r="M190" i="29"/>
  <c r="AL138" i="30"/>
  <c r="M138" i="30"/>
  <c r="AL255" i="30"/>
  <c r="M255" i="30"/>
  <c r="AL201" i="30"/>
  <c r="M201" i="30"/>
  <c r="AL147" i="30"/>
  <c r="M147" i="30"/>
  <c r="AL281" i="30"/>
  <c r="M281" i="30"/>
  <c r="AL303" i="30"/>
  <c r="M303" i="30"/>
  <c r="AL127" i="30"/>
  <c r="M127" i="30"/>
  <c r="L113" i="31"/>
  <c r="I112" i="31"/>
  <c r="K112" i="31"/>
  <c r="J113" i="31"/>
  <c r="K113" i="31"/>
  <c r="I113" i="31"/>
  <c r="H112" i="31"/>
  <c r="J112" i="31"/>
  <c r="G113" i="31"/>
  <c r="H113" i="31"/>
  <c r="L112" i="31"/>
  <c r="G112" i="31"/>
  <c r="T198" i="30"/>
  <c r="AF255" i="30"/>
  <c r="AF303" i="30"/>
  <c r="AF147" i="30"/>
  <c r="AF138" i="30"/>
  <c r="AF281" i="30"/>
  <c r="AF201" i="30"/>
  <c r="AF127" i="30"/>
  <c r="AH138" i="30"/>
  <c r="AJ147" i="30"/>
  <c r="AH303" i="30"/>
  <c r="AI303" i="30"/>
  <c r="AJ138" i="30"/>
  <c r="AJ201" i="30"/>
  <c r="AG281" i="30"/>
  <c r="AG255" i="30"/>
  <c r="AH201" i="30"/>
  <c r="AJ127" i="30"/>
  <c r="AG138" i="30"/>
  <c r="AK303" i="30"/>
  <c r="AI138" i="30"/>
  <c r="AI255" i="30"/>
  <c r="AJ255" i="30"/>
  <c r="AH127" i="30"/>
  <c r="AI147" i="30"/>
  <c r="AG201" i="30"/>
  <c r="AG127" i="30"/>
  <c r="AG147" i="30"/>
  <c r="AJ303" i="30"/>
  <c r="AK147" i="30"/>
  <c r="AH281" i="30"/>
  <c r="AK281" i="30"/>
  <c r="AH147" i="30"/>
  <c r="AI281" i="30"/>
  <c r="AH255" i="30"/>
  <c r="AG303" i="30"/>
  <c r="AJ281" i="30"/>
  <c r="AI127" i="30"/>
  <c r="AI201" i="30"/>
  <c r="AK255" i="30"/>
  <c r="AK138" i="30"/>
  <c r="AK201" i="30"/>
  <c r="AK127" i="30"/>
  <c r="Z198" i="30"/>
  <c r="U198" i="30"/>
  <c r="X198" i="30"/>
  <c r="V198" i="30"/>
  <c r="W198" i="30"/>
  <c r="Y198" i="30"/>
  <c r="AK190" i="29"/>
  <c r="AF190" i="29"/>
  <c r="AI190" i="29"/>
  <c r="AG190" i="29"/>
  <c r="AH190" i="29"/>
  <c r="AJ190" i="29"/>
  <c r="Z161" i="29"/>
  <c r="L54" i="29"/>
  <c r="M54" i="29"/>
  <c r="G54" i="29"/>
  <c r="T161" i="29"/>
  <c r="G161" i="29" s="1"/>
  <c r="K54" i="29"/>
  <c r="V161" i="29"/>
  <c r="I161" i="29" s="1"/>
  <c r="U161" i="29"/>
  <c r="H161" i="29" s="1"/>
  <c r="W161" i="29"/>
  <c r="J161" i="29" s="1"/>
  <c r="Y161" i="29"/>
  <c r="L161" i="29" s="1"/>
  <c r="H54" i="29"/>
  <c r="I54" i="29"/>
  <c r="J54" i="29"/>
  <c r="X161" i="29"/>
  <c r="K161" i="29" s="1"/>
  <c r="AL49" i="26"/>
  <c r="AM49" i="26"/>
  <c r="AG49" i="26"/>
  <c r="AK49" i="26"/>
  <c r="AH49" i="26"/>
  <c r="AI49" i="26"/>
  <c r="AJ49" i="26"/>
  <c r="H67" i="26"/>
  <c r="I67" i="26"/>
  <c r="J67" i="26"/>
  <c r="K67" i="26"/>
  <c r="L67" i="26"/>
  <c r="M67" i="26"/>
  <c r="N67" i="26"/>
  <c r="T54" i="30" a="1"/>
  <c r="Y168" i="30" a="1"/>
  <c r="Z74" i="29" a="1"/>
  <c r="T195" i="31" a="1"/>
  <c r="X55" i="30" a="1"/>
  <c r="Y195" i="31" a="1"/>
  <c r="W195" i="31" a="1"/>
  <c r="V54" i="30" a="1"/>
  <c r="Z168" i="30" a="1"/>
  <c r="V195" i="31" a="1"/>
  <c r="W54" i="30" a="1"/>
  <c r="X74" i="29" a="1"/>
  <c r="Z54" i="30" a="1"/>
  <c r="V74" i="29" a="1"/>
  <c r="U55" i="30" a="1"/>
  <c r="W55" i="30" a="1"/>
  <c r="V55" i="30" a="1"/>
  <c r="T55" i="30" a="1"/>
  <c r="X195" i="31" a="1"/>
  <c r="U168" i="30" a="1"/>
  <c r="U54" i="30" a="1"/>
  <c r="U195" i="31" a="1"/>
  <c r="Y55" i="30" a="1"/>
  <c r="X168" i="30" a="1"/>
  <c r="T168" i="30" a="1"/>
  <c r="T74" i="29" a="1"/>
  <c r="X54" i="30" a="1"/>
  <c r="W168" i="30" a="1"/>
  <c r="Y54" i="30" a="1"/>
  <c r="U74" i="29" a="1"/>
  <c r="V168" i="30" a="1"/>
  <c r="Y74" i="29" a="1"/>
  <c r="Z195" i="31" a="1"/>
  <c r="Z55" i="30" a="1"/>
  <c r="W74" i="29" a="1"/>
  <c r="W54" i="30" l="1"/>
  <c r="T54" i="30"/>
  <c r="V54" i="30"/>
  <c r="Y54" i="30"/>
  <c r="Z54" i="30"/>
  <c r="U54" i="30"/>
  <c r="X54" i="30"/>
  <c r="J53" i="29"/>
  <c r="AI53" i="29"/>
  <c r="G53" i="29"/>
  <c r="AF53" i="29"/>
  <c r="AH53" i="29"/>
  <c r="I53" i="29"/>
  <c r="L53" i="29"/>
  <c r="AK53" i="29"/>
  <c r="M53" i="29"/>
  <c r="AL53" i="29"/>
  <c r="H53" i="29"/>
  <c r="AG53" i="29"/>
  <c r="AJ53" i="29"/>
  <c r="K53" i="29"/>
  <c r="M72" i="31"/>
  <c r="M130" i="31"/>
  <c r="M306" i="31"/>
  <c r="AL240" i="31"/>
  <c r="M113" i="31"/>
  <c r="AL65" i="31"/>
  <c r="AL141" i="31"/>
  <c r="M141" i="31"/>
  <c r="M102" i="31"/>
  <c r="M112" i="31"/>
  <c r="W195" i="31"/>
  <c r="AI195" i="31" s="1"/>
  <c r="V195" i="31"/>
  <c r="AH195" i="31" s="1"/>
  <c r="X195" i="31"/>
  <c r="AJ195" i="31" s="1"/>
  <c r="U195" i="31"/>
  <c r="AG195" i="31" s="1"/>
  <c r="Z195" i="31"/>
  <c r="AL195" i="31" s="1"/>
  <c r="Y195" i="31"/>
  <c r="AK195" i="31" s="1"/>
  <c r="T195" i="31"/>
  <c r="AF195" i="31" s="1"/>
  <c r="J198" i="30"/>
  <c r="I198" i="30"/>
  <c r="K198" i="30"/>
  <c r="H198" i="30"/>
  <c r="L198" i="30"/>
  <c r="G198" i="30"/>
  <c r="AL161" i="29"/>
  <c r="M161" i="29"/>
  <c r="AL198" i="30"/>
  <c r="M198" i="30"/>
  <c r="L260" i="31"/>
  <c r="G287" i="31"/>
  <c r="K260" i="31"/>
  <c r="L156" i="31"/>
  <c r="J156" i="31"/>
  <c r="H310" i="31"/>
  <c r="M205" i="31"/>
  <c r="M156" i="31"/>
  <c r="L129" i="31"/>
  <c r="H260" i="31"/>
  <c r="M287" i="31"/>
  <c r="M310" i="31"/>
  <c r="H156" i="31"/>
  <c r="M129" i="31"/>
  <c r="J287" i="31"/>
  <c r="I139" i="31"/>
  <c r="M139" i="31"/>
  <c r="L310" i="31"/>
  <c r="J205" i="31"/>
  <c r="G156" i="31"/>
  <c r="H287" i="31"/>
  <c r="K139" i="31"/>
  <c r="M260" i="31"/>
  <c r="I156" i="31"/>
  <c r="I260" i="31"/>
  <c r="K205" i="31"/>
  <c r="I129" i="31"/>
  <c r="I287" i="31"/>
  <c r="G139" i="31"/>
  <c r="K129" i="31"/>
  <c r="I205" i="31"/>
  <c r="L205" i="31"/>
  <c r="G129" i="31"/>
  <c r="J260" i="31"/>
  <c r="J310" i="31"/>
  <c r="H205" i="31"/>
  <c r="K287" i="31"/>
  <c r="J139" i="31"/>
  <c r="H139" i="31"/>
  <c r="G310" i="31"/>
  <c r="L287" i="31"/>
  <c r="K156" i="31"/>
  <c r="L139" i="31"/>
  <c r="G260" i="31"/>
  <c r="I310" i="31"/>
  <c r="J129" i="31"/>
  <c r="K310" i="31"/>
  <c r="H129" i="31"/>
  <c r="G205" i="31"/>
  <c r="AL54" i="29"/>
  <c r="T168" i="30"/>
  <c r="T55" i="30"/>
  <c r="AF198" i="30"/>
  <c r="AG198" i="30"/>
  <c r="AK198" i="30"/>
  <c r="AI198" i="30"/>
  <c r="AH198" i="30"/>
  <c r="AJ198" i="30"/>
  <c r="X55" i="30"/>
  <c r="W55" i="30"/>
  <c r="V55" i="30"/>
  <c r="Z168" i="30"/>
  <c r="Z55" i="30"/>
  <c r="X168" i="30"/>
  <c r="V168" i="30"/>
  <c r="U55" i="30"/>
  <c r="Y168" i="30"/>
  <c r="W168" i="30"/>
  <c r="Y55" i="30"/>
  <c r="U168" i="30"/>
  <c r="AI54" i="29"/>
  <c r="AH54" i="29"/>
  <c r="AG54" i="29"/>
  <c r="AK161" i="29"/>
  <c r="AK54" i="29"/>
  <c r="AI161" i="29"/>
  <c r="AG161" i="29"/>
  <c r="AF54" i="29"/>
  <c r="AJ161" i="29"/>
  <c r="AH161" i="29"/>
  <c r="AJ54" i="29"/>
  <c r="AF161" i="29"/>
  <c r="Y74" i="29"/>
  <c r="L74" i="29" s="1"/>
  <c r="W74" i="29"/>
  <c r="J74" i="29" s="1"/>
  <c r="V74" i="29"/>
  <c r="I74" i="29" s="1"/>
  <c r="Z74" i="29"/>
  <c r="X74" i="29"/>
  <c r="K74" i="29" s="1"/>
  <c r="U74" i="29"/>
  <c r="H74" i="29" s="1"/>
  <c r="T74" i="29"/>
  <c r="G74" i="29" s="1"/>
  <c r="AM150" i="26"/>
  <c r="AL150" i="26"/>
  <c r="AK150" i="26"/>
  <c r="AJ150" i="26"/>
  <c r="AI150" i="26"/>
  <c r="AH150" i="26"/>
  <c r="AG150" i="26"/>
  <c r="W54" i="31" a="1"/>
  <c r="Y61" i="31" a="1"/>
  <c r="Y170" i="31" a="1"/>
  <c r="Y54" i="31" a="1"/>
  <c r="U75" i="30" a="1"/>
  <c r="V170" i="31" a="1"/>
  <c r="U61" i="31" a="1"/>
  <c r="V61" i="31" a="1"/>
  <c r="Z170" i="31" a="1"/>
  <c r="V54" i="31" a="1"/>
  <c r="X170" i="31" a="1"/>
  <c r="X54" i="31" a="1"/>
  <c r="U54" i="31" a="1"/>
  <c r="X75" i="30" a="1"/>
  <c r="T170" i="31" a="1"/>
  <c r="T61" i="31" a="1"/>
  <c r="X61" i="31" a="1"/>
  <c r="W75" i="30" a="1"/>
  <c r="Z75" i="30" a="1"/>
  <c r="Y75" i="30" a="1"/>
  <c r="V75" i="30" a="1"/>
  <c r="W61" i="31" a="1"/>
  <c r="Z61" i="31" a="1"/>
  <c r="Z54" i="31" a="1"/>
  <c r="T75" i="30" a="1"/>
  <c r="T54" i="31" a="1"/>
  <c r="W170" i="31" a="1"/>
  <c r="U170" i="31" a="1"/>
  <c r="Z54" i="31" l="1"/>
  <c r="Y54" i="31"/>
  <c r="V54" i="31"/>
  <c r="T54" i="31"/>
  <c r="W54" i="31"/>
  <c r="X54" i="31"/>
  <c r="U54" i="31"/>
  <c r="AL54" i="30"/>
  <c r="M54" i="30"/>
  <c r="L54" i="30"/>
  <c r="AK54" i="30"/>
  <c r="I54" i="30"/>
  <c r="AH54" i="30"/>
  <c r="G54" i="30"/>
  <c r="AF54" i="30"/>
  <c r="AI54" i="30"/>
  <c r="J54" i="30"/>
  <c r="AJ54" i="30"/>
  <c r="K54" i="30"/>
  <c r="AG54" i="30"/>
  <c r="H54" i="30"/>
  <c r="Z61" i="31"/>
  <c r="AL61" i="31" s="1"/>
  <c r="Z170" i="31"/>
  <c r="AL170" i="31" s="1"/>
  <c r="U170" i="31"/>
  <c r="AG170" i="31" s="1"/>
  <c r="Y61" i="31"/>
  <c r="AK61" i="31" s="1"/>
  <c r="V61" i="31"/>
  <c r="AH61" i="31" s="1"/>
  <c r="W170" i="31"/>
  <c r="AI170" i="31" s="1"/>
  <c r="W61" i="31"/>
  <c r="AI61" i="31" s="1"/>
  <c r="T61" i="31"/>
  <c r="AF61" i="31" s="1"/>
  <c r="Y170" i="31"/>
  <c r="AK170" i="31" s="1"/>
  <c r="X61" i="31"/>
  <c r="AJ61" i="31" s="1"/>
  <c r="T170" i="31"/>
  <c r="AF170" i="31" s="1"/>
  <c r="U61" i="31"/>
  <c r="AG61" i="31" s="1"/>
  <c r="V170" i="31"/>
  <c r="AH170" i="31" s="1"/>
  <c r="X170" i="31"/>
  <c r="AJ170" i="31" s="1"/>
  <c r="M55" i="30"/>
  <c r="H168" i="30"/>
  <c r="L55" i="30"/>
  <c r="I55" i="30"/>
  <c r="J168" i="30"/>
  <c r="J55" i="30"/>
  <c r="G55" i="30"/>
  <c r="L168" i="30"/>
  <c r="K55" i="30"/>
  <c r="G168" i="30"/>
  <c r="H55" i="30"/>
  <c r="I168" i="30"/>
  <c r="K168" i="30"/>
  <c r="AL74" i="29"/>
  <c r="M74" i="29"/>
  <c r="AL168" i="30"/>
  <c r="M168" i="30"/>
  <c r="G195" i="31"/>
  <c r="L195" i="31"/>
  <c r="J195" i="31"/>
  <c r="K195" i="31"/>
  <c r="M195" i="31"/>
  <c r="I195" i="31"/>
  <c r="H195" i="31"/>
  <c r="AL55" i="30"/>
  <c r="T75" i="30"/>
  <c r="AF55" i="30"/>
  <c r="AF168" i="30"/>
  <c r="AG55" i="30"/>
  <c r="AH168" i="30"/>
  <c r="AJ168" i="30"/>
  <c r="AH55" i="30"/>
  <c r="AI55" i="30"/>
  <c r="AK168" i="30"/>
  <c r="AJ55" i="30"/>
  <c r="AG168" i="30"/>
  <c r="AK55" i="30"/>
  <c r="AI168" i="30"/>
  <c r="Y75" i="30"/>
  <c r="W75" i="30"/>
  <c r="X75" i="30"/>
  <c r="Z75" i="30"/>
  <c r="U75" i="30"/>
  <c r="V75" i="30"/>
  <c r="AJ74" i="29"/>
  <c r="AH74" i="29"/>
  <c r="AI74" i="29"/>
  <c r="AK74" i="29"/>
  <c r="AF74" i="29"/>
  <c r="AG74" i="29"/>
  <c r="K34" i="24"/>
  <c r="X198" i="31" a="1"/>
  <c r="Y198" i="31" a="1"/>
  <c r="Z198" i="31" a="1"/>
  <c r="T198" i="31" a="1"/>
  <c r="V198" i="31" a="1"/>
  <c r="U198" i="31" a="1"/>
  <c r="W198" i="31" a="1"/>
  <c r="K54" i="31" l="1"/>
  <c r="AJ54" i="31"/>
  <c r="AF54" i="31"/>
  <c r="G54" i="31"/>
  <c r="I54" i="31"/>
  <c r="AH54" i="31"/>
  <c r="AK54" i="31"/>
  <c r="L54" i="31"/>
  <c r="AG54" i="31"/>
  <c r="H54" i="31"/>
  <c r="AL54" i="31"/>
  <c r="M54" i="31"/>
  <c r="AI54" i="31"/>
  <c r="J54" i="31"/>
  <c r="M61" i="31"/>
  <c r="L61" i="31"/>
  <c r="I61" i="31"/>
  <c r="J61" i="31"/>
  <c r="G61" i="31"/>
  <c r="H61" i="31"/>
  <c r="K61" i="31"/>
  <c r="U198" i="31"/>
  <c r="AG198" i="31" s="1"/>
  <c r="Z198" i="31"/>
  <c r="AL198" i="31" s="1"/>
  <c r="X198" i="31"/>
  <c r="AJ198" i="31" s="1"/>
  <c r="W198" i="31"/>
  <c r="AI198" i="31" s="1"/>
  <c r="Y198" i="31"/>
  <c r="AK198" i="31" s="1"/>
  <c r="T198" i="31"/>
  <c r="AF198" i="31" s="1"/>
  <c r="V198" i="31"/>
  <c r="AH198" i="31" s="1"/>
  <c r="H75" i="30"/>
  <c r="K75" i="30"/>
  <c r="J75" i="30"/>
  <c r="L75" i="30"/>
  <c r="G75" i="30"/>
  <c r="I75" i="30"/>
  <c r="AL75" i="30"/>
  <c r="M75" i="30"/>
  <c r="J170" i="31"/>
  <c r="M170" i="31"/>
  <c r="G170" i="31"/>
  <c r="H170" i="31"/>
  <c r="L170" i="31"/>
  <c r="K170" i="31"/>
  <c r="I170" i="31"/>
  <c r="AF75" i="30"/>
  <c r="AJ75" i="30"/>
  <c r="AI75" i="30"/>
  <c r="AK75" i="30"/>
  <c r="AH75" i="30"/>
  <c r="AG75" i="30"/>
  <c r="AJ113" i="26"/>
  <c r="AK113" i="26"/>
  <c r="AL113" i="26"/>
  <c r="AM113" i="26"/>
  <c r="AL114" i="26"/>
  <c r="AM114" i="26"/>
  <c r="AL223" i="26"/>
  <c r="AM223" i="26"/>
  <c r="AK262" i="26"/>
  <c r="AL262" i="26"/>
  <c r="AM262" i="26"/>
  <c r="I198" i="31" l="1"/>
  <c r="K198" i="31"/>
  <c r="L198" i="31"/>
  <c r="M198" i="31"/>
  <c r="H198" i="31"/>
  <c r="G198" i="31"/>
  <c r="J198" i="31"/>
  <c r="N55" i="26"/>
  <c r="M55" i="26"/>
  <c r="L55" i="26"/>
  <c r="K55" i="26"/>
  <c r="J55" i="26"/>
  <c r="I55" i="26"/>
  <c r="H55" i="26"/>
  <c r="H233" i="26"/>
  <c r="I233" i="26"/>
  <c r="J233" i="26"/>
  <c r="K233" i="26"/>
  <c r="L233" i="26"/>
  <c r="M233" i="26"/>
  <c r="N233" i="26"/>
  <c r="AK233" i="26" l="1"/>
  <c r="AH233" i="26"/>
  <c r="AG233" i="26"/>
  <c r="AI233" i="26"/>
  <c r="AL233" i="26"/>
  <c r="AJ233" i="26"/>
  <c r="AM233" i="26"/>
  <c r="W139" i="25"/>
  <c r="V139" i="25"/>
  <c r="U139" i="25"/>
  <c r="T139" i="25"/>
  <c r="S139" i="25"/>
  <c r="R139" i="25"/>
  <c r="Q139" i="25"/>
  <c r="H139" i="26"/>
  <c r="I139" i="26"/>
  <c r="J139" i="26"/>
  <c r="K139" i="26"/>
  <c r="L139" i="26"/>
  <c r="M139" i="26"/>
  <c r="N139" i="26"/>
  <c r="W62" i="29" a="1"/>
  <c r="Z62" i="29" a="1"/>
  <c r="U252" i="29" a="1"/>
  <c r="V252" i="29" a="1"/>
  <c r="Y252" i="29" a="1"/>
  <c r="X62" i="29" a="1"/>
  <c r="V62" i="29" a="1"/>
  <c r="Y62" i="29" a="1"/>
  <c r="W252" i="29" a="1"/>
  <c r="U62" i="29" a="1"/>
  <c r="T252" i="29" a="1"/>
  <c r="Z252" i="29" a="1"/>
  <c r="X252" i="29" a="1"/>
  <c r="T62" i="29" a="1"/>
  <c r="T252" i="29" l="1"/>
  <c r="G252" i="29" s="1"/>
  <c r="X62" i="29"/>
  <c r="K62" i="29" s="1"/>
  <c r="W62" i="29"/>
  <c r="J62" i="29" s="1"/>
  <c r="U252" i="29"/>
  <c r="H252" i="29" s="1"/>
  <c r="W252" i="29"/>
  <c r="J252" i="29" s="1"/>
  <c r="X252" i="29"/>
  <c r="K252" i="29" s="1"/>
  <c r="Y252" i="29"/>
  <c r="L252" i="29" s="1"/>
  <c r="Z62" i="29"/>
  <c r="M62" i="29" s="1"/>
  <c r="Y62" i="29"/>
  <c r="L62" i="29" s="1"/>
  <c r="U62" i="29"/>
  <c r="H62" i="29" s="1"/>
  <c r="Z252" i="29"/>
  <c r="T62" i="29"/>
  <c r="G62" i="29" s="1"/>
  <c r="V62" i="29"/>
  <c r="I62" i="29" s="1"/>
  <c r="V252" i="29"/>
  <c r="I252" i="29" s="1"/>
  <c r="AK55" i="26"/>
  <c r="AJ55" i="26"/>
  <c r="AM55" i="26"/>
  <c r="AL55" i="26"/>
  <c r="AH55" i="26"/>
  <c r="AG55" i="26"/>
  <c r="AI55" i="26"/>
  <c r="AH139" i="26"/>
  <c r="AM139" i="26"/>
  <c r="AL139" i="26"/>
  <c r="AG139" i="26"/>
  <c r="AK139" i="26"/>
  <c r="AJ139" i="26"/>
  <c r="AI139" i="26"/>
  <c r="H70" i="26"/>
  <c r="I70" i="26"/>
  <c r="J70" i="26"/>
  <c r="K70" i="26"/>
  <c r="L70" i="26"/>
  <c r="M70" i="26"/>
  <c r="N70" i="26"/>
  <c r="U268" i="30" a="1"/>
  <c r="T63" i="30" a="1"/>
  <c r="Y268" i="30" a="1"/>
  <c r="X63" i="30" a="1"/>
  <c r="W63" i="30" a="1"/>
  <c r="V268" i="30" a="1"/>
  <c r="T268" i="30" a="1"/>
  <c r="Z268" i="30" a="1"/>
  <c r="W268" i="30" a="1"/>
  <c r="Z63" i="30" a="1"/>
  <c r="V63" i="30" a="1"/>
  <c r="X268" i="30" a="1"/>
  <c r="Y63" i="30" a="1"/>
  <c r="U63" i="30" a="1"/>
  <c r="AL252" i="29" l="1"/>
  <c r="M252" i="29"/>
  <c r="AL62" i="29"/>
  <c r="T268" i="30"/>
  <c r="T63" i="30"/>
  <c r="Y268" i="30"/>
  <c r="V268" i="30"/>
  <c r="Y63" i="30"/>
  <c r="W63" i="30"/>
  <c r="U268" i="30"/>
  <c r="U63" i="30"/>
  <c r="V63" i="30"/>
  <c r="X268" i="30"/>
  <c r="X63" i="30"/>
  <c r="W268" i="30"/>
  <c r="Z63" i="30"/>
  <c r="Z268" i="30"/>
  <c r="AJ252" i="29"/>
  <c r="AG252" i="29"/>
  <c r="AJ62" i="29"/>
  <c r="AH62" i="29"/>
  <c r="AF252" i="29"/>
  <c r="AF62" i="29"/>
  <c r="AG62" i="29"/>
  <c r="AI252" i="29"/>
  <c r="AI62" i="29"/>
  <c r="AH252" i="29"/>
  <c r="AK62" i="29"/>
  <c r="AK252" i="29"/>
  <c r="L150" i="29"/>
  <c r="G150" i="29"/>
  <c r="H150" i="29"/>
  <c r="J150" i="29"/>
  <c r="K150" i="29"/>
  <c r="I150" i="29"/>
  <c r="AM70" i="26"/>
  <c r="AL70" i="26"/>
  <c r="AK70" i="26"/>
  <c r="AJ70" i="26"/>
  <c r="AI70" i="26"/>
  <c r="AH70" i="26"/>
  <c r="AG70" i="26"/>
  <c r="H103" i="26"/>
  <c r="I103" i="26"/>
  <c r="J103" i="26"/>
  <c r="K103" i="26"/>
  <c r="L103" i="26"/>
  <c r="M103" i="26"/>
  <c r="N103" i="26"/>
  <c r="Y274" i="31" a="1"/>
  <c r="Y77" i="29" a="1"/>
  <c r="X274" i="31" a="1"/>
  <c r="V64" i="31" a="1"/>
  <c r="T64" i="31" a="1"/>
  <c r="X64" i="31" a="1"/>
  <c r="X77" i="29" a="1"/>
  <c r="Z64" i="31" a="1"/>
  <c r="U64" i="31" a="1"/>
  <c r="T274" i="31" a="1"/>
  <c r="W77" i="29" a="1"/>
  <c r="W274" i="31" a="1"/>
  <c r="V77" i="29" a="1"/>
  <c r="V274" i="31" a="1"/>
  <c r="T77" i="29" a="1"/>
  <c r="Z77" i="29" a="1"/>
  <c r="U274" i="31" a="1"/>
  <c r="Z274" i="31" a="1"/>
  <c r="Y64" i="31" a="1"/>
  <c r="W64" i="31" a="1"/>
  <c r="U77" i="29" a="1"/>
  <c r="Z274" i="31" l="1"/>
  <c r="AL274" i="31" s="1"/>
  <c r="Z64" i="31"/>
  <c r="AL64" i="31" s="1"/>
  <c r="Y64" i="31"/>
  <c r="AK64" i="31" s="1"/>
  <c r="W274" i="31"/>
  <c r="AI274" i="31" s="1"/>
  <c r="V274" i="31"/>
  <c r="AH274" i="31" s="1"/>
  <c r="X64" i="31"/>
  <c r="AJ64" i="31" s="1"/>
  <c r="X274" i="31"/>
  <c r="AJ274" i="31" s="1"/>
  <c r="T64" i="31"/>
  <c r="AF64" i="31" s="1"/>
  <c r="V64" i="31"/>
  <c r="AH64" i="31" s="1"/>
  <c r="T274" i="31"/>
  <c r="AF274" i="31" s="1"/>
  <c r="Y274" i="31"/>
  <c r="AK274" i="31" s="1"/>
  <c r="U64" i="31"/>
  <c r="AG64" i="31" s="1"/>
  <c r="U274" i="31"/>
  <c r="AG274" i="31" s="1"/>
  <c r="W64" i="31"/>
  <c r="AI64" i="31" s="1"/>
  <c r="M63" i="30"/>
  <c r="L63" i="30"/>
  <c r="J268" i="30"/>
  <c r="I268" i="30"/>
  <c r="K63" i="30"/>
  <c r="K268" i="30"/>
  <c r="G63" i="30"/>
  <c r="I63" i="30"/>
  <c r="G268" i="30"/>
  <c r="L268" i="30"/>
  <c r="H63" i="30"/>
  <c r="H268" i="30"/>
  <c r="J63" i="30"/>
  <c r="AL150" i="29"/>
  <c r="M150" i="29"/>
  <c r="AL268" i="30"/>
  <c r="M268" i="30"/>
  <c r="AL63" i="30"/>
  <c r="AF63" i="30"/>
  <c r="AF268" i="30"/>
  <c r="AH268" i="30"/>
  <c r="AK268" i="30"/>
  <c r="AG268" i="30"/>
  <c r="AI63" i="30"/>
  <c r="AI268" i="30"/>
  <c r="AH63" i="30"/>
  <c r="AK63" i="30"/>
  <c r="AJ63" i="30"/>
  <c r="AJ268" i="30"/>
  <c r="AG63" i="30"/>
  <c r="AH150" i="29"/>
  <c r="AJ150" i="29"/>
  <c r="AI150" i="29"/>
  <c r="AG150" i="29"/>
  <c r="AF150" i="29"/>
  <c r="AK150" i="29"/>
  <c r="V77" i="29"/>
  <c r="I77" i="29" s="1"/>
  <c r="X77" i="29"/>
  <c r="K77" i="29" s="1"/>
  <c r="W77" i="29"/>
  <c r="J77" i="29" s="1"/>
  <c r="Y77" i="29"/>
  <c r="L77" i="29" s="1"/>
  <c r="T77" i="29"/>
  <c r="G77" i="29" s="1"/>
  <c r="Z77" i="29"/>
  <c r="U77" i="29"/>
  <c r="H77" i="29" s="1"/>
  <c r="AI103" i="26"/>
  <c r="W103" i="26"/>
  <c r="AK103" i="26"/>
  <c r="Y103" i="26"/>
  <c r="AL103" i="26"/>
  <c r="Z103" i="26"/>
  <c r="AJ103" i="26"/>
  <c r="X103" i="26"/>
  <c r="AH103" i="26"/>
  <c r="V103" i="26"/>
  <c r="AM103" i="26"/>
  <c r="AA103" i="26"/>
  <c r="AG103" i="26"/>
  <c r="U103" i="26"/>
  <c r="I140" i="26"/>
  <c r="K140" i="26"/>
  <c r="L140" i="26"/>
  <c r="H141" i="26"/>
  <c r="I141" i="26"/>
  <c r="J141" i="26"/>
  <c r="K141" i="26"/>
  <c r="L141" i="26"/>
  <c r="M141" i="26"/>
  <c r="N141" i="26"/>
  <c r="Z150" i="31" a="1"/>
  <c r="X79" i="30" a="1"/>
  <c r="U79" i="30" a="1"/>
  <c r="Z79" i="30" a="1"/>
  <c r="T150" i="31" a="1"/>
  <c r="U113" i="29" a="1"/>
  <c r="V113" i="29" a="1"/>
  <c r="W113" i="29" a="1"/>
  <c r="X150" i="31" a="1"/>
  <c r="Z113" i="29" a="1"/>
  <c r="W150" i="31" a="1"/>
  <c r="W79" i="30" a="1"/>
  <c r="Y150" i="31" a="1"/>
  <c r="V79" i="30" a="1"/>
  <c r="U150" i="31" a="1"/>
  <c r="V150" i="31" a="1"/>
  <c r="X113" i="29" a="1"/>
  <c r="T113" i="29" a="1"/>
  <c r="Y113" i="29" a="1"/>
  <c r="Y79" i="30" a="1"/>
  <c r="T79" i="30" a="1"/>
  <c r="L64" i="31" l="1"/>
  <c r="G64" i="31"/>
  <c r="M64" i="31"/>
  <c r="I64" i="31"/>
  <c r="J64" i="31"/>
  <c r="K64" i="31"/>
  <c r="H64" i="31"/>
  <c r="V150" i="31"/>
  <c r="AH150" i="31" s="1"/>
  <c r="W150" i="31"/>
  <c r="AI150" i="31" s="1"/>
  <c r="T150" i="31"/>
  <c r="AF150" i="31" s="1"/>
  <c r="Y150" i="31"/>
  <c r="AK150" i="31" s="1"/>
  <c r="Z150" i="31"/>
  <c r="AL150" i="31" s="1"/>
  <c r="X150" i="31"/>
  <c r="AJ150" i="31" s="1"/>
  <c r="U150" i="31"/>
  <c r="AG150" i="31" s="1"/>
  <c r="AL156" i="30"/>
  <c r="H156" i="30"/>
  <c r="AG156" i="30"/>
  <c r="I156" i="30"/>
  <c r="AH156" i="30"/>
  <c r="G156" i="30"/>
  <c r="AF156" i="30"/>
  <c r="J156" i="30"/>
  <c r="AI156" i="30"/>
  <c r="K156" i="30"/>
  <c r="AJ156" i="30"/>
  <c r="L156" i="30"/>
  <c r="AK156" i="30"/>
  <c r="AL77" i="29"/>
  <c r="M77" i="29"/>
  <c r="M156" i="30"/>
  <c r="L274" i="31"/>
  <c r="G274" i="31"/>
  <c r="K274" i="31"/>
  <c r="I274" i="31"/>
  <c r="H274" i="31"/>
  <c r="M274" i="31"/>
  <c r="J274" i="31"/>
  <c r="T79" i="30"/>
  <c r="V79" i="30"/>
  <c r="U79" i="30"/>
  <c r="Z79" i="30"/>
  <c r="X79" i="30"/>
  <c r="Y79" i="30"/>
  <c r="W79" i="30"/>
  <c r="AG77" i="29"/>
  <c r="AF77" i="29"/>
  <c r="AK77" i="29"/>
  <c r="AI77" i="29"/>
  <c r="AJ77" i="29"/>
  <c r="AH77" i="29"/>
  <c r="X113" i="29"/>
  <c r="K113" i="29" s="1"/>
  <c r="T113" i="29"/>
  <c r="G113" i="29" s="1"/>
  <c r="V113" i="29"/>
  <c r="I113" i="29" s="1"/>
  <c r="Z113" i="29"/>
  <c r="U113" i="29"/>
  <c r="H113" i="29" s="1"/>
  <c r="W113" i="29"/>
  <c r="J113" i="29" s="1"/>
  <c r="Y113" i="29"/>
  <c r="L113" i="29" s="1"/>
  <c r="AK141" i="26"/>
  <c r="AG141" i="26"/>
  <c r="AM140" i="26"/>
  <c r="AH141" i="26"/>
  <c r="AL140" i="26"/>
  <c r="AI140" i="26"/>
  <c r="AK140" i="26"/>
  <c r="AI141" i="26"/>
  <c r="AJ140" i="26"/>
  <c r="AM141" i="26"/>
  <c r="AH140" i="26"/>
  <c r="AL141" i="26"/>
  <c r="AG140" i="26"/>
  <c r="AJ141" i="26"/>
  <c r="H167" i="26"/>
  <c r="I167" i="26"/>
  <c r="J167" i="26"/>
  <c r="K167" i="26"/>
  <c r="L167" i="26"/>
  <c r="M167" i="26"/>
  <c r="N167" i="26"/>
  <c r="W79" i="31" a="1"/>
  <c r="T117" i="30" a="1"/>
  <c r="X79" i="31" a="1"/>
  <c r="U117" i="30" a="1"/>
  <c r="Y79" i="31" a="1"/>
  <c r="Z117" i="30" a="1"/>
  <c r="V79" i="31" a="1"/>
  <c r="Y117" i="30" a="1"/>
  <c r="Z79" i="31" a="1"/>
  <c r="U79" i="31" a="1"/>
  <c r="X117" i="30" a="1"/>
  <c r="W117" i="30" a="1"/>
  <c r="T79" i="31" a="1"/>
  <c r="V117" i="30" a="1"/>
  <c r="U79" i="31" l="1"/>
  <c r="AG79" i="31" s="1"/>
  <c r="V79" i="31"/>
  <c r="AH79" i="31" s="1"/>
  <c r="T79" i="31"/>
  <c r="AF79" i="31" s="1"/>
  <c r="W79" i="31"/>
  <c r="AI79" i="31" s="1"/>
  <c r="Y79" i="31"/>
  <c r="AK79" i="31" s="1"/>
  <c r="X79" i="31"/>
  <c r="AJ79" i="31" s="1"/>
  <c r="Z79" i="31"/>
  <c r="AL79" i="31" s="1"/>
  <c r="H79" i="30"/>
  <c r="I79" i="30"/>
  <c r="G79" i="30"/>
  <c r="J79" i="30"/>
  <c r="L79" i="30"/>
  <c r="K79" i="30"/>
  <c r="AL113" i="29"/>
  <c r="M113" i="29"/>
  <c r="AL79" i="30"/>
  <c r="M79" i="30"/>
  <c r="K150" i="31"/>
  <c r="J150" i="31"/>
  <c r="I150" i="31"/>
  <c r="M150" i="31"/>
  <c r="L150" i="31"/>
  <c r="H150" i="31"/>
  <c r="G150" i="31"/>
  <c r="T117" i="30"/>
  <c r="AF79" i="30"/>
  <c r="AH79" i="30"/>
  <c r="AG79" i="30"/>
  <c r="AI79" i="30"/>
  <c r="AK79" i="30"/>
  <c r="AJ79" i="30"/>
  <c r="Z117" i="30"/>
  <c r="X117" i="30"/>
  <c r="V117" i="30"/>
  <c r="W117" i="30"/>
  <c r="U117" i="30"/>
  <c r="Y117" i="30"/>
  <c r="AK113" i="29"/>
  <c r="AI113" i="29"/>
  <c r="AG113" i="29"/>
  <c r="AH113" i="29"/>
  <c r="AF113" i="29"/>
  <c r="AJ113" i="29"/>
  <c r="J152" i="29"/>
  <c r="I152" i="29"/>
  <c r="G152" i="29"/>
  <c r="H151" i="29"/>
  <c r="L151" i="29"/>
  <c r="J151" i="29"/>
  <c r="G151" i="29"/>
  <c r="K151" i="29"/>
  <c r="K152" i="29"/>
  <c r="L152" i="29"/>
  <c r="I151" i="29"/>
  <c r="H152" i="29"/>
  <c r="AM167" i="26"/>
  <c r="AA167" i="26"/>
  <c r="AK167" i="26"/>
  <c r="Y167" i="26"/>
  <c r="AL167" i="26"/>
  <c r="AH167" i="26"/>
  <c r="V167" i="26"/>
  <c r="AI167" i="26"/>
  <c r="W167" i="26"/>
  <c r="AG167" i="26"/>
  <c r="U167" i="26"/>
  <c r="AJ167" i="26"/>
  <c r="X167" i="26"/>
  <c r="H230" i="26"/>
  <c r="I230" i="26"/>
  <c r="J230" i="26"/>
  <c r="K230" i="26"/>
  <c r="L230" i="26"/>
  <c r="M230" i="26"/>
  <c r="N230" i="26"/>
  <c r="Y158" i="30" a="1"/>
  <c r="U119" i="31" a="1"/>
  <c r="V119" i="31" a="1"/>
  <c r="T159" i="30" a="1"/>
  <c r="T119" i="31" a="1"/>
  <c r="V158" i="30" a="1"/>
  <c r="W119" i="31" a="1"/>
  <c r="T158" i="30" a="1"/>
  <c r="Z119" i="31" a="1"/>
  <c r="Z158" i="30" a="1"/>
  <c r="U158" i="30" a="1"/>
  <c r="X119" i="31" a="1"/>
  <c r="U159" i="30" a="1"/>
  <c r="Z159" i="30" a="1"/>
  <c r="X158" i="30" a="1"/>
  <c r="Y119" i="31" a="1"/>
  <c r="W159" i="30" a="1"/>
  <c r="X159" i="30" a="1"/>
  <c r="Y159" i="30" a="1"/>
  <c r="W158" i="30" a="1"/>
  <c r="V159" i="30" a="1"/>
  <c r="Z119" i="31" l="1"/>
  <c r="AL119" i="31" s="1"/>
  <c r="Y119" i="31"/>
  <c r="AK119" i="31" s="1"/>
  <c r="U119" i="31"/>
  <c r="AG119" i="31" s="1"/>
  <c r="W119" i="31"/>
  <c r="AI119" i="31" s="1"/>
  <c r="V119" i="31"/>
  <c r="AH119" i="31" s="1"/>
  <c r="X119" i="31"/>
  <c r="AJ119" i="31" s="1"/>
  <c r="T119" i="31"/>
  <c r="AF119" i="31" s="1"/>
  <c r="L117" i="30"/>
  <c r="H117" i="30"/>
  <c r="J117" i="30"/>
  <c r="I117" i="30"/>
  <c r="K117" i="30"/>
  <c r="G117" i="30"/>
  <c r="AL151" i="29"/>
  <c r="M151" i="29"/>
  <c r="AL152" i="29"/>
  <c r="M152" i="29"/>
  <c r="AL117" i="30"/>
  <c r="M117" i="30"/>
  <c r="H79" i="31"/>
  <c r="G79" i="31"/>
  <c r="L79" i="31"/>
  <c r="M79" i="31"/>
  <c r="K79" i="31"/>
  <c r="I79" i="31"/>
  <c r="J79" i="31"/>
  <c r="T159" i="30"/>
  <c r="T158" i="30"/>
  <c r="AF117" i="30"/>
  <c r="AJ117" i="30"/>
  <c r="AK117" i="30"/>
  <c r="AG117" i="30"/>
  <c r="AI117" i="30"/>
  <c r="AH117" i="30"/>
  <c r="U159" i="30"/>
  <c r="W158" i="30"/>
  <c r="X159" i="30"/>
  <c r="Z159" i="30"/>
  <c r="Y159" i="30"/>
  <c r="Y158" i="30"/>
  <c r="V158" i="30"/>
  <c r="V159" i="30"/>
  <c r="W159" i="30"/>
  <c r="U158" i="30"/>
  <c r="X158" i="30"/>
  <c r="Z158" i="30"/>
  <c r="AF152" i="29"/>
  <c r="AH151" i="29"/>
  <c r="AI152" i="29"/>
  <c r="AK152" i="29"/>
  <c r="AJ152" i="29"/>
  <c r="AJ151" i="29"/>
  <c r="AG151" i="29"/>
  <c r="AG152" i="29"/>
  <c r="AH152" i="29"/>
  <c r="AF151" i="29"/>
  <c r="AI151" i="29"/>
  <c r="AK151" i="29"/>
  <c r="K181" i="29"/>
  <c r="J181" i="29"/>
  <c r="G181" i="29"/>
  <c r="I181" i="29"/>
  <c r="L181" i="29"/>
  <c r="H181" i="29"/>
  <c r="AM230" i="26"/>
  <c r="AA230" i="26"/>
  <c r="AL230" i="26"/>
  <c r="Z230" i="26"/>
  <c r="AK230" i="26"/>
  <c r="Y230" i="26"/>
  <c r="AJ230" i="26"/>
  <c r="X230" i="26"/>
  <c r="AH230" i="26"/>
  <c r="V230" i="26"/>
  <c r="AG230" i="26"/>
  <c r="U230" i="26"/>
  <c r="AI230" i="26"/>
  <c r="W230" i="26"/>
  <c r="B254" i="24"/>
  <c r="X152" i="31" a="1"/>
  <c r="Z189" i="30" a="1"/>
  <c r="V249" i="29" a="1"/>
  <c r="W189" i="30" a="1"/>
  <c r="W153" i="31" a="1"/>
  <c r="Z249" i="29" a="1"/>
  <c r="T152" i="31" a="1"/>
  <c r="T153" i="31" a="1"/>
  <c r="Y249" i="29" a="1"/>
  <c r="U152" i="31" a="1"/>
  <c r="X189" i="30" a="1"/>
  <c r="X249" i="29" a="1"/>
  <c r="U189" i="30" a="1"/>
  <c r="Z152" i="31" a="1"/>
  <c r="W152" i="31" a="1"/>
  <c r="T249" i="29" a="1"/>
  <c r="Y153" i="31" a="1"/>
  <c r="V189" i="30" a="1"/>
  <c r="Y189" i="30" a="1"/>
  <c r="U153" i="31" a="1"/>
  <c r="V152" i="31" a="1"/>
  <c r="T189" i="30" a="1"/>
  <c r="Z153" i="31" a="1"/>
  <c r="V153" i="31" a="1"/>
  <c r="Y152" i="31" a="1"/>
  <c r="X153" i="31" a="1"/>
  <c r="W249" i="29" a="1"/>
  <c r="U249" i="29" a="1"/>
  <c r="Y153" i="31" l="1"/>
  <c r="AK153" i="31" s="1"/>
  <c r="Z153" i="31"/>
  <c r="AL153" i="31" s="1"/>
  <c r="Z152" i="31"/>
  <c r="AL152" i="31" s="1"/>
  <c r="X152" i="31"/>
  <c r="AJ152" i="31" s="1"/>
  <c r="U152" i="31"/>
  <c r="AG152" i="31" s="1"/>
  <c r="W152" i="31"/>
  <c r="AI152" i="31" s="1"/>
  <c r="T152" i="31"/>
  <c r="AF152" i="31" s="1"/>
  <c r="Y152" i="31"/>
  <c r="AK152" i="31" s="1"/>
  <c r="X153" i="31"/>
  <c r="AJ153" i="31" s="1"/>
  <c r="W153" i="31"/>
  <c r="AI153" i="31" s="1"/>
  <c r="U153" i="31"/>
  <c r="AG153" i="31" s="1"/>
  <c r="T153" i="31"/>
  <c r="AF153" i="31" s="1"/>
  <c r="V153" i="31"/>
  <c r="AH153" i="31" s="1"/>
  <c r="V152" i="31"/>
  <c r="AH152" i="31" s="1"/>
  <c r="AL159" i="30"/>
  <c r="K158" i="30"/>
  <c r="H158" i="30"/>
  <c r="J158" i="30"/>
  <c r="G158" i="30"/>
  <c r="L158" i="30"/>
  <c r="I158" i="30"/>
  <c r="L159" i="30"/>
  <c r="AK159" i="30"/>
  <c r="K159" i="30"/>
  <c r="AJ159" i="30"/>
  <c r="H159" i="30"/>
  <c r="AG159" i="30"/>
  <c r="G159" i="30"/>
  <c r="AF159" i="30"/>
  <c r="J159" i="30"/>
  <c r="AI159" i="30"/>
  <c r="I159" i="30"/>
  <c r="AH159" i="30"/>
  <c r="AL181" i="29"/>
  <c r="M181" i="29"/>
  <c r="AL158" i="30"/>
  <c r="M158" i="30"/>
  <c r="M159" i="30"/>
  <c r="G119" i="31"/>
  <c r="J119" i="31"/>
  <c r="H119" i="31"/>
  <c r="I119" i="31"/>
  <c r="M119" i="31"/>
  <c r="L119" i="31"/>
  <c r="K119" i="31"/>
  <c r="T189" i="30"/>
  <c r="AF158" i="30"/>
  <c r="AH158" i="30"/>
  <c r="AK158" i="30"/>
  <c r="AI158" i="30"/>
  <c r="AJ158" i="30"/>
  <c r="AG158" i="30"/>
  <c r="Z189" i="30"/>
  <c r="W189" i="30"/>
  <c r="Y189" i="30"/>
  <c r="V189" i="30"/>
  <c r="X189" i="30"/>
  <c r="U189" i="30"/>
  <c r="AK181" i="29"/>
  <c r="AH181" i="29"/>
  <c r="AJ181" i="29"/>
  <c r="AG181" i="29"/>
  <c r="AI181" i="29"/>
  <c r="AF181" i="29"/>
  <c r="U249" i="29"/>
  <c r="H249" i="29" s="1"/>
  <c r="X249" i="29"/>
  <c r="K249" i="29" s="1"/>
  <c r="T249" i="29"/>
  <c r="G249" i="29" s="1"/>
  <c r="W249" i="29"/>
  <c r="J249" i="29" s="1"/>
  <c r="Y249" i="29"/>
  <c r="L249" i="29" s="1"/>
  <c r="V249" i="29"/>
  <c r="I249" i="29" s="1"/>
  <c r="Z249" i="29"/>
  <c r="T265" i="30" a="1"/>
  <c r="Z186" i="31" a="1"/>
  <c r="X186" i="31" a="1"/>
  <c r="T186" i="31" a="1"/>
  <c r="Y186" i="31" a="1"/>
  <c r="U265" i="30" a="1"/>
  <c r="X265" i="30" a="1"/>
  <c r="Y265" i="30" a="1"/>
  <c r="Z265" i="30" a="1"/>
  <c r="U186" i="31" a="1"/>
  <c r="W265" i="30" a="1"/>
  <c r="W186" i="31" a="1"/>
  <c r="V186" i="31" a="1"/>
  <c r="V265" i="30" a="1"/>
  <c r="T186" i="31" l="1"/>
  <c r="AF186" i="31" s="1"/>
  <c r="Z186" i="31"/>
  <c r="AL186" i="31" s="1"/>
  <c r="Y186" i="31"/>
  <c r="AK186" i="31" s="1"/>
  <c r="W186" i="31"/>
  <c r="AI186" i="31" s="1"/>
  <c r="V186" i="31"/>
  <c r="AH186" i="31" s="1"/>
  <c r="U186" i="31"/>
  <c r="AG186" i="31" s="1"/>
  <c r="X186" i="31"/>
  <c r="AJ186" i="31" s="1"/>
  <c r="G189" i="30"/>
  <c r="L189" i="30"/>
  <c r="J189" i="30"/>
  <c r="I189" i="30"/>
  <c r="H189" i="30"/>
  <c r="K189" i="30"/>
  <c r="AL249" i="29"/>
  <c r="M249" i="29"/>
  <c r="AL189" i="30"/>
  <c r="M189" i="30"/>
  <c r="K152" i="31"/>
  <c r="L153" i="31"/>
  <c r="G152" i="31"/>
  <c r="M153" i="31"/>
  <c r="M152" i="31"/>
  <c r="J152" i="31"/>
  <c r="L152" i="31"/>
  <c r="H153" i="31"/>
  <c r="I153" i="31"/>
  <c r="H152" i="31"/>
  <c r="G153" i="31"/>
  <c r="J153" i="31"/>
  <c r="K153" i="31"/>
  <c r="I152" i="31"/>
  <c r="T265" i="30"/>
  <c r="AF189" i="30"/>
  <c r="AH189" i="30"/>
  <c r="AG189" i="30"/>
  <c r="AJ189" i="30"/>
  <c r="AK189" i="30"/>
  <c r="AI189" i="30"/>
  <c r="W265" i="30"/>
  <c r="Z265" i="30"/>
  <c r="X265" i="30"/>
  <c r="U265" i="30"/>
  <c r="Y265" i="30"/>
  <c r="V265" i="30"/>
  <c r="AH249" i="29"/>
  <c r="AK249" i="29"/>
  <c r="AI249" i="29"/>
  <c r="AF249" i="29"/>
  <c r="AJ249" i="29"/>
  <c r="AG249" i="29"/>
  <c r="H221" i="26"/>
  <c r="U221" i="26" s="1"/>
  <c r="I221" i="26"/>
  <c r="V221" i="26" s="1"/>
  <c r="J221" i="26"/>
  <c r="W221" i="26" s="1"/>
  <c r="K221" i="26"/>
  <c r="X221" i="26" s="1"/>
  <c r="L221" i="26"/>
  <c r="Y221" i="26" s="1"/>
  <c r="M221" i="26"/>
  <c r="Z221" i="26" s="1"/>
  <c r="N221" i="26"/>
  <c r="AA221" i="26" s="1"/>
  <c r="W239" i="29" a="1"/>
  <c r="T271" i="31" a="1"/>
  <c r="Z239" i="29" a="1"/>
  <c r="W271" i="31" a="1"/>
  <c r="Y271" i="31" a="1"/>
  <c r="V271" i="31" a="1"/>
  <c r="Y239" i="29" a="1"/>
  <c r="T239" i="29" a="1"/>
  <c r="V239" i="29" a="1"/>
  <c r="X239" i="29" a="1"/>
  <c r="U271" i="31" a="1"/>
  <c r="U239" i="29" a="1"/>
  <c r="X271" i="31" a="1"/>
  <c r="Z271" i="31" a="1"/>
  <c r="Z271" i="31" l="1"/>
  <c r="AL271" i="31" s="1"/>
  <c r="W271" i="31"/>
  <c r="AI271" i="31" s="1"/>
  <c r="V271" i="31"/>
  <c r="AH271" i="31" s="1"/>
  <c r="T271" i="31"/>
  <c r="AF271" i="31" s="1"/>
  <c r="U271" i="31"/>
  <c r="AG271" i="31" s="1"/>
  <c r="Y271" i="31"/>
  <c r="AK271" i="31" s="1"/>
  <c r="X271" i="31"/>
  <c r="AJ271" i="31" s="1"/>
  <c r="J265" i="30"/>
  <c r="I265" i="30"/>
  <c r="G265" i="30"/>
  <c r="H265" i="30"/>
  <c r="L265" i="30"/>
  <c r="K265" i="30"/>
  <c r="AL265" i="30"/>
  <c r="M265" i="30"/>
  <c r="H186" i="31"/>
  <c r="G186" i="31"/>
  <c r="K186" i="31"/>
  <c r="M186" i="31"/>
  <c r="L186" i="31"/>
  <c r="I186" i="31"/>
  <c r="J186" i="31"/>
  <c r="AF265" i="30"/>
  <c r="AH265" i="30"/>
  <c r="AK265" i="30"/>
  <c r="AG265" i="30"/>
  <c r="AJ265" i="30"/>
  <c r="AI265" i="30"/>
  <c r="X239" i="29"/>
  <c r="K239" i="29" s="1"/>
  <c r="W239" i="29"/>
  <c r="J239" i="29" s="1"/>
  <c r="Z239" i="29"/>
  <c r="Y239" i="29"/>
  <c r="L239" i="29" s="1"/>
  <c r="V239" i="29"/>
  <c r="I239" i="29" s="1"/>
  <c r="T239" i="29"/>
  <c r="G239" i="29" s="1"/>
  <c r="U239" i="29"/>
  <c r="H239" i="29" s="1"/>
  <c r="AG47" i="26"/>
  <c r="AI47" i="26"/>
  <c r="AJ47" i="26"/>
  <c r="AK47" i="26"/>
  <c r="AH47" i="26"/>
  <c r="AL47" i="26"/>
  <c r="AM47" i="26"/>
  <c r="AK62" i="26"/>
  <c r="AL62" i="26"/>
  <c r="AM62" i="26"/>
  <c r="U251" i="30" a="1"/>
  <c r="Y251" i="30" a="1"/>
  <c r="T251" i="30" a="1"/>
  <c r="V251" i="30" a="1"/>
  <c r="W251" i="30" a="1"/>
  <c r="Z251" i="30" a="1"/>
  <c r="X251" i="30" a="1"/>
  <c r="AL239" i="29" l="1"/>
  <c r="M239" i="29"/>
  <c r="G271" i="31"/>
  <c r="K271" i="31"/>
  <c r="L271" i="31"/>
  <c r="I271" i="31"/>
  <c r="M271" i="31"/>
  <c r="J271" i="31"/>
  <c r="H271" i="31"/>
  <c r="T251" i="30"/>
  <c r="X251" i="30"/>
  <c r="Y251" i="30"/>
  <c r="Z251" i="30"/>
  <c r="V251" i="30"/>
  <c r="U251" i="30"/>
  <c r="W251" i="30"/>
  <c r="AI239" i="29"/>
  <c r="AJ239" i="29"/>
  <c r="AK239" i="29"/>
  <c r="AG239" i="29"/>
  <c r="AF239" i="29"/>
  <c r="AH239" i="29"/>
  <c r="H201" i="26"/>
  <c r="I201" i="26"/>
  <c r="J201" i="26"/>
  <c r="K201" i="26"/>
  <c r="L201" i="26"/>
  <c r="M201" i="26"/>
  <c r="N201" i="26"/>
  <c r="U256" i="31" a="1"/>
  <c r="T256" i="31" a="1"/>
  <c r="W256" i="31" a="1"/>
  <c r="V256" i="31" a="1"/>
  <c r="X256" i="31" a="1"/>
  <c r="Y256" i="31" a="1"/>
  <c r="Z256" i="31" a="1"/>
  <c r="W256" i="31" l="1"/>
  <c r="AI256" i="31" s="1"/>
  <c r="U256" i="31"/>
  <c r="AG256" i="31" s="1"/>
  <c r="Y256" i="31"/>
  <c r="AK256" i="31" s="1"/>
  <c r="V256" i="31"/>
  <c r="AH256" i="31" s="1"/>
  <c r="X256" i="31"/>
  <c r="AJ256" i="31" s="1"/>
  <c r="T256" i="31"/>
  <c r="AF256" i="31" s="1"/>
  <c r="Z256" i="31"/>
  <c r="AL256" i="31" s="1"/>
  <c r="J251" i="30"/>
  <c r="H251" i="30"/>
  <c r="L251" i="30"/>
  <c r="I251" i="30"/>
  <c r="K251" i="30"/>
  <c r="G251" i="30"/>
  <c r="AL251" i="30"/>
  <c r="M251" i="30"/>
  <c r="AF251" i="30"/>
  <c r="AI251" i="30"/>
  <c r="AJ251" i="30"/>
  <c r="AG251" i="30"/>
  <c r="AH251" i="30"/>
  <c r="AK251" i="30"/>
  <c r="AJ201" i="26"/>
  <c r="AG201" i="26"/>
  <c r="AM201" i="26"/>
  <c r="AK201" i="26"/>
  <c r="AL201" i="26"/>
  <c r="AI201" i="26"/>
  <c r="AH201" i="26"/>
  <c r="H125" i="25"/>
  <c r="I125" i="25"/>
  <c r="J125" i="25"/>
  <c r="K125" i="25"/>
  <c r="L125" i="25"/>
  <c r="M125" i="25"/>
  <c r="N125" i="25"/>
  <c r="X217" i="29" a="1"/>
  <c r="T217" i="29" a="1"/>
  <c r="V217" i="29" a="1"/>
  <c r="U217" i="29" a="1"/>
  <c r="Z217" i="29" a="1"/>
  <c r="W217" i="29" a="1"/>
  <c r="Y217" i="29" a="1"/>
  <c r="H256" i="31" l="1"/>
  <c r="J256" i="31"/>
  <c r="M256" i="31"/>
  <c r="G256" i="31"/>
  <c r="I256" i="31"/>
  <c r="L256" i="31"/>
  <c r="K256" i="31"/>
  <c r="U217" i="29"/>
  <c r="H217" i="29" s="1"/>
  <c r="W217" i="29"/>
  <c r="J217" i="29" s="1"/>
  <c r="V217" i="29"/>
  <c r="I217" i="29" s="1"/>
  <c r="Y217" i="29"/>
  <c r="L217" i="29" s="1"/>
  <c r="X217" i="29"/>
  <c r="K217" i="29" s="1"/>
  <c r="Z217" i="29"/>
  <c r="T217" i="29"/>
  <c r="G217" i="29" s="1"/>
  <c r="N126" i="26"/>
  <c r="H126" i="26"/>
  <c r="M126" i="26"/>
  <c r="L126" i="26"/>
  <c r="K126" i="26"/>
  <c r="J126" i="26"/>
  <c r="I126" i="26"/>
  <c r="K61" i="24"/>
  <c r="J61" i="24"/>
  <c r="I61" i="24"/>
  <c r="H61" i="24"/>
  <c r="U226" i="30" a="1"/>
  <c r="Z226" i="30" a="1"/>
  <c r="X226" i="30" a="1"/>
  <c r="T226" i="30" a="1"/>
  <c r="V226" i="30" a="1"/>
  <c r="Y226" i="30" a="1"/>
  <c r="W226" i="30" a="1"/>
  <c r="AL217" i="29" l="1"/>
  <c r="M217" i="29"/>
  <c r="T226" i="30"/>
  <c r="U226" i="30"/>
  <c r="X226" i="30"/>
  <c r="Y226" i="30"/>
  <c r="Z226" i="30"/>
  <c r="W226" i="30"/>
  <c r="V226" i="30"/>
  <c r="AF217" i="29"/>
  <c r="AI217" i="29"/>
  <c r="AJ217" i="29"/>
  <c r="AK217" i="29"/>
  <c r="AH217" i="29"/>
  <c r="AG217" i="29"/>
  <c r="AM126" i="26"/>
  <c r="AA126" i="26"/>
  <c r="AH126" i="26"/>
  <c r="V126" i="26"/>
  <c r="AI126" i="26"/>
  <c r="W126" i="26"/>
  <c r="AJ126" i="26"/>
  <c r="X126" i="26"/>
  <c r="AK126" i="26"/>
  <c r="Y126" i="26"/>
  <c r="AL126" i="26"/>
  <c r="Z126" i="26"/>
  <c r="AG126" i="26"/>
  <c r="U126" i="26"/>
  <c r="H211" i="25"/>
  <c r="I211" i="25"/>
  <c r="J211" i="25"/>
  <c r="K211" i="25"/>
  <c r="L211" i="25"/>
  <c r="M211" i="25"/>
  <c r="N211" i="25"/>
  <c r="H170" i="24"/>
  <c r="I170" i="24"/>
  <c r="J170" i="24"/>
  <c r="K170" i="24"/>
  <c r="L170" i="24"/>
  <c r="M170" i="24"/>
  <c r="N170" i="24"/>
  <c r="W137" i="29" a="1"/>
  <c r="T230" i="31" a="1"/>
  <c r="T137" i="29" a="1"/>
  <c r="V230" i="31" a="1"/>
  <c r="U230" i="31" a="1"/>
  <c r="U137" i="29" a="1"/>
  <c r="Z137" i="29" a="1"/>
  <c r="X137" i="29" a="1"/>
  <c r="Y230" i="31" a="1"/>
  <c r="W230" i="31" a="1"/>
  <c r="Y137" i="29" a="1"/>
  <c r="Z230" i="31" a="1"/>
  <c r="V137" i="29" a="1"/>
  <c r="X230" i="31" a="1"/>
  <c r="Z230" i="31" l="1"/>
  <c r="AL230" i="31" s="1"/>
  <c r="Y230" i="31"/>
  <c r="AK230" i="31" s="1"/>
  <c r="X230" i="31"/>
  <c r="AJ230" i="31" s="1"/>
  <c r="W230" i="31"/>
  <c r="AI230" i="31" s="1"/>
  <c r="U230" i="31"/>
  <c r="AG230" i="31" s="1"/>
  <c r="T230" i="31"/>
  <c r="AF230" i="31" s="1"/>
  <c r="V230" i="31"/>
  <c r="AH230" i="31" s="1"/>
  <c r="L226" i="30"/>
  <c r="K226" i="30"/>
  <c r="J226" i="30"/>
  <c r="H226" i="30"/>
  <c r="G226" i="30"/>
  <c r="I226" i="30"/>
  <c r="AL226" i="30"/>
  <c r="M226" i="30"/>
  <c r="AF226" i="30"/>
  <c r="AH226" i="30"/>
  <c r="AI226" i="30"/>
  <c r="AJ226" i="30"/>
  <c r="AG226" i="30"/>
  <c r="AK226" i="30"/>
  <c r="T137" i="29"/>
  <c r="G137" i="29" s="1"/>
  <c r="Z137" i="29"/>
  <c r="Y137" i="29"/>
  <c r="L137" i="29" s="1"/>
  <c r="X137" i="29"/>
  <c r="K137" i="29" s="1"/>
  <c r="W137" i="29"/>
  <c r="J137" i="29" s="1"/>
  <c r="V137" i="29"/>
  <c r="I137" i="29" s="1"/>
  <c r="U137" i="29"/>
  <c r="H137" i="29" s="1"/>
  <c r="N216" i="26"/>
  <c r="M216" i="26"/>
  <c r="L216" i="26"/>
  <c r="K216" i="26"/>
  <c r="J216" i="26"/>
  <c r="I216" i="26"/>
  <c r="H216" i="26"/>
  <c r="H62" i="25"/>
  <c r="I62" i="25"/>
  <c r="J62" i="25"/>
  <c r="K62" i="25"/>
  <c r="V142" i="30" a="1"/>
  <c r="Y142" i="30" a="1"/>
  <c r="W142" i="30" a="1"/>
  <c r="X142" i="30" a="1"/>
  <c r="Z142" i="30" a="1"/>
  <c r="U142" i="30" a="1"/>
  <c r="T142" i="30" a="1"/>
  <c r="AL137" i="29" l="1"/>
  <c r="M137" i="29"/>
  <c r="I230" i="31"/>
  <c r="J230" i="31"/>
  <c r="H230" i="31"/>
  <c r="G230" i="31"/>
  <c r="M230" i="31"/>
  <c r="L230" i="31"/>
  <c r="K230" i="31"/>
  <c r="T142" i="30"/>
  <c r="V142" i="30"/>
  <c r="W142" i="30"/>
  <c r="X142" i="30"/>
  <c r="Y142" i="30"/>
  <c r="Z142" i="30"/>
  <c r="U142" i="30"/>
  <c r="AG137" i="29"/>
  <c r="AH137" i="29"/>
  <c r="AI137" i="29"/>
  <c r="AJ137" i="29"/>
  <c r="AK137" i="29"/>
  <c r="AF137" i="29"/>
  <c r="AH216" i="26"/>
  <c r="V216" i="26"/>
  <c r="AK216" i="26"/>
  <c r="Y216" i="26"/>
  <c r="AG216" i="26"/>
  <c r="U216" i="26"/>
  <c r="AI216" i="26"/>
  <c r="W216" i="26"/>
  <c r="AJ216" i="26"/>
  <c r="X216" i="26"/>
  <c r="AL216" i="26"/>
  <c r="Z216" i="26"/>
  <c r="AM216" i="26"/>
  <c r="AA216" i="26"/>
  <c r="K62" i="26"/>
  <c r="J62" i="26"/>
  <c r="I62" i="26"/>
  <c r="H62" i="26"/>
  <c r="H105" i="25"/>
  <c r="I105" i="25"/>
  <c r="J105" i="25"/>
  <c r="K105" i="25"/>
  <c r="L105" i="25"/>
  <c r="M105" i="25"/>
  <c r="N105" i="25"/>
  <c r="Y234" i="29" a="1"/>
  <c r="W143" i="31" a="1"/>
  <c r="U234" i="29" a="1"/>
  <c r="Y143" i="31" a="1"/>
  <c r="W234" i="29" a="1"/>
  <c r="Z143" i="31" a="1"/>
  <c r="T143" i="31" a="1"/>
  <c r="X143" i="31" a="1"/>
  <c r="T234" i="29" a="1"/>
  <c r="V143" i="31" a="1"/>
  <c r="V234" i="29" a="1"/>
  <c r="X234" i="29" a="1"/>
  <c r="Z234" i="29" a="1"/>
  <c r="U143" i="31" a="1"/>
  <c r="Z143" i="31" l="1"/>
  <c r="AL143" i="31" s="1"/>
  <c r="X143" i="31"/>
  <c r="AJ143" i="31" s="1"/>
  <c r="U143" i="31"/>
  <c r="AG143" i="31" s="1"/>
  <c r="W143" i="31"/>
  <c r="AI143" i="31" s="1"/>
  <c r="V143" i="31"/>
  <c r="AH143" i="31" s="1"/>
  <c r="Y143" i="31"/>
  <c r="AK143" i="31" s="1"/>
  <c r="T143" i="31"/>
  <c r="AF143" i="31" s="1"/>
  <c r="K142" i="30"/>
  <c r="H142" i="30"/>
  <c r="J142" i="30"/>
  <c r="I142" i="30"/>
  <c r="L142" i="30"/>
  <c r="G142" i="30"/>
  <c r="AL142" i="30"/>
  <c r="M142" i="30"/>
  <c r="AF142" i="30"/>
  <c r="AG142" i="30"/>
  <c r="AK142" i="30"/>
  <c r="AJ142" i="30"/>
  <c r="AI142" i="30"/>
  <c r="AH142" i="30"/>
  <c r="W234" i="29"/>
  <c r="J234" i="29" s="1"/>
  <c r="V234" i="29"/>
  <c r="I234" i="29" s="1"/>
  <c r="T234" i="29"/>
  <c r="G234" i="29" s="1"/>
  <c r="X234" i="29"/>
  <c r="K234" i="29" s="1"/>
  <c r="Z234" i="29"/>
  <c r="U234" i="29"/>
  <c r="H234" i="29" s="1"/>
  <c r="Y234" i="29"/>
  <c r="L234" i="29" s="1"/>
  <c r="AG62" i="26"/>
  <c r="U62" i="26"/>
  <c r="AI62" i="26"/>
  <c r="W62" i="26"/>
  <c r="AJ62" i="26"/>
  <c r="X62" i="26"/>
  <c r="AH62" i="26"/>
  <c r="V62" i="26"/>
  <c r="K106" i="26"/>
  <c r="H106" i="26"/>
  <c r="J106" i="26"/>
  <c r="I106" i="26"/>
  <c r="N106" i="26"/>
  <c r="M106" i="26"/>
  <c r="L106" i="26"/>
  <c r="H218" i="25"/>
  <c r="I218" i="25"/>
  <c r="J218" i="25"/>
  <c r="K218" i="25"/>
  <c r="L218" i="25"/>
  <c r="H235" i="25"/>
  <c r="I235" i="25"/>
  <c r="J235" i="25"/>
  <c r="K235" i="25"/>
  <c r="L235" i="25"/>
  <c r="M235" i="25"/>
  <c r="N235" i="25"/>
  <c r="U245" i="30" a="1"/>
  <c r="T70" i="29" a="1"/>
  <c r="X245" i="30" a="1"/>
  <c r="V70" i="29" a="1"/>
  <c r="Y245" i="30" a="1"/>
  <c r="Z245" i="30" a="1"/>
  <c r="V245" i="30" a="1"/>
  <c r="U70" i="29" a="1"/>
  <c r="W70" i="29" a="1"/>
  <c r="T245" i="30" a="1"/>
  <c r="W245" i="30" a="1"/>
  <c r="AL234" i="29" l="1"/>
  <c r="M234" i="29"/>
  <c r="L143" i="31"/>
  <c r="H143" i="31"/>
  <c r="G143" i="31"/>
  <c r="M143" i="31"/>
  <c r="I143" i="31"/>
  <c r="J143" i="31"/>
  <c r="K143" i="31"/>
  <c r="T245" i="30"/>
  <c r="Z245" i="30"/>
  <c r="V245" i="30"/>
  <c r="Y245" i="30"/>
  <c r="W245" i="30"/>
  <c r="U245" i="30"/>
  <c r="X245" i="30"/>
  <c r="AK234" i="29"/>
  <c r="AG234" i="29"/>
  <c r="AJ234" i="29"/>
  <c r="AH234" i="29"/>
  <c r="AF234" i="29"/>
  <c r="AI234" i="29"/>
  <c r="U70" i="29"/>
  <c r="H70" i="29" s="1"/>
  <c r="W70" i="29"/>
  <c r="J70" i="29" s="1"/>
  <c r="V70" i="29"/>
  <c r="I70" i="29" s="1"/>
  <c r="T70" i="29"/>
  <c r="G70" i="29" s="1"/>
  <c r="AI106" i="26"/>
  <c r="W106" i="26"/>
  <c r="AJ106" i="26"/>
  <c r="X106" i="26"/>
  <c r="AH106" i="26"/>
  <c r="V106" i="26"/>
  <c r="AK106" i="26"/>
  <c r="Y106" i="26"/>
  <c r="AG106" i="26"/>
  <c r="U106" i="26"/>
  <c r="AL106" i="26"/>
  <c r="Z106" i="26"/>
  <c r="AM106" i="26"/>
  <c r="AA106" i="26"/>
  <c r="K240" i="26"/>
  <c r="J240" i="26"/>
  <c r="I240" i="26"/>
  <c r="M240" i="26"/>
  <c r="H240" i="26"/>
  <c r="L240" i="26"/>
  <c r="T218" i="25"/>
  <c r="U218" i="25"/>
  <c r="S218" i="25"/>
  <c r="R218" i="25"/>
  <c r="Q218" i="25"/>
  <c r="N240" i="26"/>
  <c r="I223" i="26"/>
  <c r="L223" i="26"/>
  <c r="K223" i="26"/>
  <c r="J223" i="26"/>
  <c r="H223" i="26"/>
  <c r="X116" i="29" a="1"/>
  <c r="V71" i="30" a="1"/>
  <c r="W116" i="29" a="1"/>
  <c r="X71" i="30" a="1"/>
  <c r="T71" i="30" a="1"/>
  <c r="V116" i="29" a="1"/>
  <c r="U71" i="30" a="1"/>
  <c r="Y249" i="31" a="1"/>
  <c r="W71" i="30" a="1"/>
  <c r="Y116" i="29" a="1"/>
  <c r="U249" i="31" a="1"/>
  <c r="Z249" i="31" a="1"/>
  <c r="V249" i="31" a="1"/>
  <c r="U116" i="29" a="1"/>
  <c r="X249" i="31" a="1"/>
  <c r="T249" i="31" a="1"/>
  <c r="W249" i="31" a="1"/>
  <c r="T116" i="29" a="1"/>
  <c r="Z116" i="29" a="1"/>
  <c r="X249" i="31" l="1"/>
  <c r="AJ249" i="31" s="1"/>
  <c r="U249" i="31"/>
  <c r="AG249" i="31" s="1"/>
  <c r="W249" i="31"/>
  <c r="AI249" i="31" s="1"/>
  <c r="V249" i="31"/>
  <c r="AH249" i="31" s="1"/>
  <c r="Y249" i="31"/>
  <c r="AK249" i="31" s="1"/>
  <c r="Z249" i="31"/>
  <c r="AL249" i="31" s="1"/>
  <c r="T249" i="31"/>
  <c r="AF249" i="31" s="1"/>
  <c r="K245" i="30"/>
  <c r="H245" i="30"/>
  <c r="J245" i="30"/>
  <c r="I245" i="30"/>
  <c r="L245" i="30"/>
  <c r="G245" i="30"/>
  <c r="AL245" i="30"/>
  <c r="M245" i="30"/>
  <c r="T71" i="30"/>
  <c r="AF245" i="30"/>
  <c r="AJ245" i="30"/>
  <c r="AI245" i="30"/>
  <c r="AK245" i="30"/>
  <c r="AH245" i="30"/>
  <c r="AG245" i="30"/>
  <c r="V71" i="30"/>
  <c r="X71" i="30"/>
  <c r="U71" i="30"/>
  <c r="W71" i="30"/>
  <c r="AG70" i="29"/>
  <c r="AI70" i="29"/>
  <c r="AF70" i="29"/>
  <c r="AH70" i="29"/>
  <c r="T116" i="29"/>
  <c r="G116" i="29" s="1"/>
  <c r="X116" i="29"/>
  <c r="K116" i="29" s="1"/>
  <c r="U116" i="29"/>
  <c r="H116" i="29" s="1"/>
  <c r="W116" i="29"/>
  <c r="J116" i="29" s="1"/>
  <c r="Z116" i="29"/>
  <c r="V116" i="29"/>
  <c r="I116" i="29" s="1"/>
  <c r="Y116" i="29"/>
  <c r="L116" i="29" s="1"/>
  <c r="AJ223" i="26"/>
  <c r="X223" i="26"/>
  <c r="AK240" i="26"/>
  <c r="Y240" i="26"/>
  <c r="AG240" i="26"/>
  <c r="U240" i="26"/>
  <c r="AL240" i="26"/>
  <c r="Z240" i="26"/>
  <c r="AH240" i="26"/>
  <c r="V240" i="26"/>
  <c r="AI223" i="26"/>
  <c r="W223" i="26"/>
  <c r="AI240" i="26"/>
  <c r="W240" i="26"/>
  <c r="AH223" i="26"/>
  <c r="V223" i="26"/>
  <c r="AK223" i="26"/>
  <c r="Y223" i="26"/>
  <c r="AM240" i="26"/>
  <c r="AA240" i="26"/>
  <c r="AG223" i="26"/>
  <c r="U223" i="26"/>
  <c r="AJ240" i="26"/>
  <c r="X240" i="26"/>
  <c r="H144" i="25"/>
  <c r="I144" i="25"/>
  <c r="J144" i="25"/>
  <c r="K144" i="25"/>
  <c r="L144" i="25"/>
  <c r="M144" i="25"/>
  <c r="N144" i="25"/>
  <c r="W260" i="29" a="1"/>
  <c r="T121" i="30" a="1"/>
  <c r="Z260" i="29" a="1"/>
  <c r="V260" i="29" a="1"/>
  <c r="U72" i="31" a="1"/>
  <c r="W72" i="31" a="1"/>
  <c r="U260" i="29" a="1"/>
  <c r="T260" i="29" a="1"/>
  <c r="V242" i="29" a="1"/>
  <c r="V72" i="31" a="1"/>
  <c r="W242" i="29" a="1"/>
  <c r="X242" i="29" a="1"/>
  <c r="V121" i="30" a="1"/>
  <c r="X72" i="31" a="1"/>
  <c r="U242" i="29" a="1"/>
  <c r="Y260" i="29" a="1"/>
  <c r="X260" i="29" a="1"/>
  <c r="W121" i="30" a="1"/>
  <c r="Z121" i="30" a="1"/>
  <c r="T242" i="29" a="1"/>
  <c r="U121" i="30" a="1"/>
  <c r="X121" i="30" a="1"/>
  <c r="Y121" i="30" a="1"/>
  <c r="T72" i="31" a="1"/>
  <c r="X72" i="31" l="1"/>
  <c r="AJ72" i="31" s="1"/>
  <c r="T72" i="31"/>
  <c r="AF72" i="31" s="1"/>
  <c r="V72" i="31"/>
  <c r="AH72" i="31" s="1"/>
  <c r="W72" i="31"/>
  <c r="AI72" i="31" s="1"/>
  <c r="U72" i="31"/>
  <c r="AG72" i="31" s="1"/>
  <c r="K71" i="30"/>
  <c r="G71" i="30"/>
  <c r="I71" i="30"/>
  <c r="J71" i="30"/>
  <c r="H71" i="30"/>
  <c r="AL116" i="29"/>
  <c r="M116" i="29"/>
  <c r="L249" i="31"/>
  <c r="H249" i="31"/>
  <c r="G249" i="31"/>
  <c r="K249" i="31"/>
  <c r="I249" i="31"/>
  <c r="J249" i="31"/>
  <c r="M249" i="31"/>
  <c r="T121" i="30"/>
  <c r="AF71" i="30"/>
  <c r="AI71" i="30"/>
  <c r="AG71" i="30"/>
  <c r="AJ71" i="30"/>
  <c r="AH71" i="30"/>
  <c r="U121" i="30"/>
  <c r="V121" i="30"/>
  <c r="Y121" i="30"/>
  <c r="Z121" i="30"/>
  <c r="W121" i="30"/>
  <c r="X121" i="30"/>
  <c r="AF116" i="29"/>
  <c r="AG116" i="29"/>
  <c r="AJ116" i="29"/>
  <c r="AK116" i="29"/>
  <c r="AH116" i="29"/>
  <c r="AI116" i="29"/>
  <c r="X242" i="29"/>
  <c r="K242" i="29" s="1"/>
  <c r="T260" i="29"/>
  <c r="G260" i="29" s="1"/>
  <c r="U242" i="29"/>
  <c r="H242" i="29" s="1"/>
  <c r="X260" i="29"/>
  <c r="K260" i="29" s="1"/>
  <c r="V260" i="29"/>
  <c r="I260" i="29" s="1"/>
  <c r="W242" i="29"/>
  <c r="J242" i="29" s="1"/>
  <c r="W260" i="29"/>
  <c r="J260" i="29" s="1"/>
  <c r="V242" i="29"/>
  <c r="I242" i="29" s="1"/>
  <c r="T242" i="29"/>
  <c r="G242" i="29" s="1"/>
  <c r="U260" i="29"/>
  <c r="H260" i="29" s="1"/>
  <c r="Z260" i="29"/>
  <c r="Y260" i="29"/>
  <c r="L260" i="29" s="1"/>
  <c r="N145" i="26"/>
  <c r="L145" i="26"/>
  <c r="J145" i="26"/>
  <c r="I145" i="26"/>
  <c r="H145" i="26"/>
  <c r="H205" i="25"/>
  <c r="I205" i="25"/>
  <c r="J205" i="25"/>
  <c r="K205" i="25"/>
  <c r="L205" i="25"/>
  <c r="M205" i="25"/>
  <c r="N205" i="25"/>
  <c r="T256" i="30" a="1"/>
  <c r="T123" i="31" a="1"/>
  <c r="W123" i="31" a="1"/>
  <c r="Y256" i="30" a="1"/>
  <c r="Z123" i="31" a="1"/>
  <c r="X123" i="31" a="1"/>
  <c r="U123" i="31" a="1"/>
  <c r="V276" i="30" a="1"/>
  <c r="Y276" i="30" a="1"/>
  <c r="W276" i="30" a="1"/>
  <c r="X256" i="30" a="1"/>
  <c r="X276" i="30" a="1"/>
  <c r="U276" i="30" a="1"/>
  <c r="T276" i="30" a="1"/>
  <c r="W256" i="30" a="1"/>
  <c r="Z276" i="30" a="1"/>
  <c r="V123" i="31" a="1"/>
  <c r="Y123" i="31" a="1"/>
  <c r="V256" i="30" a="1"/>
  <c r="U256" i="30" a="1"/>
  <c r="G121" i="30" l="1"/>
  <c r="X123" i="31"/>
  <c r="AJ123" i="31" s="1"/>
  <c r="W123" i="31"/>
  <c r="AI123" i="31" s="1"/>
  <c r="Z123" i="31"/>
  <c r="AL123" i="31" s="1"/>
  <c r="Y123" i="31"/>
  <c r="AK123" i="31" s="1"/>
  <c r="T123" i="31"/>
  <c r="AF123" i="31" s="1"/>
  <c r="V123" i="31"/>
  <c r="AH123" i="31" s="1"/>
  <c r="U123" i="31"/>
  <c r="AG123" i="31" s="1"/>
  <c r="K121" i="30"/>
  <c r="J121" i="30"/>
  <c r="L121" i="30"/>
  <c r="I121" i="30"/>
  <c r="H121" i="30"/>
  <c r="AL260" i="29"/>
  <c r="M260" i="29"/>
  <c r="AL121" i="30"/>
  <c r="M121" i="30"/>
  <c r="G72" i="31"/>
  <c r="H72" i="31"/>
  <c r="J72" i="31"/>
  <c r="L72" i="31"/>
  <c r="I72" i="31"/>
  <c r="K72" i="31"/>
  <c r="T256" i="30"/>
  <c r="T276" i="30"/>
  <c r="AF121" i="30"/>
  <c r="AG121" i="30"/>
  <c r="AH121" i="30"/>
  <c r="AJ121" i="30"/>
  <c r="AI121" i="30"/>
  <c r="AK121" i="30"/>
  <c r="V256" i="30"/>
  <c r="U276" i="30"/>
  <c r="Y256" i="30"/>
  <c r="V276" i="30"/>
  <c r="Z276" i="30"/>
  <c r="W256" i="30"/>
  <c r="W276" i="30"/>
  <c r="U256" i="30"/>
  <c r="X276" i="30"/>
  <c r="X256" i="30"/>
  <c r="Y276" i="30"/>
  <c r="AG242" i="29"/>
  <c r="AF260" i="29"/>
  <c r="AJ242" i="29"/>
  <c r="AG260" i="29"/>
  <c r="AK260" i="29"/>
  <c r="AH242" i="29"/>
  <c r="AH260" i="29"/>
  <c r="AF242" i="29"/>
  <c r="AI260" i="29"/>
  <c r="AI242" i="29"/>
  <c r="AJ260" i="29"/>
  <c r="AG145" i="26"/>
  <c r="U145" i="26"/>
  <c r="AH145" i="26"/>
  <c r="V145" i="26"/>
  <c r="AI145" i="26"/>
  <c r="W145" i="26"/>
  <c r="AJ145" i="26"/>
  <c r="X145" i="26"/>
  <c r="AK145" i="26"/>
  <c r="Y145" i="26"/>
  <c r="AL145" i="26"/>
  <c r="Z145" i="26"/>
  <c r="AM145" i="26"/>
  <c r="AA145" i="26"/>
  <c r="N210" i="26"/>
  <c r="M210" i="26"/>
  <c r="K210" i="26"/>
  <c r="J210" i="26"/>
  <c r="I210" i="26"/>
  <c r="L210" i="26"/>
  <c r="H210" i="26"/>
  <c r="AM209" i="26"/>
  <c r="AL209" i="26"/>
  <c r="AK209" i="26"/>
  <c r="AM189" i="26"/>
  <c r="AL189" i="26"/>
  <c r="W204" i="25"/>
  <c r="V204" i="25"/>
  <c r="U204" i="25"/>
  <c r="W185" i="25"/>
  <c r="V185" i="25"/>
  <c r="U166" i="24"/>
  <c r="V166" i="24"/>
  <c r="T184" i="24"/>
  <c r="U184" i="24"/>
  <c r="V184" i="24"/>
  <c r="H90" i="24"/>
  <c r="P90" i="24" s="1"/>
  <c r="I90" i="24"/>
  <c r="Q90" i="24" s="1"/>
  <c r="J90" i="24"/>
  <c r="R90" i="24" s="1"/>
  <c r="K90" i="24"/>
  <c r="S90" i="24" s="1"/>
  <c r="L90" i="24"/>
  <c r="L93" i="25" s="1"/>
  <c r="M90" i="24"/>
  <c r="U90" i="24" s="1"/>
  <c r="N90" i="24"/>
  <c r="V90" i="24" s="1"/>
  <c r="H141" i="24"/>
  <c r="P141" i="24" s="1"/>
  <c r="I141" i="24"/>
  <c r="J141" i="24"/>
  <c r="R141" i="24" s="1"/>
  <c r="K141" i="24"/>
  <c r="S141" i="24" s="1"/>
  <c r="L141" i="24"/>
  <c r="T141" i="24" s="1"/>
  <c r="M141" i="24"/>
  <c r="U141" i="24" s="1"/>
  <c r="N141" i="24"/>
  <c r="V141" i="24" s="1"/>
  <c r="H183" i="24"/>
  <c r="I183" i="24"/>
  <c r="J183" i="24"/>
  <c r="K183" i="24"/>
  <c r="L183" i="24"/>
  <c r="M183" i="24"/>
  <c r="M203" i="25" s="1"/>
  <c r="N183" i="24"/>
  <c r="X261" i="31" a="1"/>
  <c r="V261" i="31" a="1"/>
  <c r="Y261" i="31" a="1"/>
  <c r="T282" i="31" a="1"/>
  <c r="W261" i="31" a="1"/>
  <c r="Y282" i="31" a="1"/>
  <c r="Z282" i="31" a="1"/>
  <c r="T261" i="31" a="1"/>
  <c r="U282" i="31" a="1"/>
  <c r="U261" i="31" a="1"/>
  <c r="X282" i="31" a="1"/>
  <c r="V282" i="31" a="1"/>
  <c r="W282" i="31" a="1"/>
  <c r="Z282" i="31" l="1"/>
  <c r="AL282" i="31" s="1"/>
  <c r="V282" i="31"/>
  <c r="AH282" i="31" s="1"/>
  <c r="U282" i="31"/>
  <c r="AG282" i="31" s="1"/>
  <c r="X282" i="31"/>
  <c r="AJ282" i="31" s="1"/>
  <c r="Y282" i="31"/>
  <c r="AK282" i="31" s="1"/>
  <c r="W282" i="31"/>
  <c r="AI282" i="31" s="1"/>
  <c r="T282" i="31"/>
  <c r="AF282" i="31" s="1"/>
  <c r="U261" i="31"/>
  <c r="AG261" i="31" s="1"/>
  <c r="V261" i="31"/>
  <c r="AH261" i="31" s="1"/>
  <c r="T261" i="31"/>
  <c r="AF261" i="31" s="1"/>
  <c r="W261" i="31"/>
  <c r="AI261" i="31" s="1"/>
  <c r="Y261" i="31"/>
  <c r="AK261" i="31" s="1"/>
  <c r="X261" i="31"/>
  <c r="AJ261" i="31" s="1"/>
  <c r="H256" i="30"/>
  <c r="I276" i="30"/>
  <c r="L276" i="30"/>
  <c r="K276" i="30"/>
  <c r="I256" i="30"/>
  <c r="G256" i="30"/>
  <c r="J276" i="30"/>
  <c r="J256" i="30"/>
  <c r="L256" i="30"/>
  <c r="K256" i="30"/>
  <c r="H276" i="30"/>
  <c r="G276" i="30"/>
  <c r="AL276" i="30"/>
  <c r="M276" i="30"/>
  <c r="H123" i="31"/>
  <c r="G123" i="31"/>
  <c r="M123" i="31"/>
  <c r="K123" i="31"/>
  <c r="L123" i="31"/>
  <c r="J123" i="31"/>
  <c r="I123" i="31"/>
  <c r="AF256" i="30"/>
  <c r="AF276" i="30"/>
  <c r="AK256" i="30"/>
  <c r="AG276" i="30"/>
  <c r="AH256" i="30"/>
  <c r="AK276" i="30"/>
  <c r="AJ276" i="30"/>
  <c r="AJ256" i="30"/>
  <c r="AG256" i="30"/>
  <c r="AH276" i="30"/>
  <c r="AI276" i="30"/>
  <c r="AI256" i="30"/>
  <c r="I156" i="29"/>
  <c r="G156" i="29"/>
  <c r="H156" i="29"/>
  <c r="L156" i="29"/>
  <c r="K156" i="29"/>
  <c r="J156" i="29"/>
  <c r="AG210" i="26"/>
  <c r="AI210" i="26"/>
  <c r="AK210" i="26"/>
  <c r="AL210" i="26"/>
  <c r="AM210" i="26"/>
  <c r="AH210" i="26"/>
  <c r="AJ210" i="26"/>
  <c r="M208" i="26"/>
  <c r="T90" i="24"/>
  <c r="K93" i="25"/>
  <c r="L94" i="26"/>
  <c r="U93" i="25"/>
  <c r="Q141" i="24"/>
  <c r="I157" i="25"/>
  <c r="N203" i="25"/>
  <c r="J93" i="25"/>
  <c r="L203" i="25"/>
  <c r="I93" i="25"/>
  <c r="K203" i="25"/>
  <c r="H93" i="25"/>
  <c r="J203" i="25"/>
  <c r="N157" i="25"/>
  <c r="I203" i="25"/>
  <c r="M157" i="25"/>
  <c r="H203" i="25"/>
  <c r="L157" i="25"/>
  <c r="K157" i="25"/>
  <c r="J157" i="25"/>
  <c r="N93" i="25"/>
  <c r="M93" i="25"/>
  <c r="H157" i="25"/>
  <c r="H147" i="24"/>
  <c r="I147" i="24"/>
  <c r="J147" i="24"/>
  <c r="K147" i="24"/>
  <c r="L147" i="24"/>
  <c r="M147" i="24"/>
  <c r="N147" i="24"/>
  <c r="T163" i="30" a="1"/>
  <c r="V163" i="30" a="1"/>
  <c r="W163" i="30" a="1"/>
  <c r="Y163" i="30" a="1"/>
  <c r="Z163" i="30" a="1"/>
  <c r="X163" i="30" a="1"/>
  <c r="U163" i="30" a="1"/>
  <c r="AL156" i="29" l="1"/>
  <c r="M156" i="29"/>
  <c r="J282" i="31"/>
  <c r="G261" i="31"/>
  <c r="I261" i="31"/>
  <c r="G282" i="31"/>
  <c r="L261" i="31"/>
  <c r="L282" i="31"/>
  <c r="M282" i="31"/>
  <c r="K261" i="31"/>
  <c r="H282" i="31"/>
  <c r="K282" i="31"/>
  <c r="H261" i="31"/>
  <c r="J261" i="31"/>
  <c r="I282" i="31"/>
  <c r="M261" i="31"/>
  <c r="T163" i="30"/>
  <c r="X163" i="30"/>
  <c r="Z163" i="30"/>
  <c r="W163" i="30"/>
  <c r="Y163" i="30"/>
  <c r="V163" i="30"/>
  <c r="U163" i="30"/>
  <c r="AI156" i="29"/>
  <c r="AK156" i="29"/>
  <c r="AH156" i="29"/>
  <c r="AJ156" i="29"/>
  <c r="AG156" i="29"/>
  <c r="AF156" i="29"/>
  <c r="G228" i="29"/>
  <c r="J228" i="29"/>
  <c r="I228" i="29"/>
  <c r="H228" i="29"/>
  <c r="L228" i="29"/>
  <c r="K228" i="29"/>
  <c r="AL208" i="26"/>
  <c r="Z208" i="26"/>
  <c r="AK94" i="26"/>
  <c r="Y94" i="26"/>
  <c r="N208" i="26"/>
  <c r="H208" i="26"/>
  <c r="I208" i="26"/>
  <c r="J208" i="26"/>
  <c r="L208" i="26"/>
  <c r="K208" i="26"/>
  <c r="K94" i="26"/>
  <c r="T93" i="25"/>
  <c r="L160" i="26"/>
  <c r="U157" i="25"/>
  <c r="N160" i="26"/>
  <c r="W157" i="25"/>
  <c r="I160" i="26"/>
  <c r="R157" i="25"/>
  <c r="H94" i="26"/>
  <c r="Q93" i="25"/>
  <c r="H160" i="26"/>
  <c r="Q157" i="25"/>
  <c r="M94" i="26"/>
  <c r="V93" i="25"/>
  <c r="I94" i="26"/>
  <c r="R93" i="25"/>
  <c r="N94" i="26"/>
  <c r="W93" i="25"/>
  <c r="J160" i="26"/>
  <c r="S157" i="25"/>
  <c r="J94" i="26"/>
  <c r="S93" i="25"/>
  <c r="K160" i="26"/>
  <c r="T157" i="25"/>
  <c r="M160" i="26"/>
  <c r="V157" i="25"/>
  <c r="J163" i="25"/>
  <c r="R147" i="24"/>
  <c r="I163" i="25"/>
  <c r="Q147" i="24"/>
  <c r="H163" i="25"/>
  <c r="P147" i="24"/>
  <c r="N163" i="25"/>
  <c r="V147" i="24"/>
  <c r="M163" i="25"/>
  <c r="U147" i="24"/>
  <c r="K163" i="25"/>
  <c r="S147" i="24"/>
  <c r="L163" i="25"/>
  <c r="T147" i="24"/>
  <c r="N79" i="24"/>
  <c r="M79" i="24"/>
  <c r="L79" i="24"/>
  <c r="K79" i="24"/>
  <c r="J79" i="24"/>
  <c r="I79" i="24"/>
  <c r="H79" i="24"/>
  <c r="H75" i="24"/>
  <c r="I75" i="24"/>
  <c r="J75" i="24"/>
  <c r="K75" i="24"/>
  <c r="L75" i="24"/>
  <c r="M75" i="24"/>
  <c r="N75" i="24"/>
  <c r="X103" i="29" a="1"/>
  <c r="Z237" i="30" a="1"/>
  <c r="Y162" i="31" a="1"/>
  <c r="T162" i="31" a="1"/>
  <c r="W162" i="31" a="1"/>
  <c r="V237" i="30" a="1"/>
  <c r="U162" i="31" a="1"/>
  <c r="W237" i="30" a="1"/>
  <c r="Z162" i="31" a="1"/>
  <c r="U237" i="30" a="1"/>
  <c r="Y225" i="29" a="1"/>
  <c r="Y237" i="30" a="1"/>
  <c r="T237" i="30" a="1"/>
  <c r="X162" i="31" a="1"/>
  <c r="V162" i="31" a="1"/>
  <c r="X237" i="30" a="1"/>
  <c r="Z162" i="31" l="1"/>
  <c r="AL162" i="31" s="1"/>
  <c r="T162" i="31"/>
  <c r="AF162" i="31" s="1"/>
  <c r="U162" i="31"/>
  <c r="AG162" i="31" s="1"/>
  <c r="V162" i="31"/>
  <c r="AH162" i="31" s="1"/>
  <c r="Y162" i="31"/>
  <c r="AK162" i="31" s="1"/>
  <c r="W162" i="31"/>
  <c r="AI162" i="31" s="1"/>
  <c r="X162" i="31"/>
  <c r="AJ162" i="31" s="1"/>
  <c r="G163" i="30"/>
  <c r="H163" i="30"/>
  <c r="I163" i="30"/>
  <c r="L163" i="30"/>
  <c r="J163" i="30"/>
  <c r="K163" i="30"/>
  <c r="AL228" i="29"/>
  <c r="M228" i="29"/>
  <c r="AL163" i="30"/>
  <c r="M163" i="30"/>
  <c r="T237" i="30"/>
  <c r="AF163" i="30"/>
  <c r="AG163" i="30"/>
  <c r="AH163" i="30"/>
  <c r="AK163" i="30"/>
  <c r="AJ163" i="30"/>
  <c r="AI163" i="30"/>
  <c r="Y237" i="30"/>
  <c r="Z237" i="30"/>
  <c r="V237" i="30"/>
  <c r="W237" i="30"/>
  <c r="X237" i="30"/>
  <c r="U237" i="30"/>
  <c r="AJ228" i="29"/>
  <c r="AK228" i="29"/>
  <c r="AG228" i="29"/>
  <c r="AH228" i="29"/>
  <c r="AI228" i="29"/>
  <c r="AF228" i="29"/>
  <c r="X103" i="29"/>
  <c r="K103" i="29" s="1"/>
  <c r="Y225" i="29"/>
  <c r="L225" i="29" s="1"/>
  <c r="AI94" i="26"/>
  <c r="W94" i="26"/>
  <c r="AJ208" i="26"/>
  <c r="X208" i="26"/>
  <c r="AK208" i="26"/>
  <c r="Y208" i="26"/>
  <c r="AI208" i="26"/>
  <c r="W208" i="26"/>
  <c r="AH208" i="26"/>
  <c r="V208" i="26"/>
  <c r="AG208" i="26"/>
  <c r="U208" i="26"/>
  <c r="AJ160" i="26"/>
  <c r="X160" i="26"/>
  <c r="AM208" i="26"/>
  <c r="AA208" i="26"/>
  <c r="AG160" i="26"/>
  <c r="U160" i="26"/>
  <c r="AH160" i="26"/>
  <c r="V160" i="26"/>
  <c r="AL160" i="26"/>
  <c r="Z160" i="26"/>
  <c r="AI160" i="26"/>
  <c r="W160" i="26"/>
  <c r="AM94" i="26"/>
  <c r="AA94" i="26"/>
  <c r="AL94" i="26"/>
  <c r="Z94" i="26"/>
  <c r="AG94" i="26"/>
  <c r="U94" i="26"/>
  <c r="AM160" i="26"/>
  <c r="AA160" i="26"/>
  <c r="AJ94" i="26"/>
  <c r="X94" i="26"/>
  <c r="AH94" i="26"/>
  <c r="V94" i="26"/>
  <c r="AK160" i="26"/>
  <c r="Y160" i="26"/>
  <c r="L166" i="26"/>
  <c r="Y166" i="26" s="1"/>
  <c r="U163" i="25"/>
  <c r="K166" i="26"/>
  <c r="X166" i="26" s="1"/>
  <c r="T163" i="25"/>
  <c r="H166" i="26"/>
  <c r="U166" i="26" s="1"/>
  <c r="Q163" i="25"/>
  <c r="I166" i="26"/>
  <c r="V166" i="26" s="1"/>
  <c r="R163" i="25"/>
  <c r="N166" i="26"/>
  <c r="AA166" i="26" s="1"/>
  <c r="W163" i="25"/>
  <c r="J166" i="26"/>
  <c r="W166" i="26" s="1"/>
  <c r="S163" i="25"/>
  <c r="M166" i="26"/>
  <c r="Z166" i="26" s="1"/>
  <c r="V163" i="25"/>
  <c r="I78" i="25"/>
  <c r="Q75" i="24"/>
  <c r="K78" i="25"/>
  <c r="S75" i="24"/>
  <c r="K82" i="25"/>
  <c r="S79" i="24"/>
  <c r="J78" i="25"/>
  <c r="R75" i="24"/>
  <c r="H82" i="25"/>
  <c r="P79" i="24"/>
  <c r="L78" i="25"/>
  <c r="T75" i="24"/>
  <c r="H78" i="25"/>
  <c r="P75" i="24"/>
  <c r="I82" i="25"/>
  <c r="Q79" i="24"/>
  <c r="J82" i="25"/>
  <c r="R79" i="24"/>
  <c r="L82" i="25"/>
  <c r="T79" i="24"/>
  <c r="N78" i="25"/>
  <c r="V75" i="24"/>
  <c r="M82" i="25"/>
  <c r="U79" i="24"/>
  <c r="M78" i="25"/>
  <c r="U75" i="24"/>
  <c r="N82" i="25"/>
  <c r="V79" i="24"/>
  <c r="B304" i="26"/>
  <c r="B301" i="26"/>
  <c r="B298" i="26"/>
  <c r="B299" i="25"/>
  <c r="B296" i="25"/>
  <c r="B293" i="25"/>
  <c r="B276" i="24"/>
  <c r="B273" i="24"/>
  <c r="B270" i="24"/>
  <c r="B270" i="27"/>
  <c r="B267" i="27"/>
  <c r="X225" i="29" a="1"/>
  <c r="X173" i="29" a="1"/>
  <c r="Z103" i="29" a="1"/>
  <c r="Z225" i="29" a="1"/>
  <c r="U173" i="29" a="1"/>
  <c r="Y241" i="31" a="1"/>
  <c r="T103" i="29" a="1"/>
  <c r="V225" i="29" a="1"/>
  <c r="U225" i="29" a="1"/>
  <c r="Y173" i="29" a="1"/>
  <c r="T225" i="29" a="1"/>
  <c r="V173" i="29" a="1"/>
  <c r="X241" i="31" a="1"/>
  <c r="U241" i="31" a="1"/>
  <c r="V241" i="31" a="1"/>
  <c r="T173" i="29" a="1"/>
  <c r="T241" i="31" a="1"/>
  <c r="W103" i="29" a="1"/>
  <c r="Z241" i="31" a="1"/>
  <c r="U103" i="29" a="1"/>
  <c r="W241" i="31" a="1"/>
  <c r="W225" i="29" a="1"/>
  <c r="Z173" i="29" a="1"/>
  <c r="W173" i="29" a="1"/>
  <c r="V103" i="29" a="1"/>
  <c r="Y103" i="29" a="1"/>
  <c r="V241" i="31" l="1"/>
  <c r="AH241" i="31" s="1"/>
  <c r="T241" i="31"/>
  <c r="AF241" i="31" s="1"/>
  <c r="Y241" i="31"/>
  <c r="AK241" i="31" s="1"/>
  <c r="U241" i="31"/>
  <c r="AG241" i="31" s="1"/>
  <c r="X241" i="31"/>
  <c r="AJ241" i="31" s="1"/>
  <c r="W241" i="31"/>
  <c r="AI241" i="31" s="1"/>
  <c r="Z241" i="31"/>
  <c r="AL241" i="31" s="1"/>
  <c r="I237" i="30"/>
  <c r="G237" i="30"/>
  <c r="L237" i="30"/>
  <c r="H237" i="30"/>
  <c r="K237" i="30"/>
  <c r="J237" i="30"/>
  <c r="AL237" i="30"/>
  <c r="M237" i="30"/>
  <c r="M162" i="31"/>
  <c r="K162" i="31"/>
  <c r="J162" i="31"/>
  <c r="H162" i="31"/>
  <c r="G162" i="31"/>
  <c r="L162" i="31"/>
  <c r="I162" i="31"/>
  <c r="AF237" i="30"/>
  <c r="AG237" i="30"/>
  <c r="AJ237" i="30"/>
  <c r="AH237" i="30"/>
  <c r="AI237" i="30"/>
  <c r="AK237" i="30"/>
  <c r="AK225" i="29"/>
  <c r="AJ103" i="29"/>
  <c r="H180" i="29"/>
  <c r="G180" i="29"/>
  <c r="T173" i="29"/>
  <c r="G173" i="29" s="1"/>
  <c r="X225" i="29"/>
  <c r="K225" i="29" s="1"/>
  <c r="W103" i="29"/>
  <c r="J103" i="29" s="1"/>
  <c r="Y173" i="29"/>
  <c r="L173" i="29" s="1"/>
  <c r="U173" i="29"/>
  <c r="H173" i="29" s="1"/>
  <c r="U225" i="29"/>
  <c r="H225" i="29" s="1"/>
  <c r="Z173" i="29"/>
  <c r="V225" i="29"/>
  <c r="I225" i="29" s="1"/>
  <c r="T103" i="29"/>
  <c r="G103" i="29" s="1"/>
  <c r="Y103" i="29"/>
  <c r="L103" i="29" s="1"/>
  <c r="Z225" i="29"/>
  <c r="M225" i="29" s="1"/>
  <c r="W225" i="29"/>
  <c r="J225" i="29" s="1"/>
  <c r="K180" i="29"/>
  <c r="J180" i="29"/>
  <c r="X173" i="29"/>
  <c r="K173" i="29" s="1"/>
  <c r="Z103" i="29"/>
  <c r="W173" i="29"/>
  <c r="J173" i="29" s="1"/>
  <c r="V103" i="29"/>
  <c r="I103" i="29" s="1"/>
  <c r="I180" i="29"/>
  <c r="L180" i="29"/>
  <c r="U103" i="29"/>
  <c r="H103" i="29" s="1"/>
  <c r="V173" i="29"/>
  <c r="I173" i="29" s="1"/>
  <c r="T225" i="29"/>
  <c r="G225" i="29" s="1"/>
  <c r="H82" i="26"/>
  <c r="Q82" i="25"/>
  <c r="J82" i="26"/>
  <c r="S82" i="25"/>
  <c r="I82" i="26"/>
  <c r="R82" i="25"/>
  <c r="K78" i="26"/>
  <c r="X78" i="26" s="1"/>
  <c r="T78" i="25"/>
  <c r="N78" i="26"/>
  <c r="AA78" i="26" s="1"/>
  <c r="W78" i="25"/>
  <c r="L82" i="26"/>
  <c r="U82" i="25"/>
  <c r="J78" i="26"/>
  <c r="W78" i="26" s="1"/>
  <c r="S78" i="25"/>
  <c r="K82" i="26"/>
  <c r="T82" i="25"/>
  <c r="N82" i="26"/>
  <c r="W82" i="25"/>
  <c r="M78" i="26"/>
  <c r="Z78" i="26" s="1"/>
  <c r="V78" i="25"/>
  <c r="H78" i="26"/>
  <c r="U78" i="26" s="1"/>
  <c r="Q78" i="25"/>
  <c r="I78" i="26"/>
  <c r="V78" i="26" s="1"/>
  <c r="R78" i="25"/>
  <c r="M82" i="26"/>
  <c r="V82" i="25"/>
  <c r="L78" i="26"/>
  <c r="Y78" i="26" s="1"/>
  <c r="U78" i="25"/>
  <c r="B264" i="27"/>
  <c r="V181" i="30" a="1"/>
  <c r="T181" i="30" a="1"/>
  <c r="Z107" i="30" a="1"/>
  <c r="Y234" i="30" a="1"/>
  <c r="T234" i="30" a="1"/>
  <c r="U181" i="30" a="1"/>
  <c r="U107" i="30" a="1"/>
  <c r="U234" i="30" a="1"/>
  <c r="Z181" i="30" a="1"/>
  <c r="X107" i="30" a="1"/>
  <c r="V107" i="30" a="1"/>
  <c r="X234" i="30" a="1"/>
  <c r="Y181" i="30" a="1"/>
  <c r="W107" i="30" a="1"/>
  <c r="Z234" i="30" a="1"/>
  <c r="W181" i="30" a="1"/>
  <c r="W234" i="30" a="1"/>
  <c r="T107" i="30" a="1"/>
  <c r="V234" i="30" a="1"/>
  <c r="Y107" i="30" a="1"/>
  <c r="X181" i="30" a="1"/>
  <c r="AL103" i="29" l="1"/>
  <c r="M103" i="29"/>
  <c r="AL180" i="29"/>
  <c r="M180" i="29"/>
  <c r="AL173" i="29"/>
  <c r="M173" i="29"/>
  <c r="M241" i="31"/>
  <c r="K241" i="31"/>
  <c r="J241" i="31"/>
  <c r="L241" i="31"/>
  <c r="I241" i="31"/>
  <c r="H241" i="31"/>
  <c r="G241" i="31"/>
  <c r="Y107" i="30"/>
  <c r="T107" i="30"/>
  <c r="T181" i="30"/>
  <c r="T234" i="30"/>
  <c r="Z234" i="30"/>
  <c r="AL225" i="29"/>
  <c r="W181" i="30"/>
  <c r="V107" i="30"/>
  <c r="W234" i="30"/>
  <c r="X181" i="30"/>
  <c r="V181" i="30"/>
  <c r="Z181" i="30"/>
  <c r="X234" i="30"/>
  <c r="Z107" i="30"/>
  <c r="U107" i="30"/>
  <c r="W107" i="30"/>
  <c r="V234" i="30"/>
  <c r="Y181" i="30"/>
  <c r="X107" i="30"/>
  <c r="Y234" i="30"/>
  <c r="U181" i="30"/>
  <c r="U234" i="30"/>
  <c r="AH173" i="29"/>
  <c r="AG103" i="29"/>
  <c r="AH225" i="29"/>
  <c r="AI173" i="29"/>
  <c r="AG173" i="29"/>
  <c r="AK173" i="29"/>
  <c r="AI225" i="29"/>
  <c r="AF180" i="29"/>
  <c r="AK103" i="29"/>
  <c r="AF103" i="29"/>
  <c r="AK180" i="29"/>
  <c r="AH180" i="29"/>
  <c r="AH103" i="29"/>
  <c r="AG225" i="29"/>
  <c r="AJ173" i="29"/>
  <c r="AI103" i="29"/>
  <c r="AI180" i="29"/>
  <c r="AJ225" i="29"/>
  <c r="AJ180" i="29"/>
  <c r="AF173" i="29"/>
  <c r="AF225" i="29"/>
  <c r="AG180" i="29"/>
  <c r="K89" i="29"/>
  <c r="I85" i="29"/>
  <c r="G85" i="29"/>
  <c r="L89" i="29"/>
  <c r="H85" i="29"/>
  <c r="L85" i="29"/>
  <c r="H89" i="29"/>
  <c r="G89" i="29"/>
  <c r="J89" i="29"/>
  <c r="J85" i="29"/>
  <c r="K85" i="29"/>
  <c r="I89" i="29"/>
  <c r="N36" i="27"/>
  <c r="M36" i="27"/>
  <c r="L36" i="27"/>
  <c r="K36" i="27"/>
  <c r="J36" i="27"/>
  <c r="I36" i="27"/>
  <c r="H36" i="27"/>
  <c r="V238" i="31" a="1"/>
  <c r="X199" i="31" a="1"/>
  <c r="Z199" i="31" a="1"/>
  <c r="X108" i="31" a="1"/>
  <c r="T199" i="31" a="1"/>
  <c r="W108" i="31" a="1"/>
  <c r="Y108" i="31" a="1"/>
  <c r="V108" i="31" a="1"/>
  <c r="X92" i="30" a="1"/>
  <c r="U108" i="31" a="1"/>
  <c r="Z238" i="31" a="1"/>
  <c r="Y92" i="30" a="1"/>
  <c r="V92" i="30" a="1"/>
  <c r="Z92" i="30" a="1"/>
  <c r="T92" i="30" a="1"/>
  <c r="U199" i="31" a="1"/>
  <c r="V199" i="31" a="1"/>
  <c r="W92" i="30" a="1"/>
  <c r="W238" i="31" a="1"/>
  <c r="Z108" i="31" a="1"/>
  <c r="T238" i="31" a="1"/>
  <c r="X238" i="31" a="1"/>
  <c r="U92" i="30" a="1"/>
  <c r="W199" i="31" a="1"/>
  <c r="Y238" i="31" a="1"/>
  <c r="T108" i="31" a="1"/>
  <c r="U238" i="31" a="1"/>
  <c r="Y199" i="31" a="1"/>
  <c r="U199" i="31" l="1"/>
  <c r="AG199" i="31" s="1"/>
  <c r="X199" i="31"/>
  <c r="AJ199" i="31" s="1"/>
  <c r="T199" i="31"/>
  <c r="AF199" i="31" s="1"/>
  <c r="W238" i="31"/>
  <c r="AI238" i="31" s="1"/>
  <c r="T108" i="31"/>
  <c r="AF108" i="31" s="1"/>
  <c r="Y238" i="31"/>
  <c r="AK238" i="31" s="1"/>
  <c r="U108" i="31"/>
  <c r="AG108" i="31" s="1"/>
  <c r="V108" i="31"/>
  <c r="AH108" i="31" s="1"/>
  <c r="Y108" i="31"/>
  <c r="AK108" i="31" s="1"/>
  <c r="Z108" i="31"/>
  <c r="AL108" i="31" s="1"/>
  <c r="W199" i="31"/>
  <c r="AI199" i="31" s="1"/>
  <c r="X108" i="31"/>
  <c r="AJ108" i="31" s="1"/>
  <c r="Y199" i="31"/>
  <c r="AK199" i="31" s="1"/>
  <c r="X238" i="31"/>
  <c r="AJ238" i="31" s="1"/>
  <c r="Z238" i="31"/>
  <c r="AL238" i="31" s="1"/>
  <c r="V238" i="31"/>
  <c r="AH238" i="31" s="1"/>
  <c r="Z199" i="31"/>
  <c r="AL199" i="31" s="1"/>
  <c r="T238" i="31"/>
  <c r="AF238" i="31" s="1"/>
  <c r="U238" i="31"/>
  <c r="AG238" i="31" s="1"/>
  <c r="W108" i="31"/>
  <c r="AI108" i="31" s="1"/>
  <c r="V199" i="31"/>
  <c r="AH199" i="31" s="1"/>
  <c r="H181" i="30"/>
  <c r="K181" i="30"/>
  <c r="G181" i="30"/>
  <c r="J234" i="30"/>
  <c r="G107" i="30"/>
  <c r="L234" i="30"/>
  <c r="H107" i="30"/>
  <c r="I107" i="30"/>
  <c r="L107" i="30"/>
  <c r="J181" i="30"/>
  <c r="K107" i="30"/>
  <c r="L181" i="30"/>
  <c r="K234" i="30"/>
  <c r="I234" i="30"/>
  <c r="G234" i="30"/>
  <c r="H234" i="30"/>
  <c r="J107" i="30"/>
  <c r="I181" i="30"/>
  <c r="AL89" i="29"/>
  <c r="M89" i="29"/>
  <c r="AL85" i="29"/>
  <c r="M85" i="29"/>
  <c r="AL107" i="30"/>
  <c r="M107" i="30"/>
  <c r="AL181" i="30"/>
  <c r="M181" i="30"/>
  <c r="AL234" i="30"/>
  <c r="M234" i="30"/>
  <c r="T92" i="30"/>
  <c r="AF234" i="30"/>
  <c r="AF181" i="30"/>
  <c r="AF107" i="30"/>
  <c r="AK107" i="30"/>
  <c r="AK181" i="30"/>
  <c r="AI234" i="30"/>
  <c r="AH234" i="30"/>
  <c r="AH107" i="30"/>
  <c r="AJ181" i="30"/>
  <c r="AI107" i="30"/>
  <c r="AI181" i="30"/>
  <c r="AG107" i="30"/>
  <c r="AG181" i="30"/>
  <c r="AG234" i="30"/>
  <c r="AJ234" i="30"/>
  <c r="AJ107" i="30"/>
  <c r="AK234" i="30"/>
  <c r="AH181" i="30"/>
  <c r="Z92" i="30"/>
  <c r="W92" i="30"/>
  <c r="Y92" i="30"/>
  <c r="V92" i="30"/>
  <c r="X92" i="30"/>
  <c r="U92" i="30"/>
  <c r="AK85" i="29"/>
  <c r="AK89" i="29"/>
  <c r="AF85" i="29"/>
  <c r="AH89" i="29"/>
  <c r="AH85" i="29"/>
  <c r="AJ85" i="29"/>
  <c r="AJ89" i="29"/>
  <c r="AI85" i="29"/>
  <c r="AG89" i="29"/>
  <c r="AG85" i="29"/>
  <c r="AI89" i="29"/>
  <c r="AF89" i="29"/>
  <c r="O285" i="25"/>
  <c r="O290" i="26" s="1"/>
  <c r="O278" i="25"/>
  <c r="B251" i="24"/>
  <c r="B275" i="25" s="1"/>
  <c r="B250" i="24"/>
  <c r="B249" i="24"/>
  <c r="B248" i="24"/>
  <c r="B244" i="24"/>
  <c r="B243" i="24"/>
  <c r="B242" i="24"/>
  <c r="B241" i="24"/>
  <c r="K234" i="24"/>
  <c r="J234" i="24"/>
  <c r="I234" i="24"/>
  <c r="H234" i="24"/>
  <c r="N233" i="24"/>
  <c r="M233" i="24"/>
  <c r="L233" i="24"/>
  <c r="K233" i="24"/>
  <c r="J233" i="24"/>
  <c r="I233" i="24"/>
  <c r="H233" i="24"/>
  <c r="N231" i="24"/>
  <c r="M231" i="24"/>
  <c r="L231" i="24"/>
  <c r="K231" i="24"/>
  <c r="J231" i="24"/>
  <c r="I231" i="24"/>
  <c r="H231" i="24"/>
  <c r="N232" i="24"/>
  <c r="M232" i="24"/>
  <c r="L232" i="24"/>
  <c r="K232" i="24"/>
  <c r="J232" i="24"/>
  <c r="I232" i="24"/>
  <c r="H232" i="24"/>
  <c r="N230" i="24"/>
  <c r="M230" i="24"/>
  <c r="L230" i="24"/>
  <c r="K230" i="24"/>
  <c r="J230" i="24"/>
  <c r="I230" i="24"/>
  <c r="H230" i="24"/>
  <c r="N221" i="24"/>
  <c r="M221" i="24"/>
  <c r="L221" i="24"/>
  <c r="K221" i="24"/>
  <c r="J221" i="24"/>
  <c r="I221" i="24"/>
  <c r="H221" i="24"/>
  <c r="N220" i="24"/>
  <c r="M220" i="24"/>
  <c r="L220" i="24"/>
  <c r="K220" i="24"/>
  <c r="J220" i="24"/>
  <c r="I220" i="24"/>
  <c r="H220" i="24"/>
  <c r="N209" i="24"/>
  <c r="M209" i="24"/>
  <c r="L209" i="24"/>
  <c r="K209" i="24"/>
  <c r="J209" i="24"/>
  <c r="I209" i="24"/>
  <c r="H209" i="24"/>
  <c r="N201" i="24"/>
  <c r="M201" i="24"/>
  <c r="L201" i="24"/>
  <c r="K201" i="24"/>
  <c r="J201" i="24"/>
  <c r="I201" i="24"/>
  <c r="H201" i="24"/>
  <c r="N181" i="24"/>
  <c r="M181" i="24"/>
  <c r="L181" i="24"/>
  <c r="K181" i="24"/>
  <c r="J181" i="24"/>
  <c r="I181" i="24"/>
  <c r="H181" i="24"/>
  <c r="N174" i="24"/>
  <c r="M174" i="24"/>
  <c r="L174" i="24"/>
  <c r="K174" i="24"/>
  <c r="J174" i="24"/>
  <c r="I174" i="24"/>
  <c r="H174" i="24"/>
  <c r="N163" i="24"/>
  <c r="M163" i="24"/>
  <c r="L163" i="24"/>
  <c r="K163" i="24"/>
  <c r="J163" i="24"/>
  <c r="I163" i="24"/>
  <c r="H163" i="24"/>
  <c r="N153" i="24"/>
  <c r="M153" i="24"/>
  <c r="L153" i="24"/>
  <c r="K153" i="24"/>
  <c r="J153" i="24"/>
  <c r="I153" i="24"/>
  <c r="H153" i="24"/>
  <c r="N152" i="24"/>
  <c r="M152" i="24"/>
  <c r="L152" i="24"/>
  <c r="K152" i="24"/>
  <c r="J152" i="24"/>
  <c r="I152" i="24"/>
  <c r="H152" i="24"/>
  <c r="N150" i="24"/>
  <c r="M150" i="24"/>
  <c r="L150" i="24"/>
  <c r="K150" i="24"/>
  <c r="J150" i="24"/>
  <c r="I150" i="24"/>
  <c r="H150" i="24"/>
  <c r="N145" i="24"/>
  <c r="M145" i="24"/>
  <c r="L145" i="24"/>
  <c r="K145" i="24"/>
  <c r="J145" i="24"/>
  <c r="I145" i="24"/>
  <c r="H145" i="24"/>
  <c r="N131" i="24"/>
  <c r="M131" i="24"/>
  <c r="L131" i="24"/>
  <c r="K131" i="24"/>
  <c r="J131" i="24"/>
  <c r="I131" i="24"/>
  <c r="H131" i="24"/>
  <c r="N128" i="24"/>
  <c r="M128" i="24"/>
  <c r="L128" i="24"/>
  <c r="K128" i="24"/>
  <c r="J128" i="24"/>
  <c r="I128" i="24"/>
  <c r="H128" i="24"/>
  <c r="N117" i="24"/>
  <c r="M117" i="24"/>
  <c r="L117" i="24"/>
  <c r="K117" i="24"/>
  <c r="J117" i="24"/>
  <c r="I117" i="24"/>
  <c r="H117" i="24"/>
  <c r="N113" i="24"/>
  <c r="M113" i="24"/>
  <c r="L113" i="24"/>
  <c r="K113" i="24"/>
  <c r="J113" i="24"/>
  <c r="I113" i="24"/>
  <c r="H113" i="24"/>
  <c r="N112" i="24"/>
  <c r="M112" i="24"/>
  <c r="L112" i="24"/>
  <c r="K112" i="24"/>
  <c r="J112" i="24"/>
  <c r="I112" i="24"/>
  <c r="H112" i="24"/>
  <c r="N110" i="24"/>
  <c r="M110" i="24"/>
  <c r="L110" i="24"/>
  <c r="K110" i="24"/>
  <c r="J110" i="24"/>
  <c r="I110" i="24"/>
  <c r="H110" i="24"/>
  <c r="N109" i="24"/>
  <c r="M109" i="24"/>
  <c r="L109" i="24"/>
  <c r="K109" i="24"/>
  <c r="J109" i="24"/>
  <c r="I109" i="24"/>
  <c r="H109" i="24"/>
  <c r="N108" i="24"/>
  <c r="M108" i="24"/>
  <c r="L108" i="24"/>
  <c r="K108" i="24"/>
  <c r="J108" i="24"/>
  <c r="I108" i="24"/>
  <c r="H108" i="24"/>
  <c r="L106" i="24"/>
  <c r="K106" i="24"/>
  <c r="J106" i="24"/>
  <c r="I106" i="24"/>
  <c r="H106" i="24"/>
  <c r="J105" i="24"/>
  <c r="I105" i="24"/>
  <c r="H105" i="24"/>
  <c r="N94" i="24"/>
  <c r="M94" i="24"/>
  <c r="L94" i="24"/>
  <c r="K94" i="24"/>
  <c r="J94" i="24"/>
  <c r="I94" i="24"/>
  <c r="H94" i="24"/>
  <c r="N85" i="24"/>
  <c r="M85" i="24"/>
  <c r="L85" i="24"/>
  <c r="K85" i="24"/>
  <c r="J85" i="24"/>
  <c r="I85" i="24"/>
  <c r="H85" i="24"/>
  <c r="N51" i="24"/>
  <c r="M51" i="24"/>
  <c r="L51" i="24"/>
  <c r="K51" i="24"/>
  <c r="J51" i="24"/>
  <c r="I51" i="24"/>
  <c r="H51" i="24"/>
  <c r="N49" i="24"/>
  <c r="M49" i="24"/>
  <c r="L49" i="24"/>
  <c r="K49" i="24"/>
  <c r="J49" i="24"/>
  <c r="I49" i="24"/>
  <c r="H49" i="24"/>
  <c r="N48" i="24"/>
  <c r="M48" i="24"/>
  <c r="L48" i="24"/>
  <c r="K48" i="24"/>
  <c r="J48" i="24"/>
  <c r="I48" i="24"/>
  <c r="H48" i="24"/>
  <c r="N36" i="24"/>
  <c r="M36" i="24"/>
  <c r="L36" i="24"/>
  <c r="K36" i="24"/>
  <c r="J36" i="24"/>
  <c r="I36" i="24"/>
  <c r="H36" i="24"/>
  <c r="N35" i="24"/>
  <c r="M35" i="24"/>
  <c r="L35" i="24"/>
  <c r="K35" i="24"/>
  <c r="J35" i="24"/>
  <c r="I35" i="24"/>
  <c r="H35" i="24"/>
  <c r="N32" i="24"/>
  <c r="M32" i="24"/>
  <c r="L32" i="24"/>
  <c r="K32" i="24"/>
  <c r="J32" i="24"/>
  <c r="I32" i="24"/>
  <c r="H32" i="24"/>
  <c r="N31" i="24"/>
  <c r="M31" i="24"/>
  <c r="L31" i="24"/>
  <c r="K31" i="24"/>
  <c r="J31" i="24"/>
  <c r="I31" i="24"/>
  <c r="H31" i="24"/>
  <c r="N30" i="24"/>
  <c r="M30" i="24"/>
  <c r="L30" i="24"/>
  <c r="K30" i="24"/>
  <c r="J30" i="24"/>
  <c r="I30" i="24"/>
  <c r="H30" i="24"/>
  <c r="N28" i="24"/>
  <c r="M28" i="24"/>
  <c r="L28" i="24"/>
  <c r="K28" i="24"/>
  <c r="J28" i="24"/>
  <c r="I28" i="24"/>
  <c r="H28" i="24"/>
  <c r="N27" i="24"/>
  <c r="M27" i="24"/>
  <c r="L27" i="24"/>
  <c r="K27" i="24"/>
  <c r="J27" i="24"/>
  <c r="I27" i="24"/>
  <c r="H27" i="24"/>
  <c r="N26" i="24"/>
  <c r="M26" i="24"/>
  <c r="L26" i="24"/>
  <c r="K26" i="24"/>
  <c r="J26" i="24"/>
  <c r="I26" i="24"/>
  <c r="H26" i="24"/>
  <c r="N25" i="24"/>
  <c r="M25" i="24"/>
  <c r="L25" i="24"/>
  <c r="K25" i="24"/>
  <c r="J25" i="24"/>
  <c r="I25" i="24"/>
  <c r="H25" i="24"/>
  <c r="N23" i="24"/>
  <c r="M23" i="24"/>
  <c r="L23" i="24"/>
  <c r="K23" i="24"/>
  <c r="J23" i="24"/>
  <c r="I23" i="24"/>
  <c r="H23" i="24"/>
  <c r="N21" i="24"/>
  <c r="M21" i="24"/>
  <c r="L21" i="24"/>
  <c r="K21" i="24"/>
  <c r="J21" i="24"/>
  <c r="I21" i="24"/>
  <c r="H21" i="24"/>
  <c r="N20" i="24"/>
  <c r="M20" i="24"/>
  <c r="L20" i="24"/>
  <c r="K20" i="24"/>
  <c r="J20" i="24"/>
  <c r="I20" i="24"/>
  <c r="H20" i="24"/>
  <c r="N15" i="24"/>
  <c r="M15" i="24"/>
  <c r="L15" i="24"/>
  <c r="K15" i="24"/>
  <c r="J15" i="24"/>
  <c r="I15" i="24"/>
  <c r="H15" i="24"/>
  <c r="N12" i="24"/>
  <c r="M12" i="24"/>
  <c r="L12" i="24"/>
  <c r="K12" i="24"/>
  <c r="J12" i="24"/>
  <c r="I12" i="24"/>
  <c r="H12" i="24"/>
  <c r="N11" i="24"/>
  <c r="M11" i="24"/>
  <c r="L11" i="24"/>
  <c r="K11" i="24"/>
  <c r="J11" i="24"/>
  <c r="I11" i="24"/>
  <c r="H11" i="24"/>
  <c r="N8" i="24"/>
  <c r="M8" i="24"/>
  <c r="L8" i="24"/>
  <c r="K8" i="24"/>
  <c r="J8" i="24"/>
  <c r="I8" i="24"/>
  <c r="H8" i="24"/>
  <c r="N6" i="24"/>
  <c r="M6" i="24"/>
  <c r="L6" i="24"/>
  <c r="K6" i="24"/>
  <c r="J6" i="24"/>
  <c r="I6" i="24"/>
  <c r="H6" i="24"/>
  <c r="N236" i="24"/>
  <c r="M236" i="24"/>
  <c r="L236" i="24"/>
  <c r="K236" i="24"/>
  <c r="J236" i="24"/>
  <c r="I236" i="24"/>
  <c r="H236" i="24"/>
  <c r="N237" i="24"/>
  <c r="M237" i="24"/>
  <c r="L237" i="24"/>
  <c r="K237" i="24"/>
  <c r="J237" i="24"/>
  <c r="I237" i="24"/>
  <c r="H237" i="24"/>
  <c r="N235" i="24"/>
  <c r="M235" i="24"/>
  <c r="L235" i="24"/>
  <c r="K235" i="24"/>
  <c r="J235" i="24"/>
  <c r="I235" i="24"/>
  <c r="H235" i="24"/>
  <c r="N229" i="24"/>
  <c r="M229" i="24"/>
  <c r="L229" i="24"/>
  <c r="K229" i="24"/>
  <c r="J229" i="24"/>
  <c r="I229" i="24"/>
  <c r="H229" i="24"/>
  <c r="N228" i="24"/>
  <c r="M228" i="24"/>
  <c r="L228" i="24"/>
  <c r="K228" i="24"/>
  <c r="J228" i="24"/>
  <c r="I228" i="24"/>
  <c r="H228" i="24"/>
  <c r="N227" i="24"/>
  <c r="M227" i="24"/>
  <c r="L227" i="24"/>
  <c r="K227" i="24"/>
  <c r="J227" i="24"/>
  <c r="I227" i="24"/>
  <c r="H227" i="24"/>
  <c r="N226" i="24"/>
  <c r="M226" i="24"/>
  <c r="L226" i="24"/>
  <c r="K226" i="24"/>
  <c r="J226" i="24"/>
  <c r="I226" i="24"/>
  <c r="H226" i="24"/>
  <c r="N225" i="24"/>
  <c r="M225" i="24"/>
  <c r="L225" i="24"/>
  <c r="K225" i="24"/>
  <c r="J225" i="24"/>
  <c r="I225" i="24"/>
  <c r="H225" i="24"/>
  <c r="N224" i="24"/>
  <c r="M224" i="24"/>
  <c r="L224" i="24"/>
  <c r="K224" i="24"/>
  <c r="J224" i="24"/>
  <c r="I224" i="24"/>
  <c r="H224" i="24"/>
  <c r="N223" i="24"/>
  <c r="M223" i="24"/>
  <c r="L223" i="24"/>
  <c r="K223" i="24"/>
  <c r="J223" i="24"/>
  <c r="I223" i="24"/>
  <c r="H223" i="24"/>
  <c r="N222" i="24"/>
  <c r="M222" i="24"/>
  <c r="L222" i="24"/>
  <c r="K222" i="24"/>
  <c r="J222" i="24"/>
  <c r="I222" i="24"/>
  <c r="H222" i="24"/>
  <c r="N219" i="24"/>
  <c r="M219" i="24"/>
  <c r="L219" i="24"/>
  <c r="K219" i="24"/>
  <c r="J219" i="24"/>
  <c r="I219" i="24"/>
  <c r="H219" i="24"/>
  <c r="N218" i="24"/>
  <c r="M218" i="24"/>
  <c r="L218" i="24"/>
  <c r="K218" i="24"/>
  <c r="J218" i="24"/>
  <c r="I218" i="24"/>
  <c r="H218" i="24"/>
  <c r="N217" i="24"/>
  <c r="M217" i="24"/>
  <c r="L217" i="24"/>
  <c r="K217" i="24"/>
  <c r="J217" i="24"/>
  <c r="I217" i="24"/>
  <c r="H217" i="24"/>
  <c r="N216" i="24"/>
  <c r="M216" i="24"/>
  <c r="L216" i="24"/>
  <c r="K216" i="24"/>
  <c r="J216" i="24"/>
  <c r="I216" i="24"/>
  <c r="H216" i="24"/>
  <c r="N215" i="24"/>
  <c r="M215" i="24"/>
  <c r="L215" i="24"/>
  <c r="K215" i="24"/>
  <c r="J215" i="24"/>
  <c r="I215" i="24"/>
  <c r="H215" i="24"/>
  <c r="N214" i="24"/>
  <c r="M214" i="24"/>
  <c r="L214" i="24"/>
  <c r="K214" i="24"/>
  <c r="J214" i="24"/>
  <c r="I214" i="24"/>
  <c r="H214" i="24"/>
  <c r="N212" i="24"/>
  <c r="M212" i="24"/>
  <c r="L212" i="24"/>
  <c r="K212" i="24"/>
  <c r="J212" i="24"/>
  <c r="I212" i="24"/>
  <c r="H212" i="24"/>
  <c r="N211" i="24"/>
  <c r="M211" i="24"/>
  <c r="L211" i="24"/>
  <c r="K211" i="24"/>
  <c r="J211" i="24"/>
  <c r="I211" i="24"/>
  <c r="H211" i="24"/>
  <c r="N210" i="24"/>
  <c r="M210" i="24"/>
  <c r="L210" i="24"/>
  <c r="K210" i="24"/>
  <c r="J210" i="24"/>
  <c r="I210" i="24"/>
  <c r="H210" i="24"/>
  <c r="N208" i="24"/>
  <c r="M208" i="24"/>
  <c r="L208" i="24"/>
  <c r="K208" i="24"/>
  <c r="J208" i="24"/>
  <c r="I208" i="24"/>
  <c r="H208" i="24"/>
  <c r="N207" i="24"/>
  <c r="M207" i="24"/>
  <c r="L207" i="24"/>
  <c r="K207" i="24"/>
  <c r="J207" i="24"/>
  <c r="I207" i="24"/>
  <c r="H207" i="24"/>
  <c r="N206" i="24"/>
  <c r="M206" i="24"/>
  <c r="L206" i="24"/>
  <c r="K206" i="24"/>
  <c r="J206" i="24"/>
  <c r="I206" i="24"/>
  <c r="H206" i="24"/>
  <c r="N205" i="24"/>
  <c r="M205" i="24"/>
  <c r="L205" i="24"/>
  <c r="K205" i="24"/>
  <c r="J205" i="24"/>
  <c r="I205" i="24"/>
  <c r="H205" i="24"/>
  <c r="N203" i="24"/>
  <c r="M203" i="24"/>
  <c r="L203" i="24"/>
  <c r="K203" i="24"/>
  <c r="J203" i="24"/>
  <c r="I203" i="24"/>
  <c r="H203" i="24"/>
  <c r="N202" i="24"/>
  <c r="M202" i="24"/>
  <c r="L202" i="24"/>
  <c r="K202" i="24"/>
  <c r="J202" i="24"/>
  <c r="I202" i="24"/>
  <c r="H202" i="24"/>
  <c r="N200" i="24"/>
  <c r="M200" i="24"/>
  <c r="L200" i="24"/>
  <c r="K200" i="24"/>
  <c r="J200" i="24"/>
  <c r="I200" i="24"/>
  <c r="H200" i="24"/>
  <c r="N199" i="24"/>
  <c r="M199" i="24"/>
  <c r="L199" i="24"/>
  <c r="K199" i="24"/>
  <c r="J199" i="24"/>
  <c r="I199" i="24"/>
  <c r="H199" i="24"/>
  <c r="N198" i="24"/>
  <c r="M198" i="24"/>
  <c r="L198" i="24"/>
  <c r="K198" i="24"/>
  <c r="J198" i="24"/>
  <c r="I198" i="24"/>
  <c r="H198" i="24"/>
  <c r="N196" i="24"/>
  <c r="M196" i="24"/>
  <c r="L196" i="24"/>
  <c r="K196" i="24"/>
  <c r="J196" i="24"/>
  <c r="I196" i="24"/>
  <c r="H196" i="24"/>
  <c r="N195" i="24"/>
  <c r="M195" i="24"/>
  <c r="L195" i="24"/>
  <c r="K195" i="24"/>
  <c r="J195" i="24"/>
  <c r="I195" i="24"/>
  <c r="H195" i="24"/>
  <c r="N194" i="24"/>
  <c r="M194" i="24"/>
  <c r="L194" i="24"/>
  <c r="K194" i="24"/>
  <c r="J194" i="24"/>
  <c r="I194" i="24"/>
  <c r="H194" i="24"/>
  <c r="N193" i="24"/>
  <c r="M193" i="24"/>
  <c r="L193" i="24"/>
  <c r="K193" i="24"/>
  <c r="J193" i="24"/>
  <c r="I193" i="24"/>
  <c r="H193" i="24"/>
  <c r="N192" i="24"/>
  <c r="M192" i="24"/>
  <c r="L192" i="24"/>
  <c r="K192" i="24"/>
  <c r="J192" i="24"/>
  <c r="I192" i="24"/>
  <c r="H192" i="24"/>
  <c r="N190" i="24"/>
  <c r="M190" i="24"/>
  <c r="L190" i="24"/>
  <c r="K190" i="24"/>
  <c r="J190" i="24"/>
  <c r="I190" i="24"/>
  <c r="H190" i="24"/>
  <c r="N189" i="24"/>
  <c r="M189" i="24"/>
  <c r="L189" i="24"/>
  <c r="K189" i="24"/>
  <c r="J189" i="24"/>
  <c r="I189" i="24"/>
  <c r="H189" i="24"/>
  <c r="N188" i="24"/>
  <c r="M188" i="24"/>
  <c r="L188" i="24"/>
  <c r="K188" i="24"/>
  <c r="J188" i="24"/>
  <c r="I188" i="24"/>
  <c r="H188" i="24"/>
  <c r="N187" i="24"/>
  <c r="M187" i="24"/>
  <c r="L187" i="24"/>
  <c r="K187" i="24"/>
  <c r="J187" i="24"/>
  <c r="I187" i="24"/>
  <c r="H187" i="24"/>
  <c r="N186" i="24"/>
  <c r="M186" i="24"/>
  <c r="L186" i="24"/>
  <c r="K186" i="24"/>
  <c r="J186" i="24"/>
  <c r="I186" i="24"/>
  <c r="H186" i="24"/>
  <c r="K184" i="24"/>
  <c r="J184" i="24"/>
  <c r="I184" i="24"/>
  <c r="H184" i="24"/>
  <c r="N182" i="24"/>
  <c r="M182" i="24"/>
  <c r="L182" i="24"/>
  <c r="K182" i="24"/>
  <c r="J182" i="24"/>
  <c r="I182" i="24"/>
  <c r="H182" i="24"/>
  <c r="N180" i="24"/>
  <c r="M180" i="24"/>
  <c r="L180" i="24"/>
  <c r="K180" i="24"/>
  <c r="J180" i="24"/>
  <c r="I180" i="24"/>
  <c r="H180" i="24"/>
  <c r="N179" i="24"/>
  <c r="M179" i="24"/>
  <c r="L179" i="24"/>
  <c r="K179" i="24"/>
  <c r="J179" i="24"/>
  <c r="I179" i="24"/>
  <c r="H179" i="24"/>
  <c r="N178" i="24"/>
  <c r="M178" i="24"/>
  <c r="L178" i="24"/>
  <c r="K178" i="24"/>
  <c r="J178" i="24"/>
  <c r="I178" i="24"/>
  <c r="H178" i="24"/>
  <c r="N177" i="24"/>
  <c r="M177" i="24"/>
  <c r="L177" i="24"/>
  <c r="K177" i="24"/>
  <c r="J177" i="24"/>
  <c r="I177" i="24"/>
  <c r="H177" i="24"/>
  <c r="N176" i="24"/>
  <c r="M176" i="24"/>
  <c r="L176" i="24"/>
  <c r="K176" i="24"/>
  <c r="J176" i="24"/>
  <c r="I176" i="24"/>
  <c r="H176" i="24"/>
  <c r="N175" i="24"/>
  <c r="M175" i="24"/>
  <c r="L175" i="24"/>
  <c r="K175" i="24"/>
  <c r="J175" i="24"/>
  <c r="I175" i="24"/>
  <c r="H175" i="24"/>
  <c r="N173" i="24"/>
  <c r="M173" i="24"/>
  <c r="L173" i="24"/>
  <c r="K173" i="24"/>
  <c r="J173" i="24"/>
  <c r="I173" i="24"/>
  <c r="H173" i="24"/>
  <c r="N172" i="24"/>
  <c r="M172" i="24"/>
  <c r="L172" i="24"/>
  <c r="K172" i="24"/>
  <c r="J172" i="24"/>
  <c r="I172" i="24"/>
  <c r="H172" i="24"/>
  <c r="N171" i="24"/>
  <c r="M171" i="24"/>
  <c r="L171" i="24"/>
  <c r="K171" i="24"/>
  <c r="J171" i="24"/>
  <c r="I171" i="24"/>
  <c r="H171" i="24"/>
  <c r="N169" i="24"/>
  <c r="M169" i="24"/>
  <c r="L169" i="24"/>
  <c r="K169" i="24"/>
  <c r="J169" i="24"/>
  <c r="I169" i="24"/>
  <c r="H169" i="24"/>
  <c r="N168" i="24"/>
  <c r="M168" i="24"/>
  <c r="L168" i="24"/>
  <c r="K168" i="24"/>
  <c r="J168" i="24"/>
  <c r="I168" i="24"/>
  <c r="H168" i="24"/>
  <c r="N167" i="24"/>
  <c r="M167" i="24"/>
  <c r="L167" i="24"/>
  <c r="K167" i="24"/>
  <c r="J167" i="24"/>
  <c r="I167" i="24"/>
  <c r="H167" i="24"/>
  <c r="L166" i="24"/>
  <c r="K166" i="24"/>
  <c r="J166" i="24"/>
  <c r="I166" i="24"/>
  <c r="H166" i="24"/>
  <c r="N165" i="24"/>
  <c r="M165" i="24"/>
  <c r="L165" i="24"/>
  <c r="K165" i="24"/>
  <c r="J165" i="24"/>
  <c r="I165" i="24"/>
  <c r="H165" i="24"/>
  <c r="N164" i="24"/>
  <c r="M164" i="24"/>
  <c r="L164" i="24"/>
  <c r="K164" i="24"/>
  <c r="J164" i="24"/>
  <c r="I164" i="24"/>
  <c r="H164" i="24"/>
  <c r="N162" i="24"/>
  <c r="M162" i="24"/>
  <c r="L162" i="24"/>
  <c r="K162" i="24"/>
  <c r="J162" i="24"/>
  <c r="I162" i="24"/>
  <c r="H162" i="24"/>
  <c r="N161" i="24"/>
  <c r="M161" i="24"/>
  <c r="L161" i="24"/>
  <c r="K161" i="24"/>
  <c r="J161" i="24"/>
  <c r="I161" i="24"/>
  <c r="H161" i="24"/>
  <c r="N160" i="24"/>
  <c r="M160" i="24"/>
  <c r="L160" i="24"/>
  <c r="K160" i="24"/>
  <c r="J160" i="24"/>
  <c r="I160" i="24"/>
  <c r="H160" i="24"/>
  <c r="N159" i="24"/>
  <c r="M159" i="24"/>
  <c r="L159" i="24"/>
  <c r="K159" i="24"/>
  <c r="J159" i="24"/>
  <c r="I159" i="24"/>
  <c r="H159" i="24"/>
  <c r="N158" i="24"/>
  <c r="M158" i="24"/>
  <c r="L158" i="24"/>
  <c r="K158" i="24"/>
  <c r="J158" i="24"/>
  <c r="I158" i="24"/>
  <c r="H158" i="24"/>
  <c r="N157" i="24"/>
  <c r="M157" i="24"/>
  <c r="L157" i="24"/>
  <c r="K157" i="24"/>
  <c r="J157" i="24"/>
  <c r="I157" i="24"/>
  <c r="H157" i="24"/>
  <c r="N156" i="24"/>
  <c r="M156" i="24"/>
  <c r="L156" i="24"/>
  <c r="K156" i="24"/>
  <c r="J156" i="24"/>
  <c r="I156" i="24"/>
  <c r="H156" i="24"/>
  <c r="N155" i="24"/>
  <c r="M155" i="24"/>
  <c r="L155" i="24"/>
  <c r="K155" i="24"/>
  <c r="J155" i="24"/>
  <c r="I155" i="24"/>
  <c r="H155" i="24"/>
  <c r="N154" i="24"/>
  <c r="M154" i="24"/>
  <c r="L154" i="24"/>
  <c r="K154" i="24"/>
  <c r="J154" i="24"/>
  <c r="I154" i="24"/>
  <c r="H154" i="24"/>
  <c r="N151" i="24"/>
  <c r="M151" i="24"/>
  <c r="L151" i="24"/>
  <c r="K151" i="24"/>
  <c r="J151" i="24"/>
  <c r="I151" i="24"/>
  <c r="H151" i="24"/>
  <c r="N149" i="24"/>
  <c r="M149" i="24"/>
  <c r="L149" i="24"/>
  <c r="K149" i="24"/>
  <c r="J149" i="24"/>
  <c r="I149" i="24"/>
  <c r="H149" i="24"/>
  <c r="N148" i="24"/>
  <c r="M148" i="24"/>
  <c r="L148" i="24"/>
  <c r="K148" i="24"/>
  <c r="J148" i="24"/>
  <c r="I148" i="24"/>
  <c r="H148" i="24"/>
  <c r="N146" i="24"/>
  <c r="M146" i="24"/>
  <c r="L146" i="24"/>
  <c r="K146" i="24"/>
  <c r="J146" i="24"/>
  <c r="I146" i="24"/>
  <c r="H146" i="24"/>
  <c r="N144" i="24"/>
  <c r="M144" i="24"/>
  <c r="L144" i="24"/>
  <c r="K144" i="24"/>
  <c r="J144" i="24"/>
  <c r="I144" i="24"/>
  <c r="H144" i="24"/>
  <c r="N143" i="24"/>
  <c r="M143" i="24"/>
  <c r="L143" i="24"/>
  <c r="K143" i="24"/>
  <c r="J143" i="24"/>
  <c r="I143" i="24"/>
  <c r="H143" i="24"/>
  <c r="N142" i="24"/>
  <c r="M142" i="24"/>
  <c r="L142" i="24"/>
  <c r="K142" i="24"/>
  <c r="J142" i="24"/>
  <c r="I142" i="24"/>
  <c r="H142" i="24"/>
  <c r="N140" i="24"/>
  <c r="M140" i="24"/>
  <c r="L140" i="24"/>
  <c r="K140" i="24"/>
  <c r="J140" i="24"/>
  <c r="I140" i="24"/>
  <c r="H140" i="24"/>
  <c r="N139" i="24"/>
  <c r="M139" i="24"/>
  <c r="L139" i="24"/>
  <c r="K139" i="24"/>
  <c r="J139" i="24"/>
  <c r="I139" i="24"/>
  <c r="H139" i="24"/>
  <c r="N138" i="24"/>
  <c r="M138" i="24"/>
  <c r="L138" i="24"/>
  <c r="K138" i="24"/>
  <c r="J138" i="24"/>
  <c r="I138" i="24"/>
  <c r="H138" i="24"/>
  <c r="N137" i="24"/>
  <c r="M137" i="24"/>
  <c r="L137" i="24"/>
  <c r="K137" i="24"/>
  <c r="J137" i="24"/>
  <c r="I137" i="24"/>
  <c r="H137" i="24"/>
  <c r="N136" i="24"/>
  <c r="M136" i="24"/>
  <c r="L136" i="24"/>
  <c r="K136" i="24"/>
  <c r="J136" i="24"/>
  <c r="I136" i="24"/>
  <c r="H136" i="24"/>
  <c r="N135" i="24"/>
  <c r="M135" i="24"/>
  <c r="L135" i="24"/>
  <c r="K135" i="24"/>
  <c r="J135" i="24"/>
  <c r="I135" i="24"/>
  <c r="H135" i="24"/>
  <c r="N134" i="24"/>
  <c r="M134" i="24"/>
  <c r="L134" i="24"/>
  <c r="K134" i="24"/>
  <c r="J134" i="24"/>
  <c r="I134" i="24"/>
  <c r="H134" i="24"/>
  <c r="N133" i="24"/>
  <c r="M133" i="24"/>
  <c r="L133" i="24"/>
  <c r="K133" i="24"/>
  <c r="J133" i="24"/>
  <c r="I133" i="24"/>
  <c r="H133" i="24"/>
  <c r="N132" i="24"/>
  <c r="M132" i="24"/>
  <c r="L132" i="24"/>
  <c r="K132" i="24"/>
  <c r="J132" i="24"/>
  <c r="I132" i="24"/>
  <c r="H132" i="24"/>
  <c r="N129" i="24"/>
  <c r="M129" i="24"/>
  <c r="L129" i="24"/>
  <c r="K129" i="24"/>
  <c r="J129" i="24"/>
  <c r="I129" i="24"/>
  <c r="H129" i="24"/>
  <c r="N127" i="24"/>
  <c r="M127" i="24"/>
  <c r="L127" i="24"/>
  <c r="K127" i="24"/>
  <c r="J127" i="24"/>
  <c r="I127" i="24"/>
  <c r="H127" i="24"/>
  <c r="N125" i="24"/>
  <c r="M125" i="24"/>
  <c r="L125" i="24"/>
  <c r="K125" i="24"/>
  <c r="J125" i="24"/>
  <c r="I125" i="24"/>
  <c r="H125" i="24"/>
  <c r="N126" i="24"/>
  <c r="M126" i="24"/>
  <c r="L126" i="24"/>
  <c r="K126" i="24"/>
  <c r="J126" i="24"/>
  <c r="I126" i="24"/>
  <c r="H126" i="24"/>
  <c r="N124" i="24"/>
  <c r="M124" i="24"/>
  <c r="L124" i="24"/>
  <c r="K124" i="24"/>
  <c r="J124" i="24"/>
  <c r="I124" i="24"/>
  <c r="H124" i="24"/>
  <c r="N123" i="24"/>
  <c r="M123" i="24"/>
  <c r="L123" i="24"/>
  <c r="K123" i="24"/>
  <c r="J123" i="24"/>
  <c r="I123" i="24"/>
  <c r="H123" i="24"/>
  <c r="N122" i="24"/>
  <c r="M122" i="24"/>
  <c r="L122" i="24"/>
  <c r="K122" i="24"/>
  <c r="J122" i="24"/>
  <c r="I122" i="24"/>
  <c r="H122" i="24"/>
  <c r="N121" i="24"/>
  <c r="M121" i="24"/>
  <c r="L121" i="24"/>
  <c r="K121" i="24"/>
  <c r="J121" i="24"/>
  <c r="I121" i="24"/>
  <c r="H121" i="24"/>
  <c r="N120" i="24"/>
  <c r="M120" i="24"/>
  <c r="L120" i="24"/>
  <c r="K120" i="24"/>
  <c r="J120" i="24"/>
  <c r="I120" i="24"/>
  <c r="H120" i="24"/>
  <c r="N119" i="24"/>
  <c r="M119" i="24"/>
  <c r="L119" i="24"/>
  <c r="K119" i="24"/>
  <c r="J119" i="24"/>
  <c r="I119" i="24"/>
  <c r="H119" i="24"/>
  <c r="N118" i="24"/>
  <c r="M118" i="24"/>
  <c r="L118" i="24"/>
  <c r="K118" i="24"/>
  <c r="J118" i="24"/>
  <c r="I118" i="24"/>
  <c r="H118" i="24"/>
  <c r="N116" i="24"/>
  <c r="M116" i="24"/>
  <c r="L116" i="24"/>
  <c r="K116" i="24"/>
  <c r="J116" i="24"/>
  <c r="I116" i="24"/>
  <c r="H116" i="24"/>
  <c r="N114" i="24"/>
  <c r="M114" i="24"/>
  <c r="L114" i="24"/>
  <c r="K114" i="24"/>
  <c r="J114" i="24"/>
  <c r="I114" i="24"/>
  <c r="H114" i="24"/>
  <c r="N111" i="24"/>
  <c r="M111" i="24"/>
  <c r="L111" i="24"/>
  <c r="K111" i="24"/>
  <c r="J111" i="24"/>
  <c r="I111" i="24"/>
  <c r="H111" i="24"/>
  <c r="N107" i="24"/>
  <c r="M107" i="24"/>
  <c r="L107" i="24"/>
  <c r="K107" i="24"/>
  <c r="J107" i="24"/>
  <c r="I107" i="24"/>
  <c r="H107" i="24"/>
  <c r="N104" i="24"/>
  <c r="M104" i="24"/>
  <c r="L104" i="24"/>
  <c r="K104" i="24"/>
  <c r="J104" i="24"/>
  <c r="I104" i="24"/>
  <c r="H104" i="24"/>
  <c r="N102" i="24"/>
  <c r="M102" i="24"/>
  <c r="L102" i="24"/>
  <c r="K102" i="24"/>
  <c r="J102" i="24"/>
  <c r="I102" i="24"/>
  <c r="H102" i="24"/>
  <c r="N103" i="24"/>
  <c r="M103" i="24"/>
  <c r="L103" i="24"/>
  <c r="K103" i="24"/>
  <c r="J103" i="24"/>
  <c r="I103" i="24"/>
  <c r="H103" i="24"/>
  <c r="N101" i="24"/>
  <c r="M101" i="24"/>
  <c r="L101" i="24"/>
  <c r="K101" i="24"/>
  <c r="J101" i="24"/>
  <c r="I101" i="24"/>
  <c r="H101" i="24"/>
  <c r="N100" i="24"/>
  <c r="M100" i="24"/>
  <c r="L100" i="24"/>
  <c r="K100" i="24"/>
  <c r="J100" i="24"/>
  <c r="I100" i="24"/>
  <c r="H100" i="24"/>
  <c r="N98" i="24"/>
  <c r="M98" i="24"/>
  <c r="L98" i="24"/>
  <c r="K98" i="24"/>
  <c r="J98" i="24"/>
  <c r="I98" i="24"/>
  <c r="H98" i="24"/>
  <c r="N97" i="24"/>
  <c r="M97" i="24"/>
  <c r="L97" i="24"/>
  <c r="K97" i="24"/>
  <c r="J97" i="24"/>
  <c r="I97" i="24"/>
  <c r="H97" i="24"/>
  <c r="N96" i="24"/>
  <c r="M96" i="24"/>
  <c r="L96" i="24"/>
  <c r="K96" i="24"/>
  <c r="J96" i="24"/>
  <c r="I96" i="24"/>
  <c r="H96" i="24"/>
  <c r="N95" i="24"/>
  <c r="M95" i="24"/>
  <c r="L95" i="24"/>
  <c r="K95" i="24"/>
  <c r="J95" i="24"/>
  <c r="I95" i="24"/>
  <c r="H95" i="24"/>
  <c r="N93" i="24"/>
  <c r="M93" i="24"/>
  <c r="L93" i="24"/>
  <c r="K93" i="24"/>
  <c r="J93" i="24"/>
  <c r="I93" i="24"/>
  <c r="H93" i="24"/>
  <c r="N92" i="24"/>
  <c r="M92" i="24"/>
  <c r="L92" i="24"/>
  <c r="K92" i="24"/>
  <c r="J92" i="24"/>
  <c r="I92" i="24"/>
  <c r="H92" i="24"/>
  <c r="N91" i="24"/>
  <c r="M91" i="24"/>
  <c r="L91" i="24"/>
  <c r="K91" i="24"/>
  <c r="J91" i="24"/>
  <c r="I91" i="24"/>
  <c r="H91" i="24"/>
  <c r="N89" i="24"/>
  <c r="M89" i="24"/>
  <c r="L89" i="24"/>
  <c r="K89" i="24"/>
  <c r="J89" i="24"/>
  <c r="I89" i="24"/>
  <c r="H89" i="24"/>
  <c r="N88" i="24"/>
  <c r="M88" i="24"/>
  <c r="L88" i="24"/>
  <c r="K88" i="24"/>
  <c r="J88" i="24"/>
  <c r="I88" i="24"/>
  <c r="H88" i="24"/>
  <c r="N87" i="24"/>
  <c r="M87" i="24"/>
  <c r="L87" i="24"/>
  <c r="K87" i="24"/>
  <c r="J87" i="24"/>
  <c r="I87" i="24"/>
  <c r="H87" i="24"/>
  <c r="N86" i="24"/>
  <c r="M86" i="24"/>
  <c r="L86" i="24"/>
  <c r="K86" i="24"/>
  <c r="J86" i="24"/>
  <c r="I86" i="24"/>
  <c r="H86" i="24"/>
  <c r="N84" i="24"/>
  <c r="M84" i="24"/>
  <c r="L84" i="24"/>
  <c r="K84" i="24"/>
  <c r="J84" i="24"/>
  <c r="I84" i="24"/>
  <c r="H84" i="24"/>
  <c r="N83" i="24"/>
  <c r="M83" i="24"/>
  <c r="L83" i="24"/>
  <c r="K83" i="24"/>
  <c r="J83" i="24"/>
  <c r="I83" i="24"/>
  <c r="H83" i="24"/>
  <c r="N82" i="24"/>
  <c r="M82" i="24"/>
  <c r="L82" i="24"/>
  <c r="K82" i="24"/>
  <c r="J82" i="24"/>
  <c r="I82" i="24"/>
  <c r="H82" i="24"/>
  <c r="N81" i="24"/>
  <c r="M81" i="24"/>
  <c r="L81" i="24"/>
  <c r="K81" i="24"/>
  <c r="J81" i="24"/>
  <c r="I81" i="24"/>
  <c r="H81" i="24"/>
  <c r="N80" i="24"/>
  <c r="M80" i="24"/>
  <c r="L80" i="24"/>
  <c r="K80" i="24"/>
  <c r="J80" i="24"/>
  <c r="I80" i="24"/>
  <c r="H80" i="24"/>
  <c r="N78" i="24"/>
  <c r="M78" i="24"/>
  <c r="L78" i="24"/>
  <c r="K78" i="24"/>
  <c r="J78" i="24"/>
  <c r="I78" i="24"/>
  <c r="H78" i="24"/>
  <c r="N76" i="24"/>
  <c r="M76" i="24"/>
  <c r="L76" i="24"/>
  <c r="K76" i="24"/>
  <c r="J76" i="24"/>
  <c r="I76" i="24"/>
  <c r="H76" i="24"/>
  <c r="N77" i="24"/>
  <c r="M77" i="24"/>
  <c r="L77" i="24"/>
  <c r="K77" i="24"/>
  <c r="J77" i="24"/>
  <c r="I77" i="24"/>
  <c r="H77" i="24"/>
  <c r="N74" i="24"/>
  <c r="M74" i="24"/>
  <c r="L74" i="24"/>
  <c r="K74" i="24"/>
  <c r="J74" i="24"/>
  <c r="I74" i="24"/>
  <c r="H74" i="24"/>
  <c r="N73" i="24"/>
  <c r="M73" i="24"/>
  <c r="L73" i="24"/>
  <c r="K73" i="24"/>
  <c r="J73" i="24"/>
  <c r="I73" i="24"/>
  <c r="H73" i="24"/>
  <c r="N72" i="24"/>
  <c r="M72" i="24"/>
  <c r="L72" i="24"/>
  <c r="K72" i="24"/>
  <c r="J72" i="24"/>
  <c r="I72" i="24"/>
  <c r="H72" i="24"/>
  <c r="N71" i="24"/>
  <c r="M71" i="24"/>
  <c r="L71" i="24"/>
  <c r="K71" i="24"/>
  <c r="J71" i="24"/>
  <c r="I71" i="24"/>
  <c r="H71" i="24"/>
  <c r="N70" i="24"/>
  <c r="M70" i="24"/>
  <c r="L70" i="24"/>
  <c r="K70" i="24"/>
  <c r="J70" i="24"/>
  <c r="I70" i="24"/>
  <c r="H70" i="24"/>
  <c r="N68" i="24"/>
  <c r="M68" i="24"/>
  <c r="L68" i="24"/>
  <c r="K68" i="24"/>
  <c r="J68" i="24"/>
  <c r="I68" i="24"/>
  <c r="H68" i="24"/>
  <c r="N67" i="24"/>
  <c r="M67" i="24"/>
  <c r="L67" i="24"/>
  <c r="K67" i="24"/>
  <c r="J67" i="24"/>
  <c r="I67" i="24"/>
  <c r="H67" i="24"/>
  <c r="N66" i="24"/>
  <c r="M66" i="24"/>
  <c r="L66" i="24"/>
  <c r="K66" i="24"/>
  <c r="J66" i="24"/>
  <c r="I66" i="24"/>
  <c r="H66" i="24"/>
  <c r="N65" i="24"/>
  <c r="M65" i="24"/>
  <c r="L65" i="24"/>
  <c r="K65" i="24"/>
  <c r="J65" i="24"/>
  <c r="I65" i="24"/>
  <c r="H65" i="24"/>
  <c r="N64" i="24"/>
  <c r="M64" i="24"/>
  <c r="L64" i="24"/>
  <c r="K64" i="24"/>
  <c r="J64" i="24"/>
  <c r="I64" i="24"/>
  <c r="H64" i="24"/>
  <c r="N63" i="24"/>
  <c r="M63" i="24"/>
  <c r="L63" i="24"/>
  <c r="K63" i="24"/>
  <c r="J63" i="24"/>
  <c r="I63" i="24"/>
  <c r="H63" i="24"/>
  <c r="N62" i="24"/>
  <c r="M62" i="24"/>
  <c r="L62" i="24"/>
  <c r="K62" i="24"/>
  <c r="J62" i="24"/>
  <c r="I62" i="24"/>
  <c r="H62" i="24"/>
  <c r="N60" i="24"/>
  <c r="M60" i="24"/>
  <c r="L60" i="24"/>
  <c r="K60" i="24"/>
  <c r="J60" i="24"/>
  <c r="I60" i="24"/>
  <c r="H60" i="24"/>
  <c r="N59" i="24"/>
  <c r="M59" i="24"/>
  <c r="L59" i="24"/>
  <c r="K59" i="24"/>
  <c r="J59" i="24"/>
  <c r="I59" i="24"/>
  <c r="H59" i="24"/>
  <c r="N58" i="24"/>
  <c r="M58" i="24"/>
  <c r="L58" i="24"/>
  <c r="K58" i="24"/>
  <c r="J58" i="24"/>
  <c r="I58" i="24"/>
  <c r="H58" i="24"/>
  <c r="N57" i="24"/>
  <c r="M57" i="24"/>
  <c r="L57" i="24"/>
  <c r="K57" i="24"/>
  <c r="J57" i="24"/>
  <c r="I57" i="24"/>
  <c r="H57" i="24"/>
  <c r="N55" i="24"/>
  <c r="M55" i="24"/>
  <c r="L55" i="24"/>
  <c r="K55" i="24"/>
  <c r="J55" i="24"/>
  <c r="I55" i="24"/>
  <c r="H55" i="24"/>
  <c r="N53" i="24"/>
  <c r="M53" i="24"/>
  <c r="L53" i="24"/>
  <c r="K53" i="24"/>
  <c r="J53" i="24"/>
  <c r="I53" i="24"/>
  <c r="H53" i="24"/>
  <c r="N54" i="24"/>
  <c r="M54" i="24"/>
  <c r="L54" i="24"/>
  <c r="K54" i="24"/>
  <c r="J54" i="24"/>
  <c r="I54" i="24"/>
  <c r="H54" i="24"/>
  <c r="N52" i="24"/>
  <c r="M52" i="24"/>
  <c r="L52" i="24"/>
  <c r="K52" i="24"/>
  <c r="J52" i="24"/>
  <c r="I52" i="24"/>
  <c r="H52" i="24"/>
  <c r="N50" i="24"/>
  <c r="M50" i="24"/>
  <c r="L50" i="24"/>
  <c r="K50" i="24"/>
  <c r="J50" i="24"/>
  <c r="I50" i="24"/>
  <c r="H50" i="24"/>
  <c r="N47" i="24"/>
  <c r="M47" i="24"/>
  <c r="L47" i="24"/>
  <c r="K47" i="24"/>
  <c r="J47" i="24"/>
  <c r="I47" i="24"/>
  <c r="H47" i="24"/>
  <c r="N46" i="24"/>
  <c r="M46" i="24"/>
  <c r="L46" i="24"/>
  <c r="K46" i="24"/>
  <c r="J46" i="24"/>
  <c r="I46" i="24"/>
  <c r="H46" i="24"/>
  <c r="N45" i="24"/>
  <c r="M45" i="24"/>
  <c r="L45" i="24"/>
  <c r="K45" i="24"/>
  <c r="J45" i="24"/>
  <c r="I45" i="24"/>
  <c r="H45" i="24"/>
  <c r="N44" i="24"/>
  <c r="M44" i="24"/>
  <c r="L44" i="24"/>
  <c r="K44" i="24"/>
  <c r="J44" i="24"/>
  <c r="I44" i="24"/>
  <c r="H44" i="24"/>
  <c r="N43" i="24"/>
  <c r="M43" i="24"/>
  <c r="L43" i="24"/>
  <c r="K43" i="24"/>
  <c r="J43" i="24"/>
  <c r="I43" i="24"/>
  <c r="H43" i="24"/>
  <c r="N42" i="24"/>
  <c r="M42" i="24"/>
  <c r="L42" i="24"/>
  <c r="K42" i="24"/>
  <c r="J42" i="24"/>
  <c r="I42" i="24"/>
  <c r="H42" i="24"/>
  <c r="N41" i="24"/>
  <c r="M41" i="24"/>
  <c r="L41" i="24"/>
  <c r="K41" i="24"/>
  <c r="J41" i="24"/>
  <c r="I41" i="24"/>
  <c r="H41" i="24"/>
  <c r="N40" i="24"/>
  <c r="M40" i="24"/>
  <c r="L40" i="24"/>
  <c r="K40" i="24"/>
  <c r="J40" i="24"/>
  <c r="I40" i="24"/>
  <c r="H40" i="24"/>
  <c r="N39" i="24"/>
  <c r="M39" i="24"/>
  <c r="L39" i="24"/>
  <c r="K39" i="24"/>
  <c r="J39" i="24"/>
  <c r="I39" i="24"/>
  <c r="H39" i="24"/>
  <c r="N38" i="24"/>
  <c r="M38" i="24"/>
  <c r="L38" i="24"/>
  <c r="K38" i="24"/>
  <c r="J38" i="24"/>
  <c r="I38" i="24"/>
  <c r="H38" i="24"/>
  <c r="N37" i="24"/>
  <c r="M37" i="24"/>
  <c r="L37" i="24"/>
  <c r="K37" i="24"/>
  <c r="J37" i="24"/>
  <c r="I37" i="24"/>
  <c r="H37" i="24"/>
  <c r="N34" i="24"/>
  <c r="M34" i="24"/>
  <c r="L34" i="24"/>
  <c r="J34" i="24"/>
  <c r="I34" i="24"/>
  <c r="H34" i="24"/>
  <c r="N33" i="24"/>
  <c r="M33" i="24"/>
  <c r="L33" i="24"/>
  <c r="K33" i="24"/>
  <c r="J33" i="24"/>
  <c r="I33" i="24"/>
  <c r="H33" i="24"/>
  <c r="N29" i="24"/>
  <c r="M29" i="24"/>
  <c r="L29" i="24"/>
  <c r="K29" i="24"/>
  <c r="J29" i="24"/>
  <c r="I29" i="24"/>
  <c r="H29" i="24"/>
  <c r="N24" i="24"/>
  <c r="M24" i="24"/>
  <c r="L24" i="24"/>
  <c r="K24" i="24"/>
  <c r="J24" i="24"/>
  <c r="I24" i="24"/>
  <c r="H24" i="24"/>
  <c r="N22" i="24"/>
  <c r="M22" i="24"/>
  <c r="L22" i="24"/>
  <c r="K22" i="24"/>
  <c r="J22" i="24"/>
  <c r="I22" i="24"/>
  <c r="H22" i="24"/>
  <c r="N19" i="24"/>
  <c r="M19" i="24"/>
  <c r="L19" i="24"/>
  <c r="K19" i="24"/>
  <c r="J19" i="24"/>
  <c r="I19" i="24"/>
  <c r="H19" i="24"/>
  <c r="N17" i="24"/>
  <c r="M17" i="24"/>
  <c r="L17" i="24"/>
  <c r="K17" i="24"/>
  <c r="J17" i="24"/>
  <c r="I17" i="24"/>
  <c r="H17" i="24"/>
  <c r="N16" i="24"/>
  <c r="M16" i="24"/>
  <c r="L16" i="24"/>
  <c r="K16" i="24"/>
  <c r="J16" i="24"/>
  <c r="I16" i="24"/>
  <c r="H16" i="24"/>
  <c r="N18" i="24"/>
  <c r="M18" i="24"/>
  <c r="L18" i="24"/>
  <c r="K18" i="24"/>
  <c r="J18" i="24"/>
  <c r="I18" i="24"/>
  <c r="H18" i="24"/>
  <c r="N14" i="24"/>
  <c r="M14" i="24"/>
  <c r="L14" i="24"/>
  <c r="K14" i="24"/>
  <c r="J14" i="24"/>
  <c r="I14" i="24"/>
  <c r="H14" i="24"/>
  <c r="N13" i="24"/>
  <c r="M13" i="24"/>
  <c r="L13" i="24"/>
  <c r="K13" i="24"/>
  <c r="J13" i="24"/>
  <c r="I13" i="24"/>
  <c r="H13" i="24"/>
  <c r="N10" i="24"/>
  <c r="M10" i="24"/>
  <c r="L10" i="24"/>
  <c r="K10" i="24"/>
  <c r="J10" i="24"/>
  <c r="I10" i="24"/>
  <c r="H10" i="24"/>
  <c r="N9" i="24"/>
  <c r="M9" i="24"/>
  <c r="L9" i="24"/>
  <c r="K9" i="24"/>
  <c r="J9" i="24"/>
  <c r="I9" i="24"/>
  <c r="H9" i="24"/>
  <c r="N7" i="24"/>
  <c r="M7" i="24"/>
  <c r="L7" i="24"/>
  <c r="K7" i="24"/>
  <c r="J7" i="24"/>
  <c r="I7" i="24"/>
  <c r="H7" i="24"/>
  <c r="V93" i="31" a="1"/>
  <c r="X93" i="31" a="1"/>
  <c r="U93" i="31" a="1"/>
  <c r="Y93" i="31" a="1"/>
  <c r="W93" i="31" a="1"/>
  <c r="Z93" i="31" a="1"/>
  <c r="T93" i="31" a="1"/>
  <c r="U93" i="31" l="1"/>
  <c r="AG93" i="31" s="1"/>
  <c r="W93" i="31"/>
  <c r="AI93" i="31" s="1"/>
  <c r="X93" i="31"/>
  <c r="AJ93" i="31" s="1"/>
  <c r="Z93" i="31"/>
  <c r="AL93" i="31" s="1"/>
  <c r="V93" i="31"/>
  <c r="AH93" i="31" s="1"/>
  <c r="Y93" i="31"/>
  <c r="AK93" i="31" s="1"/>
  <c r="T93" i="31"/>
  <c r="AF93" i="31" s="1"/>
  <c r="H92" i="30"/>
  <c r="J92" i="30"/>
  <c r="K92" i="30"/>
  <c r="I92" i="30"/>
  <c r="L92" i="30"/>
  <c r="G92" i="30"/>
  <c r="AL92" i="30"/>
  <c r="M92" i="30"/>
  <c r="J199" i="31"/>
  <c r="K199" i="31"/>
  <c r="M108" i="31"/>
  <c r="K108" i="31"/>
  <c r="M238" i="31"/>
  <c r="L199" i="31"/>
  <c r="H108" i="31"/>
  <c r="L108" i="31"/>
  <c r="J108" i="31"/>
  <c r="H199" i="31"/>
  <c r="L238" i="31"/>
  <c r="J238" i="31"/>
  <c r="K238" i="31"/>
  <c r="I238" i="31"/>
  <c r="M199" i="31"/>
  <c r="H238" i="31"/>
  <c r="G108" i="31"/>
  <c r="G199" i="31"/>
  <c r="I199" i="31"/>
  <c r="I108" i="31"/>
  <c r="G238" i="31"/>
  <c r="AF92" i="30"/>
  <c r="AH92" i="30"/>
  <c r="AK92" i="30"/>
  <c r="AI92" i="30"/>
  <c r="AG92" i="30"/>
  <c r="AJ92" i="30"/>
  <c r="N304" i="29"/>
  <c r="N324" i="30"/>
  <c r="B280" i="26"/>
  <c r="B278" i="25"/>
  <c r="K19" i="25"/>
  <c r="S19" i="24"/>
  <c r="N42" i="25"/>
  <c r="V46" i="24"/>
  <c r="H72" i="25"/>
  <c r="P69" i="24"/>
  <c r="L98" i="25"/>
  <c r="T93" i="24"/>
  <c r="N136" i="25"/>
  <c r="V125" i="24"/>
  <c r="H168" i="25"/>
  <c r="P151" i="24"/>
  <c r="J183" i="25"/>
  <c r="R164" i="24"/>
  <c r="L209" i="25"/>
  <c r="T189" i="24"/>
  <c r="N237" i="25"/>
  <c r="V215" i="24"/>
  <c r="L261" i="25"/>
  <c r="T237" i="24"/>
  <c r="M31" i="25"/>
  <c r="K170" i="25"/>
  <c r="H7" i="25"/>
  <c r="P7" i="24"/>
  <c r="K34" i="25"/>
  <c r="S38" i="24"/>
  <c r="L60" i="25"/>
  <c r="T59" i="24"/>
  <c r="N73" i="25"/>
  <c r="V70" i="24"/>
  <c r="J92" i="25"/>
  <c r="R89" i="24"/>
  <c r="K128" i="25"/>
  <c r="S118" i="24"/>
  <c r="I131" i="25"/>
  <c r="Q120" i="24"/>
  <c r="N132" i="25"/>
  <c r="V121" i="24"/>
  <c r="L134" i="25"/>
  <c r="T123" i="24"/>
  <c r="J137" i="25"/>
  <c r="R126" i="24"/>
  <c r="H138" i="25"/>
  <c r="P127" i="24"/>
  <c r="M142" i="25"/>
  <c r="U129" i="24"/>
  <c r="K151" i="25"/>
  <c r="S133" i="24"/>
  <c r="I153" i="25"/>
  <c r="Q135" i="24"/>
  <c r="N154" i="25"/>
  <c r="V136" i="24"/>
  <c r="L156" i="25"/>
  <c r="T138" i="24"/>
  <c r="J52" i="25"/>
  <c r="R140" i="24"/>
  <c r="H159" i="25"/>
  <c r="P143" i="24"/>
  <c r="M160" i="25"/>
  <c r="U144" i="24"/>
  <c r="K165" i="25"/>
  <c r="S148" i="24"/>
  <c r="I168" i="25"/>
  <c r="Q151" i="24"/>
  <c r="N171" i="25"/>
  <c r="V154" i="24"/>
  <c r="L174" i="25"/>
  <c r="T156" i="24"/>
  <c r="J177" i="25"/>
  <c r="R158" i="24"/>
  <c r="H179" i="25"/>
  <c r="P160" i="24"/>
  <c r="M180" i="25"/>
  <c r="U161" i="24"/>
  <c r="K183" i="25"/>
  <c r="S164" i="24"/>
  <c r="I185" i="25"/>
  <c r="Q166" i="24"/>
  <c r="I187" i="25"/>
  <c r="Q168" i="24"/>
  <c r="N188" i="25"/>
  <c r="V169" i="24"/>
  <c r="L190" i="25"/>
  <c r="T171" i="24"/>
  <c r="J192" i="25"/>
  <c r="R173" i="24"/>
  <c r="H195" i="25"/>
  <c r="P176" i="24"/>
  <c r="M197" i="25"/>
  <c r="U177" i="24"/>
  <c r="K199" i="25"/>
  <c r="S179" i="24"/>
  <c r="I202" i="25"/>
  <c r="Q182" i="24"/>
  <c r="J206" i="25"/>
  <c r="R186" i="24"/>
  <c r="H208" i="25"/>
  <c r="P188" i="24"/>
  <c r="M209" i="25"/>
  <c r="U189" i="24"/>
  <c r="K212" i="25"/>
  <c r="S192" i="24"/>
  <c r="I214" i="25"/>
  <c r="Q194" i="24"/>
  <c r="N215" i="25"/>
  <c r="V195" i="24"/>
  <c r="T197" i="24"/>
  <c r="J220" i="25"/>
  <c r="R199" i="24"/>
  <c r="H223" i="25"/>
  <c r="P202" i="24"/>
  <c r="M224" i="25"/>
  <c r="U203" i="24"/>
  <c r="K227" i="25"/>
  <c r="S206" i="24"/>
  <c r="I230" i="25"/>
  <c r="Q208" i="24"/>
  <c r="N232" i="25"/>
  <c r="V210" i="24"/>
  <c r="L234" i="25"/>
  <c r="T212" i="24"/>
  <c r="J236" i="25"/>
  <c r="R214" i="24"/>
  <c r="H238" i="25"/>
  <c r="P216" i="24"/>
  <c r="M239" i="25"/>
  <c r="U217" i="24"/>
  <c r="K242" i="25"/>
  <c r="S219" i="24"/>
  <c r="I246" i="25"/>
  <c r="Q223" i="24"/>
  <c r="N247" i="25"/>
  <c r="V224" i="24"/>
  <c r="L249" i="25"/>
  <c r="T226" i="24"/>
  <c r="J251" i="25"/>
  <c r="R228" i="24"/>
  <c r="H258" i="25"/>
  <c r="P235" i="24"/>
  <c r="M261" i="25"/>
  <c r="U237" i="24"/>
  <c r="K6" i="25"/>
  <c r="I11" i="25"/>
  <c r="N12" i="25"/>
  <c r="L20" i="25"/>
  <c r="J23" i="25"/>
  <c r="H145" i="25"/>
  <c r="M146" i="25"/>
  <c r="K26" i="25"/>
  <c r="I28" i="25"/>
  <c r="N31" i="25"/>
  <c r="L44" i="25"/>
  <c r="J48" i="26"/>
  <c r="H99" i="25"/>
  <c r="J113" i="25"/>
  <c r="J116" i="25"/>
  <c r="H121" i="25"/>
  <c r="M122" i="25"/>
  <c r="I161" i="25"/>
  <c r="N167" i="25"/>
  <c r="L170" i="25"/>
  <c r="J193" i="25"/>
  <c r="H222" i="25"/>
  <c r="M231" i="25"/>
  <c r="K244" i="25"/>
  <c r="I255" i="25"/>
  <c r="N254" i="25"/>
  <c r="K190" i="25"/>
  <c r="S171" i="24"/>
  <c r="N221" i="25"/>
  <c r="V200" i="24"/>
  <c r="J242" i="25"/>
  <c r="R219" i="24"/>
  <c r="I23" i="25"/>
  <c r="I113" i="25"/>
  <c r="J244" i="25"/>
  <c r="N37" i="25"/>
  <c r="V41" i="24"/>
  <c r="M66" i="25"/>
  <c r="U65" i="24"/>
  <c r="N87" i="25"/>
  <c r="V84" i="24"/>
  <c r="L109" i="25"/>
  <c r="T103" i="24"/>
  <c r="N9" i="25"/>
  <c r="V9" i="24"/>
  <c r="K24" i="25"/>
  <c r="S24" i="24"/>
  <c r="N46" i="25"/>
  <c r="V50" i="24"/>
  <c r="J72" i="25"/>
  <c r="R69" i="24"/>
  <c r="H89" i="25"/>
  <c r="P86" i="24"/>
  <c r="K92" i="25"/>
  <c r="S89" i="24"/>
  <c r="I97" i="25"/>
  <c r="Q92" i="24"/>
  <c r="N98" i="25"/>
  <c r="V93" i="24"/>
  <c r="L101" i="25"/>
  <c r="T96" i="24"/>
  <c r="J104" i="25"/>
  <c r="R98" i="24"/>
  <c r="H107" i="25"/>
  <c r="P101" i="24"/>
  <c r="M109" i="25"/>
  <c r="U103" i="24"/>
  <c r="K110" i="25"/>
  <c r="S104" i="24"/>
  <c r="I118" i="25"/>
  <c r="Q111" i="24"/>
  <c r="N124" i="25"/>
  <c r="V114" i="24"/>
  <c r="L128" i="25"/>
  <c r="T118" i="24"/>
  <c r="J131" i="25"/>
  <c r="R120" i="24"/>
  <c r="H133" i="25"/>
  <c r="P122" i="24"/>
  <c r="M134" i="25"/>
  <c r="U123" i="24"/>
  <c r="K137" i="25"/>
  <c r="S126" i="24"/>
  <c r="I138" i="25"/>
  <c r="Q127" i="24"/>
  <c r="N142" i="25"/>
  <c r="V129" i="24"/>
  <c r="L151" i="25"/>
  <c r="T133" i="24"/>
  <c r="J153" i="25"/>
  <c r="R135" i="24"/>
  <c r="H155" i="25"/>
  <c r="P137" i="24"/>
  <c r="M156" i="25"/>
  <c r="U138" i="24"/>
  <c r="K52" i="25"/>
  <c r="S140" i="24"/>
  <c r="I159" i="25"/>
  <c r="Q143" i="24"/>
  <c r="N160" i="25"/>
  <c r="V144" i="24"/>
  <c r="L165" i="25"/>
  <c r="T148" i="24"/>
  <c r="J168" i="25"/>
  <c r="R151" i="24"/>
  <c r="H173" i="25"/>
  <c r="P155" i="24"/>
  <c r="M174" i="25"/>
  <c r="U156" i="24"/>
  <c r="K177" i="25"/>
  <c r="S158" i="24"/>
  <c r="I179" i="25"/>
  <c r="Q160" i="24"/>
  <c r="N180" i="25"/>
  <c r="V161" i="24"/>
  <c r="L183" i="25"/>
  <c r="T164" i="24"/>
  <c r="J185" i="25"/>
  <c r="R166" i="24"/>
  <c r="J187" i="25"/>
  <c r="R168" i="24"/>
  <c r="H189" i="25"/>
  <c r="P170" i="24"/>
  <c r="M190" i="25"/>
  <c r="U171" i="24"/>
  <c r="K192" i="25"/>
  <c r="S173" i="24"/>
  <c r="I195" i="25"/>
  <c r="Q176" i="24"/>
  <c r="N197" i="25"/>
  <c r="V177" i="24"/>
  <c r="L199" i="25"/>
  <c r="T179" i="24"/>
  <c r="J202" i="25"/>
  <c r="R182" i="24"/>
  <c r="K206" i="25"/>
  <c r="S186" i="24"/>
  <c r="I208" i="25"/>
  <c r="Q188" i="24"/>
  <c r="N209" i="25"/>
  <c r="V189" i="24"/>
  <c r="L212" i="25"/>
  <c r="T192" i="24"/>
  <c r="J214" i="25"/>
  <c r="R194" i="24"/>
  <c r="P196" i="24"/>
  <c r="U197" i="24"/>
  <c r="K220" i="25"/>
  <c r="S199" i="24"/>
  <c r="I223" i="25"/>
  <c r="Q202" i="24"/>
  <c r="N224" i="25"/>
  <c r="V203" i="24"/>
  <c r="L227" i="25"/>
  <c r="T206" i="24"/>
  <c r="J230" i="25"/>
  <c r="R208" i="24"/>
  <c r="H233" i="25"/>
  <c r="P211" i="24"/>
  <c r="M234" i="25"/>
  <c r="U212" i="24"/>
  <c r="K236" i="25"/>
  <c r="S214" i="24"/>
  <c r="I238" i="25"/>
  <c r="Q216" i="24"/>
  <c r="N239" i="25"/>
  <c r="V217" i="24"/>
  <c r="L242" i="25"/>
  <c r="T219" i="24"/>
  <c r="J246" i="25"/>
  <c r="R223" i="24"/>
  <c r="H248" i="25"/>
  <c r="P225" i="24"/>
  <c r="M249" i="25"/>
  <c r="U226" i="24"/>
  <c r="K251" i="25"/>
  <c r="S228" i="24"/>
  <c r="I258" i="25"/>
  <c r="Q235" i="24"/>
  <c r="N261" i="25"/>
  <c r="V237" i="24"/>
  <c r="L6" i="25"/>
  <c r="J11" i="25"/>
  <c r="H15" i="25"/>
  <c r="M20" i="25"/>
  <c r="K23" i="25"/>
  <c r="I145" i="25"/>
  <c r="N146" i="25"/>
  <c r="L26" i="25"/>
  <c r="J28" i="25"/>
  <c r="H32" i="25"/>
  <c r="M44" i="25"/>
  <c r="K48" i="26"/>
  <c r="I99" i="25"/>
  <c r="K113" i="25"/>
  <c r="K116" i="25"/>
  <c r="K117" i="26" s="1"/>
  <c r="I121" i="25"/>
  <c r="N122" i="25"/>
  <c r="J161" i="25"/>
  <c r="H169" i="25"/>
  <c r="M170" i="25"/>
  <c r="K193" i="25"/>
  <c r="I222" i="25"/>
  <c r="N231" i="25"/>
  <c r="L244" i="25"/>
  <c r="J255" i="25"/>
  <c r="H256" i="25"/>
  <c r="M16" i="25"/>
  <c r="U16" i="24"/>
  <c r="H55" i="25"/>
  <c r="P55" i="24"/>
  <c r="I77" i="25"/>
  <c r="Q74" i="24"/>
  <c r="M106" i="25"/>
  <c r="U100" i="24"/>
  <c r="K134" i="25"/>
  <c r="S123" i="24"/>
  <c r="J165" i="25"/>
  <c r="R148" i="24"/>
  <c r="H185" i="25"/>
  <c r="P166" i="24"/>
  <c r="N207" i="25"/>
  <c r="V187" i="24"/>
  <c r="M232" i="25"/>
  <c r="U210" i="24"/>
  <c r="J6" i="25"/>
  <c r="K44" i="25"/>
  <c r="M167" i="25"/>
  <c r="M9" i="25"/>
  <c r="U9" i="24"/>
  <c r="H29" i="25"/>
  <c r="P33" i="24"/>
  <c r="N58" i="25"/>
  <c r="V57" i="24"/>
  <c r="L75" i="25"/>
  <c r="T72" i="24"/>
  <c r="J110" i="25"/>
  <c r="R104" i="24"/>
  <c r="I29" i="25"/>
  <c r="Q33" i="24"/>
  <c r="H59" i="25"/>
  <c r="P58" i="24"/>
  <c r="I79" i="25"/>
  <c r="Q76" i="24"/>
  <c r="N19" i="25"/>
  <c r="V19" i="24"/>
  <c r="I38" i="25"/>
  <c r="Q42" i="24"/>
  <c r="H50" i="25"/>
  <c r="P52" i="24"/>
  <c r="I59" i="25"/>
  <c r="Q58" i="24"/>
  <c r="N60" i="25"/>
  <c r="V59" i="24"/>
  <c r="L63" i="25"/>
  <c r="T62" i="24"/>
  <c r="J65" i="25"/>
  <c r="R64" i="24"/>
  <c r="H68" i="25"/>
  <c r="P66" i="24"/>
  <c r="M69" i="25"/>
  <c r="U67" i="24"/>
  <c r="K72" i="25"/>
  <c r="S69" i="24"/>
  <c r="I74" i="25"/>
  <c r="Q71" i="24"/>
  <c r="N75" i="25"/>
  <c r="V72" i="24"/>
  <c r="L77" i="25"/>
  <c r="T74" i="24"/>
  <c r="J79" i="25"/>
  <c r="R76" i="24"/>
  <c r="H83" i="25"/>
  <c r="P80" i="24"/>
  <c r="M84" i="25"/>
  <c r="U81" i="24"/>
  <c r="K86" i="25"/>
  <c r="S83" i="24"/>
  <c r="I89" i="25"/>
  <c r="Q86" i="24"/>
  <c r="N90" i="25"/>
  <c r="V87" i="24"/>
  <c r="L92" i="25"/>
  <c r="T89" i="24"/>
  <c r="J97" i="25"/>
  <c r="R92" i="24"/>
  <c r="H100" i="25"/>
  <c r="P95" i="24"/>
  <c r="M101" i="25"/>
  <c r="U96" i="24"/>
  <c r="K104" i="25"/>
  <c r="S98" i="24"/>
  <c r="I107" i="25"/>
  <c r="Q101" i="24"/>
  <c r="N109" i="25"/>
  <c r="V103" i="24"/>
  <c r="L110" i="25"/>
  <c r="T104" i="24"/>
  <c r="J118" i="25"/>
  <c r="R111" i="24"/>
  <c r="H126" i="25"/>
  <c r="P116" i="24"/>
  <c r="M128" i="25"/>
  <c r="U118" i="24"/>
  <c r="K131" i="25"/>
  <c r="S120" i="24"/>
  <c r="I133" i="25"/>
  <c r="Q122" i="24"/>
  <c r="N134" i="25"/>
  <c r="V123" i="24"/>
  <c r="L137" i="25"/>
  <c r="T126" i="24"/>
  <c r="J138" i="25"/>
  <c r="R127" i="24"/>
  <c r="H150" i="25"/>
  <c r="P132" i="24"/>
  <c r="M151" i="25"/>
  <c r="U133" i="24"/>
  <c r="K153" i="25"/>
  <c r="S135" i="24"/>
  <c r="I155" i="25"/>
  <c r="Q137" i="24"/>
  <c r="N156" i="25"/>
  <c r="V138" i="24"/>
  <c r="L52" i="25"/>
  <c r="T140" i="24"/>
  <c r="J159" i="25"/>
  <c r="R143" i="24"/>
  <c r="H162" i="25"/>
  <c r="P146" i="24"/>
  <c r="M165" i="25"/>
  <c r="U148" i="24"/>
  <c r="K168" i="25"/>
  <c r="S151" i="24"/>
  <c r="I173" i="25"/>
  <c r="Q155" i="24"/>
  <c r="N174" i="25"/>
  <c r="V156" i="24"/>
  <c r="L177" i="25"/>
  <c r="T158" i="24"/>
  <c r="J179" i="25"/>
  <c r="R160" i="24"/>
  <c r="H181" i="25"/>
  <c r="P162" i="24"/>
  <c r="M183" i="25"/>
  <c r="U164" i="24"/>
  <c r="K185" i="25"/>
  <c r="S166" i="24"/>
  <c r="K187" i="25"/>
  <c r="S168" i="24"/>
  <c r="I189" i="25"/>
  <c r="Q170" i="24"/>
  <c r="N190" i="25"/>
  <c r="V171" i="24"/>
  <c r="L192" i="25"/>
  <c r="T173" i="24"/>
  <c r="J195" i="25"/>
  <c r="R176" i="24"/>
  <c r="H198" i="25"/>
  <c r="P178" i="24"/>
  <c r="M199" i="25"/>
  <c r="U179" i="24"/>
  <c r="K202" i="25"/>
  <c r="S182" i="24"/>
  <c r="L206" i="25"/>
  <c r="T186" i="24"/>
  <c r="J208" i="25"/>
  <c r="R188" i="24"/>
  <c r="H210" i="25"/>
  <c r="P190" i="24"/>
  <c r="M212" i="25"/>
  <c r="U192" i="24"/>
  <c r="K214" i="25"/>
  <c r="S194" i="24"/>
  <c r="Q196" i="24"/>
  <c r="V197" i="24"/>
  <c r="L220" i="25"/>
  <c r="T199" i="24"/>
  <c r="J223" i="25"/>
  <c r="R202" i="24"/>
  <c r="H226" i="25"/>
  <c r="P205" i="24"/>
  <c r="M227" i="25"/>
  <c r="U206" i="24"/>
  <c r="K230" i="25"/>
  <c r="S208" i="24"/>
  <c r="I233" i="25"/>
  <c r="Q211" i="24"/>
  <c r="N234" i="25"/>
  <c r="V212" i="24"/>
  <c r="L236" i="25"/>
  <c r="T214" i="24"/>
  <c r="J238" i="25"/>
  <c r="R216" i="24"/>
  <c r="H241" i="25"/>
  <c r="P218" i="24"/>
  <c r="M242" i="25"/>
  <c r="U219" i="24"/>
  <c r="K246" i="25"/>
  <c r="S223" i="24"/>
  <c r="I248" i="25"/>
  <c r="Q225" i="24"/>
  <c r="N249" i="25"/>
  <c r="V226" i="24"/>
  <c r="L251" i="25"/>
  <c r="T228" i="24"/>
  <c r="J258" i="25"/>
  <c r="R235" i="24"/>
  <c r="H260" i="25"/>
  <c r="P236" i="24"/>
  <c r="M6" i="25"/>
  <c r="K11" i="25"/>
  <c r="I15" i="25"/>
  <c r="N20" i="25"/>
  <c r="L23" i="25"/>
  <c r="J145" i="25"/>
  <c r="H147" i="25"/>
  <c r="M26" i="25"/>
  <c r="K28" i="25"/>
  <c r="I32" i="25"/>
  <c r="N44" i="25"/>
  <c r="L48" i="26"/>
  <c r="J99" i="25"/>
  <c r="L113" i="25"/>
  <c r="L116" i="25"/>
  <c r="J121" i="25"/>
  <c r="H127" i="25"/>
  <c r="K161" i="25"/>
  <c r="I169" i="25"/>
  <c r="N170" i="25"/>
  <c r="L193" i="25"/>
  <c r="J222" i="25"/>
  <c r="H243" i="25"/>
  <c r="M244" i="25"/>
  <c r="K255" i="25"/>
  <c r="I256" i="25"/>
  <c r="J34" i="25"/>
  <c r="R38" i="24"/>
  <c r="L46" i="25"/>
  <c r="T50" i="24"/>
  <c r="K75" i="25"/>
  <c r="S72" i="24"/>
  <c r="I92" i="25"/>
  <c r="Q89" i="24"/>
  <c r="L124" i="25"/>
  <c r="T114" i="24"/>
  <c r="K156" i="25"/>
  <c r="S138" i="24"/>
  <c r="I177" i="25"/>
  <c r="Q158" i="24"/>
  <c r="J199" i="25"/>
  <c r="R179" i="24"/>
  <c r="J227" i="25"/>
  <c r="R206" i="24"/>
  <c r="I251" i="25"/>
  <c r="Q228" i="24"/>
  <c r="J26" i="25"/>
  <c r="H161" i="25"/>
  <c r="K13" i="25"/>
  <c r="S13" i="24"/>
  <c r="L39" i="25"/>
  <c r="T43" i="24"/>
  <c r="K54" i="25"/>
  <c r="S54" i="24"/>
  <c r="I72" i="25"/>
  <c r="Q69" i="24"/>
  <c r="H97" i="25"/>
  <c r="P92" i="24"/>
  <c r="L13" i="25"/>
  <c r="T13" i="24"/>
  <c r="M39" i="25"/>
  <c r="U43" i="24"/>
  <c r="J55" i="25"/>
  <c r="R55" i="24"/>
  <c r="H74" i="25"/>
  <c r="P71" i="24"/>
  <c r="H10" i="25"/>
  <c r="P10" i="24"/>
  <c r="J29" i="25"/>
  <c r="R33" i="24"/>
  <c r="L41" i="25"/>
  <c r="T45" i="24"/>
  <c r="K7" i="25"/>
  <c r="S7" i="24"/>
  <c r="J17" i="25"/>
  <c r="R17" i="24"/>
  <c r="N34" i="25"/>
  <c r="V38" i="24"/>
  <c r="H40" i="25"/>
  <c r="P44" i="24"/>
  <c r="I50" i="25"/>
  <c r="Q52" i="24"/>
  <c r="J59" i="25"/>
  <c r="R58" i="24"/>
  <c r="K65" i="25"/>
  <c r="S64" i="24"/>
  <c r="I68" i="25"/>
  <c r="Q66" i="24"/>
  <c r="N69" i="25"/>
  <c r="V67" i="24"/>
  <c r="L72" i="25"/>
  <c r="T69" i="24"/>
  <c r="J74" i="25"/>
  <c r="R71" i="24"/>
  <c r="P73" i="24"/>
  <c r="M77" i="25"/>
  <c r="U74" i="24"/>
  <c r="K79" i="25"/>
  <c r="S76" i="24"/>
  <c r="I83" i="25"/>
  <c r="Q80" i="24"/>
  <c r="N84" i="25"/>
  <c r="V81" i="24"/>
  <c r="L86" i="25"/>
  <c r="T83" i="24"/>
  <c r="J89" i="25"/>
  <c r="R86" i="24"/>
  <c r="H91" i="25"/>
  <c r="P88" i="24"/>
  <c r="M92" i="25"/>
  <c r="U89" i="24"/>
  <c r="K97" i="25"/>
  <c r="S92" i="24"/>
  <c r="I100" i="25"/>
  <c r="Q95" i="24"/>
  <c r="N101" i="25"/>
  <c r="V96" i="24"/>
  <c r="L104" i="25"/>
  <c r="T98" i="24"/>
  <c r="J107" i="25"/>
  <c r="R101" i="24"/>
  <c r="H108" i="25"/>
  <c r="P102" i="24"/>
  <c r="M110" i="25"/>
  <c r="U104" i="24"/>
  <c r="K118" i="25"/>
  <c r="S111" i="24"/>
  <c r="I126" i="25"/>
  <c r="Q116" i="24"/>
  <c r="N128" i="25"/>
  <c r="V118" i="24"/>
  <c r="L131" i="25"/>
  <c r="T120" i="24"/>
  <c r="J133" i="25"/>
  <c r="R122" i="24"/>
  <c r="H135" i="25"/>
  <c r="P124" i="24"/>
  <c r="M137" i="25"/>
  <c r="U126" i="24"/>
  <c r="K138" i="25"/>
  <c r="S127" i="24"/>
  <c r="I150" i="25"/>
  <c r="Q132" i="24"/>
  <c r="N151" i="25"/>
  <c r="V133" i="24"/>
  <c r="L153" i="25"/>
  <c r="T135" i="24"/>
  <c r="J155" i="25"/>
  <c r="R137" i="24"/>
  <c r="H51" i="25"/>
  <c r="P139" i="24"/>
  <c r="M52" i="25"/>
  <c r="U140" i="24"/>
  <c r="K159" i="25"/>
  <c r="S143" i="24"/>
  <c r="I162" i="25"/>
  <c r="Q146" i="24"/>
  <c r="N165" i="25"/>
  <c r="V148" i="24"/>
  <c r="L168" i="25"/>
  <c r="T151" i="24"/>
  <c r="J173" i="25"/>
  <c r="R155" i="24"/>
  <c r="H176" i="25"/>
  <c r="P157" i="24"/>
  <c r="M177" i="25"/>
  <c r="U158" i="24"/>
  <c r="K179" i="25"/>
  <c r="S160" i="24"/>
  <c r="I181" i="25"/>
  <c r="Q162" i="24"/>
  <c r="N183" i="25"/>
  <c r="V164" i="24"/>
  <c r="L185" i="25"/>
  <c r="T166" i="24"/>
  <c r="L187" i="25"/>
  <c r="T168" i="24"/>
  <c r="J189" i="25"/>
  <c r="R170" i="24"/>
  <c r="H191" i="25"/>
  <c r="P172" i="24"/>
  <c r="M192" i="25"/>
  <c r="U173" i="24"/>
  <c r="K195" i="25"/>
  <c r="S176" i="24"/>
  <c r="I198" i="25"/>
  <c r="Q178" i="24"/>
  <c r="N199" i="25"/>
  <c r="V179" i="24"/>
  <c r="L202" i="25"/>
  <c r="T182" i="24"/>
  <c r="M206" i="25"/>
  <c r="U186" i="24"/>
  <c r="K208" i="25"/>
  <c r="S188" i="24"/>
  <c r="I210" i="25"/>
  <c r="Q190" i="24"/>
  <c r="N212" i="25"/>
  <c r="V192" i="24"/>
  <c r="L214" i="25"/>
  <c r="T194" i="24"/>
  <c r="R196" i="24"/>
  <c r="H219" i="25"/>
  <c r="P198" i="24"/>
  <c r="M220" i="25"/>
  <c r="U199" i="24"/>
  <c r="K223" i="25"/>
  <c r="S202" i="24"/>
  <c r="I226" i="25"/>
  <c r="Q205" i="24"/>
  <c r="N227" i="25"/>
  <c r="V206" i="24"/>
  <c r="L230" i="25"/>
  <c r="T208" i="24"/>
  <c r="J233" i="25"/>
  <c r="R211" i="24"/>
  <c r="P213" i="24"/>
  <c r="M236" i="25"/>
  <c r="U214" i="24"/>
  <c r="K238" i="25"/>
  <c r="S216" i="24"/>
  <c r="I241" i="25"/>
  <c r="Q218" i="24"/>
  <c r="N242" i="25"/>
  <c r="V219" i="24"/>
  <c r="L246" i="25"/>
  <c r="T223" i="24"/>
  <c r="J248" i="25"/>
  <c r="R225" i="24"/>
  <c r="H250" i="25"/>
  <c r="P227" i="24"/>
  <c r="M251" i="25"/>
  <c r="U228" i="24"/>
  <c r="K258" i="25"/>
  <c r="S235" i="24"/>
  <c r="I260" i="25"/>
  <c r="Q236" i="24"/>
  <c r="N6" i="25"/>
  <c r="L11" i="25"/>
  <c r="J15" i="25"/>
  <c r="H21" i="25"/>
  <c r="M23" i="25"/>
  <c r="K145" i="25"/>
  <c r="I147" i="25"/>
  <c r="N26" i="25"/>
  <c r="L28" i="25"/>
  <c r="J32" i="25"/>
  <c r="H45" i="25"/>
  <c r="M48" i="26"/>
  <c r="K99" i="25"/>
  <c r="H115" i="25"/>
  <c r="M116" i="25"/>
  <c r="K121" i="25"/>
  <c r="I127" i="25"/>
  <c r="L161" i="25"/>
  <c r="J169" i="25"/>
  <c r="H182" i="25"/>
  <c r="M193" i="25"/>
  <c r="K222" i="25"/>
  <c r="I243" i="25"/>
  <c r="N244" i="25"/>
  <c r="L255" i="25"/>
  <c r="J256" i="25"/>
  <c r="H18" i="25"/>
  <c r="P18" i="24"/>
  <c r="I41" i="25"/>
  <c r="Q45" i="24"/>
  <c r="J69" i="25"/>
  <c r="R67" i="24"/>
  <c r="K90" i="25"/>
  <c r="S87" i="24"/>
  <c r="H153" i="25"/>
  <c r="P135" i="24"/>
  <c r="I192" i="25"/>
  <c r="Q173" i="24"/>
  <c r="H214" i="25"/>
  <c r="P194" i="24"/>
  <c r="L239" i="25"/>
  <c r="T217" i="24"/>
  <c r="K20" i="25"/>
  <c r="I116" i="25"/>
  <c r="L231" i="25"/>
  <c r="J24" i="25"/>
  <c r="R24" i="24"/>
  <c r="I55" i="25"/>
  <c r="Q55" i="24"/>
  <c r="L90" i="25"/>
  <c r="T87" i="24"/>
  <c r="M124" i="25"/>
  <c r="U114" i="24"/>
  <c r="M19" i="25"/>
  <c r="U19" i="24"/>
  <c r="I43" i="25"/>
  <c r="Q47" i="24"/>
  <c r="N66" i="25"/>
  <c r="V65" i="24"/>
  <c r="K77" i="25"/>
  <c r="S74" i="24"/>
  <c r="K18" i="25"/>
  <c r="S18" i="24"/>
  <c r="K36" i="25"/>
  <c r="S40" i="24"/>
  <c r="J43" i="25"/>
  <c r="R47" i="24"/>
  <c r="L18" i="25"/>
  <c r="T18" i="24"/>
  <c r="M24" i="25"/>
  <c r="U24" i="24"/>
  <c r="K29" i="25"/>
  <c r="S33" i="24"/>
  <c r="L36" i="25"/>
  <c r="T40" i="24"/>
  <c r="M41" i="25"/>
  <c r="U45" i="24"/>
  <c r="L55" i="25"/>
  <c r="T55" i="24"/>
  <c r="H61" i="25"/>
  <c r="P60" i="24"/>
  <c r="L7" i="25"/>
  <c r="T7" i="24"/>
  <c r="H14" i="25"/>
  <c r="P14" i="24"/>
  <c r="K17" i="25"/>
  <c r="S17" i="24"/>
  <c r="N24" i="25"/>
  <c r="V24" i="24"/>
  <c r="L29" i="25"/>
  <c r="T33" i="24"/>
  <c r="J33" i="25"/>
  <c r="R37" i="24"/>
  <c r="H35" i="25"/>
  <c r="P39" i="24"/>
  <c r="M36" i="25"/>
  <c r="U40" i="24"/>
  <c r="K38" i="25"/>
  <c r="S42" i="24"/>
  <c r="I40" i="25"/>
  <c r="Q44" i="24"/>
  <c r="N41" i="25"/>
  <c r="V45" i="24"/>
  <c r="L43" i="25"/>
  <c r="T47" i="24"/>
  <c r="J50" i="25"/>
  <c r="R52" i="24"/>
  <c r="H53" i="25"/>
  <c r="P53" i="24"/>
  <c r="M55" i="25"/>
  <c r="U55" i="24"/>
  <c r="K59" i="25"/>
  <c r="S58" i="24"/>
  <c r="I61" i="25"/>
  <c r="Q60" i="24"/>
  <c r="N63" i="25"/>
  <c r="V62" i="24"/>
  <c r="L65" i="25"/>
  <c r="T64" i="24"/>
  <c r="J68" i="25"/>
  <c r="R66" i="24"/>
  <c r="H71" i="25"/>
  <c r="P68" i="24"/>
  <c r="M72" i="25"/>
  <c r="U69" i="24"/>
  <c r="K74" i="25"/>
  <c r="S71" i="24"/>
  <c r="Q73" i="24"/>
  <c r="N77" i="25"/>
  <c r="V74" i="24"/>
  <c r="L79" i="25"/>
  <c r="T76" i="24"/>
  <c r="J83" i="25"/>
  <c r="R80" i="24"/>
  <c r="H85" i="25"/>
  <c r="P82" i="24"/>
  <c r="M86" i="25"/>
  <c r="U83" i="24"/>
  <c r="K89" i="25"/>
  <c r="S86" i="24"/>
  <c r="I91" i="25"/>
  <c r="Q88" i="24"/>
  <c r="N92" i="25"/>
  <c r="V89" i="24"/>
  <c r="L97" i="25"/>
  <c r="T92" i="24"/>
  <c r="J100" i="25"/>
  <c r="R95" i="24"/>
  <c r="H103" i="25"/>
  <c r="P97" i="24"/>
  <c r="M104" i="25"/>
  <c r="U98" i="24"/>
  <c r="K107" i="25"/>
  <c r="S101" i="24"/>
  <c r="I108" i="25"/>
  <c r="Q102" i="24"/>
  <c r="N110" i="25"/>
  <c r="V104" i="24"/>
  <c r="L118" i="25"/>
  <c r="T111" i="24"/>
  <c r="J126" i="25"/>
  <c r="R116" i="24"/>
  <c r="H129" i="25"/>
  <c r="P119" i="24"/>
  <c r="M131" i="25"/>
  <c r="U120" i="24"/>
  <c r="K133" i="25"/>
  <c r="S122" i="24"/>
  <c r="I135" i="25"/>
  <c r="Q124" i="24"/>
  <c r="N137" i="25"/>
  <c r="V126" i="24"/>
  <c r="L138" i="25"/>
  <c r="T127" i="24"/>
  <c r="J150" i="25"/>
  <c r="R132" i="24"/>
  <c r="H152" i="25"/>
  <c r="P134" i="24"/>
  <c r="M153" i="25"/>
  <c r="U135" i="24"/>
  <c r="K155" i="25"/>
  <c r="S137" i="24"/>
  <c r="I51" i="25"/>
  <c r="Q139" i="24"/>
  <c r="N52" i="25"/>
  <c r="V140" i="24"/>
  <c r="L159" i="25"/>
  <c r="T143" i="24"/>
  <c r="J162" i="25"/>
  <c r="R146" i="24"/>
  <c r="H166" i="25"/>
  <c r="P149" i="24"/>
  <c r="M168" i="25"/>
  <c r="U151" i="24"/>
  <c r="K173" i="25"/>
  <c r="S155" i="24"/>
  <c r="I176" i="25"/>
  <c r="Q157" i="24"/>
  <c r="N177" i="25"/>
  <c r="V158" i="24"/>
  <c r="L179" i="25"/>
  <c r="T160" i="24"/>
  <c r="J181" i="25"/>
  <c r="R162" i="24"/>
  <c r="H184" i="25"/>
  <c r="P165" i="24"/>
  <c r="H186" i="25"/>
  <c r="P167" i="24"/>
  <c r="M187" i="25"/>
  <c r="U168" i="24"/>
  <c r="K189" i="25"/>
  <c r="S170" i="24"/>
  <c r="I191" i="25"/>
  <c r="Q172" i="24"/>
  <c r="N192" i="25"/>
  <c r="V173" i="24"/>
  <c r="L195" i="25"/>
  <c r="T176" i="24"/>
  <c r="J198" i="25"/>
  <c r="R178" i="24"/>
  <c r="H200" i="25"/>
  <c r="P180" i="24"/>
  <c r="M202" i="25"/>
  <c r="U182" i="24"/>
  <c r="N206" i="25"/>
  <c r="V186" i="24"/>
  <c r="L208" i="25"/>
  <c r="T188" i="24"/>
  <c r="J210" i="25"/>
  <c r="R190" i="24"/>
  <c r="H213" i="25"/>
  <c r="P193" i="24"/>
  <c r="M214" i="25"/>
  <c r="U194" i="24"/>
  <c r="S196" i="24"/>
  <c r="I219" i="25"/>
  <c r="Q198" i="24"/>
  <c r="N220" i="25"/>
  <c r="V199" i="24"/>
  <c r="L223" i="25"/>
  <c r="T202" i="24"/>
  <c r="J226" i="25"/>
  <c r="R205" i="24"/>
  <c r="H229" i="25"/>
  <c r="P207" i="24"/>
  <c r="M230" i="25"/>
  <c r="U208" i="24"/>
  <c r="K233" i="25"/>
  <c r="S211" i="24"/>
  <c r="Q213" i="24"/>
  <c r="N236" i="25"/>
  <c r="V214" i="24"/>
  <c r="L238" i="25"/>
  <c r="T216" i="24"/>
  <c r="J241" i="25"/>
  <c r="R218" i="24"/>
  <c r="H245" i="25"/>
  <c r="P222" i="24"/>
  <c r="M246" i="25"/>
  <c r="U223" i="24"/>
  <c r="K248" i="25"/>
  <c r="S225" i="24"/>
  <c r="I250" i="25"/>
  <c r="Q227" i="24"/>
  <c r="N251" i="25"/>
  <c r="V228" i="24"/>
  <c r="L258" i="25"/>
  <c r="T235" i="24"/>
  <c r="J260" i="25"/>
  <c r="R236" i="24"/>
  <c r="H8" i="25"/>
  <c r="M11" i="25"/>
  <c r="K15" i="25"/>
  <c r="I21" i="25"/>
  <c r="N23" i="25"/>
  <c r="L145" i="25"/>
  <c r="J147" i="25"/>
  <c r="H27" i="25"/>
  <c r="M28" i="25"/>
  <c r="K32" i="25"/>
  <c r="I45" i="25"/>
  <c r="N48" i="26"/>
  <c r="L99" i="25"/>
  <c r="I115" i="25"/>
  <c r="N116" i="25"/>
  <c r="L121" i="25"/>
  <c r="J127" i="25"/>
  <c r="H149" i="25"/>
  <c r="M161" i="25"/>
  <c r="K169" i="25"/>
  <c r="I182" i="25"/>
  <c r="N193" i="25"/>
  <c r="L222" i="25"/>
  <c r="J243" i="25"/>
  <c r="H253" i="25"/>
  <c r="M255" i="25"/>
  <c r="K256" i="25"/>
  <c r="H36" i="25"/>
  <c r="P40" i="24"/>
  <c r="I63" i="25"/>
  <c r="Q62" i="24"/>
  <c r="N80" i="25"/>
  <c r="V77" i="24"/>
  <c r="H104" i="25"/>
  <c r="P98" i="24"/>
  <c r="H131" i="25"/>
  <c r="P120" i="24"/>
  <c r="I52" i="25"/>
  <c r="Q140" i="24"/>
  <c r="L180" i="25"/>
  <c r="T161" i="24"/>
  <c r="I206" i="25"/>
  <c r="Q186" i="24"/>
  <c r="H230" i="25"/>
  <c r="P208" i="24"/>
  <c r="N252" i="25"/>
  <c r="V229" i="24"/>
  <c r="H28" i="25"/>
  <c r="N201" i="25"/>
  <c r="N16" i="25"/>
  <c r="V16" i="24"/>
  <c r="M46" i="25"/>
  <c r="U50" i="24"/>
  <c r="K84" i="25"/>
  <c r="S81" i="24"/>
  <c r="N106" i="25"/>
  <c r="V100" i="24"/>
  <c r="H17" i="25"/>
  <c r="P17" i="24"/>
  <c r="N30" i="25"/>
  <c r="V34" i="24"/>
  <c r="L54" i="25"/>
  <c r="T54" i="24"/>
  <c r="M75" i="25"/>
  <c r="U72" i="24"/>
  <c r="J7" i="25"/>
  <c r="R7" i="24"/>
  <c r="M34" i="25"/>
  <c r="U38" i="24"/>
  <c r="K55" i="25"/>
  <c r="S55" i="24"/>
  <c r="N13" i="25"/>
  <c r="V13" i="24"/>
  <c r="H22" i="25"/>
  <c r="P22" i="24"/>
  <c r="I33" i="25"/>
  <c r="Q37" i="24"/>
  <c r="J38" i="25"/>
  <c r="R42" i="24"/>
  <c r="K43" i="25"/>
  <c r="S47" i="24"/>
  <c r="N54" i="25"/>
  <c r="V54" i="24"/>
  <c r="M63" i="25"/>
  <c r="U62" i="24"/>
  <c r="J10" i="25"/>
  <c r="R10" i="24"/>
  <c r="M18" i="25"/>
  <c r="U18" i="24"/>
  <c r="I22" i="25"/>
  <c r="Q22" i="24"/>
  <c r="M7" i="25"/>
  <c r="U7" i="24"/>
  <c r="K10" i="25"/>
  <c r="S10" i="24"/>
  <c r="I14" i="25"/>
  <c r="Q14" i="24"/>
  <c r="N18" i="25"/>
  <c r="V18" i="24"/>
  <c r="L17" i="25"/>
  <c r="T17" i="24"/>
  <c r="J22" i="25"/>
  <c r="R22" i="24"/>
  <c r="H25" i="25"/>
  <c r="P29" i="24"/>
  <c r="M29" i="25"/>
  <c r="U33" i="24"/>
  <c r="K33" i="25"/>
  <c r="S37" i="24"/>
  <c r="I35" i="25"/>
  <c r="Q39" i="24"/>
  <c r="N36" i="25"/>
  <c r="V40" i="24"/>
  <c r="L38" i="25"/>
  <c r="T42" i="24"/>
  <c r="J40" i="25"/>
  <c r="R44" i="24"/>
  <c r="H42" i="25"/>
  <c r="P46" i="24"/>
  <c r="M43" i="25"/>
  <c r="U47" i="24"/>
  <c r="K50" i="25"/>
  <c r="S52" i="24"/>
  <c r="I53" i="25"/>
  <c r="Q53" i="24"/>
  <c r="N55" i="25"/>
  <c r="V55" i="24"/>
  <c r="L59" i="25"/>
  <c r="T58" i="24"/>
  <c r="J61" i="25"/>
  <c r="R60" i="24"/>
  <c r="H64" i="25"/>
  <c r="P63" i="24"/>
  <c r="M65" i="25"/>
  <c r="U64" i="24"/>
  <c r="K68" i="25"/>
  <c r="S66" i="24"/>
  <c r="I71" i="25"/>
  <c r="Q68" i="24"/>
  <c r="N72" i="25"/>
  <c r="V69" i="24"/>
  <c r="L74" i="25"/>
  <c r="T71" i="24"/>
  <c r="R73" i="24"/>
  <c r="H80" i="25"/>
  <c r="P77" i="24"/>
  <c r="M79" i="25"/>
  <c r="U76" i="24"/>
  <c r="K83" i="25"/>
  <c r="S80" i="24"/>
  <c r="I85" i="25"/>
  <c r="Q82" i="24"/>
  <c r="N86" i="25"/>
  <c r="V83" i="24"/>
  <c r="L89" i="25"/>
  <c r="T86" i="24"/>
  <c r="J91" i="25"/>
  <c r="R88" i="24"/>
  <c r="H94" i="25"/>
  <c r="P91" i="24"/>
  <c r="M97" i="25"/>
  <c r="U92" i="24"/>
  <c r="K100" i="25"/>
  <c r="S95" i="24"/>
  <c r="I103" i="25"/>
  <c r="Q97" i="24"/>
  <c r="N104" i="25"/>
  <c r="V98" i="24"/>
  <c r="L107" i="25"/>
  <c r="T101" i="24"/>
  <c r="J108" i="25"/>
  <c r="R102" i="24"/>
  <c r="H114" i="25"/>
  <c r="P107" i="24"/>
  <c r="M118" i="25"/>
  <c r="U111" i="24"/>
  <c r="K126" i="25"/>
  <c r="S116" i="24"/>
  <c r="I129" i="25"/>
  <c r="Q119" i="24"/>
  <c r="N131" i="25"/>
  <c r="V120" i="24"/>
  <c r="L133" i="25"/>
  <c r="T122" i="24"/>
  <c r="J135" i="25"/>
  <c r="R124" i="24"/>
  <c r="H136" i="25"/>
  <c r="P125" i="24"/>
  <c r="M138" i="25"/>
  <c r="U127" i="24"/>
  <c r="K150" i="25"/>
  <c r="S132" i="24"/>
  <c r="I152" i="25"/>
  <c r="Q134" i="24"/>
  <c r="N153" i="25"/>
  <c r="V135" i="24"/>
  <c r="L155" i="25"/>
  <c r="T137" i="24"/>
  <c r="J51" i="25"/>
  <c r="R139" i="24"/>
  <c r="H158" i="25"/>
  <c r="P142" i="24"/>
  <c r="M159" i="25"/>
  <c r="U143" i="24"/>
  <c r="K162" i="25"/>
  <c r="S146" i="24"/>
  <c r="I166" i="25"/>
  <c r="Q149" i="24"/>
  <c r="N168" i="25"/>
  <c r="V151" i="24"/>
  <c r="L173" i="25"/>
  <c r="T155" i="24"/>
  <c r="J176" i="25"/>
  <c r="R157" i="24"/>
  <c r="P159" i="24"/>
  <c r="M179" i="25"/>
  <c r="U160" i="24"/>
  <c r="K181" i="25"/>
  <c r="S162" i="24"/>
  <c r="I184" i="25"/>
  <c r="Q165" i="24"/>
  <c r="I186" i="25"/>
  <c r="Q167" i="24"/>
  <c r="N187" i="25"/>
  <c r="V168" i="24"/>
  <c r="L189" i="25"/>
  <c r="T170" i="24"/>
  <c r="J191" i="25"/>
  <c r="R172" i="24"/>
  <c r="H194" i="25"/>
  <c r="P175" i="24"/>
  <c r="M195" i="25"/>
  <c r="U176" i="24"/>
  <c r="K198" i="25"/>
  <c r="S178" i="24"/>
  <c r="I200" i="25"/>
  <c r="Q180" i="24"/>
  <c r="N202" i="25"/>
  <c r="V182" i="24"/>
  <c r="H207" i="25"/>
  <c r="P187" i="24"/>
  <c r="M208" i="25"/>
  <c r="U188" i="24"/>
  <c r="K210" i="25"/>
  <c r="S190" i="24"/>
  <c r="I213" i="25"/>
  <c r="Q193" i="24"/>
  <c r="N214" i="25"/>
  <c r="V194" i="24"/>
  <c r="T196" i="24"/>
  <c r="J219" i="25"/>
  <c r="R198" i="24"/>
  <c r="H221" i="25"/>
  <c r="P200" i="24"/>
  <c r="M223" i="25"/>
  <c r="U202" i="24"/>
  <c r="K226" i="25"/>
  <c r="S205" i="24"/>
  <c r="I229" i="25"/>
  <c r="Q207" i="24"/>
  <c r="N230" i="25"/>
  <c r="V208" i="24"/>
  <c r="L233" i="25"/>
  <c r="T211" i="24"/>
  <c r="R213" i="24"/>
  <c r="H237" i="25"/>
  <c r="P215" i="24"/>
  <c r="M238" i="25"/>
  <c r="U216" i="24"/>
  <c r="K241" i="25"/>
  <c r="S218" i="24"/>
  <c r="I245" i="25"/>
  <c r="Q222" i="24"/>
  <c r="N246" i="25"/>
  <c r="V223" i="24"/>
  <c r="L248" i="25"/>
  <c r="T225" i="24"/>
  <c r="J250" i="25"/>
  <c r="R227" i="24"/>
  <c r="H252" i="25"/>
  <c r="P229" i="24"/>
  <c r="M258" i="25"/>
  <c r="U235" i="24"/>
  <c r="K260" i="25"/>
  <c r="S236" i="24"/>
  <c r="I8" i="25"/>
  <c r="N11" i="25"/>
  <c r="L15" i="25"/>
  <c r="J21" i="25"/>
  <c r="H143" i="25"/>
  <c r="M145" i="25"/>
  <c r="K147" i="25"/>
  <c r="I27" i="25"/>
  <c r="N28" i="25"/>
  <c r="L32" i="25"/>
  <c r="J45" i="25"/>
  <c r="H88" i="25"/>
  <c r="M99" i="25"/>
  <c r="J115" i="25"/>
  <c r="H117" i="25"/>
  <c r="M121" i="25"/>
  <c r="K127" i="25"/>
  <c r="I149" i="25"/>
  <c r="N161" i="25"/>
  <c r="L169" i="25"/>
  <c r="J182" i="25"/>
  <c r="H201" i="25"/>
  <c r="M222" i="25"/>
  <c r="K243" i="25"/>
  <c r="I253" i="25"/>
  <c r="N255" i="25"/>
  <c r="L256" i="25"/>
  <c r="N25" i="25"/>
  <c r="V29" i="24"/>
  <c r="K60" i="25"/>
  <c r="S59" i="24"/>
  <c r="J84" i="25"/>
  <c r="R81" i="24"/>
  <c r="I110" i="25"/>
  <c r="Q104" i="24"/>
  <c r="J151" i="25"/>
  <c r="R133" i="24"/>
  <c r="M171" i="25"/>
  <c r="U154" i="24"/>
  <c r="L197" i="25"/>
  <c r="T177" i="24"/>
  <c r="J212" i="25"/>
  <c r="R192" i="24"/>
  <c r="K234" i="25"/>
  <c r="S212" i="24"/>
  <c r="M12" i="25"/>
  <c r="N88" i="25"/>
  <c r="H255" i="25"/>
  <c r="M30" i="25"/>
  <c r="U34" i="24"/>
  <c r="J63" i="25"/>
  <c r="R62" i="24"/>
  <c r="J77" i="25"/>
  <c r="R74" i="24"/>
  <c r="I104" i="25"/>
  <c r="Q98" i="24"/>
  <c r="J18" i="25"/>
  <c r="R18" i="24"/>
  <c r="J36" i="25"/>
  <c r="R40" i="24"/>
  <c r="M60" i="25"/>
  <c r="U59" i="24"/>
  <c r="N81" i="25"/>
  <c r="V78" i="24"/>
  <c r="M13" i="25"/>
  <c r="U13" i="24"/>
  <c r="H33" i="25"/>
  <c r="P37" i="24"/>
  <c r="M54" i="25"/>
  <c r="U54" i="24"/>
  <c r="I10" i="25"/>
  <c r="Q10" i="24"/>
  <c r="N7" i="25"/>
  <c r="V7" i="24"/>
  <c r="L10" i="25"/>
  <c r="T10" i="24"/>
  <c r="J14" i="25"/>
  <c r="R14" i="24"/>
  <c r="H16" i="25"/>
  <c r="P16" i="24"/>
  <c r="M17" i="25"/>
  <c r="U17" i="24"/>
  <c r="K22" i="25"/>
  <c r="S22" i="24"/>
  <c r="I25" i="25"/>
  <c r="Q29" i="24"/>
  <c r="N29" i="25"/>
  <c r="V33" i="24"/>
  <c r="L33" i="25"/>
  <c r="T37" i="24"/>
  <c r="J35" i="25"/>
  <c r="R39" i="24"/>
  <c r="H37" i="25"/>
  <c r="P41" i="24"/>
  <c r="M38" i="25"/>
  <c r="U42" i="24"/>
  <c r="K40" i="25"/>
  <c r="S44" i="24"/>
  <c r="I42" i="25"/>
  <c r="Q46" i="24"/>
  <c r="N43" i="25"/>
  <c r="V47" i="24"/>
  <c r="L50" i="25"/>
  <c r="T52" i="24"/>
  <c r="J53" i="25"/>
  <c r="R53" i="24"/>
  <c r="H58" i="25"/>
  <c r="P57" i="24"/>
  <c r="M59" i="25"/>
  <c r="U58" i="24"/>
  <c r="K61" i="25"/>
  <c r="S60" i="24"/>
  <c r="I64" i="25"/>
  <c r="Q63" i="24"/>
  <c r="N65" i="25"/>
  <c r="V64" i="24"/>
  <c r="L68" i="25"/>
  <c r="T66" i="24"/>
  <c r="J71" i="25"/>
  <c r="R68" i="24"/>
  <c r="H73" i="25"/>
  <c r="P70" i="24"/>
  <c r="M74" i="25"/>
  <c r="U71" i="24"/>
  <c r="S73" i="24"/>
  <c r="I80" i="25"/>
  <c r="Q77" i="24"/>
  <c r="N79" i="25"/>
  <c r="V76" i="24"/>
  <c r="L83" i="25"/>
  <c r="T80" i="24"/>
  <c r="J85" i="25"/>
  <c r="R82" i="24"/>
  <c r="H87" i="25"/>
  <c r="P84" i="24"/>
  <c r="M89" i="25"/>
  <c r="U86" i="24"/>
  <c r="K91" i="25"/>
  <c r="S88" i="24"/>
  <c r="I94" i="25"/>
  <c r="Q91" i="24"/>
  <c r="N97" i="25"/>
  <c r="V92" i="24"/>
  <c r="L100" i="25"/>
  <c r="T95" i="24"/>
  <c r="J103" i="25"/>
  <c r="R97" i="24"/>
  <c r="H106" i="25"/>
  <c r="P100" i="24"/>
  <c r="M107" i="25"/>
  <c r="U101" i="24"/>
  <c r="K108" i="25"/>
  <c r="S102" i="24"/>
  <c r="I114" i="25"/>
  <c r="Q107" i="24"/>
  <c r="N118" i="25"/>
  <c r="V111" i="24"/>
  <c r="L126" i="25"/>
  <c r="T116" i="24"/>
  <c r="J129" i="25"/>
  <c r="R119" i="24"/>
  <c r="H132" i="25"/>
  <c r="P121" i="24"/>
  <c r="M133" i="25"/>
  <c r="U122" i="24"/>
  <c r="K135" i="25"/>
  <c r="S124" i="24"/>
  <c r="I136" i="25"/>
  <c r="Q125" i="24"/>
  <c r="N138" i="25"/>
  <c r="V127" i="24"/>
  <c r="L150" i="25"/>
  <c r="T132" i="24"/>
  <c r="J152" i="25"/>
  <c r="R134" i="24"/>
  <c r="H154" i="25"/>
  <c r="P136" i="24"/>
  <c r="M155" i="25"/>
  <c r="U137" i="24"/>
  <c r="K51" i="25"/>
  <c r="S139" i="24"/>
  <c r="I158" i="25"/>
  <c r="Q142" i="24"/>
  <c r="N159" i="25"/>
  <c r="V143" i="24"/>
  <c r="L162" i="25"/>
  <c r="T146" i="24"/>
  <c r="J166" i="25"/>
  <c r="R149" i="24"/>
  <c r="H171" i="25"/>
  <c r="P154" i="24"/>
  <c r="M173" i="25"/>
  <c r="U155" i="24"/>
  <c r="K176" i="25"/>
  <c r="S157" i="24"/>
  <c r="Q159" i="24"/>
  <c r="N179" i="25"/>
  <c r="V160" i="24"/>
  <c r="L181" i="25"/>
  <c r="T162" i="24"/>
  <c r="J184" i="25"/>
  <c r="R165" i="24"/>
  <c r="J186" i="25"/>
  <c r="R167" i="24"/>
  <c r="H188" i="25"/>
  <c r="P169" i="24"/>
  <c r="M189" i="25"/>
  <c r="U170" i="24"/>
  <c r="K191" i="25"/>
  <c r="S172" i="24"/>
  <c r="I194" i="25"/>
  <c r="Q175" i="24"/>
  <c r="N195" i="25"/>
  <c r="V176" i="24"/>
  <c r="L198" i="25"/>
  <c r="T178" i="24"/>
  <c r="J200" i="25"/>
  <c r="R180" i="24"/>
  <c r="H204" i="25"/>
  <c r="P184" i="24"/>
  <c r="I207" i="25"/>
  <c r="Q187" i="24"/>
  <c r="N208" i="25"/>
  <c r="V188" i="24"/>
  <c r="L210" i="25"/>
  <c r="T190" i="24"/>
  <c r="J213" i="25"/>
  <c r="R193" i="24"/>
  <c r="H215" i="25"/>
  <c r="P195" i="24"/>
  <c r="U196" i="24"/>
  <c r="K219" i="25"/>
  <c r="S198" i="24"/>
  <c r="I221" i="25"/>
  <c r="Q200" i="24"/>
  <c r="N223" i="25"/>
  <c r="V202" i="24"/>
  <c r="L226" i="25"/>
  <c r="T205" i="24"/>
  <c r="J229" i="25"/>
  <c r="R207" i="24"/>
  <c r="H232" i="25"/>
  <c r="P210" i="24"/>
  <c r="M233" i="25"/>
  <c r="U211" i="24"/>
  <c r="S213" i="24"/>
  <c r="I237" i="25"/>
  <c r="Q215" i="24"/>
  <c r="N238" i="25"/>
  <c r="V216" i="24"/>
  <c r="L241" i="25"/>
  <c r="T218" i="24"/>
  <c r="J245" i="25"/>
  <c r="R222" i="24"/>
  <c r="H247" i="25"/>
  <c r="P224" i="24"/>
  <c r="M248" i="25"/>
  <c r="U225" i="24"/>
  <c r="K250" i="25"/>
  <c r="S227" i="24"/>
  <c r="I252" i="25"/>
  <c r="Q229" i="24"/>
  <c r="N258" i="25"/>
  <c r="V235" i="24"/>
  <c r="L260" i="25"/>
  <c r="T236" i="24"/>
  <c r="J8" i="25"/>
  <c r="H12" i="25"/>
  <c r="M15" i="25"/>
  <c r="K21" i="25"/>
  <c r="I143" i="25"/>
  <c r="N145" i="25"/>
  <c r="L147" i="25"/>
  <c r="J27" i="25"/>
  <c r="H31" i="25"/>
  <c r="M32" i="25"/>
  <c r="K45" i="25"/>
  <c r="I88" i="25"/>
  <c r="N99" i="25"/>
  <c r="K115" i="25"/>
  <c r="I117" i="25"/>
  <c r="N121" i="25"/>
  <c r="L127" i="25"/>
  <c r="J149" i="25"/>
  <c r="H167" i="25"/>
  <c r="M169" i="25"/>
  <c r="K182" i="25"/>
  <c r="I201" i="25"/>
  <c r="N222" i="25"/>
  <c r="L243" i="25"/>
  <c r="J253" i="25"/>
  <c r="H254" i="25"/>
  <c r="M256" i="25"/>
  <c r="J13" i="25"/>
  <c r="R13" i="24"/>
  <c r="M37" i="25"/>
  <c r="U41" i="24"/>
  <c r="N64" i="25"/>
  <c r="V63" i="24"/>
  <c r="M87" i="25"/>
  <c r="U84" i="24"/>
  <c r="K109" i="25"/>
  <c r="S103" i="24"/>
  <c r="M132" i="25"/>
  <c r="U121" i="24"/>
  <c r="L160" i="25"/>
  <c r="T144" i="24"/>
  <c r="H187" i="25"/>
  <c r="P168" i="24"/>
  <c r="I220" i="25"/>
  <c r="Q199" i="24"/>
  <c r="H246" i="25"/>
  <c r="P223" i="24"/>
  <c r="L146" i="25"/>
  <c r="L122" i="25"/>
  <c r="I193" i="25"/>
  <c r="I18" i="25"/>
  <c r="Q18" i="24"/>
  <c r="J41" i="25"/>
  <c r="R45" i="24"/>
  <c r="K69" i="25"/>
  <c r="S67" i="24"/>
  <c r="I86" i="25"/>
  <c r="Q83" i="24"/>
  <c r="M98" i="25"/>
  <c r="U93" i="24"/>
  <c r="I7" i="25"/>
  <c r="Q7" i="24"/>
  <c r="L34" i="25"/>
  <c r="T38" i="24"/>
  <c r="K63" i="25"/>
  <c r="S62" i="24"/>
  <c r="J86" i="25"/>
  <c r="R83" i="24"/>
  <c r="L24" i="25"/>
  <c r="T24" i="24"/>
  <c r="N39" i="25"/>
  <c r="V43" i="24"/>
  <c r="H9" i="25"/>
  <c r="P9" i="24"/>
  <c r="M10" i="25"/>
  <c r="U10" i="24"/>
  <c r="K14" i="25"/>
  <c r="S14" i="24"/>
  <c r="I16" i="25"/>
  <c r="Q16" i="24"/>
  <c r="N17" i="25"/>
  <c r="V17" i="24"/>
  <c r="L22" i="25"/>
  <c r="T22" i="24"/>
  <c r="J25" i="25"/>
  <c r="R29" i="24"/>
  <c r="H30" i="25"/>
  <c r="P34" i="24"/>
  <c r="M33" i="25"/>
  <c r="U37" i="24"/>
  <c r="K35" i="25"/>
  <c r="S39" i="24"/>
  <c r="I37" i="25"/>
  <c r="Q41" i="24"/>
  <c r="N38" i="25"/>
  <c r="V42" i="24"/>
  <c r="L40" i="25"/>
  <c r="T44" i="24"/>
  <c r="J42" i="25"/>
  <c r="R46" i="24"/>
  <c r="H46" i="25"/>
  <c r="P50" i="24"/>
  <c r="M50" i="25"/>
  <c r="U52" i="24"/>
  <c r="K53" i="25"/>
  <c r="S53" i="24"/>
  <c r="I58" i="25"/>
  <c r="Q57" i="24"/>
  <c r="N59" i="25"/>
  <c r="V58" i="24"/>
  <c r="L61" i="25"/>
  <c r="T60" i="24"/>
  <c r="J64" i="25"/>
  <c r="R63" i="24"/>
  <c r="H66" i="25"/>
  <c r="P65" i="24"/>
  <c r="M68" i="25"/>
  <c r="U66" i="24"/>
  <c r="K71" i="25"/>
  <c r="S68" i="24"/>
  <c r="I73" i="25"/>
  <c r="Q70" i="24"/>
  <c r="N74" i="25"/>
  <c r="V71" i="24"/>
  <c r="T73" i="24"/>
  <c r="J80" i="25"/>
  <c r="R77" i="24"/>
  <c r="H81" i="25"/>
  <c r="P78" i="24"/>
  <c r="M83" i="25"/>
  <c r="U80" i="24"/>
  <c r="K85" i="25"/>
  <c r="S82" i="24"/>
  <c r="I87" i="25"/>
  <c r="Q84" i="24"/>
  <c r="N89" i="25"/>
  <c r="V86" i="24"/>
  <c r="L91" i="25"/>
  <c r="T88" i="24"/>
  <c r="J94" i="25"/>
  <c r="R91" i="24"/>
  <c r="H98" i="25"/>
  <c r="P93" i="24"/>
  <c r="M100" i="25"/>
  <c r="U95" i="24"/>
  <c r="K103" i="25"/>
  <c r="S97" i="24"/>
  <c r="I106" i="25"/>
  <c r="Q100" i="24"/>
  <c r="N107" i="25"/>
  <c r="V101" i="24"/>
  <c r="L108" i="25"/>
  <c r="T102" i="24"/>
  <c r="J114" i="25"/>
  <c r="R107" i="24"/>
  <c r="H124" i="25"/>
  <c r="P114" i="24"/>
  <c r="M126" i="25"/>
  <c r="U116" i="24"/>
  <c r="K129" i="25"/>
  <c r="S119" i="24"/>
  <c r="I132" i="25"/>
  <c r="Q121" i="24"/>
  <c r="N133" i="25"/>
  <c r="V122" i="24"/>
  <c r="L135" i="25"/>
  <c r="T124" i="24"/>
  <c r="J136" i="25"/>
  <c r="R125" i="24"/>
  <c r="H142" i="25"/>
  <c r="P129" i="24"/>
  <c r="M150" i="25"/>
  <c r="U132" i="24"/>
  <c r="K152" i="25"/>
  <c r="S134" i="24"/>
  <c r="I154" i="25"/>
  <c r="Q136" i="24"/>
  <c r="N155" i="25"/>
  <c r="V137" i="24"/>
  <c r="L51" i="25"/>
  <c r="T139" i="24"/>
  <c r="J158" i="25"/>
  <c r="R142" i="24"/>
  <c r="H160" i="25"/>
  <c r="P144" i="24"/>
  <c r="M162" i="25"/>
  <c r="U146" i="24"/>
  <c r="K166" i="25"/>
  <c r="S149" i="24"/>
  <c r="I171" i="25"/>
  <c r="Q154" i="24"/>
  <c r="N173" i="25"/>
  <c r="V155" i="24"/>
  <c r="L176" i="25"/>
  <c r="T157" i="24"/>
  <c r="R159" i="24"/>
  <c r="H180" i="25"/>
  <c r="P161" i="24"/>
  <c r="M181" i="25"/>
  <c r="U162" i="24"/>
  <c r="K184" i="25"/>
  <c r="S165" i="24"/>
  <c r="K186" i="25"/>
  <c r="S167" i="24"/>
  <c r="I188" i="25"/>
  <c r="Q169" i="24"/>
  <c r="N189" i="25"/>
  <c r="V170" i="24"/>
  <c r="L191" i="25"/>
  <c r="T172" i="24"/>
  <c r="J194" i="25"/>
  <c r="R175" i="24"/>
  <c r="H197" i="25"/>
  <c r="P177" i="24"/>
  <c r="M198" i="25"/>
  <c r="U178" i="24"/>
  <c r="K200" i="25"/>
  <c r="S180" i="24"/>
  <c r="I204" i="25"/>
  <c r="Q184" i="24"/>
  <c r="J207" i="25"/>
  <c r="R187" i="24"/>
  <c r="H209" i="25"/>
  <c r="P189" i="24"/>
  <c r="M210" i="25"/>
  <c r="U190" i="24"/>
  <c r="K213" i="25"/>
  <c r="S193" i="24"/>
  <c r="I215" i="25"/>
  <c r="Q195" i="24"/>
  <c r="V196" i="24"/>
  <c r="L219" i="25"/>
  <c r="T198" i="24"/>
  <c r="J221" i="25"/>
  <c r="R200" i="24"/>
  <c r="H224" i="25"/>
  <c r="P203" i="24"/>
  <c r="M226" i="25"/>
  <c r="U205" i="24"/>
  <c r="K229" i="25"/>
  <c r="S207" i="24"/>
  <c r="I232" i="25"/>
  <c r="Q210" i="24"/>
  <c r="N233" i="25"/>
  <c r="V211" i="24"/>
  <c r="T213" i="24"/>
  <c r="J237" i="25"/>
  <c r="R215" i="24"/>
  <c r="H239" i="25"/>
  <c r="P217" i="24"/>
  <c r="M241" i="25"/>
  <c r="U218" i="24"/>
  <c r="K245" i="25"/>
  <c r="S222" i="24"/>
  <c r="I247" i="25"/>
  <c r="Q224" i="24"/>
  <c r="N248" i="25"/>
  <c r="V225" i="24"/>
  <c r="L250" i="25"/>
  <c r="T227" i="24"/>
  <c r="J252" i="25"/>
  <c r="R229" i="24"/>
  <c r="H261" i="25"/>
  <c r="P237" i="24"/>
  <c r="M260" i="25"/>
  <c r="U236" i="24"/>
  <c r="K8" i="25"/>
  <c r="I12" i="25"/>
  <c r="N15" i="25"/>
  <c r="L21" i="25"/>
  <c r="J143" i="25"/>
  <c r="H146" i="25"/>
  <c r="M147" i="25"/>
  <c r="K27" i="25"/>
  <c r="I31" i="25"/>
  <c r="N32" i="25"/>
  <c r="L45" i="25"/>
  <c r="J88" i="25"/>
  <c r="H112" i="25"/>
  <c r="L115" i="25"/>
  <c r="J117" i="25"/>
  <c r="H122" i="25"/>
  <c r="M127" i="25"/>
  <c r="K149" i="25"/>
  <c r="I167" i="25"/>
  <c r="N169" i="25"/>
  <c r="L182" i="25"/>
  <c r="J201" i="25"/>
  <c r="H231" i="25"/>
  <c r="M243" i="25"/>
  <c r="K253" i="25"/>
  <c r="I254" i="25"/>
  <c r="N256" i="25"/>
  <c r="I24" i="25"/>
  <c r="Q24" i="24"/>
  <c r="M58" i="25"/>
  <c r="U57" i="24"/>
  <c r="H86" i="25"/>
  <c r="P83" i="24"/>
  <c r="N114" i="25"/>
  <c r="V107" i="24"/>
  <c r="L142" i="25"/>
  <c r="T129" i="24"/>
  <c r="K174" i="25"/>
  <c r="S156" i="24"/>
  <c r="N194" i="25"/>
  <c r="V175" i="24"/>
  <c r="M215" i="25"/>
  <c r="U195" i="24"/>
  <c r="I236" i="25"/>
  <c r="Q214" i="24"/>
  <c r="H11" i="25"/>
  <c r="I48" i="26"/>
  <c r="M254" i="25"/>
  <c r="I36" i="25"/>
  <c r="Q40" i="24"/>
  <c r="H65" i="25"/>
  <c r="P64" i="24"/>
  <c r="M81" i="25"/>
  <c r="U78" i="24"/>
  <c r="K101" i="25"/>
  <c r="S96" i="24"/>
  <c r="K41" i="25"/>
  <c r="S45" i="24"/>
  <c r="L69" i="25"/>
  <c r="T67" i="24"/>
  <c r="M90" i="25"/>
  <c r="U87" i="24"/>
  <c r="I9" i="25"/>
  <c r="Q9" i="24"/>
  <c r="L14" i="25"/>
  <c r="T14" i="24"/>
  <c r="J16" i="25"/>
  <c r="R16" i="24"/>
  <c r="M22" i="25"/>
  <c r="U22" i="24"/>
  <c r="K25" i="25"/>
  <c r="S29" i="24"/>
  <c r="I30" i="25"/>
  <c r="Q34" i="24"/>
  <c r="N33" i="25"/>
  <c r="V37" i="24"/>
  <c r="L35" i="25"/>
  <c r="T39" i="24"/>
  <c r="J37" i="25"/>
  <c r="R41" i="24"/>
  <c r="H39" i="25"/>
  <c r="P43" i="24"/>
  <c r="M40" i="25"/>
  <c r="U44" i="24"/>
  <c r="K42" i="25"/>
  <c r="S46" i="24"/>
  <c r="I46" i="25"/>
  <c r="Q50" i="24"/>
  <c r="N50" i="25"/>
  <c r="V52" i="24"/>
  <c r="L53" i="25"/>
  <c r="T53" i="24"/>
  <c r="J58" i="25"/>
  <c r="R57" i="24"/>
  <c r="H60" i="25"/>
  <c r="P59" i="24"/>
  <c r="M61" i="25"/>
  <c r="U60" i="24"/>
  <c r="K64" i="25"/>
  <c r="S63" i="24"/>
  <c r="I66" i="25"/>
  <c r="Q65" i="24"/>
  <c r="N68" i="25"/>
  <c r="V66" i="24"/>
  <c r="L71" i="25"/>
  <c r="T68" i="24"/>
  <c r="J73" i="25"/>
  <c r="R70" i="24"/>
  <c r="H75" i="25"/>
  <c r="P72" i="24"/>
  <c r="U73" i="24"/>
  <c r="K80" i="25"/>
  <c r="S77" i="24"/>
  <c r="I81" i="25"/>
  <c r="Q78" i="24"/>
  <c r="N83" i="25"/>
  <c r="V80" i="24"/>
  <c r="L85" i="25"/>
  <c r="T82" i="24"/>
  <c r="J87" i="25"/>
  <c r="R84" i="24"/>
  <c r="H90" i="25"/>
  <c r="P87" i="24"/>
  <c r="M91" i="25"/>
  <c r="U88" i="24"/>
  <c r="K94" i="25"/>
  <c r="S91" i="24"/>
  <c r="I98" i="25"/>
  <c r="Q93" i="24"/>
  <c r="N100" i="25"/>
  <c r="V95" i="24"/>
  <c r="L103" i="25"/>
  <c r="T97" i="24"/>
  <c r="J106" i="25"/>
  <c r="R100" i="24"/>
  <c r="H109" i="25"/>
  <c r="P103" i="24"/>
  <c r="M108" i="25"/>
  <c r="U102" i="24"/>
  <c r="K114" i="25"/>
  <c r="S107" i="24"/>
  <c r="I124" i="25"/>
  <c r="Q114" i="24"/>
  <c r="N126" i="25"/>
  <c r="V116" i="24"/>
  <c r="L129" i="25"/>
  <c r="T119" i="24"/>
  <c r="J132" i="25"/>
  <c r="R121" i="24"/>
  <c r="H134" i="25"/>
  <c r="P123" i="24"/>
  <c r="M135" i="25"/>
  <c r="U124" i="24"/>
  <c r="K136" i="25"/>
  <c r="S125" i="24"/>
  <c r="I142" i="25"/>
  <c r="Q129" i="24"/>
  <c r="N150" i="25"/>
  <c r="V132" i="24"/>
  <c r="L152" i="25"/>
  <c r="T134" i="24"/>
  <c r="J154" i="25"/>
  <c r="R136" i="24"/>
  <c r="H156" i="25"/>
  <c r="P138" i="24"/>
  <c r="M51" i="25"/>
  <c r="U139" i="24"/>
  <c r="K158" i="25"/>
  <c r="S142" i="24"/>
  <c r="I160" i="25"/>
  <c r="Q144" i="24"/>
  <c r="N162" i="25"/>
  <c r="V146" i="24"/>
  <c r="L166" i="25"/>
  <c r="T149" i="24"/>
  <c r="J171" i="25"/>
  <c r="R154" i="24"/>
  <c r="H174" i="25"/>
  <c r="P156" i="24"/>
  <c r="M176" i="25"/>
  <c r="U157" i="24"/>
  <c r="S159" i="24"/>
  <c r="I180" i="25"/>
  <c r="Q161" i="24"/>
  <c r="N181" i="25"/>
  <c r="V162" i="24"/>
  <c r="L184" i="25"/>
  <c r="T165" i="24"/>
  <c r="L186" i="25"/>
  <c r="T167" i="24"/>
  <c r="J188" i="25"/>
  <c r="R169" i="24"/>
  <c r="H190" i="25"/>
  <c r="P171" i="24"/>
  <c r="M191" i="25"/>
  <c r="U172" i="24"/>
  <c r="K194" i="25"/>
  <c r="S175" i="24"/>
  <c r="I197" i="25"/>
  <c r="Q177" i="24"/>
  <c r="N198" i="25"/>
  <c r="V178" i="24"/>
  <c r="L200" i="25"/>
  <c r="T180" i="24"/>
  <c r="J204" i="25"/>
  <c r="R184" i="24"/>
  <c r="K207" i="25"/>
  <c r="S187" i="24"/>
  <c r="I209" i="25"/>
  <c r="Q189" i="24"/>
  <c r="N210" i="25"/>
  <c r="V190" i="24"/>
  <c r="L213" i="25"/>
  <c r="T193" i="24"/>
  <c r="J215" i="25"/>
  <c r="R195" i="24"/>
  <c r="P197" i="24"/>
  <c r="M219" i="25"/>
  <c r="U198" i="24"/>
  <c r="K221" i="25"/>
  <c r="S200" i="24"/>
  <c r="I224" i="25"/>
  <c r="Q203" i="24"/>
  <c r="N226" i="25"/>
  <c r="V205" i="24"/>
  <c r="L229" i="25"/>
  <c r="T207" i="24"/>
  <c r="J232" i="25"/>
  <c r="R210" i="24"/>
  <c r="H234" i="25"/>
  <c r="P212" i="24"/>
  <c r="U213" i="24"/>
  <c r="K237" i="25"/>
  <c r="S215" i="24"/>
  <c r="I239" i="25"/>
  <c r="Q217" i="24"/>
  <c r="N241" i="25"/>
  <c r="V218" i="24"/>
  <c r="L245" i="25"/>
  <c r="T222" i="24"/>
  <c r="J247" i="25"/>
  <c r="R224" i="24"/>
  <c r="H249" i="25"/>
  <c r="P226" i="24"/>
  <c r="M250" i="25"/>
  <c r="U227" i="24"/>
  <c r="K252" i="25"/>
  <c r="S229" i="24"/>
  <c r="I261" i="25"/>
  <c r="Q237" i="24"/>
  <c r="N260" i="25"/>
  <c r="V236" i="24"/>
  <c r="L8" i="25"/>
  <c r="J12" i="25"/>
  <c r="H20" i="25"/>
  <c r="M21" i="25"/>
  <c r="K143" i="25"/>
  <c r="I146" i="25"/>
  <c r="N147" i="25"/>
  <c r="L27" i="25"/>
  <c r="J31" i="25"/>
  <c r="H44" i="25"/>
  <c r="M45" i="25"/>
  <c r="K88" i="25"/>
  <c r="I112" i="25"/>
  <c r="M115" i="25"/>
  <c r="K117" i="25"/>
  <c r="I122" i="25"/>
  <c r="N127" i="25"/>
  <c r="L149" i="25"/>
  <c r="J167" i="25"/>
  <c r="H170" i="25"/>
  <c r="M182" i="25"/>
  <c r="K201" i="25"/>
  <c r="I231" i="25"/>
  <c r="N243" i="25"/>
  <c r="L253" i="25"/>
  <c r="J254" i="25"/>
  <c r="H257" i="25"/>
  <c r="L9" i="25"/>
  <c r="T9" i="24"/>
  <c r="K39" i="25"/>
  <c r="S43" i="24"/>
  <c r="L66" i="25"/>
  <c r="T65" i="24"/>
  <c r="L81" i="25"/>
  <c r="T78" i="24"/>
  <c r="J101" i="25"/>
  <c r="R96" i="24"/>
  <c r="I137" i="25"/>
  <c r="Q126" i="24"/>
  <c r="N158" i="25"/>
  <c r="V142" i="24"/>
  <c r="M188" i="25"/>
  <c r="U169" i="24"/>
  <c r="S197" i="24"/>
  <c r="M247" i="25"/>
  <c r="U224" i="24"/>
  <c r="N143" i="25"/>
  <c r="N117" i="25"/>
  <c r="K257" i="25"/>
  <c r="L19" i="25"/>
  <c r="T19" i="24"/>
  <c r="H43" i="25"/>
  <c r="P47" i="24"/>
  <c r="H79" i="25"/>
  <c r="P76" i="24"/>
  <c r="H118" i="25"/>
  <c r="P111" i="24"/>
  <c r="H38" i="25"/>
  <c r="P42" i="24"/>
  <c r="I65" i="25"/>
  <c r="Q64" i="24"/>
  <c r="L84" i="25"/>
  <c r="T81" i="24"/>
  <c r="I17" i="25"/>
  <c r="Q17" i="24"/>
  <c r="N10" i="25"/>
  <c r="V10" i="24"/>
  <c r="H19" i="25"/>
  <c r="P19" i="24"/>
  <c r="J9" i="25"/>
  <c r="R9" i="24"/>
  <c r="H13" i="25"/>
  <c r="P13" i="24"/>
  <c r="M14" i="25"/>
  <c r="U14" i="24"/>
  <c r="K16" i="25"/>
  <c r="S16" i="24"/>
  <c r="I19" i="25"/>
  <c r="Q19" i="24"/>
  <c r="N22" i="25"/>
  <c r="V22" i="24"/>
  <c r="L25" i="25"/>
  <c r="T29" i="24"/>
  <c r="J30" i="25"/>
  <c r="R34" i="24"/>
  <c r="H34" i="25"/>
  <c r="P38" i="24"/>
  <c r="M35" i="25"/>
  <c r="U39" i="24"/>
  <c r="K37" i="25"/>
  <c r="S41" i="24"/>
  <c r="I39" i="25"/>
  <c r="Q43" i="24"/>
  <c r="N40" i="25"/>
  <c r="V44" i="24"/>
  <c r="L42" i="25"/>
  <c r="T46" i="24"/>
  <c r="J46" i="25"/>
  <c r="R50" i="24"/>
  <c r="H54" i="25"/>
  <c r="P54" i="24"/>
  <c r="M53" i="25"/>
  <c r="U53" i="24"/>
  <c r="K58" i="25"/>
  <c r="S57" i="24"/>
  <c r="I60" i="25"/>
  <c r="Q59" i="24"/>
  <c r="N61" i="25"/>
  <c r="V60" i="24"/>
  <c r="L64" i="25"/>
  <c r="T63" i="24"/>
  <c r="J66" i="25"/>
  <c r="R65" i="24"/>
  <c r="H69" i="25"/>
  <c r="P67" i="24"/>
  <c r="M71" i="25"/>
  <c r="U68" i="24"/>
  <c r="K73" i="25"/>
  <c r="S70" i="24"/>
  <c r="I75" i="25"/>
  <c r="Q72" i="24"/>
  <c r="V73" i="24"/>
  <c r="L80" i="25"/>
  <c r="T77" i="24"/>
  <c r="J81" i="25"/>
  <c r="R78" i="24"/>
  <c r="H84" i="25"/>
  <c r="P81" i="24"/>
  <c r="M85" i="25"/>
  <c r="U82" i="24"/>
  <c r="K87" i="25"/>
  <c r="S84" i="24"/>
  <c r="I90" i="25"/>
  <c r="Q87" i="24"/>
  <c r="N91" i="25"/>
  <c r="V88" i="24"/>
  <c r="L94" i="25"/>
  <c r="T91" i="24"/>
  <c r="J98" i="25"/>
  <c r="R93" i="24"/>
  <c r="H101" i="25"/>
  <c r="P96" i="24"/>
  <c r="M103" i="25"/>
  <c r="U97" i="24"/>
  <c r="K106" i="25"/>
  <c r="S100" i="24"/>
  <c r="I109" i="25"/>
  <c r="Q103" i="24"/>
  <c r="N108" i="25"/>
  <c r="V102" i="24"/>
  <c r="L114" i="25"/>
  <c r="T107" i="24"/>
  <c r="J124" i="25"/>
  <c r="R114" i="24"/>
  <c r="H128" i="25"/>
  <c r="P118" i="24"/>
  <c r="M129" i="25"/>
  <c r="U119" i="24"/>
  <c r="K132" i="25"/>
  <c r="S121" i="24"/>
  <c r="I134" i="25"/>
  <c r="Q123" i="24"/>
  <c r="N135" i="25"/>
  <c r="V124" i="24"/>
  <c r="L136" i="25"/>
  <c r="T125" i="24"/>
  <c r="J142" i="25"/>
  <c r="R129" i="24"/>
  <c r="H151" i="25"/>
  <c r="P133" i="24"/>
  <c r="M152" i="25"/>
  <c r="U134" i="24"/>
  <c r="K154" i="25"/>
  <c r="S136" i="24"/>
  <c r="I156" i="25"/>
  <c r="Q138" i="24"/>
  <c r="N51" i="25"/>
  <c r="V139" i="24"/>
  <c r="L158" i="25"/>
  <c r="T142" i="24"/>
  <c r="J160" i="25"/>
  <c r="R144" i="24"/>
  <c r="H165" i="25"/>
  <c r="P148" i="24"/>
  <c r="M166" i="25"/>
  <c r="U149" i="24"/>
  <c r="K171" i="25"/>
  <c r="S154" i="24"/>
  <c r="I174" i="25"/>
  <c r="Q156" i="24"/>
  <c r="N176" i="25"/>
  <c r="V157" i="24"/>
  <c r="T159" i="24"/>
  <c r="J180" i="25"/>
  <c r="R161" i="24"/>
  <c r="H183" i="25"/>
  <c r="P164" i="24"/>
  <c r="M184" i="25"/>
  <c r="U165" i="24"/>
  <c r="M186" i="25"/>
  <c r="U167" i="24"/>
  <c r="K188" i="25"/>
  <c r="S169" i="24"/>
  <c r="I190" i="25"/>
  <c r="Q171" i="24"/>
  <c r="N191" i="25"/>
  <c r="V172" i="24"/>
  <c r="L194" i="25"/>
  <c r="T175" i="24"/>
  <c r="J197" i="25"/>
  <c r="R177" i="24"/>
  <c r="H199" i="25"/>
  <c r="P179" i="24"/>
  <c r="M200" i="25"/>
  <c r="U180" i="24"/>
  <c r="K204" i="25"/>
  <c r="S184" i="24"/>
  <c r="L207" i="25"/>
  <c r="T187" i="24"/>
  <c r="J209" i="25"/>
  <c r="R189" i="24"/>
  <c r="H212" i="25"/>
  <c r="P192" i="24"/>
  <c r="M213" i="25"/>
  <c r="U193" i="24"/>
  <c r="K215" i="25"/>
  <c r="S195" i="24"/>
  <c r="Q197" i="24"/>
  <c r="N219" i="25"/>
  <c r="V198" i="24"/>
  <c r="L221" i="25"/>
  <c r="T200" i="24"/>
  <c r="J224" i="25"/>
  <c r="R203" i="24"/>
  <c r="H227" i="25"/>
  <c r="P206" i="24"/>
  <c r="M229" i="25"/>
  <c r="U207" i="24"/>
  <c r="K232" i="25"/>
  <c r="S210" i="24"/>
  <c r="I234" i="25"/>
  <c r="Q212" i="24"/>
  <c r="V213" i="24"/>
  <c r="L237" i="25"/>
  <c r="T215" i="24"/>
  <c r="J239" i="25"/>
  <c r="R217" i="24"/>
  <c r="H242" i="25"/>
  <c r="P219" i="24"/>
  <c r="M245" i="25"/>
  <c r="U222" i="24"/>
  <c r="K247" i="25"/>
  <c r="S224" i="24"/>
  <c r="I249" i="25"/>
  <c r="Q226" i="24"/>
  <c r="N250" i="25"/>
  <c r="V227" i="24"/>
  <c r="L252" i="25"/>
  <c r="T229" i="24"/>
  <c r="J261" i="25"/>
  <c r="R237" i="24"/>
  <c r="H6" i="25"/>
  <c r="M8" i="25"/>
  <c r="K12" i="25"/>
  <c r="I20" i="25"/>
  <c r="N21" i="25"/>
  <c r="L143" i="25"/>
  <c r="J146" i="25"/>
  <c r="H26" i="25"/>
  <c r="M27" i="25"/>
  <c r="K31" i="25"/>
  <c r="I44" i="25"/>
  <c r="N45" i="25"/>
  <c r="L88" i="25"/>
  <c r="J112" i="25"/>
  <c r="N115" i="25"/>
  <c r="L117" i="25"/>
  <c r="J122" i="25"/>
  <c r="M149" i="25"/>
  <c r="K167" i="25"/>
  <c r="I170" i="25"/>
  <c r="N182" i="25"/>
  <c r="L201" i="25"/>
  <c r="J231" i="25"/>
  <c r="H244" i="25"/>
  <c r="M253" i="25"/>
  <c r="K254" i="25"/>
  <c r="I257" i="25"/>
  <c r="L30" i="25"/>
  <c r="T34" i="24"/>
  <c r="J54" i="25"/>
  <c r="R54" i="24"/>
  <c r="M73" i="25"/>
  <c r="U70" i="24"/>
  <c r="N94" i="25"/>
  <c r="V91" i="24"/>
  <c r="J128" i="25"/>
  <c r="R118" i="24"/>
  <c r="M154" i="25"/>
  <c r="U136" i="24"/>
  <c r="V159" i="24"/>
  <c r="H202" i="25"/>
  <c r="P182" i="24"/>
  <c r="L224" i="25"/>
  <c r="T203" i="24"/>
  <c r="K249" i="25"/>
  <c r="S226" i="24"/>
  <c r="K9" i="25"/>
  <c r="S9" i="24"/>
  <c r="I13" i="25"/>
  <c r="Q13" i="24"/>
  <c r="N14" i="25"/>
  <c r="V14" i="24"/>
  <c r="L16" i="25"/>
  <c r="T16" i="24"/>
  <c r="J19" i="25"/>
  <c r="R19" i="24"/>
  <c r="H24" i="25"/>
  <c r="P24" i="24"/>
  <c r="M25" i="25"/>
  <c r="U29" i="24"/>
  <c r="K30" i="25"/>
  <c r="S34" i="24"/>
  <c r="I34" i="25"/>
  <c r="Q38" i="24"/>
  <c r="N35" i="25"/>
  <c r="V39" i="24"/>
  <c r="L37" i="25"/>
  <c r="T41" i="24"/>
  <c r="J39" i="25"/>
  <c r="R43" i="24"/>
  <c r="H41" i="25"/>
  <c r="P45" i="24"/>
  <c r="M42" i="25"/>
  <c r="U46" i="24"/>
  <c r="K46" i="25"/>
  <c r="S50" i="24"/>
  <c r="I54" i="25"/>
  <c r="Q54" i="24"/>
  <c r="N53" i="25"/>
  <c r="V53" i="24"/>
  <c r="L58" i="25"/>
  <c r="T57" i="24"/>
  <c r="J60" i="25"/>
  <c r="R59" i="24"/>
  <c r="H63" i="25"/>
  <c r="P62" i="24"/>
  <c r="M64" i="25"/>
  <c r="U63" i="24"/>
  <c r="K66" i="25"/>
  <c r="S65" i="24"/>
  <c r="I69" i="25"/>
  <c r="Q67" i="24"/>
  <c r="N71" i="25"/>
  <c r="V68" i="24"/>
  <c r="L73" i="25"/>
  <c r="T70" i="24"/>
  <c r="J75" i="25"/>
  <c r="R72" i="24"/>
  <c r="H77" i="25"/>
  <c r="P74" i="24"/>
  <c r="M80" i="25"/>
  <c r="U77" i="24"/>
  <c r="K81" i="25"/>
  <c r="S78" i="24"/>
  <c r="I84" i="25"/>
  <c r="Q81" i="24"/>
  <c r="N85" i="25"/>
  <c r="V82" i="24"/>
  <c r="L87" i="25"/>
  <c r="T84" i="24"/>
  <c r="J90" i="25"/>
  <c r="R87" i="24"/>
  <c r="H92" i="25"/>
  <c r="P89" i="24"/>
  <c r="M94" i="25"/>
  <c r="U91" i="24"/>
  <c r="K98" i="25"/>
  <c r="S93" i="24"/>
  <c r="I101" i="25"/>
  <c r="Q96" i="24"/>
  <c r="N103" i="25"/>
  <c r="V97" i="24"/>
  <c r="L106" i="25"/>
  <c r="T100" i="24"/>
  <c r="J109" i="25"/>
  <c r="R103" i="24"/>
  <c r="H110" i="25"/>
  <c r="P104" i="24"/>
  <c r="M114" i="25"/>
  <c r="U107" i="24"/>
  <c r="K124" i="25"/>
  <c r="S114" i="24"/>
  <c r="I128" i="25"/>
  <c r="Q118" i="24"/>
  <c r="N129" i="25"/>
  <c r="V119" i="24"/>
  <c r="L132" i="25"/>
  <c r="T121" i="24"/>
  <c r="J134" i="25"/>
  <c r="R123" i="24"/>
  <c r="H137" i="25"/>
  <c r="P126" i="24"/>
  <c r="M136" i="25"/>
  <c r="U125" i="24"/>
  <c r="K142" i="25"/>
  <c r="S129" i="24"/>
  <c r="I151" i="25"/>
  <c r="Q133" i="24"/>
  <c r="N152" i="25"/>
  <c r="V134" i="24"/>
  <c r="L154" i="25"/>
  <c r="T136" i="24"/>
  <c r="J156" i="25"/>
  <c r="R138" i="24"/>
  <c r="H52" i="25"/>
  <c r="P140" i="24"/>
  <c r="M158" i="25"/>
  <c r="U142" i="24"/>
  <c r="K160" i="25"/>
  <c r="S144" i="24"/>
  <c r="I165" i="25"/>
  <c r="Q148" i="24"/>
  <c r="N166" i="25"/>
  <c r="V149" i="24"/>
  <c r="L171" i="25"/>
  <c r="T154" i="24"/>
  <c r="J174" i="25"/>
  <c r="R156" i="24"/>
  <c r="H177" i="25"/>
  <c r="P158" i="24"/>
  <c r="U159" i="24"/>
  <c r="K180" i="25"/>
  <c r="S161" i="24"/>
  <c r="I183" i="25"/>
  <c r="Q164" i="24"/>
  <c r="N184" i="25"/>
  <c r="V165" i="24"/>
  <c r="N186" i="25"/>
  <c r="V167" i="24"/>
  <c r="L188" i="25"/>
  <c r="T169" i="24"/>
  <c r="J190" i="25"/>
  <c r="R171" i="24"/>
  <c r="H192" i="25"/>
  <c r="P173" i="24"/>
  <c r="M194" i="25"/>
  <c r="U175" i="24"/>
  <c r="K197" i="25"/>
  <c r="S177" i="24"/>
  <c r="I199" i="25"/>
  <c r="Q179" i="24"/>
  <c r="N200" i="25"/>
  <c r="V180" i="24"/>
  <c r="H206" i="25"/>
  <c r="P186" i="24"/>
  <c r="M207" i="25"/>
  <c r="U187" i="24"/>
  <c r="K209" i="25"/>
  <c r="S189" i="24"/>
  <c r="I212" i="25"/>
  <c r="Q192" i="24"/>
  <c r="N213" i="25"/>
  <c r="V193" i="24"/>
  <c r="L215" i="25"/>
  <c r="T195" i="24"/>
  <c r="R197" i="24"/>
  <c r="H220" i="25"/>
  <c r="P199" i="24"/>
  <c r="M221" i="25"/>
  <c r="U200" i="24"/>
  <c r="K224" i="25"/>
  <c r="S203" i="24"/>
  <c r="I227" i="25"/>
  <c r="Q206" i="24"/>
  <c r="N229" i="25"/>
  <c r="V207" i="24"/>
  <c r="L232" i="25"/>
  <c r="T210" i="24"/>
  <c r="J234" i="25"/>
  <c r="R212" i="24"/>
  <c r="H236" i="25"/>
  <c r="P214" i="24"/>
  <c r="M237" i="25"/>
  <c r="U215" i="24"/>
  <c r="K239" i="25"/>
  <c r="S217" i="24"/>
  <c r="I242" i="25"/>
  <c r="Q219" i="24"/>
  <c r="N245" i="25"/>
  <c r="V222" i="24"/>
  <c r="L247" i="25"/>
  <c r="T224" i="24"/>
  <c r="J249" i="25"/>
  <c r="R226" i="24"/>
  <c r="H251" i="25"/>
  <c r="P228" i="24"/>
  <c r="M252" i="25"/>
  <c r="U229" i="24"/>
  <c r="K261" i="25"/>
  <c r="S237" i="24"/>
  <c r="I6" i="25"/>
  <c r="N8" i="25"/>
  <c r="L12" i="25"/>
  <c r="J20" i="25"/>
  <c r="H23" i="25"/>
  <c r="M143" i="25"/>
  <c r="K146" i="25"/>
  <c r="I26" i="25"/>
  <c r="N27" i="25"/>
  <c r="L31" i="25"/>
  <c r="J44" i="25"/>
  <c r="H48" i="26"/>
  <c r="M88" i="25"/>
  <c r="H113" i="25"/>
  <c r="H116" i="25"/>
  <c r="M117" i="25"/>
  <c r="K122" i="25"/>
  <c r="N149" i="25"/>
  <c r="L167" i="25"/>
  <c r="J170" i="25"/>
  <c r="H193" i="25"/>
  <c r="M201" i="25"/>
  <c r="K231" i="25"/>
  <c r="I244" i="25"/>
  <c r="N253" i="25"/>
  <c r="L254" i="25"/>
  <c r="J257" i="25"/>
  <c r="O283" i="26"/>
  <c r="B265" i="25"/>
  <c r="B266" i="25"/>
  <c r="B267" i="25"/>
  <c r="B268" i="25"/>
  <c r="B272" i="25"/>
  <c r="B273" i="25"/>
  <c r="B274" i="25"/>
  <c r="H56" i="24"/>
  <c r="P56" i="24" s="1"/>
  <c r="I56" i="24"/>
  <c r="Q56" i="24" s="1"/>
  <c r="J56" i="24"/>
  <c r="R56" i="24" s="1"/>
  <c r="K56" i="24"/>
  <c r="S56" i="24" s="1"/>
  <c r="L56" i="24"/>
  <c r="T56" i="24" s="1"/>
  <c r="M56" i="24"/>
  <c r="U56" i="24" s="1"/>
  <c r="N56" i="24"/>
  <c r="V56" i="24" s="1"/>
  <c r="N36" i="20"/>
  <c r="M36" i="20"/>
  <c r="L36" i="20"/>
  <c r="K36" i="20"/>
  <c r="J36" i="20"/>
  <c r="I36" i="20"/>
  <c r="H36" i="20"/>
  <c r="L93" i="31" l="1"/>
  <c r="H93" i="31"/>
  <c r="I93" i="31"/>
  <c r="G93" i="31"/>
  <c r="K93" i="31"/>
  <c r="M93" i="31"/>
  <c r="J93" i="31"/>
  <c r="Z48" i="26"/>
  <c r="X48" i="26"/>
  <c r="V48" i="26"/>
  <c r="AA48" i="26"/>
  <c r="U48" i="26"/>
  <c r="W48" i="26"/>
  <c r="Y48" i="26"/>
  <c r="M128" i="26"/>
  <c r="L148" i="26"/>
  <c r="I54" i="26"/>
  <c r="K44" i="26"/>
  <c r="L44" i="26"/>
  <c r="I121" i="26"/>
  <c r="M21" i="26"/>
  <c r="H121" i="26"/>
  <c r="L21" i="26"/>
  <c r="J151" i="26"/>
  <c r="N146" i="26"/>
  <c r="L172" i="26"/>
  <c r="I27" i="26"/>
  <c r="J128" i="26"/>
  <c r="N23" i="26"/>
  <c r="I248" i="26"/>
  <c r="H45" i="26"/>
  <c r="N173" i="26"/>
  <c r="M26" i="26"/>
  <c r="J6" i="26"/>
  <c r="K197" i="26"/>
  <c r="J28" i="26"/>
  <c r="I114" i="26"/>
  <c r="H227" i="26"/>
  <c r="N31" i="26"/>
  <c r="N128" i="26"/>
  <c r="N249" i="26"/>
  <c r="K170" i="26"/>
  <c r="J147" i="26"/>
  <c r="B271" i="26"/>
  <c r="U271" i="26" s="1"/>
  <c r="N151" i="26"/>
  <c r="M144" i="26"/>
  <c r="M151" i="26"/>
  <c r="L144" i="26"/>
  <c r="K118" i="26"/>
  <c r="H20" i="26"/>
  <c r="N261" i="26"/>
  <c r="J118" i="26"/>
  <c r="N15" i="26"/>
  <c r="L128" i="26"/>
  <c r="I144" i="26"/>
  <c r="N164" i="26"/>
  <c r="K148" i="26"/>
  <c r="L120" i="26"/>
  <c r="I21" i="26"/>
  <c r="K227" i="26"/>
  <c r="J32" i="26"/>
  <c r="I172" i="26"/>
  <c r="H148" i="26"/>
  <c r="M173" i="26"/>
  <c r="L26" i="26"/>
  <c r="I23" i="26"/>
  <c r="J197" i="26"/>
  <c r="I28" i="26"/>
  <c r="J173" i="26"/>
  <c r="J185" i="26"/>
  <c r="N28" i="26"/>
  <c r="B272" i="26"/>
  <c r="U272" i="26" s="1"/>
  <c r="K147" i="26"/>
  <c r="J259" i="26"/>
  <c r="M116" i="26"/>
  <c r="I259" i="26"/>
  <c r="L116" i="26"/>
  <c r="I12" i="26"/>
  <c r="N120" i="26"/>
  <c r="K21" i="26"/>
  <c r="I151" i="26"/>
  <c r="M146" i="26"/>
  <c r="K261" i="26"/>
  <c r="N117" i="26"/>
  <c r="K15" i="26"/>
  <c r="L236" i="26"/>
  <c r="M197" i="26"/>
  <c r="L28" i="26"/>
  <c r="K164" i="26"/>
  <c r="J146" i="26"/>
  <c r="H172" i="26"/>
  <c r="N147" i="26"/>
  <c r="L173" i="26"/>
  <c r="K26" i="26"/>
  <c r="I26" i="26"/>
  <c r="M236" i="26"/>
  <c r="L170" i="26"/>
  <c r="B270" i="26"/>
  <c r="U270" i="26" s="1"/>
  <c r="K121" i="26"/>
  <c r="H23" i="26"/>
  <c r="J121" i="26"/>
  <c r="N21" i="26"/>
  <c r="J12" i="26"/>
  <c r="M118" i="26"/>
  <c r="J20" i="26"/>
  <c r="L118" i="26"/>
  <c r="I20" i="26"/>
  <c r="L258" i="26"/>
  <c r="I113" i="26"/>
  <c r="L8" i="26"/>
  <c r="K258" i="26"/>
  <c r="H113" i="26"/>
  <c r="K8" i="26"/>
  <c r="M261" i="26"/>
  <c r="I118" i="26"/>
  <c r="M15" i="26"/>
  <c r="K128" i="26"/>
  <c r="H144" i="26"/>
  <c r="M260" i="26"/>
  <c r="I116" i="26"/>
  <c r="M11" i="26"/>
  <c r="I117" i="26"/>
  <c r="H185" i="26"/>
  <c r="N26" i="26"/>
  <c r="H128" i="26"/>
  <c r="L23" i="26"/>
  <c r="J164" i="26"/>
  <c r="I146" i="26"/>
  <c r="N170" i="26"/>
  <c r="M147" i="26"/>
  <c r="H32" i="26"/>
  <c r="L12" i="26"/>
  <c r="N118" i="26"/>
  <c r="N248" i="26"/>
  <c r="K88" i="26"/>
  <c r="M259" i="26"/>
  <c r="M248" i="26"/>
  <c r="J88" i="26"/>
  <c r="I197" i="26"/>
  <c r="H259" i="26"/>
  <c r="K116" i="26"/>
  <c r="H12" i="26"/>
  <c r="M120" i="26"/>
  <c r="J21" i="26"/>
  <c r="N206" i="26"/>
  <c r="H258" i="26"/>
  <c r="L100" i="26"/>
  <c r="H8" i="26"/>
  <c r="K20" i="26"/>
  <c r="J172" i="26"/>
  <c r="I148" i="26"/>
  <c r="J120" i="26"/>
  <c r="N20" i="26"/>
  <c r="N121" i="26"/>
  <c r="K23" i="26"/>
  <c r="I164" i="26"/>
  <c r="H146" i="26"/>
  <c r="K28" i="26"/>
  <c r="N116" i="26"/>
  <c r="K12" i="26"/>
  <c r="L259" i="26"/>
  <c r="H114" i="26"/>
  <c r="N8" i="26"/>
  <c r="K259" i="26"/>
  <c r="J113" i="26"/>
  <c r="M8" i="26"/>
  <c r="N144" i="26"/>
  <c r="I236" i="26"/>
  <c r="M45" i="26"/>
  <c r="J220" i="26"/>
  <c r="W220" i="26" s="1"/>
  <c r="H236" i="26"/>
  <c r="L45" i="26"/>
  <c r="I220" i="26"/>
  <c r="V220" i="26" s="1"/>
  <c r="L121" i="26"/>
  <c r="J258" i="26"/>
  <c r="N100" i="26"/>
  <c r="J8" i="26"/>
  <c r="L261" i="26"/>
  <c r="H118" i="26"/>
  <c r="L15" i="26"/>
  <c r="H28" i="26"/>
  <c r="J248" i="26"/>
  <c r="L54" i="26"/>
  <c r="L164" i="26"/>
  <c r="K146" i="26"/>
  <c r="J54" i="26"/>
  <c r="J57" i="26" s="1"/>
  <c r="L117" i="26"/>
  <c r="I15" i="26"/>
  <c r="I120" i="26"/>
  <c r="M20" i="26"/>
  <c r="M121" i="26"/>
  <c r="J23" i="26"/>
  <c r="J144" i="26"/>
  <c r="H170" i="26"/>
  <c r="L197" i="26"/>
  <c r="I227" i="26"/>
  <c r="H117" i="26"/>
  <c r="AG117" i="26" s="1"/>
  <c r="N258" i="26"/>
  <c r="M88" i="26"/>
  <c r="I6" i="26"/>
  <c r="M258" i="26"/>
  <c r="L88" i="26"/>
  <c r="H6" i="26"/>
  <c r="K220" i="26"/>
  <c r="X220" i="26" s="1"/>
  <c r="K206" i="26"/>
  <c r="H44" i="26"/>
  <c r="I125" i="26"/>
  <c r="H11" i="26"/>
  <c r="J206" i="26"/>
  <c r="N32" i="26"/>
  <c r="H125" i="26"/>
  <c r="L147" i="26"/>
  <c r="L248" i="26"/>
  <c r="I88" i="26"/>
  <c r="N260" i="26"/>
  <c r="J116" i="26"/>
  <c r="N11" i="26"/>
  <c r="L227" i="26"/>
  <c r="I45" i="26"/>
  <c r="I128" i="26"/>
  <c r="M23" i="26"/>
  <c r="I261" i="26"/>
  <c r="L114" i="26"/>
  <c r="K11" i="26"/>
  <c r="H15" i="26"/>
  <c r="H120" i="26"/>
  <c r="L20" i="26"/>
  <c r="H151" i="26"/>
  <c r="J249" i="26"/>
  <c r="I249" i="26"/>
  <c r="L220" i="26"/>
  <c r="H249" i="26"/>
  <c r="N45" i="26"/>
  <c r="J125" i="26"/>
  <c r="M185" i="26"/>
  <c r="J31" i="26"/>
  <c r="L185" i="26"/>
  <c r="I31" i="26"/>
  <c r="N227" i="26"/>
  <c r="K45" i="26"/>
  <c r="I258" i="26"/>
  <c r="M100" i="26"/>
  <c r="I8" i="26"/>
  <c r="N197" i="26"/>
  <c r="K32" i="26"/>
  <c r="M125" i="26"/>
  <c r="K120" i="26"/>
  <c r="H21" i="26"/>
  <c r="K260" i="26"/>
  <c r="J100" i="26"/>
  <c r="M6" i="26"/>
  <c r="H261" i="26"/>
  <c r="K114" i="26"/>
  <c r="J11" i="26"/>
  <c r="J117" i="26"/>
  <c r="N12" i="26"/>
  <c r="B273" i="26"/>
  <c r="U273" i="26" s="1"/>
  <c r="I173" i="26"/>
  <c r="B279" i="26"/>
  <c r="K236" i="26"/>
  <c r="J44" i="26"/>
  <c r="K125" i="26"/>
  <c r="H173" i="26"/>
  <c r="L27" i="26"/>
  <c r="N172" i="26"/>
  <c r="K27" i="26"/>
  <c r="I206" i="26"/>
  <c r="M32" i="26"/>
  <c r="H260" i="26"/>
  <c r="K248" i="26"/>
  <c r="H88" i="26"/>
  <c r="I185" i="26"/>
  <c r="M28" i="26"/>
  <c r="M117" i="26"/>
  <c r="J15" i="26"/>
  <c r="H164" i="26"/>
  <c r="M249" i="26"/>
  <c r="J260" i="26"/>
  <c r="I100" i="26"/>
  <c r="L6" i="26"/>
  <c r="N259" i="26"/>
  <c r="J114" i="26"/>
  <c r="I11" i="26"/>
  <c r="H26" i="26"/>
  <c r="N54" i="26"/>
  <c r="L146" i="26"/>
  <c r="J236" i="26"/>
  <c r="I44" i="26"/>
  <c r="B278" i="26"/>
  <c r="M206" i="26"/>
  <c r="L31" i="26"/>
  <c r="L206" i="26"/>
  <c r="K31" i="26"/>
  <c r="J170" i="26"/>
  <c r="N148" i="26"/>
  <c r="I170" i="26"/>
  <c r="M148" i="26"/>
  <c r="K185" i="26"/>
  <c r="H31" i="26"/>
  <c r="N88" i="26"/>
  <c r="M227" i="26"/>
  <c r="J45" i="26"/>
  <c r="K172" i="26"/>
  <c r="H27" i="26"/>
  <c r="J261" i="26"/>
  <c r="H116" i="26"/>
  <c r="L11" i="26"/>
  <c r="J26" i="26"/>
  <c r="L125" i="26"/>
  <c r="H248" i="26"/>
  <c r="N44" i="26"/>
  <c r="L249" i="26"/>
  <c r="I260" i="26"/>
  <c r="H100" i="26"/>
  <c r="K6" i="26"/>
  <c r="K173" i="26"/>
  <c r="K144" i="26"/>
  <c r="B277" i="26"/>
  <c r="H197" i="26"/>
  <c r="N27" i="26"/>
  <c r="N185" i="26"/>
  <c r="M27" i="26"/>
  <c r="L151" i="26"/>
  <c r="I147" i="26"/>
  <c r="M220" i="26"/>
  <c r="Z220" i="26" s="1"/>
  <c r="K151" i="26"/>
  <c r="H147" i="26"/>
  <c r="M172" i="26"/>
  <c r="J27" i="26"/>
  <c r="M12" i="26"/>
  <c r="H206" i="26"/>
  <c r="L32" i="26"/>
  <c r="M164" i="26"/>
  <c r="J148" i="26"/>
  <c r="L260" i="26"/>
  <c r="K100" i="26"/>
  <c r="N6" i="26"/>
  <c r="J227" i="26"/>
  <c r="I32" i="26"/>
  <c r="M170" i="26"/>
  <c r="N236" i="26"/>
  <c r="M44" i="26"/>
  <c r="N125" i="26"/>
  <c r="K249" i="26"/>
  <c r="N220" i="26"/>
  <c r="M31" i="26"/>
  <c r="B283" i="26"/>
  <c r="U283" i="26"/>
  <c r="N188" i="26"/>
  <c r="W184" i="25"/>
  <c r="H137" i="26"/>
  <c r="Q137" i="25"/>
  <c r="I84" i="26"/>
  <c r="R84" i="25"/>
  <c r="L58" i="26"/>
  <c r="U58" i="25"/>
  <c r="H24" i="26"/>
  <c r="Q24" i="25"/>
  <c r="I137" i="26"/>
  <c r="R137" i="25"/>
  <c r="L243" i="26"/>
  <c r="U238" i="25"/>
  <c r="I215" i="26"/>
  <c r="R210" i="25"/>
  <c r="H136" i="26"/>
  <c r="Q135" i="25"/>
  <c r="I83" i="26"/>
  <c r="R83" i="25"/>
  <c r="N34" i="26"/>
  <c r="W34" i="25"/>
  <c r="K53" i="26"/>
  <c r="T54" i="25"/>
  <c r="J266" i="26"/>
  <c r="S261" i="25"/>
  <c r="M234" i="26"/>
  <c r="V229" i="25"/>
  <c r="M205" i="26"/>
  <c r="V200" i="25"/>
  <c r="W176" i="25"/>
  <c r="J142" i="26"/>
  <c r="S142" i="25"/>
  <c r="M104" i="26"/>
  <c r="V103" i="25"/>
  <c r="I75" i="26"/>
  <c r="R75" i="25"/>
  <c r="L42" i="26"/>
  <c r="U42" i="25"/>
  <c r="I65" i="26"/>
  <c r="R65" i="25"/>
  <c r="H239" i="26"/>
  <c r="Q234" i="25"/>
  <c r="M224" i="26"/>
  <c r="V219" i="25"/>
  <c r="M195" i="26"/>
  <c r="V191" i="25"/>
  <c r="I183" i="26"/>
  <c r="R180" i="25"/>
  <c r="N165" i="26"/>
  <c r="W162" i="25"/>
  <c r="L154" i="26"/>
  <c r="U152" i="25"/>
  <c r="J133" i="26"/>
  <c r="S132" i="25"/>
  <c r="H110" i="26"/>
  <c r="Q109" i="25"/>
  <c r="M92" i="26"/>
  <c r="V91" i="25"/>
  <c r="K80" i="26"/>
  <c r="T80" i="25"/>
  <c r="I66" i="26"/>
  <c r="R66" i="25"/>
  <c r="N50" i="26"/>
  <c r="W50" i="25"/>
  <c r="L35" i="26"/>
  <c r="U35" i="25"/>
  <c r="L14" i="26"/>
  <c r="U14" i="25"/>
  <c r="M81" i="26"/>
  <c r="V81" i="25"/>
  <c r="L255" i="26"/>
  <c r="U250" i="25"/>
  <c r="J242" i="26"/>
  <c r="S237" i="25"/>
  <c r="H229" i="26"/>
  <c r="Q224" i="25"/>
  <c r="M215" i="26"/>
  <c r="V210" i="25"/>
  <c r="H202" i="26"/>
  <c r="Q197" i="25"/>
  <c r="K188" i="26"/>
  <c r="T184" i="25"/>
  <c r="I174" i="26"/>
  <c r="R171" i="25"/>
  <c r="N157" i="26"/>
  <c r="W155" i="25"/>
  <c r="L136" i="26"/>
  <c r="U135" i="25"/>
  <c r="J115" i="26"/>
  <c r="S114" i="25"/>
  <c r="H99" i="26"/>
  <c r="Q98" i="25"/>
  <c r="M83" i="26"/>
  <c r="V83" i="25"/>
  <c r="K71" i="26"/>
  <c r="T71" i="25"/>
  <c r="I58" i="26"/>
  <c r="R58" i="25"/>
  <c r="N38" i="26"/>
  <c r="W38" i="25"/>
  <c r="L22" i="26"/>
  <c r="U22" i="25"/>
  <c r="N39" i="26"/>
  <c r="W39" i="25"/>
  <c r="M99" i="26"/>
  <c r="V98" i="25"/>
  <c r="L265" i="26"/>
  <c r="U260" i="25"/>
  <c r="J250" i="26"/>
  <c r="S245" i="25"/>
  <c r="H237" i="26"/>
  <c r="Q232" i="25"/>
  <c r="AL221" i="26"/>
  <c r="H209" i="26"/>
  <c r="Q204" i="25"/>
  <c r="M193" i="26"/>
  <c r="V189" i="25"/>
  <c r="I181" i="26"/>
  <c r="V181" i="26" s="1"/>
  <c r="R178" i="25"/>
  <c r="N162" i="26"/>
  <c r="W159" i="25"/>
  <c r="L152" i="26"/>
  <c r="U150" i="25"/>
  <c r="J130" i="26"/>
  <c r="S129" i="25"/>
  <c r="H107" i="26"/>
  <c r="Q106" i="25"/>
  <c r="M89" i="26"/>
  <c r="V89" i="25"/>
  <c r="T76" i="25"/>
  <c r="I64" i="26"/>
  <c r="R64" i="25"/>
  <c r="N43" i="26"/>
  <c r="W43" i="25"/>
  <c r="L33" i="26"/>
  <c r="U33" i="25"/>
  <c r="J14" i="26"/>
  <c r="S14" i="25"/>
  <c r="M13" i="26"/>
  <c r="V13" i="25"/>
  <c r="J77" i="26"/>
  <c r="S77" i="25"/>
  <c r="J255" i="26"/>
  <c r="S250" i="25"/>
  <c r="H242" i="26"/>
  <c r="Q237" i="25"/>
  <c r="M228" i="26"/>
  <c r="V223" i="25"/>
  <c r="K215" i="26"/>
  <c r="T210" i="25"/>
  <c r="M200" i="26"/>
  <c r="V195" i="25"/>
  <c r="I188" i="26"/>
  <c r="R184" i="25"/>
  <c r="N171" i="26"/>
  <c r="W168" i="25"/>
  <c r="L157" i="26"/>
  <c r="U155" i="25"/>
  <c r="J136" i="26"/>
  <c r="S135" i="25"/>
  <c r="H115" i="26"/>
  <c r="Q114" i="25"/>
  <c r="M98" i="26"/>
  <c r="V97" i="25"/>
  <c r="K83" i="26"/>
  <c r="T83" i="25"/>
  <c r="I71" i="26"/>
  <c r="R71" i="25"/>
  <c r="N57" i="25"/>
  <c r="W57" i="25" s="1"/>
  <c r="W55" i="25"/>
  <c r="L38" i="26"/>
  <c r="U38" i="25"/>
  <c r="J22" i="26"/>
  <c r="S22" i="25"/>
  <c r="I22" i="26"/>
  <c r="R22" i="25"/>
  <c r="J38" i="26"/>
  <c r="S38" i="25"/>
  <c r="J7" i="26"/>
  <c r="S7" i="25"/>
  <c r="K84" i="26"/>
  <c r="T84" i="25"/>
  <c r="I211" i="26"/>
  <c r="R206" i="25"/>
  <c r="I63" i="26"/>
  <c r="R63" i="25"/>
  <c r="H219" i="26"/>
  <c r="Q214" i="25"/>
  <c r="H18" i="26"/>
  <c r="Q18" i="25"/>
  <c r="N254" i="26"/>
  <c r="W249" i="25"/>
  <c r="L241" i="26"/>
  <c r="U236" i="25"/>
  <c r="J228" i="26"/>
  <c r="S223" i="25"/>
  <c r="H215" i="26"/>
  <c r="Q210" i="25"/>
  <c r="J200" i="26"/>
  <c r="S195" i="25"/>
  <c r="M186" i="26"/>
  <c r="V183" i="25"/>
  <c r="K171" i="26"/>
  <c r="T168" i="25"/>
  <c r="I157" i="26"/>
  <c r="R155" i="25"/>
  <c r="N135" i="26"/>
  <c r="W134" i="25"/>
  <c r="L111" i="26"/>
  <c r="U110" i="25"/>
  <c r="J98" i="26"/>
  <c r="S97" i="25"/>
  <c r="H83" i="26"/>
  <c r="Q83" i="25"/>
  <c r="M69" i="26"/>
  <c r="V69" i="25"/>
  <c r="H50" i="26"/>
  <c r="Q50" i="25"/>
  <c r="J111" i="26"/>
  <c r="S110" i="25"/>
  <c r="I263" i="26"/>
  <c r="R258" i="25"/>
  <c r="N244" i="26"/>
  <c r="W239" i="25"/>
  <c r="L232" i="26"/>
  <c r="U227" i="25"/>
  <c r="J219" i="26"/>
  <c r="S214" i="25"/>
  <c r="L204" i="26"/>
  <c r="U199" i="25"/>
  <c r="J191" i="26"/>
  <c r="S187" i="25"/>
  <c r="M177" i="26"/>
  <c r="V174" i="25"/>
  <c r="K159" i="26"/>
  <c r="T52" i="25"/>
  <c r="I138" i="26"/>
  <c r="R138" i="25"/>
  <c r="W124" i="25"/>
  <c r="L102" i="26"/>
  <c r="U101" i="25"/>
  <c r="N46" i="26"/>
  <c r="W46" i="25"/>
  <c r="N37" i="26"/>
  <c r="W37" i="25"/>
  <c r="I251" i="26"/>
  <c r="R246" i="25"/>
  <c r="N237" i="26"/>
  <c r="W232" i="25"/>
  <c r="J211" i="26"/>
  <c r="S206" i="25"/>
  <c r="L194" i="26"/>
  <c r="U190" i="25"/>
  <c r="H182" i="26"/>
  <c r="Q179" i="25"/>
  <c r="M163" i="26"/>
  <c r="V160" i="25"/>
  <c r="K153" i="26"/>
  <c r="T151" i="25"/>
  <c r="I132" i="26"/>
  <c r="R131" i="25"/>
  <c r="H7" i="26"/>
  <c r="Q7" i="25"/>
  <c r="H171" i="26"/>
  <c r="Q168" i="25"/>
  <c r="M242" i="26"/>
  <c r="V237" i="25"/>
  <c r="L174" i="26"/>
  <c r="U171" i="25"/>
  <c r="M115" i="26"/>
  <c r="V114" i="25"/>
  <c r="N71" i="26"/>
  <c r="W71" i="25"/>
  <c r="J39" i="26"/>
  <c r="S39" i="25"/>
  <c r="V215" i="25"/>
  <c r="K176" i="26"/>
  <c r="T173" i="25"/>
  <c r="H85" i="26"/>
  <c r="Q85" i="25"/>
  <c r="I40" i="26"/>
  <c r="R40" i="25"/>
  <c r="N24" i="26"/>
  <c r="W24" i="25"/>
  <c r="K36" i="26"/>
  <c r="T36" i="25"/>
  <c r="M241" i="26"/>
  <c r="V236" i="25"/>
  <c r="L171" i="26"/>
  <c r="U168" i="25"/>
  <c r="K98" i="26"/>
  <c r="T97" i="25"/>
  <c r="H74" i="26"/>
  <c r="Q74" i="25"/>
  <c r="M107" i="26"/>
  <c r="V106" i="25"/>
  <c r="K254" i="26"/>
  <c r="T249" i="25"/>
  <c r="N95" i="26"/>
  <c r="W94" i="25"/>
  <c r="H247" i="26"/>
  <c r="Q242" i="25"/>
  <c r="T215" i="25"/>
  <c r="K192" i="26"/>
  <c r="T188" i="25"/>
  <c r="L161" i="26"/>
  <c r="U158" i="25"/>
  <c r="H129" i="26"/>
  <c r="Q128" i="25"/>
  <c r="K87" i="26"/>
  <c r="T87" i="25"/>
  <c r="N61" i="26"/>
  <c r="W61" i="25"/>
  <c r="J30" i="26"/>
  <c r="S30" i="25"/>
  <c r="H13" i="26"/>
  <c r="Q13" i="25"/>
  <c r="J252" i="26"/>
  <c r="S247" i="25"/>
  <c r="K212" i="26"/>
  <c r="T207" i="25"/>
  <c r="J254" i="26"/>
  <c r="S249" i="25"/>
  <c r="H241" i="26"/>
  <c r="Q236" i="25"/>
  <c r="M226" i="26"/>
  <c r="V221" i="25"/>
  <c r="K214" i="26"/>
  <c r="T209" i="25"/>
  <c r="M198" i="26"/>
  <c r="V194" i="25"/>
  <c r="I186" i="26"/>
  <c r="R183" i="25"/>
  <c r="N169" i="26"/>
  <c r="W166" i="25"/>
  <c r="L156" i="26"/>
  <c r="U154" i="25"/>
  <c r="J135" i="26"/>
  <c r="S134" i="25"/>
  <c r="H111" i="26"/>
  <c r="Q110" i="25"/>
  <c r="M95" i="26"/>
  <c r="V94" i="25"/>
  <c r="K81" i="26"/>
  <c r="T81" i="25"/>
  <c r="I69" i="26"/>
  <c r="R69" i="25"/>
  <c r="N52" i="26"/>
  <c r="W53" i="25"/>
  <c r="L37" i="26"/>
  <c r="U37" i="25"/>
  <c r="J19" i="26"/>
  <c r="S19" i="25"/>
  <c r="J102" i="26"/>
  <c r="S101" i="25"/>
  <c r="N198" i="26"/>
  <c r="W194" i="25"/>
  <c r="I24" i="26"/>
  <c r="R24" i="25"/>
  <c r="H251" i="26"/>
  <c r="Q246" i="25"/>
  <c r="M87" i="26"/>
  <c r="V87" i="25"/>
  <c r="L202" i="26"/>
  <c r="U197" i="25"/>
  <c r="N25" i="26"/>
  <c r="W25" i="25"/>
  <c r="I255" i="26"/>
  <c r="R250" i="25"/>
  <c r="N241" i="26"/>
  <c r="W236" i="25"/>
  <c r="L228" i="26"/>
  <c r="U223" i="25"/>
  <c r="J215" i="26"/>
  <c r="S210" i="25"/>
  <c r="L200" i="26"/>
  <c r="U195" i="25"/>
  <c r="H188" i="26"/>
  <c r="Q184" i="25"/>
  <c r="M171" i="26"/>
  <c r="V168" i="25"/>
  <c r="K157" i="26"/>
  <c r="T155" i="25"/>
  <c r="I136" i="26"/>
  <c r="R135" i="25"/>
  <c r="N111" i="26"/>
  <c r="W110" i="25"/>
  <c r="L98" i="26"/>
  <c r="U97" i="25"/>
  <c r="J83" i="26"/>
  <c r="S83" i="25"/>
  <c r="H71" i="26"/>
  <c r="Q71" i="25"/>
  <c r="M54" i="26"/>
  <c r="V55" i="25"/>
  <c r="K38" i="26"/>
  <c r="T38" i="25"/>
  <c r="K17" i="26"/>
  <c r="T17" i="25"/>
  <c r="L36" i="26"/>
  <c r="U36" i="25"/>
  <c r="K18" i="26"/>
  <c r="T18" i="25"/>
  <c r="L91" i="26"/>
  <c r="U90" i="25"/>
  <c r="J253" i="26"/>
  <c r="S248" i="25"/>
  <c r="Q235" i="25"/>
  <c r="M225" i="26"/>
  <c r="V220" i="25"/>
  <c r="K213" i="26"/>
  <c r="T208" i="25"/>
  <c r="M196" i="26"/>
  <c r="V192" i="25"/>
  <c r="I184" i="26"/>
  <c r="R181" i="25"/>
  <c r="N168" i="26"/>
  <c r="W165" i="25"/>
  <c r="L155" i="26"/>
  <c r="U153" i="25"/>
  <c r="J134" i="26"/>
  <c r="S133" i="25"/>
  <c r="H109" i="26"/>
  <c r="Q108" i="25"/>
  <c r="M93" i="26"/>
  <c r="V92" i="25"/>
  <c r="K79" i="26"/>
  <c r="T79" i="25"/>
  <c r="I68" i="26"/>
  <c r="R68" i="25"/>
  <c r="J17" i="26"/>
  <c r="S17" i="25"/>
  <c r="J57" i="25"/>
  <c r="S57" i="25" s="1"/>
  <c r="S55" i="25"/>
  <c r="L39" i="26"/>
  <c r="U39" i="25"/>
  <c r="I180" i="26"/>
  <c r="R177" i="25"/>
  <c r="J34" i="26"/>
  <c r="S34" i="25"/>
  <c r="M237" i="26"/>
  <c r="V232" i="25"/>
  <c r="I77" i="26"/>
  <c r="R77" i="25"/>
  <c r="I217" i="26"/>
  <c r="R212" i="25"/>
  <c r="J231" i="26"/>
  <c r="S226" i="25"/>
  <c r="L119" i="26"/>
  <c r="U118" i="25"/>
  <c r="K59" i="26"/>
  <c r="T59" i="25"/>
  <c r="M41" i="26"/>
  <c r="V41" i="25"/>
  <c r="H255" i="26"/>
  <c r="Q250" i="25"/>
  <c r="N186" i="26"/>
  <c r="W183" i="25"/>
  <c r="L46" i="26"/>
  <c r="U46" i="25"/>
  <c r="L257" i="26"/>
  <c r="U252" i="25"/>
  <c r="H232" i="26"/>
  <c r="Q227" i="25"/>
  <c r="H204" i="26"/>
  <c r="Q199" i="25"/>
  <c r="I177" i="26"/>
  <c r="R174" i="25"/>
  <c r="L187" i="26"/>
  <c r="U136" i="25"/>
  <c r="H102" i="26"/>
  <c r="Q101" i="25"/>
  <c r="K73" i="26"/>
  <c r="T73" i="25"/>
  <c r="N265" i="26"/>
  <c r="W260" i="25"/>
  <c r="J237" i="26"/>
  <c r="S232" i="25"/>
  <c r="J209" i="26"/>
  <c r="S204" i="25"/>
  <c r="K181" i="26"/>
  <c r="X181" i="26" s="1"/>
  <c r="T178" i="25"/>
  <c r="N152" i="26"/>
  <c r="W150" i="25"/>
  <c r="J107" i="26"/>
  <c r="S106" i="25"/>
  <c r="M76" i="26"/>
  <c r="V76" i="25"/>
  <c r="K64" i="26"/>
  <c r="T64" i="25"/>
  <c r="I46" i="26"/>
  <c r="R46" i="25"/>
  <c r="N33" i="26"/>
  <c r="W33" i="25"/>
  <c r="I9" i="26"/>
  <c r="R9" i="25"/>
  <c r="H65" i="26"/>
  <c r="Q65" i="25"/>
  <c r="N253" i="26"/>
  <c r="W248" i="25"/>
  <c r="J226" i="26"/>
  <c r="S221" i="25"/>
  <c r="H214" i="26"/>
  <c r="Q209" i="25"/>
  <c r="M184" i="26"/>
  <c r="V181" i="25"/>
  <c r="K169" i="26"/>
  <c r="T166" i="25"/>
  <c r="I156" i="26"/>
  <c r="R154" i="25"/>
  <c r="N134" i="26"/>
  <c r="W133" i="25"/>
  <c r="L109" i="26"/>
  <c r="U108" i="25"/>
  <c r="J95" i="26"/>
  <c r="S94" i="25"/>
  <c r="H81" i="26"/>
  <c r="Q81" i="25"/>
  <c r="M68" i="26"/>
  <c r="V68" i="25"/>
  <c r="K52" i="26"/>
  <c r="T53" i="25"/>
  <c r="I37" i="26"/>
  <c r="R37" i="25"/>
  <c r="N17" i="26"/>
  <c r="W17" i="25"/>
  <c r="L24" i="26"/>
  <c r="U24" i="25"/>
  <c r="I86" i="26"/>
  <c r="R86" i="25"/>
  <c r="N263" i="26"/>
  <c r="W258" i="25"/>
  <c r="L246" i="26"/>
  <c r="U241" i="25"/>
  <c r="J234" i="26"/>
  <c r="S229" i="25"/>
  <c r="H220" i="26"/>
  <c r="Q215" i="25"/>
  <c r="J205" i="26"/>
  <c r="S200" i="25"/>
  <c r="H192" i="26"/>
  <c r="Q188" i="25"/>
  <c r="T176" i="25"/>
  <c r="I161" i="26"/>
  <c r="R158" i="25"/>
  <c r="N138" i="26"/>
  <c r="W138" i="25"/>
  <c r="L127" i="26"/>
  <c r="U126" i="25"/>
  <c r="J104" i="26"/>
  <c r="S103" i="25"/>
  <c r="H87" i="26"/>
  <c r="Q87" i="25"/>
  <c r="M74" i="26"/>
  <c r="V74" i="25"/>
  <c r="K61" i="26"/>
  <c r="T61" i="25"/>
  <c r="I42" i="26"/>
  <c r="R42" i="25"/>
  <c r="N29" i="26"/>
  <c r="W29" i="25"/>
  <c r="L10" i="26"/>
  <c r="U10" i="25"/>
  <c r="N81" i="26"/>
  <c r="W81" i="25"/>
  <c r="J63" i="26"/>
  <c r="S63" i="25"/>
  <c r="L253" i="26"/>
  <c r="U248" i="25"/>
  <c r="S235" i="25"/>
  <c r="H226" i="26"/>
  <c r="Q221" i="25"/>
  <c r="M213" i="26"/>
  <c r="V208" i="25"/>
  <c r="H198" i="26"/>
  <c r="Q194" i="25"/>
  <c r="K184" i="26"/>
  <c r="T181" i="25"/>
  <c r="I169" i="26"/>
  <c r="R166" i="25"/>
  <c r="N155" i="26"/>
  <c r="W153" i="25"/>
  <c r="L134" i="26"/>
  <c r="U133" i="25"/>
  <c r="J109" i="26"/>
  <c r="S108" i="25"/>
  <c r="H95" i="26"/>
  <c r="Q94" i="25"/>
  <c r="M79" i="26"/>
  <c r="V79" i="25"/>
  <c r="K68" i="26"/>
  <c r="T68" i="25"/>
  <c r="I52" i="26"/>
  <c r="R53" i="25"/>
  <c r="N36" i="26"/>
  <c r="W36" i="25"/>
  <c r="L17" i="26"/>
  <c r="U17" i="25"/>
  <c r="M18" i="26"/>
  <c r="V18" i="25"/>
  <c r="I33" i="26"/>
  <c r="R33" i="25"/>
  <c r="M75" i="26"/>
  <c r="V75" i="25"/>
  <c r="M46" i="26"/>
  <c r="V46" i="25"/>
  <c r="L183" i="26"/>
  <c r="U180" i="25"/>
  <c r="H36" i="26"/>
  <c r="Q36" i="25"/>
  <c r="I196" i="26"/>
  <c r="R192" i="25"/>
  <c r="I253" i="26"/>
  <c r="R248" i="25"/>
  <c r="N239" i="26"/>
  <c r="W234" i="25"/>
  <c r="L225" i="26"/>
  <c r="U220" i="25"/>
  <c r="J213" i="26"/>
  <c r="S208" i="25"/>
  <c r="L196" i="26"/>
  <c r="U192" i="25"/>
  <c r="H184" i="26"/>
  <c r="Q181" i="25"/>
  <c r="M168" i="26"/>
  <c r="V165" i="25"/>
  <c r="K155" i="26"/>
  <c r="T153" i="25"/>
  <c r="I134" i="26"/>
  <c r="R133" i="25"/>
  <c r="N110" i="26"/>
  <c r="W109" i="25"/>
  <c r="L93" i="26"/>
  <c r="U92" i="25"/>
  <c r="J79" i="26"/>
  <c r="S79" i="25"/>
  <c r="H68" i="26"/>
  <c r="Q68" i="25"/>
  <c r="I38" i="26"/>
  <c r="R38" i="25"/>
  <c r="L75" i="26"/>
  <c r="U75" i="25"/>
  <c r="K256" i="26"/>
  <c r="T251" i="25"/>
  <c r="I243" i="26"/>
  <c r="R238" i="25"/>
  <c r="N229" i="26"/>
  <c r="W224" i="25"/>
  <c r="L217" i="26"/>
  <c r="U212" i="25"/>
  <c r="N202" i="26"/>
  <c r="W197" i="25"/>
  <c r="J189" i="26"/>
  <c r="S185" i="25"/>
  <c r="H176" i="26"/>
  <c r="Q173" i="25"/>
  <c r="M158" i="26"/>
  <c r="V156" i="25"/>
  <c r="K137" i="26"/>
  <c r="T137" i="25"/>
  <c r="I119" i="26"/>
  <c r="R118" i="25"/>
  <c r="N99" i="26"/>
  <c r="W98" i="25"/>
  <c r="K24" i="26"/>
  <c r="T24" i="25"/>
  <c r="M266" i="26"/>
  <c r="V261" i="25"/>
  <c r="K247" i="26"/>
  <c r="T242" i="25"/>
  <c r="I235" i="26"/>
  <c r="R230" i="25"/>
  <c r="W215" i="25"/>
  <c r="I207" i="26"/>
  <c r="R202" i="25"/>
  <c r="N192" i="26"/>
  <c r="W188" i="25"/>
  <c r="J180" i="26"/>
  <c r="S177" i="25"/>
  <c r="H162" i="26"/>
  <c r="Q159" i="25"/>
  <c r="M142" i="26"/>
  <c r="V142" i="25"/>
  <c r="K129" i="26"/>
  <c r="T128" i="25"/>
  <c r="N187" i="26"/>
  <c r="W136" i="25"/>
  <c r="K202" i="26"/>
  <c r="T197" i="25"/>
  <c r="H190" i="26"/>
  <c r="Q186" i="25"/>
  <c r="K200" i="26"/>
  <c r="T195" i="25"/>
  <c r="M111" i="26"/>
  <c r="V110" i="25"/>
  <c r="N69" i="26"/>
  <c r="W69" i="25"/>
  <c r="J204" i="26"/>
  <c r="S199" i="25"/>
  <c r="L229" i="26"/>
  <c r="U224" i="25"/>
  <c r="M73" i="26"/>
  <c r="V73" i="25"/>
  <c r="J244" i="26"/>
  <c r="S239" i="25"/>
  <c r="M218" i="26"/>
  <c r="V213" i="25"/>
  <c r="M190" i="26"/>
  <c r="V186" i="25"/>
  <c r="N51" i="26"/>
  <c r="W51" i="25"/>
  <c r="S124" i="25"/>
  <c r="M85" i="26"/>
  <c r="V85" i="25"/>
  <c r="I60" i="26"/>
  <c r="R60" i="25"/>
  <c r="N40" i="26"/>
  <c r="W40" i="25"/>
  <c r="L25" i="26"/>
  <c r="U25" i="25"/>
  <c r="J9" i="26"/>
  <c r="S9" i="25"/>
  <c r="H38" i="26"/>
  <c r="Q38" i="25"/>
  <c r="L250" i="26"/>
  <c r="U245" i="25"/>
  <c r="H194" i="26"/>
  <c r="Q190" i="25"/>
  <c r="I163" i="26"/>
  <c r="R160" i="25"/>
  <c r="L130" i="26"/>
  <c r="U129" i="25"/>
  <c r="H91" i="26"/>
  <c r="Q90" i="25"/>
  <c r="U235" i="25"/>
  <c r="J198" i="26"/>
  <c r="S194" i="25"/>
  <c r="L252" i="26"/>
  <c r="U247" i="25"/>
  <c r="J239" i="26"/>
  <c r="S234" i="25"/>
  <c r="H225" i="26"/>
  <c r="Q220" i="25"/>
  <c r="M212" i="26"/>
  <c r="V207" i="25"/>
  <c r="H196" i="26"/>
  <c r="Q192" i="25"/>
  <c r="K183" i="26"/>
  <c r="T180" i="25"/>
  <c r="I168" i="26"/>
  <c r="R165" i="25"/>
  <c r="N154" i="26"/>
  <c r="W152" i="25"/>
  <c r="L133" i="26"/>
  <c r="U132" i="25"/>
  <c r="J110" i="26"/>
  <c r="S109" i="25"/>
  <c r="H93" i="26"/>
  <c r="Q92" i="25"/>
  <c r="M80" i="26"/>
  <c r="V80" i="25"/>
  <c r="K66" i="26"/>
  <c r="T66" i="25"/>
  <c r="I53" i="26"/>
  <c r="R54" i="25"/>
  <c r="N35" i="26"/>
  <c r="W35" i="25"/>
  <c r="L16" i="26"/>
  <c r="U16" i="25"/>
  <c r="M252" i="26"/>
  <c r="V247" i="25"/>
  <c r="L81" i="26"/>
  <c r="U81" i="25"/>
  <c r="K177" i="26"/>
  <c r="T174" i="25"/>
  <c r="I225" i="26"/>
  <c r="R220" i="25"/>
  <c r="N64" i="26"/>
  <c r="W64" i="25"/>
  <c r="M174" i="26"/>
  <c r="V171" i="25"/>
  <c r="K253" i="26"/>
  <c r="T248" i="25"/>
  <c r="R235" i="25"/>
  <c r="N225" i="26"/>
  <c r="W220" i="25"/>
  <c r="L213" i="26"/>
  <c r="U208" i="25"/>
  <c r="N196" i="26"/>
  <c r="W192" i="25"/>
  <c r="J184" i="26"/>
  <c r="S181" i="25"/>
  <c r="H169" i="26"/>
  <c r="Q166" i="25"/>
  <c r="M155" i="26"/>
  <c r="V153" i="25"/>
  <c r="K134" i="26"/>
  <c r="T133" i="25"/>
  <c r="I109" i="26"/>
  <c r="R108" i="25"/>
  <c r="N93" i="26"/>
  <c r="W92" i="25"/>
  <c r="L79" i="26"/>
  <c r="U79" i="25"/>
  <c r="J68" i="26"/>
  <c r="S68" i="25"/>
  <c r="H52" i="26"/>
  <c r="Q53" i="25"/>
  <c r="M36" i="26"/>
  <c r="V36" i="25"/>
  <c r="H14" i="26"/>
  <c r="Q14" i="25"/>
  <c r="K29" i="26"/>
  <c r="T29" i="25"/>
  <c r="K77" i="26"/>
  <c r="T77" i="25"/>
  <c r="I57" i="25"/>
  <c r="R57" i="25" s="1"/>
  <c r="R55" i="25"/>
  <c r="L251" i="26"/>
  <c r="U246" i="25"/>
  <c r="J238" i="26"/>
  <c r="S233" i="25"/>
  <c r="H224" i="26"/>
  <c r="Q219" i="25"/>
  <c r="M211" i="26"/>
  <c r="V206" i="25"/>
  <c r="H195" i="26"/>
  <c r="Q191" i="25"/>
  <c r="K182" i="26"/>
  <c r="T179" i="25"/>
  <c r="I165" i="26"/>
  <c r="R162" i="25"/>
  <c r="N153" i="26"/>
  <c r="W151" i="25"/>
  <c r="L132" i="26"/>
  <c r="U131" i="25"/>
  <c r="J108" i="26"/>
  <c r="S107" i="25"/>
  <c r="H92" i="26"/>
  <c r="Q91" i="25"/>
  <c r="M77" i="26"/>
  <c r="V77" i="25"/>
  <c r="K65" i="26"/>
  <c r="T65" i="25"/>
  <c r="K7" i="26"/>
  <c r="T7" i="25"/>
  <c r="M39" i="26"/>
  <c r="V39" i="25"/>
  <c r="K13" i="26"/>
  <c r="T13" i="25"/>
  <c r="K158" i="26"/>
  <c r="T156" i="25"/>
  <c r="N212" i="26"/>
  <c r="W207" i="25"/>
  <c r="H54" i="26"/>
  <c r="Q55" i="25"/>
  <c r="N255" i="26"/>
  <c r="W250" i="25"/>
  <c r="J192" i="26"/>
  <c r="S188" i="25"/>
  <c r="N238" i="26"/>
  <c r="W233" i="25"/>
  <c r="J212" i="26"/>
  <c r="S207" i="25"/>
  <c r="H183" i="26"/>
  <c r="Q180" i="25"/>
  <c r="K154" i="26"/>
  <c r="T152" i="25"/>
  <c r="N108" i="26"/>
  <c r="W107" i="25"/>
  <c r="J80" i="26"/>
  <c r="S80" i="25"/>
  <c r="M50" i="26"/>
  <c r="V50" i="25"/>
  <c r="K35" i="26"/>
  <c r="T35" i="25"/>
  <c r="I16" i="26"/>
  <c r="R16" i="25"/>
  <c r="J86" i="26"/>
  <c r="S86" i="25"/>
  <c r="K69" i="26"/>
  <c r="T69" i="25"/>
  <c r="I257" i="26"/>
  <c r="R252" i="25"/>
  <c r="N243" i="26"/>
  <c r="W238" i="25"/>
  <c r="L231" i="26"/>
  <c r="U226" i="25"/>
  <c r="J218" i="26"/>
  <c r="S213" i="25"/>
  <c r="L203" i="26"/>
  <c r="U198" i="25"/>
  <c r="J190" i="26"/>
  <c r="S186" i="25"/>
  <c r="M176" i="26"/>
  <c r="V173" i="25"/>
  <c r="K51" i="26"/>
  <c r="T51" i="25"/>
  <c r="I187" i="26"/>
  <c r="R136" i="25"/>
  <c r="N119" i="26"/>
  <c r="W118" i="25"/>
  <c r="L101" i="26"/>
  <c r="U100" i="25"/>
  <c r="J85" i="26"/>
  <c r="S85" i="25"/>
  <c r="H73" i="26"/>
  <c r="Q73" i="25"/>
  <c r="M59" i="26"/>
  <c r="V59" i="25"/>
  <c r="K40" i="26"/>
  <c r="T40" i="25"/>
  <c r="I25" i="26"/>
  <c r="R25" i="25"/>
  <c r="N7" i="26"/>
  <c r="W7" i="25"/>
  <c r="M60" i="26"/>
  <c r="V60" i="25"/>
  <c r="M30" i="26"/>
  <c r="V30" i="25"/>
  <c r="N251" i="26"/>
  <c r="W246" i="25"/>
  <c r="L238" i="26"/>
  <c r="U233" i="25"/>
  <c r="J224" i="26"/>
  <c r="S219" i="25"/>
  <c r="H212" i="26"/>
  <c r="Q207" i="25"/>
  <c r="J195" i="26"/>
  <c r="S191" i="25"/>
  <c r="M182" i="26"/>
  <c r="V179" i="25"/>
  <c r="K165" i="26"/>
  <c r="T162" i="25"/>
  <c r="I154" i="26"/>
  <c r="R152" i="25"/>
  <c r="N132" i="26"/>
  <c r="W131" i="25"/>
  <c r="L108" i="26"/>
  <c r="U107" i="25"/>
  <c r="J92" i="26"/>
  <c r="S91" i="25"/>
  <c r="H80" i="26"/>
  <c r="Q80" i="25"/>
  <c r="M65" i="26"/>
  <c r="V65" i="25"/>
  <c r="K50" i="26"/>
  <c r="T50" i="25"/>
  <c r="I35" i="26"/>
  <c r="R35" i="25"/>
  <c r="N18" i="26"/>
  <c r="W18" i="25"/>
  <c r="J10" i="26"/>
  <c r="S10" i="25"/>
  <c r="H22" i="26"/>
  <c r="Q22" i="25"/>
  <c r="L53" i="26"/>
  <c r="U54" i="25"/>
  <c r="N16" i="26"/>
  <c r="W16" i="25"/>
  <c r="I159" i="26"/>
  <c r="R52" i="25"/>
  <c r="H155" i="26"/>
  <c r="Q153" i="25"/>
  <c r="K251" i="26"/>
  <c r="T246" i="25"/>
  <c r="I238" i="26"/>
  <c r="R233" i="25"/>
  <c r="L211" i="26"/>
  <c r="U206" i="25"/>
  <c r="N194" i="26"/>
  <c r="W190" i="25"/>
  <c r="J182" i="26"/>
  <c r="S179" i="25"/>
  <c r="H165" i="26"/>
  <c r="Q162" i="25"/>
  <c r="M153" i="26"/>
  <c r="V151" i="25"/>
  <c r="K132" i="26"/>
  <c r="T131" i="25"/>
  <c r="I108" i="26"/>
  <c r="R107" i="25"/>
  <c r="N91" i="26"/>
  <c r="W90" i="25"/>
  <c r="L77" i="26"/>
  <c r="U77" i="25"/>
  <c r="J65" i="26"/>
  <c r="S65" i="25"/>
  <c r="N19" i="26"/>
  <c r="W19" i="25"/>
  <c r="N58" i="26"/>
  <c r="W58" i="25"/>
  <c r="M254" i="26"/>
  <c r="V249" i="25"/>
  <c r="K241" i="26"/>
  <c r="T236" i="25"/>
  <c r="I228" i="26"/>
  <c r="R223" i="25"/>
  <c r="N214" i="26"/>
  <c r="W209" i="25"/>
  <c r="I200" i="26"/>
  <c r="R195" i="25"/>
  <c r="L186" i="26"/>
  <c r="U183" i="25"/>
  <c r="J171" i="26"/>
  <c r="S168" i="25"/>
  <c r="H157" i="26"/>
  <c r="Q155" i="25"/>
  <c r="M135" i="26"/>
  <c r="V134" i="25"/>
  <c r="K111" i="26"/>
  <c r="T110" i="25"/>
  <c r="I98" i="26"/>
  <c r="R97" i="25"/>
  <c r="N9" i="26"/>
  <c r="W9" i="25"/>
  <c r="H263" i="26"/>
  <c r="Q258" i="25"/>
  <c r="M244" i="26"/>
  <c r="V239" i="25"/>
  <c r="K232" i="26"/>
  <c r="T227" i="25"/>
  <c r="I219" i="26"/>
  <c r="R214" i="25"/>
  <c r="K204" i="26"/>
  <c r="T199" i="25"/>
  <c r="I191" i="26"/>
  <c r="R187" i="25"/>
  <c r="L177" i="26"/>
  <c r="U174" i="25"/>
  <c r="J159" i="26"/>
  <c r="S52" i="25"/>
  <c r="H138" i="26"/>
  <c r="Q138" i="25"/>
  <c r="J93" i="26"/>
  <c r="S92" i="25"/>
  <c r="L266" i="26"/>
  <c r="U261" i="25"/>
  <c r="L99" i="26"/>
  <c r="U98" i="25"/>
  <c r="H256" i="26"/>
  <c r="Q251" i="25"/>
  <c r="K99" i="26"/>
  <c r="T98" i="25"/>
  <c r="J217" i="26"/>
  <c r="S212" i="25"/>
  <c r="V124" i="25"/>
  <c r="L242" i="26"/>
  <c r="U237" i="25"/>
  <c r="K174" i="26"/>
  <c r="T171" i="25"/>
  <c r="J99" i="26"/>
  <c r="S98" i="25"/>
  <c r="I39" i="26"/>
  <c r="R39" i="25"/>
  <c r="H19" i="26"/>
  <c r="Q19" i="25"/>
  <c r="N246" i="26"/>
  <c r="W241" i="25"/>
  <c r="K161" i="26"/>
  <c r="T158" i="25"/>
  <c r="J87" i="26"/>
  <c r="S87" i="25"/>
  <c r="I30" i="26"/>
  <c r="R30" i="25"/>
  <c r="I252" i="26"/>
  <c r="R247" i="25"/>
  <c r="L224" i="26"/>
  <c r="U219" i="25"/>
  <c r="L195" i="26"/>
  <c r="U191" i="25"/>
  <c r="M165" i="26"/>
  <c r="V162" i="25"/>
  <c r="I133" i="26"/>
  <c r="R132" i="25"/>
  <c r="L92" i="26"/>
  <c r="U91" i="25"/>
  <c r="H66" i="26"/>
  <c r="Q66" i="25"/>
  <c r="N250" i="26"/>
  <c r="W245" i="25"/>
  <c r="L237" i="26"/>
  <c r="U232" i="25"/>
  <c r="H211" i="26"/>
  <c r="Q206" i="25"/>
  <c r="J194" i="26"/>
  <c r="S190" i="25"/>
  <c r="M181" i="26"/>
  <c r="Z181" i="26" s="1"/>
  <c r="V178" i="25"/>
  <c r="K163" i="26"/>
  <c r="T160" i="25"/>
  <c r="I153" i="26"/>
  <c r="R151" i="25"/>
  <c r="N130" i="26"/>
  <c r="W129" i="25"/>
  <c r="L107" i="26"/>
  <c r="U106" i="25"/>
  <c r="J91" i="26"/>
  <c r="S90" i="25"/>
  <c r="H77" i="26"/>
  <c r="Q77" i="25"/>
  <c r="M64" i="26"/>
  <c r="V64" i="25"/>
  <c r="K46" i="26"/>
  <c r="T46" i="25"/>
  <c r="I34" i="26"/>
  <c r="R34" i="25"/>
  <c r="N14" i="26"/>
  <c r="W14" i="25"/>
  <c r="L66" i="26"/>
  <c r="U66" i="25"/>
  <c r="L142" i="26"/>
  <c r="U142" i="25"/>
  <c r="H191" i="26"/>
  <c r="Q187" i="25"/>
  <c r="M37" i="26"/>
  <c r="V37" i="25"/>
  <c r="J153" i="26"/>
  <c r="S151" i="25"/>
  <c r="M251" i="26"/>
  <c r="V246" i="25"/>
  <c r="K238" i="26"/>
  <c r="T233" i="25"/>
  <c r="I224" i="26"/>
  <c r="R219" i="25"/>
  <c r="N211" i="26"/>
  <c r="W206" i="25"/>
  <c r="I195" i="26"/>
  <c r="R191" i="25"/>
  <c r="L182" i="26"/>
  <c r="U179" i="25"/>
  <c r="J165" i="26"/>
  <c r="S162" i="25"/>
  <c r="H154" i="26"/>
  <c r="Q152" i="25"/>
  <c r="M132" i="26"/>
  <c r="V131" i="25"/>
  <c r="K108" i="26"/>
  <c r="T107" i="25"/>
  <c r="I92" i="26"/>
  <c r="R91" i="25"/>
  <c r="N77" i="26"/>
  <c r="W77" i="25"/>
  <c r="L65" i="26"/>
  <c r="U65" i="25"/>
  <c r="J50" i="26"/>
  <c r="S50" i="25"/>
  <c r="H35" i="26"/>
  <c r="Q35" i="25"/>
  <c r="L7" i="26"/>
  <c r="U7" i="25"/>
  <c r="M24" i="26"/>
  <c r="V24" i="25"/>
  <c r="N66" i="26"/>
  <c r="W66" i="25"/>
  <c r="J24" i="26"/>
  <c r="S24" i="25"/>
  <c r="I265" i="26"/>
  <c r="R260" i="25"/>
  <c r="N247" i="26"/>
  <c r="W242" i="25"/>
  <c r="L235" i="26"/>
  <c r="U230" i="25"/>
  <c r="AI221" i="26"/>
  <c r="L207" i="26"/>
  <c r="U202" i="25"/>
  <c r="J193" i="26"/>
  <c r="S189" i="25"/>
  <c r="M180" i="26"/>
  <c r="V177" i="25"/>
  <c r="K162" i="26"/>
  <c r="T159" i="25"/>
  <c r="I152" i="26"/>
  <c r="R150" i="25"/>
  <c r="N129" i="26"/>
  <c r="W128" i="25"/>
  <c r="L105" i="26"/>
  <c r="U104" i="25"/>
  <c r="J89" i="26"/>
  <c r="S89" i="25"/>
  <c r="Q76" i="25"/>
  <c r="J59" i="26"/>
  <c r="S59" i="25"/>
  <c r="L41" i="26"/>
  <c r="U41" i="25"/>
  <c r="L13" i="26"/>
  <c r="U13" i="25"/>
  <c r="U124" i="25"/>
  <c r="H189" i="26"/>
  <c r="Q185" i="25"/>
  <c r="M16" i="26"/>
  <c r="V16" i="25"/>
  <c r="J247" i="26"/>
  <c r="S242" i="25"/>
  <c r="K110" i="26"/>
  <c r="T109" i="25"/>
  <c r="K60" i="26"/>
  <c r="T60" i="25"/>
  <c r="H218" i="26"/>
  <c r="Q213" i="25"/>
  <c r="J101" i="26"/>
  <c r="S100" i="25"/>
  <c r="J53" i="26"/>
  <c r="S54" i="25"/>
  <c r="H217" i="26"/>
  <c r="Q212" i="25"/>
  <c r="I158" i="26"/>
  <c r="R156" i="25"/>
  <c r="H84" i="26"/>
  <c r="Q84" i="25"/>
  <c r="N22" i="26"/>
  <c r="W22" i="25"/>
  <c r="I266" i="26"/>
  <c r="R261" i="25"/>
  <c r="V176" i="25"/>
  <c r="N127" i="26"/>
  <c r="W126" i="25"/>
  <c r="M61" i="26"/>
  <c r="V61" i="25"/>
  <c r="M91" i="26"/>
  <c r="V90" i="25"/>
  <c r="I254" i="26"/>
  <c r="R249" i="25"/>
  <c r="L226" i="26"/>
  <c r="U221" i="25"/>
  <c r="L198" i="26"/>
  <c r="U194" i="25"/>
  <c r="M169" i="26"/>
  <c r="V166" i="25"/>
  <c r="I135" i="26"/>
  <c r="R134" i="25"/>
  <c r="L95" i="26"/>
  <c r="U94" i="25"/>
  <c r="H69" i="26"/>
  <c r="Q69" i="25"/>
  <c r="K37" i="26"/>
  <c r="T37" i="25"/>
  <c r="K257" i="26"/>
  <c r="T252" i="25"/>
  <c r="N231" i="26"/>
  <c r="W226" i="25"/>
  <c r="N203" i="26"/>
  <c r="W198" i="25"/>
  <c r="H177" i="26"/>
  <c r="Q174" i="25"/>
  <c r="K187" i="26"/>
  <c r="T136" i="25"/>
  <c r="N101" i="26"/>
  <c r="W100" i="25"/>
  <c r="J73" i="26"/>
  <c r="S73" i="25"/>
  <c r="M40" i="26"/>
  <c r="V40" i="25"/>
  <c r="K25" i="26"/>
  <c r="T25" i="25"/>
  <c r="M265" i="26"/>
  <c r="V260" i="25"/>
  <c r="K250" i="26"/>
  <c r="T245" i="25"/>
  <c r="I237" i="26"/>
  <c r="R232" i="25"/>
  <c r="AM221" i="26"/>
  <c r="I209" i="26"/>
  <c r="R204" i="25"/>
  <c r="N193" i="26"/>
  <c r="W189" i="25"/>
  <c r="J181" i="26"/>
  <c r="W181" i="26" s="1"/>
  <c r="S178" i="25"/>
  <c r="H163" i="26"/>
  <c r="Q160" i="25"/>
  <c r="M152" i="26"/>
  <c r="V150" i="25"/>
  <c r="K130" i="26"/>
  <c r="T129" i="25"/>
  <c r="I107" i="26"/>
  <c r="R106" i="25"/>
  <c r="N89" i="26"/>
  <c r="W89" i="25"/>
  <c r="L76" i="26"/>
  <c r="U76" i="25"/>
  <c r="J64" i="26"/>
  <c r="S64" i="25"/>
  <c r="H46" i="26"/>
  <c r="Q46" i="25"/>
  <c r="M33" i="26"/>
  <c r="V33" i="25"/>
  <c r="K14" i="26"/>
  <c r="T14" i="25"/>
  <c r="K63" i="26"/>
  <c r="T63" i="25"/>
  <c r="J41" i="26"/>
  <c r="S41" i="25"/>
  <c r="K255" i="26"/>
  <c r="T250" i="25"/>
  <c r="I242" i="26"/>
  <c r="R237" i="25"/>
  <c r="N228" i="26"/>
  <c r="W223" i="25"/>
  <c r="L215" i="26"/>
  <c r="U210" i="25"/>
  <c r="N200" i="26"/>
  <c r="W195" i="25"/>
  <c r="J188" i="26"/>
  <c r="S184" i="25"/>
  <c r="H174" i="26"/>
  <c r="Q171" i="25"/>
  <c r="M157" i="26"/>
  <c r="V155" i="25"/>
  <c r="K136" i="26"/>
  <c r="T135" i="25"/>
  <c r="I115" i="26"/>
  <c r="R114" i="25"/>
  <c r="N98" i="26"/>
  <c r="W97" i="25"/>
  <c r="L83" i="26"/>
  <c r="U83" i="25"/>
  <c r="J71" i="26"/>
  <c r="S71" i="25"/>
  <c r="H58" i="26"/>
  <c r="Q58" i="25"/>
  <c r="M38" i="26"/>
  <c r="V38" i="25"/>
  <c r="K22" i="26"/>
  <c r="T22" i="25"/>
  <c r="I10" i="26"/>
  <c r="R10" i="25"/>
  <c r="J36" i="26"/>
  <c r="S36" i="25"/>
  <c r="K265" i="26"/>
  <c r="T260" i="25"/>
  <c r="I250" i="26"/>
  <c r="R245" i="25"/>
  <c r="N235" i="26"/>
  <c r="W230" i="25"/>
  <c r="AK221" i="26"/>
  <c r="N207" i="26"/>
  <c r="W202" i="25"/>
  <c r="L193" i="26"/>
  <c r="U189" i="25"/>
  <c r="H181" i="26"/>
  <c r="U181" i="26" s="1"/>
  <c r="Q178" i="25"/>
  <c r="M162" i="26"/>
  <c r="V159" i="25"/>
  <c r="K152" i="26"/>
  <c r="T150" i="25"/>
  <c r="I130" i="26"/>
  <c r="R129" i="25"/>
  <c r="N105" i="26"/>
  <c r="W104" i="25"/>
  <c r="L89" i="26"/>
  <c r="U89" i="25"/>
  <c r="S76" i="25"/>
  <c r="H64" i="26"/>
  <c r="Q64" i="25"/>
  <c r="M43" i="26"/>
  <c r="V43" i="25"/>
  <c r="K33" i="26"/>
  <c r="T33" i="25"/>
  <c r="I14" i="26"/>
  <c r="R14" i="25"/>
  <c r="M63" i="26"/>
  <c r="V63" i="25"/>
  <c r="N13" i="26"/>
  <c r="W13" i="25"/>
  <c r="N30" i="26"/>
  <c r="W30" i="25"/>
  <c r="H132" i="26"/>
  <c r="Q131" i="25"/>
  <c r="K91" i="26"/>
  <c r="T90" i="25"/>
  <c r="H265" i="26"/>
  <c r="Q260" i="25"/>
  <c r="M247" i="26"/>
  <c r="V242" i="25"/>
  <c r="K235" i="26"/>
  <c r="T230" i="25"/>
  <c r="AH221" i="26"/>
  <c r="K207" i="26"/>
  <c r="T202" i="25"/>
  <c r="I193" i="26"/>
  <c r="R189" i="25"/>
  <c r="L180" i="26"/>
  <c r="U177" i="25"/>
  <c r="J162" i="26"/>
  <c r="S159" i="25"/>
  <c r="H152" i="26"/>
  <c r="Q150" i="25"/>
  <c r="M129" i="26"/>
  <c r="V128" i="25"/>
  <c r="K105" i="26"/>
  <c r="T104" i="25"/>
  <c r="I89" i="26"/>
  <c r="R89" i="25"/>
  <c r="N75" i="26"/>
  <c r="W75" i="25"/>
  <c r="L63" i="26"/>
  <c r="U63" i="25"/>
  <c r="I79" i="26"/>
  <c r="R79" i="25"/>
  <c r="H29" i="26"/>
  <c r="Q29" i="25"/>
  <c r="H253" i="26"/>
  <c r="Q248" i="25"/>
  <c r="M239" i="26"/>
  <c r="V234" i="25"/>
  <c r="K225" i="26"/>
  <c r="T220" i="25"/>
  <c r="I213" i="26"/>
  <c r="R208" i="25"/>
  <c r="K196" i="26"/>
  <c r="T192" i="25"/>
  <c r="N183" i="26"/>
  <c r="W180" i="25"/>
  <c r="L168" i="26"/>
  <c r="U165" i="25"/>
  <c r="J155" i="26"/>
  <c r="S153" i="25"/>
  <c r="H134" i="26"/>
  <c r="Q133" i="25"/>
  <c r="M110" i="26"/>
  <c r="V109" i="25"/>
  <c r="K93" i="26"/>
  <c r="T92" i="25"/>
  <c r="L110" i="26"/>
  <c r="U109" i="25"/>
  <c r="J256" i="26"/>
  <c r="S251" i="25"/>
  <c r="H243" i="26"/>
  <c r="Q238" i="25"/>
  <c r="M229" i="26"/>
  <c r="V224" i="25"/>
  <c r="K217" i="26"/>
  <c r="T212" i="25"/>
  <c r="M202" i="26"/>
  <c r="V197" i="25"/>
  <c r="I189" i="26"/>
  <c r="R185" i="25"/>
  <c r="N174" i="26"/>
  <c r="W171" i="25"/>
  <c r="L158" i="26"/>
  <c r="U156" i="25"/>
  <c r="J137" i="26"/>
  <c r="S137" i="25"/>
  <c r="N73" i="26"/>
  <c r="W73" i="25"/>
  <c r="N242" i="26"/>
  <c r="W237" i="25"/>
  <c r="H72" i="26"/>
  <c r="Q72" i="25"/>
  <c r="N256" i="26"/>
  <c r="W251" i="25"/>
  <c r="N137" i="26"/>
  <c r="W137" i="25"/>
  <c r="M72" i="26"/>
  <c r="V72" i="25"/>
  <c r="J157" i="26"/>
  <c r="S155" i="25"/>
  <c r="H207" i="26"/>
  <c r="Q202" i="25"/>
  <c r="J229" i="26"/>
  <c r="S224" i="25"/>
  <c r="L205" i="26"/>
  <c r="U200" i="25"/>
  <c r="I142" i="26"/>
  <c r="R142" i="25"/>
  <c r="H75" i="26"/>
  <c r="Q75" i="25"/>
  <c r="K42" i="26"/>
  <c r="T42" i="25"/>
  <c r="I36" i="26"/>
  <c r="R36" i="25"/>
  <c r="N181" i="26"/>
  <c r="AA181" i="26" s="1"/>
  <c r="W178" i="25"/>
  <c r="L30" i="26"/>
  <c r="U30" i="25"/>
  <c r="W235" i="25"/>
  <c r="J214" i="26"/>
  <c r="S209" i="25"/>
  <c r="H186" i="26"/>
  <c r="Q183" i="25"/>
  <c r="K156" i="26"/>
  <c r="T154" i="25"/>
  <c r="N109" i="26"/>
  <c r="W108" i="25"/>
  <c r="J81" i="26"/>
  <c r="S81" i="25"/>
  <c r="M52" i="26"/>
  <c r="V53" i="25"/>
  <c r="I19" i="26"/>
  <c r="R19" i="25"/>
  <c r="N10" i="26"/>
  <c r="W10" i="25"/>
  <c r="H79" i="26"/>
  <c r="Q79" i="25"/>
  <c r="I244" i="26"/>
  <c r="R239" i="25"/>
  <c r="L218" i="26"/>
  <c r="U213" i="25"/>
  <c r="L190" i="26"/>
  <c r="U186" i="25"/>
  <c r="M51" i="26"/>
  <c r="V51" i="25"/>
  <c r="R124" i="25"/>
  <c r="L85" i="26"/>
  <c r="U85" i="25"/>
  <c r="H60" i="26"/>
  <c r="Q60" i="25"/>
  <c r="L69" i="26"/>
  <c r="U69" i="25"/>
  <c r="K266" i="26"/>
  <c r="T261" i="25"/>
  <c r="I247" i="26"/>
  <c r="R242" i="25"/>
  <c r="N234" i="26"/>
  <c r="W229" i="25"/>
  <c r="U215" i="25"/>
  <c r="N205" i="26"/>
  <c r="W200" i="25"/>
  <c r="L192" i="26"/>
  <c r="U188" i="25"/>
  <c r="H180" i="26"/>
  <c r="Q177" i="25"/>
  <c r="M161" i="26"/>
  <c r="V158" i="25"/>
  <c r="K142" i="26"/>
  <c r="T142" i="25"/>
  <c r="I129" i="26"/>
  <c r="R128" i="25"/>
  <c r="N104" i="26"/>
  <c r="W103" i="25"/>
  <c r="L87" i="26"/>
  <c r="U87" i="25"/>
  <c r="J75" i="26"/>
  <c r="S75" i="25"/>
  <c r="H63" i="26"/>
  <c r="Q63" i="25"/>
  <c r="M42" i="26"/>
  <c r="V42" i="25"/>
  <c r="K30" i="26"/>
  <c r="T30" i="25"/>
  <c r="I13" i="26"/>
  <c r="R13" i="25"/>
  <c r="M192" i="26"/>
  <c r="V188" i="25"/>
  <c r="K39" i="26"/>
  <c r="T39" i="25"/>
  <c r="N115" i="26"/>
  <c r="W114" i="25"/>
  <c r="L163" i="26"/>
  <c r="U160" i="25"/>
  <c r="J13" i="26"/>
  <c r="S13" i="25"/>
  <c r="I111" i="26"/>
  <c r="R110" i="25"/>
  <c r="J265" i="26"/>
  <c r="S260" i="25"/>
  <c r="H250" i="26"/>
  <c r="Q245" i="25"/>
  <c r="M235" i="26"/>
  <c r="V230" i="25"/>
  <c r="AJ221" i="26"/>
  <c r="M207" i="26"/>
  <c r="V202" i="25"/>
  <c r="K193" i="26"/>
  <c r="T189" i="25"/>
  <c r="N180" i="26"/>
  <c r="W177" i="25"/>
  <c r="L162" i="26"/>
  <c r="U159" i="25"/>
  <c r="J152" i="26"/>
  <c r="S150" i="25"/>
  <c r="H130" i="26"/>
  <c r="Q129" i="25"/>
  <c r="M105" i="26"/>
  <c r="V104" i="25"/>
  <c r="K89" i="26"/>
  <c r="T89" i="25"/>
  <c r="I76" i="26"/>
  <c r="R76" i="25"/>
  <c r="N63" i="26"/>
  <c r="W63" i="25"/>
  <c r="L43" i="26"/>
  <c r="U43" i="25"/>
  <c r="J33" i="26"/>
  <c r="S33" i="25"/>
  <c r="H61" i="26"/>
  <c r="Q61" i="25"/>
  <c r="L18" i="26"/>
  <c r="U18" i="25"/>
  <c r="I43" i="26"/>
  <c r="R43" i="25"/>
  <c r="K263" i="26"/>
  <c r="T258" i="25"/>
  <c r="I246" i="26"/>
  <c r="R241" i="25"/>
  <c r="N232" i="26"/>
  <c r="W227" i="25"/>
  <c r="L219" i="26"/>
  <c r="U214" i="25"/>
  <c r="N204" i="26"/>
  <c r="W199" i="25"/>
  <c r="L191" i="26"/>
  <c r="U187" i="25"/>
  <c r="Q176" i="25"/>
  <c r="M159" i="26"/>
  <c r="V52" i="25"/>
  <c r="K138" i="26"/>
  <c r="T138" i="25"/>
  <c r="I127" i="26"/>
  <c r="R126" i="25"/>
  <c r="N102" i="26"/>
  <c r="W101" i="25"/>
  <c r="L86" i="26"/>
  <c r="U86" i="25"/>
  <c r="J74" i="26"/>
  <c r="S74" i="25"/>
  <c r="I50" i="26"/>
  <c r="R50" i="25"/>
  <c r="J29" i="26"/>
  <c r="S29" i="25"/>
  <c r="H98" i="26"/>
  <c r="Q97" i="25"/>
  <c r="I256" i="26"/>
  <c r="R251" i="25"/>
  <c r="I93" i="26"/>
  <c r="R92" i="25"/>
  <c r="J168" i="26"/>
  <c r="S165" i="25"/>
  <c r="N226" i="26"/>
  <c r="W221" i="25"/>
  <c r="J158" i="26"/>
  <c r="S156" i="25"/>
  <c r="J203" i="26"/>
  <c r="S198" i="25"/>
  <c r="K228" i="26"/>
  <c r="T223" i="25"/>
  <c r="M188" i="26"/>
  <c r="V184" i="25"/>
  <c r="L115" i="26"/>
  <c r="U114" i="25"/>
  <c r="M71" i="26"/>
  <c r="V71" i="25"/>
  <c r="H119" i="26"/>
  <c r="Q118" i="25"/>
  <c r="S215" i="25"/>
  <c r="L104" i="26"/>
  <c r="U103" i="25"/>
  <c r="M156" i="26"/>
  <c r="V154" i="25"/>
  <c r="K252" i="26"/>
  <c r="T247" i="25"/>
  <c r="N224" i="26"/>
  <c r="W219" i="25"/>
  <c r="N195" i="26"/>
  <c r="W191" i="25"/>
  <c r="H168" i="26"/>
  <c r="Q165" i="25"/>
  <c r="K133" i="26"/>
  <c r="T132" i="25"/>
  <c r="N92" i="26"/>
  <c r="W91" i="25"/>
  <c r="J66" i="26"/>
  <c r="S66" i="25"/>
  <c r="M35" i="26"/>
  <c r="V35" i="25"/>
  <c r="I17" i="26"/>
  <c r="R17" i="25"/>
  <c r="H43" i="26"/>
  <c r="Q43" i="25"/>
  <c r="M255" i="26"/>
  <c r="V250" i="25"/>
  <c r="K242" i="26"/>
  <c r="T237" i="25"/>
  <c r="I229" i="26"/>
  <c r="R224" i="25"/>
  <c r="N215" i="26"/>
  <c r="W210" i="25"/>
  <c r="I202" i="26"/>
  <c r="R197" i="25"/>
  <c r="L188" i="26"/>
  <c r="U184" i="25"/>
  <c r="J174" i="26"/>
  <c r="S171" i="25"/>
  <c r="H158" i="26"/>
  <c r="Q156" i="25"/>
  <c r="M136" i="26"/>
  <c r="V135" i="25"/>
  <c r="K115" i="26"/>
  <c r="T114" i="25"/>
  <c r="I99" i="26"/>
  <c r="R98" i="25"/>
  <c r="N83" i="26"/>
  <c r="W83" i="25"/>
  <c r="L71" i="26"/>
  <c r="U71" i="25"/>
  <c r="J58" i="26"/>
  <c r="S58" i="25"/>
  <c r="H39" i="26"/>
  <c r="Q39" i="25"/>
  <c r="M22" i="26"/>
  <c r="V22" i="25"/>
  <c r="K41" i="26"/>
  <c r="T41" i="25"/>
  <c r="H266" i="26"/>
  <c r="Q261" i="25"/>
  <c r="M246" i="26"/>
  <c r="V241" i="25"/>
  <c r="K234" i="26"/>
  <c r="T229" i="25"/>
  <c r="R215" i="25"/>
  <c r="K205" i="26"/>
  <c r="T200" i="25"/>
  <c r="I192" i="26"/>
  <c r="R188" i="25"/>
  <c r="U176" i="25"/>
  <c r="J161" i="26"/>
  <c r="S158" i="25"/>
  <c r="H142" i="26"/>
  <c r="Q142" i="25"/>
  <c r="M127" i="26"/>
  <c r="V126" i="25"/>
  <c r="K104" i="26"/>
  <c r="T103" i="25"/>
  <c r="I87" i="26"/>
  <c r="R87" i="25"/>
  <c r="N74" i="26"/>
  <c r="W74" i="25"/>
  <c r="L61" i="26"/>
  <c r="U61" i="25"/>
  <c r="J42" i="26"/>
  <c r="S42" i="25"/>
  <c r="H30" i="26"/>
  <c r="Q30" i="25"/>
  <c r="M10" i="26"/>
  <c r="V10" i="25"/>
  <c r="L34" i="26"/>
  <c r="U34" i="25"/>
  <c r="I18" i="26"/>
  <c r="R18" i="25"/>
  <c r="M253" i="26"/>
  <c r="V248" i="25"/>
  <c r="T235" i="25"/>
  <c r="I226" i="26"/>
  <c r="R221" i="25"/>
  <c r="N213" i="26"/>
  <c r="W208" i="25"/>
  <c r="I198" i="26"/>
  <c r="R194" i="25"/>
  <c r="L184" i="26"/>
  <c r="U181" i="25"/>
  <c r="J169" i="26"/>
  <c r="S166" i="25"/>
  <c r="H156" i="26"/>
  <c r="Q154" i="25"/>
  <c r="M134" i="26"/>
  <c r="V133" i="25"/>
  <c r="K109" i="26"/>
  <c r="T108" i="25"/>
  <c r="I95" i="26"/>
  <c r="R94" i="25"/>
  <c r="N79" i="26"/>
  <c r="W79" i="25"/>
  <c r="L68" i="26"/>
  <c r="U68" i="25"/>
  <c r="J52" i="26"/>
  <c r="S53" i="25"/>
  <c r="H37" i="26"/>
  <c r="Q37" i="25"/>
  <c r="M17" i="26"/>
  <c r="V17" i="25"/>
  <c r="M53" i="26"/>
  <c r="V54" i="25"/>
  <c r="J18" i="26"/>
  <c r="S18" i="25"/>
  <c r="M263" i="26"/>
  <c r="V258" i="25"/>
  <c r="K246" i="26"/>
  <c r="T241" i="25"/>
  <c r="I234" i="26"/>
  <c r="R229" i="25"/>
  <c r="N219" i="26"/>
  <c r="W214" i="25"/>
  <c r="I205" i="26"/>
  <c r="R200" i="25"/>
  <c r="N191" i="26"/>
  <c r="W187" i="25"/>
  <c r="S176" i="25"/>
  <c r="H161" i="26"/>
  <c r="Q158" i="25"/>
  <c r="M138" i="26"/>
  <c r="V138" i="25"/>
  <c r="K127" i="26"/>
  <c r="T126" i="25"/>
  <c r="I104" i="26"/>
  <c r="R103" i="25"/>
  <c r="N86" i="26"/>
  <c r="W86" i="25"/>
  <c r="L74" i="26"/>
  <c r="U74" i="25"/>
  <c r="J61" i="26"/>
  <c r="S61" i="25"/>
  <c r="H42" i="26"/>
  <c r="Q42" i="25"/>
  <c r="M29" i="26"/>
  <c r="V29" i="25"/>
  <c r="K10" i="26"/>
  <c r="T10" i="25"/>
  <c r="N53" i="26"/>
  <c r="W54" i="25"/>
  <c r="K57" i="25"/>
  <c r="T57" i="25" s="1"/>
  <c r="T55" i="25"/>
  <c r="H17" i="26"/>
  <c r="Q17" i="25"/>
  <c r="N257" i="26"/>
  <c r="W252" i="25"/>
  <c r="H105" i="26"/>
  <c r="Q104" i="25"/>
  <c r="J69" i="26"/>
  <c r="S69" i="25"/>
  <c r="J263" i="26"/>
  <c r="S258" i="25"/>
  <c r="H246" i="26"/>
  <c r="Q241" i="25"/>
  <c r="M232" i="26"/>
  <c r="V227" i="25"/>
  <c r="K219" i="26"/>
  <c r="T214" i="25"/>
  <c r="M204" i="26"/>
  <c r="V199" i="25"/>
  <c r="K191" i="26"/>
  <c r="T187" i="25"/>
  <c r="N177" i="26"/>
  <c r="W174" i="25"/>
  <c r="L159" i="26"/>
  <c r="U52" i="25"/>
  <c r="J138" i="26"/>
  <c r="S138" i="25"/>
  <c r="H127" i="26"/>
  <c r="Q126" i="25"/>
  <c r="M102" i="26"/>
  <c r="V101" i="25"/>
  <c r="K86" i="26"/>
  <c r="T86" i="25"/>
  <c r="I74" i="26"/>
  <c r="R74" i="25"/>
  <c r="N60" i="26"/>
  <c r="W60" i="25"/>
  <c r="H59" i="26"/>
  <c r="Q59" i="25"/>
  <c r="M9" i="26"/>
  <c r="V9" i="25"/>
  <c r="J251" i="26"/>
  <c r="S246" i="25"/>
  <c r="H238" i="26"/>
  <c r="Q233" i="25"/>
  <c r="K211" i="26"/>
  <c r="T206" i="25"/>
  <c r="M194" i="26"/>
  <c r="V190" i="25"/>
  <c r="I182" i="26"/>
  <c r="R179" i="25"/>
  <c r="N163" i="26"/>
  <c r="W160" i="25"/>
  <c r="L153" i="26"/>
  <c r="U151" i="25"/>
  <c r="J132" i="26"/>
  <c r="S131" i="25"/>
  <c r="H108" i="26"/>
  <c r="Q107" i="25"/>
  <c r="H89" i="26"/>
  <c r="Q89" i="25"/>
  <c r="N87" i="26"/>
  <c r="W87" i="25"/>
  <c r="L254" i="26"/>
  <c r="U249" i="25"/>
  <c r="J241" i="26"/>
  <c r="S236" i="25"/>
  <c r="H228" i="26"/>
  <c r="Q223" i="25"/>
  <c r="M214" i="26"/>
  <c r="V209" i="25"/>
  <c r="H200" i="26"/>
  <c r="Q195" i="25"/>
  <c r="K186" i="26"/>
  <c r="T183" i="25"/>
  <c r="I171" i="26"/>
  <c r="R168" i="25"/>
  <c r="N156" i="26"/>
  <c r="W154" i="25"/>
  <c r="L135" i="26"/>
  <c r="U134" i="25"/>
  <c r="L60" i="26"/>
  <c r="U60" i="25"/>
  <c r="L214" i="26"/>
  <c r="U209" i="25"/>
  <c r="N42" i="26"/>
  <c r="W42" i="25"/>
  <c r="K229" i="26"/>
  <c r="T224" i="25"/>
  <c r="M58" i="26"/>
  <c r="V58" i="25"/>
  <c r="I51" i="26"/>
  <c r="R51" i="25"/>
  <c r="J202" i="26"/>
  <c r="S197" i="25"/>
  <c r="N136" i="26"/>
  <c r="W135" i="25"/>
  <c r="K58" i="26"/>
  <c r="T58" i="25"/>
  <c r="L234" i="26"/>
  <c r="U229" i="25"/>
  <c r="I239" i="26"/>
  <c r="R234" i="25"/>
  <c r="L212" i="26"/>
  <c r="U207" i="25"/>
  <c r="J183" i="26"/>
  <c r="S180" i="25"/>
  <c r="M154" i="26"/>
  <c r="V152" i="25"/>
  <c r="I110" i="26"/>
  <c r="R109" i="25"/>
  <c r="L80" i="26"/>
  <c r="U80" i="25"/>
  <c r="H53" i="26"/>
  <c r="Q54" i="25"/>
  <c r="K16" i="26"/>
  <c r="T16" i="25"/>
  <c r="M257" i="26"/>
  <c r="V252" i="25"/>
  <c r="K244" i="26"/>
  <c r="T239" i="25"/>
  <c r="I232" i="26"/>
  <c r="R227" i="25"/>
  <c r="N218" i="26"/>
  <c r="W213" i="25"/>
  <c r="I204" i="26"/>
  <c r="R199" i="25"/>
  <c r="N190" i="26"/>
  <c r="W186" i="25"/>
  <c r="J177" i="26"/>
  <c r="S174" i="25"/>
  <c r="H159" i="26"/>
  <c r="Q52" i="25"/>
  <c r="M187" i="26"/>
  <c r="V136" i="25"/>
  <c r="T124" i="25"/>
  <c r="I102" i="26"/>
  <c r="R101" i="25"/>
  <c r="N85" i="26"/>
  <c r="W85" i="25"/>
  <c r="L73" i="26"/>
  <c r="U73" i="25"/>
  <c r="J60" i="26"/>
  <c r="S60" i="25"/>
  <c r="H41" i="26"/>
  <c r="Q41" i="25"/>
  <c r="M25" i="26"/>
  <c r="V25" i="25"/>
  <c r="K9" i="26"/>
  <c r="T9" i="25"/>
  <c r="N161" i="26"/>
  <c r="W158" i="25"/>
  <c r="L9" i="26"/>
  <c r="U9" i="25"/>
  <c r="I241" i="26"/>
  <c r="R236" i="25"/>
  <c r="H86" i="26"/>
  <c r="Q86" i="25"/>
  <c r="M133" i="26"/>
  <c r="V132" i="25"/>
  <c r="K239" i="26"/>
  <c r="T234" i="25"/>
  <c r="J84" i="26"/>
  <c r="S84" i="25"/>
  <c r="L263" i="26"/>
  <c r="U258" i="25"/>
  <c r="J246" i="26"/>
  <c r="S241" i="25"/>
  <c r="H234" i="26"/>
  <c r="Q229" i="25"/>
  <c r="M219" i="26"/>
  <c r="V214" i="25"/>
  <c r="H205" i="26"/>
  <c r="Q200" i="25"/>
  <c r="M191" i="26"/>
  <c r="V187" i="25"/>
  <c r="R176" i="25"/>
  <c r="N159" i="26"/>
  <c r="W52" i="25"/>
  <c r="L138" i="26"/>
  <c r="U138" i="25"/>
  <c r="J127" i="26"/>
  <c r="S126" i="25"/>
  <c r="H104" i="26"/>
  <c r="Q103" i="25"/>
  <c r="M86" i="26"/>
  <c r="V86" i="25"/>
  <c r="K74" i="26"/>
  <c r="T74" i="25"/>
  <c r="I61" i="26"/>
  <c r="R61" i="25"/>
  <c r="N41" i="26"/>
  <c r="W41" i="25"/>
  <c r="L29" i="26"/>
  <c r="U29" i="25"/>
  <c r="L57" i="25"/>
  <c r="U57" i="25" s="1"/>
  <c r="U55" i="25"/>
  <c r="J43" i="26"/>
  <c r="S43" i="25"/>
  <c r="M19" i="26"/>
  <c r="V19" i="25"/>
  <c r="M256" i="26"/>
  <c r="V251" i="25"/>
  <c r="K243" i="26"/>
  <c r="T238" i="25"/>
  <c r="I231" i="26"/>
  <c r="R226" i="25"/>
  <c r="N217" i="26"/>
  <c r="W212" i="25"/>
  <c r="I203" i="26"/>
  <c r="R198" i="25"/>
  <c r="L189" i="26"/>
  <c r="U185" i="25"/>
  <c r="J176" i="26"/>
  <c r="S173" i="25"/>
  <c r="H51" i="26"/>
  <c r="Q51" i="25"/>
  <c r="M137" i="26"/>
  <c r="V137" i="25"/>
  <c r="K119" i="26"/>
  <c r="T118" i="25"/>
  <c r="I101" i="26"/>
  <c r="R100" i="25"/>
  <c r="N84" i="26"/>
  <c r="W84" i="25"/>
  <c r="L72" i="26"/>
  <c r="U72" i="25"/>
  <c r="H40" i="26"/>
  <c r="Q40" i="25"/>
  <c r="H10" i="26"/>
  <c r="Q10" i="25"/>
  <c r="I72" i="26"/>
  <c r="R72" i="25"/>
  <c r="J232" i="26"/>
  <c r="S227" i="25"/>
  <c r="K75" i="26"/>
  <c r="T75" i="25"/>
  <c r="K135" i="26"/>
  <c r="T134" i="25"/>
  <c r="K194" i="26"/>
  <c r="T190" i="25"/>
  <c r="J129" i="26"/>
  <c r="S128" i="25"/>
  <c r="M250" i="26"/>
  <c r="V245" i="25"/>
  <c r="K237" i="26"/>
  <c r="T232" i="25"/>
  <c r="K209" i="26"/>
  <c r="T204" i="25"/>
  <c r="I194" i="26"/>
  <c r="R190" i="25"/>
  <c r="L181" i="26"/>
  <c r="Y181" i="26" s="1"/>
  <c r="U178" i="25"/>
  <c r="J163" i="26"/>
  <c r="S160" i="25"/>
  <c r="H153" i="26"/>
  <c r="Q151" i="25"/>
  <c r="M130" i="26"/>
  <c r="V129" i="25"/>
  <c r="K107" i="26"/>
  <c r="T106" i="25"/>
  <c r="I91" i="26"/>
  <c r="R90" i="25"/>
  <c r="N76" i="26"/>
  <c r="W76" i="25"/>
  <c r="L64" i="26"/>
  <c r="U64" i="25"/>
  <c r="J46" i="26"/>
  <c r="S46" i="25"/>
  <c r="H34" i="26"/>
  <c r="Q34" i="25"/>
  <c r="M14" i="26"/>
  <c r="V14" i="25"/>
  <c r="L84" i="26"/>
  <c r="U84" i="25"/>
  <c r="L19" i="26"/>
  <c r="U19" i="25"/>
  <c r="H254" i="26"/>
  <c r="Q249" i="25"/>
  <c r="V235" i="25"/>
  <c r="K226" i="26"/>
  <c r="T221" i="25"/>
  <c r="I214" i="26"/>
  <c r="R209" i="25"/>
  <c r="K198" i="26"/>
  <c r="T194" i="25"/>
  <c r="N184" i="26"/>
  <c r="W181" i="25"/>
  <c r="L169" i="26"/>
  <c r="U166" i="25"/>
  <c r="J156" i="26"/>
  <c r="S154" i="25"/>
  <c r="H135" i="26"/>
  <c r="Q134" i="25"/>
  <c r="M109" i="26"/>
  <c r="V108" i="25"/>
  <c r="K95" i="26"/>
  <c r="T94" i="25"/>
  <c r="I81" i="26"/>
  <c r="R81" i="25"/>
  <c r="N68" i="26"/>
  <c r="W68" i="25"/>
  <c r="L52" i="26"/>
  <c r="U53" i="25"/>
  <c r="J37" i="26"/>
  <c r="S37" i="25"/>
  <c r="J16" i="26"/>
  <c r="S16" i="25"/>
  <c r="K102" i="26"/>
  <c r="T101" i="25"/>
  <c r="J257" i="26"/>
  <c r="S252" i="25"/>
  <c r="H244" i="26"/>
  <c r="Q239" i="25"/>
  <c r="M231" i="26"/>
  <c r="V226" i="25"/>
  <c r="K218" i="26"/>
  <c r="T213" i="25"/>
  <c r="M203" i="26"/>
  <c r="V198" i="25"/>
  <c r="K190" i="26"/>
  <c r="T186" i="25"/>
  <c r="N176" i="26"/>
  <c r="W173" i="25"/>
  <c r="L51" i="26"/>
  <c r="U51" i="25"/>
  <c r="J187" i="26"/>
  <c r="S136" i="25"/>
  <c r="Q124" i="25"/>
  <c r="M101" i="26"/>
  <c r="V100" i="25"/>
  <c r="K85" i="26"/>
  <c r="T85" i="25"/>
  <c r="I73" i="26"/>
  <c r="R73" i="25"/>
  <c r="N59" i="26"/>
  <c r="W59" i="25"/>
  <c r="L40" i="26"/>
  <c r="U40" i="25"/>
  <c r="J25" i="26"/>
  <c r="S25" i="25"/>
  <c r="H9" i="26"/>
  <c r="Q9" i="25"/>
  <c r="I7" i="26"/>
  <c r="R7" i="25"/>
  <c r="H252" i="26"/>
  <c r="Q247" i="25"/>
  <c r="M238" i="26"/>
  <c r="V233" i="25"/>
  <c r="K224" i="26"/>
  <c r="T219" i="25"/>
  <c r="I212" i="26"/>
  <c r="R207" i="25"/>
  <c r="K195" i="26"/>
  <c r="T191" i="25"/>
  <c r="N182" i="26"/>
  <c r="W179" i="25"/>
  <c r="L165" i="26"/>
  <c r="U162" i="25"/>
  <c r="J154" i="26"/>
  <c r="S152" i="25"/>
  <c r="H133" i="26"/>
  <c r="Q132" i="25"/>
  <c r="M108" i="26"/>
  <c r="V107" i="25"/>
  <c r="K92" i="26"/>
  <c r="T91" i="25"/>
  <c r="I80" i="26"/>
  <c r="R80" i="25"/>
  <c r="N65" i="26"/>
  <c r="W65" i="25"/>
  <c r="L50" i="26"/>
  <c r="U50" i="25"/>
  <c r="J35" i="26"/>
  <c r="S35" i="25"/>
  <c r="H16" i="26"/>
  <c r="Q16" i="25"/>
  <c r="H33" i="26"/>
  <c r="Q33" i="25"/>
  <c r="I105" i="26"/>
  <c r="R104" i="25"/>
  <c r="H257" i="26"/>
  <c r="Q252" i="25"/>
  <c r="M243" i="26"/>
  <c r="V238" i="25"/>
  <c r="K231" i="26"/>
  <c r="T226" i="25"/>
  <c r="I218" i="26"/>
  <c r="R213" i="25"/>
  <c r="K203" i="26"/>
  <c r="T198" i="25"/>
  <c r="I190" i="26"/>
  <c r="R186" i="25"/>
  <c r="L176" i="26"/>
  <c r="U173" i="25"/>
  <c r="J51" i="26"/>
  <c r="S51" i="25"/>
  <c r="H187" i="26"/>
  <c r="Q136" i="25"/>
  <c r="M119" i="26"/>
  <c r="V118" i="25"/>
  <c r="K101" i="26"/>
  <c r="T100" i="25"/>
  <c r="I85" i="26"/>
  <c r="R85" i="25"/>
  <c r="N72" i="26"/>
  <c r="W72" i="25"/>
  <c r="L59" i="26"/>
  <c r="U59" i="25"/>
  <c r="J40" i="26"/>
  <c r="S40" i="25"/>
  <c r="H25" i="26"/>
  <c r="Q25" i="25"/>
  <c r="M7" i="26"/>
  <c r="V7" i="25"/>
  <c r="K43" i="26"/>
  <c r="T43" i="25"/>
  <c r="M34" i="26"/>
  <c r="V34" i="25"/>
  <c r="N107" i="26"/>
  <c r="W106" i="25"/>
  <c r="H235" i="26"/>
  <c r="Q230" i="25"/>
  <c r="N80" i="26"/>
  <c r="W80" i="25"/>
  <c r="L244" i="26"/>
  <c r="U239" i="25"/>
  <c r="I41" i="26"/>
  <c r="R41" i="25"/>
  <c r="L256" i="26"/>
  <c r="U251" i="25"/>
  <c r="J243" i="26"/>
  <c r="S238" i="25"/>
  <c r="H231" i="26"/>
  <c r="Q226" i="25"/>
  <c r="M217" i="26"/>
  <c r="V212" i="25"/>
  <c r="H203" i="26"/>
  <c r="Q198" i="25"/>
  <c r="K189" i="26"/>
  <c r="T185" i="25"/>
  <c r="I176" i="26"/>
  <c r="R173" i="25"/>
  <c r="N158" i="26"/>
  <c r="W156" i="25"/>
  <c r="L137" i="26"/>
  <c r="U137" i="25"/>
  <c r="J119" i="26"/>
  <c r="S118" i="25"/>
  <c r="H101" i="26"/>
  <c r="Q100" i="25"/>
  <c r="M84" i="26"/>
  <c r="V84" i="25"/>
  <c r="K72" i="26"/>
  <c r="T72" i="25"/>
  <c r="I59" i="26"/>
  <c r="R59" i="25"/>
  <c r="I29" i="26"/>
  <c r="R29" i="25"/>
  <c r="N266" i="26"/>
  <c r="W261" i="25"/>
  <c r="L247" i="26"/>
  <c r="U242" i="25"/>
  <c r="J235" i="26"/>
  <c r="S230" i="25"/>
  <c r="AG221" i="26"/>
  <c r="J207" i="26"/>
  <c r="S202" i="25"/>
  <c r="H193" i="26"/>
  <c r="Q189" i="25"/>
  <c r="K180" i="26"/>
  <c r="T177" i="25"/>
  <c r="I162" i="26"/>
  <c r="R159" i="25"/>
  <c r="N142" i="26"/>
  <c r="W142" i="25"/>
  <c r="L129" i="26"/>
  <c r="U128" i="25"/>
  <c r="J105" i="26"/>
  <c r="S104" i="25"/>
  <c r="J72" i="26"/>
  <c r="S72" i="25"/>
  <c r="M66" i="26"/>
  <c r="V66" i="25"/>
  <c r="N252" i="26"/>
  <c r="W247" i="25"/>
  <c r="L239" i="26"/>
  <c r="U234" i="25"/>
  <c r="J225" i="26"/>
  <c r="S220" i="25"/>
  <c r="H213" i="26"/>
  <c r="Q208" i="25"/>
  <c r="J196" i="26"/>
  <c r="S192" i="25"/>
  <c r="M183" i="26"/>
  <c r="V180" i="25"/>
  <c r="K168" i="26"/>
  <c r="T165" i="25"/>
  <c r="I155" i="26"/>
  <c r="R153" i="25"/>
  <c r="N133" i="26"/>
  <c r="W132" i="25"/>
  <c r="K34" i="26"/>
  <c r="T34" i="25"/>
  <c r="J186" i="26"/>
  <c r="S183" i="25"/>
  <c r="K19" i="26"/>
  <c r="T19" i="25"/>
  <c r="I57" i="26"/>
  <c r="H57" i="25"/>
  <c r="Q57" i="25" s="1"/>
  <c r="K54" i="26"/>
  <c r="M57" i="25"/>
  <c r="V57" i="25" s="1"/>
  <c r="O33" i="18"/>
  <c r="N33" i="18"/>
  <c r="M33" i="18"/>
  <c r="L33" i="18"/>
  <c r="K33" i="18"/>
  <c r="J33" i="18"/>
  <c r="I33" i="18"/>
  <c r="O35" i="19"/>
  <c r="N35" i="19"/>
  <c r="M35" i="19"/>
  <c r="L35" i="19"/>
  <c r="K35" i="19"/>
  <c r="J35" i="19"/>
  <c r="I35" i="19"/>
  <c r="T304" i="29" a="1"/>
  <c r="T292" i="29" a="1"/>
  <c r="T294" i="29" a="1"/>
  <c r="U52" i="29" a="1"/>
  <c r="T52" i="29" a="1"/>
  <c r="Y52" i="29" a="1"/>
  <c r="U238" i="29" a="1"/>
  <c r="W238" i="29" a="1"/>
  <c r="Y238" i="29" a="1"/>
  <c r="V52" i="29" a="1"/>
  <c r="Z52" i="29" a="1"/>
  <c r="V238" i="29" a="1"/>
  <c r="W52" i="29" a="1"/>
  <c r="T291" i="29" a="1"/>
  <c r="X52" i="29" a="1"/>
  <c r="T293" i="29" a="1"/>
  <c r="AH220" i="26" l="1"/>
  <c r="AJ220" i="26"/>
  <c r="T294" i="29"/>
  <c r="A294" i="29" s="1"/>
  <c r="T292" i="29"/>
  <c r="A292" i="29" s="1"/>
  <c r="T304" i="29"/>
  <c r="A304" i="29" s="1"/>
  <c r="T291" i="29"/>
  <c r="A291" i="29" s="1"/>
  <c r="T293" i="29"/>
  <c r="A293" i="29" s="1"/>
  <c r="U280" i="26"/>
  <c r="U278" i="26"/>
  <c r="AD283" i="26"/>
  <c r="AI220" i="26"/>
  <c r="U277" i="26"/>
  <c r="U279" i="26"/>
  <c r="Y238" i="29"/>
  <c r="L238" i="29" s="1"/>
  <c r="V238" i="29"/>
  <c r="I238" i="29" s="1"/>
  <c r="W238" i="29"/>
  <c r="J238" i="29" s="1"/>
  <c r="X52" i="29"/>
  <c r="K52" i="29" s="1"/>
  <c r="V52" i="29"/>
  <c r="I52" i="29" s="1"/>
  <c r="T52" i="29"/>
  <c r="G52" i="29" s="1"/>
  <c r="Z52" i="29"/>
  <c r="M52" i="29" s="1"/>
  <c r="U52" i="29"/>
  <c r="H52" i="29" s="1"/>
  <c r="U238" i="29"/>
  <c r="H238" i="29" s="1"/>
  <c r="W52" i="29"/>
  <c r="J52" i="29" s="1"/>
  <c r="Y52" i="29"/>
  <c r="L52" i="29" s="1"/>
  <c r="AK48" i="26"/>
  <c r="AI48" i="26"/>
  <c r="AG48" i="26"/>
  <c r="AM48" i="26"/>
  <c r="AH48" i="26"/>
  <c r="AJ48" i="26"/>
  <c r="AL48" i="26"/>
  <c r="AD270" i="26"/>
  <c r="AD277" i="26" s="1"/>
  <c r="AD272" i="26"/>
  <c r="AD279" i="26" s="1"/>
  <c r="AD273" i="26"/>
  <c r="AD280" i="26" s="1"/>
  <c r="AD271" i="26"/>
  <c r="AD278" i="26" s="1"/>
  <c r="AL220" i="26"/>
  <c r="AH57" i="26"/>
  <c r="V57" i="26"/>
  <c r="U33" i="26"/>
  <c r="AH101" i="26"/>
  <c r="V101" i="26"/>
  <c r="AM226" i="26"/>
  <c r="AG253" i="26"/>
  <c r="AG58" i="26"/>
  <c r="U46" i="26"/>
  <c r="AI218" i="26"/>
  <c r="AI68" i="26"/>
  <c r="AG68" i="26"/>
  <c r="AJ184" i="26"/>
  <c r="X184" i="26"/>
  <c r="AI215" i="26"/>
  <c r="AL87" i="26"/>
  <c r="Z87" i="26"/>
  <c r="Y37" i="26"/>
  <c r="AI135" i="26"/>
  <c r="AL226" i="26"/>
  <c r="W30" i="26"/>
  <c r="AJ98" i="26"/>
  <c r="X98" i="26"/>
  <c r="AG85" i="26"/>
  <c r="U85" i="26"/>
  <c r="AK174" i="26"/>
  <c r="Y174" i="26"/>
  <c r="AL163" i="26"/>
  <c r="Z163" i="26"/>
  <c r="AA37" i="26"/>
  <c r="AI115" i="26"/>
  <c r="W115" i="26"/>
  <c r="AL215" i="26"/>
  <c r="Y35" i="26"/>
  <c r="AI133" i="26"/>
  <c r="AG239" i="26"/>
  <c r="U239" i="26"/>
  <c r="AM179" i="26"/>
  <c r="AH83" i="26"/>
  <c r="V83" i="26"/>
  <c r="AK58" i="26"/>
  <c r="AM125" i="26"/>
  <c r="AG206" i="26"/>
  <c r="U206" i="26"/>
  <c r="AG197" i="26"/>
  <c r="U197" i="26"/>
  <c r="Y11" i="26"/>
  <c r="AM148" i="26"/>
  <c r="AA148" i="26"/>
  <c r="V11" i="26"/>
  <c r="AG88" i="26"/>
  <c r="U88" i="26"/>
  <c r="AJ120" i="26"/>
  <c r="X120" i="26"/>
  <c r="AL185" i="26"/>
  <c r="Z185" i="26"/>
  <c r="X11" i="26"/>
  <c r="AK147" i="26"/>
  <c r="Y147" i="26"/>
  <c r="V6" i="26"/>
  <c r="V15" i="26"/>
  <c r="AM100" i="26"/>
  <c r="AA100" i="26"/>
  <c r="AJ259" i="26"/>
  <c r="X259" i="26"/>
  <c r="AA20" i="26"/>
  <c r="AJ116" i="26"/>
  <c r="X116" i="26"/>
  <c r="AL147" i="26"/>
  <c r="Z147" i="26"/>
  <c r="AG144" i="26"/>
  <c r="U144" i="26"/>
  <c r="V20" i="26"/>
  <c r="V26" i="26"/>
  <c r="AJ261" i="26"/>
  <c r="X261" i="26"/>
  <c r="AA28" i="26"/>
  <c r="V21" i="26"/>
  <c r="AK144" i="26"/>
  <c r="Y144" i="26"/>
  <c r="W28" i="26"/>
  <c r="AI151" i="26"/>
  <c r="W151" i="26"/>
  <c r="AJ237" i="26"/>
  <c r="X237" i="26"/>
  <c r="AJ205" i="26"/>
  <c r="X205" i="26"/>
  <c r="AJ207" i="26"/>
  <c r="X207" i="26"/>
  <c r="AI217" i="26"/>
  <c r="W217" i="26"/>
  <c r="AG183" i="26"/>
  <c r="U183" i="26"/>
  <c r="AH119" i="26"/>
  <c r="AI57" i="26"/>
  <c r="W57" i="26"/>
  <c r="W37" i="26"/>
  <c r="AK153" i="26"/>
  <c r="AK218" i="26"/>
  <c r="AG218" i="26"/>
  <c r="X46" i="26"/>
  <c r="AG192" i="26"/>
  <c r="U192" i="26"/>
  <c r="AI134" i="26"/>
  <c r="AI136" i="26"/>
  <c r="AI114" i="26"/>
  <c r="W114" i="26"/>
  <c r="AG259" i="26"/>
  <c r="U259" i="26"/>
  <c r="AJ128" i="26"/>
  <c r="X128" i="26"/>
  <c r="AL108" i="26"/>
  <c r="Z108" i="26"/>
  <c r="W46" i="26"/>
  <c r="AH102" i="26"/>
  <c r="V102" i="26"/>
  <c r="AJ255" i="26"/>
  <c r="X255" i="26"/>
  <c r="AJ241" i="26"/>
  <c r="X35" i="26"/>
  <c r="AK130" i="26"/>
  <c r="AK228" i="26"/>
  <c r="Y228" i="26"/>
  <c r="AG182" i="26"/>
  <c r="U182" i="26"/>
  <c r="AA38" i="26"/>
  <c r="AI261" i="26"/>
  <c r="W261" i="26"/>
  <c r="X31" i="26"/>
  <c r="AH261" i="26"/>
  <c r="V261" i="26"/>
  <c r="AK121" i="26"/>
  <c r="Y121" i="26"/>
  <c r="AG114" i="26"/>
  <c r="U114" i="26"/>
  <c r="AH148" i="26"/>
  <c r="V148" i="26"/>
  <c r="AH197" i="26"/>
  <c r="V197" i="26"/>
  <c r="AH146" i="26"/>
  <c r="V146" i="26"/>
  <c r="Z15" i="26"/>
  <c r="W20" i="26"/>
  <c r="AK173" i="26"/>
  <c r="Y173" i="26"/>
  <c r="AH151" i="26"/>
  <c r="V151" i="26"/>
  <c r="AI173" i="26"/>
  <c r="W173" i="26"/>
  <c r="AJ148" i="26"/>
  <c r="X148" i="26"/>
  <c r="AL144" i="26"/>
  <c r="Z144" i="26"/>
  <c r="W6" i="26"/>
  <c r="AG121" i="26"/>
  <c r="U121" i="26"/>
  <c r="X19" i="26"/>
  <c r="AL183" i="26"/>
  <c r="Z183" i="26"/>
  <c r="AL66" i="26"/>
  <c r="AJ180" i="26"/>
  <c r="AI187" i="26"/>
  <c r="W187" i="26"/>
  <c r="AL231" i="26"/>
  <c r="Z231" i="26"/>
  <c r="Y52" i="26"/>
  <c r="AI156" i="26"/>
  <c r="W156" i="26"/>
  <c r="AM218" i="26"/>
  <c r="AK80" i="26"/>
  <c r="Y80" i="26"/>
  <c r="AK234" i="26"/>
  <c r="Y234" i="26"/>
  <c r="AJ229" i="26"/>
  <c r="AH171" i="26"/>
  <c r="AK254" i="26"/>
  <c r="Y254" i="26"/>
  <c r="AM163" i="26"/>
  <c r="AA163" i="26"/>
  <c r="Z9" i="26"/>
  <c r="AG127" i="26"/>
  <c r="U127" i="26"/>
  <c r="AJ219" i="26"/>
  <c r="X219" i="26"/>
  <c r="AM257" i="26"/>
  <c r="AA257" i="26"/>
  <c r="AL138" i="26"/>
  <c r="AH234" i="26"/>
  <c r="V234" i="26"/>
  <c r="U37" i="26"/>
  <c r="AL134" i="26"/>
  <c r="AH226" i="26"/>
  <c r="AI265" i="26"/>
  <c r="W265" i="26"/>
  <c r="AL192" i="26"/>
  <c r="Z192" i="26"/>
  <c r="AK87" i="26"/>
  <c r="Y87" i="26"/>
  <c r="AK192" i="26"/>
  <c r="Y192" i="26"/>
  <c r="AH244" i="26"/>
  <c r="AM109" i="26"/>
  <c r="AA109" i="26"/>
  <c r="AJ235" i="26"/>
  <c r="X235" i="26"/>
  <c r="AI76" i="26"/>
  <c r="AG181" i="26"/>
  <c r="AL265" i="26"/>
  <c r="Z265" i="26"/>
  <c r="AG177" i="26"/>
  <c r="U177" i="26"/>
  <c r="AK95" i="26"/>
  <c r="Y95" i="26"/>
  <c r="AL91" i="26"/>
  <c r="AG84" i="26"/>
  <c r="U84" i="26"/>
  <c r="AJ60" i="26"/>
  <c r="X60" i="26"/>
  <c r="AK235" i="26"/>
  <c r="Y235" i="26"/>
  <c r="Y7" i="26"/>
  <c r="AJ108" i="26"/>
  <c r="X108" i="26"/>
  <c r="AM211" i="26"/>
  <c r="AA211" i="26"/>
  <c r="AG191" i="26"/>
  <c r="AL64" i="26"/>
  <c r="AJ163" i="26"/>
  <c r="X163" i="26"/>
  <c r="AG66" i="26"/>
  <c r="AH252" i="26"/>
  <c r="AM64" i="26"/>
  <c r="AA35" i="26"/>
  <c r="AK133" i="26"/>
  <c r="AG225" i="26"/>
  <c r="U225" i="26"/>
  <c r="AL218" i="26"/>
  <c r="AL111" i="26"/>
  <c r="AL142" i="26"/>
  <c r="Z142" i="26"/>
  <c r="Y10" i="26"/>
  <c r="AI104" i="26"/>
  <c r="W104" i="26"/>
  <c r="AI205" i="26"/>
  <c r="W205" i="26"/>
  <c r="Y24" i="26"/>
  <c r="AI95" i="26"/>
  <c r="W95" i="26"/>
  <c r="AG214" i="26"/>
  <c r="U214" i="26"/>
  <c r="V46" i="26"/>
  <c r="AI209" i="26"/>
  <c r="W209" i="26"/>
  <c r="AH177" i="26"/>
  <c r="V177" i="26"/>
  <c r="AG255" i="26"/>
  <c r="U255" i="26"/>
  <c r="AH77" i="26"/>
  <c r="V77" i="26"/>
  <c r="AK155" i="26"/>
  <c r="AK204" i="26"/>
  <c r="AH157" i="26"/>
  <c r="V157" i="26"/>
  <c r="AK241" i="26"/>
  <c r="AJ84" i="26"/>
  <c r="X84" i="26"/>
  <c r="AK157" i="26"/>
  <c r="Y157" i="26"/>
  <c r="AG242" i="26"/>
  <c r="U242" i="26"/>
  <c r="AA43" i="26"/>
  <c r="AK152" i="26"/>
  <c r="AL170" i="26"/>
  <c r="Z170" i="26"/>
  <c r="AL172" i="26"/>
  <c r="Z172" i="26"/>
  <c r="AJ173" i="26"/>
  <c r="X173" i="26"/>
  <c r="U27" i="26"/>
  <c r="AK206" i="26"/>
  <c r="Y206" i="26"/>
  <c r="Y6" i="26"/>
  <c r="Z32" i="26"/>
  <c r="AA12" i="26"/>
  <c r="AM197" i="26"/>
  <c r="AA197" i="26"/>
  <c r="AG249" i="26"/>
  <c r="U249" i="26"/>
  <c r="Z23" i="26"/>
  <c r="AI206" i="26"/>
  <c r="W206" i="26"/>
  <c r="U117" i="26"/>
  <c r="AJ146" i="26"/>
  <c r="X146" i="26"/>
  <c r="AK259" i="26"/>
  <c r="Y259" i="26"/>
  <c r="AI172" i="26"/>
  <c r="W172" i="26"/>
  <c r="AI88" i="26"/>
  <c r="W88" i="26"/>
  <c r="AI164" i="26"/>
  <c r="W164" i="26"/>
  <c r="AH118" i="26"/>
  <c r="V118" i="26"/>
  <c r="AL118" i="26"/>
  <c r="Z118" i="26"/>
  <c r="AM147" i="26"/>
  <c r="AA147" i="26"/>
  <c r="X21" i="26"/>
  <c r="V28" i="26"/>
  <c r="AM164" i="26"/>
  <c r="AA164" i="26"/>
  <c r="AM151" i="26"/>
  <c r="AA151" i="26"/>
  <c r="Z26" i="26"/>
  <c r="Z21" i="26"/>
  <c r="AG203" i="26"/>
  <c r="AL101" i="26"/>
  <c r="Z101" i="26"/>
  <c r="U34" i="26"/>
  <c r="W43" i="26"/>
  <c r="Z10" i="26"/>
  <c r="AJ266" i="26"/>
  <c r="X266" i="26"/>
  <c r="Y30" i="26"/>
  <c r="AJ105" i="26"/>
  <c r="X105" i="26"/>
  <c r="AH228" i="26"/>
  <c r="V228" i="26"/>
  <c r="AM119" i="26"/>
  <c r="AG91" i="26"/>
  <c r="AM111" i="26"/>
  <c r="AI241" i="26"/>
  <c r="AG250" i="26"/>
  <c r="U250" i="26"/>
  <c r="AJ187" i="26"/>
  <c r="X187" i="26"/>
  <c r="AL212" i="26"/>
  <c r="Z212" i="26"/>
  <c r="AL184" i="26"/>
  <c r="Z184" i="26"/>
  <c r="AI228" i="26"/>
  <c r="W228" i="26"/>
  <c r="Z44" i="26"/>
  <c r="AI258" i="26"/>
  <c r="W258" i="26"/>
  <c r="AK120" i="26"/>
  <c r="Y120" i="26"/>
  <c r="AH212" i="26"/>
  <c r="V212" i="26"/>
  <c r="AJ119" i="26"/>
  <c r="AL136" i="26"/>
  <c r="AK162" i="26"/>
  <c r="Y162" i="26"/>
  <c r="AG72" i="26"/>
  <c r="AG163" i="26"/>
  <c r="U163" i="26"/>
  <c r="AK238" i="26"/>
  <c r="AI184" i="26"/>
  <c r="W184" i="26"/>
  <c r="AG95" i="26"/>
  <c r="U95" i="26"/>
  <c r="AG247" i="26"/>
  <c r="AK136" i="26"/>
  <c r="AH65" i="26"/>
  <c r="AH84" i="26"/>
  <c r="V84" i="26"/>
  <c r="W27" i="26"/>
  <c r="X32" i="26"/>
  <c r="AK137" i="26"/>
  <c r="W40" i="26"/>
  <c r="AG133" i="26"/>
  <c r="AG254" i="26"/>
  <c r="U254" i="26"/>
  <c r="AK64" i="26"/>
  <c r="AI129" i="26"/>
  <c r="AH231" i="26"/>
  <c r="V231" i="26"/>
  <c r="Y29" i="26"/>
  <c r="AL219" i="26"/>
  <c r="Z219" i="26"/>
  <c r="AG142" i="26"/>
  <c r="U142" i="26"/>
  <c r="AJ234" i="26"/>
  <c r="X234" i="26"/>
  <c r="AI58" i="26"/>
  <c r="AG158" i="26"/>
  <c r="U158" i="26"/>
  <c r="AJ242" i="26"/>
  <c r="X242" i="26"/>
  <c r="AM92" i="26"/>
  <c r="AL156" i="26"/>
  <c r="Z156" i="26"/>
  <c r="AL188" i="26"/>
  <c r="Z188" i="26"/>
  <c r="AH93" i="26"/>
  <c r="V93" i="26"/>
  <c r="AK86" i="26"/>
  <c r="AK191" i="26"/>
  <c r="V43" i="26"/>
  <c r="AH76" i="26"/>
  <c r="AM180" i="26"/>
  <c r="AG60" i="26"/>
  <c r="U60" i="26"/>
  <c r="AG207" i="26"/>
  <c r="U207" i="26"/>
  <c r="AM242" i="26"/>
  <c r="AA242" i="26"/>
  <c r="AL202" i="26"/>
  <c r="Z202" i="26"/>
  <c r="AJ93" i="26"/>
  <c r="X93" i="26"/>
  <c r="AJ196" i="26"/>
  <c r="X196" i="26"/>
  <c r="AH79" i="26"/>
  <c r="V79" i="26"/>
  <c r="AG152" i="26"/>
  <c r="AK83" i="26"/>
  <c r="Y83" i="26"/>
  <c r="AI188" i="26"/>
  <c r="W188" i="26"/>
  <c r="W41" i="26"/>
  <c r="AK76" i="26"/>
  <c r="AI181" i="26"/>
  <c r="Y41" i="26"/>
  <c r="AH152" i="26"/>
  <c r="AG256" i="26"/>
  <c r="U256" i="26"/>
  <c r="AK177" i="26"/>
  <c r="Y177" i="26"/>
  <c r="AG263" i="26"/>
  <c r="U263" i="26"/>
  <c r="AI171" i="26"/>
  <c r="AL254" i="26"/>
  <c r="Z254" i="26"/>
  <c r="AH108" i="26"/>
  <c r="V108" i="26"/>
  <c r="AK211" i="26"/>
  <c r="Y211" i="26"/>
  <c r="Y53" i="26"/>
  <c r="AL65" i="26"/>
  <c r="AJ165" i="26"/>
  <c r="AM251" i="26"/>
  <c r="AL59" i="26"/>
  <c r="Z59" i="26"/>
  <c r="X51" i="26"/>
  <c r="AM243" i="26"/>
  <c r="AM238" i="26"/>
  <c r="AI108" i="26"/>
  <c r="W108" i="26"/>
  <c r="AL211" i="26"/>
  <c r="Z211" i="26"/>
  <c r="X29" i="26"/>
  <c r="AM93" i="26"/>
  <c r="AA93" i="26"/>
  <c r="AM196" i="26"/>
  <c r="AA196" i="26"/>
  <c r="AH163" i="26"/>
  <c r="V163" i="26"/>
  <c r="AA40" i="26"/>
  <c r="AJ247" i="26"/>
  <c r="AL158" i="26"/>
  <c r="Z158" i="26"/>
  <c r="AH243" i="26"/>
  <c r="AK93" i="26"/>
  <c r="Y93" i="26"/>
  <c r="AK196" i="26"/>
  <c r="Y196" i="26"/>
  <c r="AI109" i="26"/>
  <c r="W109" i="26"/>
  <c r="AL213" i="26"/>
  <c r="Z213" i="26"/>
  <c r="AI253" i="26"/>
  <c r="AJ157" i="26"/>
  <c r="X157" i="26"/>
  <c r="AM241" i="26"/>
  <c r="V24" i="26"/>
  <c r="AH69" i="26"/>
  <c r="V69" i="26"/>
  <c r="AM169" i="26"/>
  <c r="AI254" i="26"/>
  <c r="W254" i="26"/>
  <c r="AJ87" i="26"/>
  <c r="X87" i="26"/>
  <c r="AM95" i="26"/>
  <c r="AA95" i="26"/>
  <c r="AL241" i="26"/>
  <c r="AG171" i="26"/>
  <c r="AK194" i="26"/>
  <c r="Y194" i="26"/>
  <c r="AK102" i="26"/>
  <c r="Y102" i="26"/>
  <c r="AI250" i="26"/>
  <c r="W250" i="26"/>
  <c r="AH58" i="26"/>
  <c r="AM157" i="26"/>
  <c r="AA157" i="26"/>
  <c r="AI242" i="26"/>
  <c r="W242" i="26"/>
  <c r="AH66" i="26"/>
  <c r="AM165" i="26"/>
  <c r="AL234" i="26"/>
  <c r="Z234" i="26"/>
  <c r="AH215" i="26"/>
  <c r="AG137" i="26"/>
  <c r="V32" i="26"/>
  <c r="AG147" i="26"/>
  <c r="U147" i="26"/>
  <c r="X6" i="26"/>
  <c r="AJ172" i="26"/>
  <c r="X172" i="26"/>
  <c r="Y31" i="26"/>
  <c r="AH100" i="26"/>
  <c r="V100" i="26"/>
  <c r="AH206" i="26"/>
  <c r="V206" i="26"/>
  <c r="AI117" i="26"/>
  <c r="W117" i="26"/>
  <c r="V8" i="26"/>
  <c r="AK220" i="26"/>
  <c r="Y220" i="26"/>
  <c r="AH128" i="26"/>
  <c r="V128" i="26"/>
  <c r="U11" i="26"/>
  <c r="AH227" i="26"/>
  <c r="V227" i="26"/>
  <c r="AK164" i="26"/>
  <c r="Y164" i="26"/>
  <c r="Y45" i="26"/>
  <c r="X12" i="26"/>
  <c r="X20" i="26"/>
  <c r="AL248" i="26"/>
  <c r="Z248" i="26"/>
  <c r="Y23" i="26"/>
  <c r="AL261" i="26"/>
  <c r="Z261" i="26"/>
  <c r="W12" i="26"/>
  <c r="AG172" i="26"/>
  <c r="U172" i="26"/>
  <c r="AM120" i="26"/>
  <c r="AA120" i="26"/>
  <c r="AI197" i="26"/>
  <c r="W197" i="26"/>
  <c r="AH144" i="26"/>
  <c r="V144" i="26"/>
  <c r="AM173" i="26"/>
  <c r="AA173" i="26"/>
  <c r="AH121" i="26"/>
  <c r="V121" i="26"/>
  <c r="AJ101" i="26"/>
  <c r="X101" i="26"/>
  <c r="AM161" i="26"/>
  <c r="AJ115" i="26"/>
  <c r="X115" i="26"/>
  <c r="AM256" i="26"/>
  <c r="AA256" i="26"/>
  <c r="AJ232" i="26"/>
  <c r="X232" i="26"/>
  <c r="AH253" i="26"/>
  <c r="AJ168" i="26"/>
  <c r="AH239" i="26"/>
  <c r="V239" i="26"/>
  <c r="AG105" i="26"/>
  <c r="U105" i="26"/>
  <c r="AH254" i="26"/>
  <c r="V254" i="26"/>
  <c r="AH153" i="26"/>
  <c r="U19" i="26"/>
  <c r="AM186" i="26"/>
  <c r="AL228" i="26"/>
  <c r="Z228" i="26"/>
  <c r="AI125" i="26"/>
  <c r="AL146" i="26"/>
  <c r="Z146" i="26"/>
  <c r="AH218" i="26"/>
  <c r="AG104" i="26"/>
  <c r="U104" i="26"/>
  <c r="AJ252" i="26"/>
  <c r="AM63" i="26"/>
  <c r="AK110" i="26"/>
  <c r="Y110" i="26"/>
  <c r="AI71" i="26"/>
  <c r="AI159" i="26"/>
  <c r="W159" i="26"/>
  <c r="AI212" i="26"/>
  <c r="W212" i="26"/>
  <c r="AJ137" i="26"/>
  <c r="AH136" i="26"/>
  <c r="AJ176" i="26"/>
  <c r="X176" i="26"/>
  <c r="AL205" i="26"/>
  <c r="Z205" i="26"/>
  <c r="AA45" i="26"/>
  <c r="AG187" i="26"/>
  <c r="U187" i="26"/>
  <c r="AJ224" i="26"/>
  <c r="X224" i="26"/>
  <c r="Y40" i="26"/>
  <c r="AI163" i="26"/>
  <c r="W163" i="26"/>
  <c r="U10" i="26"/>
  <c r="AL137" i="26"/>
  <c r="AI127" i="26"/>
  <c r="W127" i="26"/>
  <c r="AL133" i="26"/>
  <c r="AI186" i="26"/>
  <c r="AI196" i="26"/>
  <c r="W196" i="26"/>
  <c r="AI72" i="26"/>
  <c r="AG193" i="26"/>
  <c r="U193" i="26"/>
  <c r="Y51" i="26"/>
  <c r="AG244" i="26"/>
  <c r="AM68" i="26"/>
  <c r="AK169" i="26"/>
  <c r="AL187" i="26"/>
  <c r="Z187" i="26"/>
  <c r="AH232" i="26"/>
  <c r="V232" i="26"/>
  <c r="AH110" i="26"/>
  <c r="V110" i="26"/>
  <c r="AJ58" i="26"/>
  <c r="AJ186" i="26"/>
  <c r="AM87" i="26"/>
  <c r="AA87" i="26"/>
  <c r="AH182" i="26"/>
  <c r="V182" i="26"/>
  <c r="AG59" i="26"/>
  <c r="U59" i="26"/>
  <c r="AI138" i="26"/>
  <c r="AL232" i="26"/>
  <c r="Z232" i="26"/>
  <c r="AI61" i="26"/>
  <c r="W61" i="26"/>
  <c r="AG161" i="26"/>
  <c r="AJ246" i="26"/>
  <c r="X246" i="26"/>
  <c r="W52" i="26"/>
  <c r="AG156" i="26"/>
  <c r="U156" i="26"/>
  <c r="AH111" i="26"/>
  <c r="AM104" i="26"/>
  <c r="AA104" i="26"/>
  <c r="AM205" i="26"/>
  <c r="AA205" i="26"/>
  <c r="AG79" i="26"/>
  <c r="U79" i="26"/>
  <c r="AJ156" i="26"/>
  <c r="X156" i="26"/>
  <c r="AL247" i="26"/>
  <c r="AL63" i="26"/>
  <c r="AK89" i="26"/>
  <c r="Y89" i="26"/>
  <c r="AK193" i="26"/>
  <c r="Y193" i="26"/>
  <c r="AM203" i="26"/>
  <c r="AH135" i="26"/>
  <c r="AL61" i="26"/>
  <c r="Z61" i="26"/>
  <c r="AH158" i="26"/>
  <c r="V158" i="26"/>
  <c r="AJ110" i="26"/>
  <c r="X110" i="26"/>
  <c r="AM247" i="26"/>
  <c r="U35" i="26"/>
  <c r="AL132" i="26"/>
  <c r="Z132" i="26"/>
  <c r="AH224" i="26"/>
  <c r="V224" i="26"/>
  <c r="AK142" i="26"/>
  <c r="Y142" i="26"/>
  <c r="AG77" i="26"/>
  <c r="U77" i="26"/>
  <c r="AL181" i="26"/>
  <c r="AK92" i="26"/>
  <c r="V30" i="26"/>
  <c r="AI99" i="26"/>
  <c r="W99" i="26"/>
  <c r="AH225" i="26"/>
  <c r="V225" i="26"/>
  <c r="V53" i="26"/>
  <c r="AM154" i="26"/>
  <c r="AA154" i="26"/>
  <c r="AI239" i="26"/>
  <c r="W239" i="26"/>
  <c r="AI244" i="26"/>
  <c r="AJ200" i="26"/>
  <c r="X200" i="26"/>
  <c r="AG162" i="26"/>
  <c r="U162" i="26"/>
  <c r="AA29" i="26"/>
  <c r="AK127" i="26"/>
  <c r="Y127" i="26"/>
  <c r="AG220" i="26"/>
  <c r="U220" i="26"/>
  <c r="AK109" i="26"/>
  <c r="Y109" i="26"/>
  <c r="AI226" i="26"/>
  <c r="AJ64" i="26"/>
  <c r="AI237" i="26"/>
  <c r="W237" i="26"/>
  <c r="AG204" i="26"/>
  <c r="Z41" i="26"/>
  <c r="AL237" i="26"/>
  <c r="Z237" i="26"/>
  <c r="AH68" i="26"/>
  <c r="AM168" i="26"/>
  <c r="AI219" i="26"/>
  <c r="W219" i="26"/>
  <c r="AL69" i="26"/>
  <c r="Z69" i="26"/>
  <c r="AJ171" i="26"/>
  <c r="AM254" i="26"/>
  <c r="AA254" i="26"/>
  <c r="W7" i="26"/>
  <c r="AH71" i="26"/>
  <c r="AM171" i="26"/>
  <c r="AI255" i="26"/>
  <c r="W255" i="26"/>
  <c r="AH64" i="26"/>
  <c r="AM162" i="26"/>
  <c r="AA162" i="26"/>
  <c r="AI227" i="26"/>
  <c r="W227" i="26"/>
  <c r="AJ151" i="26"/>
  <c r="X151" i="26"/>
  <c r="AG100" i="26"/>
  <c r="U100" i="26"/>
  <c r="W45" i="26"/>
  <c r="AL206" i="26"/>
  <c r="Z206" i="26"/>
  <c r="AI260" i="26"/>
  <c r="W260" i="26"/>
  <c r="X27" i="26"/>
  <c r="W11" i="26"/>
  <c r="AL100" i="26"/>
  <c r="Z100" i="26"/>
  <c r="AH249" i="26"/>
  <c r="V249" i="26"/>
  <c r="V45" i="26"/>
  <c r="AH125" i="26"/>
  <c r="AK197" i="26"/>
  <c r="Y197" i="26"/>
  <c r="AG236" i="26"/>
  <c r="U236" i="26"/>
  <c r="AM116" i="26"/>
  <c r="AA116" i="26"/>
  <c r="U8" i="26"/>
  <c r="AL259" i="26"/>
  <c r="Z259" i="26"/>
  <c r="AG128" i="26"/>
  <c r="U128" i="26"/>
  <c r="X8" i="26"/>
  <c r="AA21" i="26"/>
  <c r="AI146" i="26"/>
  <c r="W146" i="26"/>
  <c r="V12" i="26"/>
  <c r="V23" i="26"/>
  <c r="AK128" i="26"/>
  <c r="Y128" i="26"/>
  <c r="AI147" i="26"/>
  <c r="W147" i="26"/>
  <c r="U45" i="26"/>
  <c r="Y44" i="26"/>
  <c r="AJ203" i="26"/>
  <c r="AL191" i="26"/>
  <c r="AL71" i="26"/>
  <c r="AH250" i="26"/>
  <c r="V250" i="26"/>
  <c r="AG138" i="26"/>
  <c r="AM212" i="26"/>
  <c r="AA212" i="26"/>
  <c r="AG135" i="26"/>
  <c r="AL102" i="26"/>
  <c r="Z102" i="26"/>
  <c r="AG180" i="26"/>
  <c r="AA30" i="26"/>
  <c r="AG69" i="26"/>
  <c r="U69" i="26"/>
  <c r="Z37" i="26"/>
  <c r="AJ181" i="26"/>
  <c r="AI170" i="26"/>
  <c r="W170" i="26"/>
  <c r="X26" i="26"/>
  <c r="AL217" i="26"/>
  <c r="Z217" i="26"/>
  <c r="AG153" i="26"/>
  <c r="AH189" i="26"/>
  <c r="V189" i="26"/>
  <c r="AL244" i="26"/>
  <c r="AH187" i="26"/>
  <c r="V187" i="26"/>
  <c r="AK79" i="26"/>
  <c r="Y79" i="26"/>
  <c r="AI79" i="26"/>
  <c r="W79" i="26"/>
  <c r="X38" i="26"/>
  <c r="AK171" i="26"/>
  <c r="AK154" i="26"/>
  <c r="Y154" i="26"/>
  <c r="AA32" i="26"/>
  <c r="V29" i="26"/>
  <c r="AM107" i="26"/>
  <c r="AA107" i="26"/>
  <c r="AJ243" i="26"/>
  <c r="AL253" i="26"/>
  <c r="AK71" i="26"/>
  <c r="AL255" i="26"/>
  <c r="Z255" i="26"/>
  <c r="AJ228" i="26"/>
  <c r="X228" i="26"/>
  <c r="AM204" i="26"/>
  <c r="AJ89" i="26"/>
  <c r="X89" i="26"/>
  <c r="AK85" i="26"/>
  <c r="Y85" i="26"/>
  <c r="AI157" i="26"/>
  <c r="W157" i="26"/>
  <c r="AM73" i="26"/>
  <c r="AA73" i="26"/>
  <c r="AJ217" i="26"/>
  <c r="X217" i="26"/>
  <c r="AL110" i="26"/>
  <c r="Z110" i="26"/>
  <c r="AH213" i="26"/>
  <c r="V213" i="26"/>
  <c r="AK63" i="26"/>
  <c r="AI162" i="26"/>
  <c r="W162" i="26"/>
  <c r="V10" i="26"/>
  <c r="AM98" i="26"/>
  <c r="AA98" i="26"/>
  <c r="AM200" i="26"/>
  <c r="AA200" i="26"/>
  <c r="AJ63" i="26"/>
  <c r="AM89" i="26"/>
  <c r="AA89" i="26"/>
  <c r="AM193" i="26"/>
  <c r="AA193" i="26"/>
  <c r="AI59" i="26"/>
  <c r="W59" i="26"/>
  <c r="AJ162" i="26"/>
  <c r="X162" i="26"/>
  <c r="AK99" i="26"/>
  <c r="Y99" i="26"/>
  <c r="AH191" i="26"/>
  <c r="AA9" i="26"/>
  <c r="AK186" i="26"/>
  <c r="AM58" i="26"/>
  <c r="AJ132" i="26"/>
  <c r="X132" i="26"/>
  <c r="AH238" i="26"/>
  <c r="AG80" i="26"/>
  <c r="U80" i="26"/>
  <c r="AL182" i="26"/>
  <c r="Z182" i="26"/>
  <c r="Z30" i="26"/>
  <c r="AG73" i="26"/>
  <c r="U73" i="26"/>
  <c r="AL176" i="26"/>
  <c r="Z176" i="26"/>
  <c r="AH257" i="26"/>
  <c r="V257" i="26"/>
  <c r="AI80" i="26"/>
  <c r="W80" i="26"/>
  <c r="AI192" i="26"/>
  <c r="W192" i="26"/>
  <c r="AK132" i="26"/>
  <c r="Y132" i="26"/>
  <c r="AG224" i="26"/>
  <c r="U224" i="26"/>
  <c r="AH109" i="26"/>
  <c r="V109" i="26"/>
  <c r="AK213" i="26"/>
  <c r="Y213" i="26"/>
  <c r="AG194" i="26"/>
  <c r="U194" i="26"/>
  <c r="AH60" i="26"/>
  <c r="V60" i="26"/>
  <c r="AL266" i="26"/>
  <c r="Z266" i="26"/>
  <c r="AG176" i="26"/>
  <c r="U176" i="26"/>
  <c r="AJ256" i="26"/>
  <c r="X256" i="26"/>
  <c r="AM110" i="26"/>
  <c r="AA110" i="26"/>
  <c r="AI213" i="26"/>
  <c r="W213" i="26"/>
  <c r="AK183" i="26"/>
  <c r="Y183" i="26"/>
  <c r="AK134" i="26"/>
  <c r="AG226" i="26"/>
  <c r="AK91" i="26"/>
  <c r="AG71" i="26"/>
  <c r="AL171" i="26"/>
  <c r="AH255" i="26"/>
  <c r="V255" i="26"/>
  <c r="AM198" i="26"/>
  <c r="AA198" i="26"/>
  <c r="AJ81" i="26"/>
  <c r="X81" i="26"/>
  <c r="AH186" i="26"/>
  <c r="AJ212" i="26"/>
  <c r="X212" i="26"/>
  <c r="AG129" i="26"/>
  <c r="AJ254" i="26"/>
  <c r="X254" i="26"/>
  <c r="U7" i="26"/>
  <c r="AI211" i="26"/>
  <c r="W211" i="26"/>
  <c r="AK265" i="26"/>
  <c r="Y265" i="26"/>
  <c r="AJ71" i="26"/>
  <c r="AH174" i="26"/>
  <c r="V174" i="26"/>
  <c r="AK255" i="26"/>
  <c r="Y255" i="26"/>
  <c r="AJ80" i="26"/>
  <c r="X80" i="26"/>
  <c r="AH183" i="26"/>
  <c r="V183" i="26"/>
  <c r="AH75" i="26"/>
  <c r="V75" i="26"/>
  <c r="AI266" i="26"/>
  <c r="W266" i="26"/>
  <c r="AK243" i="26"/>
  <c r="AM188" i="26"/>
  <c r="AA188" i="26"/>
  <c r="AA6" i="26"/>
  <c r="AH260" i="26"/>
  <c r="V260" i="26"/>
  <c r="AL227" i="26"/>
  <c r="Z227" i="26"/>
  <c r="AL249" i="26"/>
  <c r="Z249" i="26"/>
  <c r="AM172" i="26"/>
  <c r="AA172" i="26"/>
  <c r="AJ114" i="26"/>
  <c r="X114" i="26"/>
  <c r="AH258" i="26"/>
  <c r="V258" i="26"/>
  <c r="AI249" i="26"/>
  <c r="W249" i="26"/>
  <c r="AK227" i="26"/>
  <c r="Y227" i="26"/>
  <c r="U44" i="26"/>
  <c r="AG170" i="26"/>
  <c r="U170" i="26"/>
  <c r="AI248" i="26"/>
  <c r="W248" i="26"/>
  <c r="AH262" i="26"/>
  <c r="AK100" i="26"/>
  <c r="Y100" i="26"/>
  <c r="AJ88" i="26"/>
  <c r="X88" i="26"/>
  <c r="AA26" i="26"/>
  <c r="AG113" i="26"/>
  <c r="U113" i="26"/>
  <c r="AI121" i="26"/>
  <c r="W121" i="26"/>
  <c r="AJ164" i="26"/>
  <c r="X164" i="26"/>
  <c r="AK116" i="26"/>
  <c r="Y116" i="26"/>
  <c r="Y26" i="26"/>
  <c r="AA15" i="26"/>
  <c r="AJ170" i="26"/>
  <c r="X170" i="26"/>
  <c r="AH248" i="26"/>
  <c r="V248" i="26"/>
  <c r="X44" i="26"/>
  <c r="AK244" i="26"/>
  <c r="AH203" i="26"/>
  <c r="AM224" i="26"/>
  <c r="AA224" i="26"/>
  <c r="Y43" i="26"/>
  <c r="AH242" i="26"/>
  <c r="V242" i="26"/>
  <c r="AI182" i="26"/>
  <c r="W182" i="26"/>
  <c r="AJ182" i="26"/>
  <c r="X182" i="26"/>
  <c r="AL79" i="26"/>
  <c r="Z79" i="26"/>
  <c r="AJ218" i="26"/>
  <c r="AM156" i="26"/>
  <c r="AA156" i="26"/>
  <c r="AM213" i="26"/>
  <c r="AA213" i="26"/>
  <c r="AL162" i="26"/>
  <c r="Z162" i="26"/>
  <c r="Z24" i="26"/>
  <c r="AL174" i="26"/>
  <c r="Z174" i="26"/>
  <c r="AM81" i="26"/>
  <c r="AA81" i="26"/>
  <c r="AK187" i="26"/>
  <c r="Y187" i="26"/>
  <c r="AI111" i="26"/>
  <c r="AJ248" i="26"/>
  <c r="X248" i="26"/>
  <c r="AK117" i="26"/>
  <c r="Y117" i="26"/>
  <c r="AJ197" i="26"/>
  <c r="X197" i="26"/>
  <c r="AL119" i="26"/>
  <c r="AH72" i="26"/>
  <c r="X9" i="26"/>
  <c r="AK115" i="26"/>
  <c r="Y115" i="26"/>
  <c r="AM181" i="26"/>
  <c r="AL129" i="26"/>
  <c r="AG157" i="26"/>
  <c r="U157" i="26"/>
  <c r="X40" i="26"/>
  <c r="AG92" i="26"/>
  <c r="AG184" i="26"/>
  <c r="U184" i="26"/>
  <c r="AK156" i="26"/>
  <c r="Y156" i="26"/>
  <c r="AG229" i="26"/>
  <c r="AM258" i="26"/>
  <c r="AA258" i="26"/>
  <c r="AI243" i="26"/>
  <c r="W51" i="26"/>
  <c r="AK181" i="26"/>
  <c r="U40" i="26"/>
  <c r="AG86" i="26"/>
  <c r="AL246" i="26"/>
  <c r="Z246" i="26"/>
  <c r="AI174" i="26"/>
  <c r="W174" i="26"/>
  <c r="AJ133" i="26"/>
  <c r="AK104" i="26"/>
  <c r="Y104" i="26"/>
  <c r="AH256" i="26"/>
  <c r="V256" i="26"/>
  <c r="AM102" i="26"/>
  <c r="AA102" i="26"/>
  <c r="AJ193" i="26"/>
  <c r="X193" i="26"/>
  <c r="X34" i="26"/>
  <c r="AG213" i="26"/>
  <c r="U213" i="26"/>
  <c r="AI105" i="26"/>
  <c r="W105" i="26"/>
  <c r="AI207" i="26"/>
  <c r="W207" i="26"/>
  <c r="AM176" i="26"/>
  <c r="AA176" i="26"/>
  <c r="AI257" i="26"/>
  <c r="W257" i="26"/>
  <c r="AH81" i="26"/>
  <c r="V81" i="26"/>
  <c r="AM184" i="26"/>
  <c r="AA184" i="26"/>
  <c r="AG159" i="26"/>
  <c r="U159" i="26"/>
  <c r="AJ244" i="26"/>
  <c r="AL154" i="26"/>
  <c r="Z154" i="26"/>
  <c r="AM136" i="26"/>
  <c r="AK214" i="26"/>
  <c r="Y214" i="26"/>
  <c r="AG200" i="26"/>
  <c r="U200" i="26"/>
  <c r="AG89" i="26"/>
  <c r="U89" i="26"/>
  <c r="AL194" i="26"/>
  <c r="Z194" i="26"/>
  <c r="AM60" i="26"/>
  <c r="AA60" i="26"/>
  <c r="AK159" i="26"/>
  <c r="Y159" i="26"/>
  <c r="AG246" i="26"/>
  <c r="U246" i="26"/>
  <c r="AK74" i="26"/>
  <c r="Y74" i="26"/>
  <c r="AI179" i="26"/>
  <c r="AL263" i="26"/>
  <c r="Z263" i="26"/>
  <c r="AK68" i="26"/>
  <c r="AI169" i="26"/>
  <c r="X30" i="26"/>
  <c r="AH129" i="26"/>
  <c r="AA10" i="26"/>
  <c r="AG186" i="26"/>
  <c r="AG265" i="26"/>
  <c r="U265" i="26"/>
  <c r="AM105" i="26"/>
  <c r="AA105" i="26"/>
  <c r="AM207" i="26"/>
  <c r="AA207" i="26"/>
  <c r="Z40" i="26"/>
  <c r="AM231" i="26"/>
  <c r="AA231" i="26"/>
  <c r="AL169" i="26"/>
  <c r="AM127" i="26"/>
  <c r="AA127" i="26"/>
  <c r="AG217" i="26"/>
  <c r="U217" i="26"/>
  <c r="AI247" i="26"/>
  <c r="AH265" i="26"/>
  <c r="V265" i="26"/>
  <c r="AG154" i="26"/>
  <c r="U154" i="26"/>
  <c r="AJ238" i="26"/>
  <c r="AK66" i="26"/>
  <c r="AI91" i="26"/>
  <c r="AI194" i="26"/>
  <c r="W194" i="26"/>
  <c r="AH133" i="26"/>
  <c r="AI87" i="26"/>
  <c r="W87" i="26"/>
  <c r="AJ174" i="26"/>
  <c r="X174" i="26"/>
  <c r="AJ177" i="26"/>
  <c r="X177" i="26"/>
  <c r="AJ66" i="26"/>
  <c r="AH168" i="26"/>
  <c r="AK252" i="26"/>
  <c r="AL73" i="26"/>
  <c r="Z73" i="26"/>
  <c r="AG190" i="26"/>
  <c r="AI180" i="26"/>
  <c r="AM138" i="26"/>
  <c r="AI234" i="26"/>
  <c r="W234" i="26"/>
  <c r="V37" i="26"/>
  <c r="AM134" i="26"/>
  <c r="AM253" i="26"/>
  <c r="AL76" i="26"/>
  <c r="AM265" i="26"/>
  <c r="AA265" i="26"/>
  <c r="AG232" i="26"/>
  <c r="U232" i="26"/>
  <c r="AJ59" i="26"/>
  <c r="X59" i="26"/>
  <c r="W34" i="26"/>
  <c r="AJ79" i="26"/>
  <c r="X79" i="26"/>
  <c r="AH184" i="26"/>
  <c r="V184" i="26"/>
  <c r="AH138" i="26"/>
  <c r="AK232" i="26"/>
  <c r="Y232" i="26"/>
  <c r="AG83" i="26"/>
  <c r="U83" i="26"/>
  <c r="AL186" i="26"/>
  <c r="W38" i="26"/>
  <c r="AJ83" i="26"/>
  <c r="X83" i="26"/>
  <c r="AH188" i="26"/>
  <c r="V188" i="26"/>
  <c r="AI77" i="26"/>
  <c r="W77" i="26"/>
  <c r="AJ76" i="26"/>
  <c r="AH181" i="26"/>
  <c r="AJ100" i="26"/>
  <c r="X100" i="26"/>
  <c r="AH147" i="26"/>
  <c r="V147" i="26"/>
  <c r="AK249" i="26"/>
  <c r="Y249" i="26"/>
  <c r="AM88" i="26"/>
  <c r="AA88" i="26"/>
  <c r="V44" i="26"/>
  <c r="AG164" i="26"/>
  <c r="U164" i="26"/>
  <c r="Y27" i="26"/>
  <c r="AG261" i="26"/>
  <c r="U261" i="26"/>
  <c r="X45" i="26"/>
  <c r="AG151" i="26"/>
  <c r="U151" i="26"/>
  <c r="AA11" i="26"/>
  <c r="AJ206" i="26"/>
  <c r="X206" i="26"/>
  <c r="AI144" i="26"/>
  <c r="W144" i="26"/>
  <c r="U28" i="26"/>
  <c r="Z45" i="26"/>
  <c r="X28" i="26"/>
  <c r="AG258" i="26"/>
  <c r="U258" i="26"/>
  <c r="AM248" i="26"/>
  <c r="AA248" i="26"/>
  <c r="AG185" i="26"/>
  <c r="U185" i="26"/>
  <c r="AJ258" i="26"/>
  <c r="X258" i="26"/>
  <c r="U23" i="26"/>
  <c r="Y28" i="26"/>
  <c r="AH259" i="26"/>
  <c r="V259" i="26"/>
  <c r="AL173" i="26"/>
  <c r="Z173" i="26"/>
  <c r="AI118" i="26"/>
  <c r="W118" i="26"/>
  <c r="AM249" i="26"/>
  <c r="AA249" i="26"/>
  <c r="AA23" i="26"/>
  <c r="AK247" i="26"/>
  <c r="Z7" i="26"/>
  <c r="AL130" i="26"/>
  <c r="AM85" i="26"/>
  <c r="AA85" i="26"/>
  <c r="AL159" i="26"/>
  <c r="Z159" i="26"/>
  <c r="AI256" i="26"/>
  <c r="W256" i="26"/>
  <c r="AL152" i="26"/>
  <c r="AK77" i="26"/>
  <c r="Y77" i="26"/>
  <c r="V35" i="26"/>
  <c r="V33" i="26"/>
  <c r="AM252" i="26"/>
  <c r="U53" i="26"/>
  <c r="AM219" i="26"/>
  <c r="AA219" i="26"/>
  <c r="AI75" i="26"/>
  <c r="W75" i="26"/>
  <c r="AH195" i="26"/>
  <c r="AI110" i="26"/>
  <c r="W110" i="26"/>
  <c r="AG87" i="26"/>
  <c r="U87" i="26"/>
  <c r="AL225" i="26"/>
  <c r="Z225" i="26"/>
  <c r="AI130" i="26"/>
  <c r="Z12" i="26"/>
  <c r="AG125" i="26"/>
  <c r="AM170" i="26"/>
  <c r="AA170" i="26"/>
  <c r="Y21" i="26"/>
  <c r="AG205" i="26"/>
  <c r="U205" i="26"/>
  <c r="AJ263" i="26"/>
  <c r="X263" i="26"/>
  <c r="AM183" i="26"/>
  <c r="AA183" i="26"/>
  <c r="AI64" i="26"/>
  <c r="AH154" i="26"/>
  <c r="V154" i="26"/>
  <c r="AH235" i="26"/>
  <c r="V235" i="26"/>
  <c r="AG251" i="26"/>
  <c r="AM61" i="26"/>
  <c r="AA61" i="26"/>
  <c r="AG260" i="26"/>
  <c r="U260" i="26"/>
  <c r="AG231" i="26"/>
  <c r="U231" i="26"/>
  <c r="W35" i="26"/>
  <c r="AL238" i="26"/>
  <c r="AG234" i="26"/>
  <c r="U234" i="26"/>
  <c r="AK61" i="26"/>
  <c r="Y61" i="26"/>
  <c r="AJ72" i="26"/>
  <c r="AM72" i="26"/>
  <c r="AK176" i="26"/>
  <c r="Y176" i="26"/>
  <c r="AM65" i="26"/>
  <c r="AK165" i="26"/>
  <c r="AH73" i="26"/>
  <c r="V73" i="26"/>
  <c r="AH91" i="26"/>
  <c r="AJ135" i="26"/>
  <c r="AK72" i="26"/>
  <c r="AL256" i="26"/>
  <c r="Z256" i="26"/>
  <c r="AM159" i="26"/>
  <c r="AA159" i="26"/>
  <c r="AI246" i="26"/>
  <c r="W246" i="26"/>
  <c r="AH241" i="26"/>
  <c r="AI60" i="26"/>
  <c r="W60" i="26"/>
  <c r="AM74" i="26"/>
  <c r="AA74" i="26"/>
  <c r="AK179" i="26"/>
  <c r="AG266" i="26"/>
  <c r="U266" i="26"/>
  <c r="AM83" i="26"/>
  <c r="AA83" i="26"/>
  <c r="AK188" i="26"/>
  <c r="Y188" i="26"/>
  <c r="U43" i="26"/>
  <c r="AG168" i="26"/>
  <c r="AI203" i="26"/>
  <c r="AG98" i="26"/>
  <c r="U98" i="26"/>
  <c r="AH127" i="26"/>
  <c r="V127" i="26"/>
  <c r="AK219" i="26"/>
  <c r="Y219" i="26"/>
  <c r="AG61" i="26"/>
  <c r="U61" i="26"/>
  <c r="AL105" i="26"/>
  <c r="Z105" i="26"/>
  <c r="AL207" i="26"/>
  <c r="Z207" i="26"/>
  <c r="AM234" i="26"/>
  <c r="AA234" i="26"/>
  <c r="AG75" i="26"/>
  <c r="U75" i="26"/>
  <c r="AL72" i="26"/>
  <c r="AI137" i="26"/>
  <c r="AL229" i="26"/>
  <c r="AG134" i="26"/>
  <c r="AJ225" i="26"/>
  <c r="X225" i="26"/>
  <c r="AM75" i="26"/>
  <c r="AA75" i="26"/>
  <c r="AK180" i="26"/>
  <c r="AH115" i="26"/>
  <c r="V115" i="26"/>
  <c r="AK215" i="26"/>
  <c r="AH107" i="26"/>
  <c r="V107" i="26"/>
  <c r="AH209" i="26"/>
  <c r="V209" i="26"/>
  <c r="AG76" i="26"/>
  <c r="AL180" i="26"/>
  <c r="AK266" i="26"/>
  <c r="Y266" i="26"/>
  <c r="AJ204" i="26"/>
  <c r="AH98" i="26"/>
  <c r="V98" i="26"/>
  <c r="AH200" i="26"/>
  <c r="V200" i="26"/>
  <c r="AA19" i="26"/>
  <c r="AL153" i="26"/>
  <c r="AJ251" i="26"/>
  <c r="W10" i="26"/>
  <c r="AI92" i="26"/>
  <c r="AI195" i="26"/>
  <c r="AL60" i="26"/>
  <c r="Z60" i="26"/>
  <c r="AI85" i="26"/>
  <c r="W85" i="26"/>
  <c r="AI190" i="26"/>
  <c r="AJ69" i="26"/>
  <c r="X69" i="26"/>
  <c r="AM108" i="26"/>
  <c r="AA108" i="26"/>
  <c r="AM255" i="26"/>
  <c r="AA255" i="26"/>
  <c r="X7" i="26"/>
  <c r="AM153" i="26"/>
  <c r="AI238" i="26"/>
  <c r="AJ134" i="26"/>
  <c r="AM225" i="26"/>
  <c r="AA225" i="26"/>
  <c r="AK250" i="26"/>
  <c r="Y250" i="26"/>
  <c r="AL85" i="26"/>
  <c r="Z85" i="26"/>
  <c r="X24" i="26"/>
  <c r="AI189" i="26"/>
  <c r="W189" i="26"/>
  <c r="AK75" i="26"/>
  <c r="Y75" i="26"/>
  <c r="AH134" i="26"/>
  <c r="AK225" i="26"/>
  <c r="Y225" i="26"/>
  <c r="Z46" i="26"/>
  <c r="V52" i="26"/>
  <c r="AM155" i="26"/>
  <c r="AI83" i="26"/>
  <c r="W83" i="26"/>
  <c r="AG188" i="26"/>
  <c r="U188" i="26"/>
  <c r="AI102" i="26"/>
  <c r="W102" i="26"/>
  <c r="AL95" i="26"/>
  <c r="Z95" i="26"/>
  <c r="AL198" i="26"/>
  <c r="Z198" i="26"/>
  <c r="AI252" i="26"/>
  <c r="AK161" i="26"/>
  <c r="AL107" i="26"/>
  <c r="Z107" i="26"/>
  <c r="AA24" i="26"/>
  <c r="AM71" i="26"/>
  <c r="AH132" i="26"/>
  <c r="V132" i="26"/>
  <c r="AM237" i="26"/>
  <c r="AA237" i="26"/>
  <c r="AL99" i="26"/>
  <c r="Z99" i="26"/>
  <c r="AL83" i="26"/>
  <c r="Z83" i="26"/>
  <c r="AJ188" i="26"/>
  <c r="X188" i="26"/>
  <c r="AL81" i="26"/>
  <c r="Z81" i="26"/>
  <c r="AL92" i="26"/>
  <c r="AL195" i="26"/>
  <c r="AL104" i="26"/>
  <c r="Z104" i="26"/>
  <c r="X53" i="26"/>
  <c r="AH137" i="26"/>
  <c r="AK260" i="26"/>
  <c r="Y260" i="26"/>
  <c r="AK151" i="26"/>
  <c r="Y151" i="26"/>
  <c r="AA44" i="26"/>
  <c r="U31" i="26"/>
  <c r="AI236" i="26"/>
  <c r="W236" i="26"/>
  <c r="W15" i="26"/>
  <c r="AG173" i="26"/>
  <c r="U173" i="26"/>
  <c r="Z6" i="26"/>
  <c r="AM227" i="26"/>
  <c r="AA227" i="26"/>
  <c r="Y20" i="26"/>
  <c r="AI116" i="26"/>
  <c r="W116" i="26"/>
  <c r="W23" i="26"/>
  <c r="Y15" i="26"/>
  <c r="AH236" i="26"/>
  <c r="V236" i="26"/>
  <c r="AG146" i="26"/>
  <c r="U146" i="26"/>
  <c r="AM206" i="26"/>
  <c r="AA206" i="26"/>
  <c r="AM118" i="26"/>
  <c r="AA118" i="26"/>
  <c r="AH117" i="26"/>
  <c r="V117" i="26"/>
  <c r="Y8" i="26"/>
  <c r="AJ121" i="26"/>
  <c r="X121" i="26"/>
  <c r="AL197" i="26"/>
  <c r="Z197" i="26"/>
  <c r="AL116" i="26"/>
  <c r="Z116" i="26"/>
  <c r="AG148" i="26"/>
  <c r="U148" i="26"/>
  <c r="AM261" i="26"/>
  <c r="AA261" i="26"/>
  <c r="AM128" i="26"/>
  <c r="AA128" i="26"/>
  <c r="AI128" i="26"/>
  <c r="W128" i="26"/>
  <c r="AK148" i="26"/>
  <c r="Y148" i="26"/>
  <c r="AJ195" i="26"/>
  <c r="AL86" i="26"/>
  <c r="AH246" i="26"/>
  <c r="V246" i="26"/>
  <c r="AM174" i="26"/>
  <c r="AA174" i="26"/>
  <c r="AK207" i="26"/>
  <c r="Y207" i="26"/>
  <c r="AM132" i="26"/>
  <c r="AA132" i="26"/>
  <c r="AG169" i="26"/>
  <c r="W9" i="26"/>
  <c r="AH162" i="26"/>
  <c r="V162" i="26"/>
  <c r="AI251" i="26"/>
  <c r="AJ109" i="26"/>
  <c r="X109" i="26"/>
  <c r="AG64" i="26"/>
  <c r="AM250" i="26"/>
  <c r="AA250" i="26"/>
  <c r="AJ129" i="26"/>
  <c r="AG81" i="26"/>
  <c r="U81" i="26"/>
  <c r="AI191" i="26"/>
  <c r="Y38" i="26"/>
  <c r="AH173" i="26"/>
  <c r="V173" i="26"/>
  <c r="AL88" i="26"/>
  <c r="Z88" i="26"/>
  <c r="AA8" i="26"/>
  <c r="AI185" i="26"/>
  <c r="W185" i="26"/>
  <c r="AI119" i="26"/>
  <c r="AM217" i="26"/>
  <c r="AA217" i="26"/>
  <c r="AH229" i="26"/>
  <c r="AI74" i="26"/>
  <c r="W74" i="26"/>
  <c r="AK69" i="26"/>
  <c r="Y69" i="26"/>
  <c r="AG174" i="26"/>
  <c r="U174" i="26"/>
  <c r="AM194" i="26"/>
  <c r="AA194" i="26"/>
  <c r="AG195" i="26"/>
  <c r="AG198" i="26"/>
  <c r="U198" i="26"/>
  <c r="AG241" i="26"/>
  <c r="AA46" i="26"/>
  <c r="AG136" i="26"/>
  <c r="AJ144" i="26"/>
  <c r="X144" i="26"/>
  <c r="AJ231" i="26"/>
  <c r="X231" i="26"/>
  <c r="AH59" i="26"/>
  <c r="V59" i="26"/>
  <c r="AK59" i="26"/>
  <c r="Y59" i="26"/>
  <c r="AJ194" i="26"/>
  <c r="X194" i="26"/>
  <c r="AA41" i="26"/>
  <c r="U41" i="26"/>
  <c r="AH176" i="26"/>
  <c r="V176" i="26"/>
  <c r="Z34" i="26"/>
  <c r="AG257" i="26"/>
  <c r="U257" i="26"/>
  <c r="AG252" i="26"/>
  <c r="AK84" i="26"/>
  <c r="Y84" i="26"/>
  <c r="AH194" i="26"/>
  <c r="V194" i="26"/>
  <c r="AI176" i="26"/>
  <c r="W176" i="26"/>
  <c r="AH61" i="26"/>
  <c r="V61" i="26"/>
  <c r="AM133" i="26"/>
  <c r="AI225" i="26"/>
  <c r="W225" i="26"/>
  <c r="AK129" i="26"/>
  <c r="AJ190" i="26"/>
  <c r="AJ102" i="26"/>
  <c r="X102" i="26"/>
  <c r="AJ95" i="26"/>
  <c r="X95" i="26"/>
  <c r="AJ198" i="26"/>
  <c r="X198" i="26"/>
  <c r="AI177" i="26"/>
  <c r="W177" i="26"/>
  <c r="AL257" i="26"/>
  <c r="Z257" i="26"/>
  <c r="AI183" i="26"/>
  <c r="W183" i="26"/>
  <c r="AI202" i="26"/>
  <c r="W202" i="26"/>
  <c r="AK60" i="26"/>
  <c r="Y60" i="26"/>
  <c r="AL214" i="26"/>
  <c r="Z214" i="26"/>
  <c r="AG108" i="26"/>
  <c r="U108" i="26"/>
  <c r="AJ211" i="26"/>
  <c r="X211" i="26"/>
  <c r="AH74" i="26"/>
  <c r="V74" i="26"/>
  <c r="AM177" i="26"/>
  <c r="AA177" i="26"/>
  <c r="AI263" i="26"/>
  <c r="W263" i="26"/>
  <c r="AA53" i="26"/>
  <c r="AM86" i="26"/>
  <c r="AM191" i="26"/>
  <c r="AM79" i="26"/>
  <c r="AA79" i="26"/>
  <c r="AK184" i="26"/>
  <c r="Y184" i="26"/>
  <c r="AK163" i="26"/>
  <c r="Y163" i="26"/>
  <c r="AJ142" i="26"/>
  <c r="X142" i="26"/>
  <c r="Z51" i="26"/>
  <c r="V19" i="26"/>
  <c r="AI214" i="26"/>
  <c r="W214" i="26"/>
  <c r="AJ91" i="26"/>
  <c r="X33" i="26"/>
  <c r="AH130" i="26"/>
  <c r="AI73" i="26"/>
  <c r="W73" i="26"/>
  <c r="AJ257" i="26"/>
  <c r="X257" i="26"/>
  <c r="AK198" i="26"/>
  <c r="Y198" i="26"/>
  <c r="AL179" i="26"/>
  <c r="W53" i="26"/>
  <c r="W24" i="26"/>
  <c r="AK65" i="26"/>
  <c r="AI165" i="26"/>
  <c r="AL251" i="26"/>
  <c r="AK107" i="26"/>
  <c r="Y107" i="26"/>
  <c r="AG211" i="26"/>
  <c r="U211" i="26"/>
  <c r="AL165" i="26"/>
  <c r="AJ161" i="26"/>
  <c r="AK242" i="26"/>
  <c r="Y242" i="26"/>
  <c r="AK81" i="26"/>
  <c r="Y81" i="26"/>
  <c r="AL80" i="26"/>
  <c r="Z80" i="26"/>
  <c r="AJ183" i="26"/>
  <c r="X183" i="26"/>
  <c r="AI198" i="26"/>
  <c r="W198" i="26"/>
  <c r="AK229" i="26"/>
  <c r="AJ202" i="26"/>
  <c r="X202" i="26"/>
  <c r="AM192" i="26"/>
  <c r="AA192" i="26"/>
  <c r="AK253" i="26"/>
  <c r="AJ61" i="26"/>
  <c r="X61" i="26"/>
  <c r="AH161" i="26"/>
  <c r="AK246" i="26"/>
  <c r="Y246" i="26"/>
  <c r="X52" i="26"/>
  <c r="AH156" i="26"/>
  <c r="V156" i="26"/>
  <c r="AG65" i="26"/>
  <c r="AI107" i="26"/>
  <c r="W107" i="26"/>
  <c r="AJ73" i="26"/>
  <c r="X73" i="26"/>
  <c r="AK257" i="26"/>
  <c r="Y257" i="26"/>
  <c r="AK119" i="26"/>
  <c r="AH180" i="26"/>
  <c r="AL93" i="26"/>
  <c r="Z93" i="26"/>
  <c r="AL196" i="26"/>
  <c r="Z196" i="26"/>
  <c r="AJ159" i="26"/>
  <c r="X159" i="26"/>
  <c r="AM244" i="26"/>
  <c r="AI98" i="26"/>
  <c r="W98" i="26"/>
  <c r="AI200" i="26"/>
  <c r="W200" i="26"/>
  <c r="AG219" i="26"/>
  <c r="U219" i="26"/>
  <c r="AL98" i="26"/>
  <c r="Z98" i="26"/>
  <c r="AL200" i="26"/>
  <c r="Z200" i="26"/>
  <c r="AL89" i="26"/>
  <c r="Z89" i="26"/>
  <c r="AL193" i="26"/>
  <c r="Z193" i="26"/>
  <c r="Z31" i="26"/>
  <c r="AI148" i="26"/>
  <c r="W148" i="26"/>
  <c r="Z27" i="26"/>
  <c r="AG248" i="26"/>
  <c r="U248" i="26"/>
  <c r="AJ185" i="26"/>
  <c r="X185" i="26"/>
  <c r="AK146" i="26"/>
  <c r="Y146" i="26"/>
  <c r="AL117" i="26"/>
  <c r="Z117" i="26"/>
  <c r="AJ125" i="26"/>
  <c r="AI100" i="26"/>
  <c r="W100" i="26"/>
  <c r="V31" i="26"/>
  <c r="AG120" i="26"/>
  <c r="U120" i="26"/>
  <c r="AM260" i="26"/>
  <c r="AA260" i="26"/>
  <c r="U6" i="26"/>
  <c r="AL121" i="26"/>
  <c r="Z121" i="26"/>
  <c r="AG118" i="26"/>
  <c r="U118" i="26"/>
  <c r="AM144" i="26"/>
  <c r="AA144" i="26"/>
  <c r="AH164" i="26"/>
  <c r="V164" i="26"/>
  <c r="W21" i="26"/>
  <c r="Y12" i="26"/>
  <c r="Z11" i="26"/>
  <c r="AH113" i="26"/>
  <c r="V113" i="26"/>
  <c r="AK236" i="26"/>
  <c r="Y236" i="26"/>
  <c r="AI259" i="26"/>
  <c r="W259" i="26"/>
  <c r="AH172" i="26"/>
  <c r="V172" i="26"/>
  <c r="U20" i="26"/>
  <c r="AA31" i="26"/>
  <c r="V27" i="26"/>
  <c r="AL128" i="26"/>
  <c r="Z128" i="26"/>
  <c r="AI232" i="26"/>
  <c r="W232" i="26"/>
  <c r="AM215" i="26"/>
  <c r="AI152" i="26"/>
  <c r="AK168" i="26"/>
  <c r="AK105" i="26"/>
  <c r="Y105" i="26"/>
  <c r="AI224" i="26"/>
  <c r="W224" i="26"/>
  <c r="AL77" i="26"/>
  <c r="Z77" i="26"/>
  <c r="AL168" i="26"/>
  <c r="AH204" i="26"/>
  <c r="AL204" i="26"/>
  <c r="Z29" i="26"/>
  <c r="AI81" i="26"/>
  <c r="W81" i="26"/>
  <c r="AK224" i="26"/>
  <c r="Y224" i="26"/>
  <c r="AM69" i="26"/>
  <c r="AA69" i="26"/>
  <c r="AH217" i="26"/>
  <c r="V217" i="26"/>
  <c r="AM135" i="26"/>
  <c r="Y33" i="26"/>
  <c r="AL125" i="26"/>
  <c r="AK118" i="26"/>
  <c r="Y118" i="26"/>
  <c r="AM266" i="26"/>
  <c r="AA266" i="26"/>
  <c r="AL250" i="26"/>
  <c r="Z250" i="26"/>
  <c r="AL127" i="26"/>
  <c r="Z127" i="26"/>
  <c r="AI66" i="26"/>
  <c r="AI229" i="26"/>
  <c r="U29" i="26"/>
  <c r="AM129" i="26"/>
  <c r="AM91" i="26"/>
  <c r="AJ158" i="26"/>
  <c r="X158" i="26"/>
  <c r="AM229" i="26"/>
  <c r="AA52" i="26"/>
  <c r="AG237" i="26"/>
  <c r="U237" i="26"/>
  <c r="AM236" i="26"/>
  <c r="AA236" i="26"/>
  <c r="AM158" i="26"/>
  <c r="AA158" i="26"/>
  <c r="AI154" i="26"/>
  <c r="W154" i="26"/>
  <c r="AM76" i="26"/>
  <c r="AK138" i="26"/>
  <c r="AK256" i="26"/>
  <c r="Y256" i="26"/>
  <c r="AJ189" i="26"/>
  <c r="X189" i="26"/>
  <c r="X43" i="26"/>
  <c r="AH85" i="26"/>
  <c r="V85" i="26"/>
  <c r="AH105" i="26"/>
  <c r="V105" i="26"/>
  <c r="AH80" i="26"/>
  <c r="V80" i="26"/>
  <c r="AJ85" i="26"/>
  <c r="X85" i="26"/>
  <c r="AJ209" i="26"/>
  <c r="X209" i="26"/>
  <c r="AJ75" i="26"/>
  <c r="X75" i="26"/>
  <c r="AM84" i="26"/>
  <c r="AA84" i="26"/>
  <c r="Z19" i="26"/>
  <c r="AJ74" i="26"/>
  <c r="X74" i="26"/>
  <c r="AH179" i="26"/>
  <c r="Y9" i="26"/>
  <c r="AK73" i="26"/>
  <c r="Y73" i="26"/>
  <c r="AH87" i="26"/>
  <c r="V87" i="26"/>
  <c r="AH192" i="26"/>
  <c r="V192" i="26"/>
  <c r="X41" i="26"/>
  <c r="AH99" i="26"/>
  <c r="V99" i="26"/>
  <c r="AH202" i="26"/>
  <c r="V202" i="26"/>
  <c r="AM195" i="26"/>
  <c r="AG119" i="26"/>
  <c r="AI158" i="26"/>
  <c r="W158" i="26"/>
  <c r="W29" i="26"/>
  <c r="AJ138" i="26"/>
  <c r="AM232" i="26"/>
  <c r="AA232" i="26"/>
  <c r="W33" i="26"/>
  <c r="AG130" i="26"/>
  <c r="AH247" i="26"/>
  <c r="AH142" i="26"/>
  <c r="V142" i="26"/>
  <c r="AM137" i="26"/>
  <c r="AK158" i="26"/>
  <c r="Y158" i="26"/>
  <c r="AG243" i="26"/>
  <c r="AI155" i="26"/>
  <c r="AL239" i="26"/>
  <c r="Z239" i="26"/>
  <c r="AH89" i="26"/>
  <c r="V89" i="26"/>
  <c r="AH193" i="26"/>
  <c r="V193" i="26"/>
  <c r="AM235" i="26"/>
  <c r="AA235" i="26"/>
  <c r="Z38" i="26"/>
  <c r="AJ136" i="26"/>
  <c r="AM228" i="26"/>
  <c r="AA228" i="26"/>
  <c r="Z33" i="26"/>
  <c r="AJ130" i="26"/>
  <c r="AI89" i="26"/>
  <c r="W89" i="26"/>
  <c r="AI193" i="26"/>
  <c r="W193" i="26"/>
  <c r="AI93" i="26"/>
  <c r="W93" i="26"/>
  <c r="AH219" i="26"/>
  <c r="V219" i="26"/>
  <c r="AJ111" i="26"/>
  <c r="AM214" i="26"/>
  <c r="AA214" i="26"/>
  <c r="AI65" i="26"/>
  <c r="AG165" i="26"/>
  <c r="AG155" i="26"/>
  <c r="AK108" i="26"/>
  <c r="Y108" i="26"/>
  <c r="AG212" i="26"/>
  <c r="U212" i="26"/>
  <c r="AA7" i="26"/>
  <c r="AK101" i="26"/>
  <c r="Y101" i="26"/>
  <c r="AK203" i="26"/>
  <c r="AI86" i="26"/>
  <c r="AJ154" i="26"/>
  <c r="X154" i="26"/>
  <c r="AJ65" i="26"/>
  <c r="AH165" i="26"/>
  <c r="AK251" i="26"/>
  <c r="U52" i="26"/>
  <c r="AL155" i="26"/>
  <c r="U38" i="26"/>
  <c r="AM99" i="26"/>
  <c r="AA99" i="26"/>
  <c r="AM202" i="26"/>
  <c r="AA202" i="26"/>
  <c r="V38" i="26"/>
  <c r="AJ155" i="26"/>
  <c r="AM239" i="26"/>
  <c r="AA239" i="26"/>
  <c r="AL75" i="26"/>
  <c r="Z75" i="26"/>
  <c r="AJ68" i="26"/>
  <c r="AH169" i="26"/>
  <c r="AK98" i="26"/>
  <c r="Y98" i="26"/>
  <c r="AK200" i="26"/>
  <c r="Y200" i="26"/>
  <c r="AK202" i="26"/>
  <c r="Y202" i="26"/>
  <c r="W19" i="26"/>
  <c r="AG111" i="26"/>
  <c r="AJ214" i="26"/>
  <c r="X214" i="26"/>
  <c r="AJ192" i="26"/>
  <c r="X192" i="26"/>
  <c r="AG74" i="26"/>
  <c r="U74" i="26"/>
  <c r="V40" i="26"/>
  <c r="AL115" i="26"/>
  <c r="Z115" i="26"/>
  <c r="AJ153" i="26"/>
  <c r="AH251" i="26"/>
  <c r="AG99" i="26"/>
  <c r="U99" i="26"/>
  <c r="AG202" i="26"/>
  <c r="U202" i="26"/>
  <c r="AG110" i="26"/>
  <c r="U110" i="26"/>
  <c r="AL224" i="26"/>
  <c r="Z224" i="26"/>
  <c r="AI142" i="26"/>
  <c r="W142" i="26"/>
  <c r="AA34" i="26"/>
  <c r="U24" i="26"/>
  <c r="AM220" i="26"/>
  <c r="AA220" i="26"/>
  <c r="AL164" i="26"/>
  <c r="Z164" i="26"/>
  <c r="AM185" i="26"/>
  <c r="AA185" i="26"/>
  <c r="AK125" i="26"/>
  <c r="AL148" i="26"/>
  <c r="Z148" i="26"/>
  <c r="Z28" i="26"/>
  <c r="W44" i="26"/>
  <c r="AJ260" i="26"/>
  <c r="X260" i="26"/>
  <c r="AK185" i="26"/>
  <c r="Y185" i="26"/>
  <c r="U15" i="26"/>
  <c r="AH88" i="26"/>
  <c r="V88" i="26"/>
  <c r="AK88" i="26"/>
  <c r="Y88" i="26"/>
  <c r="Z20" i="26"/>
  <c r="AK261" i="26"/>
  <c r="Y261" i="26"/>
  <c r="Z8" i="26"/>
  <c r="X23" i="26"/>
  <c r="AL120" i="26"/>
  <c r="Z120" i="26"/>
  <c r="AI262" i="26"/>
  <c r="AH116" i="26"/>
  <c r="V116" i="26"/>
  <c r="AK258" i="26"/>
  <c r="Y258" i="26"/>
  <c r="AK170" i="26"/>
  <c r="Y170" i="26"/>
  <c r="X15" i="26"/>
  <c r="AJ147" i="26"/>
  <c r="X147" i="26"/>
  <c r="W32" i="26"/>
  <c r="AJ118" i="26"/>
  <c r="X118" i="26"/>
  <c r="AG227" i="26"/>
  <c r="U227" i="26"/>
  <c r="AK172" i="26"/>
  <c r="Y172" i="26"/>
  <c r="AG101" i="26"/>
  <c r="U101" i="26"/>
  <c r="AJ92" i="26"/>
  <c r="U9" i="26"/>
  <c r="AI84" i="26"/>
  <c r="W84" i="26"/>
  <c r="AJ104" i="26"/>
  <c r="X104" i="26"/>
  <c r="Z35" i="26"/>
  <c r="AK205" i="26"/>
  <c r="Y205" i="26"/>
  <c r="AL157" i="26"/>
  <c r="Z157" i="26"/>
  <c r="AL135" i="26"/>
  <c r="AH159" i="26"/>
  <c r="V159" i="26"/>
  <c r="AK217" i="26"/>
  <c r="Y217" i="26"/>
  <c r="AJ226" i="26"/>
  <c r="AL58" i="26"/>
  <c r="AJ127" i="26"/>
  <c r="X127" i="26"/>
  <c r="AJ250" i="26"/>
  <c r="X250" i="26"/>
  <c r="AH92" i="26"/>
  <c r="AL190" i="26"/>
  <c r="AH86" i="26"/>
  <c r="AA33" i="26"/>
  <c r="AH211" i="26"/>
  <c r="V211" i="26"/>
  <c r="AG116" i="26"/>
  <c r="U116" i="26"/>
  <c r="AK114" i="26"/>
  <c r="Y114" i="26"/>
  <c r="AI120" i="26"/>
  <c r="W120" i="26"/>
  <c r="AL151" i="26"/>
  <c r="Z151" i="26"/>
  <c r="AM80" i="26"/>
  <c r="AA80" i="26"/>
  <c r="AJ239" i="26"/>
  <c r="X239" i="26"/>
  <c r="U30" i="26"/>
  <c r="AI168" i="26"/>
  <c r="AJ265" i="26"/>
  <c r="X265" i="26"/>
  <c r="AJ99" i="26"/>
  <c r="X99" i="26"/>
  <c r="AK231" i="26"/>
  <c r="Y231" i="26"/>
  <c r="AJ77" i="26"/>
  <c r="X77" i="26"/>
  <c r="AH196" i="26"/>
  <c r="V196" i="26"/>
  <c r="AL242" i="26"/>
  <c r="Z242" i="26"/>
  <c r="AM259" i="26"/>
  <c r="AA259" i="26"/>
  <c r="AG235" i="26"/>
  <c r="U235" i="26"/>
  <c r="AL243" i="26"/>
  <c r="AM59" i="26"/>
  <c r="AA59" i="26"/>
  <c r="Y19" i="26"/>
  <c r="U51" i="26"/>
  <c r="AI161" i="26"/>
  <c r="AI235" i="26"/>
  <c r="W235" i="26"/>
  <c r="AL84" i="26"/>
  <c r="Z84" i="26"/>
  <c r="V41" i="26"/>
  <c r="AH190" i="26"/>
  <c r="AM182" i="26"/>
  <c r="AA182" i="26"/>
  <c r="V7" i="26"/>
  <c r="AJ107" i="26"/>
  <c r="X107" i="26"/>
  <c r="AK189" i="26"/>
  <c r="Y189" i="26"/>
  <c r="AK263" i="26"/>
  <c r="Y263" i="26"/>
  <c r="Y34" i="26"/>
  <c r="AH155" i="26"/>
  <c r="AK239" i="26"/>
  <c r="Y239" i="26"/>
  <c r="AM142" i="26"/>
  <c r="AA142" i="26"/>
  <c r="AL203" i="26"/>
  <c r="AL109" i="26"/>
  <c r="Z109" i="26"/>
  <c r="AH214" i="26"/>
  <c r="V214" i="26"/>
  <c r="AM190" i="26"/>
  <c r="AK212" i="26"/>
  <c r="Y212" i="26"/>
  <c r="V51" i="26"/>
  <c r="AK135" i="26"/>
  <c r="AG228" i="26"/>
  <c r="U228" i="26"/>
  <c r="AI132" i="26"/>
  <c r="W132" i="26"/>
  <c r="AG238" i="26"/>
  <c r="AJ86" i="26"/>
  <c r="AJ191" i="26"/>
  <c r="AI69" i="26"/>
  <c r="W69" i="26"/>
  <c r="X10" i="26"/>
  <c r="AH104" i="26"/>
  <c r="V104" i="26"/>
  <c r="AH205" i="26"/>
  <c r="V205" i="26"/>
  <c r="Z53" i="26"/>
  <c r="AH95" i="26"/>
  <c r="V95" i="26"/>
  <c r="AH198" i="26"/>
  <c r="V198" i="26"/>
  <c r="AL235" i="26"/>
  <c r="Z235" i="26"/>
  <c r="AM115" i="26"/>
  <c r="AA115" i="26"/>
  <c r="AG63" i="26"/>
  <c r="AL161" i="26"/>
  <c r="AK190" i="26"/>
  <c r="Z52" i="26"/>
  <c r="AG132" i="26"/>
  <c r="U132" i="26"/>
  <c r="Z43" i="26"/>
  <c r="AJ152" i="26"/>
  <c r="AH237" i="26"/>
  <c r="V237" i="26"/>
  <c r="AM101" i="26"/>
  <c r="AA101" i="26"/>
  <c r="X37" i="26"/>
  <c r="AK226" i="26"/>
  <c r="AH266" i="26"/>
  <c r="V266" i="26"/>
  <c r="AI101" i="26"/>
  <c r="W101" i="26"/>
  <c r="AG189" i="26"/>
  <c r="U189" i="26"/>
  <c r="AM66" i="26"/>
  <c r="AM77" i="26"/>
  <c r="AA77" i="26"/>
  <c r="AK182" i="26"/>
  <c r="Y182" i="26"/>
  <c r="AI153" i="26"/>
  <c r="V34" i="26"/>
  <c r="AM130" i="26"/>
  <c r="AK237" i="26"/>
  <c r="Y237" i="26"/>
  <c r="AK195" i="26"/>
  <c r="AM246" i="26"/>
  <c r="AA246" i="26"/>
  <c r="AJ253" i="26"/>
  <c r="AL252" i="26"/>
  <c r="AG93" i="26"/>
  <c r="U93" i="26"/>
  <c r="AG196" i="26"/>
  <c r="U196" i="26"/>
  <c r="AA51" i="26"/>
  <c r="AI204" i="26"/>
  <c r="AM187" i="26"/>
  <c r="AA187" i="26"/>
  <c r="AH207" i="26"/>
  <c r="V207" i="26"/>
  <c r="AI63" i="26"/>
  <c r="AL74" i="26"/>
  <c r="Z74" i="26"/>
  <c r="AJ179" i="26"/>
  <c r="AM263" i="26"/>
  <c r="AA263" i="26"/>
  <c r="AL68" i="26"/>
  <c r="AJ169" i="26"/>
  <c r="V9" i="26"/>
  <c r="AM152" i="26"/>
  <c r="AG102" i="26"/>
  <c r="U102" i="26"/>
  <c r="Y46" i="26"/>
  <c r="AI231" i="26"/>
  <c r="W231" i="26"/>
  <c r="AG109" i="26"/>
  <c r="U109" i="26"/>
  <c r="AJ213" i="26"/>
  <c r="X213" i="26"/>
  <c r="AL177" i="26"/>
  <c r="Z177" i="26"/>
  <c r="AH263" i="26"/>
  <c r="V263" i="26"/>
  <c r="AK111" i="26"/>
  <c r="AG215" i="26"/>
  <c r="AH63" i="26"/>
  <c r="AG115" i="26"/>
  <c r="U115" i="26"/>
  <c r="AJ215" i="26"/>
  <c r="AG107" i="26"/>
  <c r="U107" i="26"/>
  <c r="AG209" i="26"/>
  <c r="U209" i="26"/>
  <c r="AJ249" i="26"/>
  <c r="X249" i="26"/>
  <c r="Y32" i="26"/>
  <c r="AA27" i="26"/>
  <c r="W26" i="26"/>
  <c r="AH170" i="26"/>
  <c r="V170" i="26"/>
  <c r="U26" i="26"/>
  <c r="AH185" i="26"/>
  <c r="V185" i="26"/>
  <c r="AJ236" i="26"/>
  <c r="X236" i="26"/>
  <c r="U21" i="26"/>
  <c r="W31" i="26"/>
  <c r="AJ117" i="26"/>
  <c r="X117" i="26"/>
  <c r="AK248" i="26"/>
  <c r="Y248" i="26"/>
  <c r="AL258" i="26"/>
  <c r="Z258" i="26"/>
  <c r="AH120" i="26"/>
  <c r="V120" i="26"/>
  <c r="W8" i="26"/>
  <c r="AI113" i="26"/>
  <c r="W113" i="26"/>
  <c r="AM121" i="26"/>
  <c r="AA121" i="26"/>
  <c r="U12" i="26"/>
  <c r="U32" i="26"/>
  <c r="AL260" i="26"/>
  <c r="Z260" i="26"/>
  <c r="AJ262" i="26"/>
  <c r="AL236" i="26"/>
  <c r="Z236" i="26"/>
  <c r="AM117" i="26"/>
  <c r="AA117" i="26"/>
  <c r="AJ227" i="26"/>
  <c r="X227" i="26"/>
  <c r="AG262" i="26"/>
  <c r="AH114" i="26"/>
  <c r="V114" i="26"/>
  <c r="AM146" i="26"/>
  <c r="AA146" i="26"/>
  <c r="N57" i="26"/>
  <c r="L57" i="26"/>
  <c r="M57" i="26"/>
  <c r="H57" i="26"/>
  <c r="K57" i="26"/>
  <c r="X94" i="29" a="1"/>
  <c r="T163" i="29" a="1"/>
  <c r="V94" i="29" a="1"/>
  <c r="U94" i="29" a="1"/>
  <c r="Y163" i="29" a="1"/>
  <c r="Z163" i="29" a="1"/>
  <c r="W94" i="29" a="1"/>
  <c r="Z94" i="29" a="1"/>
  <c r="T94" i="29" a="1"/>
  <c r="V163" i="29" a="1"/>
  <c r="X163" i="29" a="1"/>
  <c r="Y94" i="29" a="1"/>
  <c r="V26" i="29" a="1"/>
  <c r="W163" i="29" a="1"/>
  <c r="U163" i="29" a="1"/>
  <c r="V163" i="29" l="1"/>
  <c r="W163" i="29"/>
  <c r="T163" i="29"/>
  <c r="Z163" i="29"/>
  <c r="U163" i="29"/>
  <c r="Y163" i="29"/>
  <c r="X163" i="29"/>
  <c r="V26" i="29"/>
  <c r="T94" i="29"/>
  <c r="Y94" i="29"/>
  <c r="U94" i="29"/>
  <c r="V94" i="29"/>
  <c r="X94" i="29"/>
  <c r="Z94" i="29"/>
  <c r="W94" i="29"/>
  <c r="AL52" i="29"/>
  <c r="AF293" i="29"/>
  <c r="AF291" i="29"/>
  <c r="AF304" i="29"/>
  <c r="AF292" i="29"/>
  <c r="AF294" i="29"/>
  <c r="AI238" i="29"/>
  <c r="AK238" i="29"/>
  <c r="AG52" i="29"/>
  <c r="AF52" i="29"/>
  <c r="AH52" i="29"/>
  <c r="AG238" i="29"/>
  <c r="AJ52" i="29"/>
  <c r="AH238" i="29"/>
  <c r="AK52" i="29"/>
  <c r="AI52" i="29"/>
  <c r="AG21" i="26"/>
  <c r="AI8" i="26"/>
  <c r="AJ37" i="26"/>
  <c r="AJ16" i="26"/>
  <c r="AH7" i="26"/>
  <c r="AG51" i="26"/>
  <c r="AG30" i="26"/>
  <c r="AJ15" i="26"/>
  <c r="AL8" i="26"/>
  <c r="AL18" i="26"/>
  <c r="AK33" i="26"/>
  <c r="AL29" i="26"/>
  <c r="AM31" i="26"/>
  <c r="AI21" i="26"/>
  <c r="AL34" i="26"/>
  <c r="AM44" i="26"/>
  <c r="AG53" i="26"/>
  <c r="AM36" i="26"/>
  <c r="AK16" i="26"/>
  <c r="AK44" i="26"/>
  <c r="AH53" i="26"/>
  <c r="AH13" i="26"/>
  <c r="AG17" i="26"/>
  <c r="AI12" i="26"/>
  <c r="AL50" i="26"/>
  <c r="AK53" i="26"/>
  <c r="AL25" i="26"/>
  <c r="AL26" i="26"/>
  <c r="AJ31" i="26"/>
  <c r="AJ50" i="26"/>
  <c r="AJ46" i="26"/>
  <c r="AK11" i="26"/>
  <c r="AL53" i="26"/>
  <c r="AI44" i="26"/>
  <c r="AI29" i="26"/>
  <c r="AJ41" i="26"/>
  <c r="AL19" i="26"/>
  <c r="AG20" i="26"/>
  <c r="AI24" i="26"/>
  <c r="AH52" i="26"/>
  <c r="AJ7" i="26"/>
  <c r="AM11" i="26"/>
  <c r="AH42" i="26"/>
  <c r="AL30" i="26"/>
  <c r="AJ42" i="26"/>
  <c r="AL37" i="26"/>
  <c r="AG45" i="26"/>
  <c r="AI45" i="26"/>
  <c r="AM29" i="26"/>
  <c r="AM42" i="26"/>
  <c r="AI42" i="26"/>
  <c r="AG19" i="26"/>
  <c r="AG11" i="26"/>
  <c r="AK31" i="26"/>
  <c r="AH43" i="26"/>
  <c r="AK30" i="26"/>
  <c r="AG27" i="26"/>
  <c r="AK37" i="26"/>
  <c r="AK19" i="26"/>
  <c r="AK46" i="26"/>
  <c r="AM51" i="26"/>
  <c r="AL28" i="26"/>
  <c r="AG24" i="26"/>
  <c r="AH38" i="26"/>
  <c r="AM7" i="26"/>
  <c r="AH31" i="26"/>
  <c r="AL16" i="26"/>
  <c r="AJ33" i="26"/>
  <c r="AK20" i="26"/>
  <c r="AL46" i="26"/>
  <c r="AL22" i="26"/>
  <c r="AH14" i="26"/>
  <c r="AL39" i="26"/>
  <c r="AG39" i="26"/>
  <c r="AM22" i="26"/>
  <c r="AH45" i="26"/>
  <c r="AK42" i="26"/>
  <c r="AL54" i="26"/>
  <c r="AI40" i="26"/>
  <c r="AL44" i="26"/>
  <c r="AI17" i="26"/>
  <c r="AK7" i="26"/>
  <c r="AI28" i="26"/>
  <c r="AJ11" i="26"/>
  <c r="AG46" i="26"/>
  <c r="AL20" i="26"/>
  <c r="AM54" i="26"/>
  <c r="AM34" i="26"/>
  <c r="AM39" i="26"/>
  <c r="AK36" i="26"/>
  <c r="AL27" i="26"/>
  <c r="AI53" i="26"/>
  <c r="AG41" i="26"/>
  <c r="AG25" i="26"/>
  <c r="AH33" i="26"/>
  <c r="AG40" i="26"/>
  <c r="AL24" i="26"/>
  <c r="AJ44" i="26"/>
  <c r="AM9" i="26"/>
  <c r="AJ38" i="26"/>
  <c r="AK23" i="26"/>
  <c r="AJ51" i="26"/>
  <c r="AI36" i="26"/>
  <c r="AK29" i="26"/>
  <c r="AL23" i="26"/>
  <c r="AM50" i="26"/>
  <c r="AI14" i="26"/>
  <c r="AM33" i="26"/>
  <c r="AG13" i="26"/>
  <c r="AK34" i="26"/>
  <c r="AL33" i="26"/>
  <c r="AJ43" i="26"/>
  <c r="AH22" i="26"/>
  <c r="AM41" i="26"/>
  <c r="AI9" i="26"/>
  <c r="AM24" i="26"/>
  <c r="AJ14" i="26"/>
  <c r="AK21" i="26"/>
  <c r="AH16" i="26"/>
  <c r="AJ45" i="26"/>
  <c r="AG8" i="26"/>
  <c r="AK51" i="26"/>
  <c r="AM45" i="26"/>
  <c r="AJ6" i="26"/>
  <c r="AJ29" i="26"/>
  <c r="AL10" i="26"/>
  <c r="AK24" i="26"/>
  <c r="AG37" i="26"/>
  <c r="AL9" i="26"/>
  <c r="AM38" i="26"/>
  <c r="AG26" i="26"/>
  <c r="AH41" i="26"/>
  <c r="AL35" i="26"/>
  <c r="AG54" i="26"/>
  <c r="AM8" i="26"/>
  <c r="AL6" i="26"/>
  <c r="AM25" i="26"/>
  <c r="AH35" i="26"/>
  <c r="AI38" i="26"/>
  <c r="AG44" i="26"/>
  <c r="AM30" i="26"/>
  <c r="AH30" i="26"/>
  <c r="AI52" i="26"/>
  <c r="AK41" i="26"/>
  <c r="AJ32" i="26"/>
  <c r="AK25" i="26"/>
  <c r="AI43" i="26"/>
  <c r="AH28" i="26"/>
  <c r="AH21" i="26"/>
  <c r="AM20" i="26"/>
  <c r="AK35" i="26"/>
  <c r="AG32" i="26"/>
  <c r="AI26" i="26"/>
  <c r="AJ10" i="26"/>
  <c r="AI54" i="26"/>
  <c r="AL31" i="26"/>
  <c r="AM14" i="26"/>
  <c r="AI18" i="26"/>
  <c r="AM46" i="26"/>
  <c r="AI10" i="26"/>
  <c r="AI35" i="26"/>
  <c r="AJ28" i="26"/>
  <c r="AG18" i="26"/>
  <c r="AI51" i="26"/>
  <c r="AJ9" i="26"/>
  <c r="AM26" i="26"/>
  <c r="AG22" i="26"/>
  <c r="AK18" i="26"/>
  <c r="AH23" i="26"/>
  <c r="AI7" i="26"/>
  <c r="AG35" i="26"/>
  <c r="AJ20" i="26"/>
  <c r="AH8" i="26"/>
  <c r="AH36" i="26"/>
  <c r="AI27" i="26"/>
  <c r="AG34" i="26"/>
  <c r="AJ21" i="26"/>
  <c r="AM28" i="26"/>
  <c r="AG12" i="26"/>
  <c r="AM27" i="26"/>
  <c r="AH9" i="26"/>
  <c r="AH34" i="26"/>
  <c r="AL43" i="26"/>
  <c r="AI16" i="26"/>
  <c r="AG38" i="26"/>
  <c r="AM18" i="26"/>
  <c r="AJ54" i="26"/>
  <c r="AH19" i="26"/>
  <c r="AK50" i="26"/>
  <c r="AJ53" i="26"/>
  <c r="AH18" i="26"/>
  <c r="AL7" i="26"/>
  <c r="AL45" i="26"/>
  <c r="AK27" i="26"/>
  <c r="AI34" i="26"/>
  <c r="AM10" i="26"/>
  <c r="AJ40" i="26"/>
  <c r="AJ26" i="26"/>
  <c r="AH12" i="26"/>
  <c r="AI11" i="26"/>
  <c r="AJ25" i="26"/>
  <c r="AJ12" i="26"/>
  <c r="AH32" i="26"/>
  <c r="AI37" i="26"/>
  <c r="AH50" i="26"/>
  <c r="AI22" i="26"/>
  <c r="AH25" i="26"/>
  <c r="AG15" i="26"/>
  <c r="AI19" i="26"/>
  <c r="AI33" i="26"/>
  <c r="AH17" i="26"/>
  <c r="AK9" i="26"/>
  <c r="AL51" i="26"/>
  <c r="AI15" i="26"/>
  <c r="AL36" i="26"/>
  <c r="AG43" i="26"/>
  <c r="AK28" i="26"/>
  <c r="AG28" i="26"/>
  <c r="AH37" i="26"/>
  <c r="AI50" i="26"/>
  <c r="AM16" i="26"/>
  <c r="AK43" i="26"/>
  <c r="AM15" i="26"/>
  <c r="AJ27" i="26"/>
  <c r="AM17" i="26"/>
  <c r="AG10" i="26"/>
  <c r="AK45" i="26"/>
  <c r="AM12" i="26"/>
  <c r="AM35" i="26"/>
  <c r="AJ19" i="26"/>
  <c r="AI30" i="26"/>
  <c r="AK32" i="26"/>
  <c r="AI31" i="26"/>
  <c r="AH51" i="26"/>
  <c r="AI32" i="26"/>
  <c r="AL38" i="26"/>
  <c r="AG29" i="26"/>
  <c r="AJ52" i="26"/>
  <c r="AJ39" i="26"/>
  <c r="AJ22" i="26"/>
  <c r="AL12" i="26"/>
  <c r="AG23" i="26"/>
  <c r="AL40" i="26"/>
  <c r="AI25" i="26"/>
  <c r="AK26" i="26"/>
  <c r="AG7" i="26"/>
  <c r="AG14" i="26"/>
  <c r="AH29" i="26"/>
  <c r="AK54" i="26"/>
  <c r="AL41" i="26"/>
  <c r="AH24" i="26"/>
  <c r="AK17" i="26"/>
  <c r="AM40" i="26"/>
  <c r="AJ13" i="26"/>
  <c r="AL32" i="26"/>
  <c r="AG50" i="26"/>
  <c r="AK10" i="26"/>
  <c r="AM13" i="26"/>
  <c r="AG42" i="26"/>
  <c r="AK52" i="26"/>
  <c r="AI46" i="26"/>
  <c r="AH26" i="26"/>
  <c r="AH11" i="26"/>
  <c r="AL52" i="26"/>
  <c r="AG9" i="26"/>
  <c r="AK14" i="26"/>
  <c r="AH40" i="26"/>
  <c r="AG52" i="26"/>
  <c r="AL11" i="26"/>
  <c r="AK38" i="26"/>
  <c r="AK15" i="26"/>
  <c r="AJ18" i="26"/>
  <c r="AH54" i="26"/>
  <c r="AH44" i="26"/>
  <c r="AJ30" i="26"/>
  <c r="AJ34" i="26"/>
  <c r="AG16" i="26"/>
  <c r="AM6" i="26"/>
  <c r="AI39" i="26"/>
  <c r="AH10" i="26"/>
  <c r="AM32" i="26"/>
  <c r="AM21" i="26"/>
  <c r="AG36" i="26"/>
  <c r="AI41" i="26"/>
  <c r="AK6" i="26"/>
  <c r="AM43" i="26"/>
  <c r="AI20" i="26"/>
  <c r="AJ17" i="26"/>
  <c r="AH20" i="26"/>
  <c r="AH15" i="26"/>
  <c r="AK22" i="26"/>
  <c r="AK39" i="26"/>
  <c r="AL14" i="26"/>
  <c r="AJ23" i="26"/>
  <c r="AM52" i="26"/>
  <c r="AL17" i="26"/>
  <c r="AH27" i="26"/>
  <c r="AK12" i="26"/>
  <c r="AL13" i="26"/>
  <c r="AL42" i="26"/>
  <c r="AM53" i="26"/>
  <c r="AK8" i="26"/>
  <c r="AI23" i="26"/>
  <c r="AG31" i="26"/>
  <c r="AJ24" i="26"/>
  <c r="AM19" i="26"/>
  <c r="AM23" i="26"/>
  <c r="AI13" i="26"/>
  <c r="AK13" i="26"/>
  <c r="AJ36" i="26"/>
  <c r="AJ8" i="26"/>
  <c r="AK40" i="26"/>
  <c r="AL21" i="26"/>
  <c r="AH46" i="26"/>
  <c r="AH39" i="26"/>
  <c r="AI6" i="26"/>
  <c r="AL15" i="26"/>
  <c r="AJ35" i="26"/>
  <c r="AH6" i="26"/>
  <c r="AM37" i="26"/>
  <c r="AG33" i="26"/>
  <c r="AG6" i="26"/>
  <c r="AL57" i="26"/>
  <c r="Z57" i="26"/>
  <c r="AK57" i="26"/>
  <c r="Y57" i="26"/>
  <c r="AM57" i="26"/>
  <c r="AA57" i="26"/>
  <c r="AG57" i="26"/>
  <c r="U57" i="26"/>
  <c r="AJ57" i="26"/>
  <c r="X57" i="26"/>
  <c r="V172" i="30" a="1"/>
  <c r="X172" i="30" a="1"/>
  <c r="Y172" i="30" a="1"/>
  <c r="T172" i="30" a="1"/>
  <c r="W172" i="30" a="1"/>
  <c r="Z172" i="30" a="1"/>
  <c r="U172" i="30" a="1"/>
  <c r="X172" i="30" l="1"/>
  <c r="Y172" i="30"/>
  <c r="U172" i="30"/>
  <c r="Z172" i="30"/>
  <c r="W172" i="30"/>
  <c r="T172" i="30"/>
  <c r="V172" i="30"/>
  <c r="AJ163" i="29"/>
  <c r="AK163" i="29"/>
  <c r="AG163" i="29"/>
  <c r="AL163" i="29"/>
  <c r="AI163" i="29"/>
  <c r="AF163" i="29"/>
  <c r="AH163" i="29"/>
  <c r="L83" i="29"/>
  <c r="AK83" i="29"/>
  <c r="K124" i="29"/>
  <c r="AJ124" i="29"/>
  <c r="M206" i="29"/>
  <c r="AL206" i="29"/>
  <c r="G124" i="29"/>
  <c r="AF124" i="29"/>
  <c r="K94" i="29"/>
  <c r="AJ94" i="29"/>
  <c r="K83" i="29"/>
  <c r="AJ83" i="29"/>
  <c r="G83" i="29"/>
  <c r="AF83" i="29"/>
  <c r="K206" i="29"/>
  <c r="AJ206" i="29"/>
  <c r="H94" i="29"/>
  <c r="AG94" i="29"/>
  <c r="J124" i="29"/>
  <c r="AI124" i="29"/>
  <c r="H206" i="29"/>
  <c r="AG206" i="29"/>
  <c r="I124" i="29"/>
  <c r="AH124" i="29"/>
  <c r="J206" i="29"/>
  <c r="AI206" i="29"/>
  <c r="H83" i="29"/>
  <c r="AG83" i="29"/>
  <c r="I206" i="29"/>
  <c r="AH206" i="29"/>
  <c r="G206" i="29"/>
  <c r="AF206" i="29"/>
  <c r="I94" i="29"/>
  <c r="AH94" i="29"/>
  <c r="G94" i="29"/>
  <c r="AF94" i="29"/>
  <c r="J83" i="29"/>
  <c r="AI83" i="29"/>
  <c r="L206" i="29"/>
  <c r="AK206" i="29"/>
  <c r="M94" i="29"/>
  <c r="AL94" i="29"/>
  <c r="I83" i="29"/>
  <c r="AH83" i="29"/>
  <c r="M83" i="29"/>
  <c r="AL83" i="29"/>
  <c r="J94" i="29"/>
  <c r="AI94" i="29"/>
  <c r="H124" i="29"/>
  <c r="AG124" i="29"/>
  <c r="L94" i="29"/>
  <c r="AK94" i="29"/>
  <c r="U174" i="31" a="1"/>
  <c r="W174" i="31" a="1"/>
  <c r="Y174" i="31" a="1"/>
  <c r="T174" i="31" a="1"/>
  <c r="X174" i="31" a="1"/>
  <c r="V174" i="31" a="1"/>
  <c r="Z174" i="31" a="1"/>
  <c r="V174" i="31" l="1"/>
  <c r="AH174" i="31" s="1"/>
  <c r="T174" i="31"/>
  <c r="AF174" i="31" s="1"/>
  <c r="W174" i="31"/>
  <c r="AI174" i="31" s="1"/>
  <c r="Z174" i="31"/>
  <c r="AL174" i="31" s="1"/>
  <c r="U174" i="31"/>
  <c r="Y174" i="31"/>
  <c r="X174" i="31"/>
  <c r="AJ174" i="31" s="1"/>
  <c r="AH172" i="30"/>
  <c r="AF172" i="30"/>
  <c r="AI172" i="30"/>
  <c r="AL172" i="30"/>
  <c r="AG172" i="30"/>
  <c r="AK172" i="30"/>
  <c r="AJ172" i="30"/>
  <c r="AG282" i="29"/>
  <c r="AH282" i="29"/>
  <c r="AF282" i="29"/>
  <c r="AI282" i="29"/>
  <c r="AG196" i="29" l="1"/>
  <c r="H196" i="29"/>
  <c r="AL48" i="29"/>
  <c r="M48" i="29"/>
  <c r="AL196" i="29"/>
  <c r="M196" i="29"/>
  <c r="AG48" i="29"/>
  <c r="H48" i="29"/>
  <c r="K196" i="29"/>
  <c r="AJ196" i="29"/>
  <c r="AI48" i="29"/>
  <c r="J48" i="29"/>
  <c r="AK48" i="29"/>
  <c r="L48" i="29"/>
  <c r="AJ48" i="29"/>
  <c r="K48" i="29"/>
  <c r="G235" i="29"/>
  <c r="AF235" i="29"/>
  <c r="AI235" i="29"/>
  <c r="J235" i="29"/>
  <c r="I48" i="29"/>
  <c r="AH48" i="29"/>
  <c r="I235" i="29"/>
  <c r="AH235" i="29"/>
  <c r="AH196" i="29"/>
  <c r="I196" i="29"/>
  <c r="AK196" i="29"/>
  <c r="L196" i="29"/>
  <c r="J196" i="29"/>
  <c r="AI196" i="29"/>
  <c r="AF48" i="29"/>
  <c r="G48" i="29"/>
  <c r="AL235" i="29"/>
  <c r="M235" i="29"/>
  <c r="AG235" i="29"/>
  <c r="H235" i="29"/>
  <c r="AJ235" i="29"/>
  <c r="K235" i="29"/>
  <c r="AK235" i="29"/>
  <c r="L235" i="29"/>
  <c r="AF196" i="29"/>
  <c r="G196" i="29"/>
  <c r="AH26" i="29" l="1"/>
  <c r="I26" i="29"/>
  <c r="M163" i="29" l="1"/>
  <c r="J163" i="29"/>
  <c r="K163" i="29"/>
  <c r="I163" i="29"/>
  <c r="L163" i="29"/>
  <c r="H163" i="29"/>
  <c r="G163" i="29"/>
  <c r="L172" i="30" l="1"/>
  <c r="M172" i="30"/>
  <c r="K172" i="30"/>
  <c r="I172" i="30"/>
  <c r="J172" i="30"/>
  <c r="G172" i="30"/>
  <c r="H172" i="30"/>
  <c r="H174" i="31" l="1"/>
  <c r="L174" i="31"/>
  <c r="K174" i="31" l="1"/>
  <c r="G174" i="31"/>
  <c r="J174" i="31"/>
  <c r="K130" i="31"/>
  <c r="M174" i="31"/>
  <c r="M217" i="31"/>
  <c r="I174" i="31"/>
  <c r="M131" i="31"/>
  <c r="L306" i="31"/>
  <c r="L240" i="31"/>
  <c r="AI244" i="30" l="1"/>
  <c r="J244" i="30"/>
  <c r="M244" i="30"/>
  <c r="AL244" i="30"/>
  <c r="AF244" i="30"/>
  <c r="G244" i="30"/>
  <c r="AH244" i="30"/>
  <c r="I244" i="30"/>
  <c r="AK244" i="30"/>
  <c r="L244" i="30"/>
  <c r="AG244" i="30"/>
  <c r="H244" i="30"/>
  <c r="AJ244" i="30"/>
  <c r="K244" i="30"/>
  <c r="I154" i="30" l="1"/>
  <c r="AH154" i="30"/>
  <c r="J154" i="30"/>
  <c r="AI154" i="30"/>
  <c r="K154" i="30"/>
  <c r="AJ154" i="30"/>
  <c r="L154" i="30"/>
  <c r="AK154" i="30"/>
  <c r="M154" i="30"/>
  <c r="AL154" i="30"/>
  <c r="G154" i="30"/>
  <c r="AF154" i="30"/>
  <c r="H154" i="30"/>
  <c r="AG154" i="30"/>
  <c r="G120" i="30" l="1"/>
  <c r="K249" i="30" l="1"/>
  <c r="AJ249" i="30"/>
  <c r="L249" i="30"/>
  <c r="AK249" i="30"/>
  <c r="AH249" i="30"/>
  <c r="I249" i="30"/>
  <c r="H249" i="30"/>
  <c r="AG249" i="30"/>
  <c r="AL249" i="30"/>
  <c r="M249" i="30"/>
  <c r="G249" i="30"/>
  <c r="AF249" i="30"/>
  <c r="AI249" i="30"/>
  <c r="J249" i="30"/>
  <c r="I120" i="30"/>
  <c r="AH120" i="30"/>
  <c r="H120" i="30"/>
  <c r="AG120" i="30"/>
  <c r="AL120" i="30"/>
  <c r="M120" i="30"/>
  <c r="J120" i="30"/>
  <c r="AI120" i="30"/>
  <c r="K120" i="30"/>
  <c r="AJ120" i="30"/>
  <c r="AF120" i="30"/>
  <c r="L120" i="30"/>
  <c r="AK120" i="30"/>
  <c r="L284" i="30" l="1"/>
  <c r="AK284" i="30"/>
  <c r="J284" i="30"/>
  <c r="AI284" i="30"/>
  <c r="AL284" i="30"/>
  <c r="M284" i="30"/>
  <c r="K284" i="30"/>
  <c r="AJ284" i="30"/>
  <c r="G284" i="30"/>
  <c r="AF284" i="30"/>
  <c r="H284" i="30"/>
  <c r="AG284" i="30"/>
  <c r="I284" i="30"/>
  <c r="AH284" i="30"/>
  <c r="AH82" i="30"/>
  <c r="I82" i="30"/>
  <c r="L82" i="30"/>
  <c r="AK82" i="30"/>
  <c r="G82" i="30"/>
  <c r="AF82" i="30"/>
  <c r="K82" i="30"/>
  <c r="AJ82" i="30"/>
  <c r="J82" i="30"/>
  <c r="AI82" i="30"/>
  <c r="H82" i="30"/>
  <c r="AG82" i="30"/>
  <c r="M82" i="30"/>
  <c r="AL82" i="30"/>
  <c r="AL72" i="30"/>
  <c r="L73" i="30"/>
  <c r="AH72" i="30"/>
  <c r="AL73" i="30"/>
  <c r="AI73" i="30"/>
  <c r="L72" i="30"/>
  <c r="AF73" i="30"/>
  <c r="H72" i="30"/>
  <c r="K72" i="30"/>
  <c r="I73" i="30"/>
  <c r="J83" i="30"/>
  <c r="AI83" i="30"/>
  <c r="L83" i="30"/>
  <c r="AK83" i="30"/>
  <c r="H83" i="30"/>
  <c r="AG83" i="30"/>
  <c r="I83" i="30"/>
  <c r="AH83" i="30"/>
  <c r="G83" i="30"/>
  <c r="AF83" i="30"/>
  <c r="K83" i="30"/>
  <c r="AJ83" i="30"/>
  <c r="M83" i="30"/>
  <c r="AL83" i="30"/>
  <c r="H73" i="30"/>
  <c r="AG73" i="30"/>
  <c r="J72" i="30"/>
  <c r="AI72" i="30"/>
  <c r="AF72" i="30"/>
  <c r="G72" i="30"/>
  <c r="AJ73" i="30"/>
  <c r="K73" i="30"/>
  <c r="J73" i="30" l="1"/>
  <c r="I72" i="30"/>
  <c r="I290" i="31"/>
  <c r="H290" i="31"/>
  <c r="G290" i="31"/>
  <c r="K290" i="31"/>
  <c r="M290" i="31"/>
  <c r="J290" i="31"/>
  <c r="L290" i="31"/>
  <c r="AK73" i="30"/>
  <c r="AG72" i="30"/>
  <c r="M72" i="30"/>
  <c r="M73" i="30"/>
  <c r="G73" i="30"/>
  <c r="AJ72" i="30"/>
  <c r="AH73" i="30"/>
  <c r="AK72" i="30"/>
  <c r="I162" i="30" l="1"/>
  <c r="AH162" i="30"/>
  <c r="H162" i="30"/>
  <c r="AG162" i="30"/>
  <c r="AL162" i="30"/>
  <c r="M162" i="30"/>
  <c r="K162" i="30"/>
  <c r="AJ162" i="30"/>
  <c r="J162" i="30"/>
  <c r="AI162" i="30"/>
  <c r="L162" i="30"/>
  <c r="AK162" i="30"/>
  <c r="G162" i="30"/>
  <c r="AF162" i="30"/>
  <c r="H76" i="30" l="1"/>
  <c r="AG76" i="30"/>
  <c r="L76" i="30"/>
  <c r="AK76" i="30"/>
  <c r="M76" i="30"/>
  <c r="AL76" i="30"/>
  <c r="G76" i="30"/>
  <c r="AF76" i="30"/>
  <c r="K76" i="30"/>
  <c r="AJ76" i="30"/>
  <c r="J76" i="30"/>
  <c r="AI76" i="30"/>
  <c r="AH76" i="30"/>
  <c r="I76" i="30"/>
  <c r="H37" i="31"/>
  <c r="G37" i="31"/>
  <c r="K37" i="31"/>
  <c r="L37" i="31"/>
  <c r="M37" i="31"/>
  <c r="I37" i="31"/>
  <c r="J37" i="31"/>
  <c r="H37" i="30"/>
  <c r="AG37" i="30"/>
  <c r="AF37" i="30"/>
  <c r="G37" i="30"/>
  <c r="AJ37" i="30"/>
  <c r="K37" i="30"/>
  <c r="L37" i="30"/>
  <c r="AK37" i="30"/>
  <c r="A317" i="31"/>
  <c r="AF317" i="31"/>
  <c r="M37" i="30"/>
  <c r="AL37" i="30"/>
  <c r="AF319" i="31"/>
  <c r="A319" i="31"/>
  <c r="I37" i="30"/>
  <c r="AH37" i="30"/>
  <c r="AI37" i="30"/>
  <c r="J37" i="30"/>
  <c r="A318" i="31"/>
  <c r="AH204" i="30" l="1"/>
  <c r="AK204" i="30"/>
  <c r="AG204" i="30"/>
  <c r="AJ204" i="30"/>
  <c r="AF204" i="30"/>
  <c r="AI204" i="30"/>
  <c r="AL204" i="30"/>
  <c r="I204" i="30" l="1"/>
  <c r="J204" i="30"/>
  <c r="L246" i="30"/>
  <c r="AK246" i="30"/>
  <c r="M204" i="30"/>
  <c r="H246" i="30"/>
  <c r="AG246" i="30"/>
  <c r="G300" i="30"/>
  <c r="AF300" i="30"/>
  <c r="H300" i="30"/>
  <c r="AG300" i="30"/>
  <c r="H204" i="30"/>
  <c r="AJ300" i="30"/>
  <c r="K300" i="30"/>
  <c r="G204" i="30"/>
  <c r="AJ246" i="30"/>
  <c r="K246" i="30"/>
  <c r="L204" i="30"/>
  <c r="AL246" i="30"/>
  <c r="M246" i="30"/>
  <c r="I246" i="30"/>
  <c r="AH246" i="30"/>
  <c r="AI300" i="30"/>
  <c r="J300" i="30"/>
  <c r="AI246" i="30"/>
  <c r="J246" i="30"/>
  <c r="AH300" i="30"/>
  <c r="I300" i="30"/>
  <c r="K204" i="30"/>
  <c r="G246" i="30"/>
  <c r="AF246" i="30"/>
  <c r="M186" i="30" l="1"/>
  <c r="G186" i="30"/>
  <c r="K186" i="30"/>
  <c r="H186" i="30"/>
  <c r="J186" i="30"/>
  <c r="L186" i="30"/>
  <c r="I186" i="30"/>
  <c r="G178" i="29"/>
  <c r="AF178" i="29"/>
  <c r="AL178" i="29"/>
  <c r="M178" i="29"/>
  <c r="AG178" i="29"/>
  <c r="H178" i="29"/>
  <c r="AI178" i="29"/>
  <c r="J178" i="29"/>
  <c r="AK178" i="29"/>
  <c r="L178" i="29"/>
  <c r="AH178" i="29"/>
  <c r="I178" i="29"/>
  <c r="AJ178" i="29"/>
  <c r="K178" i="29"/>
  <c r="AJ186" i="30" l="1"/>
  <c r="AF186" i="30"/>
  <c r="G185" i="30"/>
  <c r="AF185" i="30"/>
  <c r="M185" i="30"/>
  <c r="AL185" i="30"/>
  <c r="AK186" i="30"/>
  <c r="L185" i="30"/>
  <c r="AK185" i="30"/>
  <c r="H185" i="30"/>
  <c r="AG185" i="30"/>
  <c r="K185" i="30"/>
  <c r="AJ185" i="30"/>
  <c r="AH185" i="30"/>
  <c r="I185" i="30"/>
  <c r="AG186" i="30"/>
  <c r="AH186" i="30"/>
  <c r="AI186" i="30"/>
  <c r="J185" i="30"/>
  <c r="AI185" i="30"/>
  <c r="AL186" i="30"/>
  <c r="G183" i="31" l="1"/>
  <c r="AF183" i="31"/>
  <c r="AG183" i="31"/>
  <c r="H183" i="31"/>
  <c r="AH183" i="31"/>
  <c r="I183" i="31"/>
  <c r="AK288" i="31" l="1"/>
  <c r="L288" i="31"/>
  <c r="AH178" i="31"/>
  <c r="I178" i="31"/>
  <c r="L215" i="31"/>
  <c r="AK215" i="31"/>
  <c r="L309" i="31"/>
  <c r="AK309" i="31"/>
  <c r="L203" i="31"/>
  <c r="AK203" i="31"/>
  <c r="I288" i="31"/>
  <c r="AH288" i="31"/>
  <c r="I114" i="31"/>
  <c r="AH114" i="31"/>
  <c r="AK245" i="31"/>
  <c r="L245" i="31"/>
  <c r="AH237" i="31"/>
  <c r="I237" i="31"/>
  <c r="I267" i="31"/>
  <c r="AH267" i="31"/>
  <c r="L91" i="31"/>
  <c r="AK91" i="31"/>
  <c r="I91" i="31"/>
  <c r="AH91" i="31"/>
  <c r="AH203" i="31"/>
  <c r="I203" i="31"/>
  <c r="AK178" i="31"/>
  <c r="L178" i="31"/>
  <c r="L114" i="31"/>
  <c r="AK114" i="31"/>
  <c r="AH309" i="31"/>
  <c r="I309" i="31"/>
  <c r="I215" i="31"/>
  <c r="AH215" i="31"/>
  <c r="AH245" i="31"/>
  <c r="I245" i="31"/>
  <c r="AK237" i="31"/>
  <c r="L237" i="31"/>
  <c r="L267" i="31"/>
  <c r="AK267" i="31"/>
  <c r="M298" i="31" l="1"/>
  <c r="AF298" i="31" l="1"/>
  <c r="G298" i="31"/>
  <c r="AL298" i="31"/>
  <c r="I298" i="31"/>
  <c r="AH298" i="31"/>
  <c r="AI298" i="31"/>
  <c r="J298" i="31"/>
  <c r="AK298" i="31"/>
  <c r="L298" i="31"/>
  <c r="K298" i="31"/>
  <c r="AJ298" i="31"/>
  <c r="AG298" i="31"/>
  <c r="H298" i="31"/>
  <c r="M305" i="30" l="1"/>
  <c r="AL305" i="30"/>
  <c r="I305" i="30"/>
  <c r="AH305" i="30"/>
  <c r="H305" i="30"/>
  <c r="AG305" i="30"/>
  <c r="AK305" i="30"/>
  <c r="L305" i="30"/>
  <c r="AJ305" i="30"/>
  <c r="K305" i="30"/>
  <c r="AI305" i="30"/>
  <c r="J305" i="30"/>
  <c r="G305" i="30"/>
  <c r="AF305" i="30"/>
  <c r="I312" i="31" l="1"/>
  <c r="AH312" i="31"/>
  <c r="AK312" i="31"/>
  <c r="L312" i="31"/>
  <c r="G312" i="31"/>
  <c r="AF312" i="31"/>
  <c r="AG312" i="31"/>
  <c r="H312" i="31"/>
  <c r="AI312" i="31"/>
  <c r="J312" i="31"/>
  <c r="K312" i="31"/>
  <c r="AJ312" i="31"/>
  <c r="M312" i="31"/>
  <c r="AL312" i="31"/>
  <c r="H155" i="30" l="1"/>
  <c r="AG155" i="30"/>
  <c r="G155" i="30"/>
  <c r="AF155" i="30"/>
  <c r="M155" i="30"/>
  <c r="AL155" i="30"/>
  <c r="AJ155" i="30"/>
  <c r="K155" i="30"/>
  <c r="J155" i="30"/>
  <c r="AI155" i="30"/>
  <c r="I155" i="30"/>
  <c r="AH155" i="30"/>
  <c r="L155" i="30"/>
  <c r="AK155" i="30"/>
  <c r="A351" i="33" l="1"/>
  <c r="A354" i="33"/>
  <c r="AF341" i="33" l="1"/>
  <c r="AF340" i="33"/>
  <c r="A340" i="33"/>
  <c r="AF348" i="33"/>
  <c r="A348" i="33"/>
  <c r="L269" i="34" l="1"/>
  <c r="AK269" i="34"/>
  <c r="AI269" i="34"/>
  <c r="J269" i="34"/>
  <c r="M269" i="34"/>
  <c r="AL269" i="34"/>
  <c r="AH269" i="34"/>
  <c r="I269" i="34"/>
  <c r="K269" i="34"/>
  <c r="AJ269" i="34"/>
  <c r="H269" i="34"/>
  <c r="AG269" i="34"/>
  <c r="G269" i="34"/>
  <c r="AF269" i="34"/>
  <c r="AI175" i="33" l="1"/>
  <c r="AJ175" i="33"/>
  <c r="AL175" i="33"/>
  <c r="AF175" i="33"/>
  <c r="AH175" i="33"/>
  <c r="H175" i="33" l="1"/>
  <c r="AG175" i="33"/>
  <c r="L175" i="33"/>
  <c r="AK175" i="33"/>
  <c r="J39" i="33"/>
  <c r="AI39" i="33"/>
  <c r="G83" i="33"/>
  <c r="AF83" i="33"/>
  <c r="H161" i="33"/>
  <c r="AG161" i="33"/>
  <c r="AH37" i="33"/>
  <c r="I37" i="33"/>
  <c r="H271" i="33"/>
  <c r="AG271" i="33"/>
  <c r="L271" i="33"/>
  <c r="AK271" i="33"/>
  <c r="AL39" i="33"/>
  <c r="M39" i="33"/>
  <c r="H76" i="33"/>
  <c r="AG76" i="33"/>
  <c r="AH83" i="33"/>
  <c r="I83" i="33"/>
  <c r="AJ122" i="33"/>
  <c r="K122" i="33"/>
  <c r="M313" i="33"/>
  <c r="AL313" i="33"/>
  <c r="K175" i="33"/>
  <c r="L161" i="33"/>
  <c r="AK161" i="33"/>
  <c r="AK9" i="33"/>
  <c r="L9" i="33"/>
  <c r="AI161" i="33"/>
  <c r="J161" i="33"/>
  <c r="J175" i="33"/>
  <c r="AG122" i="33"/>
  <c r="H122" i="33"/>
  <c r="J122" i="33"/>
  <c r="AI122" i="33"/>
  <c r="AI76" i="33"/>
  <c r="J76" i="33"/>
  <c r="G271" i="33"/>
  <c r="AF271" i="33"/>
  <c r="AI37" i="33"/>
  <c r="J37" i="33"/>
  <c r="AG313" i="33"/>
  <c r="H313" i="33"/>
  <c r="AF37" i="33"/>
  <c r="G37" i="33"/>
  <c r="K313" i="33"/>
  <c r="AJ313" i="33"/>
  <c r="AJ76" i="33"/>
  <c r="K76" i="33"/>
  <c r="G122" i="33"/>
  <c r="AF122" i="33"/>
  <c r="M9" i="33"/>
  <c r="AL9" i="33"/>
  <c r="M83" i="33"/>
  <c r="AL83" i="33"/>
  <c r="AI83" i="33"/>
  <c r="J83" i="33"/>
  <c r="I175" i="33"/>
  <c r="H9" i="33"/>
  <c r="AG9" i="33"/>
  <c r="G9" i="33"/>
  <c r="AF9" i="33"/>
  <c r="AJ39" i="33"/>
  <c r="K39" i="33"/>
  <c r="AK313" i="33"/>
  <c r="L313" i="33"/>
  <c r="AL122" i="33"/>
  <c r="M122" i="33"/>
  <c r="AH161" i="33"/>
  <c r="I161" i="33"/>
  <c r="AL161" i="33"/>
  <c r="M161" i="33"/>
  <c r="AJ161" i="33"/>
  <c r="K161" i="33"/>
  <c r="AJ271" i="33"/>
  <c r="K271" i="33"/>
  <c r="AL76" i="33"/>
  <c r="M76" i="33"/>
  <c r="AJ9" i="33"/>
  <c r="K9" i="33"/>
  <c r="I313" i="33"/>
  <c r="AH313" i="33"/>
  <c r="AK122" i="33"/>
  <c r="L122" i="33"/>
  <c r="AK39" i="33"/>
  <c r="L39" i="33"/>
  <c r="AI9" i="33"/>
  <c r="J9" i="33"/>
  <c r="AF184" i="33"/>
  <c r="G184" i="33"/>
  <c r="I76" i="33"/>
  <c r="AH76" i="33"/>
  <c r="G313" i="33"/>
  <c r="AF313" i="33"/>
  <c r="AG39" i="33"/>
  <c r="H39" i="33"/>
  <c r="AK76" i="33"/>
  <c r="L76" i="33"/>
  <c r="G39" i="33"/>
  <c r="AF39" i="33"/>
  <c r="G175" i="33"/>
  <c r="AH122" i="33"/>
  <c r="I122" i="33"/>
  <c r="AL37" i="33"/>
  <c r="M37" i="33"/>
  <c r="AH9" i="33"/>
  <c r="I9" i="33"/>
  <c r="AL271" i="33"/>
  <c r="M271" i="33"/>
  <c r="AH39" i="33"/>
  <c r="I39" i="33"/>
  <c r="AF161" i="33"/>
  <c r="G161" i="33"/>
  <c r="I271" i="33"/>
  <c r="AH271" i="33"/>
  <c r="AG83" i="33"/>
  <c r="H83" i="33"/>
  <c r="AH184" i="33"/>
  <c r="I184" i="33"/>
  <c r="L83" i="33"/>
  <c r="AK83" i="33"/>
  <c r="J271" i="33"/>
  <c r="AI271" i="33"/>
  <c r="AG37" i="33"/>
  <c r="H37" i="33"/>
  <c r="AK37" i="33"/>
  <c r="L37" i="33"/>
  <c r="AI313" i="33"/>
  <c r="J313" i="33"/>
  <c r="M175" i="33"/>
  <c r="AJ83" i="33"/>
  <c r="K83" i="33"/>
  <c r="AJ37" i="33"/>
  <c r="K37" i="33"/>
  <c r="AF76" i="33"/>
  <c r="G76" i="33"/>
  <c r="AG184" i="33"/>
  <c r="H184" i="33"/>
  <c r="K184" i="33" l="1"/>
  <c r="AJ184" i="33"/>
  <c r="L184" i="33"/>
  <c r="AK184" i="33"/>
  <c r="J184" i="33"/>
  <c r="AI184" i="33"/>
  <c r="AL184" i="33"/>
  <c r="M184" i="33"/>
  <c r="V188" i="29" a="1"/>
  <c r="W72" i="29" a="1"/>
  <c r="V202" i="29" a="1"/>
  <c r="T64" i="33" a="1"/>
  <c r="Y18" i="33" a="1"/>
  <c r="Z45" i="29" a="1"/>
  <c r="Y112" i="33" a="1"/>
  <c r="V211" i="29" a="1"/>
  <c r="Y49" i="29" a="1"/>
  <c r="T46" i="29" a="1"/>
  <c r="Y267" i="29" a="1"/>
  <c r="Z223" i="29" a="1"/>
  <c r="W9" i="29" a="1"/>
  <c r="Z101" i="29" a="1"/>
  <c r="T247" i="29" a="1"/>
  <c r="U232" i="33" a="1"/>
  <c r="U299" i="33" a="1"/>
  <c r="U164" i="29" a="1"/>
  <c r="V149" i="31" a="1"/>
  <c r="V113" i="33" a="1"/>
  <c r="T256" i="29" a="1"/>
  <c r="X54" i="33" a="1"/>
  <c r="Y141" i="33" a="1"/>
  <c r="V89" i="33" a="1"/>
  <c r="Y101" i="29" a="1"/>
  <c r="Z278" i="29" a="1"/>
  <c r="T132" i="29" a="1"/>
  <c r="T32" i="29" a="1"/>
  <c r="T147" i="29" a="1"/>
  <c r="Z13" i="29" a="1"/>
  <c r="W132" i="29" a="1"/>
  <c r="Y211" i="29" a="1"/>
  <c r="Z243" i="29" a="1"/>
  <c r="U191" i="29" a="1"/>
  <c r="V71" i="29" a="1"/>
  <c r="Y40" i="29" a="1"/>
  <c r="W174" i="29" a="1"/>
  <c r="W149" i="31" a="1"/>
  <c r="Z153" i="29" a="1"/>
  <c r="Z80" i="29" a="1"/>
  <c r="U140" i="29" a="1"/>
  <c r="T65" i="33" a="1"/>
  <c r="Z147" i="29" a="1"/>
  <c r="U216" i="29" a="1"/>
  <c r="Y207" i="29" a="1"/>
  <c r="Y73" i="31" a="1"/>
  <c r="V170" i="29" a="1"/>
  <c r="W13" i="29" a="1"/>
  <c r="V17" i="33" a="1"/>
  <c r="T40" i="29" a="1"/>
  <c r="T28" i="29" a="1"/>
  <c r="X148" i="29" a="1"/>
  <c r="Z57" i="29" a="1"/>
  <c r="Y111" i="33" a="1"/>
  <c r="W149" i="29" a="1"/>
  <c r="U157" i="29" a="1"/>
  <c r="Y261" i="29" a="1"/>
  <c r="U54" i="33" a="1"/>
  <c r="Z159" i="29" a="1"/>
  <c r="V210" i="29" a="1"/>
  <c r="X266" i="29" a="1"/>
  <c r="V141" i="29" a="1"/>
  <c r="V87" i="30" a="1"/>
  <c r="Y148" i="33" a="1"/>
  <c r="X187" i="33" a="1"/>
  <c r="Z136" i="29" a="1"/>
  <c r="V214" i="29" a="1"/>
  <c r="X17" i="33" a="1"/>
  <c r="T169" i="33" a="1"/>
  <c r="V166" i="29" a="1"/>
  <c r="W76" i="29" a="1"/>
  <c r="W73" i="29" a="1"/>
  <c r="U75" i="29" a="1"/>
  <c r="U272" i="33" a="1"/>
  <c r="Y174" i="29" a="1"/>
  <c r="Z146" i="33" a="1"/>
  <c r="X288" i="33" a="1"/>
  <c r="V152" i="33" a="1"/>
  <c r="Z262" i="29" a="1"/>
  <c r="Y82" i="33" a="1"/>
  <c r="T273" i="29" a="1"/>
  <c r="Z68" i="29" a="1"/>
  <c r="T67" i="29" a="1"/>
  <c r="T174" i="33" a="1"/>
  <c r="Y54" i="33" a="1"/>
  <c r="Z120" i="29" a="1"/>
  <c r="W308" i="33" a="1"/>
  <c r="Z139" i="33" a="1"/>
  <c r="X170" i="29" a="1"/>
  <c r="X169" i="29" a="1"/>
  <c r="W159" i="29" a="1"/>
  <c r="T245" i="29" a="1"/>
  <c r="Z123" i="33" a="1"/>
  <c r="X259" i="33" a="1"/>
  <c r="V171" i="29" a="1"/>
  <c r="T187" i="33" a="1"/>
  <c r="T262" i="33" a="1"/>
  <c r="T82" i="29" a="1"/>
  <c r="X187" i="29" a="1"/>
  <c r="T162" i="33" a="1"/>
  <c r="X275" i="33" a="1"/>
  <c r="T80" i="29" a="1"/>
  <c r="V162" i="33" a="1"/>
  <c r="W183" i="31" a="1"/>
  <c r="V250" i="30" a="1"/>
  <c r="X192" i="33" a="1"/>
  <c r="X151" i="33" a="1"/>
  <c r="U220" i="29" a="1"/>
  <c r="U105" i="33" a="1"/>
  <c r="T60" i="29" a="1"/>
  <c r="T57" i="29" a="1"/>
  <c r="T189" i="29" a="1"/>
  <c r="T110" i="29" a="1"/>
  <c r="V153" i="29" a="1"/>
  <c r="T198" i="29" a="1"/>
  <c r="Z261" i="29" a="1"/>
  <c r="Y74" i="31" a="1"/>
  <c r="W203" i="29" a="1"/>
  <c r="T170" i="33" a="1"/>
  <c r="Y174" i="33" a="1"/>
  <c r="W18" i="33" a="1"/>
  <c r="Z208" i="31" a="1"/>
  <c r="X140" i="29" a="1"/>
  <c r="X237" i="29" a="1"/>
  <c r="Z110" i="29" a="1"/>
  <c r="V254" i="29" a="1"/>
  <c r="W197" i="29" a="1"/>
  <c r="Y220" i="33" a="1"/>
  <c r="Y172" i="33" a="1"/>
  <c r="U179" i="29" a="1"/>
  <c r="Z93" i="33" a="1"/>
  <c r="W280" i="29" a="1"/>
  <c r="X90" i="29" a="1"/>
  <c r="W10" i="29" a="1"/>
  <c r="Y177" i="29" a="1"/>
  <c r="Y289" i="33" a="1"/>
  <c r="U288" i="33" a="1"/>
  <c r="X57" i="29" a="1"/>
  <c r="U170" i="29" a="1"/>
  <c r="X275" i="29" a="1"/>
  <c r="X65" i="29" a="1"/>
  <c r="X128" i="29" a="1"/>
  <c r="U230" i="29" a="1"/>
  <c r="V182" i="31" a="1"/>
  <c r="U155" i="29" a="1"/>
  <c r="T195" i="29" a="1"/>
  <c r="U121" i="29" a="1"/>
  <c r="W276" i="29" a="1"/>
  <c r="Y275" i="33" a="1"/>
  <c r="U150" i="33" a="1"/>
  <c r="Z277" i="29" a="1"/>
  <c r="T153" i="33" a="1"/>
  <c r="U268" i="29" a="1"/>
  <c r="V125" i="29" a="1"/>
  <c r="V299" i="33" a="1"/>
  <c r="T246" i="29" a="1"/>
  <c r="X73" i="29" a="1"/>
  <c r="W7" i="33" a="1"/>
  <c r="V270" i="29" a="1"/>
  <c r="T128" i="29" a="1"/>
  <c r="Y164" i="29" a="1"/>
  <c r="U72" i="29" a="1"/>
  <c r="V114" i="29" a="1"/>
  <c r="Y8" i="29" a="1"/>
  <c r="W254" i="29" a="1"/>
  <c r="Z264" i="29" a="1"/>
  <c r="Z38" i="29" a="1"/>
  <c r="Y236" i="29" a="1"/>
  <c r="Y288" i="33" a="1"/>
  <c r="W108" i="29" a="1"/>
  <c r="U50" i="29" a="1"/>
  <c r="Z244" i="29" a="1"/>
  <c r="V272" i="33" a="1"/>
  <c r="U93" i="29" a="1"/>
  <c r="X198" i="33" a="1"/>
  <c r="Y152" i="33" a="1"/>
  <c r="Y204" i="29" a="1"/>
  <c r="W148" i="33" a="1"/>
  <c r="Y210" i="29" a="1"/>
  <c r="W71" i="29" a="1"/>
  <c r="W28" i="29" a="1"/>
  <c r="Y258" i="29" a="1"/>
  <c r="Z138" i="29" a="1"/>
  <c r="T107" i="33" a="1"/>
  <c r="T191" i="29" a="1"/>
  <c r="Y129" i="29" a="1"/>
  <c r="X8" i="29" a="1"/>
  <c r="Y280" i="29" a="1"/>
  <c r="W230" i="29" a="1"/>
  <c r="W174" i="33" a="1"/>
  <c r="X111" i="33" a="1"/>
  <c r="V41" i="29" a="1"/>
  <c r="W55" i="29" a="1"/>
  <c r="W222" i="29" a="1"/>
  <c r="Y93" i="29" a="1"/>
  <c r="X15" i="29" a="1"/>
  <c r="V42" i="29" a="1"/>
  <c r="V112" i="33" a="1"/>
  <c r="X243" i="29" a="1"/>
  <c r="Z86" i="29" a="1"/>
  <c r="T138" i="29" a="1"/>
  <c r="X183" i="31" a="1"/>
  <c r="V195" i="29" a="1"/>
  <c r="V129" i="29" a="1"/>
  <c r="Z167" i="29" a="1"/>
  <c r="U16" i="29" a="1"/>
  <c r="V120" i="29" a="1"/>
  <c r="Y29" i="29" a="1"/>
  <c r="U107" i="33" a="1"/>
  <c r="Y170" i="29" a="1"/>
  <c r="U148" i="29" a="1"/>
  <c r="T121" i="29" a="1"/>
  <c r="Z282" i="33" a="1"/>
  <c r="Y183" i="31" a="1"/>
  <c r="V237" i="29" a="1"/>
  <c r="V280" i="29" a="1"/>
  <c r="Y72" i="29" a="1"/>
  <c r="Y182" i="29" a="1"/>
  <c r="W84" i="29" a="1"/>
  <c r="T207" i="29" a="1"/>
  <c r="X159" i="29" a="1"/>
  <c r="V25" i="29" a="1"/>
  <c r="Z249" i="33" a="1"/>
  <c r="V25" i="30" a="1"/>
  <c r="X87" i="29" a="1"/>
  <c r="Y108" i="33" a="1"/>
  <c r="Y268" i="33" a="1"/>
  <c r="Z287" i="29" a="1"/>
  <c r="V223" i="29" a="1"/>
  <c r="X214" i="29" a="1"/>
  <c r="W219" i="29" a="1"/>
  <c r="T279" i="29" a="1"/>
  <c r="T299" i="33" a="1"/>
  <c r="Y286" i="29" a="1"/>
  <c r="Y194" i="29" a="1"/>
  <c r="U227" i="29" a="1"/>
  <c r="W150" i="33" a="1"/>
  <c r="X143" i="29" a="1"/>
  <c r="Y31" i="29" a="1"/>
  <c r="W153" i="29" a="1"/>
  <c r="T183" i="29" a="1"/>
  <c r="X22" i="29" a="1"/>
  <c r="W72" i="33" a="1"/>
  <c r="U95" i="29" a="1"/>
  <c r="U232" i="29" a="1"/>
  <c r="T171" i="29" a="1"/>
  <c r="Y64" i="29" a="1"/>
  <c r="T282" i="33" a="1"/>
  <c r="V68" i="33" a="1"/>
  <c r="W206" i="33" a="1"/>
  <c r="V84" i="29" a="1"/>
  <c r="U141" i="29" a="1"/>
  <c r="Z54" i="33" a="1"/>
  <c r="Z22" i="33" a="1"/>
  <c r="Y22" i="29" a="1"/>
  <c r="T27" i="29" a="1"/>
  <c r="X39" i="29" a="1"/>
  <c r="U148" i="33" a="1"/>
  <c r="X176" i="29" a="1"/>
  <c r="Y214" i="30" a="1"/>
  <c r="X146" i="29" a="1"/>
  <c r="T111" i="33" a="1"/>
  <c r="X144" i="29" a="1"/>
  <c r="Y308" i="33" a="1"/>
  <c r="Z240" i="33" a="1"/>
  <c r="T255" i="33" a="1"/>
  <c r="Z290" i="33" a="1"/>
  <c r="Y156" i="33" a="1"/>
  <c r="T232" i="33" a="1"/>
  <c r="Z238" i="29" a="1"/>
  <c r="U67" i="29" a="1"/>
  <c r="X281" i="29" a="1"/>
  <c r="W32" i="29" a="1"/>
  <c r="Z283" i="33" a="1"/>
  <c r="T208" i="31" a="1"/>
  <c r="X171" i="29" a="1"/>
  <c r="Z169" i="29" a="1"/>
  <c r="T229" i="33" a="1"/>
  <c r="T202" i="29" a="1"/>
  <c r="V75" i="29" a="1"/>
  <c r="Z10" i="29" a="1"/>
  <c r="T17" i="33" a="1"/>
  <c r="Z174" i="30" a="1"/>
  <c r="U273" i="29" a="1"/>
  <c r="T112" i="29" a="1"/>
  <c r="T133" i="33" a="1"/>
  <c r="Z115" i="29" a="1"/>
  <c r="W139" i="29" a="1"/>
  <c r="X166" i="29" a="1"/>
  <c r="Y230" i="29" a="1"/>
  <c r="Y281" i="29" a="1"/>
  <c r="U208" i="29" a="1"/>
  <c r="W158" i="29" a="1"/>
  <c r="T261" i="29" a="1"/>
  <c r="Y153" i="29" a="1"/>
  <c r="U277" i="29" a="1"/>
  <c r="T54" i="33" a="1"/>
  <c r="Y69" i="29" a="1"/>
  <c r="Y264" i="29" a="1"/>
  <c r="Y203" i="29" a="1"/>
  <c r="U87" i="30" a="1"/>
  <c r="U192" i="29" a="1"/>
  <c r="W220" i="29" a="1"/>
  <c r="Y179" i="29" a="1"/>
  <c r="V22" i="33" a="1"/>
  <c r="W93" i="33" a="1"/>
  <c r="U201" i="29" a="1"/>
  <c r="Z246" i="29" a="1"/>
  <c r="T130" i="29" a="1"/>
  <c r="X41" i="29" a="1"/>
  <c r="W128" i="29" a="1"/>
  <c r="U18" i="33" a="1"/>
  <c r="X239" i="33" a="1"/>
  <c r="Z233" i="29" a="1"/>
  <c r="Y39" i="29" a="1"/>
  <c r="T114" i="29" a="1"/>
  <c r="X133" i="33" a="1"/>
  <c r="W261" i="33" a="1"/>
  <c r="W275" i="29" a="1"/>
  <c r="U202" i="29" a="1"/>
  <c r="W120" i="29" a="1"/>
  <c r="X65" i="33" a="1"/>
  <c r="U182" i="31" a="1"/>
  <c r="W81" i="29" a="1"/>
  <c r="U275" i="33" a="1"/>
  <c r="Y278" i="29" a="1"/>
  <c r="Y241" i="33" a="1"/>
  <c r="V203" i="29" a="1"/>
  <c r="V43" i="29" a="1"/>
  <c r="Z212" i="29" a="1"/>
  <c r="X236" i="30" a="1"/>
  <c r="Z245" i="29" a="1"/>
  <c r="V53" i="30" a="1"/>
  <c r="Z119" i="33" a="1"/>
  <c r="W159" i="33" a="1"/>
  <c r="Y197" i="29" a="1"/>
  <c r="T286" i="29" a="1"/>
  <c r="Z248" i="29" a="1"/>
  <c r="W182" i="29" a="1"/>
  <c r="X168" i="29" a="1"/>
  <c r="X149" i="31" a="1"/>
  <c r="Z237" i="29" a="1"/>
  <c r="X152" i="33" a="1"/>
  <c r="U23" i="33" a="1"/>
  <c r="Y26" i="29" a="1"/>
  <c r="V65" i="33" a="1"/>
  <c r="X110" i="29" a="1"/>
  <c r="W166" i="29" a="1"/>
  <c r="X71" i="29" a="1"/>
  <c r="V185" i="29" a="1"/>
  <c r="U139" i="33" a="1"/>
  <c r="T25" i="29" a="1"/>
  <c r="U213" i="33" a="1"/>
  <c r="Y182" i="31" a="1"/>
  <c r="U72" i="33" a="1"/>
  <c r="Z185" i="29" a="1"/>
  <c r="W101" i="29" a="1"/>
  <c r="Z73" i="29" a="1"/>
  <c r="W113" i="33" a="1"/>
  <c r="U243" i="33" a="1"/>
  <c r="V127" i="29" a="1"/>
  <c r="U209" i="29" a="1"/>
  <c r="U237" i="29" a="1"/>
  <c r="V204" i="33" a="1"/>
  <c r="Z241" i="33" a="1"/>
  <c r="T143" i="29" a="1"/>
  <c r="T223" i="29" a="1"/>
  <c r="V91" i="29" a="1"/>
  <c r="W199" i="29" a="1"/>
  <c r="V121" i="29" a="1"/>
  <c r="X79" i="33" a="1"/>
  <c r="Z286" i="29" a="1"/>
  <c r="U239" i="33" a="1"/>
  <c r="Z256" i="29" a="1"/>
  <c r="Z93" i="29" a="1"/>
  <c r="W220" i="33" a="1"/>
  <c r="W232" i="33" a="1"/>
  <c r="U256" i="29" a="1"/>
  <c r="X233" i="29" a="1"/>
  <c r="W179" i="29" a="1"/>
  <c r="W272" i="33" a="1"/>
  <c r="V220" i="29" a="1"/>
  <c r="U31" i="29" a="1"/>
  <c r="W247" i="29" a="1"/>
  <c r="X139" i="29" a="1"/>
  <c r="Y113" i="33" a="1"/>
  <c r="T237" i="29" a="1"/>
  <c r="U97" i="33" a="1"/>
  <c r="T313" i="30" a="1"/>
  <c r="V40" i="29" a="1"/>
  <c r="Z194" i="29" a="1"/>
  <c r="T236" i="29" a="1"/>
  <c r="V179" i="29" a="1"/>
  <c r="X208" i="29" a="1"/>
  <c r="X252" i="33" a="1"/>
  <c r="X45" i="29" a="1"/>
  <c r="U309" i="33" a="1"/>
  <c r="W173" i="33" a="1"/>
  <c r="T112" i="33" a="1"/>
  <c r="W114" i="29" a="1"/>
  <c r="W79" i="29" a="1"/>
  <c r="X105" i="33" a="1"/>
  <c r="X308" i="33" a="1"/>
  <c r="T274" i="29" a="1"/>
  <c r="T200" i="33" a="1"/>
  <c r="Y114" i="33" a="1"/>
  <c r="Y82" i="29" a="1"/>
  <c r="V147" i="29" a="1"/>
  <c r="Y47" i="29" a="1"/>
  <c r="Y250" i="30" a="1"/>
  <c r="Y188" i="29" a="1"/>
  <c r="W129" i="29" a="1"/>
  <c r="Z253" i="29" a="1"/>
  <c r="Y151" i="33" a="1"/>
  <c r="W14" i="29" a="1"/>
  <c r="V306" i="31" a="1"/>
  <c r="V95" i="29" a="1"/>
  <c r="V269" i="33" a="1"/>
  <c r="Z76" i="29" a="1"/>
  <c r="U143" i="29" a="1"/>
  <c r="Y144" i="29" a="1"/>
  <c r="Z255" i="33" a="1"/>
  <c r="T16" i="29" a="1"/>
  <c r="X136" i="29" a="1"/>
  <c r="Z141" i="33" a="1"/>
  <c r="V57" i="29" a="1"/>
  <c r="Z99" i="29" a="1"/>
  <c r="W67" i="29" a="1"/>
  <c r="X114" i="29" a="1"/>
  <c r="W209" i="29" a="1"/>
  <c r="X51" i="29" a="1"/>
  <c r="U206" i="33" a="1"/>
  <c r="U246" i="29" a="1"/>
  <c r="Y90" i="29" a="1"/>
  <c r="T240" i="33" a="1"/>
  <c r="U41" i="29" a="1"/>
  <c r="X258" i="33" a="1"/>
  <c r="X201" i="29" a="1"/>
  <c r="Y118" i="29" a="1"/>
  <c r="V233" i="29" a="1"/>
  <c r="X18" i="33" a="1"/>
  <c r="W82" i="29" a="1"/>
  <c r="T41" i="29" a="1"/>
  <c r="W60" i="29" a="1"/>
  <c r="V55" i="29" a="1"/>
  <c r="W309" i="33" a="1"/>
  <c r="Z78" i="29" a="1"/>
  <c r="V50" i="29" a="1"/>
  <c r="W240" i="33" a="1"/>
  <c r="Z108" i="29" a="1"/>
  <c r="W272" i="29" a="1"/>
  <c r="V108" i="29" a="1"/>
  <c r="Z121" i="29" a="1"/>
  <c r="Y130" i="33" a="1"/>
  <c r="V11" i="29" a="1"/>
  <c r="Y141" i="29" a="1"/>
  <c r="Z59" i="29" a="1"/>
  <c r="X192" i="29" a="1"/>
  <c r="Z32" i="29" a="1"/>
  <c r="X50" i="29" a="1"/>
  <c r="U145" i="29" a="1"/>
  <c r="Z224" i="29" a="1"/>
  <c r="X22" i="33" a="1"/>
  <c r="U109" i="33" a="1"/>
  <c r="X117" i="29" a="1"/>
  <c r="Y291" i="33" a="1"/>
  <c r="V204" i="29" a="1"/>
  <c r="W277" i="29" a="1"/>
  <c r="V93" i="29" a="1"/>
  <c r="T33" i="29" a="1"/>
  <c r="V230" i="29" a="1"/>
  <c r="Z179" i="29" a="1"/>
  <c r="W111" i="29" a="1"/>
  <c r="Y25" i="29" a="1"/>
  <c r="U20" i="29" a="1"/>
  <c r="T87" i="30" a="1"/>
  <c r="U51" i="29" a="1"/>
  <c r="V159" i="29" a="1"/>
  <c r="W288" i="33" a="1"/>
  <c r="U170" i="33" a="1"/>
  <c r="U82" i="29" a="1"/>
  <c r="V196" i="33" a="1"/>
  <c r="W183" i="29" a="1"/>
  <c r="Y170" i="33" a="1"/>
  <c r="U127" i="29" a="1"/>
  <c r="T205" i="29" a="1"/>
  <c r="Z219" i="29" a="1"/>
  <c r="Z38" i="33" a="1"/>
  <c r="X195" i="29" a="1"/>
  <c r="T141" i="29" a="1"/>
  <c r="X224" i="29" a="1"/>
  <c r="U306" i="31" a="1"/>
  <c r="U185" i="29" a="1"/>
  <c r="T314" i="30" a="1"/>
  <c r="T263" i="29" a="1"/>
  <c r="T34" i="29" a="1"/>
  <c r="Z148" i="29" a="1"/>
  <c r="U117" i="29" a="1"/>
  <c r="Y149" i="31" a="1"/>
  <c r="Y166" i="29" a="1"/>
  <c r="U55" i="29" a="1"/>
  <c r="W121" i="29" a="1"/>
  <c r="T197" i="29" a="1"/>
  <c r="X177" i="29" a="1"/>
  <c r="W275" i="33" a="1"/>
  <c r="Z159" i="33" a="1"/>
  <c r="X130" i="33" a="1"/>
  <c r="W98" i="29" a="1"/>
  <c r="W61" i="29" a="1"/>
  <c r="T268" i="29" a="1"/>
  <c r="Z250" i="33" a="1"/>
  <c r="W231" i="33" a="1"/>
  <c r="X197" i="29" a="1"/>
  <c r="U123" i="33" a="1"/>
  <c r="Z58" i="29" a="1"/>
  <c r="U198" i="29" a="1"/>
  <c r="Y244" i="29" a="1"/>
  <c r="W47" i="29" a="1"/>
  <c r="X264" i="29" a="1"/>
  <c r="Z231" i="33" a="1"/>
  <c r="T269" i="29" a="1"/>
  <c r="U259" i="33" a="1"/>
  <c r="X127" i="29" a="1"/>
  <c r="U187" i="33" a="1"/>
  <c r="Y159" i="29" a="1"/>
  <c r="T231" i="33" a="1"/>
  <c r="T212" i="29" a="1"/>
  <c r="U222" i="29" a="1"/>
  <c r="Z98" i="29" a="1"/>
  <c r="T140" i="29" a="1"/>
  <c r="Z95" i="29" a="1"/>
  <c r="Y260" i="33" a="1"/>
  <c r="W91" i="29" a="1"/>
  <c r="U89" i="33" a="1"/>
  <c r="U119" i="29" a="1"/>
  <c r="Y60" i="29" a="1"/>
  <c r="Z40" i="29" a="1"/>
  <c r="Z113" i="33" a="1"/>
  <c r="V253" i="29" a="1"/>
  <c r="U79" i="33" a="1"/>
  <c r="Z266" i="29" a="1"/>
  <c r="T21" i="29" a="1"/>
  <c r="W75" i="29" a="1"/>
  <c r="W261" i="29" a="1"/>
  <c r="T57" i="33" a="1"/>
  <c r="Z109" i="29" a="1"/>
  <c r="Z201" i="29" a="1"/>
  <c r="X240" i="33" a="1"/>
  <c r="Y307" i="33" a="1"/>
  <c r="T216" i="29" a="1"/>
  <c r="Y251" i="29" a="1"/>
  <c r="V60" i="29" a="1"/>
  <c r="X121" i="29" a="1"/>
  <c r="U112" i="33" a="1"/>
  <c r="X33" i="29" a="1"/>
  <c r="Z272" i="29" a="1"/>
  <c r="X279" i="29" a="1"/>
  <c r="V46" i="29" a="1"/>
  <c r="Z232" i="33" a="1"/>
  <c r="T182" i="31" a="1"/>
  <c r="T203" i="29" a="1"/>
  <c r="T259" i="33" a="1"/>
  <c r="Y274" i="29" a="1"/>
  <c r="Y37" i="29" a="1"/>
  <c r="X250" i="29" a="1"/>
  <c r="W153" i="33" a="1"/>
  <c r="T257" i="29" a="1"/>
  <c r="W259" i="29" a="1"/>
  <c r="Z198" i="33" a="1"/>
  <c r="T91" i="29" a="1"/>
  <c r="V74" i="31" a="1"/>
  <c r="T159" i="33" a="1"/>
  <c r="T140" i="33" a="1"/>
  <c r="T166" i="29" a="1"/>
  <c r="Y130" i="29" a="1"/>
  <c r="W82" i="33" a="1"/>
  <c r="Z109" i="33" a="1"/>
  <c r="Z203" i="29" a="1"/>
  <c r="W41" i="29" a="1"/>
  <c r="T298" i="29" a="1"/>
  <c r="X14" i="29" a="1"/>
  <c r="V20" i="29" a="1"/>
  <c r="Y38" i="33" a="1"/>
  <c r="X146" i="33" a="1"/>
  <c r="U162" i="33" a="1"/>
  <c r="Y49" i="30" a="1"/>
  <c r="Z31" i="29" a="1"/>
  <c r="T12" i="29" a="1"/>
  <c r="U129" i="30" a="1"/>
  <c r="Z170" i="29" a="1"/>
  <c r="V242" i="33" a="1"/>
  <c r="T275" i="29" a="1"/>
  <c r="X267" i="29" a="1"/>
  <c r="T18" i="33" a="1"/>
  <c r="U46" i="29" a="1"/>
  <c r="U156" i="33" a="1"/>
  <c r="Y179" i="33" a="1"/>
  <c r="X56" i="33" a="1"/>
  <c r="U49" i="30" a="1"/>
  <c r="X274" i="29" a="1"/>
  <c r="Z210" i="29" a="1"/>
  <c r="V99" i="29" a="1"/>
  <c r="U118" i="29" a="1"/>
  <c r="T75" i="29" a="1"/>
  <c r="T108" i="29" a="1"/>
  <c r="X199" i="29" a="1"/>
  <c r="W182" i="31" a="1"/>
  <c r="X231" i="29" a="1"/>
  <c r="X27" i="29" a="1"/>
  <c r="U71" i="29" a="1"/>
  <c r="W185" i="29" a="1"/>
  <c r="W128" i="30" a="1"/>
  <c r="T109" i="29" a="1"/>
  <c r="U27" i="29" a="1"/>
  <c r="T232" i="29" a="1"/>
  <c r="Y16" i="29" a="1"/>
  <c r="U169" i="29" a="1"/>
  <c r="T204" i="29" a="1"/>
  <c r="V243" i="29" a="1"/>
  <c r="T276" i="29" a="1"/>
  <c r="X61" i="33" a="1"/>
  <c r="X222" i="29" a="1"/>
  <c r="Z176" i="29" a="1"/>
  <c r="W92" i="29" a="1"/>
  <c r="W174" i="30" a="1"/>
  <c r="X91" i="29" a="1"/>
  <c r="X69" i="29" a="1"/>
  <c r="Y220" i="29" a="1"/>
  <c r="T300" i="29" a="1"/>
  <c r="T105" i="33" a="1"/>
  <c r="T179" i="29" a="1"/>
  <c r="T86" i="29" a="1"/>
  <c r="W177" i="29" a="1"/>
  <c r="V136" i="29" a="1"/>
  <c r="Y250" i="33" a="1"/>
  <c r="V156" i="33" a="1"/>
  <c r="U73" i="31" a="1"/>
  <c r="V191" i="29" a="1"/>
  <c r="W257" i="33" a="1"/>
  <c r="Z81" i="29" a="1"/>
  <c r="U271" i="29" a="1"/>
  <c r="V56" i="33" a="1"/>
  <c r="U258" i="29" a="1"/>
  <c r="Z258" i="29" a="1"/>
  <c r="U149" i="31" a="1"/>
  <c r="V274" i="29" a="1"/>
  <c r="W276" i="33" a="1"/>
  <c r="W130" i="29" a="1"/>
  <c r="V229" i="33" a="1"/>
  <c r="W109" i="29" a="1"/>
  <c r="V8" i="29" a="1"/>
  <c r="V149" i="29" a="1"/>
  <c r="T239" i="33" a="1"/>
  <c r="Z125" i="29" a="1"/>
  <c r="Y231" i="33" a="1"/>
  <c r="V38" i="33" a="1"/>
  <c r="V279" i="29" a="1"/>
  <c r="U115" i="29" a="1"/>
  <c r="W229" i="29" a="1"/>
  <c r="T13" i="29" a="1"/>
  <c r="Z27" i="29" a="1"/>
  <c r="X184" i="29" a="1"/>
  <c r="Y91" i="29" a="1"/>
  <c r="X309" i="33" a="1"/>
  <c r="Z30" i="29" a="1"/>
  <c r="W118" i="29" a="1"/>
  <c r="Z36" i="29" a="1"/>
  <c r="U282" i="33" a="1"/>
  <c r="W199" i="33" a="1"/>
  <c r="Z192" i="29" a="1"/>
  <c r="U119" i="33" a="1"/>
  <c r="X276" i="29" a="1"/>
  <c r="Z79" i="29" a="1"/>
  <c r="Z82" i="29" a="1"/>
  <c r="X194" i="29" a="1"/>
  <c r="V129" i="30" a="1"/>
  <c r="U33" i="29" a="1"/>
  <c r="X97" i="33" a="1"/>
  <c r="X148" i="33" a="1"/>
  <c r="X200" i="33" a="1"/>
  <c r="U270" i="29" a="1"/>
  <c r="V138" i="29" a="1"/>
  <c r="X129" i="30" a="1"/>
  <c r="X11" i="29" a="1"/>
  <c r="X183" i="29" a="1"/>
  <c r="Z72" i="33" a="1"/>
  <c r="Y276" i="29" a="1"/>
  <c r="V209" i="29" a="1"/>
  <c r="W249" i="33" a="1"/>
  <c r="Z129" i="29" a="1"/>
  <c r="V37" i="29" a="1"/>
  <c r="U10" i="29" a="1"/>
  <c r="U129" i="33" a="1"/>
  <c r="W105" i="33" a="1"/>
  <c r="U183" i="29" a="1"/>
  <c r="Z73" i="31" a="1"/>
  <c r="W89" i="33" a="1"/>
  <c r="X68" i="29" a="1"/>
  <c r="X198" i="29" a="1"/>
  <c r="Z26" i="29" a="1"/>
  <c r="V309" i="33" a="1"/>
  <c r="W187" i="29" a="1"/>
  <c r="Y73" i="29" a="1"/>
  <c r="T64" i="29" a="1"/>
  <c r="X13" i="29" a="1"/>
  <c r="Z33" i="29" a="1"/>
  <c r="T53" i="30" a="1"/>
  <c r="T210" i="29" a="1"/>
  <c r="Z203" i="33" a="1"/>
  <c r="Y14" i="29" a="1"/>
  <c r="W65" i="33" a="1"/>
  <c r="V80" i="29" a="1"/>
  <c r="X256" i="29" a="1"/>
  <c r="Y183" i="29" a="1"/>
  <c r="Y61" i="29" a="1"/>
  <c r="W38" i="29" a="1"/>
  <c r="X204" i="29" a="1"/>
  <c r="V12" i="29" a="1"/>
  <c r="Y12" i="29" a="1"/>
  <c r="W129" i="30" a="1"/>
  <c r="W34" i="29" a="1"/>
  <c r="Y287" i="29" a="1"/>
  <c r="T109" i="33" a="1"/>
  <c r="V72" i="29" a="1"/>
  <c r="V174" i="33" a="1"/>
  <c r="T275" i="33" a="1"/>
  <c r="Z250" i="29" a="1"/>
  <c r="X53" i="30" a="1"/>
  <c r="T11" i="29" a="1"/>
  <c r="U12" i="29" a="1"/>
  <c r="V73" i="29" a="1"/>
  <c r="U263" i="29" a="1"/>
  <c r="V65" i="29" a="1"/>
  <c r="U177" i="29" a="1"/>
  <c r="X108" i="29" a="1"/>
  <c r="T93" i="29" a="1"/>
  <c r="Y56" i="33" a="1"/>
  <c r="U53" i="30" a="1"/>
  <c r="U236" i="29" a="1"/>
  <c r="U58" i="29" a="1"/>
  <c r="V78" i="29" a="1"/>
  <c r="X284" i="29" a="1"/>
  <c r="Y53" i="30" a="1"/>
  <c r="Y271" i="29" a="1"/>
  <c r="U57" i="33" a="1"/>
  <c r="V49" i="29" a="1"/>
  <c r="U98" i="29" a="1"/>
  <c r="Z183" i="31" a="1"/>
  <c r="Y147" i="29" a="1"/>
  <c r="Y79" i="29" a="1"/>
  <c r="Z35" i="29" a="1"/>
  <c r="T78" i="29" a="1"/>
  <c r="W263" i="29" a="1"/>
  <c r="X208" i="31" a="1"/>
  <c r="X111" i="29" a="1"/>
  <c r="Z139" i="29" a="1"/>
  <c r="V208" i="29" a="1"/>
  <c r="T176" i="29" a="1"/>
  <c r="T71" i="29" a="1"/>
  <c r="X119" i="29" a="1"/>
  <c r="Z64" i="29" a="1"/>
  <c r="Z213" i="33" a="1"/>
  <c r="T84" i="29" a="1"/>
  <c r="W22" i="29" a="1"/>
  <c r="W251" i="29" a="1"/>
  <c r="T227" i="29" a="1"/>
  <c r="V139" i="33" a="1"/>
  <c r="V18" i="33" a="1"/>
  <c r="V115" i="29" a="1"/>
  <c r="U250" i="29" a="1"/>
  <c r="W210" i="29" a="1"/>
  <c r="T309" i="33" a="1"/>
  <c r="T74" i="31" a="1"/>
  <c r="V232" i="33" a="1"/>
  <c r="W131" i="29" a="1"/>
  <c r="Z208" i="29" a="1"/>
  <c r="V198" i="33" a="1"/>
  <c r="Z68" i="33" a="1"/>
  <c r="V145" i="29" a="1"/>
  <c r="X108" i="33" a="1"/>
  <c r="Y46" i="29" a="1"/>
  <c r="X257" i="29" a="1"/>
  <c r="T253" i="29" a="1"/>
  <c r="Z96" i="29" a="1"/>
  <c r="W267" i="29" a="1"/>
  <c r="X188" i="29" a="1"/>
  <c r="W198" i="33" a="1"/>
  <c r="V250" i="29" a="1"/>
  <c r="V174" i="30" a="1"/>
  <c r="Y202" i="29" a="1"/>
  <c r="Z170" i="33" a="1"/>
  <c r="V267" i="29" a="1"/>
  <c r="W143" i="33" a="1"/>
  <c r="V72" i="33" a="1"/>
  <c r="T97" i="33" a="1"/>
  <c r="V133" i="33" a="1"/>
  <c r="U60" i="29" a="1"/>
  <c r="T209" i="29" a="1"/>
  <c r="T172" i="33" a="1"/>
  <c r="W194" i="29" a="1"/>
  <c r="U278" i="29" a="1"/>
  <c r="Z141" i="29" a="1"/>
  <c r="V239" i="33" a="1"/>
  <c r="V114" i="33" a="1"/>
  <c r="Z218" i="33" a="1"/>
  <c r="Y184" i="29" a="1"/>
  <c r="W250" i="31" a="1"/>
  <c r="V47" i="29" a="1"/>
  <c r="U133" i="33" a="1"/>
  <c r="Z202" i="29" a="1"/>
  <c r="W80" i="29" a="1"/>
  <c r="Y199" i="33" a="1"/>
  <c r="V159" i="33" a="1"/>
  <c r="T49" i="30" a="1"/>
  <c r="T222" i="29" a="1"/>
  <c r="X82" i="29" a="1"/>
  <c r="Z119" i="29" a="1"/>
  <c r="W56" i="33" a="1"/>
  <c r="X282" i="33" a="1"/>
  <c r="T139" i="33" a="1"/>
  <c r="T26" i="29" a="1"/>
  <c r="U26" i="29" a="1"/>
  <c r="Z87" i="30" a="1"/>
  <c r="Y97" i="33" a="1"/>
  <c r="V132" i="29" a="1"/>
  <c r="U87" i="29" a="1"/>
  <c r="T111" i="29" a="1"/>
  <c r="T59" i="29" a="1"/>
  <c r="Z182" i="29" a="1"/>
  <c r="X207" i="29" a="1"/>
  <c r="X49" i="29" a="1"/>
  <c r="Z53" i="30" a="1"/>
  <c r="T264" i="29" a="1"/>
  <c r="X102" i="33" a="1"/>
  <c r="X258" i="29" a="1"/>
  <c r="Z37" i="29" a="1"/>
  <c r="T224" i="29" a="1"/>
  <c r="Z269" i="33" a="1"/>
  <c r="U174" i="30" a="1"/>
  <c r="Z87" i="29" a="1"/>
  <c r="U257" i="33" a="1"/>
  <c r="W102" i="33" a="1"/>
  <c r="W189" i="29" a="1"/>
  <c r="T252" i="33" a="1"/>
  <c r="Z43" i="29" a="1"/>
  <c r="T169" i="29" a="1"/>
  <c r="U91" i="29" a="1"/>
  <c r="X169" i="33" a="1"/>
  <c r="Z214" i="30" a="1"/>
  <c r="T243" i="29" a="1"/>
  <c r="X61" i="29" a="1"/>
  <c r="X261" i="33" a="1"/>
  <c r="Y169" i="29" a="1"/>
  <c r="V261" i="29" a="1"/>
  <c r="U143" i="33" a="1"/>
  <c r="W245" i="29" a="1"/>
  <c r="V249" i="33" a="1"/>
  <c r="Z98" i="30" a="1"/>
  <c r="U28" i="29" a="1"/>
  <c r="X232" i="33" a="1"/>
  <c r="T301" i="29" a="1"/>
  <c r="U168" i="29" a="1"/>
  <c r="W129" i="33" a="1"/>
  <c r="Y27" i="29" a="1"/>
  <c r="W144" i="29" a="1"/>
  <c r="V29" i="29" a="1"/>
  <c r="Y75" i="29" a="1"/>
  <c r="W148" i="29" a="1"/>
  <c r="Y229" i="33" a="1"/>
  <c r="U61" i="29" a="1"/>
  <c r="Y51" i="29" a="1"/>
  <c r="Z21" i="29" a="1"/>
  <c r="Y250" i="29" a="1"/>
  <c r="V260" i="33" a="1"/>
  <c r="T173" i="33" a="1"/>
  <c r="X84" i="29" a="1"/>
  <c r="X174" i="29" a="1"/>
  <c r="Y79" i="33" a="1"/>
  <c r="W256" i="29" a="1"/>
  <c r="Y9" i="29" a="1"/>
  <c r="U250" i="30" a="1"/>
  <c r="V54" i="33" a="1"/>
  <c r="W192" i="33" a="1"/>
  <c r="Y248" i="29" a="1"/>
  <c r="T73" i="31" a="1"/>
  <c r="Z102" i="33" a="1"/>
  <c r="X286" i="29" a="1"/>
  <c r="W266" i="29" a="1"/>
  <c r="Y246" i="33" a="1"/>
  <c r="U223" i="29" a="1"/>
  <c r="U45" i="29" a="1"/>
  <c r="T118" i="29" a="1"/>
  <c r="W274" i="29" a="1"/>
  <c r="U101" i="29" a="1"/>
  <c r="U57" i="29" a="1"/>
  <c r="X272" i="33" a="1"/>
  <c r="Z187" i="33" a="1"/>
  <c r="V246" i="29" a="1"/>
  <c r="Y57" i="33" a="1"/>
  <c r="U233" i="29" a="1"/>
  <c r="X230" i="29" a="1"/>
  <c r="X40" i="29" a="1"/>
  <c r="U274" i="29" a="1"/>
  <c r="T36" i="29" a="1"/>
  <c r="T230" i="29" a="1"/>
  <c r="Z117" i="29" a="1"/>
  <c r="W87" i="30" a="1"/>
  <c r="W258" i="29" a="1"/>
  <c r="W42" i="29" a="1"/>
  <c r="X229" i="29" a="1"/>
  <c r="U7" i="33" a="1"/>
  <c r="T244" i="29" a="1"/>
  <c r="T199" i="29" a="1"/>
  <c r="Z12" i="29" a="1"/>
  <c r="V263" i="29" a="1"/>
  <c r="U281" i="29" a="1"/>
  <c r="U250" i="31" a="1"/>
  <c r="W117" i="29" a="1"/>
  <c r="Z184" i="29" a="1"/>
  <c r="X153" i="29" a="1"/>
  <c r="U64" i="29" a="1"/>
  <c r="X115" i="29" a="1"/>
  <c r="T113" i="33" a="1"/>
  <c r="T145" i="29" a="1"/>
  <c r="W250" i="33" a="1"/>
  <c r="U224" i="29" a="1"/>
  <c r="Z311" i="33" a="1"/>
  <c r="X30" i="29" a="1"/>
  <c r="W195" i="29" a="1"/>
  <c r="Y67" i="29" a="1"/>
  <c r="V88" i="29" a="1"/>
  <c r="Y143" i="29" a="1"/>
  <c r="Z60" i="29" a="1"/>
  <c r="V212" i="29" a="1"/>
  <c r="U68" i="29" a="1"/>
  <c r="Z183" i="29" a="1"/>
  <c r="W98" i="30" a="1"/>
  <c r="U198" i="33" a="1"/>
  <c r="W192" i="29" a="1"/>
  <c r="U153" i="33" a="1"/>
  <c r="T258" i="33" a="1"/>
  <c r="U242" i="33" a="1"/>
  <c r="U197" i="29" a="1"/>
  <c r="W169" i="29" a="1"/>
  <c r="X76" i="29" a="1"/>
  <c r="Y50" i="29" a="1"/>
  <c r="X202" i="29" a="1"/>
  <c r="Y20" i="29" a="1"/>
  <c r="U286" i="29" a="1"/>
  <c r="W262" i="29" a="1"/>
  <c r="U132" i="29" a="1"/>
  <c r="W253" i="29" a="1"/>
  <c r="X214" i="30" a="1"/>
  <c r="Y162" i="33" a="1"/>
  <c r="V213" i="29" a="1"/>
  <c r="V98" i="29" a="1"/>
  <c r="Y232" i="33" a="1"/>
  <c r="T242" i="33" a="1"/>
  <c r="Z34" i="29" a="1"/>
  <c r="W284" i="29" a="1"/>
  <c r="X290" i="33" a="1"/>
  <c r="T177" i="29" a="1"/>
  <c r="Y262" i="29" a="1"/>
  <c r="Y201" i="29" a="1"/>
  <c r="X244" i="29" a="1"/>
  <c r="X158" i="29" a="1"/>
  <c r="T262" i="29" a="1"/>
  <c r="W44" i="29" a="1"/>
  <c r="W170" i="29" a="1"/>
  <c r="W282" i="33" a="1"/>
  <c r="Y237" i="29" a="1"/>
  <c r="Y257" i="29" a="1"/>
  <c r="V97" i="33" a="1"/>
  <c r="Y98" i="29" a="1"/>
  <c r="T108" i="33" a="1"/>
  <c r="U131" i="29" a="1"/>
  <c r="V17" i="29" a="1"/>
  <c r="Y277" i="29" a="1"/>
  <c r="T155" i="29" a="1"/>
  <c r="Y65" i="33" a="1"/>
  <c r="Y55" i="29" a="1"/>
  <c r="V38" i="29" a="1"/>
  <c r="U65" i="33" a="1"/>
  <c r="V16" i="29" a="1"/>
  <c r="U82" i="33" a="1"/>
  <c r="W172" i="33" a="1"/>
  <c r="X170" i="33" a="1"/>
  <c r="Y155" i="29" a="1"/>
  <c r="X299" i="33" a="1"/>
  <c r="T98" i="30" a="1"/>
  <c r="U123" i="29" a="1"/>
  <c r="X182" i="31" a="1"/>
  <c r="X159" i="33" a="1"/>
  <c r="Y139" i="33" a="1"/>
  <c r="V216" i="29" a="1"/>
  <c r="Y240" i="33" a="1"/>
  <c r="U158" i="29" a="1"/>
  <c r="Y231" i="29" a="1"/>
  <c r="Y256" i="29" a="1"/>
  <c r="V262" i="33" a="1"/>
  <c r="X44" i="29" a="1"/>
  <c r="W68" i="33" a="1"/>
  <c r="U205" i="29" a="1"/>
  <c r="Y98" i="30" a="1"/>
  <c r="X199" i="33" a="1"/>
  <c r="Y84" i="29" a="1"/>
  <c r="U146" i="33" a="1"/>
  <c r="Z272" i="33" a="1"/>
  <c r="V275" i="33" a="1"/>
  <c r="Z64" i="33" a="1"/>
  <c r="U36" i="29" a="1"/>
  <c r="Y198" i="33" a="1"/>
  <c r="W16" i="29" a="1"/>
  <c r="Y92" i="29" a="1"/>
  <c r="V140" i="29" a="1"/>
  <c r="V172" i="33" a="1"/>
  <c r="Y36" i="29" a="1"/>
  <c r="W273" i="29" a="1"/>
  <c r="U39" i="29" a="1"/>
  <c r="V258" i="33" a="1"/>
  <c r="W147" i="29" a="1"/>
  <c r="T201" i="29" a="1"/>
  <c r="X42" i="29" a="1"/>
  <c r="U245" i="29" a="1"/>
  <c r="W208" i="31" a="1"/>
  <c r="U113" i="33" a="1"/>
  <c r="Z8" i="29" a="1"/>
  <c r="T79" i="33" a="1"/>
  <c r="W168" i="29" a="1"/>
  <c r="V269" i="29" a="1"/>
  <c r="W196" i="33" a="1"/>
  <c r="W99" i="29" a="1"/>
  <c r="T115" i="29" a="1"/>
  <c r="Z28" i="29" a="1"/>
  <c r="Z274" i="29" a="1"/>
  <c r="Z156" i="33" a="1"/>
  <c r="T29" i="29" a="1"/>
  <c r="X46" i="29" a="1"/>
  <c r="V30" i="29" a="1"/>
  <c r="V108" i="33" a="1"/>
  <c r="X59" i="29" a="1"/>
  <c r="Z49" i="29" a="1"/>
  <c r="Z209" i="29" a="1"/>
  <c r="U253" i="29" a="1"/>
  <c r="Z140" i="29" a="1"/>
  <c r="V15" i="29" a="1"/>
  <c r="U140" i="33" a="1"/>
  <c r="Z229" i="29" a="1"/>
  <c r="X80" i="29" a="1"/>
  <c r="V290" i="33" a="1"/>
  <c r="V39" i="29" a="1"/>
  <c r="U38" i="29" a="1"/>
  <c r="Y270" i="29" a="1"/>
  <c r="T95" i="29" a="1"/>
  <c r="X28" i="29" a="1"/>
  <c r="W264" i="29" a="1"/>
  <c r="X75" i="29" a="1"/>
  <c r="W97" i="33" a="1"/>
  <c r="U147" i="29" a="1"/>
  <c r="U138" i="29" a="1"/>
  <c r="T136" i="29" a="1"/>
  <c r="W198" i="29" a="1"/>
  <c r="X268" i="29" a="1"/>
  <c r="V111" i="33" a="1"/>
  <c r="V200" i="33" a="1"/>
  <c r="T76" i="29" a="1"/>
  <c r="V44" i="29" a="1"/>
  <c r="V176" i="29" a="1"/>
  <c r="Y81" i="29" a="1"/>
  <c r="T151" i="33" a="1"/>
  <c r="T272" i="29" a="1"/>
  <c r="T10" i="29" a="1"/>
  <c r="Z258" i="33" a="1"/>
  <c r="Y117" i="29" a="1"/>
  <c r="Z144" i="29" a="1"/>
  <c r="T72" i="29" a="1"/>
  <c r="Z284" i="29" a="1"/>
  <c r="W216" i="29" a="1"/>
  <c r="Z74" i="31" a="1"/>
  <c r="U64" i="33" a="1"/>
  <c r="X112" i="29" a="1"/>
  <c r="Y39" i="34" a="1"/>
  <c r="U9" i="34" a="1"/>
  <c r="T161" i="34" a="1"/>
  <c r="V271" i="34" a="1"/>
  <c r="V175" i="34" a="1"/>
  <c r="Y37" i="34" a="1"/>
  <c r="W76" i="34" a="1"/>
  <c r="V161" i="34" a="1"/>
  <c r="U207" i="29" a="1"/>
  <c r="T45" i="29" a="1"/>
  <c r="Z133" i="33" a="1"/>
  <c r="V289" i="33" a="1"/>
  <c r="Y191" i="29" a="1"/>
  <c r="T280" i="29" a="1"/>
  <c r="Z213" i="29" a="1"/>
  <c r="T192" i="33" a="1"/>
  <c r="X98" i="30" a="1"/>
  <c r="Y140" i="29" a="1"/>
  <c r="Z288" i="33" a="1"/>
  <c r="T271" i="34" a="1"/>
  <c r="X161" i="34" a="1"/>
  <c r="W39" i="34" a="1"/>
  <c r="T37" i="34" a="1"/>
  <c r="V98" i="30" a="1"/>
  <c r="T144" i="29" a="1"/>
  <c r="X205" i="29" a="1"/>
  <c r="Y263" i="29" a="1"/>
  <c r="Y161" i="34" a="1"/>
  <c r="U37" i="34" a="1"/>
  <c r="U83" i="34" a="1"/>
  <c r="Z153" i="33" a="1"/>
  <c r="X255" i="33" a="1"/>
  <c r="U262" i="33" a="1"/>
  <c r="Z199" i="33" a="1"/>
  <c r="U172" i="33" a="1"/>
  <c r="T261" i="33" a="1"/>
  <c r="X99" i="29" a="1"/>
  <c r="Y219" i="29" a="1"/>
  <c r="W287" i="29" a="1"/>
  <c r="W227" i="29" a="1"/>
  <c r="T270" i="29" a="1"/>
  <c r="Z83" i="34" a="1"/>
  <c r="T122" i="34" a="1"/>
  <c r="W188" i="29" a="1"/>
  <c r="V291" i="33" a="1"/>
  <c r="X57" i="33" a="1"/>
  <c r="Z118" i="29" a="1"/>
  <c r="Y146" i="33" a="1"/>
  <c r="Y239" i="33" a="1"/>
  <c r="X209" i="29" a="1"/>
  <c r="U210" i="29" a="1"/>
  <c r="Y65" i="29" a="1"/>
  <c r="X155" i="29" a="1"/>
  <c r="X29" i="29" a="1"/>
  <c r="V208" i="31" a="1"/>
  <c r="V61" i="29" a="1"/>
  <c r="U49" i="29" a="1"/>
  <c r="T174" i="29" a="1"/>
  <c r="Z130" i="33" a="1"/>
  <c r="V284" i="29" a="1"/>
  <c r="V61" i="33" a="1"/>
  <c r="V238" i="33" a="1"/>
  <c r="Y214" i="29" a="1"/>
  <c r="V277" i="29" a="1"/>
  <c r="X72" i="33" a="1"/>
  <c r="Z214" i="29" a="1"/>
  <c r="T233" i="29" a="1"/>
  <c r="T276" i="33" a="1"/>
  <c r="Z174" i="29" a="1"/>
  <c r="V146" i="33" a="1"/>
  <c r="X32" i="29" a="1"/>
  <c r="Y187" i="33" a="1"/>
  <c r="Y269" i="29" a="1"/>
  <c r="X101" i="29" a="1"/>
  <c r="Z158" i="29" a="1"/>
  <c r="V21" i="29" a="1"/>
  <c r="T206" i="33" a="1"/>
  <c r="W8" i="29" a="1"/>
  <c r="Z291" i="33" a="1"/>
  <c r="W157" i="29" a="1"/>
  <c r="T120" i="29" a="1"/>
  <c r="X270" i="29" a="1"/>
  <c r="W242" i="33" a="1"/>
  <c r="W243" i="29" a="1"/>
  <c r="U32" i="29" a="1"/>
  <c r="T51" i="29" a="1"/>
  <c r="Z92" i="29" a="1"/>
  <c r="U229" i="29" a="1"/>
  <c r="Z211" i="29" a="1"/>
  <c r="T184" i="29" a="1"/>
  <c r="X150" i="33" a="1"/>
  <c r="X245" i="29" a="1"/>
  <c r="X132" i="29" a="1"/>
  <c r="V155" i="29" a="1"/>
  <c r="T182" i="29" a="1"/>
  <c r="Z250" i="31" a="1"/>
  <c r="X26" i="29" a="1"/>
  <c r="U254" i="29" a="1"/>
  <c r="Y216" i="29" a="1"/>
  <c r="X271" i="29" a="1"/>
  <c r="T68" i="33" a="1"/>
  <c r="V251" i="29" a="1"/>
  <c r="V206" i="33" a="1"/>
  <c r="V308" i="33" a="1"/>
  <c r="W187" i="33" a="1"/>
  <c r="Z90" i="29" a="1"/>
  <c r="Z260" i="33" a="1"/>
  <c r="Z88" i="29" a="1"/>
  <c r="Y213" i="30" a="1"/>
  <c r="X23" i="33" a="1"/>
  <c r="U229" i="33" a="1"/>
  <c r="X220" i="33" a="1"/>
  <c r="T129" i="30" a="1"/>
  <c r="Z75" i="29" a="1"/>
  <c r="W257" i="29" a="1"/>
  <c r="U208" i="31" a="1"/>
  <c r="W200" i="33" a="1"/>
  <c r="T254" i="29" a="1"/>
  <c r="U128" i="29" a="1"/>
  <c r="Y72" i="33" a="1"/>
  <c r="T220" i="29" a="1"/>
  <c r="X174" i="30" a="1"/>
  <c r="T20" i="29" a="1"/>
  <c r="Y253" i="29" a="1"/>
  <c r="Z197" i="29" a="1"/>
  <c r="Y213" i="29" a="1"/>
  <c r="U261" i="29" a="1"/>
  <c r="Y76" i="34" a="1"/>
  <c r="Z37" i="34" a="1"/>
  <c r="U182" i="29" a="1"/>
  <c r="W236" i="29" a="1"/>
  <c r="U199" i="29" a="1"/>
  <c r="Y93" i="33" a="1"/>
  <c r="V141" i="33" a="1"/>
  <c r="T76" i="34" a="1"/>
  <c r="Z149" i="29" a="1"/>
  <c r="T9" i="34" a="1"/>
  <c r="V257" i="33" a="1"/>
  <c r="V27" i="29" a="1"/>
  <c r="T96" i="29" a="1"/>
  <c r="X229" i="33" a="1"/>
  <c r="Y30" i="29" a="1"/>
  <c r="T250" i="33" a="1"/>
  <c r="U249" i="33" a="1"/>
  <c r="W90" i="29" a="1"/>
  <c r="W88" i="29" a="1"/>
  <c r="Y80" i="29" a="1"/>
  <c r="W152" i="33" a="1"/>
  <c r="U73" i="29" a="1"/>
  <c r="Z61" i="29" a="1"/>
  <c r="U105" i="29" a="1"/>
  <c r="Y269" i="33" a="1"/>
  <c r="Z130" i="29" a="1"/>
  <c r="V310" i="33" a="1"/>
  <c r="T127" i="29" a="1"/>
  <c r="Y44" i="29" a="1"/>
  <c r="V128" i="29" a="1"/>
  <c r="U30" i="29" a="1"/>
  <c r="V96" i="29" a="1"/>
  <c r="Y195" i="29" a="1"/>
  <c r="V87" i="29" a="1"/>
  <c r="W49" i="30" a="1"/>
  <c r="T311" i="30" a="1"/>
  <c r="T219" i="29" a="1"/>
  <c r="V231" i="33" a="1"/>
  <c r="Z71" i="29" a="1"/>
  <c r="Y68" i="33" a="1"/>
  <c r="Y150" i="33" a="1"/>
  <c r="V221" i="29" a="1"/>
  <c r="U14" i="29" a="1"/>
  <c r="X164" i="29" a="1"/>
  <c r="U240" i="33" a="1"/>
  <c r="X21" i="29" a="1"/>
  <c r="T281" i="29" a="1"/>
  <c r="Y229" i="29" a="1"/>
  <c r="X141" i="29" a="1"/>
  <c r="W286" i="29" a="1"/>
  <c r="T170" i="29" a="1"/>
  <c r="U284" i="29" a="1"/>
  <c r="W140" i="33" a="1"/>
  <c r="Y123" i="33" a="1"/>
  <c r="W204" i="29" a="1"/>
  <c r="X35" i="29" a="1"/>
  <c r="V168" i="29" a="1"/>
  <c r="V259" i="29" a="1"/>
  <c r="X129" i="33" a="1"/>
  <c r="Y310" i="33" a="1"/>
  <c r="U192" i="33" a="1"/>
  <c r="V262" i="29" a="1"/>
  <c r="Y128" i="29" a="1"/>
  <c r="U114" i="29" a="1"/>
  <c r="Y171" i="29" a="1"/>
  <c r="T35" i="29" a="1"/>
  <c r="V216" i="33" a="1"/>
  <c r="Z112" i="29" a="1"/>
  <c r="V199" i="29" a="1"/>
  <c r="W125" i="29" a="1"/>
  <c r="Z270" i="29" a="1"/>
  <c r="Z199" i="29" a="1"/>
  <c r="W58" i="29" a="1"/>
  <c r="X223" i="29" a="1"/>
  <c r="X213" i="29" a="1"/>
  <c r="Z299" i="33" a="1"/>
  <c r="V105" i="29" a="1"/>
  <c r="W22" i="33" a="1"/>
  <c r="Z25" i="29" a="1"/>
  <c r="T38" i="33" a="1"/>
  <c r="V247" i="29" a="1"/>
  <c r="T146" i="33" a="1"/>
  <c r="Y196" i="33" a="1"/>
  <c r="T251" i="29" a="1"/>
  <c r="Z271" i="29" a="1"/>
  <c r="V276" i="29" a="1"/>
  <c r="X141" i="33" a="1"/>
  <c r="X9" i="29" a="1"/>
  <c r="T88" i="29" a="1"/>
  <c r="X139" i="33" a="1"/>
  <c r="Z50" i="29" a="1"/>
  <c r="T99" i="29" a="1"/>
  <c r="V219" i="29" a="1"/>
  <c r="U86" i="29" a="1"/>
  <c r="T194" i="29" a="1"/>
  <c r="Z309" i="33" a="1"/>
  <c r="U272" i="29" a="1"/>
  <c r="U76" i="34" a="1"/>
  <c r="X9" i="34" a="1"/>
  <c r="T175" i="34" a="1"/>
  <c r="Z271" i="34" a="1"/>
  <c r="V313" i="34" a="1"/>
  <c r="T148" i="29" a="1"/>
  <c r="X203" i="29" a="1"/>
  <c r="Z174" i="33" a="1"/>
  <c r="T299" i="29" a="1"/>
  <c r="U37" i="29" a="1"/>
  <c r="Y21" i="29" a="1"/>
  <c r="X125" i="29" a="1"/>
  <c r="Y28" i="29" a="1"/>
  <c r="X311" i="33" a="1"/>
  <c r="X7" i="33" a="1"/>
  <c r="V10" i="29" a="1"/>
  <c r="U136" i="29" a="1"/>
  <c r="U69" i="29" a="1"/>
  <c r="W64" i="33" a="1"/>
  <c r="Z105" i="29" a="1"/>
  <c r="X138" i="29" a="1"/>
  <c r="X153" i="33" a="1"/>
  <c r="Z57" i="33" a="1"/>
  <c r="T213" i="29" a="1"/>
  <c r="V248" i="29" a="1"/>
  <c r="W74" i="31" a="1"/>
  <c r="X73" i="31" a="1"/>
  <c r="Y17" i="29" a="1"/>
  <c r="W145" i="29" a="1"/>
  <c r="V59" i="29" a="1"/>
  <c r="X249" i="33" a="1"/>
  <c r="V261" i="33" a="1"/>
  <c r="U98" i="30" a="1"/>
  <c r="Y114" i="29" a="1"/>
  <c r="U262" i="29" a="1"/>
  <c r="V250" i="31" a="1"/>
  <c r="W143" i="29" a="1"/>
  <c r="W20" i="29" a="1"/>
  <c r="W86" i="29" a="1"/>
  <c r="V273" i="29" a="1"/>
  <c r="X16" i="29" a="1"/>
  <c r="V286" i="29" a="1"/>
  <c r="V229" i="29" a="1"/>
  <c r="W87" i="29" a="1"/>
  <c r="Y233" i="29" a="1"/>
  <c r="U108" i="29" a="1"/>
  <c r="X219" i="29" a="1"/>
  <c r="T31" i="29" a="1"/>
  <c r="T87" i="29" a="1"/>
  <c r="X17" i="29" a="1"/>
  <c r="W260" i="33" a="1"/>
  <c r="Z140" i="33" a="1"/>
  <c r="X12" i="29" a="1"/>
  <c r="U8" i="29" a="1"/>
  <c r="X276" i="33" a="1"/>
  <c r="W136" i="29" a="1"/>
  <c r="U80" i="29" a="1"/>
  <c r="Z257" i="33" a="1"/>
  <c r="U61" i="33" a="1"/>
  <c r="U99" i="29" a="1"/>
  <c r="U68" i="33" a="1"/>
  <c r="Y22" i="33" a="1"/>
  <c r="Z51" i="29" a="1"/>
  <c r="Y43" i="29" a="1"/>
  <c r="T23" i="33" a="1"/>
  <c r="X87" i="30" a="1"/>
  <c r="X149" i="29" a="1"/>
  <c r="W119" i="29" a="1"/>
  <c r="V111" i="29" a="1"/>
  <c r="T221" i="29" a="1"/>
  <c r="W21" i="29" a="1"/>
  <c r="T157" i="29" a="1"/>
  <c r="T152" i="33" a="1"/>
  <c r="T61" i="33" a="1"/>
  <c r="X272" i="29" a="1"/>
  <c r="X182" i="29" a="1"/>
  <c r="Y11" i="29" a="1"/>
  <c r="V282" i="33" a="1"/>
  <c r="T192" i="29" a="1"/>
  <c r="V9" i="29" a="1"/>
  <c r="V167" i="29" a="1"/>
  <c r="Y282" i="33" a="1"/>
  <c r="W155" i="29" a="1"/>
  <c r="W252" i="33" a="1"/>
  <c r="U276" i="33" a="1"/>
  <c r="Y10" i="29" a="1"/>
  <c r="W25" i="29" a="1"/>
  <c r="X172" i="33" a="1"/>
  <c r="Z16" i="29" a="1"/>
  <c r="T139" i="29" a="1"/>
  <c r="Y95" i="29" a="1"/>
  <c r="V236" i="29" a="1"/>
  <c r="X232" i="29" a="1"/>
  <c r="W105" i="29" a="1"/>
  <c r="W139" i="33" a="1"/>
  <c r="X291" i="33" a="1"/>
  <c r="Z229" i="33" a="1"/>
  <c r="T17" i="29" a="1"/>
  <c r="V170" i="33" a="1"/>
  <c r="W213" i="29" a="1"/>
  <c r="Z20" i="29" a="1"/>
  <c r="T272" i="33" a="1"/>
  <c r="V109" i="29" a="1"/>
  <c r="Z171" i="29" a="1"/>
  <c r="T288" i="33" a="1"/>
  <c r="W53" i="30" a="1"/>
  <c r="W262" i="33" a="1"/>
  <c r="U267" i="29" a="1"/>
  <c r="Y276" i="33" a="1"/>
  <c r="V139" i="29" a="1"/>
  <c r="W290" i="33" a="1"/>
  <c r="Z14" i="29" a="1"/>
  <c r="Z151" i="33" a="1"/>
  <c r="T90" i="29" a="1"/>
  <c r="Z263" i="29" a="1"/>
  <c r="Z252" i="33" a="1"/>
  <c r="Z162" i="33" a="1"/>
  <c r="Z220" i="29" a="1"/>
  <c r="U219" i="29" a="1"/>
  <c r="U269" i="33" a="1"/>
  <c r="Y246" i="29" a="1"/>
  <c r="Z105" i="33" a="1"/>
  <c r="V266" i="29" a="1"/>
  <c r="W306" i="31" a="1"/>
  <c r="U213" i="29" a="1"/>
  <c r="T150" i="33" a="1"/>
  <c r="X242" i="33" a="1"/>
  <c r="X260" i="33" a="1"/>
  <c r="Y119" i="29" a="1"/>
  <c r="T260" i="33" a="1"/>
  <c r="X140" i="33" a="1"/>
  <c r="V276" i="33" a="1"/>
  <c r="Y111" i="29" a="1"/>
  <c r="V91" i="33" a="1"/>
  <c r="W29" i="29" a="1"/>
  <c r="X283" i="33" a="1"/>
  <c r="X43" i="29" a="1"/>
  <c r="V14" i="29" a="1"/>
  <c r="V153" i="33" a="1"/>
  <c r="W243" i="33" a="1"/>
  <c r="V7" i="33" a="1"/>
  <c r="U151" i="33" a="1"/>
  <c r="Z164" i="29" a="1"/>
  <c r="X179" i="29" a="1"/>
  <c r="Y35" i="29" a="1"/>
  <c r="T174" i="30" a="1"/>
  <c r="U252" i="33" a="1"/>
  <c r="X212" i="29" a="1"/>
  <c r="W140" i="29" a="1"/>
  <c r="Y185" i="29" a="1"/>
  <c r="W255" i="33" a="1"/>
  <c r="U76" i="29" a="1"/>
  <c r="U184" i="34" a="1"/>
  <c r="W146" i="33" a="1"/>
  <c r="V22" i="29" a="1"/>
  <c r="Z127" i="29" a="1"/>
  <c r="Z275" i="29" a="1"/>
  <c r="W283" i="33" a="1"/>
  <c r="X174" i="33" a="1"/>
  <c r="T250" i="29" a="1"/>
  <c r="Y223" i="29" a="1"/>
  <c r="T123" i="29" a="1"/>
  <c r="T125" i="29" a="1"/>
  <c r="T65" i="29" a="1"/>
  <c r="U171" i="29" a="1"/>
  <c r="W78" i="29" a="1"/>
  <c r="U111" i="29" a="1"/>
  <c r="W73" i="31" a="1"/>
  <c r="V67" i="29" a="1"/>
  <c r="W156" i="33" a="1"/>
  <c r="V198" i="29" a="1"/>
  <c r="U47" i="29" a="1"/>
  <c r="Z251" i="29" a="1"/>
  <c r="X157" i="29" a="1"/>
  <c r="V143" i="33" a="1"/>
  <c r="Z157" i="29" a="1"/>
  <c r="V182" i="29" a="1"/>
  <c r="Y275" i="29" a="1"/>
  <c r="V245" i="29" a="1"/>
  <c r="Z177" i="29" a="1"/>
  <c r="V118" i="29" a="1"/>
  <c r="Y272" i="29" a="1"/>
  <c r="U261" i="33" a="1"/>
  <c r="X269" i="33" a="1"/>
  <c r="Y78" i="29" a="1"/>
  <c r="Y127" i="29" a="1"/>
  <c r="T231" i="29" a="1"/>
  <c r="V68" i="29" a="1"/>
  <c r="W223" i="29" a="1"/>
  <c r="U187" i="29" a="1"/>
  <c r="Y15" i="29" a="1"/>
  <c r="U141" i="33" a="1"/>
  <c r="U17" i="29" a="1"/>
  <c r="X123" i="33" a="1"/>
  <c r="V272" i="29" a="1"/>
  <c r="Y61" i="33" a="1"/>
  <c r="Y261" i="33" a="1"/>
  <c r="Z89" i="33" a="1"/>
  <c r="Y107" i="33" a="1"/>
  <c r="Y108" i="29" a="1"/>
  <c r="Y238" i="33" a="1"/>
  <c r="U88" i="29" a="1"/>
  <c r="V169" i="29" a="1"/>
  <c r="U102" i="33" a="1"/>
  <c r="U244" i="29" a="1"/>
  <c r="V158" i="29" a="1"/>
  <c r="V183" i="29" a="1"/>
  <c r="V173" i="33" a="1"/>
  <c r="U184" i="29" a="1"/>
  <c r="Y259" i="33" a="1"/>
  <c r="X20" i="29" a="1"/>
  <c r="U287" i="29" a="1"/>
  <c r="W250" i="30" a="1"/>
  <c r="Z79" i="33" a="1"/>
  <c r="Z207" i="29" a="1"/>
  <c r="V64" i="33" a="1"/>
  <c r="X38" i="29" a="1"/>
  <c r="X254" i="29" a="1"/>
  <c r="T9" i="29" a="1"/>
  <c r="T49" i="29" a="1"/>
  <c r="X185" i="29" a="1"/>
  <c r="X247" i="29" a="1"/>
  <c r="U25" i="29" a="1"/>
  <c r="Z39" i="34" a="1"/>
  <c r="X143" i="33" a="1"/>
  <c r="Z72" i="29" a="1"/>
  <c r="T129" i="33" a="1"/>
  <c r="U199" i="33" a="1"/>
  <c r="U81" i="29" a="1"/>
  <c r="T283" i="33" a="1"/>
  <c r="T131" i="29" a="1"/>
  <c r="Z9" i="29" a="1"/>
  <c r="X203" i="33" a="1"/>
  <c r="U9" i="29" a="1"/>
  <c r="Y120" i="29" a="1"/>
  <c r="Y224" i="29" a="1"/>
  <c r="Y57" i="29" a="1"/>
  <c r="X113" i="33" a="1"/>
  <c r="X64" i="29" a="1"/>
  <c r="X49" i="30" a="1"/>
  <c r="W36" i="29" a="1"/>
  <c r="Z232" i="29" a="1"/>
  <c r="T141" i="33" a="1"/>
  <c r="T229" i="29" a="1"/>
  <c r="Y88" i="29" a="1"/>
  <c r="T93" i="33" a="1"/>
  <c r="U308" i="33" a="1"/>
  <c r="W213" i="33" a="1"/>
  <c r="V92" i="29" a="1"/>
  <c r="X74" i="31" a="1"/>
  <c r="Y159" i="33" a="1"/>
  <c r="Y91" i="33" a="1"/>
  <c r="U275" i="29" a="1"/>
  <c r="Y109" i="33" a="1"/>
  <c r="V252" i="33" a="1"/>
  <c r="Z195" i="29" a="1"/>
  <c r="Y153" i="33" a="1"/>
  <c r="T187" i="29" a="1"/>
  <c r="Y68" i="29" a="1"/>
  <c r="W112" i="29" a="1"/>
  <c r="X112" i="33" a="1"/>
  <c r="T22" i="29" a="1"/>
  <c r="Z17" i="29" a="1"/>
  <c r="U38" i="33" a="1"/>
  <c r="X86" i="29" a="1"/>
  <c r="X31" i="29" a="1"/>
  <c r="U149" i="29" a="1"/>
  <c r="V205" i="29" a="1"/>
  <c r="T220" i="33" a="1"/>
  <c r="U43" i="29" a="1"/>
  <c r="V246" i="33" a="1"/>
  <c r="W221" i="29" a="1"/>
  <c r="W93" i="29" a="1"/>
  <c r="T311" i="33" a="1"/>
  <c r="U90" i="29" a="1"/>
  <c r="Y33" i="29" a="1"/>
  <c r="U35" i="29" a="1"/>
  <c r="U203" i="33" a="1"/>
  <c r="T68" i="29" a="1"/>
  <c r="T199" i="33" a="1"/>
  <c r="W269" i="29" a="1"/>
  <c r="Y257" i="33" a="1"/>
  <c r="V232" i="29" a="1"/>
  <c r="X273" i="29" a="1"/>
  <c r="Z268" i="29" a="1"/>
  <c r="Y243" i="29" a="1"/>
  <c r="Y38" i="29" a="1"/>
  <c r="Z44" i="29" a="1"/>
  <c r="T72" i="33" a="1"/>
  <c r="V123" i="29" a="1"/>
  <c r="Z145" i="29" a="1"/>
  <c r="T7" i="33" a="1"/>
  <c r="V222" i="29" a="1"/>
  <c r="X287" i="29" a="1"/>
  <c r="U257" i="29" a="1"/>
  <c r="W30" i="29" a="1"/>
  <c r="W141" i="29" a="1"/>
  <c r="Y173" i="33" a="1"/>
  <c r="T269" i="33" a="1"/>
  <c r="Z131" i="29" a="1"/>
  <c r="U247" i="29" a="1"/>
  <c r="Z84" i="29" a="1"/>
  <c r="V287" i="29" a="1"/>
  <c r="X156" i="33" a="1"/>
  <c r="T198" i="33" a="1"/>
  <c r="U111" i="33" a="1"/>
  <c r="U283" i="33" a="1"/>
  <c r="T50" i="29" a="1"/>
  <c r="V79" i="33" a="1"/>
  <c r="U130" i="29" a="1"/>
  <c r="V187" i="33" a="1"/>
  <c r="X72" i="29" a="1"/>
  <c r="V257" i="29" a="1"/>
  <c r="U188" i="29" a="1"/>
  <c r="V192" i="29" a="1"/>
  <c r="Z243" i="33" a="1"/>
  <c r="Y309" i="33" a="1"/>
  <c r="U311" i="33" a="1"/>
  <c r="W281" i="29" a="1"/>
  <c r="V64" i="29" a="1"/>
  <c r="Y121" i="29" a="1"/>
  <c r="Z67" i="29" a="1"/>
  <c r="Z23" i="33" a="1"/>
  <c r="W119" i="33" a="1"/>
  <c r="V213" i="33" a="1"/>
  <c r="T306" i="31" a="1"/>
  <c r="V199" i="33" a="1"/>
  <c r="Y189" i="29" a="1"/>
  <c r="X216" i="29" a="1"/>
  <c r="U214" i="29" a="1"/>
  <c r="X213" i="33" a="1"/>
  <c r="W26" i="29" a="1"/>
  <c r="X89" i="33" a="1"/>
  <c r="Z172" i="33" a="1"/>
  <c r="V49" i="30" a="1"/>
  <c r="Z42" i="29" a="1"/>
  <c r="U144" i="29" a="1"/>
  <c r="W40" i="29" a="1"/>
  <c r="Y279" i="29" a="1"/>
  <c r="T266" i="29" a="1"/>
  <c r="W141" i="33" a="1"/>
  <c r="Z82" i="33" a="1"/>
  <c r="U153" i="29" a="1"/>
  <c r="Y87" i="29" a="1"/>
  <c r="V82" i="33" a="1"/>
  <c r="Y167" i="29" a="1"/>
  <c r="W17" i="33" a="1"/>
  <c r="X25" i="29" a="1"/>
  <c r="Y112" i="29" a="1"/>
  <c r="Z267" i="29" a="1"/>
  <c r="Y143" i="33" a="1"/>
  <c r="Y208" i="31" a="1"/>
  <c r="U17" i="33" a="1"/>
  <c r="W224" i="29" a="1"/>
  <c r="T168" i="29" a="1"/>
  <c r="Y145" i="29" a="1"/>
  <c r="Y200" i="33" a="1"/>
  <c r="U44" i="29" a="1"/>
  <c r="W23" i="33" a="1"/>
  <c r="Z204" i="29" a="1"/>
  <c r="V73" i="31" a="1"/>
  <c r="W237" i="29" a="1"/>
  <c r="U59" i="29" a="1"/>
  <c r="W61" i="33" a="1"/>
  <c r="Y7" i="33" a="1"/>
  <c r="T250" i="31" a="1"/>
  <c r="U221" i="29" a="1"/>
  <c r="W108" i="33" a="1"/>
  <c r="W115" i="29" a="1"/>
  <c r="V131" i="29" a="1"/>
  <c r="V109" i="33" a="1"/>
  <c r="W49" i="29" a="1"/>
  <c r="U139" i="29" a="1"/>
  <c r="X277" i="29" a="1"/>
  <c r="Y64" i="33" a="1"/>
  <c r="Y249" i="33" a="1"/>
  <c r="W12" i="29" a="1"/>
  <c r="Y158" i="29" a="1"/>
  <c r="W112" i="33" a="1"/>
  <c r="W133" i="33" a="1"/>
  <c r="Y109" i="29" a="1"/>
  <c r="V35" i="29" a="1"/>
  <c r="U167" i="29" a="1"/>
  <c r="T324" i="30" a="1"/>
  <c r="Y222" i="29" a="1"/>
  <c r="U15" i="29" a="1"/>
  <c r="T188" i="29" a="1"/>
  <c r="Y259" i="29" a="1"/>
  <c r="T267" i="29" a="1"/>
  <c r="V220" i="33" a="1"/>
  <c r="Z254" i="29" a="1"/>
  <c r="X261" i="29" a="1"/>
  <c r="T159" i="29" a="1"/>
  <c r="V179" i="33" a="1"/>
  <c r="Y174" i="30" a="1"/>
  <c r="Z269" i="29" a="1"/>
  <c r="V271" i="29" a="1"/>
  <c r="X280" i="29" a="1"/>
  <c r="V23" i="33" a="1"/>
  <c r="W15" i="29" a="1"/>
  <c r="U231" i="29" a="1"/>
  <c r="Z111" i="33" a="1"/>
  <c r="Y268" i="29" a="1"/>
  <c r="U120" i="29" a="1"/>
  <c r="T81" i="29" a="1"/>
  <c r="Y221" i="29" a="1"/>
  <c r="Y146" i="29" a="1"/>
  <c r="T291" i="33" a="1"/>
  <c r="W270" i="29" a="1"/>
  <c r="Y169" i="33" a="1"/>
  <c r="V311" i="33" a="1"/>
  <c r="U112" i="29" a="1"/>
  <c r="Z280" i="29" a="1"/>
  <c r="Y187" i="29" a="1"/>
  <c r="Z108" i="33" a="1"/>
  <c r="V255" i="33" a="1"/>
  <c r="Y76" i="29" a="1"/>
  <c r="V275" i="29" a="1"/>
  <c r="U279" i="29" a="1"/>
  <c r="U146" i="29" a="1"/>
  <c r="T312" i="30" a="1"/>
  <c r="X246" i="29" a="1"/>
  <c r="Y13" i="29" a="1"/>
  <c r="V82" i="29" a="1"/>
  <c r="V31" i="29" a="1"/>
  <c r="X238" i="29" a="1"/>
  <c r="V148" i="29" a="1"/>
  <c r="Y198" i="29" a="1"/>
  <c r="T211" i="29" a="1"/>
  <c r="Z152" i="33" a="1"/>
  <c r="Y283" i="33" a="1"/>
  <c r="Z29" i="29" a="1"/>
  <c r="Z200" i="33" a="1"/>
  <c r="V86" i="29" a="1"/>
  <c r="Y96" i="29" a="1"/>
  <c r="Z198" i="29" a="1"/>
  <c r="V81" i="29" a="1"/>
  <c r="Z262" i="33" a="1"/>
  <c r="X206" i="33" a="1"/>
  <c r="W35" i="29" a="1"/>
  <c r="T259" i="29" a="1"/>
  <c r="Y148" i="29" a="1"/>
  <c r="Z189" i="29" a="1"/>
  <c r="T284" i="29" a="1"/>
  <c r="V177" i="29" a="1"/>
  <c r="V112" i="29" a="1"/>
  <c r="U203" i="29" a="1"/>
  <c r="Y243" i="33" a="1"/>
  <c r="U260" i="33" a="1"/>
  <c r="Z65" i="33" a="1"/>
  <c r="Y204" i="33" a="1"/>
  <c r="T277" i="29" a="1"/>
  <c r="X88" i="29" a="1"/>
  <c r="W167" i="29" a="1"/>
  <c r="X236" i="29" a="1"/>
  <c r="Y122" i="34" a="1"/>
  <c r="V76" i="34" a="1"/>
  <c r="V39" i="34" a="1"/>
  <c r="Y313" i="34" a="1"/>
  <c r="U39" i="34" a="1"/>
  <c r="Y271" i="34" a="1"/>
  <c r="U280" i="29" a="1"/>
  <c r="V197" i="29" a="1"/>
  <c r="U196" i="33" a="1"/>
  <c r="T89" i="33" a="1"/>
  <c r="Z49" i="30" a="1"/>
  <c r="W211" i="29" a="1"/>
  <c r="W229" i="33" a="1"/>
  <c r="T196" i="33" a="1"/>
  <c r="W64" i="29" a="1"/>
  <c r="U34" i="29" a="1"/>
  <c r="T8" i="29" a="1"/>
  <c r="X34" i="29" a="1"/>
  <c r="Z221" i="29" a="1"/>
  <c r="T123" i="33" a="1"/>
  <c r="Z276" i="33" a="1"/>
  <c r="V227" i="29" a="1"/>
  <c r="W171" i="29" a="1"/>
  <c r="U276" i="29" a="1"/>
  <c r="W27" i="29" a="1"/>
  <c r="W258" i="33" a="1"/>
  <c r="W59" i="29" a="1"/>
  <c r="U220" i="33" a="1"/>
  <c r="V51" i="29" a="1"/>
  <c r="W45" i="29" a="1"/>
  <c r="W68" i="29" a="1"/>
  <c r="Z143" i="33" a="1"/>
  <c r="V258" i="29" a="1"/>
  <c r="W214" i="29" a="1"/>
  <c r="W299" i="33" a="1"/>
  <c r="Y139" i="29" a="1"/>
  <c r="Z239" i="33" a="1"/>
  <c r="Z273" i="29" a="1"/>
  <c r="T58" i="29" a="1"/>
  <c r="Y42" i="29" a="1"/>
  <c r="T153" i="29" a="1"/>
  <c r="X37" i="29" a="1"/>
  <c r="T129" i="29" a="1"/>
  <c r="Z132" i="29" a="1"/>
  <c r="U22" i="33" a="1"/>
  <c r="Z155" i="29" a="1"/>
  <c r="Y247" i="29" a="1"/>
  <c r="X79" i="29" a="1"/>
  <c r="X145" i="29" a="1"/>
  <c r="T156" i="33" a="1"/>
  <c r="W39" i="29" a="1"/>
  <c r="W95" i="29" a="1"/>
  <c r="Z182" i="31" a="1"/>
  <c r="X129" i="29" a="1"/>
  <c r="X67" i="29" a="1"/>
  <c r="T83" i="34" a="1"/>
  <c r="X37" i="34" a="1"/>
  <c r="Z175" i="34" a="1"/>
  <c r="V36" i="29" a="1"/>
  <c r="Z41" i="29" a="1"/>
  <c r="T42" i="29" a="1"/>
  <c r="U108" i="33" a="1"/>
  <c r="U65" i="29" a="1"/>
  <c r="X96" i="29" a="1"/>
  <c r="T158" i="29" a="1"/>
  <c r="Z216" i="29" a="1"/>
  <c r="Z259" i="33" a="1"/>
  <c r="T47" i="29" a="1"/>
  <c r="W31" i="29" a="1"/>
  <c r="U250" i="33" a="1"/>
  <c r="W51" i="29" a="1"/>
  <c r="V140" i="33" a="1"/>
  <c r="Y176" i="29" a="1"/>
  <c r="X211" i="29" a="1"/>
  <c r="U194" i="29" a="1"/>
  <c r="V102" i="33" a="1"/>
  <c r="T69" i="29" a="1"/>
  <c r="U212" i="29" a="1"/>
  <c r="X220" i="29" a="1"/>
  <c r="Z46" i="29" a="1"/>
  <c r="X313" i="34" a="1"/>
  <c r="U271" i="34" a="1"/>
  <c r="Z122" i="34" a="1"/>
  <c r="V187" i="29" a="1"/>
  <c r="X36" i="29" a="1"/>
  <c r="V268" i="33" a="1"/>
  <c r="V146" i="29" a="1"/>
  <c r="U92" i="29" a="1"/>
  <c r="T258" i="29" a="1"/>
  <c r="T185" i="29" a="1"/>
  <c r="U214" i="30" a="1"/>
  <c r="W279" i="29" a="1"/>
  <c r="Z192" i="33" a="1"/>
  <c r="U211" i="29" a="1"/>
  <c r="X76" i="34" a="1"/>
  <c r="Z259" i="29" a="1"/>
  <c r="X251" i="29" a="1"/>
  <c r="U21" i="29" a="1"/>
  <c r="Z150" i="33" a="1"/>
  <c r="X248" i="29" a="1"/>
  <c r="X92" i="29" a="1"/>
  <c r="U93" i="33" a="1"/>
  <c r="Z55" i="29" a="1"/>
  <c r="Y252" i="33" a="1"/>
  <c r="V264" i="29" a="1"/>
  <c r="Y32" i="29" a="1"/>
  <c r="Z261" i="33" a="1"/>
  <c r="Z18" i="33" a="1"/>
  <c r="U152" i="33" a="1"/>
  <c r="T44" i="29" a="1"/>
  <c r="W111" i="33" a="1"/>
  <c r="W278" i="29" a="1"/>
  <c r="W291" i="33" a="1"/>
  <c r="Z275" i="33" a="1"/>
  <c r="V250" i="33" a="1"/>
  <c r="V69" i="29" a="1"/>
  <c r="X221" i="29" a="1"/>
  <c r="Z196" i="33" a="1"/>
  <c r="U84" i="29" a="1"/>
  <c r="U243" i="29" a="1"/>
  <c r="V34" i="29" a="1"/>
  <c r="W37" i="29" a="1"/>
  <c r="T148" i="33" a="1"/>
  <c r="T39" i="34" a="1"/>
  <c r="Y262" i="33" a="1"/>
  <c r="Y232" i="29" a="1"/>
  <c r="W43" i="29" a="1"/>
  <c r="X278" i="29" a="1"/>
  <c r="X60" i="29" a="1"/>
  <c r="Y208" i="29" a="1"/>
  <c r="Y216" i="33" a="1"/>
  <c r="X259" i="29" a="1"/>
  <c r="T167" i="29" a="1"/>
  <c r="W54" i="33" a="1"/>
  <c r="U200" i="33" a="1"/>
  <c r="Z188" i="29" a="1"/>
  <c r="W123" i="33" a="1"/>
  <c r="X130" i="29" a="1"/>
  <c r="Z146" i="29" a="1"/>
  <c r="Y299" i="33" a="1"/>
  <c r="X263" i="29" a="1"/>
  <c r="X173" i="33" a="1"/>
  <c r="U109" i="29" a="1"/>
  <c r="V184" i="29" a="1"/>
  <c r="W57" i="33" a="1"/>
  <c r="W46" i="29" a="1"/>
  <c r="Z308" i="33" a="1"/>
  <c r="U125" i="29" a="1"/>
  <c r="T15" i="29" a="1"/>
  <c r="T243" i="33" a="1"/>
  <c r="U313" i="34" a="1"/>
  <c r="Y212" i="29" a="1"/>
  <c r="Y149" i="29" a="1"/>
  <c r="Z169" i="33" a="1"/>
  <c r="Z149" i="31" a="1"/>
  <c r="U174" i="29" a="1"/>
  <c r="Z148" i="33" a="1"/>
  <c r="W202" i="29" a="1"/>
  <c r="X58" i="29" a="1"/>
  <c r="V189" i="29" a="1"/>
  <c r="V174" i="29" a="1"/>
  <c r="Y110" i="29" a="1"/>
  <c r="U110" i="29" a="1"/>
  <c r="W170" i="33" a="1"/>
  <c r="W110" i="29" a="1"/>
  <c r="U11" i="29" a="1"/>
  <c r="W169" i="33" a="1"/>
  <c r="Y245" i="29" a="1"/>
  <c r="Y71" i="29" a="1"/>
  <c r="Y131" i="29" a="1"/>
  <c r="X109" i="33" a="1"/>
  <c r="V231" i="29" a="1"/>
  <c r="W162" i="33" a="1"/>
  <c r="U79" i="29" a="1"/>
  <c r="Z191" i="29" a="1"/>
  <c r="V110" i="29" a="1"/>
  <c r="W164" i="29" a="1"/>
  <c r="V278" i="29" a="1"/>
  <c r="Z47" i="29" a="1"/>
  <c r="W191" i="29" a="1"/>
  <c r="V123" i="33" a="1"/>
  <c r="W175" i="34" a="1"/>
  <c r="Z76" i="34" a="1"/>
  <c r="X122" i="34" a="1"/>
  <c r="T61" i="29" a="1"/>
  <c r="Y23" i="33" a="1"/>
  <c r="X269" i="29" a="1"/>
  <c r="V151" i="33" a="1"/>
  <c r="W269" i="33" a="1"/>
  <c r="U176" i="29" a="1"/>
  <c r="T119" i="29" a="1"/>
  <c r="Z242" i="33" a="1"/>
  <c r="V130" i="29" a="1"/>
  <c r="T271" i="29" a="1"/>
  <c r="Y138" i="29" a="1"/>
  <c r="X83" i="34" a="1"/>
  <c r="U122" i="34" a="1"/>
  <c r="Y105" i="29" a="1"/>
  <c r="W259" i="33" a="1"/>
  <c r="Z56" i="33" a="1"/>
  <c r="Y266" i="29" a="1"/>
  <c r="Y250" i="31" a="1"/>
  <c r="V37" i="34" a="1"/>
  <c r="Y311" i="33" a="1"/>
  <c r="Z111" i="29" a="1"/>
  <c r="X189" i="29" a="1"/>
  <c r="T22" i="33" a="1"/>
  <c r="Z65" i="29" a="1"/>
  <c r="V58" i="29" a="1"/>
  <c r="W244" i="29" a="1"/>
  <c r="W122" i="34" a="1"/>
  <c r="Z173" i="33" a="1"/>
  <c r="X250" i="31" a="1"/>
  <c r="X210" i="29" a="1"/>
  <c r="T73" i="29" a="1"/>
  <c r="Y59" i="29" a="1"/>
  <c r="U291" i="33" a="1"/>
  <c r="U204" i="29" a="1"/>
  <c r="V57" i="33" a="1"/>
  <c r="Y157" i="29" a="1"/>
  <c r="U56" i="33" a="1"/>
  <c r="X119" i="33" a="1"/>
  <c r="X118" i="29" a="1"/>
  <c r="W250" i="29" a="1"/>
  <c r="T82" i="33" a="1"/>
  <c r="W201" i="29" a="1"/>
  <c r="V283" i="33" a="1"/>
  <c r="U96" i="29" a="1"/>
  <c r="Y284" i="29" a="1"/>
  <c r="V164" i="29" a="1"/>
  <c r="T102" i="33" a="1"/>
  <c r="V184" i="34" a="1"/>
  <c r="T313" i="34" a="1"/>
  <c r="V9" i="34" a="1"/>
  <c r="W38" i="33" a="1"/>
  <c r="W146" i="29" a="1"/>
  <c r="W69" i="29" a="1"/>
  <c r="W50" i="29" a="1"/>
  <c r="Z131" i="33" a="1"/>
  <c r="V192" i="33" a="1"/>
  <c r="Y272" i="33" a="1"/>
  <c r="Z143" i="29" a="1"/>
  <c r="U255" i="33" a="1"/>
  <c r="Z61" i="33" a="1"/>
  <c r="V281" i="29" a="1"/>
  <c r="T56" i="33" a="1"/>
  <c r="U251" i="29" a="1"/>
  <c r="X191" i="29" a="1"/>
  <c r="Z281" i="29" a="1"/>
  <c r="Z247" i="29" a="1"/>
  <c r="U264" i="29" a="1"/>
  <c r="U42" i="29" a="1"/>
  <c r="X262" i="33" a="1"/>
  <c r="Y125" i="29" a="1"/>
  <c r="W17" i="29" a="1"/>
  <c r="Z22" i="29" a="1"/>
  <c r="Y129" i="33" a="1"/>
  <c r="V32" i="29" a="1"/>
  <c r="U195" i="29" a="1"/>
  <c r="W207" i="29" a="1"/>
  <c r="Y290" i="33" a="1"/>
  <c r="T55" i="29" a="1"/>
  <c r="V194" i="29" a="1"/>
  <c r="W208" i="29" a="1"/>
  <c r="Z236" i="29" a="1"/>
  <c r="W138" i="29" a="1"/>
  <c r="X10" i="29" a="1"/>
  <c r="W57" i="29" a="1"/>
  <c r="U166" i="29" a="1"/>
  <c r="U78" i="29" a="1"/>
  <c r="Y41" i="29" a="1"/>
  <c r="T92" i="29" a="1"/>
  <c r="T238" i="29" a="1"/>
  <c r="T39" i="29" a="1"/>
  <c r="Y34" i="29" a="1"/>
  <c r="V157" i="29" a="1"/>
  <c r="W203" i="33" a="1"/>
  <c r="T149" i="29" a="1"/>
  <c r="X231" i="33" a="1"/>
  <c r="V288" i="33" a="1"/>
  <c r="W176" i="29" a="1"/>
  <c r="W9" i="34" a="1"/>
  <c r="Y199" i="29" a="1"/>
  <c r="V119" i="33" a="1"/>
  <c r="Z9" i="34" a="1"/>
  <c r="T98" i="29" a="1"/>
  <c r="V122" i="34" a="1"/>
  <c r="U175" i="34" a="1"/>
  <c r="W214" i="30" a="1"/>
  <c r="V129" i="33" a="1"/>
  <c r="T287" i="29" a="1"/>
  <c r="T105" i="29" a="1"/>
  <c r="Y273" i="29" a="1"/>
  <c r="U129" i="29" a="1"/>
  <c r="V214" i="30" a="1"/>
  <c r="Y86" i="29" a="1"/>
  <c r="W268" i="29" a="1"/>
  <c r="W151" i="33" a="1"/>
  <c r="U189" i="29" a="1"/>
  <c r="V244" i="29" a="1"/>
  <c r="T248" i="29" a="1"/>
  <c r="T278" i="29" a="1"/>
  <c r="T101" i="29" a="1"/>
  <c r="Y87" i="30" a="1"/>
  <c r="Y255" i="33" a="1"/>
  <c r="Z166" i="29" a="1"/>
  <c r="T213" i="33" a="1"/>
  <c r="X95" i="29" a="1"/>
  <c r="V224" i="29" a="1"/>
  <c r="T30" i="29" a="1"/>
  <c r="X93" i="29" a="1"/>
  <c r="T214" i="30" a="1"/>
  <c r="X68" i="33" a="1"/>
  <c r="Y102" i="33" a="1"/>
  <c r="Z7" i="33" a="1"/>
  <c r="Y203" i="33" a="1"/>
  <c r="U290" i="33" a="1"/>
  <c r="Y209" i="29" a="1"/>
  <c r="V79" i="29" a="1"/>
  <c r="X175" i="34" a="1"/>
  <c r="W37" i="34" a="1"/>
  <c r="X120" i="29" a="1"/>
  <c r="Y168" i="29" a="1"/>
  <c r="Z276" i="29" a="1"/>
  <c r="V45" i="29" a="1"/>
  <c r="V207" i="29" a="1"/>
  <c r="X98" i="29" a="1"/>
  <c r="Y99" i="29" a="1"/>
  <c r="Z307" i="33" a="1"/>
  <c r="Z107" i="33" a="1"/>
  <c r="V117" i="29" a="1"/>
  <c r="Z91" i="29" a="1"/>
  <c r="Z279" i="29" a="1"/>
  <c r="U266" i="29" a="1"/>
  <c r="V13" i="29" a="1"/>
  <c r="U259" i="29" a="1"/>
  <c r="Y45" i="29" a="1"/>
  <c r="V148" i="33" a="1"/>
  <c r="X250" i="33" a="1"/>
  <c r="T308" i="33" a="1"/>
  <c r="X64" i="33" a="1"/>
  <c r="V143" i="29" a="1"/>
  <c r="Z114" i="29" a="1"/>
  <c r="T119" i="33" a="1"/>
  <c r="Y192" i="29" a="1"/>
  <c r="Z206" i="33" a="1"/>
  <c r="Y206" i="33" a="1"/>
  <c r="W79" i="33" a="1"/>
  <c r="V144" i="29" a="1"/>
  <c r="W83" i="34" a="1"/>
  <c r="W313" i="34" a="1"/>
  <c r="V93" i="33" a="1"/>
  <c r="Y192" i="33" a="1"/>
  <c r="X147" i="29" a="1"/>
  <c r="W212" i="29" a="1"/>
  <c r="U248" i="29" a="1"/>
  <c r="X78" i="29" a="1"/>
  <c r="W271" i="34" a="1"/>
  <c r="T37" i="29" a="1"/>
  <c r="T203" i="33" a="1"/>
  <c r="X81" i="29" a="1"/>
  <c r="T149" i="31" a="1"/>
  <c r="X107" i="33" a="1"/>
  <c r="V105" i="33" a="1"/>
  <c r="U169" i="33" a="1"/>
  <c r="V28" i="29" a="1"/>
  <c r="X105" i="29" a="1"/>
  <c r="Y213" i="33" a="1"/>
  <c r="T38" i="29" a="1"/>
  <c r="U174" i="33" a="1"/>
  <c r="T79" i="29" a="1"/>
  <c r="Y258" i="33" a="1"/>
  <c r="Z128" i="29" a="1"/>
  <c r="X93" i="33" a="1"/>
  <c r="U74" i="31" a="1"/>
  <c r="V33" i="29" a="1"/>
  <c r="W246" i="29" a="1"/>
  <c r="Y242" i="33" a="1"/>
  <c r="W96" i="29" a="1"/>
  <c r="V256" i="29" a="1"/>
  <c r="V169" i="33" a="1"/>
  <c r="Z97" i="33" a="1"/>
  <c r="Y140" i="33" a="1"/>
  <c r="V240" i="33" a="1"/>
  <c r="Y254" i="29" a="1"/>
  <c r="V203" i="33" a="1"/>
  <c r="W184" i="29" a="1"/>
  <c r="T43" i="29" a="1"/>
  <c r="T257" i="33" a="1"/>
  <c r="Z11" i="29" a="1"/>
  <c r="Y105" i="33" a="1"/>
  <c r="W232" i="29" a="1"/>
  <c r="T249" i="33" a="1"/>
  <c r="Z168" i="29" a="1"/>
  <c r="Z231" i="29" a="1"/>
  <c r="W231" i="29" a="1"/>
  <c r="W127" i="29" a="1"/>
  <c r="T214" i="29" a="1"/>
  <c r="U159" i="29" a="1"/>
  <c r="Z69" i="29" a="1"/>
  <c r="Y58" i="29" a="1"/>
  <c r="X306" i="31" a="1"/>
  <c r="Y83" i="34" a="1"/>
  <c r="U161" i="34" a="1"/>
  <c r="Y119" i="33" a="1"/>
  <c r="Z220" i="33" a="1"/>
  <c r="Y136" i="29" a="1"/>
  <c r="U13" i="29" a="1"/>
  <c r="U173" i="33" a="1"/>
  <c r="Y133" i="33" a="1"/>
  <c r="U40" i="29" a="1"/>
  <c r="X196" i="33" a="1"/>
  <c r="Z129" i="33" a="1"/>
  <c r="Y115" i="29" a="1"/>
  <c r="U29" i="29" a="1"/>
  <c r="W11" i="29" a="1"/>
  <c r="Y132" i="29" a="1"/>
  <c r="Y129" i="30" a="1"/>
  <c r="W311" i="33" a="1"/>
  <c r="X38" i="33" a="1"/>
  <c r="X167" i="29" a="1"/>
  <c r="X271" i="34" a="1"/>
  <c r="X131" i="29" a="1"/>
  <c r="T208" i="29" a="1"/>
  <c r="W161" i="34" a="1"/>
  <c r="T117" i="29" a="1"/>
  <c r="X55" i="29" a="1"/>
  <c r="T290" i="33" a="1"/>
  <c r="W65" i="29" a="1"/>
  <c r="V90" i="29" a="1"/>
  <c r="W33" i="29" a="1"/>
  <c r="Y175" i="34" a="1"/>
  <c r="V76" i="29" a="1"/>
  <c r="Z313" i="34" a="1"/>
  <c r="W233" i="29" a="1"/>
  <c r="V268" i="29" a="1"/>
  <c r="W271" i="29" a="1"/>
  <c r="X243" i="33" a="1"/>
  <c r="V150" i="33" a="1"/>
  <c r="Z230" i="29" a="1"/>
  <c r="Z257" i="29" a="1"/>
  <c r="T14" i="29" a="1"/>
  <c r="V201" i="29" a="1"/>
  <c r="X82" i="33" a="1"/>
  <c r="Y89" i="33" a="1"/>
  <c r="Z222" i="29" a="1"/>
  <c r="W109" i="33" a="1"/>
  <c r="V107" i="33" a="1"/>
  <c r="W239" i="33" a="1"/>
  <c r="Z17" i="33" a="1"/>
  <c r="U258" i="33" a="1"/>
  <c r="X162" i="33" a="1"/>
  <c r="U231" i="33" a="1"/>
  <c r="Z15" i="29" a="1"/>
  <c r="V101" i="29" a="1"/>
  <c r="U22" i="29" a="1"/>
  <c r="T184" i="34" a="1"/>
  <c r="Z161" i="34" a="1"/>
  <c r="V83" i="34" a="1"/>
  <c r="T146" i="29" a="1"/>
  <c r="U269" i="29" a="1"/>
  <c r="Z112" i="33" a="1"/>
  <c r="V243" i="33" a="1"/>
  <c r="U159" i="33" a="1"/>
  <c r="X253" i="29" a="1"/>
  <c r="T164" i="29" a="1"/>
  <c r="V259" i="33" a="1"/>
  <c r="Z187" i="29" a="1"/>
  <c r="X262" i="29" a="1"/>
  <c r="T143" i="33" a="1"/>
  <c r="V119" i="29" a="1"/>
  <c r="Z39" i="29" a="1"/>
  <c r="W248" i="29" a="1"/>
  <c r="X257" i="33" a="1"/>
  <c r="Y17" i="33" a="1"/>
  <c r="W205" i="29" a="1"/>
  <c r="X109" i="29" a="1"/>
  <c r="Y9" i="34" a="1"/>
  <c r="W107" i="33" a="1"/>
  <c r="X47" i="29" a="1"/>
  <c r="X39" i="34" a="1"/>
  <c r="Z184" i="34" a="1"/>
  <c r="Y184" i="34" a="1"/>
  <c r="X184" i="34" a="1"/>
  <c r="W184" i="34" a="1"/>
  <c r="X39" i="34" l="1"/>
  <c r="X47" i="29"/>
  <c r="W107" i="33"/>
  <c r="Y9" i="34"/>
  <c r="X109" i="29"/>
  <c r="W205" i="29"/>
  <c r="Y17" i="33"/>
  <c r="X257" i="33"/>
  <c r="W248" i="29"/>
  <c r="Z39" i="29"/>
  <c r="V119" i="29"/>
  <c r="T143" i="33"/>
  <c r="X262" i="29"/>
  <c r="Z187" i="29"/>
  <c r="V259" i="33"/>
  <c r="T164" i="29"/>
  <c r="X253" i="29"/>
  <c r="U159" i="33"/>
  <c r="V243" i="33"/>
  <c r="Z112" i="33"/>
  <c r="U269" i="29"/>
  <c r="T146" i="29"/>
  <c r="V83" i="34"/>
  <c r="Z161" i="34"/>
  <c r="T184" i="34"/>
  <c r="U22" i="29"/>
  <c r="V101" i="29"/>
  <c r="Z15" i="29"/>
  <c r="U231" i="33"/>
  <c r="X162" i="33"/>
  <c r="U258" i="33"/>
  <c r="Z17" i="33"/>
  <c r="W239" i="33"/>
  <c r="V107" i="33"/>
  <c r="W109" i="33"/>
  <c r="Z222" i="29"/>
  <c r="Y89" i="33"/>
  <c r="X82" i="33"/>
  <c r="V201" i="29"/>
  <c r="T14" i="29"/>
  <c r="Z257" i="29"/>
  <c r="Z230" i="29"/>
  <c r="V150" i="33"/>
  <c r="X243" i="33"/>
  <c r="W271" i="29"/>
  <c r="V268" i="29"/>
  <c r="W233" i="29"/>
  <c r="Z313" i="34"/>
  <c r="V76" i="29"/>
  <c r="Y175" i="34"/>
  <c r="L175" i="34" s="1"/>
  <c r="W33" i="29"/>
  <c r="V90" i="29"/>
  <c r="W65" i="29"/>
  <c r="T290" i="33"/>
  <c r="X55" i="29"/>
  <c r="T117" i="29"/>
  <c r="W161" i="34"/>
  <c r="T208" i="29"/>
  <c r="X131" i="29"/>
  <c r="X271" i="34"/>
  <c r="X167" i="29"/>
  <c r="X38" i="33"/>
  <c r="W311" i="33"/>
  <c r="Y129" i="30"/>
  <c r="Y132" i="29"/>
  <c r="W11" i="29"/>
  <c r="U29" i="29"/>
  <c r="Y115" i="29"/>
  <c r="Z129" i="33"/>
  <c r="X196" i="33"/>
  <c r="U40" i="29"/>
  <c r="Y133" i="33"/>
  <c r="U173" i="33"/>
  <c r="U13" i="29"/>
  <c r="Y136" i="29"/>
  <c r="Z220" i="33"/>
  <c r="Y119" i="33"/>
  <c r="U161" i="34"/>
  <c r="Y83" i="34"/>
  <c r="X306" i="31"/>
  <c r="Y58" i="29"/>
  <c r="Z69" i="29"/>
  <c r="U159" i="29"/>
  <c r="T214" i="29"/>
  <c r="W127" i="29"/>
  <c r="W231" i="29"/>
  <c r="Z231" i="29"/>
  <c r="Z168" i="29"/>
  <c r="T249" i="33"/>
  <c r="W232" i="29"/>
  <c r="Y105" i="33"/>
  <c r="Z11" i="29"/>
  <c r="T257" i="33"/>
  <c r="T43" i="29"/>
  <c r="W184" i="29"/>
  <c r="V203" i="33"/>
  <c r="Y254" i="29"/>
  <c r="V240" i="33"/>
  <c r="Y140" i="33"/>
  <c r="Z97" i="33"/>
  <c r="V169" i="33"/>
  <c r="V256" i="29"/>
  <c r="W96" i="29"/>
  <c r="Y242" i="33"/>
  <c r="W246" i="29"/>
  <c r="V33" i="29"/>
  <c r="U74" i="31"/>
  <c r="X93" i="33"/>
  <c r="Z128" i="29"/>
  <c r="Y258" i="33"/>
  <c r="T79" i="29"/>
  <c r="U174" i="33"/>
  <c r="T38" i="29"/>
  <c r="Y213" i="33"/>
  <c r="X105" i="29"/>
  <c r="V28" i="29"/>
  <c r="U169" i="33"/>
  <c r="V105" i="33"/>
  <c r="X107" i="33"/>
  <c r="T149" i="31"/>
  <c r="X81" i="29"/>
  <c r="T203" i="33"/>
  <c r="T37" i="29"/>
  <c r="W271" i="34"/>
  <c r="X78" i="29"/>
  <c r="U248" i="29"/>
  <c r="W212" i="29"/>
  <c r="X147" i="29"/>
  <c r="Y192" i="33"/>
  <c r="V93" i="33"/>
  <c r="W313" i="34"/>
  <c r="W83" i="34"/>
  <c r="V144" i="29"/>
  <c r="W79" i="33"/>
  <c r="Y206" i="33"/>
  <c r="Z206" i="33"/>
  <c r="Y192" i="29"/>
  <c r="T119" i="33"/>
  <c r="Z114" i="29"/>
  <c r="V143" i="29"/>
  <c r="X64" i="33"/>
  <c r="T308" i="33"/>
  <c r="X250" i="33"/>
  <c r="V148" i="33"/>
  <c r="Y45" i="29"/>
  <c r="U259" i="29"/>
  <c r="V13" i="29"/>
  <c r="U266" i="29"/>
  <c r="Z279" i="29"/>
  <c r="Z91" i="29"/>
  <c r="V117" i="29"/>
  <c r="Z107" i="33"/>
  <c r="Z307" i="33"/>
  <c r="Y99" i="29"/>
  <c r="X98" i="29"/>
  <c r="V207" i="29"/>
  <c r="V45" i="29"/>
  <c r="Z276" i="29"/>
  <c r="Y168" i="29"/>
  <c r="X120" i="29"/>
  <c r="W37" i="34"/>
  <c r="X175" i="34"/>
  <c r="V79" i="29"/>
  <c r="Y209" i="29"/>
  <c r="U290" i="33"/>
  <c r="Y203" i="33"/>
  <c r="Z7" i="33"/>
  <c r="Y102" i="33"/>
  <c r="X68" i="33"/>
  <c r="T214" i="30"/>
  <c r="X93" i="29"/>
  <c r="T30" i="29"/>
  <c r="V224" i="29"/>
  <c r="X95" i="29"/>
  <c r="T213" i="33"/>
  <c r="Z166" i="29"/>
  <c r="Y255" i="33"/>
  <c r="Y87" i="30"/>
  <c r="T101" i="29"/>
  <c r="T278" i="29"/>
  <c r="T248" i="29"/>
  <c r="V244" i="29"/>
  <c r="U189" i="29"/>
  <c r="W151" i="33"/>
  <c r="W268" i="29"/>
  <c r="Y86" i="29"/>
  <c r="V214" i="30"/>
  <c r="U129" i="29"/>
  <c r="Y273" i="29"/>
  <c r="T105" i="29"/>
  <c r="T287" i="29"/>
  <c r="V129" i="33"/>
  <c r="W214" i="30"/>
  <c r="U175" i="34"/>
  <c r="H175" i="34" s="1"/>
  <c r="V122" i="34"/>
  <c r="T98" i="29"/>
  <c r="Z9" i="34"/>
  <c r="V119" i="33"/>
  <c r="Y199" i="29"/>
  <c r="W9" i="34"/>
  <c r="W176" i="29"/>
  <c r="V288" i="33"/>
  <c r="X231" i="33"/>
  <c r="T149" i="29"/>
  <c r="W203" i="33"/>
  <c r="V157" i="29"/>
  <c r="Y34" i="29"/>
  <c r="T39" i="29"/>
  <c r="T238" i="29"/>
  <c r="T92" i="29"/>
  <c r="Y41" i="29"/>
  <c r="U78" i="29"/>
  <c r="U166" i="29"/>
  <c r="W57" i="29"/>
  <c r="X10" i="29"/>
  <c r="W138" i="29"/>
  <c r="Z236" i="29"/>
  <c r="W208" i="29"/>
  <c r="V194" i="29"/>
  <c r="T55" i="29"/>
  <c r="Y290" i="33"/>
  <c r="W207" i="29"/>
  <c r="U195" i="29"/>
  <c r="V32" i="29"/>
  <c r="Y129" i="33"/>
  <c r="Z22" i="29"/>
  <c r="W17" i="29"/>
  <c r="Y125" i="29"/>
  <c r="X262" i="33"/>
  <c r="U42" i="29"/>
  <c r="U264" i="29"/>
  <c r="Z247" i="29"/>
  <c r="Z281" i="29"/>
  <c r="X191" i="29"/>
  <c r="U251" i="29"/>
  <c r="T56" i="33"/>
  <c r="V281" i="29"/>
  <c r="Z61" i="33"/>
  <c r="U255" i="33"/>
  <c r="Z143" i="29"/>
  <c r="Y272" i="33"/>
  <c r="V192" i="33"/>
  <c r="Z131" i="33"/>
  <c r="W50" i="29"/>
  <c r="W69" i="29"/>
  <c r="W146" i="29"/>
  <c r="W38" i="33"/>
  <c r="V9" i="34"/>
  <c r="T313" i="34"/>
  <c r="V184" i="34"/>
  <c r="T102" i="33"/>
  <c r="V164" i="29"/>
  <c r="Y284" i="29"/>
  <c r="U96" i="29"/>
  <c r="V283" i="33"/>
  <c r="W201" i="29"/>
  <c r="T82" i="33"/>
  <c r="W250" i="29"/>
  <c r="X118" i="29"/>
  <c r="X119" i="33"/>
  <c r="U56" i="33"/>
  <c r="Y157" i="29"/>
  <c r="V57" i="33"/>
  <c r="U204" i="29"/>
  <c r="U291" i="33"/>
  <c r="Y59" i="29"/>
  <c r="T73" i="29"/>
  <c r="X210" i="29"/>
  <c r="X250" i="31"/>
  <c r="Z173" i="33"/>
  <c r="W122" i="34"/>
  <c r="W244" i="29"/>
  <c r="V58" i="29"/>
  <c r="Z65" i="29"/>
  <c r="T22" i="33"/>
  <c r="X189" i="29"/>
  <c r="Z111" i="29"/>
  <c r="Y311" i="33"/>
  <c r="V37" i="34"/>
  <c r="Y250" i="31"/>
  <c r="Y266" i="29"/>
  <c r="Z56" i="33"/>
  <c r="W259" i="33"/>
  <c r="Y105" i="29"/>
  <c r="U122" i="34"/>
  <c r="X83" i="34"/>
  <c r="Y138" i="29"/>
  <c r="T271" i="29"/>
  <c r="V130" i="29"/>
  <c r="Z242" i="33"/>
  <c r="T119" i="29"/>
  <c r="U176" i="29"/>
  <c r="W269" i="33"/>
  <c r="V151" i="33"/>
  <c r="X269" i="29"/>
  <c r="Y23" i="33"/>
  <c r="T61" i="29"/>
  <c r="X122" i="34"/>
  <c r="Z76" i="34"/>
  <c r="W175" i="34"/>
  <c r="V123" i="33"/>
  <c r="W191" i="29"/>
  <c r="Z47" i="29"/>
  <c r="V278" i="29"/>
  <c r="W164" i="29"/>
  <c r="V110" i="29"/>
  <c r="Z191" i="29"/>
  <c r="U79" i="29"/>
  <c r="W162" i="33"/>
  <c r="V231" i="29"/>
  <c r="X109" i="33"/>
  <c r="Y131" i="29"/>
  <c r="Y71" i="29"/>
  <c r="Y245" i="29"/>
  <c r="W169" i="33"/>
  <c r="U11" i="29"/>
  <c r="W110" i="29"/>
  <c r="W170" i="33"/>
  <c r="U110" i="29"/>
  <c r="Y110" i="29"/>
  <c r="V174" i="29"/>
  <c r="V189" i="29"/>
  <c r="X58" i="29"/>
  <c r="W202" i="29"/>
  <c r="Z148" i="33"/>
  <c r="U174" i="29"/>
  <c r="Z149" i="31"/>
  <c r="Z169" i="33"/>
  <c r="Y149" i="29"/>
  <c r="Y212" i="29"/>
  <c r="U313" i="34"/>
  <c r="T243" i="33"/>
  <c r="T15" i="29"/>
  <c r="U125" i="29"/>
  <c r="Z308" i="33"/>
  <c r="W46" i="29"/>
  <c r="W57" i="33"/>
  <c r="V184" i="29"/>
  <c r="U109" i="29"/>
  <c r="X173" i="33"/>
  <c r="X263" i="29"/>
  <c r="Y299" i="33"/>
  <c r="Z146" i="29"/>
  <c r="X130" i="29"/>
  <c r="W123" i="33"/>
  <c r="Z188" i="29"/>
  <c r="U200" i="33"/>
  <c r="W54" i="33"/>
  <c r="T167" i="29"/>
  <c r="X259" i="29"/>
  <c r="Y216" i="33"/>
  <c r="Y208" i="29"/>
  <c r="X60" i="29"/>
  <c r="X278" i="29"/>
  <c r="W43" i="29"/>
  <c r="Y232" i="29"/>
  <c r="Y262" i="33"/>
  <c r="T39" i="34"/>
  <c r="T148" i="33"/>
  <c r="W37" i="29"/>
  <c r="V34" i="29"/>
  <c r="U243" i="29"/>
  <c r="U84" i="29"/>
  <c r="Z196" i="33"/>
  <c r="X221" i="29"/>
  <c r="V69" i="29"/>
  <c r="V250" i="33"/>
  <c r="Z275" i="33"/>
  <c r="W291" i="33"/>
  <c r="W278" i="29"/>
  <c r="W111" i="33"/>
  <c r="T44" i="29"/>
  <c r="U152" i="33"/>
  <c r="Z18" i="33"/>
  <c r="Z261" i="33"/>
  <c r="Y32" i="29"/>
  <c r="V264" i="29"/>
  <c r="Y252" i="33"/>
  <c r="Z55" i="29"/>
  <c r="U93" i="33"/>
  <c r="X92" i="29"/>
  <c r="X248" i="29"/>
  <c r="Z150" i="33"/>
  <c r="U21" i="29"/>
  <c r="X251" i="29"/>
  <c r="Z259" i="29"/>
  <c r="X76" i="34"/>
  <c r="U211" i="29"/>
  <c r="Z192" i="33"/>
  <c r="W279" i="29"/>
  <c r="U214" i="30"/>
  <c r="T185" i="29"/>
  <c r="T258" i="29"/>
  <c r="U92" i="29"/>
  <c r="V146" i="29"/>
  <c r="V268" i="33"/>
  <c r="X36" i="29"/>
  <c r="V187" i="29"/>
  <c r="Z122" i="34"/>
  <c r="U271" i="34"/>
  <c r="X313" i="34"/>
  <c r="Z46" i="29"/>
  <c r="X220" i="29"/>
  <c r="U212" i="29"/>
  <c r="T69" i="29"/>
  <c r="V102" i="33"/>
  <c r="U194" i="29"/>
  <c r="X211" i="29"/>
  <c r="Y176" i="29"/>
  <c r="V140" i="33"/>
  <c r="W51" i="29"/>
  <c r="U250" i="33"/>
  <c r="W31" i="29"/>
  <c r="T47" i="29"/>
  <c r="Z259" i="33"/>
  <c r="Z216" i="29"/>
  <c r="T158" i="29"/>
  <c r="X96" i="29"/>
  <c r="U65" i="29"/>
  <c r="U108" i="33"/>
  <c r="T42" i="29"/>
  <c r="Z41" i="29"/>
  <c r="V36" i="29"/>
  <c r="Z175" i="34"/>
  <c r="X37" i="34"/>
  <c r="T83" i="34"/>
  <c r="X67" i="29"/>
  <c r="X129" i="29"/>
  <c r="Z182" i="31"/>
  <c r="W95" i="29"/>
  <c r="W39" i="29"/>
  <c r="T156" i="33"/>
  <c r="X145" i="29"/>
  <c r="X79" i="29"/>
  <c r="Y247" i="29"/>
  <c r="Z155" i="29"/>
  <c r="U22" i="33"/>
  <c r="Z132" i="29"/>
  <c r="T129" i="29"/>
  <c r="X37" i="29"/>
  <c r="T153" i="29"/>
  <c r="Y42" i="29"/>
  <c r="T58" i="29"/>
  <c r="Z273" i="29"/>
  <c r="Z239" i="33"/>
  <c r="Y139" i="29"/>
  <c r="W299" i="33"/>
  <c r="W214" i="29"/>
  <c r="V258" i="29"/>
  <c r="Z143" i="33"/>
  <c r="W68" i="29"/>
  <c r="W45" i="29"/>
  <c r="V51" i="29"/>
  <c r="U220" i="33"/>
  <c r="W59" i="29"/>
  <c r="W258" i="33"/>
  <c r="W27" i="29"/>
  <c r="U276" i="29"/>
  <c r="W171" i="29"/>
  <c r="V227" i="29"/>
  <c r="Z276" i="33"/>
  <c r="T123" i="33"/>
  <c r="Z221" i="29"/>
  <c r="X34" i="29"/>
  <c r="T8" i="29"/>
  <c r="U34" i="29"/>
  <c r="W64" i="29"/>
  <c r="T196" i="33"/>
  <c r="W229" i="33"/>
  <c r="W211" i="29"/>
  <c r="Z49" i="30"/>
  <c r="T89" i="33"/>
  <c r="U196" i="33"/>
  <c r="V197" i="29"/>
  <c r="U280" i="29"/>
  <c r="Y271" i="34"/>
  <c r="U39" i="34"/>
  <c r="Y313" i="34"/>
  <c r="V39" i="34"/>
  <c r="V76" i="34"/>
  <c r="Y122" i="34"/>
  <c r="X236" i="29"/>
  <c r="W167" i="29"/>
  <c r="X88" i="29"/>
  <c r="T277" i="29"/>
  <c r="Y204" i="33"/>
  <c r="Z65" i="33"/>
  <c r="U260" i="33"/>
  <c r="Y243" i="33"/>
  <c r="U203" i="29"/>
  <c r="V112" i="29"/>
  <c r="V177" i="29"/>
  <c r="T284" i="29"/>
  <c r="Z189" i="29"/>
  <c r="Y148" i="29"/>
  <c r="T259" i="29"/>
  <c r="W35" i="29"/>
  <c r="X206" i="33"/>
  <c r="Z262" i="33"/>
  <c r="V81" i="29"/>
  <c r="Z198" i="29"/>
  <c r="Y96" i="29"/>
  <c r="V86" i="29"/>
  <c r="Z200" i="33"/>
  <c r="Z29" i="29"/>
  <c r="Y283" i="33"/>
  <c r="Z152" i="33"/>
  <c r="T211" i="29"/>
  <c r="Y198" i="29"/>
  <c r="V148" i="29"/>
  <c r="X238" i="29"/>
  <c r="V31" i="29"/>
  <c r="V82" i="29"/>
  <c r="Y13" i="29"/>
  <c r="X246" i="29"/>
  <c r="T312" i="30"/>
  <c r="U146" i="29"/>
  <c r="U279" i="29"/>
  <c r="V275" i="29"/>
  <c r="Y76" i="29"/>
  <c r="V255" i="33"/>
  <c r="Z108" i="33"/>
  <c r="Y187" i="29"/>
  <c r="Z280" i="29"/>
  <c r="U112" i="29"/>
  <c r="V311" i="33"/>
  <c r="Y169" i="33"/>
  <c r="W270" i="29"/>
  <c r="T291" i="33"/>
  <c r="Y146" i="29"/>
  <c r="Y221" i="29"/>
  <c r="T81" i="29"/>
  <c r="U120" i="29"/>
  <c r="Y268" i="29"/>
  <c r="Z111" i="33"/>
  <c r="U231" i="29"/>
  <c r="W15" i="29"/>
  <c r="V23" i="33"/>
  <c r="X280" i="29"/>
  <c r="V271" i="29"/>
  <c r="Z269" i="29"/>
  <c r="Y174" i="30"/>
  <c r="V179" i="33"/>
  <c r="T159" i="29"/>
  <c r="X261" i="29"/>
  <c r="Z254" i="29"/>
  <c r="V220" i="33"/>
  <c r="T267" i="29"/>
  <c r="Y259" i="29"/>
  <c r="T188" i="29"/>
  <c r="U15" i="29"/>
  <c r="Y222" i="29"/>
  <c r="T324" i="30"/>
  <c r="U167" i="29"/>
  <c r="V35" i="29"/>
  <c r="Y109" i="29"/>
  <c r="W133" i="33"/>
  <c r="W112" i="33"/>
  <c r="Y158" i="29"/>
  <c r="W12" i="29"/>
  <c r="Y249" i="33"/>
  <c r="Y64" i="33"/>
  <c r="X277" i="29"/>
  <c r="U139" i="29"/>
  <c r="W49" i="29"/>
  <c r="V109" i="33"/>
  <c r="V131" i="29"/>
  <c r="W115" i="29"/>
  <c r="W108" i="33"/>
  <c r="U221" i="29"/>
  <c r="T250" i="31"/>
  <c r="Y7" i="33"/>
  <c r="W61" i="33"/>
  <c r="U59" i="29"/>
  <c r="W237" i="29"/>
  <c r="V73" i="31"/>
  <c r="Z204" i="29"/>
  <c r="W23" i="33"/>
  <c r="U44" i="29"/>
  <c r="Y200" i="33"/>
  <c r="Y145" i="29"/>
  <c r="T168" i="29"/>
  <c r="W224" i="29"/>
  <c r="U17" i="33"/>
  <c r="Y208" i="31"/>
  <c r="Y143" i="33"/>
  <c r="Z267" i="29"/>
  <c r="Y112" i="29"/>
  <c r="X25" i="29"/>
  <c r="W17" i="33"/>
  <c r="Y167" i="29"/>
  <c r="V82" i="33"/>
  <c r="Y87" i="29"/>
  <c r="U153" i="29"/>
  <c r="Z82" i="33"/>
  <c r="W141" i="33"/>
  <c r="T266" i="29"/>
  <c r="Y279" i="29"/>
  <c r="W40" i="29"/>
  <c r="U144" i="29"/>
  <c r="Z42" i="29"/>
  <c r="V49" i="30"/>
  <c r="Z172" i="33"/>
  <c r="X89" i="33"/>
  <c r="W26" i="29"/>
  <c r="X213" i="33"/>
  <c r="U214" i="29"/>
  <c r="X216" i="29"/>
  <c r="Y189" i="29"/>
  <c r="V199" i="33"/>
  <c r="T306" i="31"/>
  <c r="V213" i="33"/>
  <c r="W119" i="33"/>
  <c r="Z23" i="33"/>
  <c r="Z67" i="29"/>
  <c r="Y121" i="29"/>
  <c r="V64" i="29"/>
  <c r="W281" i="29"/>
  <c r="U311" i="33"/>
  <c r="Y309" i="33"/>
  <c r="Z243" i="33"/>
  <c r="V192" i="29"/>
  <c r="U188" i="29"/>
  <c r="V257" i="29"/>
  <c r="X72" i="29"/>
  <c r="V187" i="33"/>
  <c r="U130" i="29"/>
  <c r="V79" i="33"/>
  <c r="T50" i="29"/>
  <c r="U283" i="33"/>
  <c r="U111" i="33"/>
  <c r="T198" i="33"/>
  <c r="X156" i="33"/>
  <c r="V287" i="29"/>
  <c r="Z84" i="29"/>
  <c r="U247" i="29"/>
  <c r="Z131" i="29"/>
  <c r="T269" i="33"/>
  <c r="Y173" i="33"/>
  <c r="W141" i="29"/>
  <c r="W30" i="29"/>
  <c r="U257" i="29"/>
  <c r="X287" i="29"/>
  <c r="V222" i="29"/>
  <c r="T7" i="33"/>
  <c r="Z145" i="29"/>
  <c r="V123" i="29"/>
  <c r="T72" i="33"/>
  <c r="Z44" i="29"/>
  <c r="Y38" i="29"/>
  <c r="Y243" i="29"/>
  <c r="Z268" i="29"/>
  <c r="X273" i="29"/>
  <c r="V232" i="29"/>
  <c r="Y257" i="33"/>
  <c r="W269" i="29"/>
  <c r="T199" i="33"/>
  <c r="T68" i="29"/>
  <c r="U203" i="33"/>
  <c r="U35" i="29"/>
  <c r="Y33" i="29"/>
  <c r="U90" i="29"/>
  <c r="T311" i="33"/>
  <c r="W93" i="29"/>
  <c r="W221" i="29"/>
  <c r="V246" i="33"/>
  <c r="U43" i="29"/>
  <c r="T220" i="33"/>
  <c r="V205" i="29"/>
  <c r="U149" i="29"/>
  <c r="X31" i="29"/>
  <c r="X86" i="29"/>
  <c r="U38" i="33"/>
  <c r="Z17" i="29"/>
  <c r="T22" i="29"/>
  <c r="X112" i="33"/>
  <c r="W112" i="29"/>
  <c r="Y68" i="29"/>
  <c r="T187" i="29"/>
  <c r="Y153" i="33"/>
  <c r="Z195" i="29"/>
  <c r="V252" i="33"/>
  <c r="Y109" i="33"/>
  <c r="U275" i="29"/>
  <c r="Y91" i="33"/>
  <c r="Y159" i="33"/>
  <c r="X74" i="31"/>
  <c r="V92" i="29"/>
  <c r="W213" i="33"/>
  <c r="U308" i="33"/>
  <c r="T93" i="33"/>
  <c r="Y88" i="29"/>
  <c r="T229" i="29"/>
  <c r="T141" i="33"/>
  <c r="Z232" i="29"/>
  <c r="W36" i="29"/>
  <c r="X49" i="30"/>
  <c r="X64" i="29"/>
  <c r="X113" i="33"/>
  <c r="Y57" i="29"/>
  <c r="Y224" i="29"/>
  <c r="Y120" i="29"/>
  <c r="U9" i="29"/>
  <c r="X203" i="33"/>
  <c r="Z9" i="29"/>
  <c r="T131" i="29"/>
  <c r="T283" i="33"/>
  <c r="U81" i="29"/>
  <c r="U199" i="33"/>
  <c r="T129" i="33"/>
  <c r="Z72" i="29"/>
  <c r="X143" i="33"/>
  <c r="Z39" i="34"/>
  <c r="U25" i="29"/>
  <c r="X247" i="29"/>
  <c r="X185" i="29"/>
  <c r="T49" i="29"/>
  <c r="T9" i="29"/>
  <c r="X254" i="29"/>
  <c r="X38" i="29"/>
  <c r="V64" i="33"/>
  <c r="Z207" i="29"/>
  <c r="Z79" i="33"/>
  <c r="W250" i="30"/>
  <c r="U287" i="29"/>
  <c r="X20" i="29"/>
  <c r="Y259" i="33"/>
  <c r="U184" i="29"/>
  <c r="V173" i="33"/>
  <c r="V183" i="29"/>
  <c r="V158" i="29"/>
  <c r="U244" i="29"/>
  <c r="U102" i="33"/>
  <c r="V169" i="29"/>
  <c r="U88" i="29"/>
  <c r="Y238" i="33"/>
  <c r="Y108" i="29"/>
  <c r="Y107" i="33"/>
  <c r="Z89" i="33"/>
  <c r="Y261" i="33"/>
  <c r="Y61" i="33"/>
  <c r="V272" i="29"/>
  <c r="X123" i="33"/>
  <c r="U17" i="29"/>
  <c r="U141" i="33"/>
  <c r="Y15" i="29"/>
  <c r="U187" i="29"/>
  <c r="W223" i="29"/>
  <c r="V68" i="29"/>
  <c r="T231" i="29"/>
  <c r="Y127" i="29"/>
  <c r="Y78" i="29"/>
  <c r="X269" i="33"/>
  <c r="U261" i="33"/>
  <c r="Y272" i="29"/>
  <c r="V118" i="29"/>
  <c r="Z177" i="29"/>
  <c r="V245" i="29"/>
  <c r="Y275" i="29"/>
  <c r="V182" i="29"/>
  <c r="Z157" i="29"/>
  <c r="V143" i="33"/>
  <c r="X157" i="29"/>
  <c r="Z251" i="29"/>
  <c r="U47" i="29"/>
  <c r="V198" i="29"/>
  <c r="W156" i="33"/>
  <c r="V67" i="29"/>
  <c r="W73" i="31"/>
  <c r="U111" i="29"/>
  <c r="W78" i="29"/>
  <c r="U171" i="29"/>
  <c r="T65" i="29"/>
  <c r="T125" i="29"/>
  <c r="T123" i="29"/>
  <c r="Y223" i="29"/>
  <c r="T250" i="29"/>
  <c r="X174" i="33"/>
  <c r="W283" i="33"/>
  <c r="Z275" i="29"/>
  <c r="Z127" i="29"/>
  <c r="V22" i="29"/>
  <c r="W146" i="33"/>
  <c r="U184" i="34"/>
  <c r="U76" i="29"/>
  <c r="W255" i="33"/>
  <c r="Y185" i="29"/>
  <c r="W140" i="29"/>
  <c r="X212" i="29"/>
  <c r="U252" i="33"/>
  <c r="T174" i="30"/>
  <c r="Y35" i="29"/>
  <c r="X179" i="29"/>
  <c r="Z164" i="29"/>
  <c r="U151" i="33"/>
  <c r="V7" i="33"/>
  <c r="W243" i="33"/>
  <c r="V153" i="33"/>
  <c r="V14" i="29"/>
  <c r="X43" i="29"/>
  <c r="X283" i="33"/>
  <c r="W29" i="29"/>
  <c r="V91" i="33"/>
  <c r="Y111" i="29"/>
  <c r="V276" i="33"/>
  <c r="X140" i="33"/>
  <c r="T260" i="33"/>
  <c r="Y119" i="29"/>
  <c r="X260" i="33"/>
  <c r="X242" i="33"/>
  <c r="T150" i="33"/>
  <c r="U213" i="29"/>
  <c r="W306" i="31"/>
  <c r="V266" i="29"/>
  <c r="Z105" i="33"/>
  <c r="Y246" i="29"/>
  <c r="U269" i="33"/>
  <c r="U219" i="29"/>
  <c r="Z220" i="29"/>
  <c r="Z162" i="33"/>
  <c r="Z252" i="33"/>
  <c r="Z263" i="29"/>
  <c r="T90" i="29"/>
  <c r="Z151" i="33"/>
  <c r="Z14" i="29"/>
  <c r="W290" i="33"/>
  <c r="V139" i="29"/>
  <c r="Y276" i="33"/>
  <c r="U267" i="29"/>
  <c r="W262" i="33"/>
  <c r="W53" i="30"/>
  <c r="T288" i="33"/>
  <c r="Z171" i="29"/>
  <c r="V109" i="29"/>
  <c r="T272" i="33"/>
  <c r="Z20" i="29"/>
  <c r="W213" i="29"/>
  <c r="V170" i="33"/>
  <c r="T17" i="29"/>
  <c r="Z229" i="33"/>
  <c r="X291" i="33"/>
  <c r="W139" i="33"/>
  <c r="W105" i="29"/>
  <c r="X232" i="29"/>
  <c r="V236" i="29"/>
  <c r="Y95" i="29"/>
  <c r="T139" i="29"/>
  <c r="Z16" i="29"/>
  <c r="X172" i="33"/>
  <c r="W25" i="29"/>
  <c r="Y10" i="29"/>
  <c r="U276" i="33"/>
  <c r="W252" i="33"/>
  <c r="W155" i="29"/>
  <c r="Y282" i="33"/>
  <c r="V167" i="29"/>
  <c r="V9" i="29"/>
  <c r="T192" i="29"/>
  <c r="V282" i="33"/>
  <c r="Y11" i="29"/>
  <c r="X182" i="29"/>
  <c r="X272" i="29"/>
  <c r="T61" i="33"/>
  <c r="T152" i="33"/>
  <c r="T157" i="29"/>
  <c r="W21" i="29"/>
  <c r="T221" i="29"/>
  <c r="V111" i="29"/>
  <c r="W119" i="29"/>
  <c r="X149" i="29"/>
  <c r="X87" i="30"/>
  <c r="T23" i="33"/>
  <c r="Y43" i="29"/>
  <c r="Z51" i="29"/>
  <c r="Y22" i="33"/>
  <c r="U68" i="33"/>
  <c r="U99" i="29"/>
  <c r="U61" i="33"/>
  <c r="Z257" i="33"/>
  <c r="U80" i="29"/>
  <c r="W136" i="29"/>
  <c r="X276" i="33"/>
  <c r="U8" i="29"/>
  <c r="X12" i="29"/>
  <c r="Z140" i="33"/>
  <c r="W260" i="33"/>
  <c r="X17" i="29"/>
  <c r="T87" i="29"/>
  <c r="T31" i="29"/>
  <c r="X219" i="29"/>
  <c r="U108" i="29"/>
  <c r="Y233" i="29"/>
  <c r="W87" i="29"/>
  <c r="V229" i="29"/>
  <c r="V286" i="29"/>
  <c r="X16" i="29"/>
  <c r="V273" i="29"/>
  <c r="W86" i="29"/>
  <c r="W20" i="29"/>
  <c r="W143" i="29"/>
  <c r="V250" i="31"/>
  <c r="U262" i="29"/>
  <c r="Y114" i="29"/>
  <c r="U98" i="30"/>
  <c r="V261" i="33"/>
  <c r="X249" i="33"/>
  <c r="V59" i="29"/>
  <c r="W145" i="29"/>
  <c r="Y17" i="29"/>
  <c r="X73" i="31"/>
  <c r="W74" i="31"/>
  <c r="V248" i="29"/>
  <c r="T213" i="29"/>
  <c r="Z57" i="33"/>
  <c r="X153" i="33"/>
  <c r="X138" i="29"/>
  <c r="Z105" i="29"/>
  <c r="W64" i="33"/>
  <c r="U69" i="29"/>
  <c r="U136" i="29"/>
  <c r="V10" i="29"/>
  <c r="X7" i="33"/>
  <c r="X311" i="33"/>
  <c r="Y28" i="29"/>
  <c r="X125" i="29"/>
  <c r="Y21" i="29"/>
  <c r="U37" i="29"/>
  <c r="T299" i="29"/>
  <c r="Z174" i="33"/>
  <c r="X203" i="29"/>
  <c r="T148" i="29"/>
  <c r="V313" i="34"/>
  <c r="Z271" i="34"/>
  <c r="T175" i="34"/>
  <c r="X9" i="34"/>
  <c r="U76" i="34"/>
  <c r="U272" i="29"/>
  <c r="Z309" i="33"/>
  <c r="T194" i="29"/>
  <c r="U86" i="29"/>
  <c r="V219" i="29"/>
  <c r="T99" i="29"/>
  <c r="Z50" i="29"/>
  <c r="X139" i="33"/>
  <c r="T88" i="29"/>
  <c r="X9" i="29"/>
  <c r="X141" i="33"/>
  <c r="V276" i="29"/>
  <c r="Z271" i="29"/>
  <c r="T251" i="29"/>
  <c r="Y196" i="33"/>
  <c r="T146" i="33"/>
  <c r="V247" i="29"/>
  <c r="T38" i="33"/>
  <c r="Z25" i="29"/>
  <c r="W22" i="33"/>
  <c r="V105" i="29"/>
  <c r="Z299" i="33"/>
  <c r="X213" i="29"/>
  <c r="X223" i="29"/>
  <c r="W58" i="29"/>
  <c r="Z199" i="29"/>
  <c r="Z270" i="29"/>
  <c r="W125" i="29"/>
  <c r="V199" i="29"/>
  <c r="Z112" i="29"/>
  <c r="V216" i="33"/>
  <c r="T35" i="29"/>
  <c r="Y171" i="29"/>
  <c r="U114" i="29"/>
  <c r="Y128" i="29"/>
  <c r="V262" i="29"/>
  <c r="U192" i="33"/>
  <c r="Y310" i="33"/>
  <c r="X129" i="33"/>
  <c r="V259" i="29"/>
  <c r="V168" i="29"/>
  <c r="X35" i="29"/>
  <c r="W204" i="29"/>
  <c r="Y123" i="33"/>
  <c r="W140" i="33"/>
  <c r="U284" i="29"/>
  <c r="T170" i="29"/>
  <c r="W286" i="29"/>
  <c r="X141" i="29"/>
  <c r="Y229" i="29"/>
  <c r="T281" i="29"/>
  <c r="X21" i="29"/>
  <c r="U240" i="33"/>
  <c r="X164" i="29"/>
  <c r="U14" i="29"/>
  <c r="V221" i="29"/>
  <c r="Y150" i="33"/>
  <c r="Y68" i="33"/>
  <c r="Z71" i="29"/>
  <c r="V231" i="33"/>
  <c r="T219" i="29"/>
  <c r="T311" i="30"/>
  <c r="W49" i="30"/>
  <c r="V87" i="29"/>
  <c r="Y195" i="29"/>
  <c r="V96" i="29"/>
  <c r="U30" i="29"/>
  <c r="V128" i="29"/>
  <c r="Y44" i="29"/>
  <c r="T127" i="29"/>
  <c r="V310" i="33"/>
  <c r="Z130" i="29"/>
  <c r="Y269" i="33"/>
  <c r="U105" i="29"/>
  <c r="Z61" i="29"/>
  <c r="U73" i="29"/>
  <c r="W152" i="33"/>
  <c r="Y80" i="29"/>
  <c r="W88" i="29"/>
  <c r="W90" i="29"/>
  <c r="U249" i="33"/>
  <c r="T250" i="33"/>
  <c r="Y30" i="29"/>
  <c r="X229" i="33"/>
  <c r="T96" i="29"/>
  <c r="V27" i="29"/>
  <c r="V257" i="33"/>
  <c r="T9" i="34"/>
  <c r="Z149" i="29"/>
  <c r="T76" i="34"/>
  <c r="V141" i="33"/>
  <c r="Y93" i="33"/>
  <c r="U199" i="29"/>
  <c r="W236" i="29"/>
  <c r="U182" i="29"/>
  <c r="Z37" i="34"/>
  <c r="Y76" i="34"/>
  <c r="U261" i="29"/>
  <c r="Y213" i="29"/>
  <c r="Z197" i="29"/>
  <c r="Y253" i="29"/>
  <c r="T20" i="29"/>
  <c r="X174" i="30"/>
  <c r="T220" i="29"/>
  <c r="Y72" i="33"/>
  <c r="U128" i="29"/>
  <c r="T254" i="29"/>
  <c r="W200" i="33"/>
  <c r="U208" i="31"/>
  <c r="W257" i="29"/>
  <c r="Z75" i="29"/>
  <c r="T129" i="30"/>
  <c r="X220" i="33"/>
  <c r="U229" i="33"/>
  <c r="X23" i="33"/>
  <c r="Y213" i="30"/>
  <c r="Z88" i="29"/>
  <c r="Z260" i="33"/>
  <c r="Z90" i="29"/>
  <c r="W187" i="33"/>
  <c r="V308" i="33"/>
  <c r="V206" i="33"/>
  <c r="V251" i="29"/>
  <c r="T68" i="33"/>
  <c r="X271" i="29"/>
  <c r="Y216" i="29"/>
  <c r="U254" i="29"/>
  <c r="X26" i="29"/>
  <c r="Z250" i="31"/>
  <c r="T182" i="29"/>
  <c r="V155" i="29"/>
  <c r="X132" i="29"/>
  <c r="X245" i="29"/>
  <c r="X150" i="33"/>
  <c r="T184" i="29"/>
  <c r="Z211" i="29"/>
  <c r="U229" i="29"/>
  <c r="Z92" i="29"/>
  <c r="T51" i="29"/>
  <c r="U32" i="29"/>
  <c r="W243" i="29"/>
  <c r="W242" i="33"/>
  <c r="X270" i="29"/>
  <c r="T120" i="29"/>
  <c r="W157" i="29"/>
  <c r="Z291" i="33"/>
  <c r="W8" i="29"/>
  <c r="T206" i="33"/>
  <c r="V21" i="29"/>
  <c r="Z158" i="29"/>
  <c r="X101" i="29"/>
  <c r="Y269" i="29"/>
  <c r="Y187" i="33"/>
  <c r="X32" i="29"/>
  <c r="V146" i="33"/>
  <c r="Z174" i="29"/>
  <c r="T276" i="33"/>
  <c r="T233" i="29"/>
  <c r="Z214" i="29"/>
  <c r="X72" i="33"/>
  <c r="V277" i="29"/>
  <c r="Y214" i="29"/>
  <c r="V238" i="33"/>
  <c r="V61" i="33"/>
  <c r="V284" i="29"/>
  <c r="Z130" i="33"/>
  <c r="T174" i="29"/>
  <c r="U49" i="29"/>
  <c r="V61" i="29"/>
  <c r="V208" i="31"/>
  <c r="X29" i="29"/>
  <c r="X155" i="29"/>
  <c r="Y65" i="29"/>
  <c r="U210" i="29"/>
  <c r="X209" i="29"/>
  <c r="Y239" i="33"/>
  <c r="Y146" i="33"/>
  <c r="Z118" i="29"/>
  <c r="X57" i="33"/>
  <c r="V291" i="33"/>
  <c r="W188" i="29"/>
  <c r="T122" i="34"/>
  <c r="Z83" i="34"/>
  <c r="T270" i="29"/>
  <c r="W227" i="29"/>
  <c r="W287" i="29"/>
  <c r="Y219" i="29"/>
  <c r="X99" i="29"/>
  <c r="T261" i="33"/>
  <c r="U172" i="33"/>
  <c r="Z199" i="33"/>
  <c r="U262" i="33"/>
  <c r="X255" i="33"/>
  <c r="Z153" i="33"/>
  <c r="U83" i="34"/>
  <c r="U37" i="34"/>
  <c r="Y161" i="34"/>
  <c r="Y263" i="29"/>
  <c r="X205" i="29"/>
  <c r="T144" i="29"/>
  <c r="V98" i="30"/>
  <c r="T37" i="34"/>
  <c r="W39" i="34"/>
  <c r="X161" i="34"/>
  <c r="T271" i="34"/>
  <c r="Z288" i="33"/>
  <c r="Y140" i="29"/>
  <c r="X98" i="30"/>
  <c r="T192" i="33"/>
  <c r="Z213" i="29"/>
  <c r="T280" i="29"/>
  <c r="Y191" i="29"/>
  <c r="V289" i="33"/>
  <c r="Z133" i="33"/>
  <c r="T45" i="29"/>
  <c r="U207" i="29"/>
  <c r="V161" i="34"/>
  <c r="W76" i="34"/>
  <c r="Y37" i="34"/>
  <c r="V175" i="34"/>
  <c r="V271" i="34"/>
  <c r="T161" i="34"/>
  <c r="U9" i="34"/>
  <c r="Y39" i="34"/>
  <c r="X112" i="29"/>
  <c r="U64" i="33"/>
  <c r="Z74" i="31"/>
  <c r="W216" i="29"/>
  <c r="Z284" i="29"/>
  <c r="T72" i="29"/>
  <c r="Z144" i="29"/>
  <c r="Y117" i="29"/>
  <c r="Z258" i="33"/>
  <c r="T10" i="29"/>
  <c r="T272" i="29"/>
  <c r="T151" i="33"/>
  <c r="Y81" i="29"/>
  <c r="V176" i="29"/>
  <c r="V44" i="29"/>
  <c r="T76" i="29"/>
  <c r="V200" i="33"/>
  <c r="V111" i="33"/>
  <c r="X268" i="29"/>
  <c r="W198" i="29"/>
  <c r="T136" i="29"/>
  <c r="U138" i="29"/>
  <c r="U147" i="29"/>
  <c r="W97" i="33"/>
  <c r="X75" i="29"/>
  <c r="W264" i="29"/>
  <c r="X28" i="29"/>
  <c r="T95" i="29"/>
  <c r="Y270" i="29"/>
  <c r="U38" i="29"/>
  <c r="V39" i="29"/>
  <c r="V290" i="33"/>
  <c r="X80" i="29"/>
  <c r="Z229" i="29"/>
  <c r="U140" i="33"/>
  <c r="V15" i="29"/>
  <c r="Z140" i="29"/>
  <c r="U253" i="29"/>
  <c r="Z209" i="29"/>
  <c r="Z49" i="29"/>
  <c r="X59" i="29"/>
  <c r="V108" i="33"/>
  <c r="V30" i="29"/>
  <c r="X46" i="29"/>
  <c r="T29" i="29"/>
  <c r="Z156" i="33"/>
  <c r="Z274" i="29"/>
  <c r="Z28" i="29"/>
  <c r="T115" i="29"/>
  <c r="W99" i="29"/>
  <c r="W196" i="33"/>
  <c r="V269" i="29"/>
  <c r="W168" i="29"/>
  <c r="T79" i="33"/>
  <c r="Z8" i="29"/>
  <c r="U113" i="33"/>
  <c r="W208" i="31"/>
  <c r="U245" i="29"/>
  <c r="X42" i="29"/>
  <c r="T201" i="29"/>
  <c r="W147" i="29"/>
  <c r="V258" i="33"/>
  <c r="U39" i="29"/>
  <c r="W273" i="29"/>
  <c r="Y36" i="29"/>
  <c r="V172" i="33"/>
  <c r="V140" i="29"/>
  <c r="Y92" i="29"/>
  <c r="W16" i="29"/>
  <c r="Y198" i="33"/>
  <c r="U36" i="29"/>
  <c r="Z64" i="33"/>
  <c r="V275" i="33"/>
  <c r="Z272" i="33"/>
  <c r="U146" i="33"/>
  <c r="Y84" i="29"/>
  <c r="X199" i="33"/>
  <c r="Y98" i="30"/>
  <c r="U205" i="29"/>
  <c r="W68" i="33"/>
  <c r="X44" i="29"/>
  <c r="V262" i="33"/>
  <c r="Y256" i="29"/>
  <c r="Y231" i="29"/>
  <c r="U158" i="29"/>
  <c r="Y240" i="33"/>
  <c r="V216" i="29"/>
  <c r="Y139" i="33"/>
  <c r="X159" i="33"/>
  <c r="X182" i="31"/>
  <c r="U123" i="29"/>
  <c r="T98" i="30"/>
  <c r="X299" i="33"/>
  <c r="Y155" i="29"/>
  <c r="X170" i="33"/>
  <c r="W172" i="33"/>
  <c r="U82" i="33"/>
  <c r="V16" i="29"/>
  <c r="U65" i="33"/>
  <c r="V38" i="29"/>
  <c r="Y55" i="29"/>
  <c r="Y65" i="33"/>
  <c r="T155" i="29"/>
  <c r="Y277" i="29"/>
  <c r="V17" i="29"/>
  <c r="U131" i="29"/>
  <c r="T108" i="33"/>
  <c r="Y98" i="29"/>
  <c r="V97" i="33"/>
  <c r="Y257" i="29"/>
  <c r="Y237" i="29"/>
  <c r="W282" i="33"/>
  <c r="W170" i="29"/>
  <c r="W44" i="29"/>
  <c r="T262" i="29"/>
  <c r="X158" i="29"/>
  <c r="X244" i="29"/>
  <c r="Y201" i="29"/>
  <c r="Y262" i="29"/>
  <c r="T177" i="29"/>
  <c r="X290" i="33"/>
  <c r="W284" i="29"/>
  <c r="Z34" i="29"/>
  <c r="T242" i="33"/>
  <c r="Y232" i="33"/>
  <c r="V98" i="29"/>
  <c r="V213" i="29"/>
  <c r="Y162" i="33"/>
  <c r="X214" i="30"/>
  <c r="W253" i="29"/>
  <c r="U132" i="29"/>
  <c r="W262" i="29"/>
  <c r="U286" i="29"/>
  <c r="Y20" i="29"/>
  <c r="X202" i="29"/>
  <c r="Y50" i="29"/>
  <c r="X76" i="29"/>
  <c r="W169" i="29"/>
  <c r="U197" i="29"/>
  <c r="U242" i="33"/>
  <c r="T258" i="33"/>
  <c r="U153" i="33"/>
  <c r="W192" i="29"/>
  <c r="U198" i="33"/>
  <c r="W98" i="30"/>
  <c r="Z183" i="29"/>
  <c r="U68" i="29"/>
  <c r="V212" i="29"/>
  <c r="Z60" i="29"/>
  <c r="Y143" i="29"/>
  <c r="V88" i="29"/>
  <c r="Y67" i="29"/>
  <c r="W195" i="29"/>
  <c r="X30" i="29"/>
  <c r="Z311" i="33"/>
  <c r="U224" i="29"/>
  <c r="W250" i="33"/>
  <c r="T145" i="29"/>
  <c r="T113" i="33"/>
  <c r="X115" i="29"/>
  <c r="U64" i="29"/>
  <c r="X153" i="29"/>
  <c r="Z184" i="29"/>
  <c r="W117" i="29"/>
  <c r="U250" i="31"/>
  <c r="U281" i="29"/>
  <c r="V263" i="29"/>
  <c r="Z12" i="29"/>
  <c r="T199" i="29"/>
  <c r="T244" i="29"/>
  <c r="U7" i="33"/>
  <c r="X229" i="29"/>
  <c r="W42" i="29"/>
  <c r="W258" i="29"/>
  <c r="W87" i="30"/>
  <c r="Z117" i="29"/>
  <c r="T230" i="29"/>
  <c r="T36" i="29"/>
  <c r="U274" i="29"/>
  <c r="X40" i="29"/>
  <c r="X230" i="29"/>
  <c r="U233" i="29"/>
  <c r="Y57" i="33"/>
  <c r="V246" i="29"/>
  <c r="Z187" i="33"/>
  <c r="X272" i="33"/>
  <c r="U57" i="29"/>
  <c r="U101" i="29"/>
  <c r="W274" i="29"/>
  <c r="T118" i="29"/>
  <c r="U45" i="29"/>
  <c r="U223" i="29"/>
  <c r="Y246" i="33"/>
  <c r="W266" i="29"/>
  <c r="X286" i="29"/>
  <c r="Z102" i="33"/>
  <c r="T73" i="31"/>
  <c r="Y248" i="29"/>
  <c r="W192" i="33"/>
  <c r="V54" i="33"/>
  <c r="U250" i="30"/>
  <c r="Y9" i="29"/>
  <c r="W256" i="29"/>
  <c r="Y79" i="33"/>
  <c r="X174" i="29"/>
  <c r="X84" i="29"/>
  <c r="T173" i="33"/>
  <c r="V260" i="33"/>
  <c r="Y250" i="29"/>
  <c r="Z21" i="29"/>
  <c r="Y51" i="29"/>
  <c r="U61" i="29"/>
  <c r="Y229" i="33"/>
  <c r="W148" i="29"/>
  <c r="Y75" i="29"/>
  <c r="V29" i="29"/>
  <c r="W144" i="29"/>
  <c r="Y27" i="29"/>
  <c r="W129" i="33"/>
  <c r="U168" i="29"/>
  <c r="T301" i="29"/>
  <c r="X232" i="33"/>
  <c r="U28" i="29"/>
  <c r="Z98" i="30"/>
  <c r="V249" i="33"/>
  <c r="W245" i="29"/>
  <c r="U143" i="33"/>
  <c r="V261" i="29"/>
  <c r="Y169" i="29"/>
  <c r="X261" i="33"/>
  <c r="X61" i="29"/>
  <c r="T243" i="29"/>
  <c r="Z214" i="30"/>
  <c r="X169" i="33"/>
  <c r="U91" i="29"/>
  <c r="T169" i="29"/>
  <c r="Z43" i="29"/>
  <c r="T252" i="33"/>
  <c r="W189" i="29"/>
  <c r="W102" i="33"/>
  <c r="U257" i="33"/>
  <c r="Z87" i="29"/>
  <c r="U174" i="30"/>
  <c r="Z269" i="33"/>
  <c r="T224" i="29"/>
  <c r="Z37" i="29"/>
  <c r="X258" i="29"/>
  <c r="X102" i="33"/>
  <c r="T264" i="29"/>
  <c r="Z53" i="30"/>
  <c r="X49" i="29"/>
  <c r="X207" i="29"/>
  <c r="Z182" i="29"/>
  <c r="T59" i="29"/>
  <c r="T111" i="29"/>
  <c r="U87" i="29"/>
  <c r="V132" i="29"/>
  <c r="Y97" i="33"/>
  <c r="Z87" i="30"/>
  <c r="U26" i="29"/>
  <c r="T26" i="29"/>
  <c r="T139" i="33"/>
  <c r="X282" i="33"/>
  <c r="W56" i="33"/>
  <c r="Z119" i="29"/>
  <c r="X82" i="29"/>
  <c r="T222" i="29"/>
  <c r="T49" i="30"/>
  <c r="V159" i="33"/>
  <c r="Y199" i="33"/>
  <c r="W80" i="29"/>
  <c r="Z202" i="29"/>
  <c r="U133" i="33"/>
  <c r="V47" i="29"/>
  <c r="W250" i="31"/>
  <c r="Y184" i="29"/>
  <c r="Z218" i="33"/>
  <c r="V114" i="33"/>
  <c r="V239" i="33"/>
  <c r="Z141" i="29"/>
  <c r="U278" i="29"/>
  <c r="W194" i="29"/>
  <c r="T172" i="33"/>
  <c r="T209" i="29"/>
  <c r="U60" i="29"/>
  <c r="V133" i="33"/>
  <c r="T97" i="33"/>
  <c r="V72" i="33"/>
  <c r="W143" i="33"/>
  <c r="V267" i="29"/>
  <c r="Z170" i="33"/>
  <c r="Y202" i="29"/>
  <c r="V174" i="30"/>
  <c r="V250" i="29"/>
  <c r="W198" i="33"/>
  <c r="X188" i="29"/>
  <c r="W267" i="29"/>
  <c r="Z96" i="29"/>
  <c r="T253" i="29"/>
  <c r="X257" i="29"/>
  <c r="Y46" i="29"/>
  <c r="X108" i="33"/>
  <c r="V145" i="29"/>
  <c r="Z68" i="33"/>
  <c r="V198" i="33"/>
  <c r="Z208" i="29"/>
  <c r="W131" i="29"/>
  <c r="V232" i="33"/>
  <c r="T74" i="31"/>
  <c r="T309" i="33"/>
  <c r="W210" i="29"/>
  <c r="U250" i="29"/>
  <c r="V115" i="29"/>
  <c r="V18" i="33"/>
  <c r="V139" i="33"/>
  <c r="T227" i="29"/>
  <c r="W251" i="29"/>
  <c r="W22" i="29"/>
  <c r="T84" i="29"/>
  <c r="Z213" i="33"/>
  <c r="Z64" i="29"/>
  <c r="X119" i="29"/>
  <c r="T71" i="29"/>
  <c r="T176" i="29"/>
  <c r="V208" i="29"/>
  <c r="Z139" i="29"/>
  <c r="X111" i="29"/>
  <c r="X208" i="31"/>
  <c r="W263" i="29"/>
  <c r="T78" i="29"/>
  <c r="Z35" i="29"/>
  <c r="Y79" i="29"/>
  <c r="Y147" i="29"/>
  <c r="Z183" i="31"/>
  <c r="U98" i="29"/>
  <c r="V49" i="29"/>
  <c r="U57" i="33"/>
  <c r="Y271" i="29"/>
  <c r="Y53" i="30"/>
  <c r="X284" i="29"/>
  <c r="V78" i="29"/>
  <c r="U58" i="29"/>
  <c r="U236" i="29"/>
  <c r="U53" i="30"/>
  <c r="Y56" i="33"/>
  <c r="T93" i="29"/>
  <c r="X108" i="29"/>
  <c r="U177" i="29"/>
  <c r="V65" i="29"/>
  <c r="U263" i="29"/>
  <c r="V73" i="29"/>
  <c r="U12" i="29"/>
  <c r="T11" i="29"/>
  <c r="X53" i="30"/>
  <c r="Z250" i="29"/>
  <c r="T275" i="33"/>
  <c r="V174" i="33"/>
  <c r="V72" i="29"/>
  <c r="T109" i="33"/>
  <c r="Y287" i="29"/>
  <c r="W34" i="29"/>
  <c r="W129" i="30"/>
  <c r="Y12" i="29"/>
  <c r="V12" i="29"/>
  <c r="X204" i="29"/>
  <c r="W38" i="29"/>
  <c r="Y61" i="29"/>
  <c r="Y183" i="29"/>
  <c r="X256" i="29"/>
  <c r="V80" i="29"/>
  <c r="W65" i="33"/>
  <c r="Y14" i="29"/>
  <c r="Z203" i="33"/>
  <c r="T210" i="29"/>
  <c r="T53" i="30"/>
  <c r="Z33" i="29"/>
  <c r="X13" i="29"/>
  <c r="T64" i="29"/>
  <c r="Y73" i="29"/>
  <c r="W187" i="29"/>
  <c r="V309" i="33"/>
  <c r="Z26" i="29"/>
  <c r="X198" i="29"/>
  <c r="X68" i="29"/>
  <c r="W89" i="33"/>
  <c r="Z73" i="31"/>
  <c r="U183" i="29"/>
  <c r="W105" i="33"/>
  <c r="U129" i="33"/>
  <c r="U10" i="29"/>
  <c r="V37" i="29"/>
  <c r="Z129" i="29"/>
  <c r="W249" i="33"/>
  <c r="V209" i="29"/>
  <c r="Y276" i="29"/>
  <c r="Z72" i="33"/>
  <c r="X183" i="29"/>
  <c r="X11" i="29"/>
  <c r="X129" i="30"/>
  <c r="V138" i="29"/>
  <c r="U270" i="29"/>
  <c r="X200" i="33"/>
  <c r="X148" i="33"/>
  <c r="X97" i="33"/>
  <c r="U33" i="29"/>
  <c r="V129" i="30"/>
  <c r="X194" i="29"/>
  <c r="Z82" i="29"/>
  <c r="Z79" i="29"/>
  <c r="X276" i="29"/>
  <c r="U119" i="33"/>
  <c r="Z192" i="29"/>
  <c r="W199" i="33"/>
  <c r="U282" i="33"/>
  <c r="Z36" i="29"/>
  <c r="W118" i="29"/>
  <c r="Z30" i="29"/>
  <c r="X309" i="33"/>
  <c r="Y91" i="29"/>
  <c r="X184" i="29"/>
  <c r="Z27" i="29"/>
  <c r="T13" i="29"/>
  <c r="W229" i="29"/>
  <c r="U115" i="29"/>
  <c r="V279" i="29"/>
  <c r="V38" i="33"/>
  <c r="Y231" i="33"/>
  <c r="Z125" i="29"/>
  <c r="T239" i="33"/>
  <c r="V149" i="29"/>
  <c r="V8" i="29"/>
  <c r="W109" i="29"/>
  <c r="V229" i="33"/>
  <c r="W130" i="29"/>
  <c r="W276" i="33"/>
  <c r="V274" i="29"/>
  <c r="U149" i="31"/>
  <c r="Z258" i="29"/>
  <c r="U258" i="29"/>
  <c r="V56" i="33"/>
  <c r="U271" i="29"/>
  <c r="Z81" i="29"/>
  <c r="W257" i="33"/>
  <c r="V191" i="29"/>
  <c r="U73" i="31"/>
  <c r="V156" i="33"/>
  <c r="Y250" i="33"/>
  <c r="V136" i="29"/>
  <c r="W177" i="29"/>
  <c r="T86" i="29"/>
  <c r="T179" i="29"/>
  <c r="T105" i="33"/>
  <c r="T300" i="29"/>
  <c r="Y220" i="29"/>
  <c r="X69" i="29"/>
  <c r="X91" i="29"/>
  <c r="W174" i="30"/>
  <c r="W92" i="29"/>
  <c r="Z176" i="29"/>
  <c r="X222" i="29"/>
  <c r="X61" i="33"/>
  <c r="T276" i="29"/>
  <c r="V243" i="29"/>
  <c r="T204" i="29"/>
  <c r="U169" i="29"/>
  <c r="Y16" i="29"/>
  <c r="T232" i="29"/>
  <c r="U27" i="29"/>
  <c r="T109" i="29"/>
  <c r="W128" i="30"/>
  <c r="W185" i="29"/>
  <c r="U71" i="29"/>
  <c r="X27" i="29"/>
  <c r="X231" i="29"/>
  <c r="W182" i="31"/>
  <c r="X199" i="29"/>
  <c r="T108" i="29"/>
  <c r="T75" i="29"/>
  <c r="U118" i="29"/>
  <c r="V99" i="29"/>
  <c r="Z210" i="29"/>
  <c r="X274" i="29"/>
  <c r="U49" i="30"/>
  <c r="X56" i="33"/>
  <c r="Y179" i="33"/>
  <c r="U156" i="33"/>
  <c r="U46" i="29"/>
  <c r="T18" i="33"/>
  <c r="X267" i="29"/>
  <c r="T275" i="29"/>
  <c r="V242" i="33"/>
  <c r="Z170" i="29"/>
  <c r="U129" i="30"/>
  <c r="T12" i="29"/>
  <c r="Z31" i="29"/>
  <c r="Y49" i="30"/>
  <c r="U162" i="33"/>
  <c r="X146" i="33"/>
  <c r="Y38" i="33"/>
  <c r="V20" i="29"/>
  <c r="X14" i="29"/>
  <c r="T298" i="29"/>
  <c r="W41" i="29"/>
  <c r="Z203" i="29"/>
  <c r="Z109" i="33"/>
  <c r="W82" i="33"/>
  <c r="Y130" i="29"/>
  <c r="T166" i="29"/>
  <c r="T140" i="33"/>
  <c r="T159" i="33"/>
  <c r="V74" i="31"/>
  <c r="T91" i="29"/>
  <c r="Z198" i="33"/>
  <c r="W259" i="29"/>
  <c r="T257" i="29"/>
  <c r="W153" i="33"/>
  <c r="X250" i="29"/>
  <c r="Y37" i="29"/>
  <c r="Y274" i="29"/>
  <c r="T259" i="33"/>
  <c r="T203" i="29"/>
  <c r="T182" i="31"/>
  <c r="Z232" i="33"/>
  <c r="V46" i="29"/>
  <c r="X279" i="29"/>
  <c r="Z272" i="29"/>
  <c r="X33" i="29"/>
  <c r="U112" i="33"/>
  <c r="X121" i="29"/>
  <c r="V60" i="29"/>
  <c r="Y251" i="29"/>
  <c r="T216" i="29"/>
  <c r="Y307" i="33"/>
  <c r="X240" i="33"/>
  <c r="Z201" i="29"/>
  <c r="Z109" i="29"/>
  <c r="T57" i="33"/>
  <c r="W261" i="29"/>
  <c r="W75" i="29"/>
  <c r="T21" i="29"/>
  <c r="Z266" i="29"/>
  <c r="U79" i="33"/>
  <c r="V253" i="29"/>
  <c r="Z113" i="33"/>
  <c r="Z40" i="29"/>
  <c r="Y60" i="29"/>
  <c r="U119" i="29"/>
  <c r="U89" i="33"/>
  <c r="W91" i="29"/>
  <c r="Y260" i="33"/>
  <c r="Z95" i="29"/>
  <c r="T140" i="29"/>
  <c r="Z98" i="29"/>
  <c r="U222" i="29"/>
  <c r="T212" i="29"/>
  <c r="T231" i="33"/>
  <c r="Y159" i="29"/>
  <c r="U187" i="33"/>
  <c r="X127" i="29"/>
  <c r="U259" i="33"/>
  <c r="T269" i="29"/>
  <c r="Z231" i="33"/>
  <c r="X264" i="29"/>
  <c r="W47" i="29"/>
  <c r="Y244" i="29"/>
  <c r="U198" i="29"/>
  <c r="Z58" i="29"/>
  <c r="U123" i="33"/>
  <c r="X197" i="29"/>
  <c r="W231" i="33"/>
  <c r="Z250" i="33"/>
  <c r="T268" i="29"/>
  <c r="W61" i="29"/>
  <c r="W98" i="29"/>
  <c r="X130" i="33"/>
  <c r="Z159" i="33"/>
  <c r="W275" i="33"/>
  <c r="X177" i="29"/>
  <c r="T197" i="29"/>
  <c r="W121" i="29"/>
  <c r="U55" i="29"/>
  <c r="Y166" i="29"/>
  <c r="Y149" i="31"/>
  <c r="U117" i="29"/>
  <c r="Z148" i="29"/>
  <c r="T34" i="29"/>
  <c r="T263" i="29"/>
  <c r="T314" i="30"/>
  <c r="U185" i="29"/>
  <c r="U306" i="31"/>
  <c r="X224" i="29"/>
  <c r="T141" i="29"/>
  <c r="X195" i="29"/>
  <c r="Z38" i="33"/>
  <c r="Z219" i="29"/>
  <c r="T205" i="29"/>
  <c r="U127" i="29"/>
  <c r="Y170" i="33"/>
  <c r="W183" i="29"/>
  <c r="V196" i="33"/>
  <c r="U82" i="29"/>
  <c r="U170" i="33"/>
  <c r="W288" i="33"/>
  <c r="V159" i="29"/>
  <c r="U51" i="29"/>
  <c r="T87" i="30"/>
  <c r="U20" i="29"/>
  <c r="Y25" i="29"/>
  <c r="W111" i="29"/>
  <c r="Z179" i="29"/>
  <c r="V230" i="29"/>
  <c r="T33" i="29"/>
  <c r="V93" i="29"/>
  <c r="W277" i="29"/>
  <c r="V204" i="29"/>
  <c r="Y291" i="33"/>
  <c r="X117" i="29"/>
  <c r="U109" i="33"/>
  <c r="X22" i="33"/>
  <c r="Z224" i="29"/>
  <c r="U145" i="29"/>
  <c r="X50" i="29"/>
  <c r="Z32" i="29"/>
  <c r="X192" i="29"/>
  <c r="Z59" i="29"/>
  <c r="Y141" i="29"/>
  <c r="V11" i="29"/>
  <c r="Y130" i="33"/>
  <c r="Z121" i="29"/>
  <c r="V108" i="29"/>
  <c r="W272" i="29"/>
  <c r="Z108" i="29"/>
  <c r="W240" i="33"/>
  <c r="V50" i="29"/>
  <c r="Z78" i="29"/>
  <c r="W309" i="33"/>
  <c r="V55" i="29"/>
  <c r="W60" i="29"/>
  <c r="T41" i="29"/>
  <c r="W82" i="29"/>
  <c r="X18" i="33"/>
  <c r="V233" i="29"/>
  <c r="Y118" i="29"/>
  <c r="X201" i="29"/>
  <c r="X258" i="33"/>
  <c r="U41" i="29"/>
  <c r="T240" i="33"/>
  <c r="Y90" i="29"/>
  <c r="U246" i="29"/>
  <c r="U206" i="33"/>
  <c r="X51" i="29"/>
  <c r="W209" i="29"/>
  <c r="X114" i="29"/>
  <c r="W67" i="29"/>
  <c r="Z99" i="29"/>
  <c r="V57" i="29"/>
  <c r="Z141" i="33"/>
  <c r="X136" i="29"/>
  <c r="T16" i="29"/>
  <c r="Z255" i="33"/>
  <c r="Y144" i="29"/>
  <c r="U143" i="29"/>
  <c r="Z76" i="29"/>
  <c r="V269" i="33"/>
  <c r="V95" i="29"/>
  <c r="V306" i="31"/>
  <c r="W14" i="29"/>
  <c r="Y151" i="33"/>
  <c r="Z253" i="29"/>
  <c r="W129" i="29"/>
  <c r="Y188" i="29"/>
  <c r="Y250" i="30"/>
  <c r="Y47" i="29"/>
  <c r="V147" i="29"/>
  <c r="Y82" i="29"/>
  <c r="Y114" i="33"/>
  <c r="T200" i="33"/>
  <c r="T274" i="29"/>
  <c r="X308" i="33"/>
  <c r="X105" i="33"/>
  <c r="W79" i="29"/>
  <c r="W114" i="29"/>
  <c r="T112" i="33"/>
  <c r="W173" i="33"/>
  <c r="U309" i="33"/>
  <c r="X45" i="29"/>
  <c r="X252" i="33"/>
  <c r="X208" i="29"/>
  <c r="V179" i="29"/>
  <c r="T236" i="29"/>
  <c r="Z194" i="29"/>
  <c r="V40" i="29"/>
  <c r="T313" i="30"/>
  <c r="U97" i="33"/>
  <c r="T237" i="29"/>
  <c r="Y113" i="33"/>
  <c r="X139" i="29"/>
  <c r="W247" i="29"/>
  <c r="U31" i="29"/>
  <c r="V220" i="29"/>
  <c r="W272" i="33"/>
  <c r="W179" i="29"/>
  <c r="X233" i="29"/>
  <c r="U256" i="29"/>
  <c r="W232" i="33"/>
  <c r="W220" i="33"/>
  <c r="Z93" i="29"/>
  <c r="Z256" i="29"/>
  <c r="U239" i="33"/>
  <c r="Z286" i="29"/>
  <c r="X79" i="33"/>
  <c r="V121" i="29"/>
  <c r="W199" i="29"/>
  <c r="V91" i="29"/>
  <c r="T223" i="29"/>
  <c r="T143" i="29"/>
  <c r="Z241" i="33"/>
  <c r="V204" i="33"/>
  <c r="U237" i="29"/>
  <c r="U209" i="29"/>
  <c r="V127" i="29"/>
  <c r="U243" i="33"/>
  <c r="W113" i="33"/>
  <c r="Z73" i="29"/>
  <c r="W101" i="29"/>
  <c r="Z185" i="29"/>
  <c r="U72" i="33"/>
  <c r="Y182" i="31"/>
  <c r="U213" i="33"/>
  <c r="T25" i="29"/>
  <c r="U139" i="33"/>
  <c r="V185" i="29"/>
  <c r="X71" i="29"/>
  <c r="W166" i="29"/>
  <c r="X110" i="29"/>
  <c r="V65" i="33"/>
  <c r="Y26" i="29"/>
  <c r="U23" i="33"/>
  <c r="X152" i="33"/>
  <c r="Z237" i="29"/>
  <c r="X149" i="31"/>
  <c r="X168" i="29"/>
  <c r="W182" i="29"/>
  <c r="Z248" i="29"/>
  <c r="T286" i="29"/>
  <c r="Y197" i="29"/>
  <c r="W159" i="33"/>
  <c r="Z119" i="33"/>
  <c r="V53" i="30"/>
  <c r="Z245" i="29"/>
  <c r="X236" i="30"/>
  <c r="Z212" i="29"/>
  <c r="V43" i="29"/>
  <c r="V203" i="29"/>
  <c r="Y241" i="33"/>
  <c r="Y278" i="29"/>
  <c r="U275" i="33"/>
  <c r="W81" i="29"/>
  <c r="U182" i="31"/>
  <c r="X65" i="33"/>
  <c r="W120" i="29"/>
  <c r="U202" i="29"/>
  <c r="W275" i="29"/>
  <c r="W261" i="33"/>
  <c r="X133" i="33"/>
  <c r="T114" i="29"/>
  <c r="Y39" i="29"/>
  <c r="Z233" i="29"/>
  <c r="X239" i="33"/>
  <c r="U18" i="33"/>
  <c r="W128" i="29"/>
  <c r="X41" i="29"/>
  <c r="T130" i="29"/>
  <c r="Z246" i="29"/>
  <c r="U201" i="29"/>
  <c r="W93" i="33"/>
  <c r="V22" i="33"/>
  <c r="Y179" i="29"/>
  <c r="W220" i="29"/>
  <c r="U192" i="29"/>
  <c r="U87" i="30"/>
  <c r="Y203" i="29"/>
  <c r="Y264" i="29"/>
  <c r="Y69" i="29"/>
  <c r="T54" i="33"/>
  <c r="U277" i="29"/>
  <c r="Y153" i="29"/>
  <c r="T261" i="29"/>
  <c r="W158" i="29"/>
  <c r="U208" i="29"/>
  <c r="Y281" i="29"/>
  <c r="Y230" i="29"/>
  <c r="X166" i="29"/>
  <c r="W139" i="29"/>
  <c r="Z115" i="29"/>
  <c r="T133" i="33"/>
  <c r="T112" i="29"/>
  <c r="U273" i="29"/>
  <c r="Z174" i="30"/>
  <c r="T17" i="33"/>
  <c r="Z10" i="29"/>
  <c r="V75" i="29"/>
  <c r="T202" i="29"/>
  <c r="T229" i="33"/>
  <c r="Z169" i="29"/>
  <c r="X171" i="29"/>
  <c r="T208" i="31"/>
  <c r="Z283" i="33"/>
  <c r="W32" i="29"/>
  <c r="X281" i="29"/>
  <c r="U67" i="29"/>
  <c r="Z238" i="29"/>
  <c r="T232" i="33"/>
  <c r="Y156" i="33"/>
  <c r="Z290" i="33"/>
  <c r="T255" i="33"/>
  <c r="Z240" i="33"/>
  <c r="Y308" i="33"/>
  <c r="X144" i="29"/>
  <c r="T111" i="33"/>
  <c r="X146" i="29"/>
  <c r="Y214" i="30"/>
  <c r="X176" i="29"/>
  <c r="U148" i="33"/>
  <c r="X39" i="29"/>
  <c r="T27" i="29"/>
  <c r="Y22" i="29"/>
  <c r="Z22" i="33"/>
  <c r="Z54" i="33"/>
  <c r="U141" i="29"/>
  <c r="V84" i="29"/>
  <c r="W206" i="33"/>
  <c r="V68" i="33"/>
  <c r="T282" i="33"/>
  <c r="Y64" i="29"/>
  <c r="T171" i="29"/>
  <c r="U232" i="29"/>
  <c r="U95" i="29"/>
  <c r="W72" i="33"/>
  <c r="X22" i="29"/>
  <c r="T183" i="29"/>
  <c r="W153" i="29"/>
  <c r="Y31" i="29"/>
  <c r="X143" i="29"/>
  <c r="W150" i="33"/>
  <c r="U227" i="29"/>
  <c r="Y194" i="29"/>
  <c r="Y286" i="29"/>
  <c r="T299" i="33"/>
  <c r="T279" i="29"/>
  <c r="W219" i="29"/>
  <c r="X214" i="29"/>
  <c r="V223" i="29"/>
  <c r="Z287" i="29"/>
  <c r="Y268" i="33"/>
  <c r="Y108" i="33"/>
  <c r="X87" i="29"/>
  <c r="V25" i="30"/>
  <c r="Z249" i="33"/>
  <c r="V25" i="29"/>
  <c r="X159" i="29"/>
  <c r="T207" i="29"/>
  <c r="W84" i="29"/>
  <c r="Y182" i="29"/>
  <c r="Y72" i="29"/>
  <c r="V280" i="29"/>
  <c r="V237" i="29"/>
  <c r="Y183" i="31"/>
  <c r="Z282" i="33"/>
  <c r="T121" i="29"/>
  <c r="U148" i="29"/>
  <c r="Y170" i="29"/>
  <c r="U107" i="33"/>
  <c r="Y29" i="29"/>
  <c r="V120" i="29"/>
  <c r="U16" i="29"/>
  <c r="Z167" i="29"/>
  <c r="V129" i="29"/>
  <c r="V195" i="29"/>
  <c r="X183" i="31"/>
  <c r="T138" i="29"/>
  <c r="Z86" i="29"/>
  <c r="X243" i="29"/>
  <c r="V112" i="33"/>
  <c r="V42" i="29"/>
  <c r="X15" i="29"/>
  <c r="Y93" i="29"/>
  <c r="W222" i="29"/>
  <c r="W55" i="29"/>
  <c r="V41" i="29"/>
  <c r="X111" i="33"/>
  <c r="W174" i="33"/>
  <c r="W230" i="29"/>
  <c r="Y280" i="29"/>
  <c r="X8" i="29"/>
  <c r="Y129" i="29"/>
  <c r="T191" i="29"/>
  <c r="T107" i="33"/>
  <c r="Z138" i="29"/>
  <c r="Y258" i="29"/>
  <c r="W28" i="29"/>
  <c r="W71" i="29"/>
  <c r="Y210" i="29"/>
  <c r="W148" i="33"/>
  <c r="Y204" i="29"/>
  <c r="Y152" i="33"/>
  <c r="X198" i="33"/>
  <c r="U93" i="29"/>
  <c r="V272" i="33"/>
  <c r="Z244" i="29"/>
  <c r="U50" i="29"/>
  <c r="W108" i="29"/>
  <c r="Y288" i="33"/>
  <c r="Y236" i="29"/>
  <c r="Z38" i="29"/>
  <c r="Z264" i="29"/>
  <c r="W254" i="29"/>
  <c r="Y8" i="29"/>
  <c r="V114" i="29"/>
  <c r="U72" i="29"/>
  <c r="Y164" i="29"/>
  <c r="T128" i="29"/>
  <c r="V270" i="29"/>
  <c r="W7" i="33"/>
  <c r="X73" i="29"/>
  <c r="T246" i="29"/>
  <c r="V299" i="33"/>
  <c r="V125" i="29"/>
  <c r="U268" i="29"/>
  <c r="T153" i="33"/>
  <c r="Z277" i="29"/>
  <c r="U150" i="33"/>
  <c r="Y275" i="33"/>
  <c r="W276" i="29"/>
  <c r="U121" i="29"/>
  <c r="T195" i="29"/>
  <c r="U155" i="29"/>
  <c r="V182" i="31"/>
  <c r="U230" i="29"/>
  <c r="X128" i="29"/>
  <c r="X65" i="29"/>
  <c r="X275" i="29"/>
  <c r="U170" i="29"/>
  <c r="X57" i="29"/>
  <c r="U288" i="33"/>
  <c r="Y289" i="33"/>
  <c r="Y177" i="29"/>
  <c r="W10" i="29"/>
  <c r="X90" i="29"/>
  <c r="W280" i="29"/>
  <c r="Z93" i="33"/>
  <c r="U179" i="29"/>
  <c r="Y172" i="33"/>
  <c r="Y220" i="33"/>
  <c r="W197" i="29"/>
  <c r="V254" i="29"/>
  <c r="Z110" i="29"/>
  <c r="X237" i="29"/>
  <c r="X140" i="29"/>
  <c r="Z208" i="31"/>
  <c r="W18" i="33"/>
  <c r="Y174" i="33"/>
  <c r="T170" i="33"/>
  <c r="W203" i="29"/>
  <c r="Y74" i="31"/>
  <c r="Z261" i="29"/>
  <c r="T198" i="29"/>
  <c r="V153" i="29"/>
  <c r="T110" i="29"/>
  <c r="T189" i="29"/>
  <c r="T57" i="29"/>
  <c r="T60" i="29"/>
  <c r="U105" i="33"/>
  <c r="U220" i="29"/>
  <c r="X151" i="33"/>
  <c r="X192" i="33"/>
  <c r="V250" i="30"/>
  <c r="W183" i="31"/>
  <c r="V162" i="33"/>
  <c r="T80" i="29"/>
  <c r="X275" i="33"/>
  <c r="T162" i="33"/>
  <c r="X187" i="29"/>
  <c r="T82" i="29"/>
  <c r="T262" i="33"/>
  <c r="T187" i="33"/>
  <c r="V171" i="29"/>
  <c r="X259" i="33"/>
  <c r="Z123" i="33"/>
  <c r="T245" i="29"/>
  <c r="W159" i="29"/>
  <c r="X169" i="29"/>
  <c r="X170" i="29"/>
  <c r="Z139" i="33"/>
  <c r="W308" i="33"/>
  <c r="Z120" i="29"/>
  <c r="Y54" i="33"/>
  <c r="T174" i="33"/>
  <c r="T67" i="29"/>
  <c r="Z68" i="29"/>
  <c r="T273" i="29"/>
  <c r="Y82" i="33"/>
  <c r="Z262" i="29"/>
  <c r="V152" i="33"/>
  <c r="X288" i="33"/>
  <c r="Z146" i="33"/>
  <c r="Y174" i="29"/>
  <c r="U272" i="33"/>
  <c r="U75" i="29"/>
  <c r="W73" i="29"/>
  <c r="W76" i="29"/>
  <c r="V166" i="29"/>
  <c r="T169" i="33"/>
  <c r="X17" i="33"/>
  <c r="V214" i="29"/>
  <c r="Z136" i="29"/>
  <c r="X187" i="33"/>
  <c r="Y148" i="33"/>
  <c r="V87" i="30"/>
  <c r="V141" i="29"/>
  <c r="X266" i="29"/>
  <c r="V210" i="29"/>
  <c r="Z159" i="29"/>
  <c r="U54" i="33"/>
  <c r="Y261" i="29"/>
  <c r="U157" i="29"/>
  <c r="W149" i="29"/>
  <c r="Y111" i="33"/>
  <c r="Z57" i="29"/>
  <c r="X148" i="29"/>
  <c r="T28" i="29"/>
  <c r="T40" i="29"/>
  <c r="V17" i="33"/>
  <c r="W13" i="29"/>
  <c r="V170" i="29"/>
  <c r="Y73" i="31"/>
  <c r="Y207" i="29"/>
  <c r="U216" i="29"/>
  <c r="Z147" i="29"/>
  <c r="T65" i="33"/>
  <c r="U140" i="29"/>
  <c r="Z80" i="29"/>
  <c r="Z153" i="29"/>
  <c r="W149" i="31"/>
  <c r="W174" i="29"/>
  <c r="Y40" i="29"/>
  <c r="V71" i="29"/>
  <c r="U191" i="29"/>
  <c r="Z243" i="29"/>
  <c r="Y211" i="29"/>
  <c r="W132" i="29"/>
  <c r="Z13" i="29"/>
  <c r="T147" i="29"/>
  <c r="T32" i="29"/>
  <c r="T132" i="29"/>
  <c r="Z278" i="29"/>
  <c r="Y101" i="29"/>
  <c r="V89" i="33"/>
  <c r="Y141" i="33"/>
  <c r="X54" i="33"/>
  <c r="T256" i="29"/>
  <c r="V113" i="33"/>
  <c r="V149" i="31"/>
  <c r="U164" i="29"/>
  <c r="U299" i="33"/>
  <c r="U232" i="33"/>
  <c r="T247" i="29"/>
  <c r="Z101" i="29"/>
  <c r="W9" i="29"/>
  <c r="Z223" i="29"/>
  <c r="Y267" i="29"/>
  <c r="T46" i="29"/>
  <c r="Y49" i="29"/>
  <c r="V211" i="29"/>
  <c r="Y112" i="33"/>
  <c r="Z45" i="29"/>
  <c r="Y18" i="33"/>
  <c r="T64" i="33"/>
  <c r="V202" i="29"/>
  <c r="W72" i="29"/>
  <c r="V188" i="29"/>
  <c r="Y184" i="34"/>
  <c r="Z184" i="34"/>
  <c r="X184" i="34"/>
  <c r="W184" i="34"/>
  <c r="U41" i="30" a="1"/>
  <c r="W132" i="30" a="1"/>
  <c r="W221" i="30" a="1"/>
  <c r="X102" i="30" a="1"/>
  <c r="U197" i="30" a="1"/>
  <c r="Y42" i="30" a="1"/>
  <c r="Y302" i="30" a="1"/>
  <c r="T74" i="30" a="1"/>
  <c r="Y282" i="30" a="1"/>
  <c r="X287" i="30" a="1"/>
  <c r="X59" i="30" a="1"/>
  <c r="X230" i="30" a="1"/>
  <c r="Z56" i="30" a="1"/>
  <c r="T274" i="30" a="1"/>
  <c r="U202" i="30" a="1"/>
  <c r="T43" i="30" a="1"/>
  <c r="Y261" i="30" a="1"/>
  <c r="V274" i="30" a="1"/>
  <c r="Z230" i="30" a="1"/>
  <c r="V116" i="30" a="1"/>
  <c r="Z28" i="30" a="1"/>
  <c r="V293" i="30" a="1"/>
  <c r="U125" i="30" a="1"/>
  <c r="W248" i="30" a="1"/>
  <c r="X24" i="30" a="1"/>
  <c r="V65" i="30" a="1"/>
  <c r="Y233" i="30" a="1"/>
  <c r="X261" i="30" a="1"/>
  <c r="W80" i="30" a="1"/>
  <c r="U78" i="30" a="1"/>
  <c r="V144" i="30" a="1"/>
  <c r="W124" i="30" a="1"/>
  <c r="U8" i="30" a="1"/>
  <c r="V291" i="30" a="1"/>
  <c r="X130" i="30" a="1"/>
  <c r="T202" i="30" a="1"/>
  <c r="V261" i="30" a="1"/>
  <c r="Y270" i="30" a="1"/>
  <c r="X288" i="30" a="1"/>
  <c r="X28" i="30" a="1"/>
  <c r="W236" i="30" a="1"/>
  <c r="X213" i="30" a="1"/>
  <c r="V40" i="30" a="1"/>
  <c r="T28" i="30" a="1"/>
  <c r="X43" i="30" a="1"/>
  <c r="V225" i="30" a="1"/>
  <c r="Y56" i="30" a="1"/>
  <c r="T278" i="30" a="1"/>
  <c r="X218" i="31" a="1"/>
  <c r="W200" i="30" a="1"/>
  <c r="T115" i="30" a="1"/>
  <c r="W285" i="30" a="1"/>
  <c r="W219" i="30" a="1"/>
  <c r="V217" i="30" a="1"/>
  <c r="Y53" i="31" a="1"/>
  <c r="T12" i="30" a="1"/>
  <c r="Y62" i="30" a="1"/>
  <c r="Y294" i="30" a="1"/>
  <c r="Z81" i="30" a="1"/>
  <c r="W239" i="30" a="1"/>
  <c r="T187" i="30" a="1"/>
  <c r="U177" i="30" a="1"/>
  <c r="U123" i="30" a="1"/>
  <c r="U131" i="31" a="1"/>
  <c r="Y135" i="30" a="1"/>
  <c r="T211" i="30" a="1"/>
  <c r="Z209" i="30" a="1"/>
  <c r="W94" i="30" a="1"/>
  <c r="X280" i="30" a="1"/>
  <c r="X233" i="30" a="1"/>
  <c r="U52" i="30" a="1"/>
  <c r="Y149" i="30" a="1"/>
  <c r="Y86" i="30" a="1"/>
  <c r="V187" i="30" a="1"/>
  <c r="X243" i="30" a="1"/>
  <c r="T304" i="30" a="1"/>
  <c r="X48" i="30" a="1"/>
  <c r="T173" i="30" a="1"/>
  <c r="T217" i="30" a="1"/>
  <c r="W241" i="30" a="1"/>
  <c r="X152" i="30" a="1"/>
  <c r="V216" i="30" a="1"/>
  <c r="T218" i="31" a="1"/>
  <c r="U80" i="30" a="1"/>
  <c r="Z21" i="30" a="1"/>
  <c r="Z148" i="30" a="1"/>
  <c r="U100" i="30" a="1"/>
  <c r="X219" i="30" a="1"/>
  <c r="V241" i="30" a="1"/>
  <c r="W210" i="30" a="1"/>
  <c r="V192" i="30" a="1"/>
  <c r="Y217" i="30" a="1"/>
  <c r="V70" i="30" a="1"/>
  <c r="U95" i="30" a="1"/>
  <c r="X220" i="30" a="1"/>
  <c r="Z42" i="30" a="1"/>
  <c r="Z161" i="30" a="1"/>
  <c r="X33" i="30" a="1"/>
  <c r="Y78" i="30" a="1"/>
  <c r="Y286" i="30" a="1"/>
  <c r="T285" i="30" a="1"/>
  <c r="W299" i="30" a="1"/>
  <c r="Z150" i="30" a="1"/>
  <c r="U34" i="30" a="1"/>
  <c r="Z16" i="30" a="1"/>
  <c r="V95" i="30" a="1"/>
  <c r="Y125" i="30" a="1"/>
  <c r="X193" i="30" a="1"/>
  <c r="V191" i="30" a="1"/>
  <c r="U16" i="30" a="1"/>
  <c r="V259" i="30" a="1"/>
  <c r="U179" i="30" a="1"/>
  <c r="X44" i="30" a="1"/>
  <c r="V282" i="30" a="1"/>
  <c r="V176" i="30" a="1"/>
  <c r="X13" i="30" a="1"/>
  <c r="W89" i="30" a="1"/>
  <c r="V263" i="30" a="1"/>
  <c r="Y20" i="30" a="1"/>
  <c r="U89" i="30" a="1"/>
  <c r="T34" i="30" a="1"/>
  <c r="U302" i="30" a="1"/>
  <c r="U109" i="30" a="1"/>
  <c r="T19" i="30" a="1"/>
  <c r="Y217" i="31" a="1"/>
  <c r="T190" i="30" a="1"/>
  <c r="T125" i="30" a="1"/>
  <c r="T243" i="30" a="1"/>
  <c r="X161" i="30" a="1"/>
  <c r="T149" i="30" a="1"/>
  <c r="W225" i="30" a="1"/>
  <c r="T209" i="30" a="1"/>
  <c r="X165" i="30" a="1"/>
  <c r="W270" i="30" a="1"/>
  <c r="T150" i="30" a="1"/>
  <c r="X239" i="30" a="1"/>
  <c r="W153" i="30" a="1"/>
  <c r="V277" i="30" a="1"/>
  <c r="Z90" i="30" a="1"/>
  <c r="U90" i="30" a="1"/>
  <c r="T218" i="30" a="1"/>
  <c r="Z100" i="30" a="1"/>
  <c r="U266" i="30" a="1"/>
  <c r="Z144" i="30" a="1"/>
  <c r="X302" i="30" a="1"/>
  <c r="X53" i="31" a="1"/>
  <c r="Y191" i="30" a="1"/>
  <c r="Z25" i="30" a="1"/>
  <c r="X294" i="30" a="1"/>
  <c r="U119" i="30" a="1"/>
  <c r="Z274" i="30" a="1"/>
  <c r="V103" i="30" a="1"/>
  <c r="T13" i="30" a="1"/>
  <c r="T175" i="30" a="1"/>
  <c r="Z113" i="30" a="1"/>
  <c r="W48" i="30" a="1"/>
  <c r="T146" i="30" a="1"/>
  <c r="T87" i="31" a="1"/>
  <c r="Z233" i="30" a="1"/>
  <c r="V51" i="30" a="1"/>
  <c r="Y93" i="30" a="1"/>
  <c r="U148" i="30" a="1"/>
  <c r="T247" i="30" a="1"/>
  <c r="U272" i="30" a="1"/>
  <c r="V193" i="30" a="1"/>
  <c r="Y205" i="30" a="1"/>
  <c r="Z260" i="30" a="1"/>
  <c r="T277" i="30" a="1"/>
  <c r="V77" i="30" a="1"/>
  <c r="U146" i="30" a="1"/>
  <c r="X148" i="30" a="1"/>
  <c r="V25" i="31" a="1"/>
  <c r="Y178" i="30" a="1"/>
  <c r="X15" i="30" a="1"/>
  <c r="Y274" i="30" a="1"/>
  <c r="Y247" i="30" a="1"/>
  <c r="V130" i="30" a="1"/>
  <c r="X293" i="30" a="1"/>
  <c r="V271" i="30" a="1"/>
  <c r="T197" i="30" a="1"/>
  <c r="T86" i="30" a="1"/>
  <c r="V175" i="30" a="1"/>
  <c r="U164" i="30" a="1"/>
  <c r="T31" i="30" a="1"/>
  <c r="Z105" i="30" a="1"/>
  <c r="X270" i="30" a="1"/>
  <c r="W289" i="30" a="1"/>
  <c r="X136" i="30" a="1"/>
  <c r="Z241" i="30" a="1"/>
  <c r="X109" i="30" a="1"/>
  <c r="V46" i="30" a="1"/>
  <c r="X97" i="30" a="1"/>
  <c r="W286" i="30" a="1"/>
  <c r="Y207" i="30" a="1"/>
  <c r="U175" i="30" a="1"/>
  <c r="W16" i="30" a="1"/>
  <c r="T62" i="30" a="1"/>
  <c r="U113" i="30" a="1"/>
  <c r="X61" i="30" a="1"/>
  <c r="X95" i="30" a="1"/>
  <c r="V151" i="30" a="1"/>
  <c r="Y184" i="30" a="1"/>
  <c r="V35" i="30" a="1"/>
  <c r="W69" i="30" a="1"/>
  <c r="T8" i="30" a="1"/>
  <c r="T302" i="30" a="1"/>
  <c r="X295" i="30" a="1"/>
  <c r="Z212" i="30" a="1"/>
  <c r="Y176" i="30" a="1"/>
  <c r="W25" i="30" a="1"/>
  <c r="V128" i="30" a="1"/>
  <c r="Y32" i="30" a="1"/>
  <c r="T21" i="30" a="1"/>
  <c r="U10" i="30" a="1"/>
  <c r="T50" i="30" a="1"/>
  <c r="V165" i="30" a="1"/>
  <c r="Y293" i="30" a="1"/>
  <c r="T66" i="30" a="1"/>
  <c r="Y193" i="30" a="1"/>
  <c r="U285" i="30" a="1"/>
  <c r="W109" i="30" a="1"/>
  <c r="V10" i="30" a="1"/>
  <c r="X87" i="31" a="1"/>
  <c r="W19" i="30" a="1"/>
  <c r="T222" i="30" a="1"/>
  <c r="U36" i="30" a="1"/>
  <c r="V228" i="30" a="1"/>
  <c r="Z24" i="30" a="1"/>
  <c r="Y179" i="30" a="1"/>
  <c r="T178" i="30" a="1"/>
  <c r="T228" i="30" a="1"/>
  <c r="Z62" i="30" a="1"/>
  <c r="X176" i="31" a="1"/>
  <c r="Z91" i="30" a="1"/>
  <c r="V161" i="30" a="1"/>
  <c r="W164" i="30" a="1"/>
  <c r="Z223" i="30" a="1"/>
  <c r="Y66" i="30" a="1"/>
  <c r="Y228" i="30" a="1"/>
  <c r="V99" i="31" a="1"/>
  <c r="T46" i="30" a="1"/>
  <c r="Z302" i="30" a="1"/>
  <c r="X286" i="30" a="1"/>
  <c r="X84" i="30" a="1"/>
  <c r="Z292" i="30" a="1"/>
  <c r="W152" i="30" a="1"/>
  <c r="T161" i="30" a="1"/>
  <c r="X258" i="30" a="1"/>
  <c r="U137" i="30" a="1"/>
  <c r="W99" i="31" a="1"/>
  <c r="W43" i="30" a="1"/>
  <c r="U58" i="30" a="1"/>
  <c r="U255" i="31" a="1"/>
  <c r="Y77" i="30" a="1"/>
  <c r="Y177" i="30" a="1"/>
  <c r="U176" i="31" a="1"/>
  <c r="V137" i="30" a="1"/>
  <c r="W84" i="30" a="1"/>
  <c r="U61" i="30" a="1"/>
  <c r="T270" i="30" a="1"/>
  <c r="V119" i="30" a="1"/>
  <c r="X115" i="30" a="1"/>
  <c r="V80" i="30" a="1"/>
  <c r="Z266" i="30" a="1"/>
  <c r="X272" i="30" a="1"/>
  <c r="X206" i="30" a="1"/>
  <c r="X191" i="30" a="1"/>
  <c r="V297" i="30" a="1"/>
  <c r="U274" i="30" a="1"/>
  <c r="T320" i="30" a="1"/>
  <c r="T242" i="30" a="1"/>
  <c r="Z219" i="30" a="1"/>
  <c r="Z30" i="30" a="1"/>
  <c r="Z99" i="30" a="1"/>
  <c r="Y258" i="30" a="1"/>
  <c r="T205" i="30" a="1"/>
  <c r="X203" i="30" a="1"/>
  <c r="U19" i="30" a="1"/>
  <c r="U150" i="30" a="1"/>
  <c r="Z80" i="30" a="1"/>
  <c r="U260" i="30" a="1"/>
  <c r="Z78" i="30" a="1"/>
  <c r="Z202" i="30" a="1"/>
  <c r="U248" i="30" a="1"/>
  <c r="W125" i="30" a="1"/>
  <c r="U209" i="30" a="1"/>
  <c r="W165" i="30" a="1"/>
  <c r="T210" i="30" a="1"/>
  <c r="V88" i="30" a="1"/>
  <c r="Y97" i="30" a="1"/>
  <c r="W27" i="30" a="1"/>
  <c r="U286" i="30" a="1"/>
  <c r="U178" i="30" a="1"/>
  <c r="Z114" i="30" a="1"/>
  <c r="T58" i="30" a="1"/>
  <c r="T68" i="30" a="1"/>
  <c r="U145" i="30" a="1"/>
  <c r="T137" i="30" a="1"/>
  <c r="W10" i="30" a="1"/>
  <c r="V286" i="30" a="1"/>
  <c r="U14" i="30" a="1"/>
  <c r="V272" i="30" a="1"/>
  <c r="V27" i="30" a="1"/>
  <c r="Z294" i="30" a="1"/>
  <c r="T29" i="30" a="1"/>
  <c r="Y89" i="30" a="1"/>
  <c r="W58" i="30" a="1"/>
  <c r="Y130" i="30" a="1"/>
  <c r="W209" i="30" a="1"/>
  <c r="Y109" i="30" a="1"/>
  <c r="Y136" i="30" a="1"/>
  <c r="U182" i="30" a="1"/>
  <c r="X296" i="30" a="1"/>
  <c r="X113" i="30" a="1"/>
  <c r="W243" i="30" a="1"/>
  <c r="X176" i="30" a="1"/>
  <c r="Y141" i="30" a="1"/>
  <c r="W100" i="30" a="1"/>
  <c r="Y46" i="30" a="1"/>
  <c r="V233" i="30" a="1"/>
  <c r="V218" i="31" a="1"/>
  <c r="W184" i="30" a="1"/>
  <c r="X11" i="30" a="1"/>
  <c r="X279" i="30" a="1"/>
  <c r="W213" i="30" a="1"/>
  <c r="W242" i="30" a="1"/>
  <c r="X125" i="30" a="1"/>
  <c r="X99" i="30" a="1"/>
  <c r="U134" i="30" a="1"/>
  <c r="W143" i="30" a="1"/>
  <c r="U43" i="30" a="1"/>
  <c r="W51" i="30" a="1"/>
  <c r="W266" i="30" a="1"/>
  <c r="W258" i="30" a="1"/>
  <c r="Y259" i="30" a="1"/>
  <c r="Y242" i="30" a="1"/>
  <c r="W296" i="30" a="1"/>
  <c r="U20" i="30" a="1"/>
  <c r="V195" i="30" a="1"/>
  <c r="X36" i="30" a="1"/>
  <c r="X247" i="30" a="1"/>
  <c r="V153" i="30" a="1"/>
  <c r="Z298" i="30" a="1"/>
  <c r="Y231" i="30" a="1"/>
  <c r="U262" i="30" a="1"/>
  <c r="X225" i="30" a="1"/>
  <c r="V200" i="30" a="1"/>
  <c r="U261" i="30" a="1"/>
  <c r="W97" i="30" a="1"/>
  <c r="Y69" i="30" a="1"/>
  <c r="Y91" i="30" a="1"/>
  <c r="T136" i="30" a="1"/>
  <c r="V177" i="30" a="1"/>
  <c r="W232" i="30" a="1"/>
  <c r="Y232" i="30" a="1"/>
  <c r="Y115" i="30" a="1"/>
  <c r="U228" i="30" a="1"/>
  <c r="Y99" i="30" a="1"/>
  <c r="Y12" i="30" a="1"/>
  <c r="Z52" i="30" a="1"/>
  <c r="T90" i="30" a="1"/>
  <c r="U278" i="30" a="1"/>
  <c r="X143" i="30" a="1"/>
  <c r="X211" i="30" a="1"/>
  <c r="V278" i="30" a="1"/>
  <c r="Y239" i="30" a="1"/>
  <c r="V90" i="30" a="1"/>
  <c r="Y84" i="30" a="1"/>
  <c r="U133" i="30" a="1"/>
  <c r="Y223" i="30" a="1"/>
  <c r="Y122" i="30" a="1"/>
  <c r="U143" i="30" a="1"/>
  <c r="V15" i="30" a="1"/>
  <c r="W103" i="30" a="1"/>
  <c r="W291" i="30" a="1"/>
  <c r="Y99" i="31" a="1"/>
  <c r="T99" i="31" a="1"/>
  <c r="U136" i="30" a="1"/>
  <c r="Y19" i="30" a="1"/>
  <c r="V221" i="30" a="1"/>
  <c r="X262" i="30" a="1"/>
  <c r="Z122" i="30" a="1"/>
  <c r="T123" i="30" a="1"/>
  <c r="Y26" i="30" a="1"/>
  <c r="T257" i="30" a="1"/>
  <c r="Z36" i="30" a="1"/>
  <c r="U25" i="30" a="1"/>
  <c r="V48" i="30" a="1"/>
  <c r="T236" i="30" a="1"/>
  <c r="T80" i="30" a="1"/>
  <c r="U53" i="31" a="1"/>
  <c r="V143" i="30" a="1"/>
  <c r="Z130" i="30" a="1"/>
  <c r="Z85" i="30" a="1"/>
  <c r="X94" i="30" a="1"/>
  <c r="W130" i="31" a="1"/>
  <c r="T94" i="30" a="1"/>
  <c r="Z290" i="30" a="1"/>
  <c r="T20" i="30" a="1"/>
  <c r="U231" i="30" a="1"/>
  <c r="Y175" i="30" a="1"/>
  <c r="T213" i="30" a="1"/>
  <c r="Z187" i="30" a="1"/>
  <c r="X200" i="30" a="1"/>
  <c r="W61" i="30" a="1"/>
  <c r="W218" i="30" a="1"/>
  <c r="Z272" i="30" a="1"/>
  <c r="Z259" i="30" a="1"/>
  <c r="Y187" i="30" a="1"/>
  <c r="Y240" i="30" a="1"/>
  <c r="X179" i="30" a="1"/>
  <c r="Y304" i="30" a="1"/>
  <c r="T216" i="30" a="1"/>
  <c r="V42" i="30" a="1"/>
  <c r="Y8" i="30" a="1"/>
  <c r="U229" i="30" a="1"/>
  <c r="Z141" i="30" a="1"/>
  <c r="X153" i="30" a="1"/>
  <c r="T47" i="30" a="1"/>
  <c r="U287" i="30" a="1"/>
  <c r="V78" i="30" a="1"/>
  <c r="W260" i="30" a="1"/>
  <c r="V149" i="30" a="1"/>
  <c r="V14" i="30" a="1"/>
  <c r="Y291" i="30" a="1"/>
  <c r="Z247" i="30" a="1"/>
  <c r="U280" i="30" a="1"/>
  <c r="W70" i="30" a="1"/>
  <c r="X123" i="30" a="1"/>
  <c r="V59" i="30" a="1"/>
  <c r="Y143" i="30" a="1"/>
  <c r="Z151" i="30" a="1"/>
  <c r="X267" i="30" a="1"/>
  <c r="W30" i="30" a="1"/>
  <c r="X68" i="30" a="1"/>
  <c r="T262" i="30" a="1"/>
  <c r="W188" i="30" a="1"/>
  <c r="W60" i="30" a="1"/>
  <c r="W176" i="30" a="1"/>
  <c r="W34" i="30" a="1"/>
  <c r="X250" i="30" a="1"/>
  <c r="U116" i="30" a="1"/>
  <c r="X298" i="30" a="1"/>
  <c r="T329" i="31" a="1"/>
  <c r="V136" i="30" a="1"/>
  <c r="Y150" i="30" a="1"/>
  <c r="Y197" i="30" a="1"/>
  <c r="U196" i="30" a="1"/>
  <c r="Z136" i="30" a="1"/>
  <c r="Y257" i="30" a="1"/>
  <c r="W230" i="30" a="1"/>
  <c r="T195" i="30" a="1"/>
  <c r="T239" i="30" a="1"/>
  <c r="U91" i="30" a="1"/>
  <c r="V69" i="30" a="1"/>
  <c r="X164" i="30" a="1"/>
  <c r="T266" i="30" a="1"/>
  <c r="T176" i="31" a="1"/>
  <c r="Z229" i="30" a="1"/>
  <c r="Z179" i="30" a="1"/>
  <c r="T144" i="30" a="1"/>
  <c r="X190" i="30" a="1"/>
  <c r="T30" i="30" a="1"/>
  <c r="Y118" i="30" a="1"/>
  <c r="Z109" i="30" a="1"/>
  <c r="T153" i="30" a="1"/>
  <c r="T91" i="30" a="1"/>
  <c r="X222" i="30" a="1"/>
  <c r="T299" i="30" a="1"/>
  <c r="Y203" i="30" a="1"/>
  <c r="W91" i="30" a="1"/>
  <c r="U207" i="30" a="1"/>
  <c r="T271" i="30" a="1"/>
  <c r="T192" i="30" a="1"/>
  <c r="V20" i="30" a="1"/>
  <c r="U152" i="30" a="1"/>
  <c r="Z145" i="30" a="1"/>
  <c r="Y35" i="30" a="1"/>
  <c r="U213" i="30" a="1"/>
  <c r="X210" i="30" a="1"/>
  <c r="Z61" i="30" a="1"/>
  <c r="Z192" i="30" a="1"/>
  <c r="T240" i="30" a="1"/>
  <c r="U46" i="30" a="1"/>
  <c r="X182" i="30" a="1"/>
  <c r="Z218" i="31" a="1"/>
  <c r="X274" i="30" a="1"/>
  <c r="T25" i="30" a="1"/>
  <c r="V150" i="30" a="1"/>
  <c r="W267" i="30" a="1"/>
  <c r="Z34" i="30" a="1"/>
  <c r="U191" i="30" a="1"/>
  <c r="U288" i="30" a="1"/>
  <c r="Z35" i="30" a="1"/>
  <c r="W176" i="31" a="1"/>
  <c r="W193" i="30" a="1"/>
  <c r="X32" i="30" a="1"/>
  <c r="Z282" i="30" a="1"/>
  <c r="T221" i="30" a="1"/>
  <c r="X205" i="30" a="1"/>
  <c r="U132" i="30" a="1"/>
  <c r="V240" i="30" a="1"/>
  <c r="Z188" i="30" a="1"/>
  <c r="Z60" i="30" a="1"/>
  <c r="T42" i="30" a="1"/>
  <c r="X118" i="30" a="1"/>
  <c r="W81" i="30" a="1"/>
  <c r="T248" i="30" a="1"/>
  <c r="Y25" i="30" a="1"/>
  <c r="X240" i="31" a="1"/>
  <c r="W229" i="30" a="1"/>
  <c r="X175" i="30" a="1"/>
  <c r="T151" i="30" a="1"/>
  <c r="Z231" i="30" a="1"/>
  <c r="Y175" i="35" a="1"/>
  <c r="Y131" i="31" a="1"/>
  <c r="W263" i="30" a="1"/>
  <c r="W32" i="30" a="1"/>
  <c r="Y137" i="30" a="1"/>
  <c r="X85" i="30" a="1"/>
  <c r="Z297" i="30" a="1"/>
  <c r="V81" i="30" a="1"/>
  <c r="V202" i="30" a="1"/>
  <c r="Z299" i="30" a="1"/>
  <c r="V135" i="30" a="1"/>
  <c r="Z48" i="30" a="1"/>
  <c r="W114" i="30" a="1"/>
  <c r="T59" i="30" a="1"/>
  <c r="W26" i="30" a="1"/>
  <c r="Z49" i="31" a="1"/>
  <c r="T295" i="30" a="1"/>
  <c r="V86" i="30" a="1"/>
  <c r="Z287" i="30" a="1"/>
  <c r="V34" i="30" a="1"/>
  <c r="W233" i="30" a="1"/>
  <c r="T282" i="30" a="1"/>
  <c r="X291" i="30" a="1"/>
  <c r="U44" i="30" a="1"/>
  <c r="Z203" i="30" a="1"/>
  <c r="Z242" i="30" a="1"/>
  <c r="Y112" i="30" a="1"/>
  <c r="Y132" i="30" a="1"/>
  <c r="U48" i="30" a="1"/>
  <c r="X187" i="30" a="1"/>
  <c r="U103" i="30" a="1"/>
  <c r="U112" i="30" a="1"/>
  <c r="U70" i="30" a="1"/>
  <c r="W59" i="30" a="1"/>
  <c r="U29" i="30" a="1"/>
  <c r="U190" i="30" a="1"/>
  <c r="V267" i="30" a="1"/>
  <c r="U239" i="30" a="1"/>
  <c r="X105" i="30" a="1"/>
  <c r="V302" i="30" a="1"/>
  <c r="Y145" i="30" a="1"/>
  <c r="T290" i="30" a="1"/>
  <c r="X77" i="30" a="1"/>
  <c r="Z218" i="30" a="1"/>
  <c r="V145" i="30" a="1"/>
  <c r="X45" i="30" a="1"/>
  <c r="Z33" i="30" a="1"/>
  <c r="X78" i="30" a="1"/>
  <c r="V91" i="30" a="1"/>
  <c r="U292" i="30" a="1"/>
  <c r="T321" i="30" a="1"/>
  <c r="U94" i="30" a="1"/>
  <c r="T280" i="30" a="1"/>
  <c r="T88" i="30" a="1"/>
  <c r="Y152" i="30" a="1"/>
  <c r="X112" i="30" a="1"/>
  <c r="W33" i="30" a="1"/>
  <c r="T53" i="31" a="1"/>
  <c r="Z29" i="30" a="1"/>
  <c r="V8" i="30" a="1"/>
  <c r="Z184" i="30" a="1"/>
  <c r="X26" i="30" a="1"/>
  <c r="U47" i="30" a="1"/>
  <c r="T273" i="30" a="1"/>
  <c r="X126" i="30" a="1"/>
  <c r="V270" i="30" a="1"/>
  <c r="Y166" i="30" a="1"/>
  <c r="Z153" i="30" a="1"/>
  <c r="W191" i="30" a="1"/>
  <c r="V97" i="30" a="1"/>
  <c r="V12" i="30" a="1"/>
  <c r="Z40" i="30" a="1"/>
  <c r="V93" i="30" a="1"/>
  <c r="W12" i="30" a="1"/>
  <c r="T44" i="30" a="1"/>
  <c r="Z94" i="30" a="1"/>
  <c r="Y218" i="30" a="1"/>
  <c r="Y87" i="31" a="1"/>
  <c r="V164" i="30" a="1"/>
  <c r="T56" i="30" a="1"/>
  <c r="X199" i="30" a="1"/>
  <c r="Y164" i="30" a="1"/>
  <c r="X197" i="30" a="1"/>
  <c r="V296" i="30" a="1"/>
  <c r="Z196" i="30" a="1"/>
  <c r="W36" i="30" a="1"/>
  <c r="U220" i="30" a="1"/>
  <c r="Z47" i="30" a="1"/>
  <c r="Z225" i="30" a="1"/>
  <c r="W99" i="30" a="1"/>
  <c r="Z291" i="30" a="1"/>
  <c r="U294" i="30" a="1"/>
  <c r="V85" i="30" a="1"/>
  <c r="Y14" i="30" a="1"/>
  <c r="W288" i="30" a="1"/>
  <c r="Y176" i="31" a="1"/>
  <c r="Y113" i="30" a="1"/>
  <c r="U230" i="30" a="1"/>
  <c r="Y297" i="30" a="1"/>
  <c r="W146" i="30" a="1"/>
  <c r="V242" i="30" a="1"/>
  <c r="W35" i="30" a="1"/>
  <c r="W255" i="31" a="1"/>
  <c r="Y80" i="30" a="1"/>
  <c r="V206" i="30" a="1"/>
  <c r="Z293" i="30" a="1"/>
  <c r="Z173" i="30" a="1"/>
  <c r="Y124" i="30" a="1"/>
  <c r="Z279" i="30" a="1"/>
  <c r="Z19" i="30" a="1"/>
  <c r="W24" i="30" a="1"/>
  <c r="Y243" i="30" a="1"/>
  <c r="U141" i="30" a="1"/>
  <c r="V294" i="30" a="1"/>
  <c r="Z207" i="30" a="1"/>
  <c r="X173" i="30" a="1"/>
  <c r="V133" i="30" a="1"/>
  <c r="W273" i="30" a="1"/>
  <c r="Z95" i="30" a="1"/>
  <c r="Y287" i="30" a="1"/>
  <c r="X99" i="31" a="1"/>
  <c r="W280" i="30" a="1"/>
  <c r="Z50" i="30" a="1"/>
  <c r="Y95" i="30" a="1"/>
  <c r="Y273" i="30" a="1"/>
  <c r="W177" i="30" a="1"/>
  <c r="Y68" i="30" a="1"/>
  <c r="U299" i="30" a="1"/>
  <c r="X41" i="30" a="1"/>
  <c r="W282" i="30" a="1"/>
  <c r="T177" i="30" a="1"/>
  <c r="Z53" i="31" a="1"/>
  <c r="Y210" i="30" a="1"/>
  <c r="Z217" i="30" a="1"/>
  <c r="W131" i="31" a="1"/>
  <c r="Z32" i="30" a="1"/>
  <c r="U11" i="30" a="1"/>
  <c r="W113" i="30" a="1"/>
  <c r="X231" i="30" a="1"/>
  <c r="X241" i="30" a="1"/>
  <c r="T318" i="30" a="1"/>
  <c r="V61" i="30" a="1"/>
  <c r="T286" i="30" a="1"/>
  <c r="T33" i="30" a="1"/>
  <c r="W295" i="30" a="1"/>
  <c r="V243" i="30" a="1"/>
  <c r="V58" i="30" a="1"/>
  <c r="W134" i="30" a="1"/>
  <c r="W261" i="30" a="1"/>
  <c r="V126" i="30" a="1"/>
  <c r="Z193" i="30" a="1"/>
  <c r="Z248" i="30" a="1"/>
  <c r="V211" i="30" a="1"/>
  <c r="Z243" i="30" a="1"/>
  <c r="Y211" i="30" a="1"/>
  <c r="X299" i="30" a="1"/>
  <c r="U99" i="30" a="1"/>
  <c r="X223" i="30" a="1"/>
  <c r="V298" i="30" a="1"/>
  <c r="Y298" i="30" a="1"/>
  <c r="U97" i="30" a="1"/>
  <c r="T133" i="30" a="1"/>
  <c r="T203" i="30" a="1"/>
  <c r="W298" i="30" a="1"/>
  <c r="W211" i="30" a="1"/>
  <c r="X177" i="30" a="1"/>
  <c r="V146" i="30" a="1"/>
  <c r="W14" i="30" a="1"/>
  <c r="U199" i="30" a="1"/>
  <c r="Z46" i="30" a="1"/>
  <c r="V124" i="30" a="1"/>
  <c r="V209" i="30" a="1"/>
  <c r="W66" i="30" a="1"/>
  <c r="U28" i="30" a="1"/>
  <c r="Y59" i="30" a="1"/>
  <c r="W192" i="30" a="1"/>
  <c r="Z133" i="30" a="1"/>
  <c r="T36" i="30" a="1"/>
  <c r="Y200" i="30" a="1"/>
  <c r="V122" i="30" a="1"/>
  <c r="T105" i="30" a="1"/>
  <c r="W218" i="31" a="1"/>
  <c r="Y33" i="30" a="1"/>
  <c r="U267" i="30" a="1"/>
  <c r="Z115" i="30" a="1"/>
  <c r="T124" i="30" a="1"/>
  <c r="W173" i="30" a="1"/>
  <c r="U114" i="30" a="1"/>
  <c r="T15" i="30" a="1"/>
  <c r="V33" i="30" a="1"/>
  <c r="X229" i="30" a="1"/>
  <c r="T165" i="30" a="1"/>
  <c r="W40" i="30" a="1"/>
  <c r="W179" i="30" a="1"/>
  <c r="Z206" i="30" a="1"/>
  <c r="X260" i="30" a="1"/>
  <c r="W41" i="30" a="1"/>
  <c r="U135" i="30" a="1"/>
  <c r="W29" i="30" a="1"/>
  <c r="V213" i="30" a="1"/>
  <c r="X49" i="31" a="1"/>
  <c r="Z132" i="30" a="1"/>
  <c r="T93" i="30" a="1"/>
  <c r="W222" i="30" a="1"/>
  <c r="Y11" i="30" a="1"/>
  <c r="T164" i="30" a="1"/>
  <c r="W90" i="30" a="1"/>
  <c r="V60" i="30" a="1"/>
  <c r="V188" i="30" a="1"/>
  <c r="V11" i="30" a="1"/>
  <c r="Z289" i="30" a="1"/>
  <c r="Z288" i="30" a="1"/>
  <c r="Y45" i="30" a="1"/>
  <c r="Y29" i="30" a="1"/>
  <c r="Z77" i="30" a="1"/>
  <c r="X289" i="30" a="1"/>
  <c r="T52" i="30" a="1"/>
  <c r="T182" i="30" a="1"/>
  <c r="W196" i="30" a="1"/>
  <c r="Y85" i="30" a="1"/>
  <c r="X27" i="30" a="1"/>
  <c r="X60" i="30" a="1"/>
  <c r="X188" i="30" a="1"/>
  <c r="Z8" i="30" a="1"/>
  <c r="Y272" i="30" a="1"/>
  <c r="Y248" i="30" a="1"/>
  <c r="U205" i="30" a="1"/>
  <c r="W203" i="30" a="1"/>
  <c r="V279" i="30" a="1"/>
  <c r="X240" i="30" a="1"/>
  <c r="X304" i="30" a="1"/>
  <c r="Y266" i="30" a="1"/>
  <c r="U27" i="30" a="1"/>
  <c r="Z44" i="30" a="1"/>
  <c r="X50" i="30" a="1"/>
  <c r="Z124" i="30" a="1"/>
  <c r="V176" i="31" a="1"/>
  <c r="W136" i="30" a="1"/>
  <c r="Z65" i="30" a="1"/>
  <c r="U102" i="30" a="1"/>
  <c r="V66" i="30" a="1"/>
  <c r="Y13" i="30" a="1"/>
  <c r="X14" i="30" a="1"/>
  <c r="V36" i="30" a="1"/>
  <c r="U32" i="30" a="1"/>
  <c r="Y94" i="30" a="1"/>
  <c r="X285" i="30" a="1"/>
  <c r="W42" i="30" a="1"/>
  <c r="X266" i="30" a="1"/>
  <c r="Y267" i="30" a="1"/>
  <c r="Z41" i="30" a="1"/>
  <c r="X132" i="30" a="1"/>
  <c r="W62" i="30" a="1"/>
  <c r="T279" i="30" a="1"/>
  <c r="U86" i="30" a="1"/>
  <c r="V212" i="30" a="1"/>
  <c r="Z126" i="30" a="1"/>
  <c r="Y123" i="30" a="1"/>
  <c r="Y196" i="30" a="1"/>
  <c r="U30" i="30" a="1"/>
  <c r="W207" i="30" a="1"/>
  <c r="Y280" i="30" a="1"/>
  <c r="T116" i="30" a="1"/>
  <c r="U68" i="30" a="1"/>
  <c r="X40" i="30" a="1"/>
  <c r="V232" i="30" a="1"/>
  <c r="V248" i="30" a="1"/>
  <c r="T143" i="30" a="1"/>
  <c r="X8" i="30" a="1"/>
  <c r="V288" i="30" a="1"/>
  <c r="U161" i="30" a="1"/>
  <c r="X178" i="30" a="1"/>
  <c r="Y182" i="30" a="1"/>
  <c r="X282" i="30" a="1"/>
  <c r="V178" i="30" a="1"/>
  <c r="Z257" i="30" a="1"/>
  <c r="U21" i="30" a="1"/>
  <c r="Y119" i="30" a="1"/>
  <c r="Z70" i="30" a="1"/>
  <c r="T296" i="30" a="1"/>
  <c r="U175" i="35" a="1"/>
  <c r="T40" i="30" a="1"/>
  <c r="W216" i="30" a="1"/>
  <c r="U212" i="30" a="1"/>
  <c r="U184" i="30" a="1"/>
  <c r="V114" i="30" a="1"/>
  <c r="Y114" i="30" a="1"/>
  <c r="U130" i="30" a="1"/>
  <c r="U257" i="30" a="1"/>
  <c r="Y31" i="30" a="1"/>
  <c r="W297" i="30" a="1"/>
  <c r="U221" i="30" a="1"/>
  <c r="X100" i="30" a="1"/>
  <c r="Y144" i="30" a="1"/>
  <c r="V236" i="30" a="1"/>
  <c r="V205" i="30" a="1"/>
  <c r="Y100" i="30" a="1"/>
  <c r="Y151" i="30" a="1"/>
  <c r="T166" i="30" a="1"/>
  <c r="U149" i="30" a="1"/>
  <c r="X278" i="30" a="1"/>
  <c r="V105" i="30" a="1"/>
  <c r="Z273" i="30" a="1"/>
  <c r="X56" i="30" a="1"/>
  <c r="U166" i="30" a="1"/>
  <c r="Y271" i="30" a="1"/>
  <c r="T81" i="30" a="1"/>
  <c r="X80" i="30" a="1"/>
  <c r="Z118" i="30" a="1"/>
  <c r="T263" i="30" a="1"/>
  <c r="T250" i="30" a="1"/>
  <c r="U203" i="30" a="1"/>
  <c r="V299" i="30" a="1"/>
  <c r="Z199" i="30" a="1"/>
  <c r="V182" i="30" a="1"/>
  <c r="T176" i="30" a="1"/>
  <c r="U88" i="30" a="1"/>
  <c r="V280" i="30" a="1"/>
  <c r="U218" i="31" a="1"/>
  <c r="T70" i="30" a="1"/>
  <c r="U66" i="30" a="1"/>
  <c r="X150" i="30" a="1"/>
  <c r="U298" i="30" a="1"/>
  <c r="V89" i="30" a="1"/>
  <c r="U151" i="30" a="1"/>
  <c r="Y230" i="30" a="1"/>
  <c r="X277" i="30" a="1"/>
  <c r="Y165" i="30" a="1"/>
  <c r="Z285" i="30" a="1"/>
  <c r="Z43" i="30" a="1"/>
  <c r="Z68" i="30" a="1"/>
  <c r="T51" i="30" a="1"/>
  <c r="X30" i="30" a="1"/>
  <c r="Y290" i="30" a="1"/>
  <c r="T16" i="30" a="1"/>
  <c r="T230" i="30" a="1"/>
  <c r="W141" i="30" a="1"/>
  <c r="V304" i="30" a="1"/>
  <c r="Y16" i="30" a="1"/>
  <c r="U290" i="30" a="1"/>
  <c r="V207" i="30" a="1"/>
  <c r="W212" i="30" a="1"/>
  <c r="T100" i="30" a="1"/>
  <c r="Y222" i="30" a="1"/>
  <c r="U271" i="30" a="1"/>
  <c r="W257" i="30" a="1"/>
  <c r="V62" i="30" a="1"/>
  <c r="T298" i="30" a="1"/>
  <c r="X116" i="30" a="1"/>
  <c r="V45" i="30" a="1"/>
  <c r="Y288" i="30" a="1"/>
  <c r="V29" i="30" a="1"/>
  <c r="U35" i="30" a="1"/>
  <c r="U165" i="30" a="1"/>
  <c r="W178" i="30" a="1"/>
  <c r="V222" i="30" a="1"/>
  <c r="T207" i="30" a="1"/>
  <c r="Y52" i="30" a="1"/>
  <c r="W197" i="30" a="1"/>
  <c r="Z190" i="30" a="1"/>
  <c r="T231" i="30" a="1"/>
  <c r="U296" i="30" a="1"/>
  <c r="V74" i="30" a="1"/>
  <c r="X212" i="30" a="1"/>
  <c r="Y74" i="30" a="1"/>
  <c r="X202" i="30" a="1"/>
  <c r="Z26" i="30" a="1"/>
  <c r="V257" i="30" a="1"/>
  <c r="T112" i="30" a="1"/>
  <c r="Y292" i="30" a="1"/>
  <c r="U124" i="30" a="1"/>
  <c r="T287" i="30" a="1"/>
  <c r="U193" i="30" a="1"/>
  <c r="X122" i="30" a="1"/>
  <c r="Z195" i="30" a="1"/>
  <c r="Z15" i="30" a="1"/>
  <c r="Z240" i="30" a="1"/>
  <c r="T122" i="30" a="1"/>
  <c r="T223" i="30" a="1"/>
  <c r="U263" i="30" a="1"/>
  <c r="V148" i="30" a="1"/>
  <c r="Y103" i="30" a="1"/>
  <c r="V258" i="30" a="1"/>
  <c r="T102" i="30" a="1"/>
  <c r="T95" i="30" a="1"/>
  <c r="V31" i="30" a="1"/>
  <c r="V173" i="30" a="1"/>
  <c r="Y60" i="30" a="1"/>
  <c r="Y188" i="30" a="1"/>
  <c r="U81" i="30" a="1"/>
  <c r="V197" i="30" a="1"/>
  <c r="W47" i="30" a="1"/>
  <c r="T193" i="30" a="1"/>
  <c r="X81" i="30" a="1"/>
  <c r="W223" i="30" a="1"/>
  <c r="U211" i="30" a="1"/>
  <c r="U297" i="30" a="1"/>
  <c r="T85" i="30" a="1"/>
  <c r="Z271" i="30" a="1"/>
  <c r="W13" i="30" a="1"/>
  <c r="U188" i="30" a="1"/>
  <c r="U60" i="30" a="1"/>
  <c r="Y116" i="30" a="1"/>
  <c r="V49" i="31" a="1"/>
  <c r="Y126" i="30" a="1"/>
  <c r="V231" i="30" a="1"/>
  <c r="T69" i="30" a="1"/>
  <c r="X89" i="30" a="1"/>
  <c r="Y58" i="30" a="1"/>
  <c r="U24" i="30" a="1"/>
  <c r="U192" i="30" a="1"/>
  <c r="V290" i="30" a="1"/>
  <c r="V123" i="30" a="1"/>
  <c r="U115" i="30" a="1"/>
  <c r="U222" i="30" a="1"/>
  <c r="W161" i="30" a="1"/>
  <c r="V115" i="30" a="1"/>
  <c r="Y27" i="30" a="1"/>
  <c r="Z116" i="30" a="1"/>
  <c r="Z135" i="30" a="1"/>
  <c r="V26" i="30" a="1"/>
  <c r="Z205" i="30" a="1"/>
  <c r="X25" i="30" a="1"/>
  <c r="Z182" i="30" a="1"/>
  <c r="T288" i="30" a="1"/>
  <c r="Y279" i="30" a="1"/>
  <c r="Y199" i="30" a="1"/>
  <c r="T78" i="30" a="1"/>
  <c r="X47" i="30" a="1"/>
  <c r="U259" i="30" a="1"/>
  <c r="W45" i="30" a="1"/>
  <c r="U233" i="30" a="1"/>
  <c r="T258" i="30" a="1"/>
  <c r="V260" i="30" a="1"/>
  <c r="Y263" i="30" a="1"/>
  <c r="U62" i="30" a="1"/>
  <c r="W259" i="30" a="1"/>
  <c r="T60" i="30" a="1"/>
  <c r="T188" i="30" a="1"/>
  <c r="T49" i="31" a="1"/>
  <c r="W202" i="30" a="1"/>
  <c r="X196" i="30" a="1"/>
  <c r="T184" i="30" a="1"/>
  <c r="Y289" i="30" a="1"/>
  <c r="U13" i="30" a="1"/>
  <c r="W195" i="30" a="1"/>
  <c r="V218" i="30" a="1"/>
  <c r="Z86" i="30" a="1"/>
  <c r="T14" i="30" a="1"/>
  <c r="V292" i="30" a="1"/>
  <c r="T89" i="30" a="1"/>
  <c r="T212" i="30" a="1"/>
  <c r="T77" i="30" a="1"/>
  <c r="Z178" i="30" a="1"/>
  <c r="V166" i="30" a="1"/>
  <c r="Z112" i="30" a="1"/>
  <c r="U42" i="30" a="1"/>
  <c r="V152" i="30" a="1"/>
  <c r="X217" i="30" a="1"/>
  <c r="W187" i="30" a="1"/>
  <c r="T148" i="30" a="1"/>
  <c r="T24" i="30" a="1"/>
  <c r="Z263" i="30" a="1"/>
  <c r="W85" i="30" a="1"/>
  <c r="X42" i="30" a="1"/>
  <c r="U295" i="30" a="1"/>
  <c r="W262" i="30" a="1"/>
  <c r="T126" i="30" a="1"/>
  <c r="W112" i="30" a="1"/>
  <c r="T260" i="30" a="1"/>
  <c r="X133" i="30" a="1"/>
  <c r="V262" i="30" a="1"/>
  <c r="Z125" i="30" a="1"/>
  <c r="W74" i="30" a="1"/>
  <c r="U225" i="30" a="1"/>
  <c r="Z14" i="30" a="1"/>
  <c r="T135" i="30" a="1"/>
  <c r="Y262" i="30" a="1"/>
  <c r="Z11" i="30" a="1"/>
  <c r="Y30" i="30" a="1"/>
  <c r="X90" i="30" a="1"/>
  <c r="U153" i="30" a="1"/>
  <c r="V43" i="30" a="1"/>
  <c r="Z143" i="30" a="1"/>
  <c r="X66" i="30" a="1"/>
  <c r="W205" i="30" a="1"/>
  <c r="T114" i="30" a="1"/>
  <c r="X195" i="30" a="1"/>
  <c r="W78" i="30" a="1"/>
  <c r="Y277" i="30" a="1"/>
  <c r="Z152" i="30" a="1"/>
  <c r="T152" i="30" a="1"/>
  <c r="T261" i="30" a="1"/>
  <c r="V196" i="30" a="1"/>
  <c r="W44" i="30" a="1"/>
  <c r="X35" i="30" a="1"/>
  <c r="W52" i="30" a="1"/>
  <c r="T134" i="30" a="1"/>
  <c r="V52" i="30" a="1"/>
  <c r="W65" i="30" a="1"/>
  <c r="Y153" i="30" a="1"/>
  <c r="Y206" i="30" a="1"/>
  <c r="Y195" i="30" a="1"/>
  <c r="W15" i="30" a="1"/>
  <c r="U15" i="30" a="1"/>
  <c r="W50" i="30" a="1"/>
  <c r="U45" i="30" a="1"/>
  <c r="Y90" i="30" a="1"/>
  <c r="U223" i="30" a="1"/>
  <c r="Z88" i="30" a="1"/>
  <c r="Z45" i="30" a="1"/>
  <c r="W116" i="30" a="1"/>
  <c r="Z10" i="30" a="1"/>
  <c r="X271" i="30" a="1"/>
  <c r="U195" i="30" a="1"/>
  <c r="Z164" i="30" a="1"/>
  <c r="T128" i="30" a="1"/>
  <c r="X221" i="30" a="1"/>
  <c r="W53" i="31" a="1"/>
  <c r="V247" i="30" a="1"/>
  <c r="Y44" i="30" a="1"/>
  <c r="X16" i="30" a="1"/>
  <c r="Z51" i="30" a="1"/>
  <c r="V109" i="30" a="1"/>
  <c r="Y133" i="30" a="1"/>
  <c r="X146" i="30" a="1"/>
  <c r="W49" i="31" a="1"/>
  <c r="Z93" i="30" a="1"/>
  <c r="X259" i="30" a="1"/>
  <c r="W8" i="30" a="1"/>
  <c r="V295" i="30" a="1"/>
  <c r="X218" i="30" a="1"/>
  <c r="Z149" i="30" a="1"/>
  <c r="T141" i="30" a="1"/>
  <c r="T119" i="30" a="1"/>
  <c r="U40" i="30" a="1"/>
  <c r="U128" i="30" a="1"/>
  <c r="V16" i="30" a="1"/>
  <c r="Y278" i="30" a="1"/>
  <c r="U304" i="30" a="1"/>
  <c r="U69" i="30" a="1"/>
  <c r="U65" i="30" a="1"/>
  <c r="W87" i="31" a="1"/>
  <c r="W292" i="30" a="1"/>
  <c r="W272" i="30" a="1"/>
  <c r="W149" i="30" a="1"/>
  <c r="X62" i="30" a="1"/>
  <c r="T233" i="30" a="1"/>
  <c r="Z87" i="31" a="1"/>
  <c r="Y47" i="30" a="1"/>
  <c r="W279" i="30" a="1"/>
  <c r="U247" i="30" a="1"/>
  <c r="X131" i="31" a="1"/>
  <c r="U289" i="30" a="1"/>
  <c r="X70" i="30" a="1"/>
  <c r="T113" i="30" a="1"/>
  <c r="U49" i="31" a="1"/>
  <c r="X297" i="30" a="1"/>
  <c r="W77" i="30" a="1"/>
  <c r="Z102" i="30" a="1"/>
  <c r="Z59" i="30" a="1"/>
  <c r="U56" i="30" a="1"/>
  <c r="Z228" i="30" a="1"/>
  <c r="W115" i="30" a="1"/>
  <c r="Z31" i="30" a="1"/>
  <c r="V56" i="30" a="1"/>
  <c r="X52" i="30" a="1"/>
  <c r="V99" i="30" a="1"/>
  <c r="Z97" i="30" a="1"/>
  <c r="V132" i="30" a="1"/>
  <c r="X114" i="30" a="1"/>
  <c r="V53" i="31" a="1"/>
  <c r="W293" i="30" a="1"/>
  <c r="Y299" i="30" a="1"/>
  <c r="Z177" i="30" a="1"/>
  <c r="X149" i="30" a="1"/>
  <c r="Y202" i="30" a="1"/>
  <c r="X166" i="30" a="1"/>
  <c r="V125" i="30" a="1"/>
  <c r="W56" i="30" a="1"/>
  <c r="Y219" i="30" a="1"/>
  <c r="W271" i="30" a="1"/>
  <c r="Z295" i="30" a="1"/>
  <c r="X145" i="30" a="1"/>
  <c r="V179" i="30" a="1"/>
  <c r="T291" i="30" a="1"/>
  <c r="V223" i="30" a="1"/>
  <c r="Z58" i="30" a="1"/>
  <c r="Z262" i="30" a="1"/>
  <c r="Y105" i="30" a="1"/>
  <c r="Y285" i="30" a="1"/>
  <c r="X151" i="30" a="1"/>
  <c r="Y65" i="30" a="1"/>
  <c r="W88" i="30" a="1"/>
  <c r="Z176" i="30" a="1"/>
  <c r="Y212" i="30" a="1"/>
  <c r="V118" i="30" a="1"/>
  <c r="Z278" i="30" a="1"/>
  <c r="T27" i="30" a="1"/>
  <c r="W182" i="30" a="1"/>
  <c r="Y50" i="30" a="1"/>
  <c r="Z12" i="30" a="1"/>
  <c r="V32" i="30" a="1"/>
  <c r="U282" i="30" a="1"/>
  <c r="Z175" i="30" a="1"/>
  <c r="T109" i="30" a="1"/>
  <c r="W217" i="30" a="1"/>
  <c r="Z261" i="30" a="1"/>
  <c r="W151" i="30" a="1"/>
  <c r="Z66" i="30" a="1"/>
  <c r="T289" i="30" a="1"/>
  <c r="W199" i="30" a="1"/>
  <c r="U12" i="30" a="1"/>
  <c r="Y221" i="30" a="1"/>
  <c r="X135" i="30" a="1"/>
  <c r="T45" i="30" a="1"/>
  <c r="T48" i="30" a="1"/>
  <c r="X134" i="30" a="1"/>
  <c r="Y43" i="30" a="1"/>
  <c r="W220" i="30" a="1"/>
  <c r="X91" i="30" a="1"/>
  <c r="V30" i="30" a="1"/>
  <c r="V289" i="30" a="1"/>
  <c r="U176" i="30" a="1"/>
  <c r="W119" i="30" a="1"/>
  <c r="V273" i="30" a="1"/>
  <c r="Z286" i="30" a="1"/>
  <c r="U85" i="30" a="1"/>
  <c r="Z216" i="30" a="1"/>
  <c r="T241" i="30" a="1"/>
  <c r="Z267" i="30" a="1"/>
  <c r="Y34" i="30" a="1"/>
  <c r="V113" i="30" a="1"/>
  <c r="X290" i="30" a="1"/>
  <c r="X228" i="30" a="1"/>
  <c r="U99" i="31" a="1"/>
  <c r="X10" i="30" a="1"/>
  <c r="X232" i="30" a="1"/>
  <c r="X20" i="30" a="1"/>
  <c r="V100" i="30" a="1"/>
  <c r="W93" i="30" a="1"/>
  <c r="W247" i="30" a="1"/>
  <c r="Z220" i="30" a="1"/>
  <c r="Z165" i="30" a="1"/>
  <c r="Z123" i="30" a="1"/>
  <c r="T11" i="30" a="1"/>
  <c r="U270" i="30" a="1"/>
  <c r="V287" i="30" a="1"/>
  <c r="Y161" i="30" a="1"/>
  <c r="Y102" i="30" a="1"/>
  <c r="W302" i="30" a="1"/>
  <c r="Y51" i="30" a="1"/>
  <c r="Y148" i="30" a="1"/>
  <c r="W122" i="30" a="1"/>
  <c r="T35" i="30" a="1"/>
  <c r="U232" i="30" a="1"/>
  <c r="X88" i="30" a="1"/>
  <c r="Y192" i="30" a="1"/>
  <c r="V285" i="30" a="1"/>
  <c r="W21" i="30" a="1"/>
  <c r="Y81" i="30" a="1"/>
  <c r="T97" i="30" a="1"/>
  <c r="T219" i="30" a="1"/>
  <c r="W123" i="30" a="1"/>
  <c r="V199" i="30" a="1"/>
  <c r="W95" i="30" a="1"/>
  <c r="V19" i="30" a="1"/>
  <c r="U122" i="30" a="1"/>
  <c r="T32" i="30" a="1"/>
  <c r="Y146" i="30" a="1"/>
  <c r="W86" i="30" a="1"/>
  <c r="W68" i="30" a="1"/>
  <c r="W118" i="30" a="1"/>
  <c r="Z304" i="30" a="1"/>
  <c r="Z74" i="30" a="1"/>
  <c r="Z221" i="30" a="1"/>
  <c r="T118" i="30" a="1"/>
  <c r="U200" i="30" a="1"/>
  <c r="W144" i="30" a="1"/>
  <c r="Y218" i="31" a="1"/>
  <c r="T179" i="30" a="1"/>
  <c r="T297" i="30" a="1"/>
  <c r="Y190" i="30" a="1"/>
  <c r="V134" i="30" a="1"/>
  <c r="W294" i="30" a="1"/>
  <c r="W11" i="30" a="1"/>
  <c r="T259" i="30" a="1"/>
  <c r="T41" i="30" a="1"/>
  <c r="Y41" i="30" a="1"/>
  <c r="V220" i="30" a="1"/>
  <c r="Z103" i="30" a="1"/>
  <c r="Z270" i="30" a="1"/>
  <c r="X144" i="30" a="1"/>
  <c r="W105" i="30" a="1"/>
  <c r="V44" i="30" a="1"/>
  <c r="Y40" i="30" a="1"/>
  <c r="U87" i="31" a="1"/>
  <c r="Z119" i="30" a="1"/>
  <c r="W31" i="30" a="1"/>
  <c r="X184" i="30" a="1"/>
  <c r="U242" i="30" a="1"/>
  <c r="W228" i="30" a="1"/>
  <c r="V203" i="30" a="1"/>
  <c r="W240" i="30" a="1"/>
  <c r="Y173" i="30" a="1"/>
  <c r="U126" i="30" a="1"/>
  <c r="X93" i="30" a="1"/>
  <c r="V255" i="31" a="1"/>
  <c r="W166" i="30" a="1"/>
  <c r="V87" i="31" a="1"/>
  <c r="T272" i="30" a="1"/>
  <c r="U273" i="30" a="1"/>
  <c r="W287" i="30" a="1"/>
  <c r="U293" i="30" a="1"/>
  <c r="X65" i="30" a="1"/>
  <c r="X19" i="30" a="1"/>
  <c r="V68" i="30" a="1"/>
  <c r="V21" i="30" a="1"/>
  <c r="W20" i="30" a="1"/>
  <c r="U84" i="30" a="1"/>
  <c r="V239" i="30" a="1"/>
  <c r="W150" i="30" a="1"/>
  <c r="T267" i="30" a="1"/>
  <c r="W130" i="30" a="1"/>
  <c r="X34" i="30" a="1"/>
  <c r="V230" i="30" a="1"/>
  <c r="T132" i="30" a="1"/>
  <c r="U277" i="30" a="1"/>
  <c r="T131" i="31" a="1"/>
  <c r="Y225" i="30" a="1"/>
  <c r="U31" i="30" a="1"/>
  <c r="X31" i="30" a="1"/>
  <c r="U50" i="30" a="1"/>
  <c r="Z222" i="30" a="1"/>
  <c r="V184" i="30" a="1"/>
  <c r="T99" i="30" a="1"/>
  <c r="Y241" i="30" a="1"/>
  <c r="V102" i="30" a="1"/>
  <c r="X29" i="30" a="1"/>
  <c r="Z13" i="30" a="1"/>
  <c r="U243" i="30" a="1"/>
  <c r="Z20" i="30" a="1"/>
  <c r="Z99" i="31" a="1"/>
  <c r="X216" i="30" a="1"/>
  <c r="X86" i="30" a="1"/>
  <c r="Z146" i="30" a="1"/>
  <c r="V266" i="30" a="1"/>
  <c r="X124" i="30" a="1"/>
  <c r="V50" i="30" a="1"/>
  <c r="U279" i="30" a="1"/>
  <c r="V13" i="30" a="1"/>
  <c r="T65" i="30" a="1"/>
  <c r="Z134" i="30" a="1"/>
  <c r="V131" i="31" a="1"/>
  <c r="X192" i="30" a="1"/>
  <c r="W135" i="30" a="1"/>
  <c r="V141" i="30" a="1"/>
  <c r="T294" i="30" a="1"/>
  <c r="X207" i="30" a="1"/>
  <c r="T293" i="30" a="1"/>
  <c r="Z211" i="30" a="1"/>
  <c r="Y36" i="30" a="1"/>
  <c r="T225" i="30" a="1"/>
  <c r="Y61" i="30" a="1"/>
  <c r="W102" i="30" a="1"/>
  <c r="V112" i="30" a="1"/>
  <c r="X209" i="30" a="1"/>
  <c r="X141" i="30" a="1"/>
  <c r="Y255" i="31" a="1"/>
  <c r="X46" i="30" a="1"/>
  <c r="V229" i="30" a="1"/>
  <c r="V94" i="30" a="1"/>
  <c r="Y296" i="30" a="1"/>
  <c r="Y70" i="30" a="1"/>
  <c r="U291" i="30" a="1"/>
  <c r="Z250" i="30" a="1"/>
  <c r="T26" i="30" a="1"/>
  <c r="X21" i="30" a="1"/>
  <c r="Z89" i="30" a="1"/>
  <c r="Y134" i="30" a="1"/>
  <c r="Z258" i="30" a="1"/>
  <c r="U187" i="30" a="1"/>
  <c r="Z277" i="30" a="1"/>
  <c r="T84" i="30" a="1"/>
  <c r="V219" i="30" a="1"/>
  <c r="Y220" i="30" a="1"/>
  <c r="U173" i="30" a="1"/>
  <c r="W290" i="30" a="1"/>
  <c r="Y48" i="30" a="1"/>
  <c r="T232" i="30" a="1"/>
  <c r="W190" i="30" a="1"/>
  <c r="W133" i="30" a="1"/>
  <c r="Y21" i="30" a="1"/>
  <c r="T191" i="30" a="1"/>
  <c r="X257" i="30" a="1"/>
  <c r="T199" i="30" a="1"/>
  <c r="U51" i="30" a="1"/>
  <c r="X74" i="30" a="1"/>
  <c r="U240" i="30" a="1"/>
  <c r="Y15" i="30" a="1"/>
  <c r="T200" i="30" a="1"/>
  <c r="W148" i="30" a="1"/>
  <c r="T103" i="30" a="1"/>
  <c r="U118" i="30" a="1"/>
  <c r="W304" i="30" a="1"/>
  <c r="T316" i="31" a="1"/>
  <c r="X103" i="30" a="1"/>
  <c r="W206" i="30" a="1"/>
  <c r="Z239" i="30" a="1"/>
  <c r="Z27" i="30" a="1"/>
  <c r="X273" i="30" a="1"/>
  <c r="U59" i="30" a="1"/>
  <c r="V84" i="30" a="1"/>
  <c r="X12" i="30" a="1"/>
  <c r="V47" i="30" a="1"/>
  <c r="W277" i="30" a="1"/>
  <c r="T145" i="30" a="1"/>
  <c r="W126" i="30" a="1"/>
  <c r="Y24" i="30" a="1"/>
  <c r="V41" i="30" a="1"/>
  <c r="W175" i="30" a="1"/>
  <c r="U210" i="30" a="1"/>
  <c r="V24" i="30" a="1"/>
  <c r="Y28" i="30" a="1"/>
  <c r="W231" i="30" a="1"/>
  <c r="Z280" i="30" a="1"/>
  <c r="X58" i="30" a="1"/>
  <c r="T61" i="30" a="1"/>
  <c r="Z84" i="30" a="1"/>
  <c r="Z232" i="30" a="1"/>
  <c r="X263" i="30" a="1"/>
  <c r="Z137" i="30" a="1"/>
  <c r="W46" i="30" a="1"/>
  <c r="U33" i="30" a="1"/>
  <c r="Z197" i="30" a="1"/>
  <c r="T220" i="30" a="1"/>
  <c r="U241" i="30" a="1"/>
  <c r="T196" i="30" a="1"/>
  <c r="U144" i="30" a="1"/>
  <c r="U93" i="30" a="1"/>
  <c r="T10" i="30" a="1"/>
  <c r="U258" i="30" a="1"/>
  <c r="V190" i="30" a="1"/>
  <c r="T130" i="30" a="1"/>
  <c r="W145" i="30" a="1"/>
  <c r="W28" i="30" a="1"/>
  <c r="Y260" i="30" a="1"/>
  <c r="X242" i="30" a="1"/>
  <c r="T319" i="30" a="1"/>
  <c r="U74" i="30" a="1"/>
  <c r="T229" i="30" a="1"/>
  <c r="X137" i="30" a="1"/>
  <c r="U219" i="30" a="1"/>
  <c r="U216" i="30" a="1"/>
  <c r="Y88" i="30" a="1"/>
  <c r="Y295" i="30" a="1"/>
  <c r="Y209" i="30" a="1"/>
  <c r="W278" i="30" a="1"/>
  <c r="Z191" i="30" a="1"/>
  <c r="X119" i="30" a="1"/>
  <c r="W274" i="30" a="1"/>
  <c r="U105" i="30" a="1"/>
  <c r="Y10" i="30" a="1"/>
  <c r="V28" i="30" a="1"/>
  <c r="Z210" i="30" a="1"/>
  <c r="X69" i="30" a="1"/>
  <c r="Z200" i="30" a="1"/>
  <c r="Y229" i="30" a="1"/>
  <c r="U26" i="30" a="1"/>
  <c r="X292" i="30" a="1"/>
  <c r="Y49" i="31" a="1"/>
  <c r="U206" i="30" a="1"/>
  <c r="X51" i="30" a="1"/>
  <c r="T292" i="30" a="1"/>
  <c r="U218" i="30" a="1"/>
  <c r="U217" i="30" a="1"/>
  <c r="U236" i="30" a="1"/>
  <c r="X248" i="30" a="1"/>
  <c r="Z69" i="30" a="1"/>
  <c r="Z296" i="30" a="1"/>
  <c r="Z176" i="31" a="1"/>
  <c r="T206" i="30" a="1"/>
  <c r="V210" i="30" a="1"/>
  <c r="Z166" i="30" a="1"/>
  <c r="Y216" i="30" a="1"/>
  <c r="U77" i="30" a="1"/>
  <c r="W137" i="30" a="1"/>
  <c r="W137" i="30" l="1"/>
  <c r="U77" i="30"/>
  <c r="Y216" i="30"/>
  <c r="Z166" i="30"/>
  <c r="V210" i="30"/>
  <c r="T206" i="30"/>
  <c r="Z176" i="31"/>
  <c r="Z296" i="30"/>
  <c r="Z69" i="30"/>
  <c r="X248" i="30"/>
  <c r="U236" i="30"/>
  <c r="U217" i="30"/>
  <c r="U218" i="30"/>
  <c r="T292" i="30"/>
  <c r="X51" i="30"/>
  <c r="U206" i="30"/>
  <c r="Y49" i="31"/>
  <c r="X292" i="30"/>
  <c r="U26" i="30"/>
  <c r="Y229" i="30"/>
  <c r="Z200" i="30"/>
  <c r="X69" i="30"/>
  <c r="Z210" i="30"/>
  <c r="V28" i="30"/>
  <c r="Y10" i="30"/>
  <c r="U105" i="30"/>
  <c r="W274" i="30"/>
  <c r="X119" i="30"/>
  <c r="Z191" i="30"/>
  <c r="W278" i="30"/>
  <c r="Y209" i="30"/>
  <c r="Y295" i="30"/>
  <c r="Y88" i="30"/>
  <c r="U216" i="30"/>
  <c r="U219" i="30"/>
  <c r="X137" i="30"/>
  <c r="T229" i="30"/>
  <c r="U74" i="30"/>
  <c r="T319" i="30"/>
  <c r="X242" i="30"/>
  <c r="Y260" i="30"/>
  <c r="W28" i="30"/>
  <c r="W145" i="30"/>
  <c r="T130" i="30"/>
  <c r="V190" i="30"/>
  <c r="U258" i="30"/>
  <c r="T10" i="30"/>
  <c r="U93" i="30"/>
  <c r="U144" i="30"/>
  <c r="T196" i="30"/>
  <c r="U241" i="30"/>
  <c r="T220" i="30"/>
  <c r="Z197" i="30"/>
  <c r="U33" i="30"/>
  <c r="W46" i="30"/>
  <c r="Z137" i="30"/>
  <c r="X263" i="30"/>
  <c r="Z232" i="30"/>
  <c r="Z84" i="30"/>
  <c r="T61" i="30"/>
  <c r="X58" i="30"/>
  <c r="Z280" i="30"/>
  <c r="W231" i="30"/>
  <c r="Y28" i="30"/>
  <c r="V24" i="30"/>
  <c r="U210" i="30"/>
  <c r="W175" i="30"/>
  <c r="V41" i="30"/>
  <c r="Y24" i="30"/>
  <c r="W126" i="30"/>
  <c r="T145" i="30"/>
  <c r="W277" i="30"/>
  <c r="V47" i="30"/>
  <c r="X12" i="30"/>
  <c r="V84" i="30"/>
  <c r="U59" i="30"/>
  <c r="X273" i="30"/>
  <c r="Z27" i="30"/>
  <c r="Z239" i="30"/>
  <c r="W206" i="30"/>
  <c r="X103" i="30"/>
  <c r="T316" i="31"/>
  <c r="W304" i="30"/>
  <c r="U118" i="30"/>
  <c r="T103" i="30"/>
  <c r="W148" i="30"/>
  <c r="T200" i="30"/>
  <c r="Y15" i="30"/>
  <c r="U240" i="30"/>
  <c r="X74" i="30"/>
  <c r="U51" i="30"/>
  <c r="T199" i="30"/>
  <c r="X257" i="30"/>
  <c r="T191" i="30"/>
  <c r="Y21" i="30"/>
  <c r="W133" i="30"/>
  <c r="W190" i="30"/>
  <c r="T232" i="30"/>
  <c r="Y48" i="30"/>
  <c r="W290" i="30"/>
  <c r="U173" i="30"/>
  <c r="Y220" i="30"/>
  <c r="V219" i="30"/>
  <c r="T84" i="30"/>
  <c r="Z277" i="30"/>
  <c r="U187" i="30"/>
  <c r="Z258" i="30"/>
  <c r="Y134" i="30"/>
  <c r="Z89" i="30"/>
  <c r="X21" i="30"/>
  <c r="T26" i="30"/>
  <c r="Z250" i="30"/>
  <c r="U291" i="30"/>
  <c r="Y70" i="30"/>
  <c r="Y296" i="30"/>
  <c r="V94" i="30"/>
  <c r="V229" i="30"/>
  <c r="X46" i="30"/>
  <c r="Y255" i="31"/>
  <c r="X141" i="30"/>
  <c r="X209" i="30"/>
  <c r="V112" i="30"/>
  <c r="W102" i="30"/>
  <c r="Y61" i="30"/>
  <c r="T225" i="30"/>
  <c r="Y36" i="30"/>
  <c r="Z211" i="30"/>
  <c r="T293" i="30"/>
  <c r="X207" i="30"/>
  <c r="T294" i="30"/>
  <c r="V141" i="30"/>
  <c r="W135" i="30"/>
  <c r="X192" i="30"/>
  <c r="V131" i="31"/>
  <c r="Z134" i="30"/>
  <c r="T65" i="30"/>
  <c r="V13" i="30"/>
  <c r="U279" i="30"/>
  <c r="V50" i="30"/>
  <c r="X124" i="30"/>
  <c r="V266" i="30"/>
  <c r="Z146" i="30"/>
  <c r="X86" i="30"/>
  <c r="X216" i="30"/>
  <c r="Z99" i="31"/>
  <c r="Z20" i="30"/>
  <c r="U243" i="30"/>
  <c r="Z13" i="30"/>
  <c r="X29" i="30"/>
  <c r="V102" i="30"/>
  <c r="Y241" i="30"/>
  <c r="T99" i="30"/>
  <c r="V184" i="30"/>
  <c r="Z222" i="30"/>
  <c r="U50" i="30"/>
  <c r="X31" i="30"/>
  <c r="U31" i="30"/>
  <c r="Y225" i="30"/>
  <c r="T131" i="31"/>
  <c r="U277" i="30"/>
  <c r="T132" i="30"/>
  <c r="V230" i="30"/>
  <c r="X34" i="30"/>
  <c r="W130" i="30"/>
  <c r="T267" i="30"/>
  <c r="W150" i="30"/>
  <c r="V239" i="30"/>
  <c r="U84" i="30"/>
  <c r="W20" i="30"/>
  <c r="V21" i="30"/>
  <c r="V68" i="30"/>
  <c r="X19" i="30"/>
  <c r="X65" i="30"/>
  <c r="U293" i="30"/>
  <c r="W287" i="30"/>
  <c r="U273" i="30"/>
  <c r="T272" i="30"/>
  <c r="V87" i="31"/>
  <c r="W166" i="30"/>
  <c r="V255" i="31"/>
  <c r="X93" i="30"/>
  <c r="U126" i="30"/>
  <c r="Y173" i="30"/>
  <c r="W240" i="30"/>
  <c r="V203" i="30"/>
  <c r="W228" i="30"/>
  <c r="U242" i="30"/>
  <c r="X184" i="30"/>
  <c r="W31" i="30"/>
  <c r="Z119" i="30"/>
  <c r="U87" i="31"/>
  <c r="Y40" i="30"/>
  <c r="V44" i="30"/>
  <c r="W105" i="30"/>
  <c r="X144" i="30"/>
  <c r="Z270" i="30"/>
  <c r="Z103" i="30"/>
  <c r="V220" i="30"/>
  <c r="Y41" i="30"/>
  <c r="T41" i="30"/>
  <c r="T259" i="30"/>
  <c r="W11" i="30"/>
  <c r="W294" i="30"/>
  <c r="V134" i="30"/>
  <c r="Y190" i="30"/>
  <c r="T297" i="30"/>
  <c r="T179" i="30"/>
  <c r="Y218" i="31"/>
  <c r="W144" i="30"/>
  <c r="U200" i="30"/>
  <c r="T118" i="30"/>
  <c r="Z221" i="30"/>
  <c r="Z74" i="30"/>
  <c r="Z304" i="30"/>
  <c r="W118" i="30"/>
  <c r="W68" i="30"/>
  <c r="W86" i="30"/>
  <c r="Y146" i="30"/>
  <c r="T32" i="30"/>
  <c r="U122" i="30"/>
  <c r="V19" i="30"/>
  <c r="W95" i="30"/>
  <c r="V199" i="30"/>
  <c r="W123" i="30"/>
  <c r="T219" i="30"/>
  <c r="T97" i="30"/>
  <c r="Y81" i="30"/>
  <c r="W21" i="30"/>
  <c r="V285" i="30"/>
  <c r="Y192" i="30"/>
  <c r="X88" i="30"/>
  <c r="U232" i="30"/>
  <c r="T35" i="30"/>
  <c r="W122" i="30"/>
  <c r="Y148" i="30"/>
  <c r="Y51" i="30"/>
  <c r="W302" i="30"/>
  <c r="Y102" i="30"/>
  <c r="Y161" i="30"/>
  <c r="V287" i="30"/>
  <c r="U270" i="30"/>
  <c r="T11" i="30"/>
  <c r="Z123" i="30"/>
  <c r="Z165" i="30"/>
  <c r="Z220" i="30"/>
  <c r="W247" i="30"/>
  <c r="W93" i="30"/>
  <c r="V100" i="30"/>
  <c r="X20" i="30"/>
  <c r="X232" i="30"/>
  <c r="X10" i="30"/>
  <c r="U99" i="31"/>
  <c r="X228" i="30"/>
  <c r="X290" i="30"/>
  <c r="V113" i="30"/>
  <c r="Y34" i="30"/>
  <c r="Z267" i="30"/>
  <c r="T241" i="30"/>
  <c r="Z216" i="30"/>
  <c r="U85" i="30"/>
  <c r="Z286" i="30"/>
  <c r="V273" i="30"/>
  <c r="W119" i="30"/>
  <c r="U176" i="30"/>
  <c r="V289" i="30"/>
  <c r="V30" i="30"/>
  <c r="X91" i="30"/>
  <c r="W220" i="30"/>
  <c r="Y43" i="30"/>
  <c r="X134" i="30"/>
  <c r="T48" i="30"/>
  <c r="T45" i="30"/>
  <c r="X135" i="30"/>
  <c r="Y221" i="30"/>
  <c r="U12" i="30"/>
  <c r="W199" i="30"/>
  <c r="T289" i="30"/>
  <c r="Z66" i="30"/>
  <c r="W151" i="30"/>
  <c r="Z261" i="30"/>
  <c r="W217" i="30"/>
  <c r="T109" i="30"/>
  <c r="Z175" i="30"/>
  <c r="U282" i="30"/>
  <c r="V32" i="30"/>
  <c r="Z12" i="30"/>
  <c r="Y50" i="30"/>
  <c r="W182" i="30"/>
  <c r="T27" i="30"/>
  <c r="Z278" i="30"/>
  <c r="V118" i="30"/>
  <c r="Y212" i="30"/>
  <c r="Z176" i="30"/>
  <c r="W88" i="30"/>
  <c r="Y65" i="30"/>
  <c r="X151" i="30"/>
  <c r="Y285" i="30"/>
  <c r="Y105" i="30"/>
  <c r="Z262" i="30"/>
  <c r="Z58" i="30"/>
  <c r="V223" i="30"/>
  <c r="T291" i="30"/>
  <c r="V179" i="30"/>
  <c r="X145" i="30"/>
  <c r="Z295" i="30"/>
  <c r="W271" i="30"/>
  <c r="Y219" i="30"/>
  <c r="W56" i="30"/>
  <c r="V125" i="30"/>
  <c r="X166" i="30"/>
  <c r="Y202" i="30"/>
  <c r="X149" i="30"/>
  <c r="Z177" i="30"/>
  <c r="Y299" i="30"/>
  <c r="W293" i="30"/>
  <c r="V53" i="31"/>
  <c r="X114" i="30"/>
  <c r="V132" i="30"/>
  <c r="Z97" i="30"/>
  <c r="V99" i="30"/>
  <c r="X52" i="30"/>
  <c r="V56" i="30"/>
  <c r="Z31" i="30"/>
  <c r="W115" i="30"/>
  <c r="Z228" i="30"/>
  <c r="U56" i="30"/>
  <c r="Z59" i="30"/>
  <c r="Z102" i="30"/>
  <c r="W77" i="30"/>
  <c r="X297" i="30"/>
  <c r="U49" i="31"/>
  <c r="T113" i="30"/>
  <c r="X70" i="30"/>
  <c r="U289" i="30"/>
  <c r="X131" i="31"/>
  <c r="U247" i="30"/>
  <c r="W279" i="30"/>
  <c r="Y47" i="30"/>
  <c r="Z87" i="31"/>
  <c r="T233" i="30"/>
  <c r="X62" i="30"/>
  <c r="W149" i="30"/>
  <c r="W272" i="30"/>
  <c r="W292" i="30"/>
  <c r="W87" i="31"/>
  <c r="U65" i="30"/>
  <c r="U69" i="30"/>
  <c r="U304" i="30"/>
  <c r="Y278" i="30"/>
  <c r="V16" i="30"/>
  <c r="U128" i="30"/>
  <c r="U40" i="30"/>
  <c r="T119" i="30"/>
  <c r="T141" i="30"/>
  <c r="Z149" i="30"/>
  <c r="X218" i="30"/>
  <c r="V295" i="30"/>
  <c r="W8" i="30"/>
  <c r="X259" i="30"/>
  <c r="Z93" i="30"/>
  <c r="W49" i="31"/>
  <c r="X146" i="30"/>
  <c r="Y133" i="30"/>
  <c r="V109" i="30"/>
  <c r="Z51" i="30"/>
  <c r="X16" i="30"/>
  <c r="Y44" i="30"/>
  <c r="V247" i="30"/>
  <c r="W53" i="31"/>
  <c r="X221" i="30"/>
  <c r="T128" i="30"/>
  <c r="Z164" i="30"/>
  <c r="U195" i="30"/>
  <c r="X271" i="30"/>
  <c r="Z10" i="30"/>
  <c r="W116" i="30"/>
  <c r="Z45" i="30"/>
  <c r="Z88" i="30"/>
  <c r="U223" i="30"/>
  <c r="Y90" i="30"/>
  <c r="U45" i="30"/>
  <c r="W50" i="30"/>
  <c r="U15" i="30"/>
  <c r="W15" i="30"/>
  <c r="Y195" i="30"/>
  <c r="Y206" i="30"/>
  <c r="Y153" i="30"/>
  <c r="W65" i="30"/>
  <c r="V52" i="30"/>
  <c r="T134" i="30"/>
  <c r="W52" i="30"/>
  <c r="X35" i="30"/>
  <c r="W44" i="30"/>
  <c r="V196" i="30"/>
  <c r="T261" i="30"/>
  <c r="T152" i="30"/>
  <c r="Z152" i="30"/>
  <c r="Y277" i="30"/>
  <c r="W78" i="30"/>
  <c r="X195" i="30"/>
  <c r="T114" i="30"/>
  <c r="W205" i="30"/>
  <c r="X66" i="30"/>
  <c r="Z143" i="30"/>
  <c r="V43" i="30"/>
  <c r="U153" i="30"/>
  <c r="X90" i="30"/>
  <c r="Y30" i="30"/>
  <c r="Z11" i="30"/>
  <c r="Y262" i="30"/>
  <c r="T135" i="30"/>
  <c r="Z14" i="30"/>
  <c r="U225" i="30"/>
  <c r="W74" i="30"/>
  <c r="Z125" i="30"/>
  <c r="V262" i="30"/>
  <c r="X133" i="30"/>
  <c r="T260" i="30"/>
  <c r="W112" i="30"/>
  <c r="T126" i="30"/>
  <c r="W262" i="30"/>
  <c r="U295" i="30"/>
  <c r="X42" i="30"/>
  <c r="W85" i="30"/>
  <c r="Z263" i="30"/>
  <c r="T24" i="30"/>
  <c r="T148" i="30"/>
  <c r="W187" i="30"/>
  <c r="X217" i="30"/>
  <c r="V152" i="30"/>
  <c r="U42" i="30"/>
  <c r="Z112" i="30"/>
  <c r="V166" i="30"/>
  <c r="Z178" i="30"/>
  <c r="T77" i="30"/>
  <c r="T212" i="30"/>
  <c r="T89" i="30"/>
  <c r="V292" i="30"/>
  <c r="T14" i="30"/>
  <c r="Z86" i="30"/>
  <c r="V218" i="30"/>
  <c r="W195" i="30"/>
  <c r="U13" i="30"/>
  <c r="Y289" i="30"/>
  <c r="T184" i="30"/>
  <c r="X196" i="30"/>
  <c r="W202" i="30"/>
  <c r="T49" i="31"/>
  <c r="T188" i="30"/>
  <c r="T60" i="30"/>
  <c r="W259" i="30"/>
  <c r="U62" i="30"/>
  <c r="Y263" i="30"/>
  <c r="V260" i="30"/>
  <c r="T258" i="30"/>
  <c r="U233" i="30"/>
  <c r="W45" i="30"/>
  <c r="U259" i="30"/>
  <c r="X47" i="30"/>
  <c r="T78" i="30"/>
  <c r="Y199" i="30"/>
  <c r="Y279" i="30"/>
  <c r="T288" i="30"/>
  <c r="Z182" i="30"/>
  <c r="X25" i="30"/>
  <c r="Z205" i="30"/>
  <c r="V26" i="30"/>
  <c r="Z135" i="30"/>
  <c r="Z116" i="30"/>
  <c r="Y27" i="30"/>
  <c r="V115" i="30"/>
  <c r="W161" i="30"/>
  <c r="U222" i="30"/>
  <c r="U115" i="30"/>
  <c r="V123" i="30"/>
  <c r="V290" i="30"/>
  <c r="U192" i="30"/>
  <c r="U24" i="30"/>
  <c r="Y58" i="30"/>
  <c r="X89" i="30"/>
  <c r="T69" i="30"/>
  <c r="V231" i="30"/>
  <c r="Y126" i="30"/>
  <c r="V49" i="31"/>
  <c r="Y116" i="30"/>
  <c r="U60" i="30"/>
  <c r="U188" i="30"/>
  <c r="W13" i="30"/>
  <c r="Z271" i="30"/>
  <c r="T85" i="30"/>
  <c r="U297" i="30"/>
  <c r="U211" i="30"/>
  <c r="W223" i="30"/>
  <c r="X81" i="30"/>
  <c r="T193" i="30"/>
  <c r="W47" i="30"/>
  <c r="V197" i="30"/>
  <c r="U81" i="30"/>
  <c r="Y188" i="30"/>
  <c r="Y60" i="30"/>
  <c r="V173" i="30"/>
  <c r="V31" i="30"/>
  <c r="T95" i="30"/>
  <c r="T102" i="30"/>
  <c r="V258" i="30"/>
  <c r="Y103" i="30"/>
  <c r="V148" i="30"/>
  <c r="U263" i="30"/>
  <c r="T223" i="30"/>
  <c r="T122" i="30"/>
  <c r="Z240" i="30"/>
  <c r="Z15" i="30"/>
  <c r="Z195" i="30"/>
  <c r="X122" i="30"/>
  <c r="U193" i="30"/>
  <c r="T287" i="30"/>
  <c r="U124" i="30"/>
  <c r="Y292" i="30"/>
  <c r="T112" i="30"/>
  <c r="V257" i="30"/>
  <c r="Z26" i="30"/>
  <c r="X202" i="30"/>
  <c r="Y74" i="30"/>
  <c r="X212" i="30"/>
  <c r="V74" i="30"/>
  <c r="U296" i="30"/>
  <c r="T231" i="30"/>
  <c r="Z190" i="30"/>
  <c r="W197" i="30"/>
  <c r="Y52" i="30"/>
  <c r="T207" i="30"/>
  <c r="V222" i="30"/>
  <c r="W178" i="30"/>
  <c r="U165" i="30"/>
  <c r="U35" i="30"/>
  <c r="V29" i="30"/>
  <c r="Y288" i="30"/>
  <c r="V45" i="30"/>
  <c r="X116" i="30"/>
  <c r="T298" i="30"/>
  <c r="V62" i="30"/>
  <c r="W257" i="30"/>
  <c r="U271" i="30"/>
  <c r="Y222" i="30"/>
  <c r="T100" i="30"/>
  <c r="W212" i="30"/>
  <c r="V207" i="30"/>
  <c r="U290" i="30"/>
  <c r="Y16" i="30"/>
  <c r="V304" i="30"/>
  <c r="W141" i="30"/>
  <c r="T230" i="30"/>
  <c r="T16" i="30"/>
  <c r="Y290" i="30"/>
  <c r="X30" i="30"/>
  <c r="T51" i="30"/>
  <c r="Z68" i="30"/>
  <c r="Z43" i="30"/>
  <c r="Z285" i="30"/>
  <c r="Y165" i="30"/>
  <c r="X277" i="30"/>
  <c r="Y230" i="30"/>
  <c r="U151" i="30"/>
  <c r="V89" i="30"/>
  <c r="U298" i="30"/>
  <c r="X150" i="30"/>
  <c r="U66" i="30"/>
  <c r="T70" i="30"/>
  <c r="U218" i="31"/>
  <c r="V280" i="30"/>
  <c r="U88" i="30"/>
  <c r="T176" i="30"/>
  <c r="V182" i="30"/>
  <c r="Z199" i="30"/>
  <c r="V299" i="30"/>
  <c r="U203" i="30"/>
  <c r="T250" i="30"/>
  <c r="T263" i="30"/>
  <c r="Z118" i="30"/>
  <c r="X80" i="30"/>
  <c r="T81" i="30"/>
  <c r="Y271" i="30"/>
  <c r="U166" i="30"/>
  <c r="X56" i="30"/>
  <c r="Z273" i="30"/>
  <c r="V105" i="30"/>
  <c r="X278" i="30"/>
  <c r="U149" i="30"/>
  <c r="T166" i="30"/>
  <c r="Y151" i="30"/>
  <c r="Y100" i="30"/>
  <c r="V205" i="30"/>
  <c r="V236" i="30"/>
  <c r="Y144" i="30"/>
  <c r="X100" i="30"/>
  <c r="U221" i="30"/>
  <c r="W297" i="30"/>
  <c r="Y31" i="30"/>
  <c r="U257" i="30"/>
  <c r="U130" i="30"/>
  <c r="Y114" i="30"/>
  <c r="V114" i="30"/>
  <c r="U184" i="30"/>
  <c r="U212" i="30"/>
  <c r="W216" i="30"/>
  <c r="T40" i="30"/>
  <c r="U175" i="35"/>
  <c r="H175" i="35" s="1"/>
  <c r="T296" i="30"/>
  <c r="Z70" i="30"/>
  <c r="Y119" i="30"/>
  <c r="U21" i="30"/>
  <c r="Z257" i="30"/>
  <c r="V178" i="30"/>
  <c r="X282" i="30"/>
  <c r="Y182" i="30"/>
  <c r="X178" i="30"/>
  <c r="U161" i="30"/>
  <c r="V288" i="30"/>
  <c r="X8" i="30"/>
  <c r="T143" i="30"/>
  <c r="V248" i="30"/>
  <c r="V232" i="30"/>
  <c r="X40" i="30"/>
  <c r="U68" i="30"/>
  <c r="T116" i="30"/>
  <c r="Y280" i="30"/>
  <c r="W207" i="30"/>
  <c r="U30" i="30"/>
  <c r="Y196" i="30"/>
  <c r="Y123" i="30"/>
  <c r="Z126" i="30"/>
  <c r="V212" i="30"/>
  <c r="U86" i="30"/>
  <c r="T279" i="30"/>
  <c r="W62" i="30"/>
  <c r="X132" i="30"/>
  <c r="Z41" i="30"/>
  <c r="Y267" i="30"/>
  <c r="X266" i="30"/>
  <c r="W42" i="30"/>
  <c r="X285" i="30"/>
  <c r="Y94" i="30"/>
  <c r="U32" i="30"/>
  <c r="V36" i="30"/>
  <c r="X14" i="30"/>
  <c r="Y13" i="30"/>
  <c r="V66" i="30"/>
  <c r="U102" i="30"/>
  <c r="Z65" i="30"/>
  <c r="W136" i="30"/>
  <c r="V176" i="31"/>
  <c r="Z124" i="30"/>
  <c r="X50" i="30"/>
  <c r="Z44" i="30"/>
  <c r="U27" i="30"/>
  <c r="Y266" i="30"/>
  <c r="X304" i="30"/>
  <c r="X240" i="30"/>
  <c r="V279" i="30"/>
  <c r="W203" i="30"/>
  <c r="U205" i="30"/>
  <c r="Y248" i="30"/>
  <c r="Y272" i="30"/>
  <c r="Z8" i="30"/>
  <c r="X188" i="30"/>
  <c r="X60" i="30"/>
  <c r="X27" i="30"/>
  <c r="Y85" i="30"/>
  <c r="W196" i="30"/>
  <c r="T182" i="30"/>
  <c r="T52" i="30"/>
  <c r="X289" i="30"/>
  <c r="Z77" i="30"/>
  <c r="Y29" i="30"/>
  <c r="Y45" i="30"/>
  <c r="Z288" i="30"/>
  <c r="Z289" i="30"/>
  <c r="V11" i="30"/>
  <c r="V188" i="30"/>
  <c r="V60" i="30"/>
  <c r="W90" i="30"/>
  <c r="T164" i="30"/>
  <c r="Y11" i="30"/>
  <c r="W222" i="30"/>
  <c r="T93" i="30"/>
  <c r="Z132" i="30"/>
  <c r="X49" i="31"/>
  <c r="V213" i="30"/>
  <c r="W29" i="30"/>
  <c r="U135" i="30"/>
  <c r="W41" i="30"/>
  <c r="X260" i="30"/>
  <c r="Z206" i="30"/>
  <c r="W179" i="30"/>
  <c r="W40" i="30"/>
  <c r="T165" i="30"/>
  <c r="X229" i="30"/>
  <c r="V33" i="30"/>
  <c r="T15" i="30"/>
  <c r="U114" i="30"/>
  <c r="W173" i="30"/>
  <c r="T124" i="30"/>
  <c r="Z115" i="30"/>
  <c r="U267" i="30"/>
  <c r="Y33" i="30"/>
  <c r="W218" i="31"/>
  <c r="T105" i="30"/>
  <c r="V122" i="30"/>
  <c r="Y200" i="30"/>
  <c r="T36" i="30"/>
  <c r="Z133" i="30"/>
  <c r="W192" i="30"/>
  <c r="Y59" i="30"/>
  <c r="U28" i="30"/>
  <c r="W66" i="30"/>
  <c r="V209" i="30"/>
  <c r="V124" i="30"/>
  <c r="Z46" i="30"/>
  <c r="U199" i="30"/>
  <c r="W14" i="30"/>
  <c r="V146" i="30"/>
  <c r="X177" i="30"/>
  <c r="W211" i="30"/>
  <c r="W298" i="30"/>
  <c r="T203" i="30"/>
  <c r="T133" i="30"/>
  <c r="U97" i="30"/>
  <c r="Y298" i="30"/>
  <c r="V298" i="30"/>
  <c r="X223" i="30"/>
  <c r="U99" i="30"/>
  <c r="X299" i="30"/>
  <c r="Y211" i="30"/>
  <c r="Z243" i="30"/>
  <c r="V211" i="30"/>
  <c r="Z248" i="30"/>
  <c r="Z193" i="30"/>
  <c r="V126" i="30"/>
  <c r="W261" i="30"/>
  <c r="W134" i="30"/>
  <c r="V58" i="30"/>
  <c r="V243" i="30"/>
  <c r="W295" i="30"/>
  <c r="T33" i="30"/>
  <c r="T286" i="30"/>
  <c r="V61" i="30"/>
  <c r="T318" i="30"/>
  <c r="X241" i="30"/>
  <c r="X231" i="30"/>
  <c r="W113" i="30"/>
  <c r="U11" i="30"/>
  <c r="Z32" i="30"/>
  <c r="W131" i="31"/>
  <c r="Z217" i="30"/>
  <c r="Y210" i="30"/>
  <c r="Z53" i="31"/>
  <c r="T177" i="30"/>
  <c r="W282" i="30"/>
  <c r="X41" i="30"/>
  <c r="U299" i="30"/>
  <c r="Y68" i="30"/>
  <c r="W177" i="30"/>
  <c r="Y273" i="30"/>
  <c r="Y95" i="30"/>
  <c r="Z50" i="30"/>
  <c r="W280" i="30"/>
  <c r="X99" i="31"/>
  <c r="Y287" i="30"/>
  <c r="Z95" i="30"/>
  <c r="W273" i="30"/>
  <c r="V133" i="30"/>
  <c r="X173" i="30"/>
  <c r="Z207" i="30"/>
  <c r="V294" i="30"/>
  <c r="U141" i="30"/>
  <c r="Y243" i="30"/>
  <c r="W24" i="30"/>
  <c r="Z19" i="30"/>
  <c r="Z279" i="30"/>
  <c r="Y124" i="30"/>
  <c r="Z173" i="30"/>
  <c r="Z293" i="30"/>
  <c r="V206" i="30"/>
  <c r="Y80" i="30"/>
  <c r="W255" i="31"/>
  <c r="W35" i="30"/>
  <c r="V242" i="30"/>
  <c r="W146" i="30"/>
  <c r="Y297" i="30"/>
  <c r="U230" i="30"/>
  <c r="Y113" i="30"/>
  <c r="Y176" i="31"/>
  <c r="W288" i="30"/>
  <c r="Y14" i="30"/>
  <c r="V85" i="30"/>
  <c r="U294" i="30"/>
  <c r="Z291" i="30"/>
  <c r="W99" i="30"/>
  <c r="Z225" i="30"/>
  <c r="Z47" i="30"/>
  <c r="U220" i="30"/>
  <c r="W36" i="30"/>
  <c r="Z196" i="30"/>
  <c r="V296" i="30"/>
  <c r="X197" i="30"/>
  <c r="Y164" i="30"/>
  <c r="X199" i="30"/>
  <c r="T56" i="30"/>
  <c r="V164" i="30"/>
  <c r="Y87" i="31"/>
  <c r="Y218" i="30"/>
  <c r="Z94" i="30"/>
  <c r="T44" i="30"/>
  <c r="W12" i="30"/>
  <c r="V93" i="30"/>
  <c r="Z40" i="30"/>
  <c r="V12" i="30"/>
  <c r="V97" i="30"/>
  <c r="W191" i="30"/>
  <c r="Z153" i="30"/>
  <c r="Y166" i="30"/>
  <c r="V270" i="30"/>
  <c r="X126" i="30"/>
  <c r="T273" i="30"/>
  <c r="U47" i="30"/>
  <c r="X26" i="30"/>
  <c r="Z184" i="30"/>
  <c r="V8" i="30"/>
  <c r="Z29" i="30"/>
  <c r="T53" i="31"/>
  <c r="W33" i="30"/>
  <c r="X112" i="30"/>
  <c r="Y152" i="30"/>
  <c r="T88" i="30"/>
  <c r="T280" i="30"/>
  <c r="U94" i="30"/>
  <c r="T321" i="30"/>
  <c r="U292" i="30"/>
  <c r="V91" i="30"/>
  <c r="X78" i="30"/>
  <c r="Z33" i="30"/>
  <c r="X45" i="30"/>
  <c r="V145" i="30"/>
  <c r="Z218" i="30"/>
  <c r="X77" i="30"/>
  <c r="T290" i="30"/>
  <c r="Y145" i="30"/>
  <c r="V302" i="30"/>
  <c r="X105" i="30"/>
  <c r="U239" i="30"/>
  <c r="V267" i="30"/>
  <c r="U190" i="30"/>
  <c r="U29" i="30"/>
  <c r="W59" i="30"/>
  <c r="U70" i="30"/>
  <c r="U112" i="30"/>
  <c r="U103" i="30"/>
  <c r="X187" i="30"/>
  <c r="U48" i="30"/>
  <c r="Y132" i="30"/>
  <c r="Y112" i="30"/>
  <c r="Z242" i="30"/>
  <c r="Z203" i="30"/>
  <c r="U44" i="30"/>
  <c r="X291" i="30"/>
  <c r="T282" i="30"/>
  <c r="W233" i="30"/>
  <c r="V34" i="30"/>
  <c r="Z287" i="30"/>
  <c r="V86" i="30"/>
  <c r="T295" i="30"/>
  <c r="Z49" i="31"/>
  <c r="W26" i="30"/>
  <c r="T59" i="30"/>
  <c r="W114" i="30"/>
  <c r="Z48" i="30"/>
  <c r="V135" i="30"/>
  <c r="Z299" i="30"/>
  <c r="V202" i="30"/>
  <c r="V81" i="30"/>
  <c r="Z297" i="30"/>
  <c r="X85" i="30"/>
  <c r="Y137" i="30"/>
  <c r="W32" i="30"/>
  <c r="W263" i="30"/>
  <c r="Y131" i="31"/>
  <c r="Y175" i="35"/>
  <c r="L175" i="35" s="1"/>
  <c r="Z231" i="30"/>
  <c r="T151" i="30"/>
  <c r="X175" i="30"/>
  <c r="W229" i="30"/>
  <c r="X240" i="31"/>
  <c r="Y25" i="30"/>
  <c r="T248" i="30"/>
  <c r="W81" i="30"/>
  <c r="X118" i="30"/>
  <c r="T42" i="30"/>
  <c r="Z60" i="30"/>
  <c r="Z188" i="30"/>
  <c r="V240" i="30"/>
  <c r="U132" i="30"/>
  <c r="X205" i="30"/>
  <c r="T221" i="30"/>
  <c r="Z282" i="30"/>
  <c r="X32" i="30"/>
  <c r="W193" i="30"/>
  <c r="W176" i="31"/>
  <c r="Z35" i="30"/>
  <c r="U288" i="30"/>
  <c r="U191" i="30"/>
  <c r="Z34" i="30"/>
  <c r="W267" i="30"/>
  <c r="V150" i="30"/>
  <c r="T25" i="30"/>
  <c r="X274" i="30"/>
  <c r="Z218" i="31"/>
  <c r="X182" i="30"/>
  <c r="U46" i="30"/>
  <c r="T240" i="30"/>
  <c r="Z192" i="30"/>
  <c r="Z61" i="30"/>
  <c r="X210" i="30"/>
  <c r="U213" i="30"/>
  <c r="Y35" i="30"/>
  <c r="Z145" i="30"/>
  <c r="U152" i="30"/>
  <c r="V20" i="30"/>
  <c r="T192" i="30"/>
  <c r="T271" i="30"/>
  <c r="U207" i="30"/>
  <c r="W91" i="30"/>
  <c r="Y203" i="30"/>
  <c r="T299" i="30"/>
  <c r="X222" i="30"/>
  <c r="T91" i="30"/>
  <c r="T153" i="30"/>
  <c r="Z109" i="30"/>
  <c r="Y118" i="30"/>
  <c r="T30" i="30"/>
  <c r="X190" i="30"/>
  <c r="T144" i="30"/>
  <c r="Z179" i="30"/>
  <c r="Z229" i="30"/>
  <c r="T176" i="31"/>
  <c r="T266" i="30"/>
  <c r="X164" i="30"/>
  <c r="V69" i="30"/>
  <c r="U91" i="30"/>
  <c r="T239" i="30"/>
  <c r="T195" i="30"/>
  <c r="W230" i="30"/>
  <c r="Y257" i="30"/>
  <c r="Z136" i="30"/>
  <c r="U196" i="30"/>
  <c r="Y197" i="30"/>
  <c r="Y150" i="30"/>
  <c r="V136" i="30"/>
  <c r="T329" i="31"/>
  <c r="X298" i="30"/>
  <c r="U116" i="30"/>
  <c r="X250" i="30"/>
  <c r="W34" i="30"/>
  <c r="W176" i="30"/>
  <c r="W60" i="30"/>
  <c r="W188" i="30"/>
  <c r="T262" i="30"/>
  <c r="X68" i="30"/>
  <c r="W30" i="30"/>
  <c r="X267" i="30"/>
  <c r="Z151" i="30"/>
  <c r="Y143" i="30"/>
  <c r="V59" i="30"/>
  <c r="X123" i="30"/>
  <c r="W70" i="30"/>
  <c r="U280" i="30"/>
  <c r="Z247" i="30"/>
  <c r="Y291" i="30"/>
  <c r="V14" i="30"/>
  <c r="V149" i="30"/>
  <c r="W260" i="30"/>
  <c r="V78" i="30"/>
  <c r="U287" i="30"/>
  <c r="T47" i="30"/>
  <c r="X153" i="30"/>
  <c r="Z141" i="30"/>
  <c r="U229" i="30"/>
  <c r="Y8" i="30"/>
  <c r="V42" i="30"/>
  <c r="T216" i="30"/>
  <c r="Y304" i="30"/>
  <c r="X179" i="30"/>
  <c r="Y240" i="30"/>
  <c r="Y187" i="30"/>
  <c r="Z259" i="30"/>
  <c r="Z272" i="30"/>
  <c r="W218" i="30"/>
  <c r="W61" i="30"/>
  <c r="X200" i="30"/>
  <c r="Z187" i="30"/>
  <c r="T213" i="30"/>
  <c r="Y175" i="30"/>
  <c r="U231" i="30"/>
  <c r="T20" i="30"/>
  <c r="Z290" i="30"/>
  <c r="T94" i="30"/>
  <c r="W130" i="31"/>
  <c r="X94" i="30"/>
  <c r="Z85" i="30"/>
  <c r="Z130" i="30"/>
  <c r="V143" i="30"/>
  <c r="U53" i="31"/>
  <c r="T80" i="30"/>
  <c r="T236" i="30"/>
  <c r="V48" i="30"/>
  <c r="U25" i="30"/>
  <c r="Z36" i="30"/>
  <c r="T257" i="30"/>
  <c r="Y26" i="30"/>
  <c r="T123" i="30"/>
  <c r="Z122" i="30"/>
  <c r="X262" i="30"/>
  <c r="V221" i="30"/>
  <c r="Y19" i="30"/>
  <c r="U136" i="30"/>
  <c r="T99" i="31"/>
  <c r="Y99" i="31"/>
  <c r="W291" i="30"/>
  <c r="W103" i="30"/>
  <c r="V15" i="30"/>
  <c r="U143" i="30"/>
  <c r="Y122" i="30"/>
  <c r="Y223" i="30"/>
  <c r="U133" i="30"/>
  <c r="Y84" i="30"/>
  <c r="V90" i="30"/>
  <c r="Y239" i="30"/>
  <c r="V278" i="30"/>
  <c r="X211" i="30"/>
  <c r="X143" i="30"/>
  <c r="U278" i="30"/>
  <c r="T90" i="30"/>
  <c r="Z52" i="30"/>
  <c r="Y12" i="30"/>
  <c r="Y99" i="30"/>
  <c r="U228" i="30"/>
  <c r="Y115" i="30"/>
  <c r="Y232" i="30"/>
  <c r="W232" i="30"/>
  <c r="V177" i="30"/>
  <c r="T136" i="30"/>
  <c r="Y91" i="30"/>
  <c r="Y69" i="30"/>
  <c r="W97" i="30"/>
  <c r="U261" i="30"/>
  <c r="V200" i="30"/>
  <c r="X225" i="30"/>
  <c r="U262" i="30"/>
  <c r="Y231" i="30"/>
  <c r="Z298" i="30"/>
  <c r="V153" i="30"/>
  <c r="X247" i="30"/>
  <c r="X36" i="30"/>
  <c r="V195" i="30"/>
  <c r="U20" i="30"/>
  <c r="W296" i="30"/>
  <c r="Y242" i="30"/>
  <c r="Y259" i="30"/>
  <c r="W258" i="30"/>
  <c r="W266" i="30"/>
  <c r="W51" i="30"/>
  <c r="U43" i="30"/>
  <c r="W143" i="30"/>
  <c r="U134" i="30"/>
  <c r="X99" i="30"/>
  <c r="X125" i="30"/>
  <c r="W242" i="30"/>
  <c r="W213" i="30"/>
  <c r="X279" i="30"/>
  <c r="X11" i="30"/>
  <c r="W184" i="30"/>
  <c r="V218" i="31"/>
  <c r="V233" i="30"/>
  <c r="Y46" i="30"/>
  <c r="W100" i="30"/>
  <c r="Y141" i="30"/>
  <c r="X176" i="30"/>
  <c r="W243" i="30"/>
  <c r="X113" i="30"/>
  <c r="X296" i="30"/>
  <c r="U182" i="30"/>
  <c r="Y136" i="30"/>
  <c r="Y109" i="30"/>
  <c r="W209" i="30"/>
  <c r="Y130" i="30"/>
  <c r="W58" i="30"/>
  <c r="Y89" i="30"/>
  <c r="T29" i="30"/>
  <c r="Z294" i="30"/>
  <c r="V27" i="30"/>
  <c r="V272" i="30"/>
  <c r="U14" i="30"/>
  <c r="V286" i="30"/>
  <c r="W10" i="30"/>
  <c r="T137" i="30"/>
  <c r="U145" i="30"/>
  <c r="T68" i="30"/>
  <c r="T58" i="30"/>
  <c r="Z114" i="30"/>
  <c r="U178" i="30"/>
  <c r="U286" i="30"/>
  <c r="W27" i="30"/>
  <c r="Y97" i="30"/>
  <c r="V88" i="30"/>
  <c r="T210" i="30"/>
  <c r="W165" i="30"/>
  <c r="U209" i="30"/>
  <c r="W125" i="30"/>
  <c r="U248" i="30"/>
  <c r="Z202" i="30"/>
  <c r="Z78" i="30"/>
  <c r="U260" i="30"/>
  <c r="Z80" i="30"/>
  <c r="U150" i="30"/>
  <c r="U19" i="30"/>
  <c r="X203" i="30"/>
  <c r="T205" i="30"/>
  <c r="Y258" i="30"/>
  <c r="Z99" i="30"/>
  <c r="Z30" i="30"/>
  <c r="Z219" i="30"/>
  <c r="T242" i="30"/>
  <c r="T320" i="30"/>
  <c r="U274" i="30"/>
  <c r="V297" i="30"/>
  <c r="X191" i="30"/>
  <c r="X206" i="30"/>
  <c r="X272" i="30"/>
  <c r="Z266" i="30"/>
  <c r="V80" i="30"/>
  <c r="X115" i="30"/>
  <c r="V119" i="30"/>
  <c r="T270" i="30"/>
  <c r="U61" i="30"/>
  <c r="W84" i="30"/>
  <c r="V137" i="30"/>
  <c r="U176" i="31"/>
  <c r="Y177" i="30"/>
  <c r="Y77" i="30"/>
  <c r="U255" i="31"/>
  <c r="U58" i="30"/>
  <c r="W43" i="30"/>
  <c r="W99" i="31"/>
  <c r="U137" i="30"/>
  <c r="X258" i="30"/>
  <c r="T161" i="30"/>
  <c r="W152" i="30"/>
  <c r="Z292" i="30"/>
  <c r="X84" i="30"/>
  <c r="X286" i="30"/>
  <c r="Z302" i="30"/>
  <c r="T46" i="30"/>
  <c r="V99" i="31"/>
  <c r="Y228" i="30"/>
  <c r="Y66" i="30"/>
  <c r="Z223" i="30"/>
  <c r="W164" i="30"/>
  <c r="V161" i="30"/>
  <c r="Z91" i="30"/>
  <c r="X176" i="31"/>
  <c r="Z62" i="30"/>
  <c r="T228" i="30"/>
  <c r="T178" i="30"/>
  <c r="Y179" i="30"/>
  <c r="Z24" i="30"/>
  <c r="V228" i="30"/>
  <c r="U36" i="30"/>
  <c r="T222" i="30"/>
  <c r="W19" i="30"/>
  <c r="X87" i="31"/>
  <c r="V10" i="30"/>
  <c r="W109" i="30"/>
  <c r="U285" i="30"/>
  <c r="Y193" i="30"/>
  <c r="T66" i="30"/>
  <c r="Y293" i="30"/>
  <c r="V165" i="30"/>
  <c r="T50" i="30"/>
  <c r="U10" i="30"/>
  <c r="T21" i="30"/>
  <c r="Y32" i="30"/>
  <c r="V128" i="30"/>
  <c r="W25" i="30"/>
  <c r="Y176" i="30"/>
  <c r="Z212" i="30"/>
  <c r="X295" i="30"/>
  <c r="T302" i="30"/>
  <c r="T8" i="30"/>
  <c r="W69" i="30"/>
  <c r="V35" i="30"/>
  <c r="Y184" i="30"/>
  <c r="V151" i="30"/>
  <c r="X95" i="30"/>
  <c r="X61" i="30"/>
  <c r="U113" i="30"/>
  <c r="T62" i="30"/>
  <c r="W16" i="30"/>
  <c r="U175" i="30"/>
  <c r="Y207" i="30"/>
  <c r="W286" i="30"/>
  <c r="X97" i="30"/>
  <c r="V46" i="30"/>
  <c r="X109" i="30"/>
  <c r="Z241" i="30"/>
  <c r="X136" i="30"/>
  <c r="W289" i="30"/>
  <c r="X270" i="30"/>
  <c r="Z105" i="30"/>
  <c r="T31" i="30"/>
  <c r="U164" i="30"/>
  <c r="V175" i="30"/>
  <c r="T86" i="30"/>
  <c r="T197" i="30"/>
  <c r="V271" i="30"/>
  <c r="X293" i="30"/>
  <c r="V130" i="30"/>
  <c r="Y247" i="30"/>
  <c r="Y274" i="30"/>
  <c r="X15" i="30"/>
  <c r="Y178" i="30"/>
  <c r="V25" i="31"/>
  <c r="X148" i="30"/>
  <c r="U146" i="30"/>
  <c r="V77" i="30"/>
  <c r="T277" i="30"/>
  <c r="Z260" i="30"/>
  <c r="Y205" i="30"/>
  <c r="V193" i="30"/>
  <c r="U272" i="30"/>
  <c r="T247" i="30"/>
  <c r="U148" i="30"/>
  <c r="Y93" i="30"/>
  <c r="V51" i="30"/>
  <c r="Z233" i="30"/>
  <c r="T87" i="31"/>
  <c r="T146" i="30"/>
  <c r="W48" i="30"/>
  <c r="Z113" i="30"/>
  <c r="T175" i="30"/>
  <c r="T13" i="30"/>
  <c r="V103" i="30"/>
  <c r="Z274" i="30"/>
  <c r="U119" i="30"/>
  <c r="X294" i="30"/>
  <c r="Z25" i="30"/>
  <c r="Y191" i="30"/>
  <c r="X53" i="31"/>
  <c r="X302" i="30"/>
  <c r="Z144" i="30"/>
  <c r="U266" i="30"/>
  <c r="Z100" i="30"/>
  <c r="T218" i="30"/>
  <c r="U90" i="30"/>
  <c r="Z90" i="30"/>
  <c r="V277" i="30"/>
  <c r="W153" i="30"/>
  <c r="X239" i="30"/>
  <c r="T150" i="30"/>
  <c r="W270" i="30"/>
  <c r="X165" i="30"/>
  <c r="T209" i="30"/>
  <c r="W225" i="30"/>
  <c r="T149" i="30"/>
  <c r="X161" i="30"/>
  <c r="T243" i="30"/>
  <c r="T125" i="30"/>
  <c r="T190" i="30"/>
  <c r="Y217" i="31"/>
  <c r="T19" i="30"/>
  <c r="U109" i="30"/>
  <c r="U302" i="30"/>
  <c r="T34" i="30"/>
  <c r="U89" i="30"/>
  <c r="Y20" i="30"/>
  <c r="V263" i="30"/>
  <c r="W89" i="30"/>
  <c r="X13" i="30"/>
  <c r="V176" i="30"/>
  <c r="V282" i="30"/>
  <c r="X44" i="30"/>
  <c r="U179" i="30"/>
  <c r="V259" i="30"/>
  <c r="U16" i="30"/>
  <c r="V191" i="30"/>
  <c r="X193" i="30"/>
  <c r="Y125" i="30"/>
  <c r="V95" i="30"/>
  <c r="Z16" i="30"/>
  <c r="U34" i="30"/>
  <c r="Z150" i="30"/>
  <c r="W299" i="30"/>
  <c r="T285" i="30"/>
  <c r="Y286" i="30"/>
  <c r="Y78" i="30"/>
  <c r="X33" i="30"/>
  <c r="Z161" i="30"/>
  <c r="Z42" i="30"/>
  <c r="X220" i="30"/>
  <c r="U95" i="30"/>
  <c r="V70" i="30"/>
  <c r="Y217" i="30"/>
  <c r="V192" i="30"/>
  <c r="W210" i="30"/>
  <c r="V241" i="30"/>
  <c r="X219" i="30"/>
  <c r="U100" i="30"/>
  <c r="Z148" i="30"/>
  <c r="Z21" i="30"/>
  <c r="U80" i="30"/>
  <c r="T218" i="31"/>
  <c r="V216" i="30"/>
  <c r="X152" i="30"/>
  <c r="W241" i="30"/>
  <c r="T217" i="30"/>
  <c r="T173" i="30"/>
  <c r="X48" i="30"/>
  <c r="T304" i="30"/>
  <c r="X243" i="30"/>
  <c r="V187" i="30"/>
  <c r="Y86" i="30"/>
  <c r="Y149" i="30"/>
  <c r="U52" i="30"/>
  <c r="X233" i="30"/>
  <c r="X280" i="30"/>
  <c r="W94" i="30"/>
  <c r="Z209" i="30"/>
  <c r="T211" i="30"/>
  <c r="Y135" i="30"/>
  <c r="U131" i="31"/>
  <c r="U123" i="30"/>
  <c r="U177" i="30"/>
  <c r="T187" i="30"/>
  <c r="W239" i="30"/>
  <c r="Z81" i="30"/>
  <c r="Y294" i="30"/>
  <c r="Y62" i="30"/>
  <c r="T12" i="30"/>
  <c r="Y53" i="31"/>
  <c r="V217" i="30"/>
  <c r="W219" i="30"/>
  <c r="W285" i="30"/>
  <c r="T115" i="30"/>
  <c r="W200" i="30"/>
  <c r="X218" i="31"/>
  <c r="T278" i="30"/>
  <c r="Y56" i="30"/>
  <c r="V225" i="30"/>
  <c r="X43" i="30"/>
  <c r="T28" i="30"/>
  <c r="V40" i="30"/>
  <c r="X213" i="30"/>
  <c r="W236" i="30"/>
  <c r="X28" i="30"/>
  <c r="X288" i="30"/>
  <c r="Y270" i="30"/>
  <c r="V261" i="30"/>
  <c r="T202" i="30"/>
  <c r="X130" i="30"/>
  <c r="V291" i="30"/>
  <c r="U8" i="30"/>
  <c r="W124" i="30"/>
  <c r="V144" i="30"/>
  <c r="U78" i="30"/>
  <c r="W80" i="30"/>
  <c r="X261" i="30"/>
  <c r="Y233" i="30"/>
  <c r="V65" i="30"/>
  <c r="X24" i="30"/>
  <c r="W248" i="30"/>
  <c r="U125" i="30"/>
  <c r="V293" i="30"/>
  <c r="Z28" i="30"/>
  <c r="V116" i="30"/>
  <c r="Z230" i="30"/>
  <c r="V274" i="30"/>
  <c r="Y261" i="30"/>
  <c r="T43" i="30"/>
  <c r="U202" i="30"/>
  <c r="T274" i="30"/>
  <c r="Z56" i="30"/>
  <c r="X230" i="30"/>
  <c r="X59" i="30"/>
  <c r="X287" i="30"/>
  <c r="Y282" i="30"/>
  <c r="T74" i="30"/>
  <c r="Y302" i="30"/>
  <c r="Y42" i="30"/>
  <c r="U197" i="30"/>
  <c r="X102" i="30"/>
  <c r="W221" i="30"/>
  <c r="W132" i="30"/>
  <c r="U41" i="30"/>
  <c r="AG299" i="33"/>
  <c r="H299" i="33"/>
  <c r="AI132" i="29"/>
  <c r="J132" i="29"/>
  <c r="H75" i="29"/>
  <c r="AG75" i="29"/>
  <c r="AJ275" i="33"/>
  <c r="K275" i="33"/>
  <c r="L172" i="33"/>
  <c r="AK172" i="33"/>
  <c r="AK207" i="29"/>
  <c r="L207" i="29"/>
  <c r="AL159" i="29"/>
  <c r="M159" i="29"/>
  <c r="AI308" i="33"/>
  <c r="J308" i="33"/>
  <c r="AH202" i="29"/>
  <c r="I202" i="29"/>
  <c r="G198" i="29"/>
  <c r="AF198" i="29"/>
  <c r="M174" i="30"/>
  <c r="AL174" i="30"/>
  <c r="M278" i="29"/>
  <c r="AL278" i="29"/>
  <c r="AK111" i="33"/>
  <c r="L111" i="33"/>
  <c r="M68" i="29"/>
  <c r="AL68" i="29"/>
  <c r="K237" i="29"/>
  <c r="AJ237" i="29"/>
  <c r="J71" i="29"/>
  <c r="AI71" i="29"/>
  <c r="H227" i="29"/>
  <c r="AG227" i="29"/>
  <c r="AG208" i="29"/>
  <c r="H208" i="29"/>
  <c r="M119" i="33"/>
  <c r="AL119" i="33"/>
  <c r="H209" i="29"/>
  <c r="AG209" i="29"/>
  <c r="G274" i="29"/>
  <c r="AF274" i="29"/>
  <c r="K50" i="29"/>
  <c r="AJ50" i="29"/>
  <c r="H198" i="29"/>
  <c r="AG198" i="29"/>
  <c r="G159" i="33"/>
  <c r="AF159" i="33"/>
  <c r="L49" i="30"/>
  <c r="AK49" i="30"/>
  <c r="K274" i="29"/>
  <c r="AJ274" i="29"/>
  <c r="AG27" i="29"/>
  <c r="H27" i="29"/>
  <c r="L220" i="29"/>
  <c r="AK220" i="29"/>
  <c r="AH56" i="33"/>
  <c r="I56" i="33"/>
  <c r="M192" i="29"/>
  <c r="AL192" i="29"/>
  <c r="AJ68" i="29"/>
  <c r="K68" i="29"/>
  <c r="AJ208" i="31"/>
  <c r="K208" i="31"/>
  <c r="AL202" i="29"/>
  <c r="M202" i="29"/>
  <c r="AK97" i="33"/>
  <c r="L97" i="33"/>
  <c r="AJ261" i="33"/>
  <c r="K261" i="33"/>
  <c r="I29" i="29"/>
  <c r="AH29" i="29"/>
  <c r="AK9" i="29"/>
  <c r="L9" i="29"/>
  <c r="AG101" i="29"/>
  <c r="H101" i="29"/>
  <c r="J258" i="29"/>
  <c r="AI258" i="29"/>
  <c r="AJ115" i="29"/>
  <c r="K115" i="29"/>
  <c r="M183" i="29"/>
  <c r="AL183" i="29"/>
  <c r="J262" i="29"/>
  <c r="AI262" i="29"/>
  <c r="AK201" i="29"/>
  <c r="L201" i="29"/>
  <c r="AK277" i="29"/>
  <c r="L277" i="29"/>
  <c r="L84" i="29"/>
  <c r="AK84" i="29"/>
  <c r="AG207" i="29"/>
  <c r="H207" i="29"/>
  <c r="AF37" i="34"/>
  <c r="G37" i="34"/>
  <c r="AG210" i="29"/>
  <c r="H210" i="29"/>
  <c r="K72" i="33"/>
  <c r="AJ72" i="33"/>
  <c r="AL291" i="33"/>
  <c r="M291" i="33"/>
  <c r="K132" i="29"/>
  <c r="AJ132" i="29"/>
  <c r="M260" i="33"/>
  <c r="AL260" i="33"/>
  <c r="AF220" i="29"/>
  <c r="G220" i="29"/>
  <c r="H73" i="29"/>
  <c r="AG73" i="29"/>
  <c r="J22" i="33"/>
  <c r="AI22" i="33"/>
  <c r="AF299" i="29"/>
  <c r="A299" i="29"/>
  <c r="M57" i="33"/>
  <c r="AL57" i="33"/>
  <c r="J260" i="33"/>
  <c r="AI260" i="33"/>
  <c r="G23" i="33"/>
  <c r="AF23" i="33"/>
  <c r="AJ232" i="29"/>
  <c r="K232" i="29"/>
  <c r="AI262" i="33"/>
  <c r="J262" i="33"/>
  <c r="AK246" i="29"/>
  <c r="L246" i="29"/>
  <c r="AI29" i="29"/>
  <c r="J29" i="29"/>
  <c r="J140" i="29"/>
  <c r="AI140" i="29"/>
  <c r="G125" i="29"/>
  <c r="AF125" i="29"/>
  <c r="AH182" i="29"/>
  <c r="I182" i="29"/>
  <c r="H244" i="29"/>
  <c r="AG244" i="29"/>
  <c r="G9" i="29"/>
  <c r="AF9" i="29"/>
  <c r="AJ203" i="33"/>
  <c r="K203" i="33"/>
  <c r="AG308" i="33"/>
  <c r="H308" i="33"/>
  <c r="AJ112" i="33"/>
  <c r="K112" i="33"/>
  <c r="H90" i="29"/>
  <c r="AG90" i="29"/>
  <c r="G72" i="33"/>
  <c r="AF72" i="33"/>
  <c r="AH287" i="29"/>
  <c r="I287" i="29"/>
  <c r="L309" i="33"/>
  <c r="AK309" i="33"/>
  <c r="K213" i="33"/>
  <c r="AJ213" i="33"/>
  <c r="I82" i="33"/>
  <c r="AH82" i="33"/>
  <c r="AI23" i="33"/>
  <c r="J23" i="33"/>
  <c r="H139" i="29"/>
  <c r="AG139" i="29"/>
  <c r="AF188" i="29"/>
  <c r="G188" i="29"/>
  <c r="AG231" i="29"/>
  <c r="H231" i="29"/>
  <c r="M108" i="33"/>
  <c r="AL108" i="33"/>
  <c r="AF211" i="29"/>
  <c r="G211" i="29"/>
  <c r="AL189" i="29"/>
  <c r="M189" i="29"/>
  <c r="AH76" i="34"/>
  <c r="I76" i="34"/>
  <c r="H34" i="29"/>
  <c r="AG34" i="29"/>
  <c r="J45" i="29"/>
  <c r="AI45" i="29"/>
  <c r="M132" i="29"/>
  <c r="AL132" i="29"/>
  <c r="M175" i="34"/>
  <c r="AL175" i="34"/>
  <c r="AM175" i="34" s="1"/>
  <c r="AH140" i="33"/>
  <c r="I140" i="33"/>
  <c r="K248" i="29"/>
  <c r="AJ248" i="29"/>
  <c r="AL275" i="33"/>
  <c r="M275" i="33"/>
  <c r="M223" i="29"/>
  <c r="AL223" i="29"/>
  <c r="AL80" i="29"/>
  <c r="M80" i="29"/>
  <c r="AJ17" i="33"/>
  <c r="K17" i="33"/>
  <c r="G187" i="33"/>
  <c r="AF187" i="33"/>
  <c r="AF60" i="29"/>
  <c r="G60" i="29"/>
  <c r="AJ57" i="29"/>
  <c r="K57" i="29"/>
  <c r="G153" i="33"/>
  <c r="AF153" i="33"/>
  <c r="AL264" i="29"/>
  <c r="M264" i="29"/>
  <c r="J222" i="29"/>
  <c r="AI222" i="29"/>
  <c r="AK29" i="29"/>
  <c r="L29" i="29"/>
  <c r="AH25" i="29"/>
  <c r="I25" i="29"/>
  <c r="J206" i="33"/>
  <c r="AI206" i="33"/>
  <c r="AK308" i="33"/>
  <c r="L308" i="33"/>
  <c r="AF229" i="33"/>
  <c r="G229" i="33"/>
  <c r="AI93" i="33"/>
  <c r="J93" i="33"/>
  <c r="AG202" i="29"/>
  <c r="H202" i="29"/>
  <c r="J166" i="29"/>
  <c r="AI166" i="29"/>
  <c r="J220" i="33"/>
  <c r="AI220" i="33"/>
  <c r="I40" i="29"/>
  <c r="AH40" i="29"/>
  <c r="I269" i="33"/>
  <c r="AH269" i="33"/>
  <c r="H206" i="33"/>
  <c r="AG206" i="33"/>
  <c r="J309" i="33"/>
  <c r="AI309" i="33"/>
  <c r="AK25" i="29"/>
  <c r="L25" i="29"/>
  <c r="AL38" i="33"/>
  <c r="M38" i="33"/>
  <c r="AI121" i="29"/>
  <c r="J121" i="29"/>
  <c r="G140" i="29"/>
  <c r="AF140" i="29"/>
  <c r="AI261" i="29"/>
  <c r="J261" i="29"/>
  <c r="AH46" i="29"/>
  <c r="I46" i="29"/>
  <c r="I38" i="33"/>
  <c r="AH38" i="33"/>
  <c r="AJ11" i="29"/>
  <c r="K11" i="29"/>
  <c r="AH80" i="29"/>
  <c r="I80" i="29"/>
  <c r="AF275" i="33"/>
  <c r="G275" i="33"/>
  <c r="H58" i="29"/>
  <c r="AG58" i="29"/>
  <c r="I18" i="33"/>
  <c r="AH18" i="33"/>
  <c r="AJ257" i="29"/>
  <c r="K257" i="29"/>
  <c r="I133" i="33"/>
  <c r="AH133" i="33"/>
  <c r="M269" i="33"/>
  <c r="AL269" i="33"/>
  <c r="AM269" i="34" s="1"/>
  <c r="K182" i="31"/>
  <c r="AJ182" i="31"/>
  <c r="AH258" i="33"/>
  <c r="I258" i="33"/>
  <c r="M28" i="29"/>
  <c r="AL28" i="29"/>
  <c r="M229" i="29"/>
  <c r="AL229" i="29"/>
  <c r="J198" i="29"/>
  <c r="AI198" i="29"/>
  <c r="AF72" i="29"/>
  <c r="G72" i="29"/>
  <c r="K99" i="29"/>
  <c r="AJ99" i="29"/>
  <c r="G76" i="34"/>
  <c r="AF76" i="34"/>
  <c r="A311" i="30"/>
  <c r="AF311" i="30"/>
  <c r="AI286" i="29"/>
  <c r="J286" i="29"/>
  <c r="AG114" i="29"/>
  <c r="H114" i="29"/>
  <c r="G99" i="29"/>
  <c r="AF99" i="29"/>
  <c r="AI143" i="29"/>
  <c r="J143" i="29"/>
  <c r="AF192" i="29"/>
  <c r="G192" i="29"/>
  <c r="L15" i="29"/>
  <c r="AK15" i="29"/>
  <c r="I268" i="33"/>
  <c r="AH268" i="33"/>
  <c r="H230" i="29"/>
  <c r="AG230" i="29"/>
  <c r="K73" i="29"/>
  <c r="AJ73" i="29"/>
  <c r="H50" i="29"/>
  <c r="AG50" i="29"/>
  <c r="G191" i="29"/>
  <c r="AF191" i="29"/>
  <c r="AJ243" i="29"/>
  <c r="K243" i="29"/>
  <c r="M282" i="33"/>
  <c r="AL282" i="33"/>
  <c r="L268" i="33"/>
  <c r="AK268" i="33"/>
  <c r="AF183" i="29"/>
  <c r="G183" i="29"/>
  <c r="L22" i="29"/>
  <c r="AK22" i="29"/>
  <c r="G232" i="33"/>
  <c r="AF232" i="33"/>
  <c r="G54" i="33"/>
  <c r="AF54" i="33"/>
  <c r="AI128" i="29"/>
  <c r="J128" i="29"/>
  <c r="H275" i="33"/>
  <c r="AG275" i="33"/>
  <c r="J182" i="29"/>
  <c r="AI182" i="29"/>
  <c r="H213" i="33"/>
  <c r="AG213" i="33"/>
  <c r="AF223" i="29"/>
  <c r="G223" i="29"/>
  <c r="J272" i="33"/>
  <c r="AI272" i="33"/>
  <c r="K252" i="33"/>
  <c r="AJ252" i="33"/>
  <c r="L47" i="29"/>
  <c r="AK47" i="29"/>
  <c r="G16" i="29"/>
  <c r="AF16" i="29"/>
  <c r="AJ258" i="33"/>
  <c r="K258" i="33"/>
  <c r="J272" i="29"/>
  <c r="AI272" i="29"/>
  <c r="AF64" i="33"/>
  <c r="G64" i="33"/>
  <c r="H164" i="29"/>
  <c r="AG164" i="29"/>
  <c r="L211" i="29"/>
  <c r="AK211" i="29"/>
  <c r="L73" i="31"/>
  <c r="AK73" i="31"/>
  <c r="I210" i="29"/>
  <c r="AH210" i="29"/>
  <c r="AG272" i="33"/>
  <c r="H272" i="33"/>
  <c r="M139" i="33"/>
  <c r="AL139" i="33"/>
  <c r="AF80" i="29"/>
  <c r="G80" i="29"/>
  <c r="M261" i="29"/>
  <c r="AL261" i="29"/>
  <c r="H179" i="29"/>
  <c r="AG179" i="29"/>
  <c r="I182" i="31"/>
  <c r="AH182" i="31"/>
  <c r="J7" i="33"/>
  <c r="AI7" i="33"/>
  <c r="M244" i="29"/>
  <c r="AL244" i="29"/>
  <c r="L129" i="29"/>
  <c r="AK129" i="29"/>
  <c r="AL86" i="29"/>
  <c r="M86" i="29"/>
  <c r="L183" i="31"/>
  <c r="AK183" i="31"/>
  <c r="AL287" i="29"/>
  <c r="M287" i="29"/>
  <c r="AJ22" i="29"/>
  <c r="K22" i="29"/>
  <c r="G27" i="29"/>
  <c r="AF27" i="29"/>
  <c r="AL238" i="29"/>
  <c r="M238" i="29"/>
  <c r="H273" i="29"/>
  <c r="AG273" i="29"/>
  <c r="AK69" i="29"/>
  <c r="L69" i="29"/>
  <c r="H18" i="33"/>
  <c r="AG18" i="33"/>
  <c r="AK278" i="29"/>
  <c r="L278" i="29"/>
  <c r="AJ168" i="29"/>
  <c r="K168" i="29"/>
  <c r="L182" i="31"/>
  <c r="AK182" i="31"/>
  <c r="I91" i="29"/>
  <c r="AH91" i="29"/>
  <c r="AH220" i="29"/>
  <c r="I220" i="29"/>
  <c r="K45" i="29"/>
  <c r="AJ45" i="29"/>
  <c r="AK250" i="30"/>
  <c r="L250" i="30"/>
  <c r="K136" i="29"/>
  <c r="AJ136" i="29"/>
  <c r="K201" i="29"/>
  <c r="AJ201" i="29"/>
  <c r="AH108" i="29"/>
  <c r="I108" i="29"/>
  <c r="L291" i="33"/>
  <c r="AK291" i="33"/>
  <c r="H170" i="33"/>
  <c r="AG170" i="33"/>
  <c r="A314" i="30"/>
  <c r="AF314" i="30"/>
  <c r="AI98" i="29"/>
  <c r="J98" i="29"/>
  <c r="H259" i="33"/>
  <c r="AG259" i="33"/>
  <c r="L60" i="29"/>
  <c r="AK60" i="29"/>
  <c r="G216" i="29"/>
  <c r="AF216" i="29"/>
  <c r="AK37" i="29"/>
  <c r="L37" i="29"/>
  <c r="M203" i="29"/>
  <c r="AL203" i="29"/>
  <c r="G275" i="29"/>
  <c r="AF275" i="29"/>
  <c r="K199" i="29"/>
  <c r="AJ199" i="29"/>
  <c r="AF276" i="29"/>
  <c r="G276" i="29"/>
  <c r="AH136" i="29"/>
  <c r="I136" i="29"/>
  <c r="AI130" i="29"/>
  <c r="J130" i="29"/>
  <c r="K184" i="29"/>
  <c r="AJ184" i="29"/>
  <c r="I129" i="30"/>
  <c r="AH129" i="30"/>
  <c r="M129" i="29"/>
  <c r="AL129" i="29"/>
  <c r="G64" i="29"/>
  <c r="AF64" i="29"/>
  <c r="I12" i="29"/>
  <c r="AH12" i="29"/>
  <c r="H263" i="29"/>
  <c r="AG263" i="29"/>
  <c r="I49" i="29"/>
  <c r="AH49" i="29"/>
  <c r="K119" i="29"/>
  <c r="AJ119" i="29"/>
  <c r="I232" i="33"/>
  <c r="AH232" i="33"/>
  <c r="I250" i="29"/>
  <c r="AH250" i="29"/>
  <c r="AL141" i="29"/>
  <c r="M141" i="29"/>
  <c r="AJ82" i="29"/>
  <c r="K82" i="29"/>
  <c r="AJ207" i="29"/>
  <c r="K207" i="29"/>
  <c r="G252" i="33"/>
  <c r="AF252" i="33"/>
  <c r="AL98" i="30"/>
  <c r="M98" i="30"/>
  <c r="M21" i="29"/>
  <c r="AL21" i="29"/>
  <c r="AL102" i="33"/>
  <c r="M102" i="33"/>
  <c r="AG233" i="29"/>
  <c r="H233" i="29"/>
  <c r="AL12" i="29"/>
  <c r="M12" i="29"/>
  <c r="AJ30" i="29"/>
  <c r="K30" i="29"/>
  <c r="H242" i="33"/>
  <c r="AG242" i="33"/>
  <c r="AH98" i="29"/>
  <c r="I98" i="29"/>
  <c r="J282" i="33"/>
  <c r="AI282" i="33"/>
  <c r="I16" i="29"/>
  <c r="AH16" i="29"/>
  <c r="AK231" i="29"/>
  <c r="L231" i="29"/>
  <c r="AK198" i="33"/>
  <c r="L198" i="33"/>
  <c r="H113" i="33"/>
  <c r="AG113" i="33"/>
  <c r="I108" i="33"/>
  <c r="AH108" i="33"/>
  <c r="G95" i="29"/>
  <c r="AF95" i="29"/>
  <c r="AH176" i="29"/>
  <c r="I176" i="29"/>
  <c r="AK39" i="34"/>
  <c r="L39" i="34"/>
  <c r="AL213" i="29"/>
  <c r="M213" i="29"/>
  <c r="H37" i="34"/>
  <c r="AG37" i="34"/>
  <c r="AF122" i="34"/>
  <c r="G122" i="34"/>
  <c r="AG49" i="29"/>
  <c r="H49" i="29"/>
  <c r="AJ32" i="29"/>
  <c r="K32" i="29"/>
  <c r="H32" i="29"/>
  <c r="AG32" i="29"/>
  <c r="L216" i="29"/>
  <c r="AK216" i="29"/>
  <c r="G129" i="30"/>
  <c r="AF129" i="30"/>
  <c r="H261" i="29"/>
  <c r="AG261" i="29"/>
  <c r="AJ229" i="33"/>
  <c r="K229" i="33"/>
  <c r="AF127" i="29"/>
  <c r="G127" i="29"/>
  <c r="AH221" i="29"/>
  <c r="I221" i="29"/>
  <c r="AJ35" i="29"/>
  <c r="K35" i="29"/>
  <c r="AI125" i="29"/>
  <c r="J125" i="29"/>
  <c r="AF251" i="29"/>
  <c r="G251" i="29"/>
  <c r="AG76" i="34"/>
  <c r="H76" i="34"/>
  <c r="K7" i="33"/>
  <c r="AJ7" i="33"/>
  <c r="AI145" i="29"/>
  <c r="J145" i="29"/>
  <c r="I229" i="29"/>
  <c r="AH229" i="29"/>
  <c r="H80" i="29"/>
  <c r="AG80" i="29"/>
  <c r="AI21" i="29"/>
  <c r="J21" i="29"/>
  <c r="H276" i="33"/>
  <c r="AG276" i="33"/>
  <c r="I170" i="33"/>
  <c r="AH170" i="33"/>
  <c r="M151" i="33"/>
  <c r="AL151" i="33"/>
  <c r="AJ242" i="33"/>
  <c r="K242" i="33"/>
  <c r="I7" i="33"/>
  <c r="AH7" i="33"/>
  <c r="AH22" i="29"/>
  <c r="I22" i="29"/>
  <c r="AH67" i="29"/>
  <c r="I67" i="29"/>
  <c r="H261" i="33"/>
  <c r="AG261" i="33"/>
  <c r="L261" i="33"/>
  <c r="AK261" i="33"/>
  <c r="AJ20" i="29"/>
  <c r="K20" i="29"/>
  <c r="K143" i="33"/>
  <c r="AJ143" i="33"/>
  <c r="AJ64" i="29"/>
  <c r="K64" i="29"/>
  <c r="H275" i="29"/>
  <c r="AG275" i="29"/>
  <c r="H149" i="29"/>
  <c r="AG149" i="29"/>
  <c r="J269" i="29"/>
  <c r="AI269" i="29"/>
  <c r="AG257" i="29"/>
  <c r="H257" i="29"/>
  <c r="AH79" i="33"/>
  <c r="I79" i="33"/>
  <c r="AK18" i="33"/>
  <c r="L18" i="33"/>
  <c r="AK112" i="33"/>
  <c r="L112" i="33"/>
  <c r="AF256" i="29"/>
  <c r="G256" i="29"/>
  <c r="I71" i="29"/>
  <c r="AH71" i="29"/>
  <c r="AH17" i="33"/>
  <c r="I17" i="33"/>
  <c r="I87" i="30"/>
  <c r="AH87" i="30"/>
  <c r="K288" i="33"/>
  <c r="AJ288" i="33"/>
  <c r="J159" i="29"/>
  <c r="AI159" i="29"/>
  <c r="I250" i="30"/>
  <c r="AH250" i="30"/>
  <c r="AF170" i="33"/>
  <c r="G170" i="33"/>
  <c r="K90" i="29"/>
  <c r="AJ90" i="29"/>
  <c r="AG121" i="29"/>
  <c r="H121" i="29"/>
  <c r="AK164" i="29"/>
  <c r="L164" i="29"/>
  <c r="K198" i="33"/>
  <c r="AJ198" i="33"/>
  <c r="J230" i="29"/>
  <c r="AI230" i="29"/>
  <c r="I195" i="29"/>
  <c r="AH195" i="29"/>
  <c r="AK72" i="29"/>
  <c r="L72" i="29"/>
  <c r="J219" i="29"/>
  <c r="AI219" i="29"/>
  <c r="AG232" i="29"/>
  <c r="H232" i="29"/>
  <c r="AJ176" i="29"/>
  <c r="K176" i="29"/>
  <c r="AI32" i="29"/>
  <c r="J32" i="29"/>
  <c r="M115" i="29"/>
  <c r="AL115" i="29"/>
  <c r="H87" i="30"/>
  <c r="AG87" i="30"/>
  <c r="L39" i="29"/>
  <c r="AK39" i="29"/>
  <c r="I43" i="29"/>
  <c r="AH43" i="29"/>
  <c r="K152" i="33"/>
  <c r="AJ152" i="33"/>
  <c r="J101" i="29"/>
  <c r="AI101" i="29"/>
  <c r="AJ79" i="33"/>
  <c r="K79" i="33"/>
  <c r="AJ139" i="29"/>
  <c r="K139" i="29"/>
  <c r="AF112" i="33"/>
  <c r="G112" i="33"/>
  <c r="AL253" i="29"/>
  <c r="M253" i="29"/>
  <c r="AL99" i="29"/>
  <c r="M99" i="29"/>
  <c r="I211" i="29"/>
  <c r="AH211" i="29"/>
  <c r="K54" i="33"/>
  <c r="AJ54" i="33"/>
  <c r="L40" i="29"/>
  <c r="AK40" i="29"/>
  <c r="G40" i="29"/>
  <c r="AF40" i="29"/>
  <c r="AK148" i="33"/>
  <c r="L148" i="33"/>
  <c r="AH152" i="33"/>
  <c r="I152" i="33"/>
  <c r="AF245" i="29"/>
  <c r="G245" i="29"/>
  <c r="K192" i="33"/>
  <c r="AJ192" i="33"/>
  <c r="L174" i="33"/>
  <c r="AK174" i="33"/>
  <c r="J10" i="29"/>
  <c r="AI10" i="29"/>
  <c r="J276" i="29"/>
  <c r="AI276" i="29"/>
  <c r="H72" i="29"/>
  <c r="AG72" i="29"/>
  <c r="L152" i="33"/>
  <c r="AK152" i="33"/>
  <c r="AI174" i="33"/>
  <c r="J174" i="33"/>
  <c r="I129" i="29"/>
  <c r="AH129" i="29"/>
  <c r="AK182" i="29"/>
  <c r="L182" i="29"/>
  <c r="AF279" i="29"/>
  <c r="G279" i="29"/>
  <c r="G171" i="29"/>
  <c r="AF171" i="29"/>
  <c r="AK214" i="30"/>
  <c r="L214" i="30"/>
  <c r="M283" i="33"/>
  <c r="AL283" i="33"/>
  <c r="J139" i="29"/>
  <c r="AI139" i="29"/>
  <c r="AG192" i="29"/>
  <c r="H192" i="29"/>
  <c r="AF114" i="29"/>
  <c r="G114" i="29"/>
  <c r="M212" i="29"/>
  <c r="AL212" i="29"/>
  <c r="H23" i="33"/>
  <c r="AG23" i="33"/>
  <c r="M73" i="29"/>
  <c r="AL73" i="29"/>
  <c r="M286" i="29"/>
  <c r="AL286" i="29"/>
  <c r="AK113" i="33"/>
  <c r="L113" i="33"/>
  <c r="AI114" i="29"/>
  <c r="J114" i="29"/>
  <c r="AK151" i="33"/>
  <c r="L151" i="33"/>
  <c r="AI67" i="29"/>
  <c r="J67" i="29"/>
  <c r="AI82" i="29"/>
  <c r="J82" i="29"/>
  <c r="L141" i="29"/>
  <c r="AK141" i="29"/>
  <c r="G33" i="29"/>
  <c r="AF33" i="29"/>
  <c r="L170" i="33"/>
  <c r="AK170" i="33"/>
  <c r="H117" i="29"/>
  <c r="AG117" i="29"/>
  <c r="AI231" i="33"/>
  <c r="J231" i="33"/>
  <c r="G231" i="33"/>
  <c r="AF231" i="33"/>
  <c r="AG79" i="33"/>
  <c r="H79" i="33"/>
  <c r="H112" i="33"/>
  <c r="AG112" i="33"/>
  <c r="AI259" i="29"/>
  <c r="J259" i="29"/>
  <c r="I20" i="29"/>
  <c r="AH20" i="29"/>
  <c r="AG156" i="33"/>
  <c r="H156" i="33"/>
  <c r="H71" i="29"/>
  <c r="AG71" i="29"/>
  <c r="AI92" i="29"/>
  <c r="J92" i="29"/>
  <c r="AH191" i="29"/>
  <c r="I191" i="29"/>
  <c r="AH149" i="29"/>
  <c r="I149" i="29"/>
  <c r="J118" i="29"/>
  <c r="AI118" i="29"/>
  <c r="AJ200" i="33"/>
  <c r="K200" i="33"/>
  <c r="J105" i="33"/>
  <c r="AI105" i="33"/>
  <c r="AF210" i="29"/>
  <c r="G210" i="29"/>
  <c r="L287" i="29"/>
  <c r="AK287" i="29"/>
  <c r="G93" i="29"/>
  <c r="AF93" i="29"/>
  <c r="AK79" i="29"/>
  <c r="L79" i="29"/>
  <c r="AI22" i="29"/>
  <c r="J22" i="29"/>
  <c r="AL68" i="33"/>
  <c r="M68" i="33"/>
  <c r="AH267" i="29"/>
  <c r="I267" i="29"/>
  <c r="L184" i="29"/>
  <c r="AK184" i="29"/>
  <c r="AF139" i="33"/>
  <c r="G139" i="33"/>
  <c r="K102" i="33"/>
  <c r="AJ102" i="33"/>
  <c r="AJ169" i="33"/>
  <c r="K169" i="33"/>
  <c r="H168" i="29"/>
  <c r="AG168" i="29"/>
  <c r="K84" i="29"/>
  <c r="AJ84" i="29"/>
  <c r="H223" i="29"/>
  <c r="AG223" i="29"/>
  <c r="G36" i="29"/>
  <c r="AF36" i="29"/>
  <c r="AI117" i="29"/>
  <c r="J117" i="29"/>
  <c r="AK143" i="29"/>
  <c r="L143" i="29"/>
  <c r="L50" i="29"/>
  <c r="AK50" i="29"/>
  <c r="J284" i="29"/>
  <c r="AI284" i="29"/>
  <c r="L98" i="29"/>
  <c r="AK98" i="29"/>
  <c r="L155" i="29"/>
  <c r="AK155" i="29"/>
  <c r="AI68" i="33"/>
  <c r="J68" i="33"/>
  <c r="I172" i="33"/>
  <c r="AH172" i="33"/>
  <c r="AH269" i="29"/>
  <c r="I269" i="29"/>
  <c r="H253" i="29"/>
  <c r="AG253" i="29"/>
  <c r="J97" i="33"/>
  <c r="AI97" i="33"/>
  <c r="G10" i="29"/>
  <c r="AF10" i="29"/>
  <c r="I175" i="34"/>
  <c r="AH175" i="34"/>
  <c r="M288" i="33"/>
  <c r="AL288" i="33"/>
  <c r="H262" i="33"/>
  <c r="AG262" i="33"/>
  <c r="M118" i="29"/>
  <c r="AL118" i="29"/>
  <c r="I61" i="33"/>
  <c r="AH61" i="33"/>
  <c r="M158" i="29"/>
  <c r="AL158" i="29"/>
  <c r="AL211" i="29"/>
  <c r="M211" i="29"/>
  <c r="AH206" i="33"/>
  <c r="I206" i="33"/>
  <c r="J200" i="33"/>
  <c r="AI200" i="33"/>
  <c r="AI236" i="29"/>
  <c r="J236" i="29"/>
  <c r="J90" i="29"/>
  <c r="AI90" i="29"/>
  <c r="I96" i="29"/>
  <c r="AH96" i="29"/>
  <c r="AJ21" i="29"/>
  <c r="K21" i="29"/>
  <c r="AK310" i="33"/>
  <c r="L310" i="33"/>
  <c r="AJ223" i="29"/>
  <c r="K223" i="29"/>
  <c r="K9" i="29"/>
  <c r="AJ9" i="29"/>
  <c r="I313" i="34"/>
  <c r="AH313" i="34"/>
  <c r="AI64" i="33"/>
  <c r="J64" i="33"/>
  <c r="AG98" i="30"/>
  <c r="H98" i="30"/>
  <c r="K219" i="29"/>
  <c r="AJ219" i="29"/>
  <c r="AG68" i="33"/>
  <c r="H68" i="33"/>
  <c r="AJ272" i="29"/>
  <c r="K272" i="29"/>
  <c r="M16" i="29"/>
  <c r="AL16" i="29"/>
  <c r="I109" i="29"/>
  <c r="AH109" i="29"/>
  <c r="AL162" i="33"/>
  <c r="M162" i="33"/>
  <c r="AJ140" i="33"/>
  <c r="K140" i="33"/>
  <c r="L35" i="29"/>
  <c r="AK35" i="29"/>
  <c r="K174" i="33"/>
  <c r="AJ174" i="33"/>
  <c r="AL251" i="29"/>
  <c r="M251" i="29"/>
  <c r="AF231" i="29"/>
  <c r="G231" i="29"/>
  <c r="L238" i="33"/>
  <c r="AK238" i="33"/>
  <c r="M207" i="29"/>
  <c r="AL207" i="29"/>
  <c r="AG81" i="29"/>
  <c r="H81" i="29"/>
  <c r="AF141" i="33"/>
  <c r="G141" i="33"/>
  <c r="L153" i="33"/>
  <c r="AK153" i="33"/>
  <c r="AH246" i="33"/>
  <c r="I246" i="33"/>
  <c r="AL268" i="29"/>
  <c r="M268" i="29"/>
  <c r="AF269" i="33"/>
  <c r="G269" i="33"/>
  <c r="AH257" i="29"/>
  <c r="I257" i="29"/>
  <c r="AH199" i="33"/>
  <c r="I199" i="33"/>
  <c r="AI141" i="33"/>
  <c r="J141" i="33"/>
  <c r="AF168" i="29"/>
  <c r="G168" i="29"/>
  <c r="J115" i="29"/>
  <c r="AI115" i="29"/>
  <c r="AG167" i="29"/>
  <c r="H167" i="29"/>
  <c r="I271" i="29"/>
  <c r="AH271" i="29"/>
  <c r="I311" i="33"/>
  <c r="AH311" i="33"/>
  <c r="AH31" i="29"/>
  <c r="I31" i="29"/>
  <c r="AJ206" i="33"/>
  <c r="K206" i="33"/>
  <c r="AJ88" i="29"/>
  <c r="K88" i="29"/>
  <c r="AI211" i="29"/>
  <c r="J211" i="29"/>
  <c r="J258" i="33"/>
  <c r="AI258" i="33"/>
  <c r="L42" i="29"/>
  <c r="AK42" i="29"/>
  <c r="K129" i="29"/>
  <c r="AJ129" i="29"/>
  <c r="G47" i="29"/>
  <c r="AF47" i="29"/>
  <c r="AG271" i="34"/>
  <c r="H271" i="34"/>
  <c r="AL259" i="29"/>
  <c r="M259" i="29"/>
  <c r="AF44" i="29"/>
  <c r="G44" i="29"/>
  <c r="AF39" i="34"/>
  <c r="G39" i="34"/>
  <c r="AJ130" i="29"/>
  <c r="K130" i="29"/>
  <c r="AK212" i="29"/>
  <c r="L212" i="29"/>
  <c r="AG11" i="29"/>
  <c r="H11" i="29"/>
  <c r="AI191" i="29"/>
  <c r="J191" i="29"/>
  <c r="AF271" i="29"/>
  <c r="G271" i="29"/>
  <c r="M65" i="29"/>
  <c r="AL65" i="29"/>
  <c r="K119" i="33"/>
  <c r="AJ119" i="33"/>
  <c r="AI146" i="29"/>
  <c r="J146" i="29"/>
  <c r="AL247" i="29"/>
  <c r="M247" i="29"/>
  <c r="J208" i="29"/>
  <c r="AI208" i="29"/>
  <c r="AF149" i="29"/>
  <c r="G149" i="29"/>
  <c r="G105" i="29"/>
  <c r="AF105" i="29"/>
  <c r="AL166" i="29"/>
  <c r="M166" i="29"/>
  <c r="AJ175" i="34"/>
  <c r="K175" i="34"/>
  <c r="AG266" i="29"/>
  <c r="H266" i="29"/>
  <c r="AI79" i="33"/>
  <c r="J79" i="33"/>
  <c r="G149" i="31"/>
  <c r="AF149" i="31"/>
  <c r="AH33" i="29"/>
  <c r="I33" i="29"/>
  <c r="M11" i="29"/>
  <c r="AL11" i="29"/>
  <c r="H161" i="34"/>
  <c r="AG161" i="34"/>
  <c r="L49" i="29"/>
  <c r="AK49" i="29"/>
  <c r="AK141" i="33"/>
  <c r="L141" i="33"/>
  <c r="AI174" i="29"/>
  <c r="J174" i="29"/>
  <c r="AF28" i="29"/>
  <c r="G28" i="29"/>
  <c r="K187" i="33"/>
  <c r="AJ187" i="33"/>
  <c r="AL262" i="29"/>
  <c r="M262" i="29"/>
  <c r="M123" i="33"/>
  <c r="AL123" i="33"/>
  <c r="AJ151" i="33"/>
  <c r="K151" i="33"/>
  <c r="J18" i="33"/>
  <c r="AI18" i="33"/>
  <c r="L177" i="29"/>
  <c r="AK177" i="29"/>
  <c r="AK275" i="33"/>
  <c r="L275" i="33"/>
  <c r="I114" i="29"/>
  <c r="AH114" i="29"/>
  <c r="AK204" i="29"/>
  <c r="L204" i="29"/>
  <c r="AJ111" i="33"/>
  <c r="K111" i="33"/>
  <c r="AL167" i="29"/>
  <c r="M167" i="29"/>
  <c r="J84" i="29"/>
  <c r="AI84" i="29"/>
  <c r="AF299" i="33"/>
  <c r="G299" i="33"/>
  <c r="L64" i="29"/>
  <c r="AK64" i="29"/>
  <c r="K146" i="29"/>
  <c r="AJ146" i="29"/>
  <c r="AK267" i="29"/>
  <c r="L267" i="29"/>
  <c r="L101" i="29"/>
  <c r="AK101" i="29"/>
  <c r="M153" i="29"/>
  <c r="AL153" i="29"/>
  <c r="M57" i="29"/>
  <c r="AL57" i="29"/>
  <c r="AH214" i="29"/>
  <c r="I214" i="29"/>
  <c r="AF273" i="29"/>
  <c r="G273" i="29"/>
  <c r="I171" i="29"/>
  <c r="AH171" i="29"/>
  <c r="H105" i="33"/>
  <c r="AG105" i="33"/>
  <c r="K140" i="29"/>
  <c r="AJ140" i="29"/>
  <c r="H288" i="33"/>
  <c r="AG288" i="33"/>
  <c r="M277" i="29"/>
  <c r="AL277" i="29"/>
  <c r="AI254" i="29"/>
  <c r="J254" i="29"/>
  <c r="L210" i="29"/>
  <c r="AK210" i="29"/>
  <c r="J55" i="29"/>
  <c r="AI55" i="29"/>
  <c r="I120" i="29"/>
  <c r="AH120" i="29"/>
  <c r="AJ159" i="29"/>
  <c r="K159" i="29"/>
  <c r="AK194" i="29"/>
  <c r="L194" i="29"/>
  <c r="I68" i="33"/>
  <c r="AH68" i="33"/>
  <c r="AJ144" i="29"/>
  <c r="K144" i="29"/>
  <c r="AL169" i="29"/>
  <c r="M169" i="29"/>
  <c r="AK281" i="29"/>
  <c r="L281" i="29"/>
  <c r="I22" i="33"/>
  <c r="AH22" i="33"/>
  <c r="AI275" i="29"/>
  <c r="J275" i="29"/>
  <c r="I53" i="30"/>
  <c r="AH53" i="30"/>
  <c r="AJ110" i="29"/>
  <c r="K110" i="29"/>
  <c r="I127" i="29"/>
  <c r="AH127" i="29"/>
  <c r="M93" i="29"/>
  <c r="AL93" i="29"/>
  <c r="A313" i="30"/>
  <c r="AF313" i="30"/>
  <c r="K308" i="33"/>
  <c r="AJ308" i="33"/>
  <c r="AH95" i="29"/>
  <c r="I95" i="29"/>
  <c r="K51" i="29"/>
  <c r="AJ51" i="29"/>
  <c r="AH55" i="29"/>
  <c r="I55" i="29"/>
  <c r="M32" i="29"/>
  <c r="AL32" i="29"/>
  <c r="AI111" i="29"/>
  <c r="J111" i="29"/>
  <c r="AL219" i="29"/>
  <c r="M219" i="29"/>
  <c r="H55" i="29"/>
  <c r="AG55" i="29"/>
  <c r="M58" i="29"/>
  <c r="AL58" i="29"/>
  <c r="M98" i="29"/>
  <c r="AL98" i="29"/>
  <c r="AI75" i="29"/>
  <c r="J75" i="29"/>
  <c r="K279" i="29"/>
  <c r="AJ279" i="29"/>
  <c r="AH74" i="31"/>
  <c r="I74" i="31"/>
  <c r="AG162" i="33"/>
  <c r="H162" i="33"/>
  <c r="H49" i="30"/>
  <c r="AG49" i="30"/>
  <c r="G109" i="29"/>
  <c r="AF109" i="29"/>
  <c r="K69" i="29"/>
  <c r="AJ69" i="29"/>
  <c r="H271" i="29"/>
  <c r="AG271" i="29"/>
  <c r="AK231" i="33"/>
  <c r="L231" i="33"/>
  <c r="J199" i="33"/>
  <c r="AI199" i="33"/>
  <c r="K129" i="30"/>
  <c r="AJ129" i="30"/>
  <c r="J89" i="33"/>
  <c r="AI89" i="33"/>
  <c r="J65" i="33"/>
  <c r="AI65" i="33"/>
  <c r="I174" i="33"/>
  <c r="AH174" i="33"/>
  <c r="H236" i="29"/>
  <c r="AG236" i="29"/>
  <c r="J263" i="29"/>
  <c r="AI263" i="29"/>
  <c r="AH139" i="33"/>
  <c r="I139" i="33"/>
  <c r="AK46" i="29"/>
  <c r="L46" i="29"/>
  <c r="G97" i="33"/>
  <c r="AF97" i="33"/>
  <c r="H133" i="33"/>
  <c r="AG133" i="33"/>
  <c r="M87" i="30"/>
  <c r="AL87" i="30"/>
  <c r="AF224" i="29"/>
  <c r="G224" i="29"/>
  <c r="AJ61" i="29"/>
  <c r="K61" i="29"/>
  <c r="J144" i="29"/>
  <c r="AI144" i="29"/>
  <c r="AI256" i="29"/>
  <c r="J256" i="29"/>
  <c r="AI274" i="29"/>
  <c r="J274" i="29"/>
  <c r="AI87" i="30"/>
  <c r="J87" i="30"/>
  <c r="H64" i="29"/>
  <c r="AG64" i="29"/>
  <c r="AG68" i="29"/>
  <c r="H68" i="29"/>
  <c r="AG286" i="29"/>
  <c r="H286" i="29"/>
  <c r="L262" i="29"/>
  <c r="AK262" i="29"/>
  <c r="I17" i="29"/>
  <c r="AH17" i="29"/>
  <c r="H123" i="29"/>
  <c r="AG123" i="29"/>
  <c r="AJ199" i="33"/>
  <c r="K199" i="33"/>
  <c r="AG39" i="29"/>
  <c r="H39" i="29"/>
  <c r="G115" i="29"/>
  <c r="AF115" i="29"/>
  <c r="AG140" i="33"/>
  <c r="H140" i="33"/>
  <c r="G136" i="29"/>
  <c r="AF136" i="29"/>
  <c r="M144" i="29"/>
  <c r="AL144" i="29"/>
  <c r="I161" i="34"/>
  <c r="AH161" i="34"/>
  <c r="J39" i="34"/>
  <c r="AI39" i="34"/>
  <c r="G261" i="33"/>
  <c r="AF261" i="33"/>
  <c r="K209" i="29"/>
  <c r="AJ209" i="29"/>
  <c r="I277" i="29"/>
  <c r="AH277" i="29"/>
  <c r="J8" i="29"/>
  <c r="AI8" i="29"/>
  <c r="AJ245" i="29"/>
  <c r="K245" i="29"/>
  <c r="M90" i="29"/>
  <c r="AL90" i="29"/>
  <c r="L72" i="33"/>
  <c r="AK72" i="33"/>
  <c r="AH141" i="33"/>
  <c r="I141" i="33"/>
  <c r="AI152" i="33"/>
  <c r="J152" i="33"/>
  <c r="J49" i="30"/>
  <c r="AI49" i="30"/>
  <c r="AJ141" i="29"/>
  <c r="K141" i="29"/>
  <c r="AK128" i="29"/>
  <c r="L128" i="29"/>
  <c r="I105" i="29"/>
  <c r="AH105" i="29"/>
  <c r="AL50" i="29"/>
  <c r="M50" i="29"/>
  <c r="AL174" i="33"/>
  <c r="M174" i="33"/>
  <c r="AJ153" i="33"/>
  <c r="K153" i="33"/>
  <c r="AH250" i="31"/>
  <c r="I250" i="31"/>
  <c r="K17" i="29"/>
  <c r="AJ17" i="29"/>
  <c r="AK43" i="29"/>
  <c r="L43" i="29"/>
  <c r="AH282" i="33"/>
  <c r="I282" i="33"/>
  <c r="I236" i="29"/>
  <c r="AH236" i="29"/>
  <c r="AI53" i="30"/>
  <c r="J53" i="30"/>
  <c r="AG269" i="33"/>
  <c r="H269" i="33"/>
  <c r="AH91" i="33"/>
  <c r="I91" i="33"/>
  <c r="AJ212" i="29"/>
  <c r="K212" i="29"/>
  <c r="G123" i="29"/>
  <c r="AF123" i="29"/>
  <c r="M157" i="29"/>
  <c r="AL157" i="29"/>
  <c r="H187" i="29"/>
  <c r="AG187" i="29"/>
  <c r="H102" i="33"/>
  <c r="AG102" i="33"/>
  <c r="K254" i="29"/>
  <c r="AJ254" i="29"/>
  <c r="M9" i="29"/>
  <c r="AL9" i="29"/>
  <c r="AF93" i="33"/>
  <c r="G93" i="33"/>
  <c r="J112" i="29"/>
  <c r="AI112" i="29"/>
  <c r="G311" i="33"/>
  <c r="AF311" i="33"/>
  <c r="AL44" i="29"/>
  <c r="M44" i="29"/>
  <c r="AL84" i="29"/>
  <c r="M84" i="29"/>
  <c r="M243" i="33"/>
  <c r="AL243" i="33"/>
  <c r="H214" i="29"/>
  <c r="AG214" i="29"/>
  <c r="AK87" i="29"/>
  <c r="L87" i="29"/>
  <c r="H44" i="29"/>
  <c r="AG44" i="29"/>
  <c r="J49" i="29"/>
  <c r="AI49" i="29"/>
  <c r="AG15" i="29"/>
  <c r="H15" i="29"/>
  <c r="AI15" i="29"/>
  <c r="J15" i="29"/>
  <c r="L187" i="29"/>
  <c r="AK187" i="29"/>
  <c r="AK198" i="29"/>
  <c r="L198" i="29"/>
  <c r="AK148" i="29"/>
  <c r="L148" i="29"/>
  <c r="L122" i="34"/>
  <c r="AK122" i="34"/>
  <c r="J64" i="29"/>
  <c r="AI64" i="29"/>
  <c r="AH51" i="29"/>
  <c r="I51" i="29"/>
  <c r="G129" i="29"/>
  <c r="AF129" i="29"/>
  <c r="K37" i="34"/>
  <c r="AJ37" i="34"/>
  <c r="J51" i="29"/>
  <c r="AI51" i="29"/>
  <c r="AJ36" i="29"/>
  <c r="K36" i="29"/>
  <c r="AL150" i="33"/>
  <c r="M150" i="33"/>
  <c r="AI291" i="33"/>
  <c r="J291" i="33"/>
  <c r="AI43" i="29"/>
  <c r="J43" i="29"/>
  <c r="AH188" i="29"/>
  <c r="I188" i="29"/>
  <c r="G247" i="29"/>
  <c r="AF247" i="29"/>
  <c r="G147" i="29"/>
  <c r="AF147" i="29"/>
  <c r="AL147" i="29"/>
  <c r="M147" i="29"/>
  <c r="L261" i="29"/>
  <c r="AK261" i="29"/>
  <c r="AI76" i="29"/>
  <c r="J76" i="29"/>
  <c r="L54" i="33"/>
  <c r="AK54" i="33"/>
  <c r="AJ187" i="29"/>
  <c r="K187" i="29"/>
  <c r="AF110" i="29"/>
  <c r="G110" i="29"/>
  <c r="AI197" i="29"/>
  <c r="J197" i="29"/>
  <c r="K65" i="29"/>
  <c r="AJ65" i="29"/>
  <c r="AH299" i="33"/>
  <c r="I299" i="33"/>
  <c r="L288" i="33"/>
  <c r="AK288" i="33"/>
  <c r="M138" i="29"/>
  <c r="AL138" i="29"/>
  <c r="I42" i="29"/>
  <c r="AH42" i="29"/>
  <c r="AG148" i="29"/>
  <c r="H148" i="29"/>
  <c r="K87" i="29"/>
  <c r="AJ87" i="29"/>
  <c r="AK31" i="29"/>
  <c r="L31" i="29"/>
  <c r="AL54" i="33"/>
  <c r="M54" i="33"/>
  <c r="M290" i="33"/>
  <c r="AL290" i="33"/>
  <c r="M10" i="29"/>
  <c r="AL10" i="29"/>
  <c r="L153" i="29"/>
  <c r="AK153" i="29"/>
  <c r="AF130" i="29"/>
  <c r="G130" i="29"/>
  <c r="J72" i="29"/>
  <c r="AI72" i="29"/>
  <c r="H232" i="33"/>
  <c r="AG232" i="33"/>
  <c r="AL13" i="29"/>
  <c r="M13" i="29"/>
  <c r="H216" i="29"/>
  <c r="AG216" i="29"/>
  <c r="H54" i="33"/>
  <c r="AG54" i="33"/>
  <c r="J73" i="29"/>
  <c r="AI73" i="29"/>
  <c r="M120" i="29"/>
  <c r="AL120" i="29"/>
  <c r="AF162" i="33"/>
  <c r="G162" i="33"/>
  <c r="AH153" i="29"/>
  <c r="I153" i="29"/>
  <c r="AK220" i="33"/>
  <c r="L220" i="33"/>
  <c r="K128" i="29"/>
  <c r="AJ128" i="29"/>
  <c r="AF246" i="29"/>
  <c r="G246" i="29"/>
  <c r="AI108" i="29"/>
  <c r="J108" i="29"/>
  <c r="G107" i="33"/>
  <c r="AF107" i="33"/>
  <c r="AH112" i="33"/>
  <c r="I112" i="33"/>
  <c r="AF121" i="29"/>
  <c r="G121" i="29"/>
  <c r="L108" i="33"/>
  <c r="AK108" i="33"/>
  <c r="J153" i="29"/>
  <c r="AI153" i="29"/>
  <c r="M22" i="33"/>
  <c r="AL22" i="33"/>
  <c r="AK156" i="33"/>
  <c r="L156" i="33"/>
  <c r="AF17" i="33"/>
  <c r="G17" i="33"/>
  <c r="AG277" i="29"/>
  <c r="H277" i="29"/>
  <c r="AJ41" i="29"/>
  <c r="K41" i="29"/>
  <c r="AI81" i="29"/>
  <c r="J81" i="29"/>
  <c r="AL248" i="29"/>
  <c r="M248" i="29"/>
  <c r="AF25" i="29"/>
  <c r="G25" i="29"/>
  <c r="G143" i="29"/>
  <c r="AF143" i="29"/>
  <c r="AI179" i="29"/>
  <c r="J179" i="29"/>
  <c r="AJ208" i="29"/>
  <c r="K208" i="29"/>
  <c r="I147" i="29"/>
  <c r="AH147" i="29"/>
  <c r="M255" i="33"/>
  <c r="AL255" i="33"/>
  <c r="H41" i="29"/>
  <c r="AG41" i="29"/>
  <c r="M108" i="29"/>
  <c r="AL108" i="29"/>
  <c r="AG109" i="33"/>
  <c r="H109" i="33"/>
  <c r="AH159" i="29"/>
  <c r="I159" i="29"/>
  <c r="AG306" i="31"/>
  <c r="H306" i="31"/>
  <c r="AL159" i="33"/>
  <c r="M159" i="33"/>
  <c r="M231" i="33"/>
  <c r="AL231" i="33"/>
  <c r="AG89" i="33"/>
  <c r="H89" i="33"/>
  <c r="K240" i="33"/>
  <c r="AJ240" i="33"/>
  <c r="G259" i="33"/>
  <c r="AF259" i="33"/>
  <c r="AI82" i="33"/>
  <c r="J82" i="33"/>
  <c r="M170" i="29"/>
  <c r="AL170" i="29"/>
  <c r="AF75" i="29"/>
  <c r="G75" i="29"/>
  <c r="AF204" i="29"/>
  <c r="G204" i="29"/>
  <c r="G86" i="29"/>
  <c r="AF86" i="29"/>
  <c r="AH274" i="29"/>
  <c r="I274" i="29"/>
  <c r="AF13" i="29"/>
  <c r="G13" i="29"/>
  <c r="AL82" i="29"/>
  <c r="M82" i="29"/>
  <c r="AH209" i="29"/>
  <c r="I209" i="29"/>
  <c r="J187" i="29"/>
  <c r="AI187" i="29"/>
  <c r="J38" i="29"/>
  <c r="AI38" i="29"/>
  <c r="AG12" i="29"/>
  <c r="H12" i="29"/>
  <c r="AK271" i="29"/>
  <c r="L271" i="29"/>
  <c r="G176" i="29"/>
  <c r="AF176" i="29"/>
  <c r="G309" i="33"/>
  <c r="AF309" i="33"/>
  <c r="K188" i="29"/>
  <c r="AJ188" i="29"/>
  <c r="J194" i="29"/>
  <c r="AI194" i="29"/>
  <c r="G49" i="30"/>
  <c r="AF49" i="30"/>
  <c r="G59" i="29"/>
  <c r="AF59" i="29"/>
  <c r="AI102" i="33"/>
  <c r="J102" i="33"/>
  <c r="J245" i="29"/>
  <c r="AI245" i="29"/>
  <c r="H61" i="29"/>
  <c r="AG61" i="29"/>
  <c r="AK248" i="29"/>
  <c r="L248" i="29"/>
  <c r="AH246" i="29"/>
  <c r="I246" i="29"/>
  <c r="G244" i="29"/>
  <c r="AF244" i="29"/>
  <c r="AG224" i="29"/>
  <c r="H224" i="29"/>
  <c r="H153" i="33"/>
  <c r="AG153" i="33"/>
  <c r="AK162" i="33"/>
  <c r="L162" i="33"/>
  <c r="J44" i="29"/>
  <c r="AI44" i="29"/>
  <c r="I38" i="29"/>
  <c r="AH38" i="29"/>
  <c r="L240" i="33"/>
  <c r="AK240" i="33"/>
  <c r="AL64" i="33"/>
  <c r="M64" i="33"/>
  <c r="H245" i="29"/>
  <c r="AG245" i="29"/>
  <c r="AJ46" i="29"/>
  <c r="K46" i="29"/>
  <c r="H38" i="29"/>
  <c r="AG38" i="29"/>
  <c r="G76" i="29"/>
  <c r="AF76" i="29"/>
  <c r="H64" i="33"/>
  <c r="AG64" i="33"/>
  <c r="L191" i="29"/>
  <c r="AK191" i="29"/>
  <c r="L263" i="29"/>
  <c r="AK263" i="29"/>
  <c r="G270" i="29"/>
  <c r="AF270" i="29"/>
  <c r="I208" i="31"/>
  <c r="AH208" i="31"/>
  <c r="AL174" i="29"/>
  <c r="M174" i="29"/>
  <c r="AI242" i="33"/>
  <c r="J242" i="33"/>
  <c r="K26" i="29"/>
  <c r="AJ26" i="29"/>
  <c r="AG229" i="33"/>
  <c r="H229" i="33"/>
  <c r="AL197" i="29"/>
  <c r="M197" i="29"/>
  <c r="I27" i="29"/>
  <c r="AH27" i="29"/>
  <c r="AL130" i="29"/>
  <c r="M130" i="29"/>
  <c r="AK68" i="33"/>
  <c r="L68" i="33"/>
  <c r="AK123" i="33"/>
  <c r="L123" i="33"/>
  <c r="M112" i="29"/>
  <c r="AL112" i="29"/>
  <c r="G146" i="33"/>
  <c r="AF146" i="33"/>
  <c r="M309" i="33"/>
  <c r="AL309" i="33"/>
  <c r="AK28" i="29"/>
  <c r="L28" i="29"/>
  <c r="K73" i="31"/>
  <c r="AJ73" i="31"/>
  <c r="K16" i="29"/>
  <c r="AJ16" i="29"/>
  <c r="AJ276" i="33"/>
  <c r="K276" i="33"/>
  <c r="AH111" i="29"/>
  <c r="I111" i="29"/>
  <c r="AI155" i="29"/>
  <c r="J155" i="29"/>
  <c r="M229" i="33"/>
  <c r="AL229" i="33"/>
  <c r="AI290" i="33"/>
  <c r="J290" i="33"/>
  <c r="H213" i="29"/>
  <c r="AG213" i="29"/>
  <c r="AH153" i="33"/>
  <c r="I153" i="33"/>
  <c r="H184" i="34"/>
  <c r="AG184" i="34"/>
  <c r="AG111" i="29"/>
  <c r="H111" i="29"/>
  <c r="AH118" i="29"/>
  <c r="I118" i="29"/>
  <c r="AH272" i="29"/>
  <c r="I272" i="29"/>
  <c r="AG184" i="29"/>
  <c r="H184" i="29"/>
  <c r="H25" i="29"/>
  <c r="AG25" i="29"/>
  <c r="L57" i="29"/>
  <c r="AK57" i="29"/>
  <c r="L159" i="33"/>
  <c r="AK159" i="33"/>
  <c r="K86" i="29"/>
  <c r="AJ86" i="29"/>
  <c r="AF68" i="29"/>
  <c r="G68" i="29"/>
  <c r="AH222" i="29"/>
  <c r="I222" i="29"/>
  <c r="H283" i="33"/>
  <c r="AG283" i="33"/>
  <c r="L121" i="29"/>
  <c r="AK121" i="29"/>
  <c r="I49" i="30"/>
  <c r="AH49" i="30"/>
  <c r="L112" i="29"/>
  <c r="AK112" i="29"/>
  <c r="AG59" i="29"/>
  <c r="H59" i="29"/>
  <c r="AI12" i="29"/>
  <c r="J12" i="29"/>
  <c r="M254" i="29"/>
  <c r="AL254" i="29"/>
  <c r="AF81" i="29"/>
  <c r="G81" i="29"/>
  <c r="AG279" i="29"/>
  <c r="H279" i="29"/>
  <c r="M200" i="33"/>
  <c r="AL200" i="33"/>
  <c r="H203" i="29"/>
  <c r="AG203" i="29"/>
  <c r="AK271" i="34"/>
  <c r="L271" i="34"/>
  <c r="G123" i="33"/>
  <c r="AF123" i="33"/>
  <c r="AI214" i="29"/>
  <c r="J214" i="29"/>
  <c r="AJ79" i="29"/>
  <c r="K79" i="29"/>
  <c r="H108" i="33"/>
  <c r="AG108" i="33"/>
  <c r="AH102" i="33"/>
  <c r="I102" i="33"/>
  <c r="G185" i="29"/>
  <c r="AF185" i="29"/>
  <c r="L252" i="33"/>
  <c r="AK252" i="33"/>
  <c r="AL196" i="33"/>
  <c r="M196" i="33"/>
  <c r="K259" i="29"/>
  <c r="AJ259" i="29"/>
  <c r="AI46" i="29"/>
  <c r="J46" i="29"/>
  <c r="AH189" i="29"/>
  <c r="I189" i="29"/>
  <c r="H79" i="29"/>
  <c r="AG79" i="29"/>
  <c r="AH151" i="33"/>
  <c r="I151" i="33"/>
  <c r="L250" i="31"/>
  <c r="AK250" i="31"/>
  <c r="L59" i="29"/>
  <c r="AK59" i="29"/>
  <c r="AH164" i="29"/>
  <c r="I164" i="29"/>
  <c r="M61" i="33"/>
  <c r="AL61" i="33"/>
  <c r="AH32" i="29"/>
  <c r="I32" i="29"/>
  <c r="AF92" i="29"/>
  <c r="G92" i="29"/>
  <c r="AF98" i="29"/>
  <c r="G98" i="29"/>
  <c r="I244" i="29"/>
  <c r="AH244" i="29"/>
  <c r="L102" i="33"/>
  <c r="AK102" i="33"/>
  <c r="L99" i="29"/>
  <c r="AK99" i="29"/>
  <c r="AH143" i="29"/>
  <c r="I143" i="29"/>
  <c r="AG248" i="29"/>
  <c r="H248" i="29"/>
  <c r="H174" i="33"/>
  <c r="AG174" i="33"/>
  <c r="AH240" i="33"/>
  <c r="I240" i="33"/>
  <c r="AF214" i="29"/>
  <c r="G214" i="29"/>
  <c r="AJ196" i="33"/>
  <c r="K196" i="33"/>
  <c r="G117" i="29"/>
  <c r="AF117" i="29"/>
  <c r="AL230" i="29"/>
  <c r="M230" i="29"/>
  <c r="AL15" i="29"/>
  <c r="M15" i="29"/>
  <c r="M187" i="29"/>
  <c r="AL187" i="29"/>
  <c r="AJ117" i="29"/>
  <c r="K117" i="29"/>
  <c r="J288" i="33"/>
  <c r="AI288" i="33"/>
  <c r="AG185" i="29"/>
  <c r="H185" i="29"/>
  <c r="AJ130" i="33"/>
  <c r="K130" i="33"/>
  <c r="AF269" i="29"/>
  <c r="G269" i="29"/>
  <c r="H119" i="29"/>
  <c r="AG119" i="29"/>
  <c r="L307" i="33"/>
  <c r="AK307" i="33"/>
  <c r="AK274" i="29"/>
  <c r="L274" i="29"/>
  <c r="AL109" i="33"/>
  <c r="M109" i="33"/>
  <c r="AH242" i="33"/>
  <c r="I242" i="33"/>
  <c r="AF108" i="29"/>
  <c r="G108" i="29"/>
  <c r="I243" i="29"/>
  <c r="AH243" i="29"/>
  <c r="J177" i="29"/>
  <c r="AI177" i="29"/>
  <c r="J276" i="33"/>
  <c r="AI276" i="33"/>
  <c r="AL27" i="29"/>
  <c r="M27" i="29"/>
  <c r="K194" i="29"/>
  <c r="AJ194" i="29"/>
  <c r="J249" i="33"/>
  <c r="AI249" i="33"/>
  <c r="AK73" i="29"/>
  <c r="L73" i="29"/>
  <c r="AJ204" i="29"/>
  <c r="K204" i="29"/>
  <c r="I73" i="29"/>
  <c r="AH73" i="29"/>
  <c r="AG57" i="33"/>
  <c r="H57" i="33"/>
  <c r="G71" i="29"/>
  <c r="AF71" i="29"/>
  <c r="G74" i="31"/>
  <c r="AF74" i="31"/>
  <c r="AI198" i="33"/>
  <c r="J198" i="33"/>
  <c r="H278" i="29"/>
  <c r="AG278" i="29"/>
  <c r="G222" i="29"/>
  <c r="AF222" i="29"/>
  <c r="AL182" i="29"/>
  <c r="M182" i="29"/>
  <c r="J189" i="29"/>
  <c r="AI189" i="29"/>
  <c r="AH249" i="33"/>
  <c r="I249" i="33"/>
  <c r="AK51" i="29"/>
  <c r="L51" i="29"/>
  <c r="AF73" i="31"/>
  <c r="G73" i="31"/>
  <c r="AK57" i="33"/>
  <c r="L57" i="33"/>
  <c r="AF199" i="29"/>
  <c r="G199" i="29"/>
  <c r="M311" i="33"/>
  <c r="AL311" i="33"/>
  <c r="AF258" i="33"/>
  <c r="G258" i="33"/>
  <c r="AH213" i="29"/>
  <c r="I213" i="29"/>
  <c r="AI170" i="29"/>
  <c r="J170" i="29"/>
  <c r="H65" i="33"/>
  <c r="AG65" i="33"/>
  <c r="H158" i="29"/>
  <c r="AG158" i="29"/>
  <c r="AG36" i="29"/>
  <c r="H36" i="29"/>
  <c r="AI208" i="31"/>
  <c r="J208" i="31"/>
  <c r="I30" i="29"/>
  <c r="AH30" i="29"/>
  <c r="L270" i="29"/>
  <c r="AK270" i="29"/>
  <c r="AH44" i="29"/>
  <c r="I44" i="29"/>
  <c r="AJ112" i="29"/>
  <c r="K112" i="29"/>
  <c r="AF280" i="29"/>
  <c r="G280" i="29"/>
  <c r="L161" i="34"/>
  <c r="AK161" i="34"/>
  <c r="M83" i="34"/>
  <c r="AL83" i="34"/>
  <c r="AM83" i="34" s="1"/>
  <c r="AH61" i="29"/>
  <c r="I61" i="29"/>
  <c r="I146" i="33"/>
  <c r="AH146" i="33"/>
  <c r="J243" i="29"/>
  <c r="AI243" i="29"/>
  <c r="H254" i="29"/>
  <c r="AG254" i="29"/>
  <c r="K220" i="33"/>
  <c r="AJ220" i="33"/>
  <c r="AK213" i="29"/>
  <c r="L213" i="29"/>
  <c r="G96" i="29"/>
  <c r="AF96" i="29"/>
  <c r="AH310" i="33"/>
  <c r="I310" i="33"/>
  <c r="AK150" i="33"/>
  <c r="L150" i="33"/>
  <c r="AI204" i="29"/>
  <c r="J204" i="29"/>
  <c r="AH199" i="29"/>
  <c r="I199" i="29"/>
  <c r="L196" i="33"/>
  <c r="AK196" i="33"/>
  <c r="AG272" i="29"/>
  <c r="H272" i="29"/>
  <c r="K311" i="33"/>
  <c r="AJ311" i="33"/>
  <c r="AK17" i="29"/>
  <c r="L17" i="29"/>
  <c r="AH286" i="29"/>
  <c r="I286" i="29"/>
  <c r="AI136" i="29"/>
  <c r="J136" i="29"/>
  <c r="AF221" i="29"/>
  <c r="G221" i="29"/>
  <c r="AI252" i="33"/>
  <c r="J252" i="33"/>
  <c r="G17" i="29"/>
  <c r="AF17" i="29"/>
  <c r="AL14" i="29"/>
  <c r="M14" i="29"/>
  <c r="AF150" i="33"/>
  <c r="G150" i="33"/>
  <c r="AI243" i="33"/>
  <c r="J243" i="33"/>
  <c r="AI146" i="33"/>
  <c r="J146" i="33"/>
  <c r="AI73" i="31"/>
  <c r="J73" i="31"/>
  <c r="L272" i="29"/>
  <c r="AK272" i="29"/>
  <c r="L61" i="33"/>
  <c r="AK61" i="33"/>
  <c r="AK259" i="33"/>
  <c r="L259" i="33"/>
  <c r="AL39" i="34"/>
  <c r="AM39" i="34" s="1"/>
  <c r="M39" i="34"/>
  <c r="AJ113" i="33"/>
  <c r="K113" i="33"/>
  <c r="AK91" i="33"/>
  <c r="L91" i="33"/>
  <c r="K31" i="29"/>
  <c r="AJ31" i="29"/>
  <c r="AF199" i="33"/>
  <c r="G199" i="33"/>
  <c r="K287" i="29"/>
  <c r="AJ287" i="29"/>
  <c r="AF50" i="29"/>
  <c r="G50" i="29"/>
  <c r="AL67" i="29"/>
  <c r="M67" i="29"/>
  <c r="M42" i="29"/>
  <c r="AL42" i="29"/>
  <c r="M267" i="29"/>
  <c r="AL267" i="29"/>
  <c r="AI61" i="33"/>
  <c r="J61" i="33"/>
  <c r="L158" i="29"/>
  <c r="AK158" i="29"/>
  <c r="AJ261" i="29"/>
  <c r="K261" i="29"/>
  <c r="AK221" i="29"/>
  <c r="L221" i="29"/>
  <c r="H146" i="29"/>
  <c r="AG146" i="29"/>
  <c r="AH86" i="29"/>
  <c r="I86" i="29"/>
  <c r="AK243" i="33"/>
  <c r="L243" i="33"/>
  <c r="AG280" i="29"/>
  <c r="H280" i="29"/>
  <c r="AL276" i="33"/>
  <c r="M276" i="33"/>
  <c r="AI299" i="33"/>
  <c r="J299" i="33"/>
  <c r="AJ145" i="29"/>
  <c r="K145" i="29"/>
  <c r="AG65" i="29"/>
  <c r="H65" i="29"/>
  <c r="AF69" i="29"/>
  <c r="G69" i="29"/>
  <c r="H214" i="30"/>
  <c r="AG214" i="30"/>
  <c r="I264" i="29"/>
  <c r="AH264" i="29"/>
  <c r="AG84" i="29"/>
  <c r="H84" i="29"/>
  <c r="G167" i="29"/>
  <c r="AF167" i="29"/>
  <c r="M308" i="33"/>
  <c r="AL308" i="33"/>
  <c r="AH174" i="29"/>
  <c r="I174" i="29"/>
  <c r="AL191" i="29"/>
  <c r="M191" i="29"/>
  <c r="J269" i="33"/>
  <c r="AI269" i="33"/>
  <c r="I37" i="34"/>
  <c r="AH37" i="34"/>
  <c r="H291" i="33"/>
  <c r="AG291" i="33"/>
  <c r="AF102" i="33"/>
  <c r="G102" i="33"/>
  <c r="AH281" i="29"/>
  <c r="I281" i="29"/>
  <c r="AG195" i="29"/>
  <c r="H195" i="29"/>
  <c r="G238" i="29"/>
  <c r="AF238" i="29"/>
  <c r="I122" i="34"/>
  <c r="AH122" i="34"/>
  <c r="G248" i="29"/>
  <c r="AF248" i="29"/>
  <c r="AL7" i="33"/>
  <c r="M7" i="33"/>
  <c r="M307" i="33"/>
  <c r="AL307" i="33"/>
  <c r="AL114" i="29"/>
  <c r="M114" i="29"/>
  <c r="AJ78" i="29"/>
  <c r="K78" i="29"/>
  <c r="G79" i="29"/>
  <c r="AF79" i="29"/>
  <c r="L254" i="29"/>
  <c r="AK254" i="29"/>
  <c r="H159" i="29"/>
  <c r="AG159" i="29"/>
  <c r="AL129" i="33"/>
  <c r="M129" i="33"/>
  <c r="K55" i="29"/>
  <c r="AJ55" i="29"/>
  <c r="M257" i="29"/>
  <c r="AL257" i="29"/>
  <c r="I101" i="29"/>
  <c r="AH101" i="29"/>
  <c r="K262" i="29"/>
  <c r="AJ262" i="29"/>
  <c r="AL23" i="33"/>
  <c r="M23" i="33"/>
  <c r="AG144" i="29"/>
  <c r="H144" i="29"/>
  <c r="L143" i="33"/>
  <c r="AK143" i="33"/>
  <c r="L7" i="33"/>
  <c r="AK7" i="33"/>
  <c r="J112" i="33"/>
  <c r="AI112" i="33"/>
  <c r="G159" i="29"/>
  <c r="AF159" i="29"/>
  <c r="AK146" i="29"/>
  <c r="L146" i="29"/>
  <c r="A312" i="30"/>
  <c r="AF312" i="30"/>
  <c r="L96" i="29"/>
  <c r="AK96" i="29"/>
  <c r="H260" i="33"/>
  <c r="AG260" i="33"/>
  <c r="I197" i="29"/>
  <c r="AH197" i="29"/>
  <c r="AH227" i="29"/>
  <c r="I227" i="29"/>
  <c r="AK139" i="29"/>
  <c r="L139" i="29"/>
  <c r="G156" i="33"/>
  <c r="AF156" i="33"/>
  <c r="AJ96" i="29"/>
  <c r="K96" i="29"/>
  <c r="H212" i="29"/>
  <c r="AG212" i="29"/>
  <c r="AI279" i="29"/>
  <c r="J279" i="29"/>
  <c r="L32" i="29"/>
  <c r="AK32" i="29"/>
  <c r="H243" i="29"/>
  <c r="AG243" i="29"/>
  <c r="AI54" i="33"/>
  <c r="J54" i="33"/>
  <c r="AG125" i="29"/>
  <c r="H125" i="29"/>
  <c r="L110" i="29"/>
  <c r="AK110" i="29"/>
  <c r="AH110" i="29"/>
  <c r="I110" i="29"/>
  <c r="H176" i="29"/>
  <c r="AG176" i="29"/>
  <c r="AK311" i="33"/>
  <c r="L311" i="33"/>
  <c r="AG204" i="29"/>
  <c r="H204" i="29"/>
  <c r="AH184" i="34"/>
  <c r="I184" i="34"/>
  <c r="G56" i="33"/>
  <c r="AF56" i="33"/>
  <c r="J207" i="29"/>
  <c r="AI207" i="29"/>
  <c r="AF39" i="29"/>
  <c r="G39" i="29"/>
  <c r="AF278" i="29"/>
  <c r="G278" i="29"/>
  <c r="AK203" i="33"/>
  <c r="L203" i="33"/>
  <c r="AL107" i="33"/>
  <c r="M107" i="33"/>
  <c r="G119" i="33"/>
  <c r="AF119" i="33"/>
  <c r="AI271" i="34"/>
  <c r="J271" i="34"/>
  <c r="AK258" i="33"/>
  <c r="L258" i="33"/>
  <c r="AH203" i="33"/>
  <c r="I203" i="33"/>
  <c r="AL69" i="29"/>
  <c r="M69" i="29"/>
  <c r="AK115" i="29"/>
  <c r="L115" i="29"/>
  <c r="AF290" i="33"/>
  <c r="G290" i="33"/>
  <c r="AF14" i="29"/>
  <c r="G14" i="29"/>
  <c r="H22" i="29"/>
  <c r="AG22" i="29"/>
  <c r="G143" i="33"/>
  <c r="AF143" i="33"/>
  <c r="AH149" i="31"/>
  <c r="I149" i="31"/>
  <c r="AL243" i="29"/>
  <c r="M243" i="29"/>
  <c r="AH170" i="29"/>
  <c r="I170" i="29"/>
  <c r="K266" i="29"/>
  <c r="AJ266" i="29"/>
  <c r="L174" i="29"/>
  <c r="AK174" i="29"/>
  <c r="AJ170" i="29"/>
  <c r="K170" i="29"/>
  <c r="I162" i="33"/>
  <c r="AH162" i="33"/>
  <c r="AK74" i="31"/>
  <c r="L74" i="31"/>
  <c r="M93" i="33"/>
  <c r="AL93" i="33"/>
  <c r="AG155" i="29"/>
  <c r="H155" i="29"/>
  <c r="AH270" i="29"/>
  <c r="I270" i="29"/>
  <c r="AH272" i="33"/>
  <c r="I272" i="33"/>
  <c r="AJ8" i="29"/>
  <c r="K8" i="29"/>
  <c r="AF138" i="29"/>
  <c r="G138" i="29"/>
  <c r="I237" i="29"/>
  <c r="AH237" i="29"/>
  <c r="AH223" i="29"/>
  <c r="I223" i="29"/>
  <c r="J72" i="33"/>
  <c r="AI72" i="33"/>
  <c r="AJ39" i="29"/>
  <c r="K39" i="29"/>
  <c r="AG67" i="29"/>
  <c r="H67" i="29"/>
  <c r="G112" i="29"/>
  <c r="AF112" i="29"/>
  <c r="AK264" i="29"/>
  <c r="L264" i="29"/>
  <c r="AJ239" i="33"/>
  <c r="K239" i="33"/>
  <c r="AK241" i="33"/>
  <c r="L241" i="33"/>
  <c r="K149" i="31"/>
  <c r="AJ149" i="31"/>
  <c r="H72" i="33"/>
  <c r="AG72" i="33"/>
  <c r="J199" i="29"/>
  <c r="AI199" i="29"/>
  <c r="AG31" i="29"/>
  <c r="H31" i="29"/>
  <c r="AG309" i="33"/>
  <c r="H309" i="33"/>
  <c r="L188" i="29"/>
  <c r="AK188" i="29"/>
  <c r="M141" i="33"/>
  <c r="AL141" i="33"/>
  <c r="L118" i="29"/>
  <c r="AK118" i="29"/>
  <c r="M121" i="29"/>
  <c r="AL121" i="29"/>
  <c r="AH204" i="29"/>
  <c r="I204" i="29"/>
  <c r="H82" i="29"/>
  <c r="AG82" i="29"/>
  <c r="AF263" i="29"/>
  <c r="G263" i="29"/>
  <c r="AI61" i="29"/>
  <c r="J61" i="29"/>
  <c r="K127" i="29"/>
  <c r="AJ127" i="29"/>
  <c r="AL40" i="29"/>
  <c r="M40" i="29"/>
  <c r="AK251" i="29"/>
  <c r="L251" i="29"/>
  <c r="AJ250" i="29"/>
  <c r="K250" i="29"/>
  <c r="J41" i="29"/>
  <c r="AI41" i="29"/>
  <c r="K267" i="29"/>
  <c r="AJ267" i="29"/>
  <c r="AI182" i="31"/>
  <c r="J182" i="31"/>
  <c r="AJ61" i="33"/>
  <c r="K61" i="33"/>
  <c r="L250" i="33"/>
  <c r="AK250" i="33"/>
  <c r="AH229" i="33"/>
  <c r="I229" i="33"/>
  <c r="L91" i="29"/>
  <c r="AK91" i="29"/>
  <c r="AG33" i="29"/>
  <c r="H33" i="29"/>
  <c r="AH37" i="29"/>
  <c r="I37" i="29"/>
  <c r="K13" i="29"/>
  <c r="AJ13" i="29"/>
  <c r="AK12" i="29"/>
  <c r="L12" i="29"/>
  <c r="I65" i="29"/>
  <c r="AH65" i="29"/>
  <c r="AG98" i="29"/>
  <c r="H98" i="29"/>
  <c r="AL64" i="29"/>
  <c r="M64" i="29"/>
  <c r="AI131" i="29"/>
  <c r="J131" i="29"/>
  <c r="I174" i="30"/>
  <c r="AH174" i="30"/>
  <c r="I239" i="33"/>
  <c r="AH239" i="33"/>
  <c r="M119" i="29"/>
  <c r="AL119" i="29"/>
  <c r="AJ49" i="29"/>
  <c r="K49" i="29"/>
  <c r="AL43" i="29"/>
  <c r="M43" i="29"/>
  <c r="H28" i="29"/>
  <c r="AG28" i="29"/>
  <c r="AK250" i="29"/>
  <c r="L250" i="29"/>
  <c r="AJ286" i="29"/>
  <c r="K286" i="29"/>
  <c r="K230" i="29"/>
  <c r="AJ230" i="29"/>
  <c r="I263" i="29"/>
  <c r="AH263" i="29"/>
  <c r="J195" i="29"/>
  <c r="AI195" i="29"/>
  <c r="AG197" i="29"/>
  <c r="H197" i="29"/>
  <c r="L232" i="33"/>
  <c r="AK232" i="33"/>
  <c r="AK237" i="29"/>
  <c r="L237" i="29"/>
  <c r="H82" i="33"/>
  <c r="AG82" i="33"/>
  <c r="L256" i="29"/>
  <c r="AK256" i="29"/>
  <c r="J16" i="29"/>
  <c r="AI16" i="29"/>
  <c r="AL8" i="29"/>
  <c r="M8" i="29"/>
  <c r="AJ59" i="29"/>
  <c r="K59" i="29"/>
  <c r="K28" i="29"/>
  <c r="AJ28" i="29"/>
  <c r="L81" i="29"/>
  <c r="AK81" i="29"/>
  <c r="AG9" i="34"/>
  <c r="H9" i="34"/>
  <c r="AF192" i="33"/>
  <c r="G192" i="33"/>
  <c r="H83" i="34"/>
  <c r="AG83" i="34"/>
  <c r="AI188" i="29"/>
  <c r="J188" i="29"/>
  <c r="AF174" i="29"/>
  <c r="G174" i="29"/>
  <c r="AK187" i="33"/>
  <c r="L187" i="33"/>
  <c r="G51" i="29"/>
  <c r="AF51" i="29"/>
  <c r="AJ271" i="29"/>
  <c r="K271" i="29"/>
  <c r="M75" i="29"/>
  <c r="AL75" i="29"/>
  <c r="AK76" i="34"/>
  <c r="L76" i="34"/>
  <c r="AK30" i="29"/>
  <c r="L30" i="29"/>
  <c r="L44" i="29"/>
  <c r="AK44" i="29"/>
  <c r="AG14" i="29"/>
  <c r="H14" i="29"/>
  <c r="AH168" i="29"/>
  <c r="I168" i="29"/>
  <c r="M270" i="29"/>
  <c r="AL270" i="29"/>
  <c r="M271" i="29"/>
  <c r="AL271" i="29"/>
  <c r="AJ9" i="34"/>
  <c r="K9" i="34"/>
  <c r="I10" i="29"/>
  <c r="AH10" i="29"/>
  <c r="AH59" i="29"/>
  <c r="I59" i="29"/>
  <c r="J87" i="29"/>
  <c r="AI87" i="29"/>
  <c r="AL257" i="33"/>
  <c r="M257" i="33"/>
  <c r="G157" i="29"/>
  <c r="AF157" i="29"/>
  <c r="AK10" i="29"/>
  <c r="L10" i="29"/>
  <c r="AI213" i="29"/>
  <c r="J213" i="29"/>
  <c r="G90" i="29"/>
  <c r="AF90" i="29"/>
  <c r="K260" i="33"/>
  <c r="AJ260" i="33"/>
  <c r="H151" i="33"/>
  <c r="AG151" i="33"/>
  <c r="M127" i="29"/>
  <c r="AL127" i="29"/>
  <c r="AI156" i="33"/>
  <c r="J156" i="33"/>
  <c r="K269" i="33"/>
  <c r="AJ269" i="33"/>
  <c r="M89" i="33"/>
  <c r="AL89" i="33"/>
  <c r="H287" i="29"/>
  <c r="AG287" i="29"/>
  <c r="AL72" i="29"/>
  <c r="M72" i="29"/>
  <c r="AJ49" i="30"/>
  <c r="K49" i="30"/>
  <c r="AK109" i="33"/>
  <c r="L109" i="33"/>
  <c r="I205" i="29"/>
  <c r="AH205" i="29"/>
  <c r="AK257" i="33"/>
  <c r="L257" i="33"/>
  <c r="J30" i="29"/>
  <c r="AI30" i="29"/>
  <c r="AG130" i="29"/>
  <c r="H130" i="29"/>
  <c r="AI119" i="33"/>
  <c r="J119" i="33"/>
  <c r="AI40" i="29"/>
  <c r="J40" i="29"/>
  <c r="AK208" i="31"/>
  <c r="L208" i="31"/>
  <c r="G250" i="31"/>
  <c r="AF250" i="31"/>
  <c r="J133" i="33"/>
  <c r="AI133" i="33"/>
  <c r="I179" i="33"/>
  <c r="AH179" i="33"/>
  <c r="G291" i="33"/>
  <c r="AF291" i="33"/>
  <c r="AJ246" i="29"/>
  <c r="K246" i="29"/>
  <c r="M198" i="29"/>
  <c r="AL198" i="29"/>
  <c r="AL65" i="33"/>
  <c r="M65" i="33"/>
  <c r="H196" i="33"/>
  <c r="AG196" i="33"/>
  <c r="J171" i="29"/>
  <c r="AI171" i="29"/>
  <c r="M239" i="33"/>
  <c r="AL239" i="33"/>
  <c r="AI39" i="29"/>
  <c r="J39" i="29"/>
  <c r="AF158" i="29"/>
  <c r="G158" i="29"/>
  <c r="K220" i="29"/>
  <c r="AJ220" i="29"/>
  <c r="M192" i="33"/>
  <c r="AL192" i="33"/>
  <c r="AL261" i="33"/>
  <c r="M261" i="33"/>
  <c r="I34" i="29"/>
  <c r="AH34" i="29"/>
  <c r="H200" i="33"/>
  <c r="AG200" i="33"/>
  <c r="AF15" i="29"/>
  <c r="G15" i="29"/>
  <c r="AG110" i="29"/>
  <c r="H110" i="29"/>
  <c r="J164" i="29"/>
  <c r="AI164" i="29"/>
  <c r="AF119" i="29"/>
  <c r="G119" i="29"/>
  <c r="AL111" i="29"/>
  <c r="M111" i="29"/>
  <c r="AH57" i="33"/>
  <c r="I57" i="33"/>
  <c r="G313" i="34"/>
  <c r="AF313" i="34"/>
  <c r="AG251" i="29"/>
  <c r="H251" i="29"/>
  <c r="L290" i="33"/>
  <c r="AK290" i="33"/>
  <c r="L34" i="29"/>
  <c r="AK34" i="29"/>
  <c r="AI214" i="30"/>
  <c r="J214" i="30"/>
  <c r="G101" i="29"/>
  <c r="AF101" i="29"/>
  <c r="AG290" i="33"/>
  <c r="H290" i="33"/>
  <c r="I117" i="29"/>
  <c r="AH117" i="29"/>
  <c r="L192" i="29"/>
  <c r="AK192" i="29"/>
  <c r="AF37" i="29"/>
  <c r="G37" i="29"/>
  <c r="M128" i="29"/>
  <c r="AL128" i="29"/>
  <c r="J184" i="29"/>
  <c r="AI184" i="29"/>
  <c r="AK58" i="29"/>
  <c r="L58" i="29"/>
  <c r="AG29" i="29"/>
  <c r="H29" i="29"/>
  <c r="J65" i="29"/>
  <c r="AI65" i="29"/>
  <c r="I201" i="29"/>
  <c r="AH201" i="29"/>
  <c r="G184" i="34"/>
  <c r="AF184" i="34"/>
  <c r="AH119" i="29"/>
  <c r="I119" i="29"/>
  <c r="M45" i="29"/>
  <c r="AL45" i="29"/>
  <c r="I113" i="33"/>
  <c r="AH113" i="33"/>
  <c r="H191" i="29"/>
  <c r="AG191" i="29"/>
  <c r="J13" i="29"/>
  <c r="AI13" i="29"/>
  <c r="AH141" i="29"/>
  <c r="I141" i="29"/>
  <c r="M146" i="33"/>
  <c r="AL146" i="33"/>
  <c r="K169" i="29"/>
  <c r="AJ169" i="29"/>
  <c r="J183" i="31"/>
  <c r="AI183" i="31"/>
  <c r="AI203" i="29"/>
  <c r="J203" i="29"/>
  <c r="AI280" i="29"/>
  <c r="J280" i="29"/>
  <c r="G195" i="29"/>
  <c r="AF195" i="29"/>
  <c r="AF128" i="29"/>
  <c r="G128" i="29"/>
  <c r="H93" i="29"/>
  <c r="AG93" i="29"/>
  <c r="L280" i="29"/>
  <c r="AK280" i="29"/>
  <c r="AJ183" i="31"/>
  <c r="K183" i="31"/>
  <c r="AH280" i="29"/>
  <c r="I280" i="29"/>
  <c r="AJ214" i="29"/>
  <c r="K214" i="29"/>
  <c r="AG95" i="29"/>
  <c r="H95" i="29"/>
  <c r="H148" i="33"/>
  <c r="AG148" i="33"/>
  <c r="K281" i="29"/>
  <c r="AJ281" i="29"/>
  <c r="AF133" i="33"/>
  <c r="G133" i="33"/>
  <c r="AK203" i="29"/>
  <c r="L203" i="29"/>
  <c r="M233" i="29"/>
  <c r="AL233" i="29"/>
  <c r="AH203" i="29"/>
  <c r="I203" i="29"/>
  <c r="AL237" i="29"/>
  <c r="M237" i="29"/>
  <c r="AL185" i="29"/>
  <c r="M185" i="29"/>
  <c r="AH121" i="29"/>
  <c r="I121" i="29"/>
  <c r="AI247" i="29"/>
  <c r="J247" i="29"/>
  <c r="AI173" i="33"/>
  <c r="J173" i="33"/>
  <c r="AI129" i="29"/>
  <c r="J129" i="29"/>
  <c r="I57" i="29"/>
  <c r="AH57" i="29"/>
  <c r="AH233" i="29"/>
  <c r="I233" i="29"/>
  <c r="AK130" i="33"/>
  <c r="L130" i="33"/>
  <c r="AI277" i="29"/>
  <c r="J277" i="29"/>
  <c r="I196" i="33"/>
  <c r="AH196" i="33"/>
  <c r="AF34" i="29"/>
  <c r="G34" i="29"/>
  <c r="G268" i="29"/>
  <c r="AF268" i="29"/>
  <c r="AG187" i="33"/>
  <c r="H187" i="33"/>
  <c r="AL113" i="33"/>
  <c r="M113" i="33"/>
  <c r="I60" i="29"/>
  <c r="AH60" i="29"/>
  <c r="J153" i="33"/>
  <c r="AI153" i="33"/>
  <c r="A298" i="29"/>
  <c r="AF298" i="29"/>
  <c r="G18" i="33"/>
  <c r="AF18" i="33"/>
  <c r="K231" i="29"/>
  <c r="AJ231" i="29"/>
  <c r="K222" i="29"/>
  <c r="AJ222" i="29"/>
  <c r="AH156" i="33"/>
  <c r="I156" i="33"/>
  <c r="AI109" i="29"/>
  <c r="J109" i="29"/>
  <c r="K309" i="33"/>
  <c r="AJ309" i="33"/>
  <c r="K97" i="33"/>
  <c r="AJ97" i="33"/>
  <c r="H10" i="29"/>
  <c r="AG10" i="29"/>
  <c r="M33" i="29"/>
  <c r="AL33" i="29"/>
  <c r="AI129" i="30"/>
  <c r="J129" i="30"/>
  <c r="H177" i="29"/>
  <c r="AG177" i="29"/>
  <c r="AL183" i="31"/>
  <c r="M183" i="31"/>
  <c r="AL213" i="33"/>
  <c r="M213" i="33"/>
  <c r="AL208" i="29"/>
  <c r="M208" i="29"/>
  <c r="L202" i="29"/>
  <c r="AK202" i="29"/>
  <c r="AH114" i="33"/>
  <c r="I114" i="33"/>
  <c r="J56" i="33"/>
  <c r="AI56" i="33"/>
  <c r="AL53" i="30"/>
  <c r="M53" i="30"/>
  <c r="G169" i="29"/>
  <c r="AF169" i="29"/>
  <c r="AJ232" i="33"/>
  <c r="K232" i="33"/>
  <c r="AH260" i="33"/>
  <c r="I260" i="33"/>
  <c r="AI266" i="29"/>
  <c r="J266" i="29"/>
  <c r="AJ40" i="29"/>
  <c r="K40" i="29"/>
  <c r="AG281" i="29"/>
  <c r="H281" i="29"/>
  <c r="L67" i="29"/>
  <c r="AK67" i="29"/>
  <c r="AI169" i="29"/>
  <c r="J169" i="29"/>
  <c r="AF242" i="33"/>
  <c r="G242" i="33"/>
  <c r="AK257" i="29"/>
  <c r="L257" i="29"/>
  <c r="J172" i="33"/>
  <c r="AI172" i="33"/>
  <c r="I262" i="33"/>
  <c r="AH262" i="33"/>
  <c r="AK92" i="29"/>
  <c r="L92" i="29"/>
  <c r="G79" i="33"/>
  <c r="AF79" i="33"/>
  <c r="M49" i="29"/>
  <c r="AL49" i="29"/>
  <c r="AI264" i="29"/>
  <c r="J264" i="29"/>
  <c r="AF151" i="33"/>
  <c r="G151" i="33"/>
  <c r="AF161" i="34"/>
  <c r="G161" i="34"/>
  <c r="AJ98" i="30"/>
  <c r="K98" i="30"/>
  <c r="AL153" i="33"/>
  <c r="M153" i="33"/>
  <c r="I291" i="33"/>
  <c r="AH291" i="33"/>
  <c r="M130" i="33"/>
  <c r="AL130" i="33"/>
  <c r="AK269" i="29"/>
  <c r="L269" i="29"/>
  <c r="AL92" i="29"/>
  <c r="M92" i="29"/>
  <c r="G68" i="33"/>
  <c r="AF68" i="33"/>
  <c r="AI257" i="29"/>
  <c r="J257" i="29"/>
  <c r="M37" i="34"/>
  <c r="AL37" i="34"/>
  <c r="AM37" i="34" s="1"/>
  <c r="AF250" i="33"/>
  <c r="G250" i="33"/>
  <c r="I128" i="29"/>
  <c r="AH128" i="29"/>
  <c r="AJ164" i="29"/>
  <c r="K164" i="29"/>
  <c r="AH259" i="29"/>
  <c r="I259" i="29"/>
  <c r="AL199" i="29"/>
  <c r="M199" i="29"/>
  <c r="AH276" i="29"/>
  <c r="I276" i="29"/>
  <c r="G175" i="34"/>
  <c r="AF175" i="34"/>
  <c r="H136" i="29"/>
  <c r="AG136" i="29"/>
  <c r="K249" i="33"/>
  <c r="AJ249" i="33"/>
  <c r="AK233" i="29"/>
  <c r="L233" i="29"/>
  <c r="AG61" i="33"/>
  <c r="H61" i="33"/>
  <c r="G152" i="33"/>
  <c r="AF152" i="33"/>
  <c r="J25" i="29"/>
  <c r="AI25" i="29"/>
  <c r="AL20" i="29"/>
  <c r="M20" i="29"/>
  <c r="M263" i="29"/>
  <c r="AL263" i="29"/>
  <c r="L119" i="29"/>
  <c r="AK119" i="29"/>
  <c r="AL164" i="29"/>
  <c r="M164" i="29"/>
  <c r="AL275" i="29"/>
  <c r="M275" i="29"/>
  <c r="I198" i="29"/>
  <c r="AH198" i="29"/>
  <c r="AK78" i="29"/>
  <c r="L78" i="29"/>
  <c r="AK107" i="33"/>
  <c r="L107" i="33"/>
  <c r="J250" i="30"/>
  <c r="AI250" i="30"/>
  <c r="AF129" i="33"/>
  <c r="G129" i="33"/>
  <c r="AI36" i="29"/>
  <c r="J36" i="29"/>
  <c r="I252" i="33"/>
  <c r="AH252" i="33"/>
  <c r="AF220" i="33"/>
  <c r="G220" i="33"/>
  <c r="AH232" i="29"/>
  <c r="I232" i="29"/>
  <c r="AI141" i="29"/>
  <c r="J141" i="29"/>
  <c r="I187" i="33"/>
  <c r="AH187" i="33"/>
  <c r="I213" i="33"/>
  <c r="AH213" i="33"/>
  <c r="L279" i="29"/>
  <c r="AK279" i="29"/>
  <c r="AG17" i="33"/>
  <c r="H17" i="33"/>
  <c r="H221" i="29"/>
  <c r="AG221" i="29"/>
  <c r="L109" i="29"/>
  <c r="AK109" i="29"/>
  <c r="L174" i="30"/>
  <c r="AK174" i="30"/>
  <c r="AI270" i="29"/>
  <c r="J270" i="29"/>
  <c r="L13" i="29"/>
  <c r="AK13" i="29"/>
  <c r="AH81" i="29"/>
  <c r="I81" i="29"/>
  <c r="L204" i="33"/>
  <c r="AK204" i="33"/>
  <c r="G89" i="33"/>
  <c r="AF89" i="33"/>
  <c r="AG276" i="29"/>
  <c r="H276" i="29"/>
  <c r="M273" i="29"/>
  <c r="AL273" i="29"/>
  <c r="J95" i="29"/>
  <c r="AI95" i="29"/>
  <c r="AL216" i="29"/>
  <c r="M216" i="29"/>
  <c r="AL46" i="29"/>
  <c r="M46" i="29"/>
  <c r="H211" i="29"/>
  <c r="AG211" i="29"/>
  <c r="AL18" i="33"/>
  <c r="M18" i="33"/>
  <c r="J37" i="29"/>
  <c r="AI37" i="29"/>
  <c r="M188" i="29"/>
  <c r="AL188" i="29"/>
  <c r="AF243" i="33"/>
  <c r="G243" i="33"/>
  <c r="AI170" i="33"/>
  <c r="J170" i="33"/>
  <c r="I278" i="29"/>
  <c r="AH278" i="29"/>
  <c r="M242" i="33"/>
  <c r="AL242" i="33"/>
  <c r="AJ189" i="29"/>
  <c r="K189" i="29"/>
  <c r="L157" i="29"/>
  <c r="AK157" i="29"/>
  <c r="AH9" i="34"/>
  <c r="I9" i="34"/>
  <c r="AJ191" i="29"/>
  <c r="K191" i="29"/>
  <c r="AF55" i="29"/>
  <c r="G55" i="29"/>
  <c r="I157" i="29"/>
  <c r="AH157" i="29"/>
  <c r="AH129" i="33"/>
  <c r="I129" i="33"/>
  <c r="AK87" i="30"/>
  <c r="L87" i="30"/>
  <c r="AK209" i="29"/>
  <c r="L209" i="29"/>
  <c r="AL91" i="29"/>
  <c r="M91" i="29"/>
  <c r="AL206" i="33"/>
  <c r="M206" i="33"/>
  <c r="G203" i="33"/>
  <c r="AF203" i="33"/>
  <c r="K93" i="33"/>
  <c r="AJ93" i="33"/>
  <c r="AF43" i="29"/>
  <c r="G43" i="29"/>
  <c r="AJ306" i="31"/>
  <c r="K306" i="31"/>
  <c r="AI11" i="29"/>
  <c r="J11" i="29"/>
  <c r="AH90" i="29"/>
  <c r="I90" i="29"/>
  <c r="AJ82" i="33"/>
  <c r="K82" i="33"/>
  <c r="M161" i="34"/>
  <c r="AL161" i="34"/>
  <c r="AM161" i="34" s="1"/>
  <c r="AL39" i="29"/>
  <c r="M39" i="29"/>
  <c r="AJ18" i="33"/>
  <c r="K18" i="33"/>
  <c r="I11" i="29"/>
  <c r="AH11" i="29"/>
  <c r="AH93" i="29"/>
  <c r="I93" i="29"/>
  <c r="J183" i="29"/>
  <c r="AI183" i="29"/>
  <c r="M148" i="29"/>
  <c r="AL148" i="29"/>
  <c r="M250" i="33"/>
  <c r="AL250" i="33"/>
  <c r="L159" i="29"/>
  <c r="AK159" i="29"/>
  <c r="I253" i="29"/>
  <c r="AH253" i="29"/>
  <c r="K121" i="29"/>
  <c r="AJ121" i="29"/>
  <c r="G257" i="29"/>
  <c r="AF257" i="29"/>
  <c r="AJ14" i="29"/>
  <c r="K14" i="29"/>
  <c r="AG46" i="29"/>
  <c r="H46" i="29"/>
  <c r="K27" i="29"/>
  <c r="AJ27" i="29"/>
  <c r="AL176" i="29"/>
  <c r="M176" i="29"/>
  <c r="AG73" i="31"/>
  <c r="H73" i="31"/>
  <c r="AH8" i="29"/>
  <c r="I8" i="29"/>
  <c r="AL30" i="29"/>
  <c r="M30" i="29"/>
  <c r="AJ148" i="33"/>
  <c r="K148" i="33"/>
  <c r="H129" i="33"/>
  <c r="AG129" i="33"/>
  <c r="G53" i="30"/>
  <c r="AF53" i="30"/>
  <c r="J34" i="29"/>
  <c r="AI34" i="29"/>
  <c r="AJ108" i="29"/>
  <c r="K108" i="29"/>
  <c r="AK147" i="29"/>
  <c r="L147" i="29"/>
  <c r="AF84" i="29"/>
  <c r="G84" i="29"/>
  <c r="AH198" i="33"/>
  <c r="I198" i="33"/>
  <c r="AL170" i="33"/>
  <c r="M170" i="33"/>
  <c r="AL218" i="33"/>
  <c r="M218" i="33"/>
  <c r="K282" i="33"/>
  <c r="AJ282" i="33"/>
  <c r="G264" i="29"/>
  <c r="AF264" i="29"/>
  <c r="H91" i="29"/>
  <c r="AG91" i="29"/>
  <c r="AF301" i="29"/>
  <c r="A301" i="29"/>
  <c r="G173" i="33"/>
  <c r="AF173" i="33"/>
  <c r="L246" i="33"/>
  <c r="AK246" i="33"/>
  <c r="AG274" i="29"/>
  <c r="H274" i="29"/>
  <c r="H250" i="31"/>
  <c r="AG250" i="31"/>
  <c r="AH88" i="29"/>
  <c r="I88" i="29"/>
  <c r="K76" i="29"/>
  <c r="AJ76" i="29"/>
  <c r="M34" i="29"/>
  <c r="AL34" i="29"/>
  <c r="AH97" i="33"/>
  <c r="I97" i="33"/>
  <c r="AJ170" i="33"/>
  <c r="K170" i="33"/>
  <c r="K44" i="29"/>
  <c r="AJ44" i="29"/>
  <c r="AH140" i="29"/>
  <c r="I140" i="29"/>
  <c r="J168" i="29"/>
  <c r="AI168" i="29"/>
  <c r="AL209" i="29"/>
  <c r="M209" i="29"/>
  <c r="K75" i="29"/>
  <c r="AJ75" i="29"/>
  <c r="G272" i="29"/>
  <c r="AF272" i="29"/>
  <c r="AH271" i="34"/>
  <c r="I271" i="34"/>
  <c r="L140" i="29"/>
  <c r="AK140" i="29"/>
  <c r="K255" i="33"/>
  <c r="AJ255" i="33"/>
  <c r="AJ57" i="33"/>
  <c r="K57" i="33"/>
  <c r="AH284" i="29"/>
  <c r="I284" i="29"/>
  <c r="K101" i="29"/>
  <c r="AJ101" i="29"/>
  <c r="AG229" i="29"/>
  <c r="H229" i="29"/>
  <c r="I251" i="29"/>
  <c r="AH251" i="29"/>
  <c r="AG208" i="31"/>
  <c r="H208" i="31"/>
  <c r="AG182" i="29"/>
  <c r="H182" i="29"/>
  <c r="H249" i="33"/>
  <c r="AG249" i="33"/>
  <c r="H30" i="29"/>
  <c r="AG30" i="29"/>
  <c r="H240" i="33"/>
  <c r="AG240" i="33"/>
  <c r="AJ129" i="33"/>
  <c r="K129" i="33"/>
  <c r="J58" i="29"/>
  <c r="AI58" i="29"/>
  <c r="AJ141" i="33"/>
  <c r="K141" i="33"/>
  <c r="AL271" i="34"/>
  <c r="AM271" i="34" s="1"/>
  <c r="M271" i="34"/>
  <c r="H69" i="29"/>
  <c r="AG69" i="29"/>
  <c r="I261" i="33"/>
  <c r="AH261" i="33"/>
  <c r="H108" i="29"/>
  <c r="AG108" i="29"/>
  <c r="AG99" i="29"/>
  <c r="H99" i="29"/>
  <c r="AF61" i="33"/>
  <c r="G61" i="33"/>
  <c r="K172" i="33"/>
  <c r="AJ172" i="33"/>
  <c r="G272" i="33"/>
  <c r="AF272" i="33"/>
  <c r="M252" i="33"/>
  <c r="AL252" i="33"/>
  <c r="G260" i="33"/>
  <c r="AF260" i="33"/>
  <c r="K179" i="29"/>
  <c r="AJ179" i="29"/>
  <c r="AI283" i="33"/>
  <c r="J283" i="33"/>
  <c r="H47" i="29"/>
  <c r="AG47" i="29"/>
  <c r="L127" i="29"/>
  <c r="AK127" i="29"/>
  <c r="AK108" i="29"/>
  <c r="L108" i="29"/>
  <c r="AL79" i="33"/>
  <c r="M79" i="33"/>
  <c r="H199" i="33"/>
  <c r="AG199" i="33"/>
  <c r="M232" i="29"/>
  <c r="AL232" i="29"/>
  <c r="AL195" i="29"/>
  <c r="M195" i="29"/>
  <c r="AG43" i="29"/>
  <c r="H43" i="29"/>
  <c r="K273" i="29"/>
  <c r="AJ273" i="29"/>
  <c r="AK173" i="33"/>
  <c r="L173" i="33"/>
  <c r="AJ72" i="29"/>
  <c r="K72" i="29"/>
  <c r="G306" i="31"/>
  <c r="AF306" i="31"/>
  <c r="G266" i="29"/>
  <c r="AF266" i="29"/>
  <c r="AI224" i="29"/>
  <c r="J224" i="29"/>
  <c r="J108" i="33"/>
  <c r="AI108" i="33"/>
  <c r="I35" i="29"/>
  <c r="AH35" i="29"/>
  <c r="AL269" i="29"/>
  <c r="M269" i="29"/>
  <c r="AK169" i="33"/>
  <c r="L169" i="33"/>
  <c r="I82" i="29"/>
  <c r="AH82" i="29"/>
  <c r="M262" i="33"/>
  <c r="AL262" i="33"/>
  <c r="G277" i="29"/>
  <c r="AF277" i="29"/>
  <c r="M49" i="30"/>
  <c r="AL49" i="30"/>
  <c r="AI27" i="29"/>
  <c r="J27" i="29"/>
  <c r="G58" i="29"/>
  <c r="AF58" i="29"/>
  <c r="AL182" i="31"/>
  <c r="M182" i="31"/>
  <c r="M259" i="33"/>
  <c r="AL259" i="33"/>
  <c r="AJ313" i="34"/>
  <c r="K313" i="34"/>
  <c r="AJ76" i="34"/>
  <c r="K76" i="34"/>
  <c r="H152" i="33"/>
  <c r="AG152" i="33"/>
  <c r="G148" i="33"/>
  <c r="AF148" i="33"/>
  <c r="AI123" i="33"/>
  <c r="J123" i="33"/>
  <c r="AG313" i="34"/>
  <c r="H313" i="34"/>
  <c r="J110" i="29"/>
  <c r="AI110" i="29"/>
  <c r="M47" i="29"/>
  <c r="AL47" i="29"/>
  <c r="AH130" i="29"/>
  <c r="I130" i="29"/>
  <c r="AF22" i="33"/>
  <c r="G22" i="33"/>
  <c r="AG56" i="33"/>
  <c r="H56" i="33"/>
  <c r="AI38" i="33"/>
  <c r="J38" i="33"/>
  <c r="M281" i="29"/>
  <c r="AL281" i="29"/>
  <c r="I194" i="29"/>
  <c r="AH194" i="29"/>
  <c r="J203" i="33"/>
  <c r="AI203" i="33"/>
  <c r="AF287" i="29"/>
  <c r="G287" i="29"/>
  <c r="L255" i="33"/>
  <c r="AK255" i="33"/>
  <c r="AH79" i="29"/>
  <c r="I79" i="29"/>
  <c r="AL279" i="29"/>
  <c r="M279" i="29"/>
  <c r="AK206" i="33"/>
  <c r="L206" i="33"/>
  <c r="K81" i="29"/>
  <c r="AJ81" i="29"/>
  <c r="H74" i="31"/>
  <c r="AG74" i="31"/>
  <c r="G257" i="33"/>
  <c r="AF257" i="33"/>
  <c r="AK83" i="34"/>
  <c r="L83" i="34"/>
  <c r="AK132" i="29"/>
  <c r="L132" i="29"/>
  <c r="AI33" i="29"/>
  <c r="J33" i="29"/>
  <c r="AK89" i="33"/>
  <c r="L89" i="33"/>
  <c r="I83" i="34"/>
  <c r="AH83" i="34"/>
  <c r="AI248" i="29"/>
  <c r="J248" i="29"/>
  <c r="L129" i="30"/>
  <c r="AK129" i="30"/>
  <c r="M222" i="29"/>
  <c r="AL222" i="29"/>
  <c r="G146" i="29"/>
  <c r="AF146" i="29"/>
  <c r="AJ257" i="33"/>
  <c r="K257" i="33"/>
  <c r="AF208" i="31"/>
  <c r="G208" i="31"/>
  <c r="K166" i="29"/>
  <c r="AJ166" i="29"/>
  <c r="J220" i="29"/>
  <c r="AI220" i="29"/>
  <c r="K133" i="33"/>
  <c r="AJ133" i="33"/>
  <c r="K236" i="30"/>
  <c r="AJ236" i="30"/>
  <c r="L26" i="29"/>
  <c r="AK26" i="29"/>
  <c r="AI113" i="33"/>
  <c r="J113" i="33"/>
  <c r="AG239" i="33"/>
  <c r="H239" i="33"/>
  <c r="AF237" i="29"/>
  <c r="G237" i="29"/>
  <c r="AI79" i="29"/>
  <c r="J79" i="29"/>
  <c r="J14" i="29"/>
  <c r="AI14" i="29"/>
  <c r="K114" i="29"/>
  <c r="AJ114" i="29"/>
  <c r="G41" i="29"/>
  <c r="AF41" i="29"/>
  <c r="M59" i="29"/>
  <c r="AL59" i="29"/>
  <c r="I230" i="29"/>
  <c r="AH230" i="29"/>
  <c r="AG127" i="29"/>
  <c r="H127" i="29"/>
  <c r="L149" i="31"/>
  <c r="AK149" i="31"/>
  <c r="K197" i="29"/>
  <c r="AJ197" i="29"/>
  <c r="AF212" i="29"/>
  <c r="G212" i="29"/>
  <c r="AL266" i="29"/>
  <c r="M266" i="29"/>
  <c r="AJ33" i="29"/>
  <c r="K33" i="29"/>
  <c r="AL198" i="33"/>
  <c r="M198" i="33"/>
  <c r="AK38" i="33"/>
  <c r="L38" i="33"/>
  <c r="L179" i="33"/>
  <c r="AK179" i="33"/>
  <c r="J185" i="29"/>
  <c r="AI185" i="29"/>
  <c r="AI174" i="30"/>
  <c r="J174" i="30"/>
  <c r="J257" i="33"/>
  <c r="AI257" i="33"/>
  <c r="AF239" i="33"/>
  <c r="G239" i="33"/>
  <c r="M36" i="29"/>
  <c r="AL36" i="29"/>
  <c r="AG270" i="29"/>
  <c r="H270" i="29"/>
  <c r="H183" i="29"/>
  <c r="AG183" i="29"/>
  <c r="M203" i="33"/>
  <c r="AL203" i="33"/>
  <c r="AF109" i="33"/>
  <c r="G109" i="33"/>
  <c r="AK56" i="33"/>
  <c r="L56" i="33"/>
  <c r="AL35" i="29"/>
  <c r="M35" i="29"/>
  <c r="AI251" i="29"/>
  <c r="J251" i="29"/>
  <c r="AH145" i="29"/>
  <c r="I145" i="29"/>
  <c r="J143" i="33"/>
  <c r="AI143" i="33"/>
  <c r="AI250" i="31"/>
  <c r="J250" i="31"/>
  <c r="G26" i="29"/>
  <c r="AF26" i="29"/>
  <c r="K258" i="29"/>
  <c r="AJ258" i="29"/>
  <c r="M214" i="30"/>
  <c r="AL214" i="30"/>
  <c r="J129" i="33"/>
  <c r="AI129" i="33"/>
  <c r="AJ174" i="29"/>
  <c r="K174" i="29"/>
  <c r="H45" i="29"/>
  <c r="AG45" i="29"/>
  <c r="G230" i="29"/>
  <c r="AF230" i="29"/>
  <c r="M184" i="29"/>
  <c r="AL184" i="29"/>
  <c r="AL60" i="29"/>
  <c r="M60" i="29"/>
  <c r="AJ202" i="29"/>
  <c r="K202" i="29"/>
  <c r="K290" i="33"/>
  <c r="AJ290" i="33"/>
  <c r="AF108" i="33"/>
  <c r="G108" i="33"/>
  <c r="AJ299" i="33"/>
  <c r="K299" i="33"/>
  <c r="AG205" i="29"/>
  <c r="H205" i="29"/>
  <c r="L36" i="29"/>
  <c r="AK36" i="29"/>
  <c r="J196" i="33"/>
  <c r="AI196" i="33"/>
  <c r="M140" i="29"/>
  <c r="AL140" i="29"/>
  <c r="AG147" i="29"/>
  <c r="H147" i="29"/>
  <c r="M258" i="33"/>
  <c r="AL258" i="33"/>
  <c r="L37" i="34"/>
  <c r="AK37" i="34"/>
  <c r="G271" i="34"/>
  <c r="AF271" i="34"/>
  <c r="M199" i="33"/>
  <c r="AL199" i="33"/>
  <c r="L146" i="33"/>
  <c r="AK146" i="33"/>
  <c r="AH238" i="33"/>
  <c r="I238" i="33"/>
  <c r="I21" i="29"/>
  <c r="AH21" i="29"/>
  <c r="G184" i="29"/>
  <c r="AF184" i="29"/>
  <c r="I308" i="33"/>
  <c r="AH308" i="33"/>
  <c r="AF254" i="29"/>
  <c r="G254" i="29"/>
  <c r="H199" i="29"/>
  <c r="AG199" i="29"/>
  <c r="J88" i="29"/>
  <c r="AI88" i="29"/>
  <c r="AK195" i="29"/>
  <c r="L195" i="29"/>
  <c r="G281" i="29"/>
  <c r="AF281" i="29"/>
  <c r="H192" i="33"/>
  <c r="AG192" i="33"/>
  <c r="AJ213" i="29"/>
  <c r="K213" i="29"/>
  <c r="AF88" i="29"/>
  <c r="G88" i="29"/>
  <c r="AF148" i="29"/>
  <c r="G148" i="29"/>
  <c r="AL105" i="29"/>
  <c r="M105" i="29"/>
  <c r="AK114" i="29"/>
  <c r="L114" i="29"/>
  <c r="AF31" i="29"/>
  <c r="G31" i="29"/>
  <c r="L22" i="33"/>
  <c r="AK22" i="33"/>
  <c r="AJ182" i="29"/>
  <c r="K182" i="29"/>
  <c r="G139" i="29"/>
  <c r="AF139" i="29"/>
  <c r="AL171" i="29"/>
  <c r="M171" i="29"/>
  <c r="AL220" i="29"/>
  <c r="M220" i="29"/>
  <c r="AH276" i="33"/>
  <c r="I276" i="33"/>
  <c r="G174" i="30"/>
  <c r="AF174" i="30"/>
  <c r="G250" i="29"/>
  <c r="AF250" i="29"/>
  <c r="K157" i="29"/>
  <c r="AJ157" i="29"/>
  <c r="AH68" i="29"/>
  <c r="I68" i="29"/>
  <c r="H88" i="29"/>
  <c r="AG88" i="29"/>
  <c r="AH64" i="33"/>
  <c r="I64" i="33"/>
  <c r="AF283" i="33"/>
  <c r="G283" i="33"/>
  <c r="G229" i="29"/>
  <c r="AF229" i="29"/>
  <c r="AF187" i="29"/>
  <c r="G187" i="29"/>
  <c r="AI221" i="29"/>
  <c r="J221" i="29"/>
  <c r="AK243" i="29"/>
  <c r="L243" i="29"/>
  <c r="AL131" i="29"/>
  <c r="M131" i="29"/>
  <c r="H188" i="29"/>
  <c r="AG188" i="29"/>
  <c r="AK189" i="29"/>
  <c r="L189" i="29"/>
  <c r="M82" i="33"/>
  <c r="AL82" i="33"/>
  <c r="L145" i="29"/>
  <c r="AK145" i="29"/>
  <c r="I131" i="29"/>
  <c r="AH131" i="29"/>
  <c r="A324" i="30"/>
  <c r="AF324" i="30"/>
  <c r="AJ280" i="29"/>
  <c r="K280" i="29"/>
  <c r="AG112" i="29"/>
  <c r="H112" i="29"/>
  <c r="AJ238" i="29"/>
  <c r="K238" i="29"/>
  <c r="AI35" i="29"/>
  <c r="J35" i="29"/>
  <c r="AI167" i="29"/>
  <c r="J167" i="29"/>
  <c r="J229" i="33"/>
  <c r="AI229" i="33"/>
  <c r="AI59" i="29"/>
  <c r="J59" i="29"/>
  <c r="G153" i="29"/>
  <c r="AF153" i="29"/>
  <c r="K67" i="29"/>
  <c r="AJ67" i="29"/>
  <c r="J31" i="29"/>
  <c r="AI31" i="29"/>
  <c r="M122" i="34"/>
  <c r="AL122" i="34"/>
  <c r="AM122" i="34" s="1"/>
  <c r="AJ251" i="29"/>
  <c r="K251" i="29"/>
  <c r="AI111" i="33"/>
  <c r="J111" i="33"/>
  <c r="L262" i="33"/>
  <c r="AK262" i="33"/>
  <c r="M146" i="29"/>
  <c r="AL146" i="29"/>
  <c r="AK149" i="29"/>
  <c r="L149" i="29"/>
  <c r="J169" i="33"/>
  <c r="AI169" i="33"/>
  <c r="I123" i="33"/>
  <c r="AH123" i="33"/>
  <c r="L138" i="29"/>
  <c r="AK138" i="29"/>
  <c r="I58" i="29"/>
  <c r="AH58" i="29"/>
  <c r="K118" i="29"/>
  <c r="AJ118" i="29"/>
  <c r="AI69" i="29"/>
  <c r="J69" i="29"/>
  <c r="H264" i="29"/>
  <c r="AG264" i="29"/>
  <c r="AL236" i="29"/>
  <c r="M236" i="29"/>
  <c r="K231" i="33"/>
  <c r="AJ231" i="33"/>
  <c r="AK273" i="29"/>
  <c r="L273" i="29"/>
  <c r="G213" i="33"/>
  <c r="AF213" i="33"/>
  <c r="AI37" i="34"/>
  <c r="J37" i="34"/>
  <c r="I13" i="29"/>
  <c r="AH13" i="29"/>
  <c r="AH144" i="29"/>
  <c r="I144" i="29"/>
  <c r="K107" i="33"/>
  <c r="AJ107" i="33"/>
  <c r="AI246" i="29"/>
  <c r="J246" i="29"/>
  <c r="AK105" i="33"/>
  <c r="L105" i="33"/>
  <c r="AK119" i="33"/>
  <c r="L119" i="33"/>
  <c r="J311" i="33"/>
  <c r="AI311" i="33"/>
  <c r="AH76" i="29"/>
  <c r="I76" i="29"/>
  <c r="J109" i="33"/>
  <c r="AI109" i="33"/>
  <c r="AG269" i="29"/>
  <c r="H269" i="29"/>
  <c r="AK17" i="33"/>
  <c r="L17" i="33"/>
  <c r="AF46" i="29"/>
  <c r="G46" i="29"/>
  <c r="I89" i="33"/>
  <c r="AH89" i="33"/>
  <c r="AI149" i="31"/>
  <c r="J149" i="31"/>
  <c r="AJ148" i="29"/>
  <c r="K148" i="29"/>
  <c r="AL136" i="29"/>
  <c r="M136" i="29"/>
  <c r="L82" i="33"/>
  <c r="AK82" i="33"/>
  <c r="K259" i="33"/>
  <c r="AJ259" i="33"/>
  <c r="AG220" i="29"/>
  <c r="H220" i="29"/>
  <c r="AL208" i="31"/>
  <c r="M208" i="31"/>
  <c r="AK289" i="33"/>
  <c r="L289" i="33"/>
  <c r="H150" i="33"/>
  <c r="AG150" i="33"/>
  <c r="L8" i="29"/>
  <c r="AK8" i="29"/>
  <c r="AI148" i="33"/>
  <c r="J148" i="33"/>
  <c r="AH41" i="29"/>
  <c r="I41" i="29"/>
  <c r="AG16" i="29"/>
  <c r="H16" i="29"/>
  <c r="G207" i="29"/>
  <c r="AF207" i="29"/>
  <c r="AK286" i="29"/>
  <c r="L286" i="29"/>
  <c r="AF282" i="33"/>
  <c r="G282" i="33"/>
  <c r="AF111" i="33"/>
  <c r="G111" i="33"/>
  <c r="K171" i="29"/>
  <c r="AJ171" i="29"/>
  <c r="L230" i="29"/>
  <c r="AK230" i="29"/>
  <c r="AK179" i="29"/>
  <c r="L179" i="29"/>
  <c r="AI261" i="33"/>
  <c r="J261" i="33"/>
  <c r="AL245" i="29"/>
  <c r="M245" i="29"/>
  <c r="AH65" i="33"/>
  <c r="I65" i="33"/>
  <c r="AG243" i="33"/>
  <c r="H243" i="33"/>
  <c r="M256" i="29"/>
  <c r="AL256" i="29"/>
  <c r="AG97" i="33"/>
  <c r="H97" i="33"/>
  <c r="AJ105" i="33"/>
  <c r="K105" i="33"/>
  <c r="AH306" i="31"/>
  <c r="I306" i="31"/>
  <c r="J209" i="29"/>
  <c r="AI209" i="29"/>
  <c r="J60" i="29"/>
  <c r="AI60" i="29"/>
  <c r="K192" i="29"/>
  <c r="AJ192" i="29"/>
  <c r="AL179" i="29"/>
  <c r="M179" i="29"/>
  <c r="G205" i="29"/>
  <c r="AF205" i="29"/>
  <c r="AK166" i="29"/>
  <c r="L166" i="29"/>
  <c r="H123" i="33"/>
  <c r="AG123" i="33"/>
  <c r="H222" i="29"/>
  <c r="AG222" i="29"/>
  <c r="AF21" i="29"/>
  <c r="G21" i="29"/>
  <c r="AL272" i="29"/>
  <c r="M272" i="29"/>
  <c r="G91" i="29"/>
  <c r="AF91" i="29"/>
  <c r="AJ146" i="33"/>
  <c r="K146" i="33"/>
  <c r="AJ56" i="33"/>
  <c r="K56" i="33"/>
  <c r="AI128" i="30"/>
  <c r="J128" i="30"/>
  <c r="K91" i="29"/>
  <c r="AJ91" i="29"/>
  <c r="AL81" i="29"/>
  <c r="M81" i="29"/>
  <c r="M125" i="29"/>
  <c r="AL125" i="29"/>
  <c r="AG282" i="33"/>
  <c r="H282" i="33"/>
  <c r="AH138" i="29"/>
  <c r="I138" i="29"/>
  <c r="M73" i="31"/>
  <c r="AL73" i="31"/>
  <c r="AK14" i="29"/>
  <c r="L14" i="29"/>
  <c r="I72" i="29"/>
  <c r="AH72" i="29"/>
  <c r="AG53" i="30"/>
  <c r="H53" i="30"/>
  <c r="AF78" i="29"/>
  <c r="G78" i="29"/>
  <c r="AF227" i="29"/>
  <c r="G227" i="29"/>
  <c r="AJ108" i="33"/>
  <c r="K108" i="33"/>
  <c r="AH72" i="33"/>
  <c r="I72" i="33"/>
  <c r="I47" i="29"/>
  <c r="AH47" i="29"/>
  <c r="AG26" i="29"/>
  <c r="H26" i="29"/>
  <c r="AL37" i="29"/>
  <c r="M37" i="29"/>
  <c r="AF243" i="29"/>
  <c r="G243" i="29"/>
  <c r="L27" i="29"/>
  <c r="AK27" i="29"/>
  <c r="L79" i="33"/>
  <c r="AK79" i="33"/>
  <c r="AF118" i="29"/>
  <c r="G118" i="29"/>
  <c r="AL117" i="29"/>
  <c r="M117" i="29"/>
  <c r="AJ153" i="29"/>
  <c r="K153" i="29"/>
  <c r="I212" i="29"/>
  <c r="AH212" i="29"/>
  <c r="L20" i="29"/>
  <c r="AK20" i="29"/>
  <c r="AF177" i="29"/>
  <c r="G177" i="29"/>
  <c r="AG131" i="29"/>
  <c r="H131" i="29"/>
  <c r="G98" i="30"/>
  <c r="AF98" i="30"/>
  <c r="L98" i="30"/>
  <c r="AK98" i="30"/>
  <c r="AI273" i="29"/>
  <c r="J273" i="29"/>
  <c r="AI99" i="29"/>
  <c r="J99" i="29"/>
  <c r="AH15" i="29"/>
  <c r="I15" i="29"/>
  <c r="H138" i="29"/>
  <c r="AG138" i="29"/>
  <c r="AK117" i="29"/>
  <c r="L117" i="29"/>
  <c r="AI76" i="34"/>
  <c r="J76" i="34"/>
  <c r="K161" i="34"/>
  <c r="AJ161" i="34"/>
  <c r="H172" i="33"/>
  <c r="AG172" i="33"/>
  <c r="L239" i="33"/>
  <c r="AK239" i="33"/>
  <c r="L214" i="29"/>
  <c r="AK214" i="29"/>
  <c r="AF206" i="33"/>
  <c r="G206" i="33"/>
  <c r="AJ150" i="33"/>
  <c r="K150" i="33"/>
  <c r="J187" i="33"/>
  <c r="AI187" i="33"/>
  <c r="AG128" i="29"/>
  <c r="H128" i="29"/>
  <c r="AK93" i="33"/>
  <c r="L93" i="33"/>
  <c r="AK80" i="29"/>
  <c r="L80" i="29"/>
  <c r="AH87" i="29"/>
  <c r="I87" i="29"/>
  <c r="AK229" i="29"/>
  <c r="L229" i="29"/>
  <c r="I262" i="29"/>
  <c r="AH262" i="29"/>
  <c r="M299" i="33"/>
  <c r="AL299" i="33"/>
  <c r="K139" i="33"/>
  <c r="AJ139" i="33"/>
  <c r="K203" i="29"/>
  <c r="AJ203" i="29"/>
  <c r="K138" i="29"/>
  <c r="AJ138" i="29"/>
  <c r="H262" i="29"/>
  <c r="AG262" i="29"/>
  <c r="G87" i="29"/>
  <c r="AF87" i="29"/>
  <c r="M51" i="29"/>
  <c r="AL51" i="29"/>
  <c r="AK11" i="29"/>
  <c r="L11" i="29"/>
  <c r="AK95" i="29"/>
  <c r="L95" i="29"/>
  <c r="AF288" i="33"/>
  <c r="G288" i="33"/>
  <c r="AG219" i="29"/>
  <c r="H219" i="29"/>
  <c r="L111" i="29"/>
  <c r="AK111" i="29"/>
  <c r="H252" i="33"/>
  <c r="AG252" i="33"/>
  <c r="L223" i="29"/>
  <c r="AK223" i="29"/>
  <c r="I143" i="33"/>
  <c r="AH143" i="33"/>
  <c r="AI223" i="29"/>
  <c r="J223" i="29"/>
  <c r="I169" i="29"/>
  <c r="AH169" i="29"/>
  <c r="K38" i="29"/>
  <c r="AJ38" i="29"/>
  <c r="AF131" i="29"/>
  <c r="G131" i="29"/>
  <c r="AK88" i="29"/>
  <c r="L88" i="29"/>
  <c r="AK68" i="29"/>
  <c r="L68" i="29"/>
  <c r="AI93" i="29"/>
  <c r="J93" i="29"/>
  <c r="L38" i="29"/>
  <c r="AK38" i="29"/>
  <c r="AG247" i="29"/>
  <c r="H247" i="29"/>
  <c r="I192" i="29"/>
  <c r="AH192" i="29"/>
  <c r="AJ216" i="29"/>
  <c r="K216" i="29"/>
  <c r="AG153" i="29"/>
  <c r="H153" i="29"/>
  <c r="L200" i="33"/>
  <c r="AK200" i="33"/>
  <c r="AH109" i="33"/>
  <c r="I109" i="33"/>
  <c r="AK222" i="29"/>
  <c r="L222" i="29"/>
  <c r="I23" i="33"/>
  <c r="AH23" i="33"/>
  <c r="AL280" i="29"/>
  <c r="M280" i="29"/>
  <c r="I148" i="29"/>
  <c r="AH148" i="29"/>
  <c r="G259" i="29"/>
  <c r="AF259" i="29"/>
  <c r="AJ236" i="29"/>
  <c r="K236" i="29"/>
  <c r="G196" i="33"/>
  <c r="AF196" i="33"/>
  <c r="H220" i="33"/>
  <c r="AG220" i="33"/>
  <c r="K37" i="29"/>
  <c r="AJ37" i="29"/>
  <c r="G83" i="34"/>
  <c r="AF83" i="34"/>
  <c r="H250" i="33"/>
  <c r="AG250" i="33"/>
  <c r="AH187" i="29"/>
  <c r="I187" i="29"/>
  <c r="H21" i="29"/>
  <c r="AG21" i="29"/>
  <c r="J278" i="29"/>
  <c r="AI278" i="29"/>
  <c r="AK232" i="29"/>
  <c r="L232" i="29"/>
  <c r="L299" i="33"/>
  <c r="AK299" i="33"/>
  <c r="AL169" i="33"/>
  <c r="M169" i="33"/>
  <c r="L245" i="29"/>
  <c r="AK245" i="29"/>
  <c r="J175" i="34"/>
  <c r="AI175" i="34"/>
  <c r="AJ83" i="34"/>
  <c r="K83" i="34"/>
  <c r="J244" i="29"/>
  <c r="AI244" i="29"/>
  <c r="J250" i="29"/>
  <c r="AI250" i="29"/>
  <c r="AI50" i="29"/>
  <c r="J50" i="29"/>
  <c r="H42" i="29"/>
  <c r="AG42" i="29"/>
  <c r="J138" i="29"/>
  <c r="AI138" i="29"/>
  <c r="I288" i="33"/>
  <c r="AH288" i="33"/>
  <c r="H129" i="29"/>
  <c r="AG129" i="29"/>
  <c r="AJ95" i="29"/>
  <c r="K95" i="29"/>
  <c r="AJ120" i="29"/>
  <c r="K120" i="29"/>
  <c r="H259" i="29"/>
  <c r="AG259" i="29"/>
  <c r="AI83" i="34"/>
  <c r="J83" i="34"/>
  <c r="AH105" i="33"/>
  <c r="I105" i="33"/>
  <c r="L242" i="33"/>
  <c r="AK242" i="33"/>
  <c r="J232" i="29"/>
  <c r="AI232" i="29"/>
  <c r="M220" i="33"/>
  <c r="AL220" i="33"/>
  <c r="AJ38" i="33"/>
  <c r="K38" i="33"/>
  <c r="M313" i="34"/>
  <c r="AL313" i="34"/>
  <c r="AM313" i="34" s="1"/>
  <c r="I107" i="33"/>
  <c r="AH107" i="33"/>
  <c r="AL112" i="33"/>
  <c r="M112" i="33"/>
  <c r="J205" i="29"/>
  <c r="AI205" i="29"/>
  <c r="AJ263" i="29"/>
  <c r="K263" i="29"/>
  <c r="AL149" i="31"/>
  <c r="M149" i="31"/>
  <c r="L71" i="29"/>
  <c r="AK71" i="29"/>
  <c r="M76" i="34"/>
  <c r="AL76" i="34"/>
  <c r="AM76" i="34" s="1"/>
  <c r="H122" i="34"/>
  <c r="AG122" i="34"/>
  <c r="AI122" i="34"/>
  <c r="J122" i="34"/>
  <c r="G82" i="33"/>
  <c r="AF82" i="33"/>
  <c r="M131" i="33"/>
  <c r="AL131" i="33"/>
  <c r="K262" i="33"/>
  <c r="AJ262" i="33"/>
  <c r="AJ10" i="29"/>
  <c r="K10" i="29"/>
  <c r="J176" i="29"/>
  <c r="AI176" i="29"/>
  <c r="AH214" i="30"/>
  <c r="I214" i="30"/>
  <c r="AH224" i="29"/>
  <c r="I224" i="29"/>
  <c r="L168" i="29"/>
  <c r="AK168" i="29"/>
  <c r="L45" i="29"/>
  <c r="AK45" i="29"/>
  <c r="J313" i="34"/>
  <c r="AI313" i="34"/>
  <c r="H169" i="33"/>
  <c r="AG169" i="33"/>
  <c r="AI96" i="29"/>
  <c r="J96" i="29"/>
  <c r="G249" i="33"/>
  <c r="AF249" i="33"/>
  <c r="AK136" i="29"/>
  <c r="L136" i="29"/>
  <c r="K167" i="29"/>
  <c r="AJ167" i="29"/>
  <c r="J233" i="29"/>
  <c r="AI233" i="29"/>
  <c r="AI239" i="33"/>
  <c r="J239" i="33"/>
  <c r="I243" i="33"/>
  <c r="AH243" i="33"/>
  <c r="AJ109" i="29"/>
  <c r="K109" i="29"/>
  <c r="AJ278" i="29"/>
  <c r="K278" i="29"/>
  <c r="K173" i="33"/>
  <c r="AJ173" i="33"/>
  <c r="AG174" i="29"/>
  <c r="H174" i="29"/>
  <c r="L131" i="29"/>
  <c r="AK131" i="29"/>
  <c r="AJ122" i="34"/>
  <c r="K122" i="34"/>
  <c r="AK105" i="29"/>
  <c r="L105" i="29"/>
  <c r="AL173" i="33"/>
  <c r="M173" i="33"/>
  <c r="AI201" i="29"/>
  <c r="J201" i="29"/>
  <c r="I192" i="33"/>
  <c r="AH192" i="33"/>
  <c r="AK125" i="29"/>
  <c r="L125" i="29"/>
  <c r="AI57" i="29"/>
  <c r="J57" i="29"/>
  <c r="AI9" i="34"/>
  <c r="J9" i="34"/>
  <c r="AK86" i="29"/>
  <c r="L86" i="29"/>
  <c r="G30" i="29"/>
  <c r="AF30" i="29"/>
  <c r="M276" i="29"/>
  <c r="AL276" i="29"/>
  <c r="AH148" i="33"/>
  <c r="I148" i="33"/>
  <c r="AH93" i="33"/>
  <c r="I93" i="33"/>
  <c r="I28" i="29"/>
  <c r="AH28" i="29"/>
  <c r="AH256" i="29"/>
  <c r="I256" i="29"/>
  <c r="AL168" i="29"/>
  <c r="M168" i="29"/>
  <c r="H13" i="29"/>
  <c r="AG13" i="29"/>
  <c r="K271" i="34"/>
  <c r="AJ271" i="34"/>
  <c r="AH268" i="29"/>
  <c r="I268" i="29"/>
  <c r="AL17" i="33"/>
  <c r="M17" i="33"/>
  <c r="H159" i="33"/>
  <c r="AG159" i="33"/>
  <c r="L9" i="34"/>
  <c r="AK9" i="34"/>
  <c r="AI9" i="29"/>
  <c r="J9" i="29"/>
  <c r="G132" i="29"/>
  <c r="AF132" i="29"/>
  <c r="H140" i="29"/>
  <c r="AG140" i="29"/>
  <c r="J149" i="29"/>
  <c r="AI149" i="29"/>
  <c r="G169" i="33"/>
  <c r="AF169" i="33"/>
  <c r="AF67" i="29"/>
  <c r="G67" i="29"/>
  <c r="G262" i="33"/>
  <c r="AF262" i="33"/>
  <c r="G57" i="29"/>
  <c r="AF57" i="29"/>
  <c r="M110" i="29"/>
  <c r="AL110" i="29"/>
  <c r="AG170" i="29"/>
  <c r="H170" i="29"/>
  <c r="AG268" i="29"/>
  <c r="H268" i="29"/>
  <c r="AL38" i="29"/>
  <c r="M38" i="29"/>
  <c r="AI28" i="29"/>
  <c r="J28" i="29"/>
  <c r="AK93" i="29"/>
  <c r="L93" i="29"/>
  <c r="H107" i="33"/>
  <c r="AG107" i="33"/>
  <c r="AL249" i="33"/>
  <c r="M249" i="33"/>
  <c r="AI150" i="33"/>
  <c r="J150" i="33"/>
  <c r="I84" i="29"/>
  <c r="AH84" i="29"/>
  <c r="AL240" i="33"/>
  <c r="M240" i="33"/>
  <c r="G202" i="29"/>
  <c r="AF202" i="29"/>
  <c r="J158" i="29"/>
  <c r="AI158" i="29"/>
  <c r="AG201" i="29"/>
  <c r="H201" i="29"/>
  <c r="AI120" i="29"/>
  <c r="J120" i="29"/>
  <c r="AI159" i="33"/>
  <c r="J159" i="33"/>
  <c r="AJ71" i="29"/>
  <c r="K71" i="29"/>
  <c r="H237" i="29"/>
  <c r="AG237" i="29"/>
  <c r="J232" i="33"/>
  <c r="AI232" i="33"/>
  <c r="M194" i="29"/>
  <c r="AL194" i="29"/>
  <c r="AF200" i="33"/>
  <c r="G200" i="33"/>
  <c r="M76" i="29"/>
  <c r="AL76" i="29"/>
  <c r="AG246" i="29"/>
  <c r="H246" i="29"/>
  <c r="AL78" i="29"/>
  <c r="M78" i="29"/>
  <c r="AG145" i="29"/>
  <c r="H145" i="29"/>
  <c r="AG20" i="29"/>
  <c r="H20" i="29"/>
  <c r="AJ195" i="29"/>
  <c r="K195" i="29"/>
  <c r="AF197" i="29"/>
  <c r="G197" i="29"/>
  <c r="AK244" i="29"/>
  <c r="L244" i="29"/>
  <c r="M95" i="29"/>
  <c r="AL95" i="29"/>
  <c r="G57" i="33"/>
  <c r="AF57" i="33"/>
  <c r="M232" i="33"/>
  <c r="AL232" i="33"/>
  <c r="AF140" i="33"/>
  <c r="G140" i="33"/>
  <c r="AL31" i="29"/>
  <c r="M31" i="29"/>
  <c r="AL210" i="29"/>
  <c r="M210" i="29"/>
  <c r="AF232" i="29"/>
  <c r="G232" i="29"/>
  <c r="AF300" i="29"/>
  <c r="A300" i="29"/>
  <c r="AG258" i="29"/>
  <c r="H258" i="29"/>
  <c r="AH279" i="29"/>
  <c r="I279" i="29"/>
  <c r="AG119" i="33"/>
  <c r="H119" i="33"/>
  <c r="AJ183" i="29"/>
  <c r="K183" i="29"/>
  <c r="K198" i="29"/>
  <c r="AJ198" i="29"/>
  <c r="K256" i="29"/>
  <c r="AJ256" i="29"/>
  <c r="AL250" i="29"/>
  <c r="M250" i="29"/>
  <c r="AH78" i="29"/>
  <c r="I78" i="29"/>
  <c r="K111" i="29"/>
  <c r="AJ111" i="29"/>
  <c r="I115" i="29"/>
  <c r="AH115" i="29"/>
  <c r="AF253" i="29"/>
  <c r="G253" i="29"/>
  <c r="AG60" i="29"/>
  <c r="H60" i="29"/>
  <c r="J80" i="29"/>
  <c r="AI80" i="29"/>
  <c r="AH132" i="29"/>
  <c r="I132" i="29"/>
  <c r="H174" i="30"/>
  <c r="AG174" i="30"/>
  <c r="L169" i="29"/>
  <c r="AK169" i="29"/>
  <c r="L75" i="29"/>
  <c r="AK75" i="29"/>
  <c r="AG250" i="30"/>
  <c r="H250" i="30"/>
  <c r="H57" i="29"/>
  <c r="AG57" i="29"/>
  <c r="AI42" i="29"/>
  <c r="J42" i="29"/>
  <c r="AF113" i="33"/>
  <c r="G113" i="33"/>
  <c r="J98" i="30"/>
  <c r="AI98" i="30"/>
  <c r="AG132" i="29"/>
  <c r="H132" i="29"/>
  <c r="K244" i="29"/>
  <c r="AJ244" i="29"/>
  <c r="G155" i="29"/>
  <c r="AF155" i="29"/>
  <c r="AJ159" i="33"/>
  <c r="K159" i="33"/>
  <c r="H146" i="33"/>
  <c r="AG146" i="33"/>
  <c r="J147" i="29"/>
  <c r="AI147" i="29"/>
  <c r="M274" i="29"/>
  <c r="AL274" i="29"/>
  <c r="AJ80" i="29"/>
  <c r="K80" i="29"/>
  <c r="K268" i="29"/>
  <c r="AJ268" i="29"/>
  <c r="AL284" i="29"/>
  <c r="M284" i="29"/>
  <c r="AF45" i="29"/>
  <c r="G45" i="29"/>
  <c r="I98" i="30"/>
  <c r="AH98" i="30"/>
  <c r="AK219" i="29"/>
  <c r="L219" i="29"/>
  <c r="AK65" i="29"/>
  <c r="L65" i="29"/>
  <c r="AL214" i="29"/>
  <c r="M214" i="29"/>
  <c r="J157" i="29"/>
  <c r="AI157" i="29"/>
  <c r="AH155" i="29"/>
  <c r="I155" i="29"/>
  <c r="AL88" i="29"/>
  <c r="M88" i="29"/>
  <c r="K174" i="30"/>
  <c r="AJ174" i="30"/>
  <c r="M149" i="29"/>
  <c r="AL149" i="29"/>
  <c r="M61" i="29"/>
  <c r="AL61" i="29"/>
  <c r="AF219" i="29"/>
  <c r="G219" i="29"/>
  <c r="AF170" i="29"/>
  <c r="G170" i="29"/>
  <c r="L171" i="29"/>
  <c r="AK171" i="29"/>
  <c r="AL25" i="29"/>
  <c r="M25" i="29"/>
  <c r="AH219" i="29"/>
  <c r="I219" i="29"/>
  <c r="AG37" i="29"/>
  <c r="H37" i="29"/>
  <c r="AF213" i="29"/>
  <c r="G213" i="29"/>
  <c r="AI20" i="29"/>
  <c r="J20" i="29"/>
  <c r="AL140" i="33"/>
  <c r="M140" i="33"/>
  <c r="K87" i="30"/>
  <c r="AJ87" i="30"/>
  <c r="AH9" i="29"/>
  <c r="I9" i="29"/>
  <c r="J105" i="29"/>
  <c r="AI105" i="29"/>
  <c r="H267" i="29"/>
  <c r="AG267" i="29"/>
  <c r="AL105" i="33"/>
  <c r="M105" i="33"/>
  <c r="AJ283" i="33"/>
  <c r="K283" i="33"/>
  <c r="AK185" i="29"/>
  <c r="L185" i="29"/>
  <c r="AF65" i="29"/>
  <c r="G65" i="29"/>
  <c r="L275" i="29"/>
  <c r="AK275" i="29"/>
  <c r="AG141" i="33"/>
  <c r="H141" i="33"/>
  <c r="AH158" i="29"/>
  <c r="I158" i="29"/>
  <c r="G49" i="29"/>
  <c r="AF49" i="29"/>
  <c r="H9" i="29"/>
  <c r="AG9" i="29"/>
  <c r="J213" i="33"/>
  <c r="AI213" i="33"/>
  <c r="G22" i="29"/>
  <c r="AF22" i="29"/>
  <c r="L33" i="29"/>
  <c r="AK33" i="29"/>
  <c r="AH123" i="29"/>
  <c r="I123" i="29"/>
  <c r="AJ156" i="33"/>
  <c r="K156" i="33"/>
  <c r="AG311" i="33"/>
  <c r="H311" i="33"/>
  <c r="AI26" i="29"/>
  <c r="J26" i="29"/>
  <c r="AK167" i="29"/>
  <c r="L167" i="29"/>
  <c r="M204" i="29"/>
  <c r="AL204" i="29"/>
  <c r="K277" i="29"/>
  <c r="AJ277" i="29"/>
  <c r="L259" i="29"/>
  <c r="AK259" i="29"/>
  <c r="AL111" i="33"/>
  <c r="M111" i="33"/>
  <c r="AH255" i="33"/>
  <c r="I255" i="33"/>
  <c r="AL152" i="33"/>
  <c r="M152" i="33"/>
  <c r="AF284" i="29"/>
  <c r="G284" i="29"/>
  <c r="I39" i="34"/>
  <c r="AH39" i="34"/>
  <c r="G8" i="29"/>
  <c r="AF8" i="29"/>
  <c r="J68" i="29"/>
  <c r="AI68" i="29"/>
  <c r="AG22" i="33"/>
  <c r="H22" i="33"/>
  <c r="AH36" i="29"/>
  <c r="I36" i="29"/>
  <c r="L176" i="29"/>
  <c r="AK176" i="29"/>
  <c r="AH146" i="29"/>
  <c r="I146" i="29"/>
  <c r="AJ92" i="29"/>
  <c r="K92" i="29"/>
  <c r="AH250" i="33"/>
  <c r="I250" i="33"/>
  <c r="AJ60" i="29"/>
  <c r="K60" i="29"/>
  <c r="AG109" i="29"/>
  <c r="H109" i="29"/>
  <c r="M148" i="33"/>
  <c r="AL148" i="33"/>
  <c r="K109" i="33"/>
  <c r="AJ109" i="33"/>
  <c r="AF61" i="29"/>
  <c r="G61" i="29"/>
  <c r="AI259" i="33"/>
  <c r="J259" i="33"/>
  <c r="K250" i="31"/>
  <c r="AJ250" i="31"/>
  <c r="I283" i="33"/>
  <c r="AH283" i="33"/>
  <c r="L272" i="33"/>
  <c r="AK272" i="33"/>
  <c r="J17" i="29"/>
  <c r="AI17" i="29"/>
  <c r="AG166" i="29"/>
  <c r="H166" i="29"/>
  <c r="L199" i="29"/>
  <c r="AK199" i="29"/>
  <c r="AI268" i="29"/>
  <c r="J268" i="29"/>
  <c r="AJ93" i="29"/>
  <c r="K93" i="29"/>
  <c r="I45" i="29"/>
  <c r="AH45" i="29"/>
  <c r="AJ250" i="33"/>
  <c r="K250" i="33"/>
  <c r="AK192" i="33"/>
  <c r="L192" i="33"/>
  <c r="AJ105" i="29"/>
  <c r="K105" i="29"/>
  <c r="I169" i="33"/>
  <c r="AH169" i="33"/>
  <c r="AL231" i="29"/>
  <c r="M231" i="29"/>
  <c r="H173" i="33"/>
  <c r="AG173" i="33"/>
  <c r="AJ131" i="29"/>
  <c r="K131" i="29"/>
  <c r="AI271" i="29"/>
  <c r="J271" i="29"/>
  <c r="H258" i="33"/>
  <c r="AG258" i="33"/>
  <c r="AJ253" i="29"/>
  <c r="K253" i="29"/>
  <c r="AI107" i="33"/>
  <c r="J107" i="33"/>
  <c r="M101" i="29"/>
  <c r="AL101" i="29"/>
  <c r="AF32" i="29"/>
  <c r="G32" i="29"/>
  <c r="AF65" i="33"/>
  <c r="G65" i="33"/>
  <c r="AG157" i="29"/>
  <c r="H157" i="29"/>
  <c r="AH166" i="29"/>
  <c r="I166" i="29"/>
  <c r="AF174" i="33"/>
  <c r="G174" i="33"/>
  <c r="AF82" i="29"/>
  <c r="G82" i="29"/>
  <c r="AF189" i="29"/>
  <c r="G189" i="29"/>
  <c r="AH254" i="29"/>
  <c r="I254" i="29"/>
  <c r="AJ275" i="29"/>
  <c r="K275" i="29"/>
  <c r="AH125" i="29"/>
  <c r="I125" i="29"/>
  <c r="L236" i="29"/>
  <c r="AK236" i="29"/>
  <c r="AK258" i="29"/>
  <c r="L258" i="29"/>
  <c r="AJ15" i="29"/>
  <c r="K15" i="29"/>
  <c r="L170" i="29"/>
  <c r="AK170" i="29"/>
  <c r="I25" i="30"/>
  <c r="AH25" i="30"/>
  <c r="AJ143" i="29"/>
  <c r="K143" i="29"/>
  <c r="AG141" i="29"/>
  <c r="H141" i="29"/>
  <c r="AF255" i="33"/>
  <c r="G255" i="33"/>
  <c r="I75" i="29"/>
  <c r="AH75" i="29"/>
  <c r="AF261" i="29"/>
  <c r="G261" i="29"/>
  <c r="M246" i="29"/>
  <c r="AL246" i="29"/>
  <c r="AJ65" i="33"/>
  <c r="K65" i="33"/>
  <c r="AK197" i="29"/>
  <c r="L197" i="29"/>
  <c r="I185" i="29"/>
  <c r="AH185" i="29"/>
  <c r="AH204" i="33"/>
  <c r="I204" i="33"/>
  <c r="AG256" i="29"/>
  <c r="H256" i="29"/>
  <c r="AF236" i="29"/>
  <c r="G236" i="29"/>
  <c r="AK114" i="33"/>
  <c r="L114" i="33"/>
  <c r="H143" i="29"/>
  <c r="AG143" i="29"/>
  <c r="L90" i="29"/>
  <c r="AK90" i="29"/>
  <c r="AH50" i="29"/>
  <c r="I50" i="29"/>
  <c r="AL224" i="29"/>
  <c r="M224" i="29"/>
  <c r="AF87" i="30"/>
  <c r="G87" i="30"/>
  <c r="AF141" i="29"/>
  <c r="G141" i="29"/>
  <c r="K177" i="29"/>
  <c r="AJ177" i="29"/>
  <c r="AI47" i="29"/>
  <c r="J47" i="29"/>
  <c r="AK260" i="33"/>
  <c r="L260" i="33"/>
  <c r="AL109" i="29"/>
  <c r="M109" i="29"/>
  <c r="AF182" i="31"/>
  <c r="G182" i="31"/>
  <c r="G166" i="29"/>
  <c r="AF166" i="29"/>
  <c r="G12" i="29"/>
  <c r="AF12" i="29"/>
  <c r="AH99" i="29"/>
  <c r="I99" i="29"/>
  <c r="AK16" i="29"/>
  <c r="L16" i="29"/>
  <c r="G105" i="33"/>
  <c r="AF105" i="33"/>
  <c r="AL258" i="29"/>
  <c r="M258" i="29"/>
  <c r="H115" i="29"/>
  <c r="AG115" i="29"/>
  <c r="AJ276" i="29"/>
  <c r="K276" i="29"/>
  <c r="AL72" i="33"/>
  <c r="M72" i="33"/>
  <c r="AL26" i="29"/>
  <c r="M26" i="29"/>
  <c r="AK183" i="29"/>
  <c r="L183" i="29"/>
  <c r="K53" i="30"/>
  <c r="AJ53" i="30"/>
  <c r="AJ284" i="29"/>
  <c r="K284" i="29"/>
  <c r="AL139" i="29"/>
  <c r="M139" i="29"/>
  <c r="H250" i="29"/>
  <c r="AG250" i="29"/>
  <c r="M96" i="29"/>
  <c r="AL96" i="29"/>
  <c r="G209" i="29"/>
  <c r="AF209" i="29"/>
  <c r="AK199" i="33"/>
  <c r="L199" i="33"/>
  <c r="AG87" i="29"/>
  <c r="H87" i="29"/>
  <c r="AL87" i="29"/>
  <c r="M87" i="29"/>
  <c r="I261" i="29"/>
  <c r="AH261" i="29"/>
  <c r="AI148" i="29"/>
  <c r="J148" i="29"/>
  <c r="I54" i="33"/>
  <c r="AH54" i="33"/>
  <c r="K272" i="33"/>
  <c r="AJ272" i="33"/>
  <c r="K229" i="29"/>
  <c r="AJ229" i="29"/>
  <c r="G145" i="29"/>
  <c r="AF145" i="29"/>
  <c r="AG198" i="33"/>
  <c r="H198" i="33"/>
  <c r="AI253" i="29"/>
  <c r="J253" i="29"/>
  <c r="AJ158" i="29"/>
  <c r="K158" i="29"/>
  <c r="L65" i="33"/>
  <c r="AK65" i="33"/>
  <c r="L139" i="33"/>
  <c r="AK139" i="33"/>
  <c r="M272" i="33"/>
  <c r="AL272" i="33"/>
  <c r="AF201" i="29"/>
  <c r="G201" i="29"/>
  <c r="AL156" i="33"/>
  <c r="M156" i="33"/>
  <c r="I290" i="33"/>
  <c r="AH290" i="33"/>
  <c r="I111" i="33"/>
  <c r="AH111" i="33"/>
  <c r="J216" i="29"/>
  <c r="AI216" i="29"/>
  <c r="M133" i="33"/>
  <c r="AL133" i="33"/>
  <c r="AF144" i="29"/>
  <c r="G144" i="29"/>
  <c r="J287" i="29"/>
  <c r="AI287" i="29"/>
  <c r="K155" i="29"/>
  <c r="AJ155" i="29"/>
  <c r="G233" i="29"/>
  <c r="AF233" i="29"/>
  <c r="G120" i="29"/>
  <c r="AF120" i="29"/>
  <c r="G182" i="29"/>
  <c r="AF182" i="29"/>
  <c r="AK213" i="30"/>
  <c r="L213" i="30"/>
  <c r="G20" i="29"/>
  <c r="AF20" i="29"/>
  <c r="AF9" i="34"/>
  <c r="G9" i="34"/>
  <c r="H105" i="29"/>
  <c r="AG105" i="29"/>
  <c r="I231" i="33"/>
  <c r="AH231" i="33"/>
  <c r="AG284" i="29"/>
  <c r="H284" i="29"/>
  <c r="AF35" i="29"/>
  <c r="G35" i="29"/>
  <c r="G38" i="33"/>
  <c r="AF38" i="33"/>
  <c r="H86" i="29"/>
  <c r="AG86" i="29"/>
  <c r="AK21" i="29"/>
  <c r="L21" i="29"/>
  <c r="I248" i="29"/>
  <c r="AH248" i="29"/>
  <c r="J86" i="29"/>
  <c r="AI86" i="29"/>
  <c r="AJ12" i="29"/>
  <c r="K12" i="29"/>
  <c r="K149" i="29"/>
  <c r="AJ149" i="29"/>
  <c r="AH167" i="29"/>
  <c r="I167" i="29"/>
  <c r="AI139" i="33"/>
  <c r="J139" i="33"/>
  <c r="AK276" i="33"/>
  <c r="L276" i="33"/>
  <c r="AH266" i="29"/>
  <c r="I266" i="29"/>
  <c r="K43" i="29"/>
  <c r="AJ43" i="29"/>
  <c r="AI255" i="33"/>
  <c r="J255" i="33"/>
  <c r="H171" i="29"/>
  <c r="AG171" i="29"/>
  <c r="I245" i="29"/>
  <c r="AH245" i="29"/>
  <c r="H17" i="29"/>
  <c r="AG17" i="29"/>
  <c r="AH183" i="29"/>
  <c r="I183" i="29"/>
  <c r="AJ185" i="29"/>
  <c r="K185" i="29"/>
  <c r="AK120" i="29"/>
  <c r="L120" i="29"/>
  <c r="AH92" i="29"/>
  <c r="I92" i="29"/>
  <c r="AL17" i="29"/>
  <c r="M17" i="29"/>
  <c r="AG35" i="29"/>
  <c r="H35" i="29"/>
  <c r="M145" i="29"/>
  <c r="AL145" i="29"/>
  <c r="AF198" i="33"/>
  <c r="G198" i="33"/>
  <c r="AI281" i="29"/>
  <c r="J281" i="29"/>
  <c r="AJ89" i="33"/>
  <c r="K89" i="33"/>
  <c r="J17" i="33"/>
  <c r="AI17" i="33"/>
  <c r="AH73" i="31"/>
  <c r="I73" i="31"/>
  <c r="L64" i="33"/>
  <c r="AK64" i="33"/>
  <c r="G267" i="29"/>
  <c r="AF267" i="29"/>
  <c r="L268" i="29"/>
  <c r="AK268" i="29"/>
  <c r="L76" i="29"/>
  <c r="AK76" i="29"/>
  <c r="AK283" i="33"/>
  <c r="L283" i="33"/>
  <c r="I177" i="29"/>
  <c r="AH177" i="29"/>
  <c r="AK313" i="34"/>
  <c r="L313" i="34"/>
  <c r="K34" i="29"/>
  <c r="AJ34" i="29"/>
  <c r="AL143" i="33"/>
  <c r="M143" i="33"/>
  <c r="M155" i="29"/>
  <c r="AL155" i="29"/>
  <c r="M41" i="29"/>
  <c r="AL41" i="29"/>
  <c r="K211" i="29"/>
  <c r="AJ211" i="29"/>
  <c r="H92" i="29"/>
  <c r="AG92" i="29"/>
  <c r="H93" i="33"/>
  <c r="AG93" i="33"/>
  <c r="I69" i="29"/>
  <c r="AH69" i="29"/>
  <c r="AK208" i="29"/>
  <c r="L208" i="29"/>
  <c r="AH184" i="29"/>
  <c r="I184" i="29"/>
  <c r="AI202" i="29"/>
  <c r="J202" i="29"/>
  <c r="AH231" i="29"/>
  <c r="I231" i="29"/>
  <c r="L23" i="33"/>
  <c r="AK23" i="33"/>
  <c r="M56" i="33"/>
  <c r="AL56" i="33"/>
  <c r="AJ210" i="29"/>
  <c r="K210" i="29"/>
  <c r="AG96" i="29"/>
  <c r="H96" i="29"/>
  <c r="AL143" i="29"/>
  <c r="M143" i="29"/>
  <c r="AL22" i="29"/>
  <c r="M22" i="29"/>
  <c r="AG78" i="29"/>
  <c r="H78" i="29"/>
  <c r="I119" i="33"/>
  <c r="AH119" i="33"/>
  <c r="AI151" i="33"/>
  <c r="J151" i="33"/>
  <c r="G214" i="30"/>
  <c r="AF214" i="30"/>
  <c r="I207" i="29"/>
  <c r="AH207" i="29"/>
  <c r="AF308" i="33"/>
  <c r="G308" i="33"/>
  <c r="AJ147" i="29"/>
  <c r="K147" i="29"/>
  <c r="AK213" i="33"/>
  <c r="L213" i="33"/>
  <c r="AL97" i="33"/>
  <c r="M97" i="33"/>
  <c r="AI231" i="29"/>
  <c r="J231" i="29"/>
  <c r="L133" i="33"/>
  <c r="AK133" i="33"/>
  <c r="AF208" i="29"/>
  <c r="G208" i="29"/>
  <c r="K243" i="33"/>
  <c r="AJ243" i="33"/>
  <c r="K162" i="33"/>
  <c r="AJ162" i="33"/>
  <c r="G164" i="29"/>
  <c r="AF164" i="29"/>
  <c r="K47" i="29"/>
  <c r="AJ47" i="29"/>
  <c r="H182" i="31"/>
  <c r="AG182" i="31"/>
  <c r="G286" i="29"/>
  <c r="AF286" i="29"/>
  <c r="AG139" i="33"/>
  <c r="H139" i="33"/>
  <c r="M241" i="33"/>
  <c r="AL241" i="33"/>
  <c r="AJ233" i="29"/>
  <c r="K233" i="29"/>
  <c r="I179" i="29"/>
  <c r="AH179" i="29"/>
  <c r="AK82" i="29"/>
  <c r="L82" i="29"/>
  <c r="AK144" i="29"/>
  <c r="L144" i="29"/>
  <c r="AF240" i="33"/>
  <c r="G240" i="33"/>
  <c r="J240" i="33"/>
  <c r="AI240" i="33"/>
  <c r="K22" i="33"/>
  <c r="AJ22" i="33"/>
  <c r="AG51" i="29"/>
  <c r="H51" i="29"/>
  <c r="K224" i="29"/>
  <c r="AJ224" i="29"/>
  <c r="J275" i="33"/>
  <c r="AI275" i="33"/>
  <c r="AJ264" i="29"/>
  <c r="K264" i="29"/>
  <c r="AI91" i="29"/>
  <c r="J91" i="29"/>
  <c r="M201" i="29"/>
  <c r="AL201" i="29"/>
  <c r="G203" i="29"/>
  <c r="AF203" i="29"/>
  <c r="AK130" i="29"/>
  <c r="L130" i="29"/>
  <c r="AG129" i="30"/>
  <c r="H129" i="30"/>
  <c r="AG118" i="29"/>
  <c r="H118" i="29"/>
  <c r="H169" i="29"/>
  <c r="AG169" i="29"/>
  <c r="AF179" i="29"/>
  <c r="G179" i="29"/>
  <c r="H149" i="31"/>
  <c r="AG149" i="31"/>
  <c r="AI229" i="29"/>
  <c r="J229" i="29"/>
  <c r="AL79" i="29"/>
  <c r="M79" i="29"/>
  <c r="AK276" i="29"/>
  <c r="L276" i="29"/>
  <c r="I309" i="33"/>
  <c r="AH309" i="33"/>
  <c r="L61" i="29"/>
  <c r="AK61" i="29"/>
  <c r="AF11" i="29"/>
  <c r="G11" i="29"/>
  <c r="AK53" i="30"/>
  <c r="L53" i="30"/>
  <c r="I208" i="29"/>
  <c r="AH208" i="29"/>
  <c r="J210" i="29"/>
  <c r="AI210" i="29"/>
  <c r="AI267" i="29"/>
  <c r="J267" i="29"/>
  <c r="G172" i="33"/>
  <c r="AF172" i="33"/>
  <c r="AH159" i="33"/>
  <c r="I159" i="33"/>
  <c r="AF111" i="29"/>
  <c r="G111" i="29"/>
  <c r="AG257" i="33"/>
  <c r="H257" i="33"/>
  <c r="AG143" i="33"/>
  <c r="H143" i="33"/>
  <c r="L229" i="33"/>
  <c r="AK229" i="33"/>
  <c r="AI192" i="33"/>
  <c r="J192" i="33"/>
  <c r="M187" i="33"/>
  <c r="AL187" i="33"/>
  <c r="H7" i="33"/>
  <c r="AG7" i="33"/>
  <c r="AI250" i="33"/>
  <c r="J250" i="33"/>
  <c r="AI192" i="29"/>
  <c r="J192" i="29"/>
  <c r="AJ214" i="30"/>
  <c r="K214" i="30"/>
  <c r="G262" i="29"/>
  <c r="AF262" i="29"/>
  <c r="AK55" i="29"/>
  <c r="L55" i="29"/>
  <c r="I216" i="29"/>
  <c r="AH216" i="29"/>
  <c r="AH275" i="33"/>
  <c r="I275" i="33"/>
  <c r="K42" i="29"/>
  <c r="AJ42" i="29"/>
  <c r="G29" i="29"/>
  <c r="AF29" i="29"/>
  <c r="AH39" i="29"/>
  <c r="I39" i="29"/>
  <c r="AH200" i="33"/>
  <c r="I200" i="33"/>
  <c r="M74" i="31"/>
  <c r="AL74" i="31"/>
  <c r="AH289" i="33"/>
  <c r="I289" i="33"/>
  <c r="K205" i="29"/>
  <c r="AJ205" i="29"/>
  <c r="AI227" i="29"/>
  <c r="J227" i="29"/>
  <c r="AJ29" i="29"/>
  <c r="K29" i="29"/>
  <c r="AF276" i="33"/>
  <c r="G276" i="33"/>
  <c r="AJ270" i="29"/>
  <c r="K270" i="29"/>
  <c r="AL250" i="31"/>
  <c r="M250" i="31"/>
  <c r="AJ23" i="33"/>
  <c r="K23" i="33"/>
  <c r="AK253" i="29"/>
  <c r="L253" i="29"/>
  <c r="I257" i="33"/>
  <c r="AH257" i="33"/>
  <c r="L269" i="33"/>
  <c r="AK269" i="33"/>
  <c r="AL71" i="29"/>
  <c r="M71" i="29"/>
  <c r="AI140" i="33"/>
  <c r="J140" i="33"/>
  <c r="I216" i="33"/>
  <c r="AH216" i="33"/>
  <c r="I247" i="29"/>
  <c r="AH247" i="29"/>
  <c r="AF194" i="29"/>
  <c r="G194" i="29"/>
  <c r="AJ125" i="29"/>
  <c r="K125" i="29"/>
  <c r="AI74" i="31"/>
  <c r="J74" i="31"/>
  <c r="I273" i="29"/>
  <c r="AH273" i="29"/>
  <c r="H8" i="29"/>
  <c r="AG8" i="29"/>
  <c r="AI119" i="29"/>
  <c r="J119" i="29"/>
  <c r="AK282" i="33"/>
  <c r="L282" i="33"/>
  <c r="AJ291" i="33"/>
  <c r="K291" i="33"/>
  <c r="I139" i="29"/>
  <c r="AH139" i="29"/>
  <c r="J306" i="31"/>
  <c r="AI306" i="31"/>
  <c r="AH14" i="29"/>
  <c r="I14" i="29"/>
  <c r="AG76" i="29"/>
  <c r="H76" i="29"/>
  <c r="J78" i="29"/>
  <c r="AI78" i="29"/>
  <c r="M177" i="29"/>
  <c r="AL177" i="29"/>
  <c r="AJ123" i="33"/>
  <c r="K123" i="33"/>
  <c r="AH173" i="33"/>
  <c r="I173" i="33"/>
  <c r="K247" i="29"/>
  <c r="AJ247" i="29"/>
  <c r="L224" i="29"/>
  <c r="AK224" i="29"/>
  <c r="K74" i="31"/>
  <c r="AJ74" i="31"/>
  <c r="H38" i="33"/>
  <c r="AG38" i="33"/>
  <c r="AG203" i="33"/>
  <c r="H203" i="33"/>
  <c r="G7" i="33"/>
  <c r="AF7" i="33"/>
  <c r="AG111" i="33"/>
  <c r="H111" i="33"/>
  <c r="I64" i="29"/>
  <c r="AH64" i="29"/>
  <c r="M172" i="33"/>
  <c r="AL172" i="33"/>
  <c r="K25" i="29"/>
  <c r="AJ25" i="29"/>
  <c r="J237" i="29"/>
  <c r="AI237" i="29"/>
  <c r="AK249" i="33"/>
  <c r="L249" i="33"/>
  <c r="I220" i="33"/>
  <c r="AH220" i="33"/>
  <c r="AG120" i="29"/>
  <c r="H120" i="29"/>
  <c r="AH275" i="29"/>
  <c r="I275" i="29"/>
  <c r="M29" i="29"/>
  <c r="AL29" i="29"/>
  <c r="AH112" i="29"/>
  <c r="I112" i="29"/>
  <c r="H39" i="34"/>
  <c r="AG39" i="34"/>
  <c r="M221" i="29"/>
  <c r="AL221" i="29"/>
  <c r="AH258" i="29"/>
  <c r="I258" i="29"/>
  <c r="AK247" i="29"/>
  <c r="L247" i="29"/>
  <c r="AF42" i="29"/>
  <c r="G42" i="29"/>
  <c r="AG194" i="29"/>
  <c r="H194" i="29"/>
  <c r="G258" i="29"/>
  <c r="AF258" i="29"/>
  <c r="M55" i="29"/>
  <c r="AL55" i="29"/>
  <c r="AJ221" i="29"/>
  <c r="K221" i="29"/>
  <c r="AK216" i="33"/>
  <c r="L216" i="33"/>
  <c r="J57" i="33"/>
  <c r="AI57" i="33"/>
  <c r="AJ58" i="29"/>
  <c r="K58" i="29"/>
  <c r="J162" i="33"/>
  <c r="AI162" i="33"/>
  <c r="K269" i="29"/>
  <c r="AJ269" i="29"/>
  <c r="AK266" i="29"/>
  <c r="L266" i="29"/>
  <c r="G73" i="29"/>
  <c r="AF73" i="29"/>
  <c r="AK284" i="29"/>
  <c r="L284" i="29"/>
  <c r="H255" i="33"/>
  <c r="AG255" i="33"/>
  <c r="AK129" i="33"/>
  <c r="L129" i="33"/>
  <c r="L41" i="29"/>
  <c r="AK41" i="29"/>
  <c r="AL9" i="34"/>
  <c r="AM9" i="34" s="1"/>
  <c r="M9" i="34"/>
  <c r="H189" i="29"/>
  <c r="AG189" i="29"/>
  <c r="AJ68" i="33"/>
  <c r="K68" i="33"/>
  <c r="K98" i="29"/>
  <c r="AJ98" i="29"/>
  <c r="AJ64" i="33"/>
  <c r="K64" i="33"/>
  <c r="AI212" i="29"/>
  <c r="J212" i="29"/>
  <c r="G38" i="29"/>
  <c r="AF38" i="29"/>
  <c r="AK140" i="33"/>
  <c r="L140" i="33"/>
  <c r="AI127" i="29"/>
  <c r="J127" i="29"/>
  <c r="H40" i="29"/>
  <c r="AG40" i="29"/>
  <c r="AI161" i="34"/>
  <c r="J161" i="34"/>
  <c r="AH150" i="33"/>
  <c r="I150" i="33"/>
  <c r="AG231" i="33"/>
  <c r="H231" i="33"/>
  <c r="AH259" i="33"/>
  <c r="I259" i="33"/>
  <c r="AJ39" i="34"/>
  <c r="K39" i="34"/>
  <c r="AG85" i="33"/>
  <c r="H85" i="33"/>
  <c r="AI88" i="33"/>
  <c r="J88" i="33"/>
  <c r="I144" i="33"/>
  <c r="AH144" i="33"/>
  <c r="AF88" i="33"/>
  <c r="G88" i="33"/>
  <c r="M88" i="33"/>
  <c r="AL88" i="33"/>
  <c r="K85" i="33"/>
  <c r="AJ85" i="33"/>
  <c r="AG88" i="33"/>
  <c r="H88" i="33"/>
  <c r="L144" i="33"/>
  <c r="AK144" i="33"/>
  <c r="AG144" i="33"/>
  <c r="H144" i="33"/>
  <c r="AK88" i="33"/>
  <c r="L88" i="33"/>
  <c r="AK85" i="33"/>
  <c r="L85" i="33"/>
  <c r="K88" i="33"/>
  <c r="AJ88" i="33"/>
  <c r="AI85" i="33"/>
  <c r="J85" i="33"/>
  <c r="G144" i="33"/>
  <c r="AF144" i="33"/>
  <c r="AK184" i="34"/>
  <c r="L184" i="34"/>
  <c r="K144" i="33"/>
  <c r="AJ144" i="33"/>
  <c r="M85" i="33"/>
  <c r="AL85" i="33"/>
  <c r="AI184" i="34"/>
  <c r="J184" i="34"/>
  <c r="AL144" i="33"/>
  <c r="M144" i="33"/>
  <c r="AF85" i="33"/>
  <c r="G85" i="33"/>
  <c r="AI144" i="33"/>
  <c r="J144" i="33"/>
  <c r="AH88" i="33"/>
  <c r="I88" i="33"/>
  <c r="AJ184" i="34"/>
  <c r="K184" i="34"/>
  <c r="I85" i="33"/>
  <c r="AH85" i="33"/>
  <c r="AL184" i="34"/>
  <c r="AM184" i="34" s="1"/>
  <c r="M184" i="34"/>
  <c r="W138" i="31" a="1"/>
  <c r="X51" i="31" a="1"/>
  <c r="Z188" i="31" a="1"/>
  <c r="W154" i="31" a="1"/>
  <c r="X269" i="31" a="1"/>
  <c r="T154" i="31" a="1"/>
  <c r="T104" i="31" a="1"/>
  <c r="Y48" i="31" a="1"/>
  <c r="U297" i="31" a="1"/>
  <c r="Z215" i="31" a="1"/>
  <c r="V272" i="31" a="1"/>
  <c r="U50" i="31" a="1"/>
  <c r="W20" i="31" a="1"/>
  <c r="Y175" i="31" a="1"/>
  <c r="Z104" i="31" a="1"/>
  <c r="T120" i="31" a="1"/>
  <c r="T223" i="31" a="1"/>
  <c r="Y160" i="31" a="1"/>
  <c r="X232" i="31" a="1"/>
  <c r="X92" i="31" a="1"/>
  <c r="W221" i="31" a="1"/>
  <c r="Y66" i="31" a="1"/>
  <c r="V127" i="31" a="1"/>
  <c r="Z31" i="31" a="1"/>
  <c r="W285" i="31" a="1"/>
  <c r="U130" i="31" a="1"/>
  <c r="Z51" i="31" a="1"/>
  <c r="U227" i="31" a="1"/>
  <c r="W44" i="31" a="1"/>
  <c r="X91" i="31" a="1"/>
  <c r="W267" i="31" a="1"/>
  <c r="T77" i="31" a="1"/>
  <c r="T294" i="31" a="1"/>
  <c r="U189" i="31" a="1"/>
  <c r="U303" i="31" a="1"/>
  <c r="V263" i="31" a="1"/>
  <c r="T114" i="31" a="1"/>
  <c r="W180" i="31" a="1"/>
  <c r="V211" i="31" a="1"/>
  <c r="X283" i="31" a="1"/>
  <c r="V305" i="31" a="1"/>
  <c r="T168" i="31" a="1"/>
  <c r="U203" i="31" a="1"/>
  <c r="U160" i="31" a="1"/>
  <c r="Z128" i="31" a="1"/>
  <c r="X14" i="31" a="1"/>
  <c r="V285" i="31" a="1"/>
  <c r="Z77" i="31" a="1"/>
  <c r="W175" i="31" a="1"/>
  <c r="W67" i="31" a="1"/>
  <c r="V304" i="31" a="1"/>
  <c r="W301" i="31" a="1"/>
  <c r="T179" i="31" a="1"/>
  <c r="V135" i="31" a="1"/>
  <c r="Z229" i="31" a="1"/>
  <c r="T44" i="31" a="1"/>
  <c r="Z203" i="31" a="1"/>
  <c r="Z33" i="31" a="1"/>
  <c r="U71" i="31" a="1"/>
  <c r="Z293" i="31" a="1"/>
  <c r="Y138" i="31" a="1"/>
  <c r="T42" i="31" a="1"/>
  <c r="Z34" i="31" a="1"/>
  <c r="Z154" i="31" a="1"/>
  <c r="T30" i="31" a="1"/>
  <c r="Z137" i="31" a="1"/>
  <c r="X69" i="31" a="1"/>
  <c r="V78" i="31" a="1"/>
  <c r="Z278" i="31" a="1"/>
  <c r="Z132" i="31" a="1"/>
  <c r="Y19" i="31" a="1"/>
  <c r="V284" i="31" a="1"/>
  <c r="Y92" i="31" a="1"/>
  <c r="W302" i="31" a="1"/>
  <c r="X11" i="31" a="1"/>
  <c r="W213" i="31" a="1"/>
  <c r="T58" i="31" a="1"/>
  <c r="U265" i="31" a="1"/>
  <c r="X188" i="31" a="1"/>
  <c r="Y232" i="31" a="1"/>
  <c r="T226" i="31" a="1"/>
  <c r="V130" i="31" a="1"/>
  <c r="T63" i="31" a="1"/>
  <c r="U166" i="31" a="1"/>
  <c r="V77" i="31" a="1"/>
  <c r="Z115" i="31" a="1"/>
  <c r="T222" i="31" a="1"/>
  <c r="T127" i="31" a="1"/>
  <c r="X44" i="31" a="1"/>
  <c r="Y78" i="31" a="1"/>
  <c r="Z21" i="31" a="1"/>
  <c r="U52" i="31" a="1"/>
  <c r="Y63" i="31" a="1"/>
  <c r="V40" i="31" a="1"/>
  <c r="W80" i="31" a="1"/>
  <c r="U206" i="31" a="1"/>
  <c r="U41" i="31" a="1"/>
  <c r="X261" i="34" a="1"/>
  <c r="U308" i="34" a="1"/>
  <c r="Y308" i="34" a="1"/>
  <c r="T64" i="34" a="1"/>
  <c r="Z102" i="34" a="1"/>
  <c r="Y39" i="35" a="1"/>
  <c r="W174" i="34" a="1"/>
  <c r="Y113" i="34" a="1"/>
  <c r="X200" i="34" a="1"/>
  <c r="Z68" i="34" a="1"/>
  <c r="Y310" i="34" a="1"/>
  <c r="U68" i="34" a="1"/>
  <c r="V282" i="34" a="1"/>
  <c r="W291" i="34" a="1"/>
  <c r="U89" i="34" a="1"/>
  <c r="W290" i="34" a="1"/>
  <c r="W299" i="34" a="1"/>
  <c r="T102" i="34" a="1"/>
  <c r="Y311" i="34" a="1"/>
  <c r="Y203" i="34" a="1"/>
  <c r="Y130" i="34" a="1"/>
  <c r="T129" i="34" a="1"/>
  <c r="W170" i="34" a="1"/>
  <c r="Z218" i="34" a="1"/>
  <c r="U209" i="33" a="1"/>
  <c r="X141" i="34" a="1"/>
  <c r="U56" i="34" a="1"/>
  <c r="Y56" i="34" a="1"/>
  <c r="V64" i="34" a="1"/>
  <c r="T111" i="34" a="1"/>
  <c r="U243" i="34" a="1"/>
  <c r="V105" i="34" a="1"/>
  <c r="Z112" i="34" a="1"/>
  <c r="W122" i="35" a="1"/>
  <c r="V148" i="34" a="1"/>
  <c r="Z105" i="34" a="1"/>
  <c r="U311" i="34" a="1"/>
  <c r="V255" i="34" a="1"/>
  <c r="Y192" i="34" a="1"/>
  <c r="T255" i="34" a="1"/>
  <c r="V204" i="34" a="1"/>
  <c r="T183" i="33" a="1"/>
  <c r="X89" i="34" a="1"/>
  <c r="Y283" i="34" a="1"/>
  <c r="Y213" i="34" a="1"/>
  <c r="W192" i="34" a="1"/>
  <c r="Z251" i="33" a="1"/>
  <c r="U77" i="31" a="1"/>
  <c r="U210" i="31" a="1"/>
  <c r="W284" i="31" a="1"/>
  <c r="T132" i="31" a="1"/>
  <c r="Z236" i="31" a="1"/>
  <c r="W283" i="31" a="1"/>
  <c r="W157" i="31" a="1"/>
  <c r="W296" i="31" a="1"/>
  <c r="Y71" i="31" a="1"/>
  <c r="T299" i="31" a="1"/>
  <c r="Z155" i="31" a="1"/>
  <c r="X31" i="31" a="1"/>
  <c r="V21" i="31" a="1"/>
  <c r="W244" i="31" a="1"/>
  <c r="V224" i="31" a="1"/>
  <c r="Z225" i="31" a="1"/>
  <c r="T98" i="31" a="1"/>
  <c r="V293" i="31" a="1"/>
  <c r="X296" i="31" a="1"/>
  <c r="W224" i="31" a="1"/>
  <c r="T110" i="31" a="1"/>
  <c r="X164" i="31" a="1"/>
  <c r="X168" i="31" a="1"/>
  <c r="W117" i="31" a="1"/>
  <c r="Y47" i="31" a="1"/>
  <c r="U40" i="31" a="1"/>
  <c r="X16" i="31" a="1"/>
  <c r="V193" i="31" a="1"/>
  <c r="Y30" i="31" a="1"/>
  <c r="U301" i="31" a="1"/>
  <c r="T216" i="31" a="1"/>
  <c r="T185" i="31" a="1"/>
  <c r="T60" i="31" a="1"/>
  <c r="Z200" i="31" a="1"/>
  <c r="U24" i="31" a="1"/>
  <c r="U215" i="31" a="1"/>
  <c r="Y104" i="31" a="1"/>
  <c r="V262" i="31" a="1"/>
  <c r="U167" i="31" a="1"/>
  <c r="U296" i="31" a="1"/>
  <c r="Y234" i="31" a="1"/>
  <c r="U207" i="31" a="1"/>
  <c r="Y164" i="31" a="1"/>
  <c r="U216" i="31" a="1"/>
  <c r="V294" i="31" a="1"/>
  <c r="V216" i="31" a="1"/>
  <c r="Y13" i="31" a="1"/>
  <c r="W207" i="31" a="1"/>
  <c r="Y29" i="31" a="1"/>
  <c r="V217" i="31" a="1"/>
  <c r="T126" i="31" a="1"/>
  <c r="V213" i="31" a="1"/>
  <c r="X227" i="31" a="1"/>
  <c r="T33" i="31" a="1"/>
  <c r="W288" i="31" a="1"/>
  <c r="X175" i="31" a="1"/>
  <c r="W35" i="31" a="1"/>
  <c r="Z47" i="31" a="1"/>
  <c r="W12" i="31" a="1"/>
  <c r="V8" i="31" a="1"/>
  <c r="X45" i="31" a="1"/>
  <c r="U114" i="31" a="1"/>
  <c r="V86" i="31" a="1"/>
  <c r="W32" i="31" a="1"/>
  <c r="Z185" i="31" a="1"/>
  <c r="Z60" i="31" a="1"/>
  <c r="W273" i="31" a="1"/>
  <c r="U165" i="31" a="1"/>
  <c r="X187" i="31" a="1"/>
  <c r="U193" i="31" a="1"/>
  <c r="W30" i="31" a="1"/>
  <c r="U293" i="31" a="1"/>
  <c r="W222" i="31" a="1"/>
  <c r="V144" i="31" a="1"/>
  <c r="U137" i="31" a="1"/>
  <c r="X215" i="31" a="1"/>
  <c r="Y70" i="31" a="1"/>
  <c r="Y246" i="31" a="1"/>
  <c r="W203" i="31" a="1"/>
  <c r="Y132" i="31" a="1"/>
  <c r="Z116" i="31" a="1"/>
  <c r="Z80" i="31" a="1"/>
  <c r="X210" i="31" a="1"/>
  <c r="U58" i="31" a="1"/>
  <c r="Y67" i="31" a="1"/>
  <c r="W19" i="31" a="1"/>
  <c r="W25" i="31" a="1"/>
  <c r="W16" i="31" a="1"/>
  <c r="V177" i="31" a="1"/>
  <c r="T283" i="31" a="1"/>
  <c r="T177" i="31" a="1"/>
  <c r="U91" i="31" a="1"/>
  <c r="T187" i="31" a="1"/>
  <c r="U181" i="31" a="1"/>
  <c r="X33" i="31" a="1"/>
  <c r="U80" i="31" a="1"/>
  <c r="X237" i="31" a="1"/>
  <c r="T12" i="31" a="1"/>
  <c r="X217" i="31" a="1"/>
  <c r="X266" i="31" a="1"/>
  <c r="T280" i="31" a="1"/>
  <c r="Z57" i="34" a="1"/>
  <c r="T153" i="34" a="1"/>
  <c r="U206" i="34" a="1"/>
  <c r="T232" i="34" a="1"/>
  <c r="W272" i="34" a="1"/>
  <c r="U18" i="34" a="1"/>
  <c r="U276" i="34" a="1"/>
  <c r="U261" i="34" a="1"/>
  <c r="X152" i="34" a="1"/>
  <c r="X192" i="34" a="1"/>
  <c r="W105" i="34" a="1"/>
  <c r="V175" i="35" a="1"/>
  <c r="U161" i="35" a="1"/>
  <c r="Z123" i="34" a="1"/>
  <c r="W65" i="34" a="1"/>
  <c r="U133" i="34" a="1"/>
  <c r="W39" i="35" a="1"/>
  <c r="Y72" i="34" a="1"/>
  <c r="Y54" i="34" a="1"/>
  <c r="U54" i="34" a="1"/>
  <c r="Z22" i="34" a="1"/>
  <c r="X240" i="34" a="1"/>
  <c r="U153" i="34" a="1"/>
  <c r="V209" i="33" a="1"/>
  <c r="X73" i="33" a="1"/>
  <c r="U108" i="34" a="1"/>
  <c r="Z311" i="34" a="1"/>
  <c r="Z83" i="35" a="1"/>
  <c r="X311" i="34" a="1"/>
  <c r="Z308" i="34" a="1"/>
  <c r="W112" i="34" a="1"/>
  <c r="U72" i="34" a="1"/>
  <c r="X260" i="34" a="1"/>
  <c r="Y290" i="34" a="1"/>
  <c r="T184" i="35" a="1"/>
  <c r="Z146" i="34" a="1"/>
  <c r="W153" i="34" a="1"/>
  <c r="X309" i="34" a="1"/>
  <c r="X93" i="34" a="1"/>
  <c r="X282" i="34" a="1"/>
  <c r="U251" i="33" a="1"/>
  <c r="X255" i="34" a="1"/>
  <c r="T272" i="34" a="1"/>
  <c r="Y220" i="31" a="1"/>
  <c r="Y213" i="31" a="1"/>
  <c r="V187" i="31" a="1"/>
  <c r="Z84" i="31" a="1"/>
  <c r="V47" i="31" a="1"/>
  <c r="T201" i="31" a="1"/>
  <c r="U175" i="31" a="1"/>
  <c r="Y302" i="31" a="1"/>
  <c r="X211" i="31" a="1"/>
  <c r="X86" i="31" a="1"/>
  <c r="U31" i="31" a="1"/>
  <c r="V69" i="31" a="1"/>
  <c r="V207" i="31" a="1"/>
  <c r="Y41" i="31" a="1"/>
  <c r="Z75" i="31" a="1"/>
  <c r="Y81" i="31" a="1"/>
  <c r="U276" i="31" a="1"/>
  <c r="V115" i="31" a="1"/>
  <c r="Y43" i="31" a="1"/>
  <c r="Z177" i="31" a="1"/>
  <c r="Y291" i="31" a="1"/>
  <c r="Y206" i="31" a="1"/>
  <c r="Z232" i="31" a="1"/>
  <c r="T121" i="31" a="1"/>
  <c r="Y44" i="31" a="1"/>
  <c r="U45" i="31" a="1"/>
  <c r="T266" i="31" a="1"/>
  <c r="Z11" i="31" a="1"/>
  <c r="X42" i="31" a="1"/>
  <c r="T90" i="31" a="1"/>
  <c r="W264" i="31" a="1"/>
  <c r="X25" i="31" a="1"/>
  <c r="Y58" i="31" a="1"/>
  <c r="W227" i="31" a="1"/>
  <c r="V157" i="31" a="1"/>
  <c r="Z26" i="31" a="1"/>
  <c r="U35" i="31" a="1"/>
  <c r="Y16" i="31" a="1"/>
  <c r="U164" i="31" a="1"/>
  <c r="T255" i="31" a="1"/>
  <c r="Y101" i="31" a="1"/>
  <c r="W220" i="31" a="1"/>
  <c r="X8" i="31" a="1"/>
  <c r="U86" i="31" a="1"/>
  <c r="V67" i="31" a="1"/>
  <c r="U209" i="31" a="1"/>
  <c r="Y45" i="31" a="1"/>
  <c r="W29" i="31" a="1"/>
  <c r="Z117" i="31" a="1"/>
  <c r="V126" i="31" a="1"/>
  <c r="U100" i="31" a="1"/>
  <c r="T292" i="31" a="1"/>
  <c r="X41" i="31" a="1"/>
  <c r="Z211" i="31" a="1"/>
  <c r="V246" i="31" a="1"/>
  <c r="U224" i="31" a="1"/>
  <c r="V94" i="31" a="1"/>
  <c r="Z29" i="31" a="1"/>
  <c r="V154" i="31" a="1"/>
  <c r="U104" i="31" a="1"/>
  <c r="T301" i="31" a="1"/>
  <c r="W269" i="31" a="1"/>
  <c r="V163" i="31" a="1"/>
  <c r="V20" i="31" a="1"/>
  <c r="T145" i="31" a="1"/>
  <c r="Y194" i="31" a="1"/>
  <c r="X273" i="31" a="1"/>
  <c r="T47" i="31" a="1"/>
  <c r="W62" i="31" a="1"/>
  <c r="X144" i="31" a="1"/>
  <c r="W98" i="31" a="1"/>
  <c r="Y264" i="31" a="1"/>
  <c r="W58" i="31" a="1"/>
  <c r="U180" i="31" a="1"/>
  <c r="U163" i="31" a="1"/>
  <c r="X278" i="31" a="1"/>
  <c r="W43" i="31" a="1"/>
  <c r="Z227" i="31" a="1"/>
  <c r="U177" i="31" a="1"/>
  <c r="T86" i="31" a="1"/>
  <c r="Z265" i="31" a="1"/>
  <c r="T13" i="31" a="1"/>
  <c r="Z91" i="31" a="1"/>
  <c r="V264" i="31" a="1"/>
  <c r="Z160" i="31" a="1"/>
  <c r="X286" i="31" a="1"/>
  <c r="W240" i="31" a="1"/>
  <c r="Z55" i="31" a="1"/>
  <c r="U299" i="34" a="1"/>
  <c r="W308" i="34" a="1"/>
  <c r="V56" i="34" a="1"/>
  <c r="Z291" i="34" a="1"/>
  <c r="X112" i="34" a="1"/>
  <c r="W23" i="34" a="1"/>
  <c r="V76" i="35" a="1"/>
  <c r="Z275" i="34" a="1"/>
  <c r="T229" i="34" a="1"/>
  <c r="V17" i="34" a="1"/>
  <c r="U156" i="34" a="1"/>
  <c r="V206" i="34" a="1"/>
  <c r="V246" i="34" a="1"/>
  <c r="X111" i="34" a="1"/>
  <c r="X199" i="34" a="1"/>
  <c r="W102" i="34" a="1"/>
  <c r="W209" i="33" a="1"/>
  <c r="Y259" i="34" a="1"/>
  <c r="Z107" i="34" a="1"/>
  <c r="T290" i="34" a="1"/>
  <c r="V229" i="34" a="1"/>
  <c r="W119" i="34" a="1"/>
  <c r="Z213" i="34" a="1"/>
  <c r="X232" i="34" a="1"/>
  <c r="T242" i="34" a="1"/>
  <c r="Z271" i="35" a="1"/>
  <c r="Y173" i="34" a="1"/>
  <c r="W123" i="34" a="1"/>
  <c r="W38" i="34" a="1"/>
  <c r="X257" i="34" a="1"/>
  <c r="W113" i="34" a="1"/>
  <c r="T239" i="34" a="1"/>
  <c r="V238" i="34" a="1"/>
  <c r="V276" i="34" a="1"/>
  <c r="T283" i="34" a="1"/>
  <c r="W148" i="34" a="1"/>
  <c r="U282" i="34" a="1"/>
  <c r="T206" i="34" a="1"/>
  <c r="V93" i="34" a="1"/>
  <c r="Z17" i="34" a="1"/>
  <c r="Z240" i="34" a="1"/>
  <c r="X283" i="34" a="1"/>
  <c r="Z152" i="34" a="1"/>
  <c r="T174" i="34" a="1"/>
  <c r="Z168" i="31" a="1"/>
  <c r="Y301" i="31" a="1"/>
  <c r="U263" i="31" a="1"/>
  <c r="T62" i="31" a="1"/>
  <c r="X12" i="31" a="1"/>
  <c r="Y15" i="31" a="1"/>
  <c r="Y224" i="31" a="1"/>
  <c r="V95" i="31" a="1"/>
  <c r="T300" i="31" a="1"/>
  <c r="X220" i="31" a="1"/>
  <c r="Y229" i="31" a="1"/>
  <c r="X19" i="31" a="1"/>
  <c r="W232" i="31" a="1"/>
  <c r="T41" i="31" a="1"/>
  <c r="Z311" i="31" a="1"/>
  <c r="W21" i="31" a="1"/>
  <c r="T11" i="31" a="1"/>
  <c r="Y34" i="31" a="1"/>
  <c r="X136" i="31" a="1"/>
  <c r="U288" i="31" a="1"/>
  <c r="Y106" i="31" a="1"/>
  <c r="X158" i="31" a="1"/>
  <c r="U55" i="31" a="1"/>
  <c r="T237" i="31" a="1"/>
  <c r="T142" i="31" a="1"/>
  <c r="V252" i="31" a="1"/>
  <c r="W50" i="31" a="1"/>
  <c r="T165" i="31" a="1"/>
  <c r="W85" i="31" a="1"/>
  <c r="U63" i="31" a="1"/>
  <c r="Z209" i="31" a="1"/>
  <c r="X90" i="31" a="1"/>
  <c r="X81" i="31" a="1"/>
  <c r="U269" i="31" a="1"/>
  <c r="X206" i="31" a="1"/>
  <c r="V29" i="31" a="1"/>
  <c r="V311" i="31" a="1"/>
  <c r="V90" i="31" a="1"/>
  <c r="T269" i="31" a="1"/>
  <c r="V209" i="31" a="1"/>
  <c r="T40" i="31" a="1"/>
  <c r="T144" i="31" a="1"/>
  <c r="T285" i="31" a="1"/>
  <c r="U103" i="31" a="1"/>
  <c r="Y253" i="31" a="1"/>
  <c r="Z294" i="31" a="1"/>
  <c r="U204" i="31" a="1"/>
  <c r="U273" i="31" a="1"/>
  <c r="Z46" i="31" a="1"/>
  <c r="X305" i="31" a="1"/>
  <c r="V62" i="31" a="1"/>
  <c r="U305" i="31" a="1"/>
  <c r="V300" i="31" a="1"/>
  <c r="W155" i="31" a="1"/>
  <c r="W36" i="31" a="1"/>
  <c r="Z40" i="31" a="1"/>
  <c r="Z222" i="31" a="1"/>
  <c r="X184" i="31" a="1"/>
  <c r="V244" i="31" a="1"/>
  <c r="T25" i="31" a="1"/>
  <c r="T189" i="31" a="1"/>
  <c r="Z181" i="31" a="1"/>
  <c r="Y163" i="31" a="1"/>
  <c r="Z164" i="31" a="1"/>
  <c r="X147" i="31" a="1"/>
  <c r="X201" i="31" a="1"/>
  <c r="T80" i="31" a="1"/>
  <c r="U284" i="31" a="1"/>
  <c r="U266" i="31" a="1"/>
  <c r="W263" i="31" a="1"/>
  <c r="Y90" i="31" a="1"/>
  <c r="U292" i="31" a="1"/>
  <c r="U19" i="31" a="1"/>
  <c r="Z272" i="31" a="1"/>
  <c r="W166" i="31" a="1"/>
  <c r="V10" i="31" a="1"/>
  <c r="Z216" i="31" a="1"/>
  <c r="Y211" i="31" a="1"/>
  <c r="T194" i="31" a="1"/>
  <c r="Y209" i="31" a="1"/>
  <c r="V104" i="31" a="1"/>
  <c r="V283" i="31" a="1"/>
  <c r="T19" i="31" a="1"/>
  <c r="U16" i="31" a="1"/>
  <c r="Z42" i="31" a="1"/>
  <c r="V220" i="31" a="1"/>
  <c r="W95" i="31" a="1"/>
  <c r="V221" i="31" a="1"/>
  <c r="X28" i="31" a="1"/>
  <c r="V66" i="31" a="1"/>
  <c r="X234" i="31" a="1"/>
  <c r="W260" i="34" a="1"/>
  <c r="W309" i="34" a="1"/>
  <c r="V38" i="34" a="1"/>
  <c r="V133" i="34" a="1"/>
  <c r="T54" i="34" a="1"/>
  <c r="X252" i="34" a="1"/>
  <c r="U259" i="34" a="1"/>
  <c r="U37" i="35" a="1"/>
  <c r="V170" i="34" a="1"/>
  <c r="Y261" i="34" a="1"/>
  <c r="X54" i="34" a="1"/>
  <c r="Y174" i="34" a="1"/>
  <c r="Z288" i="34" a="1"/>
  <c r="W200" i="34" a="1"/>
  <c r="W258" i="34" a="1"/>
  <c r="X119" i="34" a="1"/>
  <c r="U288" i="34" a="1"/>
  <c r="V174" i="34" a="1"/>
  <c r="T261" i="34" a="1"/>
  <c r="U102" i="34" a="1"/>
  <c r="T259" i="34" a="1"/>
  <c r="Z200" i="34" a="1"/>
  <c r="U174" i="34" a="1"/>
  <c r="Y307" i="34" a="1"/>
  <c r="W276" i="34" a="1"/>
  <c r="T119" i="34" a="1"/>
  <c r="Y232" i="34" a="1"/>
  <c r="U151" i="34" a="1"/>
  <c r="V196" i="34" a="1"/>
  <c r="X97" i="34" a="1"/>
  <c r="V252" i="34" a="1"/>
  <c r="Y204" i="34" a="1"/>
  <c r="Z242" i="34" a="1"/>
  <c r="U249" i="34" a="1"/>
  <c r="Z252" i="34" a="1"/>
  <c r="W129" i="34" a="1"/>
  <c r="X290" i="34" a="1"/>
  <c r="Z82" i="34" a="1"/>
  <c r="Z122" i="35" a="1"/>
  <c r="V123" i="34" a="1"/>
  <c r="X231" i="34" a="1"/>
  <c r="V214" i="31" a="1"/>
  <c r="U26" i="31" a="1"/>
  <c r="Y88" i="31" a="1"/>
  <c r="T10" i="31" a="1"/>
  <c r="X58" i="31" a="1"/>
  <c r="V84" i="31" a="1"/>
  <c r="U244" i="31" a="1"/>
  <c r="V223" i="31" a="1"/>
  <c r="V233" i="31" a="1"/>
  <c r="V142" i="31" a="1"/>
  <c r="X66" i="31" a="1"/>
  <c r="U246" i="31" a="1"/>
  <c r="T264" i="31" a="1"/>
  <c r="W120" i="31" a="1"/>
  <c r="V291" i="31" a="1"/>
  <c r="Z125" i="31" a="1"/>
  <c r="Z273" i="31" a="1"/>
  <c r="T48" i="31" a="1"/>
  <c r="V32" i="31" a="1"/>
  <c r="Z267" i="31" a="1"/>
  <c r="Z179" i="31" a="1"/>
  <c r="Z59" i="31" a="1"/>
  <c r="X63" i="31" a="1"/>
  <c r="Z158" i="31" a="1"/>
  <c r="U15" i="31" a="1"/>
  <c r="Z165" i="31" a="1"/>
  <c r="T204" i="31" a="1"/>
  <c r="Z269" i="31" a="1"/>
  <c r="T14" i="31" a="1"/>
  <c r="Y269" i="31" a="1"/>
  <c r="V26" i="31" a="1"/>
  <c r="T70" i="31" a="1"/>
  <c r="T190" i="31" a="1"/>
  <c r="T227" i="31" a="1"/>
  <c r="Y75" i="31" a="1"/>
  <c r="Y294" i="31" a="1"/>
  <c r="W142" i="31" a="1"/>
  <c r="U304" i="31" a="1"/>
  <c r="Z120" i="31" a="1"/>
  <c r="V240" i="31" a="1"/>
  <c r="V253" i="31" a="1"/>
  <c r="W63" i="31" a="1"/>
  <c r="Z66" i="31" a="1"/>
  <c r="Y278" i="31" a="1"/>
  <c r="Z295" i="31" a="1"/>
  <c r="W41" i="31" a="1"/>
  <c r="Y33" i="31" a="1"/>
  <c r="U196" i="31" a="1"/>
  <c r="T323" i="31" a="1"/>
  <c r="Y69" i="31" a="1"/>
  <c r="U142" i="31" a="1"/>
  <c r="Y303" i="31" a="1"/>
  <c r="Z193" i="31" a="1"/>
  <c r="V12" i="31" a="1"/>
  <c r="W33" i="31" a="1"/>
  <c r="X77" i="31" a="1"/>
  <c r="U48" i="31" a="1"/>
  <c r="W26" i="31" a="1"/>
  <c r="U134" i="31" a="1"/>
  <c r="X280" i="31" a="1"/>
  <c r="T277" i="31" a="1"/>
  <c r="Z233" i="31" a="1"/>
  <c r="V137" i="31" a="1"/>
  <c r="Y144" i="31" a="1"/>
  <c r="Z142" i="31" a="1"/>
  <c r="Z184" i="31" a="1"/>
  <c r="T240" i="31" a="1"/>
  <c r="W297" i="31" a="1"/>
  <c r="T91" i="31" a="1"/>
  <c r="V201" i="31" a="1"/>
  <c r="W272" i="31" a="1"/>
  <c r="Y46" i="31" a="1"/>
  <c r="T29" i="31" a="1"/>
  <c r="W27" i="31" a="1"/>
  <c r="X207" i="31" a="1"/>
  <c r="V80" i="31" a="1"/>
  <c r="U138" i="31" a="1"/>
  <c r="V160" i="31" a="1"/>
  <c r="W110" i="31" a="1"/>
  <c r="X301" i="31" a="1"/>
  <c r="W292" i="31" a="1"/>
  <c r="V277" i="31" a="1"/>
  <c r="V190" i="31" a="1"/>
  <c r="Z280" i="31" a="1"/>
  <c r="W147" i="31" a="1"/>
  <c r="U110" i="31" a="1"/>
  <c r="V188" i="31" a="1"/>
  <c r="X224" i="31" a="1"/>
  <c r="X165" i="31" a="1"/>
  <c r="Z213" i="31" a="1"/>
  <c r="W223" i="31" a="1"/>
  <c r="X294" i="31" a="1"/>
  <c r="X24" i="31" a="1"/>
  <c r="X59" i="31" a="1"/>
  <c r="W93" i="34" a="1"/>
  <c r="Y198" i="34" a="1"/>
  <c r="U76" i="35" a="1"/>
  <c r="Y151" i="34" a="1"/>
  <c r="W231" i="34" a="1"/>
  <c r="W68" i="34" a="1"/>
  <c r="T39" i="35" a="1"/>
  <c r="X175" i="35" a="1"/>
  <c r="X151" i="34" a="1"/>
  <c r="V141" i="34" a="1"/>
  <c r="Z174" i="34" a="1"/>
  <c r="Y156" i="34" a="1"/>
  <c r="U109" i="34" a="1"/>
  <c r="Y162" i="34" a="1"/>
  <c r="Y68" i="34" a="1"/>
  <c r="V153" i="34" a="1"/>
  <c r="V102" i="34" a="1"/>
  <c r="U57" i="34" a="1"/>
  <c r="T258" i="34" a="1"/>
  <c r="V310" i="34" a="1"/>
  <c r="T150" i="34" a="1"/>
  <c r="Z39" i="35" a="1"/>
  <c r="W54" i="34" a="1"/>
  <c r="V184" i="35" a="1"/>
  <c r="V272" i="34" a="1"/>
  <c r="Y187" i="34" a="1"/>
  <c r="T133" i="34" a="1"/>
  <c r="V260" i="34" a="1"/>
  <c r="T151" i="34" a="1"/>
  <c r="U61" i="34" a="1"/>
  <c r="U17" i="34" a="1"/>
  <c r="V129" i="34" a="1"/>
  <c r="X18" i="34" a="1"/>
  <c r="U73" i="33" a="1"/>
  <c r="X57" i="34" a="1"/>
  <c r="Z79" i="34" a="1"/>
  <c r="Y169" i="34" a="1"/>
  <c r="Z183" i="33" a="1"/>
  <c r="U313" i="35" a="1"/>
  <c r="Y206" i="34" a="1"/>
  <c r="Y89" i="34" a="1"/>
  <c r="T209" i="33" a="1"/>
  <c r="U239" i="34" a="1"/>
  <c r="Z198" i="34" a="1"/>
  <c r="Y17" i="34" a="1"/>
  <c r="U97" i="34" a="1"/>
  <c r="X146" i="34" a="1"/>
  <c r="X108" i="34" a="1"/>
  <c r="X150" i="34" a="1"/>
  <c r="X83" i="35" a="1"/>
  <c r="T140" i="34" a="1"/>
  <c r="U119" i="34" a="1"/>
  <c r="Z140" i="34" a="1"/>
  <c r="W107" i="34" a="1"/>
  <c r="Z72" i="34" a="1"/>
  <c r="V73" i="33" a="1"/>
  <c r="Y313" i="35" a="1"/>
  <c r="W151" i="34" a="1"/>
  <c r="V159" i="34" a="1"/>
  <c r="V275" i="34" a="1"/>
  <c r="X291" i="34" a="1"/>
  <c r="X123" i="34" a="1"/>
  <c r="Y216" i="34" a="1"/>
  <c r="W161" i="35" a="1"/>
  <c r="T210" i="31" a="1"/>
  <c r="Y233" i="31" a="1"/>
  <c r="U220" i="31" a="1"/>
  <c r="U94" i="31" a="1"/>
  <c r="Z286" i="31" a="1"/>
  <c r="U59" i="31" a="1"/>
  <c r="X75" i="31" a="1"/>
  <c r="T84" i="31" a="1"/>
  <c r="X46" i="31" a="1"/>
  <c r="W204" i="31" a="1"/>
  <c r="Z20" i="31" a="1"/>
  <c r="U283" i="31" a="1"/>
  <c r="U299" i="31" a="1"/>
  <c r="X203" i="31" a="1"/>
  <c r="W11" i="31" a="1"/>
  <c r="W69" i="31" a="1"/>
  <c r="Y189" i="31" a="1"/>
  <c r="Z167" i="31" a="1"/>
  <c r="T245" i="31" a="1"/>
  <c r="T45" i="31" a="1"/>
  <c r="Z12" i="31" a="1"/>
  <c r="Z58" i="31" a="1"/>
  <c r="Y305" i="31" a="1"/>
  <c r="Z103" i="31" a="1"/>
  <c r="W158" i="31" a="1"/>
  <c r="X222" i="31" a="1"/>
  <c r="X225" i="31" a="1"/>
  <c r="W15" i="31" a="1"/>
  <c r="Y283" i="31" a="1"/>
  <c r="Z14" i="31" a="1"/>
  <c r="T24" i="31" a="1"/>
  <c r="Z86" i="31" a="1"/>
  <c r="V265" i="31" a="1"/>
  <c r="Z204" i="31" a="1"/>
  <c r="V235" i="31" a="1"/>
  <c r="W47" i="31" a="1"/>
  <c r="T124" i="31" a="1"/>
  <c r="X216" i="31" a="1"/>
  <c r="V45" i="31" a="1"/>
  <c r="T234" i="31" a="1"/>
  <c r="X163" i="31" a="1"/>
  <c r="X80" i="31" a="1"/>
  <c r="Y145" i="31" a="1"/>
  <c r="T302" i="31" a="1"/>
  <c r="V236" i="31" a="1"/>
  <c r="X134" i="31" a="1"/>
  <c r="W137" i="31" a="1"/>
  <c r="Z8" i="31" a="1"/>
  <c r="V11" i="31" a="1"/>
  <c r="X265" i="31" a="1"/>
  <c r="W14" i="31" a="1"/>
  <c r="Z247" i="31" a="1"/>
  <c r="X245" i="31" a="1"/>
  <c r="W179" i="31" a="1"/>
  <c r="Y247" i="31" a="1"/>
  <c r="U234" i="31" a="1"/>
  <c r="V302" i="31" a="1"/>
  <c r="V98" i="31" a="1"/>
  <c r="X114" i="31" a="1"/>
  <c r="T296" i="31" a="1"/>
  <c r="Y134" i="31" a="1"/>
  <c r="T59" i="31" a="1"/>
  <c r="Z235" i="31" a="1"/>
  <c r="X209" i="31" a="1"/>
  <c r="U211" i="31" a="1"/>
  <c r="V59" i="31" a="1"/>
  <c r="U233" i="31" a="1"/>
  <c r="T217" i="31" a="1"/>
  <c r="V48" i="31" a="1"/>
  <c r="W104" i="31" a="1"/>
  <c r="Z52" i="31" a="1"/>
  <c r="X229" i="31" a="1"/>
  <c r="W51" i="31" a="1"/>
  <c r="W101" i="31" a="1"/>
  <c r="Z300" i="31" a="1"/>
  <c r="Y98" i="31" a="1"/>
  <c r="T209" i="31" a="1"/>
  <c r="X117" i="31" a="1"/>
  <c r="X263" i="31" a="1"/>
  <c r="Z92" i="31" a="1"/>
  <c r="U291" i="31" a="1"/>
  <c r="T309" i="31" a="1"/>
  <c r="X98" i="31" a="1"/>
  <c r="X299" i="31" a="1"/>
  <c r="U278" i="31" a="1"/>
  <c r="U121" i="31" a="1"/>
  <c r="X243" i="31" a="1"/>
  <c r="U309" i="31" a="1"/>
  <c r="X190" i="31" a="1"/>
  <c r="U96" i="31" a="1"/>
  <c r="W245" i="31" a="1"/>
  <c r="T215" i="31" a="1"/>
  <c r="W291" i="31" a="1"/>
  <c r="Y276" i="31" a="1"/>
  <c r="W253" i="31" a="1"/>
  <c r="X293" i="31" a="1"/>
  <c r="T159" i="34" a="1"/>
  <c r="Z260" i="34" a="1"/>
  <c r="T23" i="34" a="1"/>
  <c r="T72" i="34" a="1"/>
  <c r="Y73" i="33" a="1"/>
  <c r="V183" i="33" a="1"/>
  <c r="U113" i="34" a="1"/>
  <c r="X7" i="34" a="1"/>
  <c r="Z151" i="34" a="1"/>
  <c r="X288" i="34" a="1"/>
  <c r="X198" i="34" a="1"/>
  <c r="T231" i="34" a="1"/>
  <c r="V172" i="34" a="1"/>
  <c r="U262" i="34" a="1"/>
  <c r="V313" i="35" a="1"/>
  <c r="Y238" i="34" a="1"/>
  <c r="W18" i="34" a="1"/>
  <c r="V68" i="34" a="1"/>
  <c r="Z243" i="34" a="1"/>
  <c r="X37" i="35" a="1"/>
  <c r="T107" i="34" a="1"/>
  <c r="T309" i="34" a="1"/>
  <c r="U184" i="35" a="1"/>
  <c r="Y159" i="34" a="1"/>
  <c r="V146" i="34" a="1"/>
  <c r="T156" i="34" a="1"/>
  <c r="T56" i="34" a="1"/>
  <c r="Z192" i="34" a="1"/>
  <c r="T18" i="34" a="1"/>
  <c r="W172" i="34" a="1"/>
  <c r="T68" i="34" a="1"/>
  <c r="T152" i="34" a="1"/>
  <c r="T89" i="34" a="1"/>
  <c r="V261" i="34" a="1"/>
  <c r="T260" i="34" a="1"/>
  <c r="U199" i="34" a="1"/>
  <c r="Z201" i="31" a="1"/>
  <c r="U223" i="31" a="1"/>
  <c r="U145" i="31" a="1"/>
  <c r="W235" i="31" a="1"/>
  <c r="X279" i="31" a="1"/>
  <c r="U51" i="31" a="1"/>
  <c r="Z283" i="31" a="1"/>
  <c r="X189" i="31" a="1"/>
  <c r="U247" i="31" a="1"/>
  <c r="T134" i="31" a="1"/>
  <c r="W293" i="31" a="1"/>
  <c r="W31" i="31" a="1"/>
  <c r="W300" i="31" a="1"/>
  <c r="W86" i="31" a="1"/>
  <c r="X88" i="31" a="1"/>
  <c r="Z224" i="31" a="1"/>
  <c r="Z220" i="31" a="1"/>
  <c r="X204" i="31" a="1"/>
  <c r="Y50" i="31" a="1"/>
  <c r="V227" i="31" a="1"/>
  <c r="W299" i="31" a="1"/>
  <c r="W77" i="31" a="1"/>
  <c r="W278" i="31" a="1"/>
  <c r="V301" i="31" a="1"/>
  <c r="T130" i="31" a="1"/>
  <c r="Y192" i="31" a="1"/>
  <c r="W78" i="31" a="1"/>
  <c r="U229" i="31" a="1"/>
  <c r="T157" i="31" a="1"/>
  <c r="V222" i="31" a="1"/>
  <c r="T263" i="31" a="1"/>
  <c r="Z118" i="31" a="1"/>
  <c r="Y128" i="31" a="1"/>
  <c r="V194" i="31" a="1"/>
  <c r="Z244" i="31" a="1"/>
  <c r="V75" i="31" a="1"/>
  <c r="X118" i="31" a="1"/>
  <c r="T16" i="31" a="1"/>
  <c r="U67" i="31" a="1"/>
  <c r="T81" i="31" a="1"/>
  <c r="X101" i="31" a="1"/>
  <c r="Z71" i="31" a="1"/>
  <c r="X40" i="31" a="1"/>
  <c r="Z41" i="31" a="1"/>
  <c r="Z210" i="31" a="1"/>
  <c r="T106" i="31" a="1"/>
  <c r="V155" i="31" a="1"/>
  <c r="X235" i="31" a="1"/>
  <c r="Y279" i="31" a="1"/>
  <c r="W24" i="31" a="1"/>
  <c r="Y115" i="31" a="1"/>
  <c r="X194" i="31" a="1"/>
  <c r="W188" i="31" a="1"/>
  <c r="Y165" i="31" a="1"/>
  <c r="Y154" i="31" a="1"/>
  <c r="W116" i="31" a="1"/>
  <c r="T164" i="31" a="1"/>
  <c r="T225" i="31" a="1"/>
  <c r="X200" i="31" a="1"/>
  <c r="W92" i="31" a="1"/>
  <c r="T272" i="31" a="1"/>
  <c r="X304" i="31" a="1"/>
  <c r="X125" i="31" a="1"/>
  <c r="Y8" i="31" a="1"/>
  <c r="Y177" i="31" a="1"/>
  <c r="U25" i="31" a="1"/>
  <c r="V15" i="31" a="1"/>
  <c r="Y12" i="31" a="1"/>
  <c r="U267" i="31" a="1"/>
  <c r="U43" i="31" a="1"/>
  <c r="Y142" i="31" a="1"/>
  <c r="V27" i="31" a="1"/>
  <c r="V88" i="31" a="1"/>
  <c r="Y263" i="31" a="1"/>
  <c r="V121" i="31" a="1"/>
  <c r="T160" i="31" a="1"/>
  <c r="Y190" i="31" a="1"/>
  <c r="T8" i="31" a="1"/>
  <c r="V46" i="31" a="1"/>
  <c r="V132" i="31" a="1"/>
  <c r="T252" i="31" a="1"/>
  <c r="X300" i="31" a="1"/>
  <c r="T163" i="31" a="1"/>
  <c r="T34" i="31" a="1"/>
  <c r="Y127" i="31" a="1"/>
  <c r="V71" i="31" a="1"/>
  <c r="T221" i="31" a="1"/>
  <c r="Y204" i="31" a="1"/>
  <c r="T117" i="31" a="1"/>
  <c r="V266" i="31" a="1"/>
  <c r="U127" i="31" a="1"/>
  <c r="T122" i="35" a="1"/>
  <c r="X229" i="34" a="1"/>
  <c r="V79" i="34" a="1"/>
  <c r="X79" i="34" a="1"/>
  <c r="T139" i="34" a="1"/>
  <c r="Y141" i="34" a="1"/>
  <c r="W152" i="34" a="1"/>
  <c r="X153" i="34" a="1"/>
  <c r="T17" i="34" a="1"/>
  <c r="W82" i="34" a="1"/>
  <c r="W242" i="34" a="1"/>
  <c r="Y123" i="34" a="1"/>
  <c r="X276" i="34" a="1"/>
  <c r="V151" i="34" a="1"/>
  <c r="V240" i="34" a="1"/>
  <c r="V249" i="34" a="1"/>
  <c r="Y150" i="34" a="1"/>
  <c r="W243" i="34" a="1"/>
  <c r="X113" i="34" a="1"/>
  <c r="W271" i="35" a="1"/>
  <c r="Z257" i="34" a="1"/>
  <c r="Y109" i="34" a="1"/>
  <c r="Y209" i="33" a="1"/>
  <c r="Z65" i="34" a="1"/>
  <c r="W173" i="34" a="1"/>
  <c r="T161" i="35" a="1"/>
  <c r="T220" i="34" a="1"/>
  <c r="Z18" i="34" a="1"/>
  <c r="X307" i="33" a="1"/>
  <c r="Y38" i="34" a="1"/>
  <c r="T108" i="34" a="1"/>
  <c r="Y105" i="34" a="1"/>
  <c r="X105" i="34" a="1"/>
  <c r="X56" i="34" a="1"/>
  <c r="V72" i="34" a="1"/>
  <c r="W76" i="35" a="1"/>
  <c r="V109" i="34" a="1"/>
  <c r="Z149" i="33" a="1"/>
  <c r="W239" i="34" a="1"/>
  <c r="X122" i="35" a="1"/>
  <c r="W9" i="35" a="1"/>
  <c r="W259" i="34" a="1"/>
  <c r="Y114" i="34" a="1"/>
  <c r="Z302" i="31" a="1"/>
  <c r="X70" i="31" a="1"/>
  <c r="X138" i="31" a="1"/>
  <c r="T193" i="31" a="1"/>
  <c r="Y28" i="31" a="1"/>
  <c r="Z27" i="31" a="1"/>
  <c r="T196" i="31" a="1"/>
  <c r="U184" i="31" a="1"/>
  <c r="X142" i="31" a="1"/>
  <c r="Z13" i="31" a="1"/>
  <c r="V234" i="31" a="1"/>
  <c r="U279" i="31" a="1"/>
  <c r="Z121" i="31" a="1"/>
  <c r="V136" i="31" a="1"/>
  <c r="Y155" i="31" a="1"/>
  <c r="U236" i="31" a="1"/>
  <c r="W252" i="31" a="1"/>
  <c r="U85" i="31" a="1"/>
  <c r="Y225" i="31" a="1"/>
  <c r="W200" i="31" a="1"/>
  <c r="T297" i="31" a="1"/>
  <c r="X303" i="31" a="1"/>
  <c r="W8" i="31" a="1"/>
  <c r="Z166" i="31" a="1"/>
  <c r="Y210" i="31" a="1"/>
  <c r="X192" i="31" a="1"/>
  <c r="W75" i="31" a="1"/>
  <c r="W184" i="31" a="1"/>
  <c r="W192" i="31" a="1"/>
  <c r="U237" i="31" a="1"/>
  <c r="Y27" i="31" a="1"/>
  <c r="U81" i="31" a="1"/>
  <c r="Z15" i="31" a="1"/>
  <c r="U302" i="31" a="1"/>
  <c r="T304" i="31" a="1"/>
  <c r="Y296" i="31" a="1"/>
  <c r="T71" i="31" a="1"/>
  <c r="Y277" i="31" a="1"/>
  <c r="U225" i="31" a="1"/>
  <c r="Y121" i="31" a="1"/>
  <c r="U69" i="31" a="1"/>
  <c r="Y273" i="31" a="1"/>
  <c r="Z126" i="31" a="1"/>
  <c r="X185" i="31" a="1"/>
  <c r="X60" i="31" a="1"/>
  <c r="V60" i="31" a="1"/>
  <c r="V185" i="31" a="1"/>
  <c r="W181" i="31" a="1"/>
  <c r="V124" i="31" a="1"/>
  <c r="X179" i="31" a="1"/>
  <c r="Z253" i="31" a="1"/>
  <c r="W115" i="31" a="1"/>
  <c r="Y96" i="31" a="1"/>
  <c r="Z19" i="31" a="1"/>
  <c r="Y166" i="31" a="1"/>
  <c r="Z147" i="31" a="1"/>
  <c r="T88" i="31" a="1"/>
  <c r="Z246" i="31" a="1"/>
  <c r="Z48" i="31" a="1"/>
  <c r="X177" i="31" a="1"/>
  <c r="Z288" i="31" a="1"/>
  <c r="U46" i="31" a="1"/>
  <c r="Y207" i="31" a="1"/>
  <c r="X166" i="31" a="1"/>
  <c r="U118" i="31" a="1"/>
  <c r="W71" i="31" a="1"/>
  <c r="V42" i="31" a="1"/>
  <c r="U235" i="31" a="1"/>
  <c r="Z36" i="31" a="1"/>
  <c r="U144" i="31" a="1"/>
  <c r="Y100" i="31" a="1"/>
  <c r="Y235" i="31" a="1"/>
  <c r="W144" i="31" a="1"/>
  <c r="X178" i="31" a="1"/>
  <c r="V278" i="31" a="1"/>
  <c r="T214" i="31" a="1"/>
  <c r="Z100" i="31" a="1"/>
  <c r="T276" i="31" a="1"/>
  <c r="W165" i="31" a="1"/>
  <c r="Z63" i="31" a="1"/>
  <c r="T67" i="31" a="1"/>
  <c r="W70" i="31" a="1"/>
  <c r="X110" i="31" a="1"/>
  <c r="Y252" i="31" a="1"/>
  <c r="U157" i="31" a="1"/>
  <c r="Z25" i="31" a="1"/>
  <c r="W276" i="31" a="1"/>
  <c r="U90" i="31" a="1"/>
  <c r="V96" i="31" a="1"/>
  <c r="Y221" i="31" a="1"/>
  <c r="T175" i="31" a="1"/>
  <c r="W201" i="31" a="1"/>
  <c r="T206" i="31" a="1"/>
  <c r="V299" i="31" a="1"/>
  <c r="T75" i="31" a="1"/>
  <c r="X183" i="33" a="1"/>
  <c r="T76" i="35" a="1"/>
  <c r="Z282" i="34" a="1"/>
  <c r="U275" i="34" a="1"/>
  <c r="W7" i="34" a="1"/>
  <c r="Y183" i="33" a="1"/>
  <c r="T252" i="34" a="1"/>
  <c r="U242" i="34" a="1"/>
  <c r="V108" i="34" a="1"/>
  <c r="X143" i="34" a="1"/>
  <c r="U23" i="34" a="1"/>
  <c r="X102" i="34" a="1"/>
  <c r="V311" i="34" a="1"/>
  <c r="U64" i="34" a="1"/>
  <c r="Y252" i="34" a="1"/>
  <c r="Y251" i="33" a="1"/>
  <c r="W288" i="34" a="1"/>
  <c r="T74" i="33" a="1"/>
  <c r="V122" i="35" a="1"/>
  <c r="T143" i="34" a="1"/>
  <c r="V162" i="34" a="1"/>
  <c r="U82" i="34" a="1"/>
  <c r="T251" i="33" a="1"/>
  <c r="U196" i="34" a="1"/>
  <c r="V113" i="34" a="1"/>
  <c r="Z70" i="31" a="1"/>
  <c r="Z214" i="31" a="1"/>
  <c r="T233" i="31" a="1"/>
  <c r="U245" i="31" a="1"/>
  <c r="V24" i="31" a="1"/>
  <c r="Z243" i="31" a="1"/>
  <c r="X262" i="31" a="1"/>
  <c r="Z263" i="31" a="1"/>
  <c r="X213" i="31" a="1"/>
  <c r="Z136" i="31" a="1"/>
  <c r="X29" i="31" a="1"/>
  <c r="X34" i="31" a="1"/>
  <c r="T278" i="31" a="1"/>
  <c r="Y187" i="31" a="1"/>
  <c r="T32" i="31" a="1"/>
  <c r="T35" i="31" a="1"/>
  <c r="W94" i="31" a="1"/>
  <c r="Z292" i="31" a="1"/>
  <c r="U12" i="31" a="1"/>
  <c r="T27" i="31" a="1"/>
  <c r="V181" i="31" a="1"/>
  <c r="X116" i="31" a="1"/>
  <c r="X264" i="31" a="1"/>
  <c r="U192" i="31" a="1"/>
  <c r="Y147" i="31" a="1"/>
  <c r="T116" i="31" a="1"/>
  <c r="Z127" i="31" a="1"/>
  <c r="X221" i="31" a="1"/>
  <c r="U13" i="31" a="1"/>
  <c r="W45" i="31" a="1"/>
  <c r="V117" i="31" a="1"/>
  <c r="Y118" i="31" a="1"/>
  <c r="Z192" i="31" a="1"/>
  <c r="T235" i="31" a="1"/>
  <c r="V63" i="31" a="1"/>
  <c r="X30" i="31" a="1"/>
  <c r="U168" i="31" a="1"/>
  <c r="W303" i="31" a="1"/>
  <c r="U21" i="31" a="1"/>
  <c r="T118" i="31" a="1"/>
  <c r="X272" i="31" a="1"/>
  <c r="X50" i="31" a="1"/>
  <c r="X27" i="31" a="1"/>
  <c r="W91" i="31" a="1"/>
  <c r="W40" i="31" a="1"/>
  <c r="Y201" i="31" a="1"/>
  <c r="W215" i="31" a="1"/>
  <c r="Z190" i="31" a="1"/>
  <c r="U11" i="31" a="1"/>
  <c r="Z50" i="31" a="1"/>
  <c r="Z285" i="31" a="1"/>
  <c r="W294" i="31" a="1"/>
  <c r="X196" i="31" a="1"/>
  <c r="Y168" i="31" a="1"/>
  <c r="T286" i="31" a="1"/>
  <c r="X106" i="31" a="1"/>
  <c r="Z207" i="31" a="1"/>
  <c r="V204" i="31" a="1"/>
  <c r="W233" i="31" a="1"/>
  <c r="X32" i="31" a="1"/>
  <c r="T244" i="31" a="1"/>
  <c r="T305" i="31" a="1"/>
  <c r="V70" i="31" a="1"/>
  <c r="X255" i="31" a="1"/>
  <c r="U286" i="31" a="1"/>
  <c r="T220" i="31" a="1"/>
  <c r="T20" i="31" a="1"/>
  <c r="T262" i="31" a="1"/>
  <c r="Y124" i="31" a="1"/>
  <c r="U232" i="31" a="1"/>
  <c r="Z304" i="31" a="1"/>
  <c r="U136" i="31" a="1"/>
  <c r="W247" i="31" a="1"/>
  <c r="U14" i="31" a="1"/>
  <c r="W167" i="31" a="1"/>
  <c r="Z30" i="31" a="1"/>
  <c r="U62" i="31" a="1"/>
  <c r="T232" i="31" a="1"/>
  <c r="Y299" i="31" a="1"/>
  <c r="V35" i="31" a="1"/>
  <c r="Z245" i="31" a="1"/>
  <c r="Y280" i="31" a="1"/>
  <c r="Y94" i="31" a="1"/>
  <c r="Y188" i="31" a="1"/>
  <c r="X167" i="31" a="1"/>
  <c r="Y20" i="31" a="1"/>
  <c r="Z16" i="31" a="1"/>
  <c r="V189" i="31" a="1"/>
  <c r="X48" i="31" a="1"/>
  <c r="U125" i="31" a="1"/>
  <c r="X132" i="31" a="1"/>
  <c r="Z28" i="31" a="1"/>
  <c r="X275" i="34" a="1"/>
  <c r="X209" i="33" a="1"/>
  <c r="X17" i="34" a="1"/>
  <c r="Z38" i="34" a="1"/>
  <c r="X242" i="34" a="1"/>
  <c r="Y18" i="34" a="1"/>
  <c r="U79" i="34" a="1"/>
  <c r="W64" i="34" a="1"/>
  <c r="Z162" i="34" a="1"/>
  <c r="W79" i="34" a="1"/>
  <c r="T299" i="34" a="1"/>
  <c r="Y231" i="34" a="1"/>
  <c r="U140" i="34" a="1"/>
  <c r="V251" i="33" a="1"/>
  <c r="V91" i="34" a="1"/>
  <c r="T162" i="34" a="1"/>
  <c r="V112" i="34" a="1"/>
  <c r="U307" i="33" a="1"/>
  <c r="Y271" i="35" a="1"/>
  <c r="Z109" i="34" a="1"/>
  <c r="W146" i="34" a="1"/>
  <c r="Y91" i="34" a="1"/>
  <c r="Y243" i="34" a="1"/>
  <c r="Z23" i="34" a="1"/>
  <c r="Y258" i="34" a="1"/>
  <c r="U309" i="34" a="1"/>
  <c r="U9" i="35" a="1"/>
  <c r="W156" i="34" a="1"/>
  <c r="Z261" i="34" a="1"/>
  <c r="V114" i="34" a="1"/>
  <c r="X313" i="35" a="1"/>
  <c r="X299" i="34" a="1"/>
  <c r="W111" i="34" a="1"/>
  <c r="Y119" i="34" a="1"/>
  <c r="Z209" i="33" a="1"/>
  <c r="W261" i="34" a="1"/>
  <c r="V307" i="33" a="1"/>
  <c r="X38" i="34" a="1"/>
  <c r="T200" i="34" a="1"/>
  <c r="X159" i="34" a="1"/>
  <c r="V250" i="34" a="1"/>
  <c r="X253" i="31" a="1"/>
  <c r="V28" i="31" a="1"/>
  <c r="U75" i="31" a="1"/>
  <c r="T224" i="31" a="1"/>
  <c r="U214" i="31" a="1"/>
  <c r="W210" i="31" a="1"/>
  <c r="T188" i="31" a="1"/>
  <c r="Y136" i="31" a="1"/>
  <c r="T66" i="31" a="1"/>
  <c r="V103" i="31" a="1"/>
  <c r="W132" i="31" a="1"/>
  <c r="Y40" i="31" a="1"/>
  <c r="T303" i="31" a="1"/>
  <c r="U124" i="31" a="1"/>
  <c r="W124" i="31" a="1"/>
  <c r="V101" i="31" a="1"/>
  <c r="V279" i="31" a="1"/>
  <c r="W196" i="31" a="1"/>
  <c r="Z284" i="31" a="1"/>
  <c r="X154" i="31" a="1"/>
  <c r="V134" i="31" a="1"/>
  <c r="T115" i="31" a="1"/>
  <c r="U66" i="31" a="1"/>
  <c r="Z94" i="31" a="1"/>
  <c r="X277" i="31" a="1"/>
  <c r="W66" i="31" a="1"/>
  <c r="W209" i="31" a="1"/>
  <c r="V165" i="31" a="1"/>
  <c r="Y295" i="31" a="1"/>
  <c r="U264" i="31" a="1"/>
  <c r="W160" i="31" a="1"/>
  <c r="U60" i="31" a="1"/>
  <c r="U185" i="31" a="1"/>
  <c r="Y185" i="31" a="1"/>
  <c r="Y60" i="31" a="1"/>
  <c r="X124" i="31" a="1"/>
  <c r="Z187" i="31" a="1"/>
  <c r="W262" i="31" a="1"/>
  <c r="T51" i="31" a="1"/>
  <c r="V286" i="31" a="1"/>
  <c r="X55" i="31" a="1"/>
  <c r="Y31" i="31" a="1"/>
  <c r="Z262" i="31" a="1"/>
  <c r="Y286" i="31" a="1"/>
  <c r="W42" i="31" a="1"/>
  <c r="Z44" i="31" a="1"/>
  <c r="Y85" i="31" a="1"/>
  <c r="T166" i="31" a="1"/>
  <c r="T167" i="31" a="1"/>
  <c r="T36" i="31" a="1"/>
  <c r="W304" i="31" a="1"/>
  <c r="V128" i="31" a="1"/>
  <c r="Z32" i="31" a="1"/>
  <c r="W286" i="31" a="1"/>
  <c r="Y126" i="31" a="1"/>
  <c r="Y14" i="31" a="1"/>
  <c r="T55" i="31" a="1"/>
  <c r="V276" i="31" a="1"/>
  <c r="U95" i="31" a="1"/>
  <c r="U243" i="31" a="1"/>
  <c r="U44" i="31" a="1"/>
  <c r="Z305" i="31" a="1"/>
  <c r="W190" i="31" a="1"/>
  <c r="Z189" i="31" a="1"/>
  <c r="X226" i="31" a="1"/>
  <c r="U92" i="31" a="1"/>
  <c r="W34" i="31" a="1"/>
  <c r="Z252" i="31" a="1"/>
  <c r="Y311" i="31" a="1"/>
  <c r="Z296" i="31" a="1"/>
  <c r="Y26" i="31" a="1"/>
  <c r="Y227" i="31" a="1"/>
  <c r="Y117" i="31" a="1"/>
  <c r="V147" i="31" a="1"/>
  <c r="X100" i="31" a="1"/>
  <c r="X115" i="31" a="1"/>
  <c r="V292" i="31" a="1"/>
  <c r="U213" i="31" a="1"/>
  <c r="Z223" i="31" a="1"/>
  <c r="W84" i="31" a="1"/>
  <c r="X84" i="31" a="1"/>
  <c r="T180" i="31" a="1"/>
  <c r="V167" i="31" a="1"/>
  <c r="X137" i="31" a="1"/>
  <c r="X15" i="31" a="1"/>
  <c r="V51" i="31" a="1"/>
  <c r="T213" i="31" a="1"/>
  <c r="V269" i="31" a="1"/>
  <c r="U34" i="31" a="1"/>
  <c r="W214" i="31" a="1"/>
  <c r="T311" i="31" a="1"/>
  <c r="U179" i="31" a="1"/>
  <c r="T284" i="31" a="1"/>
  <c r="V297" i="31" a="1"/>
  <c r="V118" i="31" a="1"/>
  <c r="Y42" i="31" a="1"/>
  <c r="Y172" i="34" a="1"/>
  <c r="Z119" i="34" a="1"/>
  <c r="Y309" i="34" a="1"/>
  <c r="Z108" i="34" a="1"/>
  <c r="Z175" i="35" a="1"/>
  <c r="T187" i="34" a="1"/>
  <c r="W220" i="34" a="1"/>
  <c r="V268" i="34" a="1"/>
  <c r="Y268" i="34" a="1"/>
  <c r="Y291" i="34" a="1"/>
  <c r="V7" i="34" a="1"/>
  <c r="U112" i="34" a="1"/>
  <c r="V61" i="34" a="1"/>
  <c r="T149" i="33" a="1"/>
  <c r="W199" i="34" a="1"/>
  <c r="U232" i="34" a="1"/>
  <c r="Y240" i="34" a="1"/>
  <c r="T146" i="34" a="1"/>
  <c r="T123" i="34" a="1"/>
  <c r="Y102" i="34" a="1"/>
  <c r="W249" i="34" a="1"/>
  <c r="U65" i="34" a="1"/>
  <c r="V37" i="35" a="1"/>
  <c r="V239" i="34" a="1"/>
  <c r="W133" i="34" a="1"/>
  <c r="W56" i="34" a="1"/>
  <c r="Z37" i="35" a="1"/>
  <c r="T175" i="35" a="1"/>
  <c r="T173" i="34" a="1"/>
  <c r="T257" i="34" a="1"/>
  <c r="X133" i="34" a="1"/>
  <c r="Z203" i="34" a="1"/>
  <c r="T271" i="35" a="1"/>
  <c r="Y262" i="34" a="1"/>
  <c r="W311" i="34" a="1"/>
  <c r="U172" i="34" a="1"/>
  <c r="V23" i="34" a="1"/>
  <c r="Y299" i="34" a="1"/>
  <c r="Z313" i="35" a="1"/>
  <c r="Z76" i="35" a="1"/>
  <c r="U240" i="31" a="1"/>
  <c r="Y10" i="31" a="1"/>
  <c r="T324" i="31" a="1"/>
  <c r="Z194" i="31" a="1"/>
  <c r="W177" i="31" a="1"/>
  <c r="X104" i="31" a="1"/>
  <c r="Y21" i="31" a="1"/>
  <c r="Z90" i="31" a="1"/>
  <c r="W103" i="31" a="1"/>
  <c r="V13" i="31" a="1"/>
  <c r="T273" i="31" a="1"/>
  <c r="W168" i="31" a="1"/>
  <c r="V44" i="31" a="1"/>
  <c r="T181" i="31" a="1"/>
  <c r="V19" i="31" a="1"/>
  <c r="Y157" i="31" a="1"/>
  <c r="X20" i="31" a="1"/>
  <c r="W121" i="31" a="1"/>
  <c r="T295" i="31" a="1"/>
  <c r="V120" i="31" a="1"/>
  <c r="Z301" i="31" a="1"/>
  <c r="Z98" i="31" a="1"/>
  <c r="X71" i="31" a="1"/>
  <c r="U70" i="31" a="1"/>
  <c r="Z10" i="31" a="1"/>
  <c r="V52" i="31" a="1"/>
  <c r="X67" i="31" a="1"/>
  <c r="X135" i="31" a="1"/>
  <c r="U42" i="31" a="1"/>
  <c r="T203" i="31" a="1"/>
  <c r="X47" i="31" a="1"/>
  <c r="U226" i="31" a="1"/>
  <c r="V175" i="31" a="1"/>
  <c r="U190" i="31" a="1"/>
  <c r="W194" i="31" a="1"/>
  <c r="U277" i="31" a="1"/>
  <c r="Z69" i="31" a="1"/>
  <c r="U88" i="31" a="1"/>
  <c r="Z279" i="31" a="1"/>
  <c r="U262" i="31" a="1"/>
  <c r="V180" i="31" a="1"/>
  <c r="W211" i="31" a="1"/>
  <c r="X291" i="31" a="1"/>
  <c r="U27" i="31" a="1"/>
  <c r="W193" i="31" a="1"/>
  <c r="Y11" i="31" a="1"/>
  <c r="X233" i="31" a="1"/>
  <c r="Z135" i="31" a="1"/>
  <c r="T207" i="31" a="1"/>
  <c r="W266" i="31" a="1"/>
  <c r="Z175" i="31" a="1"/>
  <c r="V85" i="31" a="1"/>
  <c r="V166" i="31" a="1"/>
  <c r="X128" i="31" a="1"/>
  <c r="T326" i="31" a="1"/>
  <c r="V273" i="31" a="1"/>
  <c r="X297" i="31" a="1"/>
  <c r="V206" i="31" a="1"/>
  <c r="Y25" i="31" a="1"/>
  <c r="Z62" i="31" a="1"/>
  <c r="T92" i="31" a="1"/>
  <c r="T243" i="31" a="1"/>
  <c r="W178" i="31" a="1"/>
  <c r="Y297" i="31" a="1"/>
  <c r="X181" i="31" a="1"/>
  <c r="T95" i="31" a="1"/>
  <c r="T125" i="31" a="1"/>
  <c r="U135" i="31" a="1"/>
  <c r="Y236" i="31" a="1"/>
  <c r="X252" i="31" a="1"/>
  <c r="X127" i="31" a="1"/>
  <c r="X302" i="31" a="1"/>
  <c r="W10" i="31" a="1"/>
  <c r="W127" i="31" a="1"/>
  <c r="T246" i="31" a="1"/>
  <c r="V138" i="31" a="1"/>
  <c r="X292" i="31" a="1"/>
  <c r="Y181" i="31" a="1"/>
  <c r="T50" i="31" a="1"/>
  <c r="V164" i="31" a="1"/>
  <c r="W295" i="31" a="1"/>
  <c r="Y180" i="31" a="1"/>
  <c r="Z237" i="31" a="1"/>
  <c r="X309" i="31" a="1"/>
  <c r="W229" i="31" a="1"/>
  <c r="W90" i="31" a="1"/>
  <c r="Z163" i="31" a="1"/>
  <c r="X247" i="31" a="1"/>
  <c r="T184" i="31" a="1"/>
  <c r="Y55" i="31" a="1"/>
  <c r="U8" i="31" a="1"/>
  <c r="Z234" i="31" a="1"/>
  <c r="U194" i="31" a="1"/>
  <c r="T37" i="35" a="1"/>
  <c r="W262" i="34" a="1"/>
  <c r="T275" i="34" a="1"/>
  <c r="V258" i="34" a="1"/>
  <c r="X258" i="34" a="1"/>
  <c r="U272" i="34" a="1"/>
  <c r="Y112" i="34" a="1"/>
  <c r="T112" i="34" a="1"/>
  <c r="Y148" i="34" a="1"/>
  <c r="X169" i="34" a="1"/>
  <c r="X140" i="34" a="1"/>
  <c r="V199" i="34" a="1"/>
  <c r="Y275" i="34" a="1"/>
  <c r="V74" i="33" a="1"/>
  <c r="V139" i="34" a="1"/>
  <c r="T93" i="34" a="1"/>
  <c r="Z159" i="34" a="1"/>
  <c r="U229" i="34" a="1"/>
  <c r="Z196" i="34" a="1"/>
  <c r="X196" i="34" a="1"/>
  <c r="V242" i="34" a="1"/>
  <c r="W198" i="34" a="1"/>
  <c r="T73" i="33" a="1"/>
  <c r="W73" i="33" a="1"/>
  <c r="W61" i="34" a="1"/>
  <c r="V203" i="34" a="1"/>
  <c r="V149" i="33" a="1"/>
  <c r="Y74" i="33" a="1"/>
  <c r="X239" i="34" a="1"/>
  <c r="W183" i="33" a="1"/>
  <c r="T192" i="34" a="1"/>
  <c r="Y257" i="34" a="1"/>
  <c r="V57" i="34" a="1"/>
  <c r="U290" i="34" a="1"/>
  <c r="U187" i="34" a="1"/>
  <c r="Z153" i="34" a="1"/>
  <c r="Y107" i="34" a="1"/>
  <c r="V9" i="35" a="1"/>
  <c r="X148" i="34" a="1"/>
  <c r="V198" i="34" a="1"/>
  <c r="V97" i="34" a="1"/>
  <c r="X129" i="34" a="1"/>
  <c r="W283" i="34" a="1"/>
  <c r="X76" i="35" a="1"/>
  <c r="W251" i="33" a="1"/>
  <c r="W37" i="35" a="1"/>
  <c r="W149" i="33" a="1"/>
  <c r="Y289" i="34" a="1"/>
  <c r="Y93" i="34" a="1"/>
  <c r="T288" i="34" a="1"/>
  <c r="U221" i="31" a="1"/>
  <c r="U106" i="31" a="1"/>
  <c r="X246" i="31" a="1"/>
  <c r="U33" i="31" a="1"/>
  <c r="V41" i="31" a="1"/>
  <c r="W135" i="31" a="1"/>
  <c r="X21" i="31" a="1"/>
  <c r="Y62" i="31" a="1"/>
  <c r="U285" i="31" a="1"/>
  <c r="T100" i="31" a="1"/>
  <c r="W163" i="31" a="1"/>
  <c r="W106" i="31" a="1"/>
  <c r="W96" i="31" a="1"/>
  <c r="Y51" i="31" a="1"/>
  <c r="X236" i="31" a="1"/>
  <c r="U178" i="31" a="1"/>
  <c r="Z67" i="31" a="1"/>
  <c r="Y216" i="31" a="1"/>
  <c r="W277" i="31" a="1"/>
  <c r="V100" i="31" a="1"/>
  <c r="U295" i="31" a="1"/>
  <c r="U311" i="31" a="1"/>
  <c r="X155" i="31" a="1"/>
  <c r="W118" i="31" a="1"/>
  <c r="T136" i="31" a="1"/>
  <c r="Z144" i="31" a="1"/>
  <c r="T265" i="31" a="1"/>
  <c r="Z114" i="31" a="1"/>
  <c r="X193" i="31" a="1"/>
  <c r="T78" i="31" a="1"/>
  <c r="U117" i="31" a="1"/>
  <c r="W13" i="31" a="1"/>
  <c r="V31" i="31" a="1"/>
  <c r="T293" i="31" a="1"/>
  <c r="Y52" i="31" a="1"/>
  <c r="Y226" i="31" a="1"/>
  <c r="Z43" i="31" a="1"/>
  <c r="T178" i="31" a="1"/>
  <c r="V106" i="31" a="1"/>
  <c r="U132" i="31" a="1"/>
  <c r="X288" i="31" a="1"/>
  <c r="U30" i="31" a="1"/>
  <c r="Y95" i="31" a="1"/>
  <c r="Y272" i="31" a="1"/>
  <c r="T200" i="31" a="1"/>
  <c r="W226" i="31" a="1"/>
  <c r="V33" i="31" a="1"/>
  <c r="W189" i="31" a="1"/>
  <c r="T135" i="31" a="1"/>
  <c r="W136" i="31" a="1"/>
  <c r="Z221" i="31" a="1"/>
  <c r="Y293" i="31" a="1"/>
  <c r="Z299" i="31" a="1"/>
  <c r="U300" i="31" a="1"/>
  <c r="T279" i="31" a="1"/>
  <c r="U187" i="31" a="1"/>
  <c r="T288" i="31" a="1"/>
  <c r="V81" i="31" a="1"/>
  <c r="T253" i="31" a="1"/>
  <c r="Z35" i="31" a="1"/>
  <c r="X214" i="31" a="1"/>
  <c r="T147" i="31" a="1"/>
  <c r="T192" i="31" a="1"/>
  <c r="W60" i="31" a="1"/>
  <c r="W185" i="31" a="1"/>
  <c r="V14" i="31" a="1"/>
  <c r="Y244" i="31" a="1"/>
  <c r="Z124" i="31" a="1"/>
  <c r="Y84" i="31" a="1"/>
  <c r="W236" i="31" a="1"/>
  <c r="X36" i="31" a="1"/>
  <c r="W246" i="31" a="1"/>
  <c r="U200" i="31" a="1"/>
  <c r="T138" i="31" a="1"/>
  <c r="U253" i="31" a="1"/>
  <c r="T325" i="31" a="1"/>
  <c r="Z309" i="31" a="1"/>
  <c r="Z24" i="31" a="1"/>
  <c r="U10" i="31" a="1"/>
  <c r="X96" i="31" a="1"/>
  <c r="X276" i="31" a="1"/>
  <c r="Z145" i="31" a="1"/>
  <c r="T158" i="31" a="1"/>
  <c r="X13" i="31" a="1"/>
  <c r="W305" i="31" a="1"/>
  <c r="X223" i="31" a="1"/>
  <c r="V184" i="31" a="1"/>
  <c r="W243" i="31" a="1"/>
  <c r="V229" i="31" a="1"/>
  <c r="W126" i="31" a="1"/>
  <c r="V280" i="31" a="1"/>
  <c r="X103" i="31" a="1"/>
  <c r="W22" i="34" a="1"/>
  <c r="X213" i="34" a="1"/>
  <c r="W206" i="34" a="1"/>
  <c r="U213" i="34" a="1"/>
  <c r="Z139" i="34" a="1"/>
  <c r="U170" i="34" a="1"/>
  <c r="V232" i="34" a="1"/>
  <c r="W282" i="34" a="1"/>
  <c r="Y152" i="34" a="1"/>
  <c r="Z283" i="34" a="1"/>
  <c r="W97" i="34" a="1"/>
  <c r="X187" i="34" a="1"/>
  <c r="Y122" i="35" a="1"/>
  <c r="Y108" i="34" a="1"/>
  <c r="Z255" i="34" a="1"/>
  <c r="Z231" i="34" a="1"/>
  <c r="Z309" i="34" a="1"/>
  <c r="Z229" i="34" a="1"/>
  <c r="X220" i="34" a="1"/>
  <c r="Y196" i="34" a="1"/>
  <c r="U291" i="34" a="1"/>
  <c r="Y143" i="34" a="1"/>
  <c r="U260" i="34" a="1"/>
  <c r="Z93" i="34" a="1"/>
  <c r="Z141" i="34" a="1"/>
  <c r="U83" i="35" a="1"/>
  <c r="Z89" i="34" a="1"/>
  <c r="V179" i="34" a="1"/>
  <c r="Z239" i="34" a="1"/>
  <c r="U200" i="34" a="1"/>
  <c r="T313" i="35" a="1"/>
  <c r="T79" i="34" a="1"/>
  <c r="V291" i="34" a="1"/>
  <c r="V187" i="34" a="1"/>
  <c r="U129" i="34" a="1"/>
  <c r="Y246" i="34" a="1"/>
  <c r="W108" i="34" a="1"/>
  <c r="U152" i="34" a="1"/>
  <c r="Y255" i="34" a="1"/>
  <c r="Z199" i="34" a="1"/>
  <c r="U150" i="34" a="1"/>
  <c r="Y239" i="34" a="1"/>
  <c r="T83" i="35" a="1"/>
  <c r="V107" i="34" a="1"/>
  <c r="U122" i="35" a="1"/>
  <c r="T249" i="34" a="1"/>
  <c r="X271" i="35" a="1"/>
  <c r="Y272" i="34" a="1"/>
  <c r="X162" i="34" a="1"/>
  <c r="Y229" i="34" a="1"/>
  <c r="X74" i="33" a="1"/>
  <c r="U222" i="31" a="1"/>
  <c r="W280" i="31" a="1"/>
  <c r="Y265" i="31" a="1"/>
  <c r="W46" i="31" a="1"/>
  <c r="Y24" i="31" a="1"/>
  <c r="W311" i="31" a="1"/>
  <c r="W187" i="31" a="1"/>
  <c r="T26" i="31" a="1"/>
  <c r="T229" i="31" a="1"/>
  <c r="V50" i="31" a="1"/>
  <c r="V243" i="31" a="1"/>
  <c r="X94" i="31" a="1"/>
  <c r="X145" i="31" a="1"/>
  <c r="W145" i="31" a="1"/>
  <c r="V196" i="31" a="1"/>
  <c r="W309" i="31" a="1"/>
  <c r="X10" i="31" a="1"/>
  <c r="V295" i="31" a="1"/>
  <c r="W164" i="31" a="1"/>
  <c r="Z178" i="31" a="1"/>
  <c r="Y223" i="31" a="1"/>
  <c r="X52" i="31" a="1"/>
  <c r="Y284" i="31" a="1"/>
  <c r="Y135" i="31" a="1"/>
  <c r="Z45" i="31" a="1"/>
  <c r="W52" i="31" a="1"/>
  <c r="V43" i="31" a="1"/>
  <c r="W114" i="31" a="1"/>
  <c r="V168" i="31" a="1"/>
  <c r="W206" i="31" a="1"/>
  <c r="Y196" i="31" a="1"/>
  <c r="V125" i="31" a="1"/>
  <c r="Z277" i="31" a="1"/>
  <c r="T96" i="31" a="1"/>
  <c r="U126" i="31" a="1"/>
  <c r="T211" i="31" a="1"/>
  <c r="T101" i="31" a="1"/>
  <c r="Z291" i="31" a="1"/>
  <c r="V200" i="31" a="1"/>
  <c r="X284" i="31" a="1"/>
  <c r="Y116" i="31" a="1"/>
  <c r="Y200" i="31" a="1"/>
  <c r="Y193" i="31" a="1"/>
  <c r="U32" i="31" a="1"/>
  <c r="X311" i="31" a="1"/>
  <c r="T52" i="31" a="1"/>
  <c r="T94" i="31" a="1"/>
  <c r="T15" i="31" a="1"/>
  <c r="Y59" i="31" a="1"/>
  <c r="U98" i="31" a="1"/>
  <c r="V58" i="31" a="1"/>
  <c r="Y214" i="31" a="1"/>
  <c r="Z96" i="31" a="1"/>
  <c r="V210" i="31" a="1"/>
  <c r="Z297" i="31" a="1"/>
  <c r="Y222" i="31" a="1"/>
  <c r="U47" i="31" a="1"/>
  <c r="V92" i="31" a="1"/>
  <c r="U29" i="31" a="1"/>
  <c r="W237" i="31" a="1"/>
  <c r="Z303" i="31" a="1"/>
  <c r="W81" i="31" a="1"/>
  <c r="U294" i="31" a="1"/>
  <c r="U217" i="31" a="1"/>
  <c r="Z110" i="31" a="1"/>
  <c r="W234" i="31" a="1"/>
  <c r="V158" i="31" a="1"/>
  <c r="Y184" i="31" a="1"/>
  <c r="X95" i="31" a="1"/>
  <c r="X267" i="31" a="1"/>
  <c r="V179" i="31" a="1"/>
  <c r="V192" i="31" a="1"/>
  <c r="W217" i="31" a="1"/>
  <c r="Y137" i="31" a="1"/>
  <c r="U154" i="31" a="1"/>
  <c r="Z206" i="31" a="1"/>
  <c r="U280" i="31" a="1"/>
  <c r="Y179" i="31" a="1"/>
  <c r="T46" i="31" a="1"/>
  <c r="V232" i="31" a="1"/>
  <c r="T21" i="31" a="1"/>
  <c r="X62" i="31" a="1"/>
  <c r="Z106" i="31" a="1"/>
  <c r="X157" i="31" a="1"/>
  <c r="T155" i="31" a="1"/>
  <c r="U272" i="31" a="1"/>
  <c r="X160" i="31" a="1"/>
  <c r="T291" i="31" a="1"/>
  <c r="U101" i="31" a="1"/>
  <c r="Y86" i="31" a="1"/>
  <c r="Z81" i="31" a="1"/>
  <c r="X43" i="31" a="1"/>
  <c r="V145" i="31" a="1"/>
  <c r="Y266" i="31" a="1"/>
  <c r="W225" i="31" a="1"/>
  <c r="Y111" i="34" a="1"/>
  <c r="Y97" i="34" a="1"/>
  <c r="X203" i="34" a="1"/>
  <c r="V140" i="34" a="1"/>
  <c r="T170" i="34" a="1"/>
  <c r="V152" i="34" a="1"/>
  <c r="T141" i="34" a="1"/>
  <c r="W141" i="34" a="1"/>
  <c r="X206" i="34" a="1"/>
  <c r="U271" i="35" a="1"/>
  <c r="U162" i="34" a="1"/>
  <c r="Z150" i="34" a="1"/>
  <c r="V299" i="34" a="1"/>
  <c r="Z54" i="34" a="1"/>
  <c r="Y220" i="34" a="1"/>
  <c r="Z64" i="34" a="1"/>
  <c r="X130" i="34" a="1"/>
  <c r="Y57" i="34" a="1"/>
  <c r="W252" i="34" a="1"/>
  <c r="T199" i="34" a="1"/>
  <c r="Z276" i="34" a="1"/>
  <c r="Z7" i="34" a="1"/>
  <c r="Z129" i="34" a="1"/>
  <c r="Y241" i="34" a="1"/>
  <c r="X61" i="34" a="1"/>
  <c r="Y76" i="35" a="1"/>
  <c r="X9" i="35" a="1"/>
  <c r="Z113" i="34" a="1"/>
  <c r="V156" i="34" a="1"/>
  <c r="T250" i="34" a="1"/>
  <c r="T243" i="34" a="1"/>
  <c r="Z206" i="34" a="1"/>
  <c r="X82" i="34" a="1"/>
  <c r="Z170" i="34" a="1"/>
  <c r="X170" i="34" a="1"/>
  <c r="V271" i="35" a="1"/>
  <c r="T61" i="34" a="1"/>
  <c r="T22" i="34" a="1"/>
  <c r="Y83" i="35" a="1"/>
  <c r="T109" i="34" a="1"/>
  <c r="T282" i="34" a="1"/>
  <c r="V65" i="34" a="1"/>
  <c r="Z169" i="34" a="1"/>
  <c r="W83" i="35" a="1"/>
  <c r="W150" i="34" a="1"/>
  <c r="W159" i="34" a="1"/>
  <c r="T113" i="34" a="1"/>
  <c r="X156" i="34" a="1"/>
  <c r="Z111" i="34" a="1"/>
  <c r="U22" i="34" a="1"/>
  <c r="X250" i="34" a="1"/>
  <c r="U198" i="34" a="1"/>
  <c r="Z156" i="34" a="1"/>
  <c r="V200" i="34" a="1"/>
  <c r="W140" i="34" a="1"/>
  <c r="Z9" i="35" a="1"/>
  <c r="Y140" i="34" a="1"/>
  <c r="X39" i="35" a="1"/>
  <c r="X121" i="31" a="1"/>
  <c r="W28" i="31" a="1"/>
  <c r="Z138" i="31" a="1"/>
  <c r="W128" i="31" a="1"/>
  <c r="U120" i="31" a="1"/>
  <c r="T236" i="31" a="1"/>
  <c r="Z255" i="31" a="1"/>
  <c r="Y36" i="31" a="1"/>
  <c r="X126" i="31" a="1"/>
  <c r="Z226" i="31" a="1"/>
  <c r="U84" i="31" a="1"/>
  <c r="U128" i="31" a="1"/>
  <c r="Z276" i="31" a="1"/>
  <c r="U201" i="31" a="1"/>
  <c r="W125" i="31" a="1"/>
  <c r="Y103" i="31" a="1"/>
  <c r="V30" i="31" a="1"/>
  <c r="Z266" i="31" a="1"/>
  <c r="W88" i="31" a="1"/>
  <c r="W55" i="31" a="1"/>
  <c r="V55" i="31" a="1"/>
  <c r="U252" i="31" a="1"/>
  <c r="V16" i="31" a="1"/>
  <c r="V110" i="31" a="1"/>
  <c r="Z88" i="31" a="1"/>
  <c r="X35" i="31" a="1"/>
  <c r="U147" i="31" a="1"/>
  <c r="T128" i="31" a="1"/>
  <c r="Z180" i="31" a="1"/>
  <c r="Y285" i="31" a="1"/>
  <c r="V296" i="31" a="1"/>
  <c r="T85" i="31" a="1"/>
  <c r="T103" i="31" a="1"/>
  <c r="V226" i="31" a="1"/>
  <c r="W216" i="31" a="1"/>
  <c r="Y167" i="31" a="1"/>
  <c r="Z196" i="31" a="1"/>
  <c r="U158" i="31" a="1"/>
  <c r="V116" i="31" a="1"/>
  <c r="X180" i="31" a="1"/>
  <c r="Y125" i="31" a="1"/>
  <c r="V36" i="31" a="1"/>
  <c r="X244" i="31" a="1"/>
  <c r="X295" i="31" a="1"/>
  <c r="Z134" i="31" a="1"/>
  <c r="U116" i="31" a="1"/>
  <c r="U28" i="31" a="1"/>
  <c r="Y304" i="31" a="1"/>
  <c r="V247" i="31" a="1"/>
  <c r="W279" i="31" a="1"/>
  <c r="Y80" i="31" a="1"/>
  <c r="W100" i="31" a="1"/>
  <c r="Z95" i="31" a="1"/>
  <c r="X26" i="31" a="1"/>
  <c r="X78" i="31" a="1"/>
  <c r="W59" i="31" a="1"/>
  <c r="V34" i="31" a="1"/>
  <c r="X85" i="31" a="1"/>
  <c r="X120" i="31" a="1"/>
  <c r="U188" i="31" a="1"/>
  <c r="Y35" i="31" a="1"/>
  <c r="Y120" i="31" a="1"/>
  <c r="Y262" i="31" a="1"/>
  <c r="T267" i="31" a="1"/>
  <c r="W265" i="31" a="1"/>
  <c r="Z264" i="31" a="1"/>
  <c r="Z85" i="31" a="1"/>
  <c r="V225" i="31" a="1"/>
  <c r="Y243" i="31" a="1"/>
  <c r="T137" i="31" a="1"/>
  <c r="U20" i="31" a="1"/>
  <c r="X285" i="31" a="1"/>
  <c r="Y110" i="31" a="1"/>
  <c r="T69" i="31" a="1"/>
  <c r="Z78" i="31" a="1"/>
  <c r="V303" i="31" a="1"/>
  <c r="Y77" i="31" a="1"/>
  <c r="U36" i="31" a="1"/>
  <c r="Y32" i="31" a="1"/>
  <c r="U115" i="31" a="1"/>
  <c r="T31" i="31" a="1"/>
  <c r="U155" i="31" a="1"/>
  <c r="W48" i="31" a="1"/>
  <c r="Z101" i="31" a="1"/>
  <c r="T247" i="31" a="1"/>
  <c r="Y292" i="31" a="1"/>
  <c r="Z157" i="31" a="1"/>
  <c r="Y158" i="31" a="1"/>
  <c r="Y300" i="31" a="1"/>
  <c r="T28" i="31" a="1"/>
  <c r="U78" i="31" a="1"/>
  <c r="T43" i="31" a="1"/>
  <c r="W134" i="31" a="1"/>
  <c r="X72" i="34" a="1"/>
  <c r="V82" i="34" a="1"/>
  <c r="V18" i="34" a="1"/>
  <c r="Y170" i="34" a="1"/>
  <c r="X174" i="34" a="1"/>
  <c r="Y153" i="34" a="1"/>
  <c r="U105" i="34" a="1"/>
  <c r="V22" i="34" a="1"/>
  <c r="X308" i="34" a="1"/>
  <c r="W89" i="34" a="1"/>
  <c r="T97" i="34" a="1"/>
  <c r="V161" i="35" a="1"/>
  <c r="T311" i="34" a="1"/>
  <c r="Y288" i="34" a="1"/>
  <c r="Z290" i="34" a="1"/>
  <c r="U283" i="34" a="1"/>
  <c r="Z61" i="34" a="1"/>
  <c r="Y161" i="35" a="1"/>
  <c r="Y61" i="34" a="1"/>
  <c r="Z307" i="34" a="1"/>
  <c r="Y7" i="34" a="1"/>
  <c r="W72" i="34" a="1"/>
  <c r="X149" i="33" a="1"/>
  <c r="Y250" i="34" a="1"/>
  <c r="T291" i="34" a="1"/>
  <c r="U148" i="34" a="1"/>
  <c r="Z130" i="34" a="1"/>
  <c r="X249" i="34" a="1"/>
  <c r="V213" i="34" a="1"/>
  <c r="T203" i="34" a="1"/>
  <c r="Z161" i="35" a="1"/>
  <c r="Z250" i="34" a="1"/>
  <c r="X172" i="34" a="1"/>
  <c r="T148" i="34" a="1"/>
  <c r="W257" i="34" a="1"/>
  <c r="W196" i="34" a="1"/>
  <c r="Y146" i="34" a="1"/>
  <c r="W109" i="34" a="1"/>
  <c r="U250" i="34" a="1"/>
  <c r="X173" i="34" a="1"/>
  <c r="V192" i="34" a="1"/>
  <c r="T57" i="34" a="1"/>
  <c r="Z148" i="34" a="1"/>
  <c r="U258" i="34" a="1"/>
  <c r="V290" i="34" a="1"/>
  <c r="V231" i="34" a="1"/>
  <c r="Z74" i="33" a="1"/>
  <c r="V216" i="34" a="1"/>
  <c r="U38" i="34" a="1"/>
  <c r="U39" i="35" a="1"/>
  <c r="W169" i="34" a="1"/>
  <c r="X107" i="34" a="1"/>
  <c r="Y82" i="34" a="1"/>
  <c r="U252" i="34" a="1"/>
  <c r="W175" i="35" a="1"/>
  <c r="V288" i="34" a="1"/>
  <c r="Y242" i="34" a="1"/>
  <c r="T82" i="34" a="1"/>
  <c r="T169" i="34" a="1"/>
  <c r="Z232" i="34" a="1"/>
  <c r="W255" i="34" a="1"/>
  <c r="Z97" i="34" a="1"/>
  <c r="V289" i="34" a="1"/>
  <c r="X23" i="34" a="1"/>
  <c r="Y282" i="34" a="1"/>
  <c r="U203" i="34" a="1"/>
  <c r="Y249" i="34" a="1"/>
  <c r="X68" i="34" a="1"/>
  <c r="X259" i="34" a="1"/>
  <c r="Y79" i="34" a="1"/>
  <c r="Y200" i="34" a="1"/>
  <c r="Z131" i="34" a="1"/>
  <c r="U159" i="34" a="1"/>
  <c r="W232" i="34" a="1"/>
  <c r="W213" i="34" a="1"/>
  <c r="V169" i="34" a="1"/>
  <c r="V54" i="34" a="1"/>
  <c r="Y65" i="34" a="1"/>
  <c r="U93" i="34" a="1"/>
  <c r="Z56" i="34" a="1"/>
  <c r="T307" i="33" a="1"/>
  <c r="Z259" i="34" a="1"/>
  <c r="V83" i="35" a="1"/>
  <c r="Z258" i="34" a="1"/>
  <c r="U192" i="34" a="1"/>
  <c r="Y22" i="34" a="1"/>
  <c r="Z73" i="33" a="1"/>
  <c r="W187" i="34" a="1"/>
  <c r="Z299" i="34" a="1"/>
  <c r="V143" i="34" a="1"/>
  <c r="T196" i="34" a="1"/>
  <c r="Z220" i="34" a="1"/>
  <c r="X262" i="34" a="1"/>
  <c r="W313" i="35" a="1"/>
  <c r="Y9" i="35" a="1"/>
  <c r="T262" i="34" a="1"/>
  <c r="T240" i="34" a="1"/>
  <c r="W250" i="34" a="1"/>
  <c r="V173" i="34" a="1"/>
  <c r="U111" i="34" a="1"/>
  <c r="X64" i="34" a="1"/>
  <c r="V150" i="34" a="1"/>
  <c r="V262" i="34" a="1"/>
  <c r="U240" i="34" a="1"/>
  <c r="Z262" i="34" a="1"/>
  <c r="W203" i="34" a="1"/>
  <c r="U74" i="33" a="1"/>
  <c r="Y149" i="33" a="1"/>
  <c r="Y179" i="34" a="1"/>
  <c r="W143" i="34" a="1"/>
  <c r="Y37" i="35" a="1"/>
  <c r="V308" i="34" a="1"/>
  <c r="W229" i="34" a="1"/>
  <c r="T213" i="34" a="1"/>
  <c r="V89" i="34" a="1"/>
  <c r="U123" i="34" a="1"/>
  <c r="X161" i="35" a="1"/>
  <c r="X139" i="34" a="1"/>
  <c r="U220" i="34" a="1"/>
  <c r="U169" i="34" a="1"/>
  <c r="V243" i="34" a="1"/>
  <c r="U107" i="34" a="1"/>
  <c r="X251" i="33" a="1"/>
  <c r="U173" i="34" a="1"/>
  <c r="Z272" i="34" a="1"/>
  <c r="W240" i="34" a="1"/>
  <c r="U149" i="33" a="1"/>
  <c r="W307" i="33" a="1"/>
  <c r="X65" i="34" a="1"/>
  <c r="Y199" i="34" a="1"/>
  <c r="W139" i="34" a="1"/>
  <c r="Z143" i="34" a="1"/>
  <c r="U139" i="34" a="1"/>
  <c r="U257" i="34" a="1"/>
  <c r="W74" i="33" a="1"/>
  <c r="Y129" i="34" a="1"/>
  <c r="U231" i="34" a="1"/>
  <c r="U146" i="34" a="1"/>
  <c r="V283" i="34" a="1"/>
  <c r="T105" i="34" a="1"/>
  <c r="X243" i="34" a="1"/>
  <c r="Z241" i="34" a="1"/>
  <c r="X22" i="34" a="1"/>
  <c r="Z172" i="34" a="1"/>
  <c r="W162" i="34" a="1"/>
  <c r="Z173" i="34" a="1"/>
  <c r="Z249" i="34" a="1"/>
  <c r="U141" i="34" a="1"/>
  <c r="T65" i="34" a="1"/>
  <c r="Y260" i="34" a="1"/>
  <c r="T9" i="35" a="1"/>
  <c r="Y276" i="34" a="1"/>
  <c r="T198" i="34" a="1"/>
  <c r="T308" i="34" a="1"/>
  <c r="U143" i="34" a="1"/>
  <c r="T276" i="34" a="1"/>
  <c r="V259" i="34" a="1"/>
  <c r="V39" i="35" a="1"/>
  <c r="X272" i="34" a="1"/>
  <c r="Y139" i="34" a="1"/>
  <c r="Z133" i="34" a="1"/>
  <c r="T38" i="34" a="1"/>
  <c r="Y64" i="34" a="1"/>
  <c r="Y133" i="34" a="1"/>
  <c r="V257" i="34" a="1"/>
  <c r="W57" i="34" a="1"/>
  <c r="U255" i="34" a="1"/>
  <c r="X109" i="34" a="1"/>
  <c r="V111" i="34" a="1"/>
  <c r="W17" i="34" a="1"/>
  <c r="Y23" i="34" a="1"/>
  <c r="V119" i="34" a="1"/>
  <c r="W275" i="34" a="1"/>
  <c r="V309" i="34" a="1"/>
  <c r="T172" i="34" a="1"/>
  <c r="Z187" i="34" a="1"/>
  <c r="U183" i="33" a="1"/>
  <c r="U7" i="34" a="1"/>
  <c r="T7" i="34" a="1"/>
  <c r="V220" i="34" a="1"/>
  <c r="Z88" i="34" a="1"/>
  <c r="X85" i="34" a="1"/>
  <c r="U85" i="34" a="1"/>
  <c r="V88" i="34" a="1"/>
  <c r="W88" i="34" a="1"/>
  <c r="W184" i="35" a="1"/>
  <c r="U88" i="34" a="1"/>
  <c r="Y144" i="34" a="1"/>
  <c r="V85" i="34" a="1"/>
  <c r="W85" i="34" a="1"/>
  <c r="Z85" i="34" a="1"/>
  <c r="Z184" i="35" a="1"/>
  <c r="U144" i="34" a="1"/>
  <c r="T85" i="34" a="1"/>
  <c r="V144" i="34" a="1"/>
  <c r="W144" i="34" a="1"/>
  <c r="X144" i="34" a="1"/>
  <c r="Y184" i="35" a="1"/>
  <c r="Y88" i="34" a="1"/>
  <c r="Y85" i="34" a="1"/>
  <c r="T144" i="34" a="1"/>
  <c r="X184" i="35" a="1"/>
  <c r="X88" i="34" a="1"/>
  <c r="T88" i="34" a="1"/>
  <c r="Z144" i="34" a="1"/>
  <c r="V220" i="34" l="1"/>
  <c r="T7" i="34"/>
  <c r="U7" i="34"/>
  <c r="U183" i="33"/>
  <c r="Z187" i="34"/>
  <c r="T172" i="34"/>
  <c r="V309" i="34"/>
  <c r="W275" i="34"/>
  <c r="V119" i="34"/>
  <c r="Y23" i="34"/>
  <c r="W17" i="34"/>
  <c r="V111" i="34"/>
  <c r="X109" i="34"/>
  <c r="U255" i="34"/>
  <c r="W57" i="34"/>
  <c r="V257" i="34"/>
  <c r="Y133" i="34"/>
  <c r="Y64" i="34"/>
  <c r="T38" i="34"/>
  <c r="Z133" i="34"/>
  <c r="Y139" i="34"/>
  <c r="X272" i="34"/>
  <c r="V39" i="35"/>
  <c r="V259" i="34"/>
  <c r="T276" i="34"/>
  <c r="U143" i="34"/>
  <c r="T308" i="34"/>
  <c r="T198" i="34"/>
  <c r="Y276" i="34"/>
  <c r="T9" i="35"/>
  <c r="Y260" i="34"/>
  <c r="T65" i="34"/>
  <c r="U141" i="34"/>
  <c r="Z249" i="34"/>
  <c r="Z173" i="34"/>
  <c r="W162" i="34"/>
  <c r="Z172" i="34"/>
  <c r="X22" i="34"/>
  <c r="Z241" i="34"/>
  <c r="X243" i="34"/>
  <c r="T105" i="34"/>
  <c r="V283" i="34"/>
  <c r="U146" i="34"/>
  <c r="U231" i="34"/>
  <c r="Y129" i="34"/>
  <c r="W74" i="33"/>
  <c r="U257" i="34"/>
  <c r="U139" i="34"/>
  <c r="Z143" i="34"/>
  <c r="W139" i="34"/>
  <c r="Y199" i="34"/>
  <c r="X65" i="34"/>
  <c r="W307" i="33"/>
  <c r="U149" i="33"/>
  <c r="W240" i="34"/>
  <c r="Z272" i="34"/>
  <c r="U173" i="34"/>
  <c r="X251" i="33"/>
  <c r="U107" i="34"/>
  <c r="V243" i="34"/>
  <c r="U169" i="34"/>
  <c r="U220" i="34"/>
  <c r="X139" i="34"/>
  <c r="X161" i="35"/>
  <c r="U123" i="34"/>
  <c r="V89" i="34"/>
  <c r="T213" i="34"/>
  <c r="W229" i="34"/>
  <c r="V308" i="34"/>
  <c r="Y37" i="35"/>
  <c r="W143" i="34"/>
  <c r="Y179" i="34"/>
  <c r="Y149" i="33"/>
  <c r="U74" i="33"/>
  <c r="W203" i="34"/>
  <c r="Z262" i="34"/>
  <c r="U240" i="34"/>
  <c r="V262" i="34"/>
  <c r="V150" i="34"/>
  <c r="X64" i="34"/>
  <c r="U111" i="34"/>
  <c r="V173" i="34"/>
  <c r="W250" i="34"/>
  <c r="T240" i="34"/>
  <c r="T262" i="34"/>
  <c r="Y9" i="35"/>
  <c r="W313" i="35"/>
  <c r="X262" i="34"/>
  <c r="Z220" i="34"/>
  <c r="T196" i="34"/>
  <c r="V143" i="34"/>
  <c r="Z299" i="34"/>
  <c r="W187" i="34"/>
  <c r="Z73" i="33"/>
  <c r="Y22" i="34"/>
  <c r="U192" i="34"/>
  <c r="Z258" i="34"/>
  <c r="V83" i="35"/>
  <c r="Z259" i="34"/>
  <c r="T307" i="33"/>
  <c r="Z56" i="34"/>
  <c r="U93" i="34"/>
  <c r="Y65" i="34"/>
  <c r="V54" i="34"/>
  <c r="V169" i="34"/>
  <c r="W213" i="34"/>
  <c r="W232" i="34"/>
  <c r="U159" i="34"/>
  <c r="Z131" i="34"/>
  <c r="Y200" i="34"/>
  <c r="Y79" i="34"/>
  <c r="X259" i="34"/>
  <c r="X68" i="34"/>
  <c r="Y249" i="34"/>
  <c r="U203" i="34"/>
  <c r="Y282" i="34"/>
  <c r="X23" i="34"/>
  <c r="V289" i="34"/>
  <c r="Z97" i="34"/>
  <c r="W255" i="34"/>
  <c r="Z232" i="34"/>
  <c r="T169" i="34"/>
  <c r="T82" i="34"/>
  <c r="Y242" i="34"/>
  <c r="V288" i="34"/>
  <c r="W175" i="35"/>
  <c r="U252" i="34"/>
  <c r="Y82" i="34"/>
  <c r="X107" i="34"/>
  <c r="W169" i="34"/>
  <c r="U39" i="35"/>
  <c r="U38" i="34"/>
  <c r="V216" i="34"/>
  <c r="Z74" i="33"/>
  <c r="V231" i="34"/>
  <c r="V290" i="34"/>
  <c r="U258" i="34"/>
  <c r="Z148" i="34"/>
  <c r="T57" i="34"/>
  <c r="V192" i="34"/>
  <c r="X173" i="34"/>
  <c r="U250" i="34"/>
  <c r="W109" i="34"/>
  <c r="Y146" i="34"/>
  <c r="W196" i="34"/>
  <c r="W257" i="34"/>
  <c r="T148" i="34"/>
  <c r="X172" i="34"/>
  <c r="Z250" i="34"/>
  <c r="Z161" i="35"/>
  <c r="T203" i="34"/>
  <c r="V213" i="34"/>
  <c r="X249" i="34"/>
  <c r="Z130" i="34"/>
  <c r="U148" i="34"/>
  <c r="T291" i="34"/>
  <c r="Y250" i="34"/>
  <c r="X149" i="33"/>
  <c r="W72" i="34"/>
  <c r="Y7" i="34"/>
  <c r="Z307" i="34"/>
  <c r="Y61" i="34"/>
  <c r="Y161" i="35"/>
  <c r="Z61" i="34"/>
  <c r="U283" i="34"/>
  <c r="Z290" i="34"/>
  <c r="Y288" i="34"/>
  <c r="T311" i="34"/>
  <c r="V161" i="35"/>
  <c r="T97" i="34"/>
  <c r="W89" i="34"/>
  <c r="X308" i="34"/>
  <c r="V22" i="34"/>
  <c r="U105" i="34"/>
  <c r="Y153" i="34"/>
  <c r="X174" i="34"/>
  <c r="Y170" i="34"/>
  <c r="V18" i="34"/>
  <c r="V82" i="34"/>
  <c r="X72" i="34"/>
  <c r="W134" i="31"/>
  <c r="T43" i="31"/>
  <c r="U78" i="31"/>
  <c r="T28" i="31"/>
  <c r="Y300" i="31"/>
  <c r="Y158" i="31"/>
  <c r="Z157" i="31"/>
  <c r="Y292" i="31"/>
  <c r="T247" i="31"/>
  <c r="Z101" i="31"/>
  <c r="W48" i="31"/>
  <c r="U155" i="31"/>
  <c r="T31" i="31"/>
  <c r="U115" i="31"/>
  <c r="Y32" i="31"/>
  <c r="U36" i="31"/>
  <c r="Y77" i="31"/>
  <c r="V303" i="31"/>
  <c r="Z78" i="31"/>
  <c r="T69" i="31"/>
  <c r="Y110" i="31"/>
  <c r="X285" i="31"/>
  <c r="U20" i="31"/>
  <c r="T137" i="31"/>
  <c r="Y243" i="31"/>
  <c r="V225" i="31"/>
  <c r="Z85" i="31"/>
  <c r="Z264" i="31"/>
  <c r="W265" i="31"/>
  <c r="T267" i="31"/>
  <c r="Y262" i="31"/>
  <c r="Y120" i="31"/>
  <c r="Y35" i="31"/>
  <c r="U188" i="31"/>
  <c r="X120" i="31"/>
  <c r="X85" i="31"/>
  <c r="V34" i="31"/>
  <c r="W59" i="31"/>
  <c r="X78" i="31"/>
  <c r="X26" i="31"/>
  <c r="Z95" i="31"/>
  <c r="W100" i="31"/>
  <c r="Y80" i="31"/>
  <c r="W279" i="31"/>
  <c r="V247" i="31"/>
  <c r="Y304" i="31"/>
  <c r="U28" i="31"/>
  <c r="U116" i="31"/>
  <c r="Z134" i="31"/>
  <c r="X295" i="31"/>
  <c r="X244" i="31"/>
  <c r="V36" i="31"/>
  <c r="Y125" i="31"/>
  <c r="X180" i="31"/>
  <c r="V116" i="31"/>
  <c r="U158" i="31"/>
  <c r="Z196" i="31"/>
  <c r="Y167" i="31"/>
  <c r="W216" i="31"/>
  <c r="V226" i="31"/>
  <c r="T103" i="31"/>
  <c r="T85" i="31"/>
  <c r="V296" i="31"/>
  <c r="Y285" i="31"/>
  <c r="Z180" i="31"/>
  <c r="T128" i="31"/>
  <c r="U147" i="31"/>
  <c r="X35" i="31"/>
  <c r="Z88" i="31"/>
  <c r="V110" i="31"/>
  <c r="V16" i="31"/>
  <c r="U252" i="31"/>
  <c r="V55" i="31"/>
  <c r="W55" i="31"/>
  <c r="W88" i="31"/>
  <c r="Z266" i="31"/>
  <c r="V30" i="31"/>
  <c r="Y103" i="31"/>
  <c r="W125" i="31"/>
  <c r="U201" i="31"/>
  <c r="Z276" i="31"/>
  <c r="U128" i="31"/>
  <c r="U84" i="31"/>
  <c r="Z226" i="31"/>
  <c r="X126" i="31"/>
  <c r="Y36" i="31"/>
  <c r="Z255" i="31"/>
  <c r="T236" i="31"/>
  <c r="U120" i="31"/>
  <c r="W128" i="31"/>
  <c r="Z138" i="31"/>
  <c r="W28" i="31"/>
  <c r="X121" i="31"/>
  <c r="X39" i="35"/>
  <c r="Y140" i="34"/>
  <c r="Z9" i="35"/>
  <c r="W140" i="34"/>
  <c r="V200" i="34"/>
  <c r="Z156" i="34"/>
  <c r="U198" i="34"/>
  <c r="X250" i="34"/>
  <c r="U22" i="34"/>
  <c r="Z111" i="34"/>
  <c r="X156" i="34"/>
  <c r="T113" i="34"/>
  <c r="W159" i="34"/>
  <c r="W150" i="34"/>
  <c r="W83" i="35"/>
  <c r="Z169" i="34"/>
  <c r="V65" i="34"/>
  <c r="T282" i="34"/>
  <c r="T109" i="34"/>
  <c r="Y83" i="35"/>
  <c r="T22" i="34"/>
  <c r="T61" i="34"/>
  <c r="V271" i="35"/>
  <c r="X170" i="34"/>
  <c r="Z170" i="34"/>
  <c r="X82" i="34"/>
  <c r="Z206" i="34"/>
  <c r="T243" i="34"/>
  <c r="T250" i="34"/>
  <c r="V156" i="34"/>
  <c r="Z113" i="34"/>
  <c r="X9" i="35"/>
  <c r="Y76" i="35"/>
  <c r="X61" i="34"/>
  <c r="Y241" i="34"/>
  <c r="Z129" i="34"/>
  <c r="Z7" i="34"/>
  <c r="Z276" i="34"/>
  <c r="T199" i="34"/>
  <c r="W252" i="34"/>
  <c r="Y57" i="34"/>
  <c r="X130" i="34"/>
  <c r="Z64" i="34"/>
  <c r="Y220" i="34"/>
  <c r="Z54" i="34"/>
  <c r="V299" i="34"/>
  <c r="Z150" i="34"/>
  <c r="U162" i="34"/>
  <c r="U271" i="35"/>
  <c r="X206" i="34"/>
  <c r="W141" i="34"/>
  <c r="T141" i="34"/>
  <c r="V152" i="34"/>
  <c r="T170" i="34"/>
  <c r="V140" i="34"/>
  <c r="X203" i="34"/>
  <c r="Y97" i="34"/>
  <c r="Y111" i="34"/>
  <c r="W225" i="31"/>
  <c r="Y266" i="31"/>
  <c r="V145" i="31"/>
  <c r="X43" i="31"/>
  <c r="Z81" i="31"/>
  <c r="Y86" i="31"/>
  <c r="U101" i="31"/>
  <c r="T291" i="31"/>
  <c r="X160" i="31"/>
  <c r="U272" i="31"/>
  <c r="T155" i="31"/>
  <c r="X157" i="31"/>
  <c r="Z106" i="31"/>
  <c r="X62" i="31"/>
  <c r="T21" i="31"/>
  <c r="V232" i="31"/>
  <c r="T46" i="31"/>
  <c r="Y179" i="31"/>
  <c r="U280" i="31"/>
  <c r="Z206" i="31"/>
  <c r="U154" i="31"/>
  <c r="Y137" i="31"/>
  <c r="W217" i="31"/>
  <c r="V192" i="31"/>
  <c r="V179" i="31"/>
  <c r="X267" i="31"/>
  <c r="X95" i="31"/>
  <c r="Y184" i="31"/>
  <c r="V158" i="31"/>
  <c r="W234" i="31"/>
  <c r="Z110" i="31"/>
  <c r="U217" i="31"/>
  <c r="U294" i="31"/>
  <c r="W81" i="31"/>
  <c r="Z303" i="31"/>
  <c r="W237" i="31"/>
  <c r="U29" i="31"/>
  <c r="V92" i="31"/>
  <c r="U47" i="31"/>
  <c r="Y222" i="31"/>
  <c r="Z297" i="31"/>
  <c r="V210" i="31"/>
  <c r="Z96" i="31"/>
  <c r="Y214" i="31"/>
  <c r="V58" i="31"/>
  <c r="U98" i="31"/>
  <c r="Y59" i="31"/>
  <c r="T15" i="31"/>
  <c r="T94" i="31"/>
  <c r="T52" i="31"/>
  <c r="X311" i="31"/>
  <c r="U32" i="31"/>
  <c r="Y193" i="31"/>
  <c r="Y200" i="31"/>
  <c r="Y116" i="31"/>
  <c r="X284" i="31"/>
  <c r="V200" i="31"/>
  <c r="Z291" i="31"/>
  <c r="T101" i="31"/>
  <c r="T211" i="31"/>
  <c r="U126" i="31"/>
  <c r="T96" i="31"/>
  <c r="Z277" i="31"/>
  <c r="V125" i="31"/>
  <c r="Y196" i="31"/>
  <c r="W206" i="31"/>
  <c r="V168" i="31"/>
  <c r="W114" i="31"/>
  <c r="V43" i="31"/>
  <c r="W52" i="31"/>
  <c r="Z45" i="31"/>
  <c r="Y135" i="31"/>
  <c r="Y284" i="31"/>
  <c r="X52" i="31"/>
  <c r="Y223" i="31"/>
  <c r="Z178" i="31"/>
  <c r="W164" i="31"/>
  <c r="V295" i="31"/>
  <c r="X10" i="31"/>
  <c r="W309" i="31"/>
  <c r="V196" i="31"/>
  <c r="W145" i="31"/>
  <c r="X145" i="31"/>
  <c r="X94" i="31"/>
  <c r="V243" i="31"/>
  <c r="V50" i="31"/>
  <c r="T229" i="31"/>
  <c r="T26" i="31"/>
  <c r="W187" i="31"/>
  <c r="W311" i="31"/>
  <c r="Y24" i="31"/>
  <c r="W46" i="31"/>
  <c r="Y265" i="31"/>
  <c r="W280" i="31"/>
  <c r="U222" i="31"/>
  <c r="X74" i="33"/>
  <c r="Y229" i="34"/>
  <c r="X162" i="34"/>
  <c r="Y272" i="34"/>
  <c r="X271" i="35"/>
  <c r="T249" i="34"/>
  <c r="U122" i="35"/>
  <c r="V107" i="34"/>
  <c r="T83" i="35"/>
  <c r="Y239" i="34"/>
  <c r="U150" i="34"/>
  <c r="Z199" i="34"/>
  <c r="Y255" i="34"/>
  <c r="U152" i="34"/>
  <c r="W108" i="34"/>
  <c r="Y246" i="34"/>
  <c r="U129" i="34"/>
  <c r="V187" i="34"/>
  <c r="V291" i="34"/>
  <c r="T79" i="34"/>
  <c r="T313" i="35"/>
  <c r="U200" i="34"/>
  <c r="Z239" i="34"/>
  <c r="V179" i="34"/>
  <c r="Z89" i="34"/>
  <c r="U83" i="35"/>
  <c r="Z141" i="34"/>
  <c r="Z93" i="34"/>
  <c r="U260" i="34"/>
  <c r="Y143" i="34"/>
  <c r="U291" i="34"/>
  <c r="Y196" i="34"/>
  <c r="X220" i="34"/>
  <c r="Z229" i="34"/>
  <c r="Z309" i="34"/>
  <c r="Z231" i="34"/>
  <c r="Z255" i="34"/>
  <c r="Y108" i="34"/>
  <c r="Y122" i="35"/>
  <c r="X187" i="34"/>
  <c r="W97" i="34"/>
  <c r="Z283" i="34"/>
  <c r="Y152" i="34"/>
  <c r="W282" i="34"/>
  <c r="V232" i="34"/>
  <c r="U170" i="34"/>
  <c r="Z139" i="34"/>
  <c r="U213" i="34"/>
  <c r="W206" i="34"/>
  <c r="X213" i="34"/>
  <c r="W22" i="34"/>
  <c r="X103" i="31"/>
  <c r="V280" i="31"/>
  <c r="W126" i="31"/>
  <c r="V229" i="31"/>
  <c r="W243" i="31"/>
  <c r="V184" i="31"/>
  <c r="X223" i="31"/>
  <c r="W305" i="31"/>
  <c r="X13" i="31"/>
  <c r="T158" i="31"/>
  <c r="Z145" i="31"/>
  <c r="X276" i="31"/>
  <c r="X96" i="31"/>
  <c r="U10" i="31"/>
  <c r="Z24" i="31"/>
  <c r="Z309" i="31"/>
  <c r="T325" i="31"/>
  <c r="U253" i="31"/>
  <c r="T138" i="31"/>
  <c r="U200" i="31"/>
  <c r="W246" i="31"/>
  <c r="X36" i="31"/>
  <c r="W236" i="31"/>
  <c r="Y84" i="31"/>
  <c r="Z124" i="31"/>
  <c r="Y244" i="31"/>
  <c r="V14" i="31"/>
  <c r="W185" i="31"/>
  <c r="W60" i="31"/>
  <c r="T192" i="31"/>
  <c r="T147" i="31"/>
  <c r="X214" i="31"/>
  <c r="Z35" i="31"/>
  <c r="T253" i="31"/>
  <c r="V81" i="31"/>
  <c r="T288" i="31"/>
  <c r="U187" i="31"/>
  <c r="T279" i="31"/>
  <c r="U300" i="31"/>
  <c r="Z299" i="31"/>
  <c r="Y293" i="31"/>
  <c r="Z221" i="31"/>
  <c r="W136" i="31"/>
  <c r="T135" i="31"/>
  <c r="W189" i="31"/>
  <c r="V33" i="31"/>
  <c r="W226" i="31"/>
  <c r="T200" i="31"/>
  <c r="Y272" i="31"/>
  <c r="Y95" i="31"/>
  <c r="U30" i="31"/>
  <c r="X288" i="31"/>
  <c r="U132" i="31"/>
  <c r="V106" i="31"/>
  <c r="T178" i="31"/>
  <c r="Z43" i="31"/>
  <c r="Y226" i="31"/>
  <c r="Y52" i="31"/>
  <c r="T293" i="31"/>
  <c r="V31" i="31"/>
  <c r="W13" i="31"/>
  <c r="U117" i="31"/>
  <c r="T78" i="31"/>
  <c r="X193" i="31"/>
  <c r="Z114" i="31"/>
  <c r="T265" i="31"/>
  <c r="Z144" i="31"/>
  <c r="T136" i="31"/>
  <c r="W118" i="31"/>
  <c r="X155" i="31"/>
  <c r="U311" i="31"/>
  <c r="U295" i="31"/>
  <c r="V100" i="31"/>
  <c r="W277" i="31"/>
  <c r="Y216" i="31"/>
  <c r="Z67" i="31"/>
  <c r="U178" i="31"/>
  <c r="X236" i="31"/>
  <c r="Y51" i="31"/>
  <c r="W96" i="31"/>
  <c r="W106" i="31"/>
  <c r="W163" i="31"/>
  <c r="T100" i="31"/>
  <c r="U285" i="31"/>
  <c r="Y62" i="31"/>
  <c r="X21" i="31"/>
  <c r="W135" i="31"/>
  <c r="V41" i="31"/>
  <c r="U33" i="31"/>
  <c r="X246" i="31"/>
  <c r="U106" i="31"/>
  <c r="U221" i="31"/>
  <c r="T288" i="34"/>
  <c r="Y93" i="34"/>
  <c r="Y289" i="34"/>
  <c r="W149" i="33"/>
  <c r="W37" i="35"/>
  <c r="W251" i="33"/>
  <c r="X76" i="35"/>
  <c r="W283" i="34"/>
  <c r="X129" i="34"/>
  <c r="V97" i="34"/>
  <c r="V198" i="34"/>
  <c r="X148" i="34"/>
  <c r="V9" i="35"/>
  <c r="Y107" i="34"/>
  <c r="Z153" i="34"/>
  <c r="U187" i="34"/>
  <c r="U290" i="34"/>
  <c r="V57" i="34"/>
  <c r="Y257" i="34"/>
  <c r="T192" i="34"/>
  <c r="W183" i="33"/>
  <c r="X239" i="34"/>
  <c r="Y74" i="33"/>
  <c r="V149" i="33"/>
  <c r="V203" i="34"/>
  <c r="W61" i="34"/>
  <c r="W73" i="33"/>
  <c r="T73" i="33"/>
  <c r="W198" i="34"/>
  <c r="V242" i="34"/>
  <c r="X196" i="34"/>
  <c r="Z196" i="34"/>
  <c r="U229" i="34"/>
  <c r="Z159" i="34"/>
  <c r="T93" i="34"/>
  <c r="V139" i="34"/>
  <c r="V74" i="33"/>
  <c r="Y275" i="34"/>
  <c r="V199" i="34"/>
  <c r="X140" i="34"/>
  <c r="X169" i="34"/>
  <c r="Y148" i="34"/>
  <c r="T112" i="34"/>
  <c r="Y112" i="34"/>
  <c r="U272" i="34"/>
  <c r="X258" i="34"/>
  <c r="V258" i="34"/>
  <c r="T275" i="34"/>
  <c r="W262" i="34"/>
  <c r="T37" i="35"/>
  <c r="U194" i="31"/>
  <c r="Z234" i="31"/>
  <c r="U8" i="31"/>
  <c r="Y55" i="31"/>
  <c r="T184" i="31"/>
  <c r="X247" i="31"/>
  <c r="Z163" i="31"/>
  <c r="W90" i="31"/>
  <c r="W229" i="31"/>
  <c r="X309" i="31"/>
  <c r="Z237" i="31"/>
  <c r="Y180" i="31"/>
  <c r="W295" i="31"/>
  <c r="V164" i="31"/>
  <c r="T50" i="31"/>
  <c r="Y181" i="31"/>
  <c r="X292" i="31"/>
  <c r="V138" i="31"/>
  <c r="T246" i="31"/>
  <c r="W127" i="31"/>
  <c r="W10" i="31"/>
  <c r="X302" i="31"/>
  <c r="X127" i="31"/>
  <c r="X252" i="31"/>
  <c r="Y236" i="31"/>
  <c r="U135" i="31"/>
  <c r="T125" i="31"/>
  <c r="T95" i="31"/>
  <c r="X181" i="31"/>
  <c r="Y297" i="31"/>
  <c r="W178" i="31"/>
  <c r="T243" i="31"/>
  <c r="T92" i="31"/>
  <c r="Z62" i="31"/>
  <c r="Y25" i="31"/>
  <c r="V206" i="31"/>
  <c r="X297" i="31"/>
  <c r="V273" i="31"/>
  <c r="T326" i="31"/>
  <c r="X128" i="31"/>
  <c r="V166" i="31"/>
  <c r="V85" i="31"/>
  <c r="Z175" i="31"/>
  <c r="W266" i="31"/>
  <c r="T207" i="31"/>
  <c r="Z135" i="31"/>
  <c r="X233" i="31"/>
  <c r="Y11" i="31"/>
  <c r="W193" i="31"/>
  <c r="U27" i="31"/>
  <c r="X291" i="31"/>
  <c r="W211" i="31"/>
  <c r="V180" i="31"/>
  <c r="U262" i="31"/>
  <c r="Z279" i="31"/>
  <c r="U88" i="31"/>
  <c r="Z69" i="31"/>
  <c r="U277" i="31"/>
  <c r="W194" i="31"/>
  <c r="U190" i="31"/>
  <c r="V175" i="31"/>
  <c r="U226" i="31"/>
  <c r="X47" i="31"/>
  <c r="T203" i="31"/>
  <c r="U42" i="31"/>
  <c r="X135" i="31"/>
  <c r="X67" i="31"/>
  <c r="V52" i="31"/>
  <c r="Z10" i="31"/>
  <c r="U70" i="31"/>
  <c r="X71" i="31"/>
  <c r="Z98" i="31"/>
  <c r="Z301" i="31"/>
  <c r="V120" i="31"/>
  <c r="T295" i="31"/>
  <c r="W121" i="31"/>
  <c r="X20" i="31"/>
  <c r="Y157" i="31"/>
  <c r="V19" i="31"/>
  <c r="T181" i="31"/>
  <c r="V44" i="31"/>
  <c r="W168" i="31"/>
  <c r="T273" i="31"/>
  <c r="V13" i="31"/>
  <c r="W103" i="31"/>
  <c r="Z90" i="31"/>
  <c r="Y21" i="31"/>
  <c r="X104" i="31"/>
  <c r="W177" i="31"/>
  <c r="Z194" i="31"/>
  <c r="T324" i="31"/>
  <c r="Y10" i="31"/>
  <c r="U240" i="31"/>
  <c r="Z76" i="35"/>
  <c r="Z313" i="35"/>
  <c r="Y299" i="34"/>
  <c r="V23" i="34"/>
  <c r="U172" i="34"/>
  <c r="W311" i="34"/>
  <c r="Y262" i="34"/>
  <c r="T271" i="35"/>
  <c r="Z203" i="34"/>
  <c r="X133" i="34"/>
  <c r="T257" i="34"/>
  <c r="T173" i="34"/>
  <c r="T175" i="35"/>
  <c r="Z37" i="35"/>
  <c r="W56" i="34"/>
  <c r="W133" i="34"/>
  <c r="V239" i="34"/>
  <c r="V37" i="35"/>
  <c r="U65" i="34"/>
  <c r="W249" i="34"/>
  <c r="Y102" i="34"/>
  <c r="T123" i="34"/>
  <c r="T146" i="34"/>
  <c r="Y240" i="34"/>
  <c r="U232" i="34"/>
  <c r="W199" i="34"/>
  <c r="T149" i="33"/>
  <c r="V61" i="34"/>
  <c r="U112" i="34"/>
  <c r="V7" i="34"/>
  <c r="Y291" i="34"/>
  <c r="Y268" i="34"/>
  <c r="V268" i="34"/>
  <c r="W220" i="34"/>
  <c r="T187" i="34"/>
  <c r="Z175" i="35"/>
  <c r="Z108" i="34"/>
  <c r="Y309" i="34"/>
  <c r="Z119" i="34"/>
  <c r="Y172" i="34"/>
  <c r="Y42" i="31"/>
  <c r="V118" i="31"/>
  <c r="V297" i="31"/>
  <c r="T284" i="31"/>
  <c r="U179" i="31"/>
  <c r="T311" i="31"/>
  <c r="W214" i="31"/>
  <c r="U34" i="31"/>
  <c r="V269" i="31"/>
  <c r="T213" i="31"/>
  <c r="V51" i="31"/>
  <c r="X15" i="31"/>
  <c r="X137" i="31"/>
  <c r="V167" i="31"/>
  <c r="T180" i="31"/>
  <c r="X84" i="31"/>
  <c r="W84" i="31"/>
  <c r="Z223" i="31"/>
  <c r="U213" i="31"/>
  <c r="V292" i="31"/>
  <c r="X115" i="31"/>
  <c r="X100" i="31"/>
  <c r="V147" i="31"/>
  <c r="Y117" i="31"/>
  <c r="Y227" i="31"/>
  <c r="Y26" i="31"/>
  <c r="Z296" i="31"/>
  <c r="Y311" i="31"/>
  <c r="Z252" i="31"/>
  <c r="W34" i="31"/>
  <c r="U92" i="31"/>
  <c r="X226" i="31"/>
  <c r="Z189" i="31"/>
  <c r="W190" i="31"/>
  <c r="Z305" i="31"/>
  <c r="U44" i="31"/>
  <c r="U243" i="31"/>
  <c r="U95" i="31"/>
  <c r="V276" i="31"/>
  <c r="T55" i="31"/>
  <c r="Y14" i="31"/>
  <c r="Y126" i="31"/>
  <c r="W286" i="31"/>
  <c r="Z32" i="31"/>
  <c r="V128" i="31"/>
  <c r="W304" i="31"/>
  <c r="T36" i="31"/>
  <c r="T167" i="31"/>
  <c r="T166" i="31"/>
  <c r="Y85" i="31"/>
  <c r="Z44" i="31"/>
  <c r="W42" i="31"/>
  <c r="Y286" i="31"/>
  <c r="Z262" i="31"/>
  <c r="Y31" i="31"/>
  <c r="X55" i="31"/>
  <c r="V286" i="31"/>
  <c r="T51" i="31"/>
  <c r="W262" i="31"/>
  <c r="Z187" i="31"/>
  <c r="X124" i="31"/>
  <c r="Y60" i="31"/>
  <c r="Y185" i="31"/>
  <c r="U185" i="31"/>
  <c r="U60" i="31"/>
  <c r="W160" i="31"/>
  <c r="U264" i="31"/>
  <c r="Y295" i="31"/>
  <c r="V165" i="31"/>
  <c r="W209" i="31"/>
  <c r="W66" i="31"/>
  <c r="X277" i="31"/>
  <c r="Z94" i="31"/>
  <c r="U66" i="31"/>
  <c r="T115" i="31"/>
  <c r="V134" i="31"/>
  <c r="X154" i="31"/>
  <c r="Z284" i="31"/>
  <c r="W196" i="31"/>
  <c r="V279" i="31"/>
  <c r="V101" i="31"/>
  <c r="W124" i="31"/>
  <c r="U124" i="31"/>
  <c r="T303" i="31"/>
  <c r="Y40" i="31"/>
  <c r="W132" i="31"/>
  <c r="V103" i="31"/>
  <c r="T66" i="31"/>
  <c r="Y136" i="31"/>
  <c r="T188" i="31"/>
  <c r="W210" i="31"/>
  <c r="U214" i="31"/>
  <c r="T224" i="31"/>
  <c r="U75" i="31"/>
  <c r="V28" i="31"/>
  <c r="X253" i="31"/>
  <c r="V250" i="34"/>
  <c r="X159" i="34"/>
  <c r="T200" i="34"/>
  <c r="X38" i="34"/>
  <c r="V307" i="33"/>
  <c r="W261" i="34"/>
  <c r="Z209" i="33"/>
  <c r="Y119" i="34"/>
  <c r="W111" i="34"/>
  <c r="X299" i="34"/>
  <c r="X313" i="35"/>
  <c r="V114" i="34"/>
  <c r="Z261" i="34"/>
  <c r="W156" i="34"/>
  <c r="U9" i="35"/>
  <c r="U309" i="34"/>
  <c r="Y258" i="34"/>
  <c r="Z23" i="34"/>
  <c r="Y243" i="34"/>
  <c r="Y91" i="34"/>
  <c r="W146" i="34"/>
  <c r="Z109" i="34"/>
  <c r="Y271" i="35"/>
  <c r="U307" i="33"/>
  <c r="V112" i="34"/>
  <c r="T162" i="34"/>
  <c r="V91" i="34"/>
  <c r="V251" i="33"/>
  <c r="U140" i="34"/>
  <c r="Y231" i="34"/>
  <c r="T299" i="34"/>
  <c r="W79" i="34"/>
  <c r="Z162" i="34"/>
  <c r="W64" i="34"/>
  <c r="U79" i="34"/>
  <c r="Y18" i="34"/>
  <c r="X242" i="34"/>
  <c r="Z38" i="34"/>
  <c r="X17" i="34"/>
  <c r="X209" i="33"/>
  <c r="X275" i="34"/>
  <c r="Z28" i="31"/>
  <c r="X132" i="31"/>
  <c r="U125" i="31"/>
  <c r="X48" i="31"/>
  <c r="V189" i="31"/>
  <c r="Z16" i="31"/>
  <c r="Y20" i="31"/>
  <c r="X167" i="31"/>
  <c r="Y188" i="31"/>
  <c r="Y94" i="31"/>
  <c r="Y280" i="31"/>
  <c r="Z245" i="31"/>
  <c r="V35" i="31"/>
  <c r="Y299" i="31"/>
  <c r="T232" i="31"/>
  <c r="U62" i="31"/>
  <c r="Z30" i="31"/>
  <c r="W167" i="31"/>
  <c r="U14" i="31"/>
  <c r="W247" i="31"/>
  <c r="U136" i="31"/>
  <c r="Z304" i="31"/>
  <c r="U232" i="31"/>
  <c r="Y124" i="31"/>
  <c r="T262" i="31"/>
  <c r="T20" i="31"/>
  <c r="T220" i="31"/>
  <c r="U286" i="31"/>
  <c r="X255" i="31"/>
  <c r="V70" i="31"/>
  <c r="T305" i="31"/>
  <c r="T244" i="31"/>
  <c r="X32" i="31"/>
  <c r="W233" i="31"/>
  <c r="V204" i="31"/>
  <c r="Z207" i="31"/>
  <c r="X106" i="31"/>
  <c r="T286" i="31"/>
  <c r="Y168" i="31"/>
  <c r="X196" i="31"/>
  <c r="W294" i="31"/>
  <c r="Z285" i="31"/>
  <c r="Z50" i="31"/>
  <c r="U11" i="31"/>
  <c r="Z190" i="31"/>
  <c r="W215" i="31"/>
  <c r="Y201" i="31"/>
  <c r="W40" i="31"/>
  <c r="W91" i="31"/>
  <c r="X27" i="31"/>
  <c r="X50" i="31"/>
  <c r="X272" i="31"/>
  <c r="T118" i="31"/>
  <c r="U21" i="31"/>
  <c r="W303" i="31"/>
  <c r="U168" i="31"/>
  <c r="X30" i="31"/>
  <c r="V63" i="31"/>
  <c r="T235" i="31"/>
  <c r="Z192" i="31"/>
  <c r="Y118" i="31"/>
  <c r="V117" i="31"/>
  <c r="W45" i="31"/>
  <c r="U13" i="31"/>
  <c r="X221" i="31"/>
  <c r="Z127" i="31"/>
  <c r="T116" i="31"/>
  <c r="Y147" i="31"/>
  <c r="U192" i="31"/>
  <c r="X264" i="31"/>
  <c r="X116" i="31"/>
  <c r="V181" i="31"/>
  <c r="T27" i="31"/>
  <c r="U12" i="31"/>
  <c r="Z292" i="31"/>
  <c r="W94" i="31"/>
  <c r="T35" i="31"/>
  <c r="T32" i="31"/>
  <c r="Y187" i="31"/>
  <c r="T278" i="31"/>
  <c r="X34" i="31"/>
  <c r="X29" i="31"/>
  <c r="Z136" i="31"/>
  <c r="X213" i="31"/>
  <c r="Z263" i="31"/>
  <c r="X262" i="31"/>
  <c r="Z243" i="31"/>
  <c r="V24" i="31"/>
  <c r="U245" i="31"/>
  <c r="T233" i="31"/>
  <c r="Z214" i="31"/>
  <c r="Z70" i="31"/>
  <c r="V113" i="34"/>
  <c r="U196" i="34"/>
  <c r="T251" i="33"/>
  <c r="U82" i="34"/>
  <c r="V162" i="34"/>
  <c r="T143" i="34"/>
  <c r="V122" i="35"/>
  <c r="T74" i="33"/>
  <c r="W288" i="34"/>
  <c r="Y251" i="33"/>
  <c r="Y252" i="34"/>
  <c r="U64" i="34"/>
  <c r="V311" i="34"/>
  <c r="X102" i="34"/>
  <c r="U23" i="34"/>
  <c r="X143" i="34"/>
  <c r="V108" i="34"/>
  <c r="U242" i="34"/>
  <c r="T252" i="34"/>
  <c r="Y183" i="33"/>
  <c r="W7" i="34"/>
  <c r="U275" i="34"/>
  <c r="Z282" i="34"/>
  <c r="T76" i="35"/>
  <c r="X183" i="33"/>
  <c r="T75" i="31"/>
  <c r="V299" i="31"/>
  <c r="T206" i="31"/>
  <c r="W201" i="31"/>
  <c r="T175" i="31"/>
  <c r="Y221" i="31"/>
  <c r="V96" i="31"/>
  <c r="U90" i="31"/>
  <c r="W276" i="31"/>
  <c r="Z25" i="31"/>
  <c r="U157" i="31"/>
  <c r="Y252" i="31"/>
  <c r="X110" i="31"/>
  <c r="W70" i="31"/>
  <c r="T67" i="31"/>
  <c r="Z63" i="31"/>
  <c r="W165" i="31"/>
  <c r="T276" i="31"/>
  <c r="Z100" i="31"/>
  <c r="T214" i="31"/>
  <c r="V278" i="31"/>
  <c r="X178" i="31"/>
  <c r="W144" i="31"/>
  <c r="Y235" i="31"/>
  <c r="Y100" i="31"/>
  <c r="U144" i="31"/>
  <c r="Z36" i="31"/>
  <c r="U235" i="31"/>
  <c r="V42" i="31"/>
  <c r="W71" i="31"/>
  <c r="U118" i="31"/>
  <c r="X166" i="31"/>
  <c r="Y207" i="31"/>
  <c r="U46" i="31"/>
  <c r="Z288" i="31"/>
  <c r="X177" i="31"/>
  <c r="Z48" i="31"/>
  <c r="Z246" i="31"/>
  <c r="T88" i="31"/>
  <c r="Z147" i="31"/>
  <c r="Y166" i="31"/>
  <c r="Z19" i="31"/>
  <c r="Y96" i="31"/>
  <c r="W115" i="31"/>
  <c r="Z253" i="31"/>
  <c r="X179" i="31"/>
  <c r="V124" i="31"/>
  <c r="W181" i="31"/>
  <c r="V185" i="31"/>
  <c r="V60" i="31"/>
  <c r="X60" i="31"/>
  <c r="X185" i="31"/>
  <c r="Z126" i="31"/>
  <c r="Y273" i="31"/>
  <c r="U69" i="31"/>
  <c r="Y121" i="31"/>
  <c r="U225" i="31"/>
  <c r="Y277" i="31"/>
  <c r="T71" i="31"/>
  <c r="Y296" i="31"/>
  <c r="T304" i="31"/>
  <c r="U302" i="31"/>
  <c r="Z15" i="31"/>
  <c r="U81" i="31"/>
  <c r="Y27" i="31"/>
  <c r="U237" i="31"/>
  <c r="W192" i="31"/>
  <c r="W184" i="31"/>
  <c r="W75" i="31"/>
  <c r="X192" i="31"/>
  <c r="Y210" i="31"/>
  <c r="Z166" i="31"/>
  <c r="W8" i="31"/>
  <c r="X303" i="31"/>
  <c r="T297" i="31"/>
  <c r="W200" i="31"/>
  <c r="Y225" i="31"/>
  <c r="U85" i="31"/>
  <c r="W252" i="31"/>
  <c r="U236" i="31"/>
  <c r="Y155" i="31"/>
  <c r="V136" i="31"/>
  <c r="Z121" i="31"/>
  <c r="U279" i="31"/>
  <c r="V234" i="31"/>
  <c r="Z13" i="31"/>
  <c r="X142" i="31"/>
  <c r="U184" i="31"/>
  <c r="T196" i="31"/>
  <c r="Z27" i="31"/>
  <c r="Y28" i="31"/>
  <c r="T193" i="31"/>
  <c r="X138" i="31"/>
  <c r="X70" i="31"/>
  <c r="Z302" i="31"/>
  <c r="Y114" i="34"/>
  <c r="W259" i="34"/>
  <c r="W9" i="35"/>
  <c r="X122" i="35"/>
  <c r="W239" i="34"/>
  <c r="Z149" i="33"/>
  <c r="V109" i="34"/>
  <c r="W76" i="35"/>
  <c r="V72" i="34"/>
  <c r="X56" i="34"/>
  <c r="X105" i="34"/>
  <c r="Y105" i="34"/>
  <c r="T108" i="34"/>
  <c r="Y38" i="34"/>
  <c r="X307" i="33"/>
  <c r="Z18" i="34"/>
  <c r="T220" i="34"/>
  <c r="T161" i="35"/>
  <c r="W173" i="34"/>
  <c r="Z65" i="34"/>
  <c r="Y209" i="33"/>
  <c r="Y109" i="34"/>
  <c r="Z257" i="34"/>
  <c r="W271" i="35"/>
  <c r="X113" i="34"/>
  <c r="W243" i="34"/>
  <c r="Y150" i="34"/>
  <c r="V249" i="34"/>
  <c r="V240" i="34"/>
  <c r="V151" i="34"/>
  <c r="X276" i="34"/>
  <c r="Y123" i="34"/>
  <c r="W242" i="34"/>
  <c r="W82" i="34"/>
  <c r="T17" i="34"/>
  <c r="X153" i="34"/>
  <c r="W152" i="34"/>
  <c r="Y141" i="34"/>
  <c r="T139" i="34"/>
  <c r="X79" i="34"/>
  <c r="V79" i="34"/>
  <c r="X229" i="34"/>
  <c r="T122" i="35"/>
  <c r="U127" i="31"/>
  <c r="V266" i="31"/>
  <c r="T117" i="31"/>
  <c r="Y204" i="31"/>
  <c r="T221" i="31"/>
  <c r="V71" i="31"/>
  <c r="Y127" i="31"/>
  <c r="T34" i="31"/>
  <c r="T163" i="31"/>
  <c r="X300" i="31"/>
  <c r="T252" i="31"/>
  <c r="V132" i="31"/>
  <c r="V46" i="31"/>
  <c r="T8" i="31"/>
  <c r="Y190" i="31"/>
  <c r="T160" i="31"/>
  <c r="V121" i="31"/>
  <c r="Y263" i="31"/>
  <c r="V88" i="31"/>
  <c r="V27" i="31"/>
  <c r="Y142" i="31"/>
  <c r="U43" i="31"/>
  <c r="U267" i="31"/>
  <c r="Y12" i="31"/>
  <c r="V15" i="31"/>
  <c r="U25" i="31"/>
  <c r="Y177" i="31"/>
  <c r="Y8" i="31"/>
  <c r="X125" i="31"/>
  <c r="X304" i="31"/>
  <c r="T272" i="31"/>
  <c r="W92" i="31"/>
  <c r="X200" i="31"/>
  <c r="T225" i="31"/>
  <c r="T164" i="31"/>
  <c r="W116" i="31"/>
  <c r="Y154" i="31"/>
  <c r="Y165" i="31"/>
  <c r="W188" i="31"/>
  <c r="X194" i="31"/>
  <c r="Y115" i="31"/>
  <c r="W24" i="31"/>
  <c r="Y279" i="31"/>
  <c r="X235" i="31"/>
  <c r="V155" i="31"/>
  <c r="T106" i="31"/>
  <c r="Z210" i="31"/>
  <c r="Z41" i="31"/>
  <c r="X40" i="31"/>
  <c r="Z71" i="31"/>
  <c r="X101" i="31"/>
  <c r="T81" i="31"/>
  <c r="U67" i="31"/>
  <c r="T16" i="31"/>
  <c r="X118" i="31"/>
  <c r="V75" i="31"/>
  <c r="Z244" i="31"/>
  <c r="V194" i="31"/>
  <c r="Y128" i="31"/>
  <c r="Z118" i="31"/>
  <c r="T263" i="31"/>
  <c r="V222" i="31"/>
  <c r="T157" i="31"/>
  <c r="U229" i="31"/>
  <c r="W78" i="31"/>
  <c r="Y192" i="31"/>
  <c r="T130" i="31"/>
  <c r="V301" i="31"/>
  <c r="W278" i="31"/>
  <c r="W77" i="31"/>
  <c r="W299" i="31"/>
  <c r="V227" i="31"/>
  <c r="Y50" i="31"/>
  <c r="X204" i="31"/>
  <c r="Z220" i="31"/>
  <c r="Z224" i="31"/>
  <c r="X88" i="31"/>
  <c r="W86" i="31"/>
  <c r="W300" i="31"/>
  <c r="W31" i="31"/>
  <c r="W293" i="31"/>
  <c r="T134" i="31"/>
  <c r="U247" i="31"/>
  <c r="X189" i="31"/>
  <c r="Z283" i="31"/>
  <c r="U51" i="31"/>
  <c r="X279" i="31"/>
  <c r="W235" i="31"/>
  <c r="U145" i="31"/>
  <c r="U223" i="31"/>
  <c r="Z201" i="31"/>
  <c r="U199" i="34"/>
  <c r="T260" i="34"/>
  <c r="V261" i="34"/>
  <c r="T89" i="34"/>
  <c r="T152" i="34"/>
  <c r="T68" i="34"/>
  <c r="W172" i="34"/>
  <c r="T18" i="34"/>
  <c r="Z192" i="34"/>
  <c r="T56" i="34"/>
  <c r="T156" i="34"/>
  <c r="V146" i="34"/>
  <c r="Y159" i="34"/>
  <c r="U184" i="35"/>
  <c r="T309" i="34"/>
  <c r="T107" i="34"/>
  <c r="X37" i="35"/>
  <c r="Z243" i="34"/>
  <c r="V68" i="34"/>
  <c r="W18" i="34"/>
  <c r="Y238" i="34"/>
  <c r="V313" i="35"/>
  <c r="U262" i="34"/>
  <c r="V172" i="34"/>
  <c r="T231" i="34"/>
  <c r="X198" i="34"/>
  <c r="X288" i="34"/>
  <c r="Z151" i="34"/>
  <c r="X7" i="34"/>
  <c r="U113" i="34"/>
  <c r="V183" i="33"/>
  <c r="Y73" i="33"/>
  <c r="T72" i="34"/>
  <c r="T23" i="34"/>
  <c r="Z260" i="34"/>
  <c r="T159" i="34"/>
  <c r="X293" i="31"/>
  <c r="W253" i="31"/>
  <c r="Y276" i="31"/>
  <c r="W291" i="31"/>
  <c r="T215" i="31"/>
  <c r="W245" i="31"/>
  <c r="U96" i="31"/>
  <c r="X190" i="31"/>
  <c r="U309" i="31"/>
  <c r="X243" i="31"/>
  <c r="U121" i="31"/>
  <c r="U278" i="31"/>
  <c r="X299" i="31"/>
  <c r="X98" i="31"/>
  <c r="T309" i="31"/>
  <c r="U291" i="31"/>
  <c r="Z92" i="31"/>
  <c r="X263" i="31"/>
  <c r="X117" i="31"/>
  <c r="T209" i="31"/>
  <c r="Y98" i="31"/>
  <c r="Z300" i="31"/>
  <c r="W101" i="31"/>
  <c r="W51" i="31"/>
  <c r="X229" i="31"/>
  <c r="Z52" i="31"/>
  <c r="W104" i="31"/>
  <c r="V48" i="31"/>
  <c r="T217" i="31"/>
  <c r="U233" i="31"/>
  <c r="V59" i="31"/>
  <c r="U211" i="31"/>
  <c r="X209" i="31"/>
  <c r="Z235" i="31"/>
  <c r="T59" i="31"/>
  <c r="Y134" i="31"/>
  <c r="T296" i="31"/>
  <c r="X114" i="31"/>
  <c r="V98" i="31"/>
  <c r="V302" i="31"/>
  <c r="U234" i="31"/>
  <c r="Y247" i="31"/>
  <c r="W179" i="31"/>
  <c r="X245" i="31"/>
  <c r="Z247" i="31"/>
  <c r="W14" i="31"/>
  <c r="X265" i="31"/>
  <c r="V11" i="31"/>
  <c r="Z8" i="31"/>
  <c r="W137" i="31"/>
  <c r="X134" i="31"/>
  <c r="V236" i="31"/>
  <c r="T302" i="31"/>
  <c r="Y145" i="31"/>
  <c r="X80" i="31"/>
  <c r="X163" i="31"/>
  <c r="T234" i="31"/>
  <c r="V45" i="31"/>
  <c r="X216" i="31"/>
  <c r="T124" i="31"/>
  <c r="W47" i="31"/>
  <c r="V235" i="31"/>
  <c r="Z204" i="31"/>
  <c r="V265" i="31"/>
  <c r="Z86" i="31"/>
  <c r="T24" i="31"/>
  <c r="Z14" i="31"/>
  <c r="Y283" i="31"/>
  <c r="W15" i="31"/>
  <c r="X225" i="31"/>
  <c r="X222" i="31"/>
  <c r="W158" i="31"/>
  <c r="Z103" i="31"/>
  <c r="Y305" i="31"/>
  <c r="Z58" i="31"/>
  <c r="Z12" i="31"/>
  <c r="T45" i="31"/>
  <c r="T245" i="31"/>
  <c r="Z167" i="31"/>
  <c r="Y189" i="31"/>
  <c r="W69" i="31"/>
  <c r="W11" i="31"/>
  <c r="X203" i="31"/>
  <c r="U299" i="31"/>
  <c r="U283" i="31"/>
  <c r="Z20" i="31"/>
  <c r="W204" i="31"/>
  <c r="X46" i="31"/>
  <c r="T84" i="31"/>
  <c r="X75" i="31"/>
  <c r="U59" i="31"/>
  <c r="Z286" i="31"/>
  <c r="U94" i="31"/>
  <c r="U220" i="31"/>
  <c r="Y233" i="31"/>
  <c r="T210" i="31"/>
  <c r="W161" i="35"/>
  <c r="Y216" i="34"/>
  <c r="X123" i="34"/>
  <c r="X291" i="34"/>
  <c r="V275" i="34"/>
  <c r="V159" i="34"/>
  <c r="W151" i="34"/>
  <c r="Y313" i="35"/>
  <c r="V73" i="33"/>
  <c r="Z72" i="34"/>
  <c r="W107" i="34"/>
  <c r="Z140" i="34"/>
  <c r="U119" i="34"/>
  <c r="T140" i="34"/>
  <c r="X83" i="35"/>
  <c r="X150" i="34"/>
  <c r="X108" i="34"/>
  <c r="X146" i="34"/>
  <c r="U97" i="34"/>
  <c r="Y17" i="34"/>
  <c r="Z198" i="34"/>
  <c r="U239" i="34"/>
  <c r="T209" i="33"/>
  <c r="Y89" i="34"/>
  <c r="Y206" i="34"/>
  <c r="U313" i="35"/>
  <c r="Z183" i="33"/>
  <c r="Y169" i="34"/>
  <c r="Z79" i="34"/>
  <c r="X57" i="34"/>
  <c r="U73" i="33"/>
  <c r="X18" i="34"/>
  <c r="V129" i="34"/>
  <c r="U17" i="34"/>
  <c r="U61" i="34"/>
  <c r="T151" i="34"/>
  <c r="V260" i="34"/>
  <c r="T133" i="34"/>
  <c r="Y187" i="34"/>
  <c r="V272" i="34"/>
  <c r="V184" i="35"/>
  <c r="W54" i="34"/>
  <c r="Z39" i="35"/>
  <c r="T150" i="34"/>
  <c r="V310" i="34"/>
  <c r="T258" i="34"/>
  <c r="U57" i="34"/>
  <c r="V102" i="34"/>
  <c r="V153" i="34"/>
  <c r="Y68" i="34"/>
  <c r="Y162" i="34"/>
  <c r="U109" i="34"/>
  <c r="Y156" i="34"/>
  <c r="Z174" i="34"/>
  <c r="V141" i="34"/>
  <c r="X151" i="34"/>
  <c r="X175" i="35"/>
  <c r="T39" i="35"/>
  <c r="W68" i="34"/>
  <c r="W231" i="34"/>
  <c r="Y151" i="34"/>
  <c r="U76" i="35"/>
  <c r="Y198" i="34"/>
  <c r="W93" i="34"/>
  <c r="X59" i="31"/>
  <c r="X24" i="31"/>
  <c r="X294" i="31"/>
  <c r="W223" i="31"/>
  <c r="Z213" i="31"/>
  <c r="X165" i="31"/>
  <c r="X224" i="31"/>
  <c r="V188" i="31"/>
  <c r="U110" i="31"/>
  <c r="W147" i="31"/>
  <c r="Z280" i="31"/>
  <c r="V190" i="31"/>
  <c r="V277" i="31"/>
  <c r="W292" i="31"/>
  <c r="X301" i="31"/>
  <c r="W110" i="31"/>
  <c r="V160" i="31"/>
  <c r="U138" i="31"/>
  <c r="V80" i="31"/>
  <c r="X207" i="31"/>
  <c r="W27" i="31"/>
  <c r="T29" i="31"/>
  <c r="Y46" i="31"/>
  <c r="W272" i="31"/>
  <c r="V201" i="31"/>
  <c r="T91" i="31"/>
  <c r="W297" i="31"/>
  <c r="T240" i="31"/>
  <c r="Z184" i="31"/>
  <c r="Z142" i="31"/>
  <c r="Y144" i="31"/>
  <c r="V137" i="31"/>
  <c r="Z233" i="31"/>
  <c r="T277" i="31"/>
  <c r="X280" i="31"/>
  <c r="U134" i="31"/>
  <c r="W26" i="31"/>
  <c r="U48" i="31"/>
  <c r="X77" i="31"/>
  <c r="W33" i="31"/>
  <c r="V12" i="31"/>
  <c r="Z193" i="31"/>
  <c r="Y303" i="31"/>
  <c r="U142" i="31"/>
  <c r="Y69" i="31"/>
  <c r="T323" i="31"/>
  <c r="U196" i="31"/>
  <c r="Y33" i="31"/>
  <c r="W41" i="31"/>
  <c r="Z295" i="31"/>
  <c r="Y278" i="31"/>
  <c r="Z66" i="31"/>
  <c r="W63" i="31"/>
  <c r="V253" i="31"/>
  <c r="V240" i="31"/>
  <c r="Z120" i="31"/>
  <c r="U304" i="31"/>
  <c r="W142" i="31"/>
  <c r="Y294" i="31"/>
  <c r="Y75" i="31"/>
  <c r="T227" i="31"/>
  <c r="T190" i="31"/>
  <c r="T70" i="31"/>
  <c r="V26" i="31"/>
  <c r="Y269" i="31"/>
  <c r="T14" i="31"/>
  <c r="Z269" i="31"/>
  <c r="T204" i="31"/>
  <c r="Z165" i="31"/>
  <c r="U15" i="31"/>
  <c r="Z158" i="31"/>
  <c r="X63" i="31"/>
  <c r="Z59" i="31"/>
  <c r="Z179" i="31"/>
  <c r="Z267" i="31"/>
  <c r="V32" i="31"/>
  <c r="T48" i="31"/>
  <c r="Z273" i="31"/>
  <c r="Z125" i="31"/>
  <c r="V291" i="31"/>
  <c r="W120" i="31"/>
  <c r="T264" i="31"/>
  <c r="U246" i="31"/>
  <c r="X66" i="31"/>
  <c r="V142" i="31"/>
  <c r="V233" i="31"/>
  <c r="V223" i="31"/>
  <c r="U244" i="31"/>
  <c r="V84" i="31"/>
  <c r="X58" i="31"/>
  <c r="T10" i="31"/>
  <c r="Y88" i="31"/>
  <c r="U26" i="31"/>
  <c r="V214" i="31"/>
  <c r="X231" i="34"/>
  <c r="V123" i="34"/>
  <c r="Z122" i="35"/>
  <c r="Z82" i="34"/>
  <c r="X290" i="34"/>
  <c r="W129" i="34"/>
  <c r="Z252" i="34"/>
  <c r="U249" i="34"/>
  <c r="Z242" i="34"/>
  <c r="Y204" i="34"/>
  <c r="V252" i="34"/>
  <c r="X97" i="34"/>
  <c r="V196" i="34"/>
  <c r="U151" i="34"/>
  <c r="Y232" i="34"/>
  <c r="T119" i="34"/>
  <c r="W276" i="34"/>
  <c r="Y307" i="34"/>
  <c r="U174" i="34"/>
  <c r="Z200" i="34"/>
  <c r="T259" i="34"/>
  <c r="U102" i="34"/>
  <c r="T261" i="34"/>
  <c r="V174" i="34"/>
  <c r="U288" i="34"/>
  <c r="X119" i="34"/>
  <c r="W258" i="34"/>
  <c r="W200" i="34"/>
  <c r="Z288" i="34"/>
  <c r="Y174" i="34"/>
  <c r="X54" i="34"/>
  <c r="Y261" i="34"/>
  <c r="V170" i="34"/>
  <c r="U37" i="35"/>
  <c r="U259" i="34"/>
  <c r="X252" i="34"/>
  <c r="T54" i="34"/>
  <c r="V133" i="34"/>
  <c r="V38" i="34"/>
  <c r="W309" i="34"/>
  <c r="W260" i="34"/>
  <c r="X234" i="31"/>
  <c r="V66" i="31"/>
  <c r="X28" i="31"/>
  <c r="V221" i="31"/>
  <c r="W95" i="31"/>
  <c r="V220" i="31"/>
  <c r="Z42" i="31"/>
  <c r="U16" i="31"/>
  <c r="T19" i="31"/>
  <c r="V283" i="31"/>
  <c r="V104" i="31"/>
  <c r="Y209" i="31"/>
  <c r="T194" i="31"/>
  <c r="Y211" i="31"/>
  <c r="Z216" i="31"/>
  <c r="V10" i="31"/>
  <c r="W166" i="31"/>
  <c r="Z272" i="31"/>
  <c r="U19" i="31"/>
  <c r="U292" i="31"/>
  <c r="Y90" i="31"/>
  <c r="W263" i="31"/>
  <c r="U266" i="31"/>
  <c r="U284" i="31"/>
  <c r="T80" i="31"/>
  <c r="X201" i="31"/>
  <c r="X147" i="31"/>
  <c r="Z164" i="31"/>
  <c r="Y163" i="31"/>
  <c r="Z181" i="31"/>
  <c r="T189" i="31"/>
  <c r="T25" i="31"/>
  <c r="V244" i="31"/>
  <c r="X184" i="31"/>
  <c r="Z222" i="31"/>
  <c r="Z40" i="31"/>
  <c r="W36" i="31"/>
  <c r="W155" i="31"/>
  <c r="V300" i="31"/>
  <c r="U305" i="31"/>
  <c r="V62" i="31"/>
  <c r="X305" i="31"/>
  <c r="Z46" i="31"/>
  <c r="U273" i="31"/>
  <c r="U204" i="31"/>
  <c r="Z294" i="31"/>
  <c r="Y253" i="31"/>
  <c r="U103" i="31"/>
  <c r="T285" i="31"/>
  <c r="T144" i="31"/>
  <c r="T40" i="31"/>
  <c r="V209" i="31"/>
  <c r="T269" i="31"/>
  <c r="V90" i="31"/>
  <c r="V311" i="31"/>
  <c r="V29" i="31"/>
  <c r="X206" i="31"/>
  <c r="U269" i="31"/>
  <c r="X81" i="31"/>
  <c r="X90" i="31"/>
  <c r="Z209" i="31"/>
  <c r="U63" i="31"/>
  <c r="W85" i="31"/>
  <c r="T165" i="31"/>
  <c r="W50" i="31"/>
  <c r="V252" i="31"/>
  <c r="T142" i="31"/>
  <c r="T237" i="31"/>
  <c r="U55" i="31"/>
  <c r="X158" i="31"/>
  <c r="Y106" i="31"/>
  <c r="U288" i="31"/>
  <c r="X136" i="31"/>
  <c r="Y34" i="31"/>
  <c r="T11" i="31"/>
  <c r="W21" i="31"/>
  <c r="Z311" i="31"/>
  <c r="T41" i="31"/>
  <c r="W232" i="31"/>
  <c r="X19" i="31"/>
  <c r="Y229" i="31"/>
  <c r="X220" i="31"/>
  <c r="T300" i="31"/>
  <c r="V95" i="31"/>
  <c r="Y224" i="31"/>
  <c r="Y15" i="31"/>
  <c r="X12" i="31"/>
  <c r="T62" i="31"/>
  <c r="U263" i="31"/>
  <c r="Y301" i="31"/>
  <c r="Z168" i="31"/>
  <c r="T174" i="34"/>
  <c r="Z152" i="34"/>
  <c r="X283" i="34"/>
  <c r="Z240" i="34"/>
  <c r="Z17" i="34"/>
  <c r="V93" i="34"/>
  <c r="T206" i="34"/>
  <c r="U282" i="34"/>
  <c r="W148" i="34"/>
  <c r="T283" i="34"/>
  <c r="V276" i="34"/>
  <c r="V238" i="34"/>
  <c r="T239" i="34"/>
  <c r="W113" i="34"/>
  <c r="X257" i="34"/>
  <c r="W38" i="34"/>
  <c r="W123" i="34"/>
  <c r="Y173" i="34"/>
  <c r="Z271" i="35"/>
  <c r="T242" i="34"/>
  <c r="X232" i="34"/>
  <c r="Z213" i="34"/>
  <c r="W119" i="34"/>
  <c r="V229" i="34"/>
  <c r="T290" i="34"/>
  <c r="Z107" i="34"/>
  <c r="Y259" i="34"/>
  <c r="W209" i="33"/>
  <c r="W102" i="34"/>
  <c r="X199" i="34"/>
  <c r="X111" i="34"/>
  <c r="V246" i="34"/>
  <c r="V206" i="34"/>
  <c r="U156" i="34"/>
  <c r="V17" i="34"/>
  <c r="T229" i="34"/>
  <c r="Z275" i="34"/>
  <c r="V76" i="35"/>
  <c r="W23" i="34"/>
  <c r="X112" i="34"/>
  <c r="Z291" i="34"/>
  <c r="V56" i="34"/>
  <c r="W308" i="34"/>
  <c r="U299" i="34"/>
  <c r="Z55" i="31"/>
  <c r="W240" i="31"/>
  <c r="X286" i="31"/>
  <c r="Z160" i="31"/>
  <c r="V264" i="31"/>
  <c r="Z91" i="31"/>
  <c r="T13" i="31"/>
  <c r="Z265" i="31"/>
  <c r="T86" i="31"/>
  <c r="U177" i="31"/>
  <c r="Z227" i="31"/>
  <c r="W43" i="31"/>
  <c r="X278" i="31"/>
  <c r="U163" i="31"/>
  <c r="U180" i="31"/>
  <c r="W58" i="31"/>
  <c r="Y264" i="31"/>
  <c r="W98" i="31"/>
  <c r="X144" i="31"/>
  <c r="W62" i="31"/>
  <c r="T47" i="31"/>
  <c r="X273" i="31"/>
  <c r="Y194" i="31"/>
  <c r="T145" i="31"/>
  <c r="V20" i="31"/>
  <c r="V163" i="31"/>
  <c r="W269" i="31"/>
  <c r="T301" i="31"/>
  <c r="U104" i="31"/>
  <c r="V154" i="31"/>
  <c r="Z29" i="31"/>
  <c r="V94" i="31"/>
  <c r="U224" i="31"/>
  <c r="V246" i="31"/>
  <c r="Z211" i="31"/>
  <c r="X41" i="31"/>
  <c r="T292" i="31"/>
  <c r="U100" i="31"/>
  <c r="V126" i="31"/>
  <c r="Z117" i="31"/>
  <c r="W29" i="31"/>
  <c r="Y45" i="31"/>
  <c r="U209" i="31"/>
  <c r="V67" i="31"/>
  <c r="U86" i="31"/>
  <c r="X8" i="31"/>
  <c r="W220" i="31"/>
  <c r="Y101" i="31"/>
  <c r="T255" i="31"/>
  <c r="U164" i="31"/>
  <c r="Y16" i="31"/>
  <c r="U35" i="31"/>
  <c r="Z26" i="31"/>
  <c r="V157" i="31"/>
  <c r="W227" i="31"/>
  <c r="Y58" i="31"/>
  <c r="X25" i="31"/>
  <c r="W264" i="31"/>
  <c r="T90" i="31"/>
  <c r="X42" i="31"/>
  <c r="Z11" i="31"/>
  <c r="T266" i="31"/>
  <c r="U45" i="31"/>
  <c r="Y44" i="31"/>
  <c r="T121" i="31"/>
  <c r="Z232" i="31"/>
  <c r="Y206" i="31"/>
  <c r="Y291" i="31"/>
  <c r="Z177" i="31"/>
  <c r="Y43" i="31"/>
  <c r="V115" i="31"/>
  <c r="U276" i="31"/>
  <c r="Y81" i="31"/>
  <c r="Z75" i="31"/>
  <c r="Y41" i="31"/>
  <c r="V207" i="31"/>
  <c r="V69" i="31"/>
  <c r="U31" i="31"/>
  <c r="X86" i="31"/>
  <c r="X211" i="31"/>
  <c r="Y302" i="31"/>
  <c r="U175" i="31"/>
  <c r="T201" i="31"/>
  <c r="V47" i="31"/>
  <c r="Z84" i="31"/>
  <c r="V187" i="31"/>
  <c r="Y213" i="31"/>
  <c r="Y220" i="31"/>
  <c r="T272" i="34"/>
  <c r="X255" i="34"/>
  <c r="U251" i="33"/>
  <c r="X282" i="34"/>
  <c r="X93" i="34"/>
  <c r="X309" i="34"/>
  <c r="W153" i="34"/>
  <c r="Z146" i="34"/>
  <c r="T184" i="35"/>
  <c r="Y290" i="34"/>
  <c r="X260" i="34"/>
  <c r="U72" i="34"/>
  <c r="W112" i="34"/>
  <c r="Z308" i="34"/>
  <c r="X311" i="34"/>
  <c r="Z83" i="35"/>
  <c r="Z311" i="34"/>
  <c r="U108" i="34"/>
  <c r="X73" i="33"/>
  <c r="V209" i="33"/>
  <c r="U153" i="34"/>
  <c r="X240" i="34"/>
  <c r="Z22" i="34"/>
  <c r="U54" i="34"/>
  <c r="Y54" i="34"/>
  <c r="Y72" i="34"/>
  <c r="W39" i="35"/>
  <c r="U133" i="34"/>
  <c r="W65" i="34"/>
  <c r="Z123" i="34"/>
  <c r="U161" i="35"/>
  <c r="V175" i="35"/>
  <c r="W105" i="34"/>
  <c r="X192" i="34"/>
  <c r="X152" i="34"/>
  <c r="U261" i="34"/>
  <c r="U276" i="34"/>
  <c r="U18" i="34"/>
  <c r="W272" i="34"/>
  <c r="T232" i="34"/>
  <c r="U206" i="34"/>
  <c r="T153" i="34"/>
  <c r="Z57" i="34"/>
  <c r="T280" i="31"/>
  <c r="X266" i="31"/>
  <c r="X217" i="31"/>
  <c r="T12" i="31"/>
  <c r="X237" i="31"/>
  <c r="U80" i="31"/>
  <c r="X33" i="31"/>
  <c r="U181" i="31"/>
  <c r="T187" i="31"/>
  <c r="U91" i="31"/>
  <c r="T177" i="31"/>
  <c r="T283" i="31"/>
  <c r="V177" i="31"/>
  <c r="W16" i="31"/>
  <c r="W25" i="31"/>
  <c r="W19" i="31"/>
  <c r="Y67" i="31"/>
  <c r="U58" i="31"/>
  <c r="X210" i="31"/>
  <c r="Z80" i="31"/>
  <c r="Z116" i="31"/>
  <c r="Y132" i="31"/>
  <c r="W203" i="31"/>
  <c r="Y246" i="31"/>
  <c r="Y70" i="31"/>
  <c r="X215" i="31"/>
  <c r="U137" i="31"/>
  <c r="V144" i="31"/>
  <c r="W222" i="31"/>
  <c r="U293" i="31"/>
  <c r="W30" i="31"/>
  <c r="U193" i="31"/>
  <c r="X187" i="31"/>
  <c r="U165" i="31"/>
  <c r="W273" i="31"/>
  <c r="Z60" i="31"/>
  <c r="Z185" i="31"/>
  <c r="W32" i="31"/>
  <c r="V86" i="31"/>
  <c r="U114" i="31"/>
  <c r="X45" i="31"/>
  <c r="V8" i="31"/>
  <c r="W12" i="31"/>
  <c r="Z47" i="31"/>
  <c r="W35" i="31"/>
  <c r="X175" i="31"/>
  <c r="W288" i="31"/>
  <c r="T33" i="31"/>
  <c r="X227" i="31"/>
  <c r="V213" i="31"/>
  <c r="T126" i="31"/>
  <c r="V217" i="31"/>
  <c r="Y29" i="31"/>
  <c r="W207" i="31"/>
  <c r="Y13" i="31"/>
  <c r="V216" i="31"/>
  <c r="V294" i="31"/>
  <c r="U216" i="31"/>
  <c r="Y164" i="31"/>
  <c r="U207" i="31"/>
  <c r="Y234" i="31"/>
  <c r="U296" i="31"/>
  <c r="U167" i="31"/>
  <c r="V262" i="31"/>
  <c r="Y104" i="31"/>
  <c r="U215" i="31"/>
  <c r="U24" i="31"/>
  <c r="Z200" i="31"/>
  <c r="T60" i="31"/>
  <c r="T185" i="31"/>
  <c r="T216" i="31"/>
  <c r="U301" i="31"/>
  <c r="Y30" i="31"/>
  <c r="V193" i="31"/>
  <c r="X16" i="31"/>
  <c r="U40" i="31"/>
  <c r="Y47" i="31"/>
  <c r="W117" i="31"/>
  <c r="X168" i="31"/>
  <c r="X164" i="31"/>
  <c r="T110" i="31"/>
  <c r="W224" i="31"/>
  <c r="X296" i="31"/>
  <c r="V293" i="31"/>
  <c r="T98" i="31"/>
  <c r="Z225" i="31"/>
  <c r="V224" i="31"/>
  <c r="W244" i="31"/>
  <c r="V21" i="31"/>
  <c r="X31" i="31"/>
  <c r="Z155" i="31"/>
  <c r="T299" i="31"/>
  <c r="Y71" i="31"/>
  <c r="W296" i="31"/>
  <c r="W157" i="31"/>
  <c r="W283" i="31"/>
  <c r="Z236" i="31"/>
  <c r="T132" i="31"/>
  <c r="W284" i="31"/>
  <c r="U210" i="31"/>
  <c r="U77" i="31"/>
  <c r="Z251" i="33"/>
  <c r="W192" i="34"/>
  <c r="Y213" i="34"/>
  <c r="Y283" i="34"/>
  <c r="X89" i="34"/>
  <c r="T183" i="33"/>
  <c r="V204" i="34"/>
  <c r="T255" i="34"/>
  <c r="Y192" i="34"/>
  <c r="V255" i="34"/>
  <c r="U311" i="34"/>
  <c r="Z105" i="34"/>
  <c r="V148" i="34"/>
  <c r="W122" i="35"/>
  <c r="Z112" i="34"/>
  <c r="V105" i="34"/>
  <c r="U243" i="34"/>
  <c r="T111" i="34"/>
  <c r="V64" i="34"/>
  <c r="Y56" i="34"/>
  <c r="U56" i="34"/>
  <c r="X141" i="34"/>
  <c r="U209" i="33"/>
  <c r="Z218" i="34"/>
  <c r="W170" i="34"/>
  <c r="T129" i="34"/>
  <c r="Y130" i="34"/>
  <c r="Y203" i="34"/>
  <c r="Y311" i="34"/>
  <c r="T102" i="34"/>
  <c r="W299" i="34"/>
  <c r="W290" i="34"/>
  <c r="U89" i="34"/>
  <c r="W291" i="34"/>
  <c r="V282" i="34"/>
  <c r="U68" i="34"/>
  <c r="Y310" i="34"/>
  <c r="Z68" i="34"/>
  <c r="X200" i="34"/>
  <c r="Y113" i="34"/>
  <c r="W174" i="34"/>
  <c r="Y39" i="35"/>
  <c r="Z102" i="34"/>
  <c r="T64" i="34"/>
  <c r="Y308" i="34"/>
  <c r="U308" i="34"/>
  <c r="X261" i="34"/>
  <c r="U41" i="31"/>
  <c r="U206" i="31"/>
  <c r="W80" i="31"/>
  <c r="V40" i="31"/>
  <c r="Y63" i="31"/>
  <c r="U52" i="31"/>
  <c r="Z21" i="31"/>
  <c r="Y78" i="31"/>
  <c r="X44" i="31"/>
  <c r="T127" i="31"/>
  <c r="T222" i="31"/>
  <c r="Z115" i="31"/>
  <c r="V77" i="31"/>
  <c r="U166" i="31"/>
  <c r="T63" i="31"/>
  <c r="V130" i="31"/>
  <c r="T226" i="31"/>
  <c r="Y232" i="31"/>
  <c r="X188" i="31"/>
  <c r="U265" i="31"/>
  <c r="T58" i="31"/>
  <c r="W213" i="31"/>
  <c r="X11" i="31"/>
  <c r="W302" i="31"/>
  <c r="Y92" i="31"/>
  <c r="V284" i="31"/>
  <c r="Y19" i="31"/>
  <c r="Z132" i="31"/>
  <c r="Z278" i="31"/>
  <c r="V78" i="31"/>
  <c r="X69" i="31"/>
  <c r="Z137" i="31"/>
  <c r="T30" i="31"/>
  <c r="Z154" i="31"/>
  <c r="Z34" i="31"/>
  <c r="T42" i="31"/>
  <c r="Y138" i="31"/>
  <c r="Z293" i="31"/>
  <c r="U71" i="31"/>
  <c r="Z33" i="31"/>
  <c r="Z203" i="31"/>
  <c r="T44" i="31"/>
  <c r="Z229" i="31"/>
  <c r="V135" i="31"/>
  <c r="T179" i="31"/>
  <c r="W301" i="31"/>
  <c r="V304" i="31"/>
  <c r="W67" i="31"/>
  <c r="W175" i="31"/>
  <c r="Z77" i="31"/>
  <c r="V285" i="31"/>
  <c r="X14" i="31"/>
  <c r="Z128" i="31"/>
  <c r="U160" i="31"/>
  <c r="U203" i="31"/>
  <c r="T168" i="31"/>
  <c r="V305" i="31"/>
  <c r="X283" i="31"/>
  <c r="V211" i="31"/>
  <c r="W180" i="31"/>
  <c r="T114" i="31"/>
  <c r="V263" i="31"/>
  <c r="U303" i="31"/>
  <c r="U189" i="31"/>
  <c r="T294" i="31"/>
  <c r="T77" i="31"/>
  <c r="W267" i="31"/>
  <c r="X91" i="31"/>
  <c r="W44" i="31"/>
  <c r="U227" i="31"/>
  <c r="Z51" i="31"/>
  <c r="U130" i="31"/>
  <c r="W285" i="31"/>
  <c r="Z31" i="31"/>
  <c r="V127" i="31"/>
  <c r="Y66" i="31"/>
  <c r="W221" i="31"/>
  <c r="X92" i="31"/>
  <c r="X232" i="31"/>
  <c r="Y160" i="31"/>
  <c r="T223" i="31"/>
  <c r="T120" i="31"/>
  <c r="Z104" i="31"/>
  <c r="Y175" i="31"/>
  <c r="W20" i="31"/>
  <c r="U50" i="31"/>
  <c r="V272" i="31"/>
  <c r="Z215" i="31"/>
  <c r="U297" i="31"/>
  <c r="Y48" i="31"/>
  <c r="T104" i="31"/>
  <c r="T154" i="31"/>
  <c r="X269" i="31"/>
  <c r="W154" i="31"/>
  <c r="Z188" i="31"/>
  <c r="X51" i="31"/>
  <c r="W138" i="31"/>
  <c r="J132" i="30"/>
  <c r="AI132" i="30"/>
  <c r="G43" i="30"/>
  <c r="AF43" i="30"/>
  <c r="AG78" i="30"/>
  <c r="H78" i="30"/>
  <c r="G28" i="30"/>
  <c r="AF28" i="30"/>
  <c r="L294" i="30"/>
  <c r="AK294" i="30"/>
  <c r="AK149" i="30"/>
  <c r="L149" i="30"/>
  <c r="M148" i="30"/>
  <c r="AL148" i="30"/>
  <c r="AK286" i="30"/>
  <c r="L286" i="30"/>
  <c r="AH282" i="30"/>
  <c r="I282" i="30"/>
  <c r="G243" i="30"/>
  <c r="AF243" i="30"/>
  <c r="M100" i="30"/>
  <c r="AL100" i="30"/>
  <c r="AI48" i="30"/>
  <c r="J48" i="30"/>
  <c r="H146" i="30"/>
  <c r="AG146" i="30"/>
  <c r="AF31" i="30"/>
  <c r="G31" i="30"/>
  <c r="AG113" i="30"/>
  <c r="H113" i="30"/>
  <c r="L32" i="30"/>
  <c r="AK32" i="30"/>
  <c r="AG36" i="30"/>
  <c r="H36" i="30"/>
  <c r="I99" i="31"/>
  <c r="AH99" i="31"/>
  <c r="AK77" i="30"/>
  <c r="L77" i="30"/>
  <c r="AH297" i="30"/>
  <c r="I297" i="30"/>
  <c r="M78" i="30"/>
  <c r="AL78" i="30"/>
  <c r="G68" i="30"/>
  <c r="AF68" i="30"/>
  <c r="AK109" i="30"/>
  <c r="L109" i="30"/>
  <c r="AJ279" i="30"/>
  <c r="K279" i="30"/>
  <c r="AG20" i="30"/>
  <c r="H20" i="30"/>
  <c r="AF136" i="30"/>
  <c r="G136" i="30"/>
  <c r="AK239" i="30"/>
  <c r="L239" i="30"/>
  <c r="AH221" i="30"/>
  <c r="I221" i="30"/>
  <c r="AL85" i="30"/>
  <c r="M85" i="30"/>
  <c r="AL259" i="30"/>
  <c r="M259" i="30"/>
  <c r="J260" i="30"/>
  <c r="AI260" i="30"/>
  <c r="G262" i="30"/>
  <c r="AF262" i="30"/>
  <c r="L257" i="30"/>
  <c r="AK257" i="30"/>
  <c r="L118" i="30"/>
  <c r="AK118" i="30"/>
  <c r="L35" i="30"/>
  <c r="AK35" i="30"/>
  <c r="AG191" i="30"/>
  <c r="H191" i="30"/>
  <c r="AJ118" i="30"/>
  <c r="K118" i="30"/>
  <c r="AJ85" i="30"/>
  <c r="K85" i="30"/>
  <c r="AH34" i="30"/>
  <c r="I34" i="30"/>
  <c r="AI59" i="30"/>
  <c r="J59" i="30"/>
  <c r="AJ78" i="30"/>
  <c r="K78" i="30"/>
  <c r="K26" i="30"/>
  <c r="AJ26" i="30"/>
  <c r="M94" i="30"/>
  <c r="AL94" i="30"/>
  <c r="J99" i="30"/>
  <c r="AI99" i="30"/>
  <c r="AK80" i="30"/>
  <c r="L80" i="30"/>
  <c r="AI273" i="30"/>
  <c r="J273" i="30"/>
  <c r="M53" i="31"/>
  <c r="AL53" i="31"/>
  <c r="AH243" i="30"/>
  <c r="I243" i="30"/>
  <c r="AK298" i="30"/>
  <c r="L298" i="30"/>
  <c r="AG28" i="30"/>
  <c r="H28" i="30"/>
  <c r="H114" i="30"/>
  <c r="AG114" i="30"/>
  <c r="AL132" i="30"/>
  <c r="M132" i="30"/>
  <c r="AJ289" i="30"/>
  <c r="K289" i="30"/>
  <c r="AJ240" i="30"/>
  <c r="K240" i="30"/>
  <c r="I36" i="30"/>
  <c r="AH36" i="30"/>
  <c r="L123" i="30"/>
  <c r="AK123" i="30"/>
  <c r="K178" i="30"/>
  <c r="AJ178" i="30"/>
  <c r="I114" i="30"/>
  <c r="AH114" i="30"/>
  <c r="AG149" i="30"/>
  <c r="H149" i="30"/>
  <c r="M199" i="30"/>
  <c r="AL199" i="30"/>
  <c r="AK165" i="30"/>
  <c r="L165" i="30"/>
  <c r="AI212" i="30"/>
  <c r="J212" i="30"/>
  <c r="I222" i="30"/>
  <c r="AH222" i="30"/>
  <c r="L292" i="30"/>
  <c r="AK292" i="30"/>
  <c r="AF102" i="30"/>
  <c r="G102" i="30"/>
  <c r="G85" i="30"/>
  <c r="AF85" i="30"/>
  <c r="I290" i="30"/>
  <c r="AH290" i="30"/>
  <c r="AK279" i="30"/>
  <c r="L279" i="30"/>
  <c r="AF49" i="31"/>
  <c r="G49" i="31"/>
  <c r="M178" i="30"/>
  <c r="AL178" i="30"/>
  <c r="AF126" i="30"/>
  <c r="G126" i="30"/>
  <c r="AG153" i="30"/>
  <c r="H153" i="30"/>
  <c r="K35" i="30"/>
  <c r="AJ35" i="30"/>
  <c r="AL88" i="30"/>
  <c r="M88" i="30"/>
  <c r="AH109" i="30"/>
  <c r="I109" i="30"/>
  <c r="AH16" i="30"/>
  <c r="I16" i="30"/>
  <c r="AG247" i="30"/>
  <c r="H247" i="30"/>
  <c r="AH56" i="30"/>
  <c r="I56" i="30"/>
  <c r="J56" i="30"/>
  <c r="AI56" i="30"/>
  <c r="AI88" i="30"/>
  <c r="J88" i="30"/>
  <c r="M261" i="30"/>
  <c r="AL261" i="30"/>
  <c r="I30" i="30"/>
  <c r="AH30" i="30"/>
  <c r="H99" i="31"/>
  <c r="AG99" i="31"/>
  <c r="AK102" i="30"/>
  <c r="L102" i="30"/>
  <c r="AI123" i="30"/>
  <c r="J123" i="30"/>
  <c r="AG200" i="30"/>
  <c r="H200" i="30"/>
  <c r="M270" i="30"/>
  <c r="AL270" i="30"/>
  <c r="H126" i="30"/>
  <c r="AG126" i="30"/>
  <c r="AG84" i="30"/>
  <c r="H84" i="30"/>
  <c r="AL222" i="30"/>
  <c r="M222" i="30"/>
  <c r="AJ124" i="30"/>
  <c r="K124" i="30"/>
  <c r="AK36" i="30"/>
  <c r="L36" i="30"/>
  <c r="M250" i="30"/>
  <c r="AL250" i="30"/>
  <c r="G232" i="30"/>
  <c r="AF232" i="30"/>
  <c r="H118" i="30"/>
  <c r="AG118" i="30"/>
  <c r="J126" i="30"/>
  <c r="AI126" i="30"/>
  <c r="M137" i="30"/>
  <c r="AL137" i="30"/>
  <c r="J28" i="30"/>
  <c r="AI28" i="30"/>
  <c r="K119" i="30"/>
  <c r="AJ119" i="30"/>
  <c r="G292" i="30"/>
  <c r="AF292" i="30"/>
  <c r="J221" i="30"/>
  <c r="AI221" i="30"/>
  <c r="AK261" i="30"/>
  <c r="L261" i="30"/>
  <c r="AH144" i="30"/>
  <c r="I144" i="30"/>
  <c r="K43" i="30"/>
  <c r="AJ43" i="30"/>
  <c r="AL81" i="30"/>
  <c r="M81" i="30"/>
  <c r="AK86" i="30"/>
  <c r="L86" i="30"/>
  <c r="AG100" i="30"/>
  <c r="H100" i="30"/>
  <c r="G285" i="30"/>
  <c r="AF285" i="30"/>
  <c r="AH176" i="30"/>
  <c r="I176" i="30"/>
  <c r="AJ161" i="30"/>
  <c r="K161" i="30"/>
  <c r="H266" i="30"/>
  <c r="AG266" i="30"/>
  <c r="G146" i="30"/>
  <c r="AF146" i="30"/>
  <c r="K148" i="30"/>
  <c r="AJ148" i="30"/>
  <c r="M105" i="30"/>
  <c r="AL105" i="30"/>
  <c r="K61" i="30"/>
  <c r="AJ61" i="30"/>
  <c r="AF21" i="30"/>
  <c r="G21" i="30"/>
  <c r="AH228" i="30"/>
  <c r="I228" i="30"/>
  <c r="G46" i="30"/>
  <c r="AF46" i="30"/>
  <c r="L177" i="30"/>
  <c r="AK177" i="30"/>
  <c r="H274" i="30"/>
  <c r="AG274" i="30"/>
  <c r="AL202" i="30"/>
  <c r="M202" i="30"/>
  <c r="H145" i="30"/>
  <c r="AG145" i="30"/>
  <c r="AK136" i="30"/>
  <c r="L136" i="30"/>
  <c r="AI213" i="30"/>
  <c r="J213" i="30"/>
  <c r="AH195" i="30"/>
  <c r="I195" i="30"/>
  <c r="AH177" i="30"/>
  <c r="I177" i="30"/>
  <c r="I90" i="30"/>
  <c r="AH90" i="30"/>
  <c r="K262" i="30"/>
  <c r="AJ262" i="30"/>
  <c r="AJ94" i="30"/>
  <c r="K94" i="30"/>
  <c r="AK187" i="30"/>
  <c r="L187" i="30"/>
  <c r="AH149" i="30"/>
  <c r="I149" i="30"/>
  <c r="AI188" i="30"/>
  <c r="J188" i="30"/>
  <c r="AI230" i="30"/>
  <c r="J230" i="30"/>
  <c r="M109" i="30"/>
  <c r="AL109" i="30"/>
  <c r="AG213" i="30"/>
  <c r="H213" i="30"/>
  <c r="H288" i="30"/>
  <c r="AG288" i="30"/>
  <c r="J81" i="30"/>
  <c r="AI81" i="30"/>
  <c r="M297" i="30"/>
  <c r="AL297" i="30"/>
  <c r="AI233" i="30"/>
  <c r="J233" i="30"/>
  <c r="H29" i="30"/>
  <c r="AG29" i="30"/>
  <c r="AH91" i="30"/>
  <c r="I91" i="30"/>
  <c r="H47" i="30"/>
  <c r="AG47" i="30"/>
  <c r="AK218" i="30"/>
  <c r="L218" i="30"/>
  <c r="M291" i="30"/>
  <c r="AL291" i="30"/>
  <c r="AH206" i="30"/>
  <c r="I206" i="30"/>
  <c r="AL95" i="30"/>
  <c r="M95" i="30"/>
  <c r="L210" i="30"/>
  <c r="AK210" i="30"/>
  <c r="AH58" i="30"/>
  <c r="I58" i="30"/>
  <c r="AG97" i="30"/>
  <c r="H97" i="30"/>
  <c r="L59" i="30"/>
  <c r="AK59" i="30"/>
  <c r="G15" i="30"/>
  <c r="AF15" i="30"/>
  <c r="AF93" i="30"/>
  <c r="G93" i="30"/>
  <c r="AF52" i="30"/>
  <c r="G52" i="30"/>
  <c r="AJ304" i="30"/>
  <c r="K304" i="30"/>
  <c r="H32" i="30"/>
  <c r="AG32" i="30"/>
  <c r="AK196" i="30"/>
  <c r="L196" i="30"/>
  <c r="AK182" i="30"/>
  <c r="L182" i="30"/>
  <c r="AK114" i="30"/>
  <c r="L114" i="30"/>
  <c r="K278" i="30"/>
  <c r="AJ278" i="30"/>
  <c r="AH182" i="30"/>
  <c r="I182" i="30"/>
  <c r="M285" i="30"/>
  <c r="AL285" i="30"/>
  <c r="G100" i="30"/>
  <c r="AF100" i="30"/>
  <c r="G207" i="30"/>
  <c r="AF207" i="30"/>
  <c r="AG124" i="30"/>
  <c r="H124" i="30"/>
  <c r="AF95" i="30"/>
  <c r="G95" i="30"/>
  <c r="M271" i="30"/>
  <c r="AL271" i="30"/>
  <c r="I123" i="30"/>
  <c r="AH123" i="30"/>
  <c r="AK199" i="30"/>
  <c r="L199" i="30"/>
  <c r="AI202" i="30"/>
  <c r="J202" i="30"/>
  <c r="I166" i="30"/>
  <c r="AH166" i="30"/>
  <c r="AI112" i="30"/>
  <c r="J112" i="30"/>
  <c r="AH43" i="30"/>
  <c r="I43" i="30"/>
  <c r="J52" i="30"/>
  <c r="AI52" i="30"/>
  <c r="AL45" i="30"/>
  <c r="M45" i="30"/>
  <c r="AK133" i="30"/>
  <c r="L133" i="30"/>
  <c r="AK278" i="30"/>
  <c r="L278" i="30"/>
  <c r="K131" i="31"/>
  <c r="AJ131" i="31"/>
  <c r="AJ52" i="30"/>
  <c r="K52" i="30"/>
  <c r="L219" i="30"/>
  <c r="AK219" i="30"/>
  <c r="M176" i="30"/>
  <c r="AL176" i="30"/>
  <c r="AI151" i="30"/>
  <c r="J151" i="30"/>
  <c r="I289" i="30"/>
  <c r="AH289" i="30"/>
  <c r="AJ10" i="30"/>
  <c r="K10" i="30"/>
  <c r="J302" i="30"/>
  <c r="AI302" i="30"/>
  <c r="I199" i="30"/>
  <c r="AH199" i="30"/>
  <c r="J144" i="30"/>
  <c r="AI144" i="30"/>
  <c r="K144" i="30"/>
  <c r="AJ144" i="30"/>
  <c r="AJ93" i="30"/>
  <c r="K93" i="30"/>
  <c r="AH239" i="30"/>
  <c r="I239" i="30"/>
  <c r="I184" i="30"/>
  <c r="AH184" i="30"/>
  <c r="AH50" i="30"/>
  <c r="I50" i="30"/>
  <c r="G225" i="30"/>
  <c r="AF225" i="30"/>
  <c r="AF26" i="30"/>
  <c r="G26" i="30"/>
  <c r="J190" i="30"/>
  <c r="AI190" i="30"/>
  <c r="AI304" i="30"/>
  <c r="J304" i="30"/>
  <c r="L24" i="30"/>
  <c r="AK24" i="30"/>
  <c r="J46" i="30"/>
  <c r="AI46" i="30"/>
  <c r="L260" i="30"/>
  <c r="AK260" i="30"/>
  <c r="AI274" i="30"/>
  <c r="J274" i="30"/>
  <c r="H218" i="30"/>
  <c r="AG218" i="30"/>
  <c r="AJ102" i="30"/>
  <c r="K102" i="30"/>
  <c r="I274" i="30"/>
  <c r="AH274" i="30"/>
  <c r="AI124" i="30"/>
  <c r="J124" i="30"/>
  <c r="AH225" i="30"/>
  <c r="I225" i="30"/>
  <c r="J239" i="30"/>
  <c r="AI239" i="30"/>
  <c r="AH187" i="30"/>
  <c r="I187" i="30"/>
  <c r="K219" i="30"/>
  <c r="AJ219" i="30"/>
  <c r="J299" i="30"/>
  <c r="AI299" i="30"/>
  <c r="K13" i="30"/>
  <c r="AJ13" i="30"/>
  <c r="AF149" i="30"/>
  <c r="G149" i="30"/>
  <c r="AL144" i="30"/>
  <c r="M144" i="30"/>
  <c r="AF87" i="31"/>
  <c r="G87" i="31"/>
  <c r="I25" i="31"/>
  <c r="AH25" i="31"/>
  <c r="AJ270" i="30"/>
  <c r="K270" i="30"/>
  <c r="K95" i="30"/>
  <c r="AJ95" i="30"/>
  <c r="AG10" i="30"/>
  <c r="H10" i="30"/>
  <c r="AL24" i="30"/>
  <c r="M24" i="30"/>
  <c r="M302" i="30"/>
  <c r="AL302" i="30"/>
  <c r="AG176" i="31"/>
  <c r="H176" i="31"/>
  <c r="A320" i="30"/>
  <c r="AF320" i="30"/>
  <c r="H248" i="30"/>
  <c r="AG248" i="30"/>
  <c r="G137" i="30"/>
  <c r="AF137" i="30"/>
  <c r="H182" i="30"/>
  <c r="AG182" i="30"/>
  <c r="AI242" i="30"/>
  <c r="J242" i="30"/>
  <c r="K36" i="30"/>
  <c r="AJ36" i="30"/>
  <c r="AI232" i="30"/>
  <c r="J232" i="30"/>
  <c r="AK84" i="30"/>
  <c r="L84" i="30"/>
  <c r="M122" i="30"/>
  <c r="AL122" i="30"/>
  <c r="J130" i="31"/>
  <c r="AI130" i="31"/>
  <c r="AK240" i="30"/>
  <c r="L240" i="30"/>
  <c r="AH14" i="30"/>
  <c r="I14" i="30"/>
  <c r="J60" i="30"/>
  <c r="AI60" i="30"/>
  <c r="AF195" i="30"/>
  <c r="G195" i="30"/>
  <c r="AF153" i="30"/>
  <c r="G153" i="30"/>
  <c r="K210" i="30"/>
  <c r="AJ210" i="30"/>
  <c r="AL35" i="30"/>
  <c r="M35" i="30"/>
  <c r="AF248" i="30"/>
  <c r="G248" i="30"/>
  <c r="I81" i="30"/>
  <c r="AH81" i="30"/>
  <c r="AF282" i="30"/>
  <c r="G282" i="30"/>
  <c r="AG190" i="30"/>
  <c r="H190" i="30"/>
  <c r="H292" i="30"/>
  <c r="AG292" i="30"/>
  <c r="G273" i="30"/>
  <c r="AF273" i="30"/>
  <c r="L87" i="31"/>
  <c r="AK87" i="31"/>
  <c r="H294" i="30"/>
  <c r="AG294" i="30"/>
  <c r="AL293" i="30"/>
  <c r="M293" i="30"/>
  <c r="AK287" i="30"/>
  <c r="L287" i="30"/>
  <c r="M217" i="30"/>
  <c r="AL217" i="30"/>
  <c r="J134" i="30"/>
  <c r="AI134" i="30"/>
  <c r="AF133" i="30"/>
  <c r="G133" i="30"/>
  <c r="J192" i="30"/>
  <c r="AI192" i="30"/>
  <c r="AH33" i="30"/>
  <c r="I33" i="30"/>
  <c r="AI222" i="30"/>
  <c r="J222" i="30"/>
  <c r="G182" i="30"/>
  <c r="AF182" i="30"/>
  <c r="L266" i="30"/>
  <c r="AK266" i="30"/>
  <c r="AK94" i="30"/>
  <c r="L94" i="30"/>
  <c r="H30" i="30"/>
  <c r="AG30" i="30"/>
  <c r="AJ282" i="30"/>
  <c r="K282" i="30"/>
  <c r="H130" i="30"/>
  <c r="AG130" i="30"/>
  <c r="I105" i="30"/>
  <c r="AH105" i="30"/>
  <c r="G176" i="30"/>
  <c r="AF176" i="30"/>
  <c r="AL43" i="30"/>
  <c r="M43" i="30"/>
  <c r="AK222" i="30"/>
  <c r="L222" i="30"/>
  <c r="L52" i="30"/>
  <c r="AK52" i="30"/>
  <c r="AF287" i="30"/>
  <c r="G287" i="30"/>
  <c r="I31" i="30"/>
  <c r="AH31" i="30"/>
  <c r="AI13" i="30"/>
  <c r="J13" i="30"/>
  <c r="H115" i="30"/>
  <c r="AG115" i="30"/>
  <c r="G78" i="30"/>
  <c r="AF78" i="30"/>
  <c r="K196" i="30"/>
  <c r="AJ196" i="30"/>
  <c r="AL112" i="30"/>
  <c r="M112" i="30"/>
  <c r="G260" i="30"/>
  <c r="AF260" i="30"/>
  <c r="AL143" i="30"/>
  <c r="M143" i="30"/>
  <c r="AF134" i="30"/>
  <c r="G134" i="30"/>
  <c r="J116" i="30"/>
  <c r="AI116" i="30"/>
  <c r="AJ146" i="30"/>
  <c r="K146" i="30"/>
  <c r="AG304" i="30"/>
  <c r="H304" i="30"/>
  <c r="AG289" i="30"/>
  <c r="H289" i="30"/>
  <c r="I99" i="30"/>
  <c r="AH99" i="30"/>
  <c r="J271" i="30"/>
  <c r="AI271" i="30"/>
  <c r="AK212" i="30"/>
  <c r="L212" i="30"/>
  <c r="M66" i="30"/>
  <c r="AL66" i="30"/>
  <c r="H176" i="30"/>
  <c r="AG176" i="30"/>
  <c r="K232" i="30"/>
  <c r="AJ232" i="30"/>
  <c r="AK51" i="30"/>
  <c r="L51" i="30"/>
  <c r="J95" i="30"/>
  <c r="AI95" i="30"/>
  <c r="L218" i="31"/>
  <c r="AK218" i="31"/>
  <c r="AI105" i="30"/>
  <c r="J105" i="30"/>
  <c r="AH255" i="31"/>
  <c r="I255" i="31"/>
  <c r="J150" i="30"/>
  <c r="AI150" i="30"/>
  <c r="AF99" i="30"/>
  <c r="G99" i="30"/>
  <c r="AG279" i="30"/>
  <c r="H279" i="30"/>
  <c r="AK61" i="30"/>
  <c r="L61" i="30"/>
  <c r="K21" i="30"/>
  <c r="AJ21" i="30"/>
  <c r="J133" i="30"/>
  <c r="AI133" i="30"/>
  <c r="A316" i="31"/>
  <c r="T317" i="33"/>
  <c r="AF316" i="31"/>
  <c r="I41" i="30"/>
  <c r="AH41" i="30"/>
  <c r="H33" i="30"/>
  <c r="AG33" i="30"/>
  <c r="AJ242" i="30"/>
  <c r="K242" i="30"/>
  <c r="AG105" i="30"/>
  <c r="H105" i="30"/>
  <c r="AG217" i="30"/>
  <c r="H217" i="30"/>
  <c r="H197" i="30"/>
  <c r="AG197" i="30"/>
  <c r="M230" i="30"/>
  <c r="AL230" i="30"/>
  <c r="AG8" i="30"/>
  <c r="H8" i="30"/>
  <c r="AK56" i="30"/>
  <c r="L56" i="30"/>
  <c r="G187" i="30"/>
  <c r="AF187" i="30"/>
  <c r="AJ243" i="30"/>
  <c r="K243" i="30"/>
  <c r="AH241" i="30"/>
  <c r="I241" i="30"/>
  <c r="AL150" i="30"/>
  <c r="M150" i="30"/>
  <c r="J89" i="30"/>
  <c r="AI89" i="30"/>
  <c r="AI225" i="30"/>
  <c r="J225" i="30"/>
  <c r="K302" i="30"/>
  <c r="AJ302" i="30"/>
  <c r="M233" i="30"/>
  <c r="AL233" i="30"/>
  <c r="AK178" i="30"/>
  <c r="L178" i="30"/>
  <c r="AI289" i="30"/>
  <c r="J289" i="30"/>
  <c r="I151" i="30"/>
  <c r="AH151" i="30"/>
  <c r="G50" i="30"/>
  <c r="AF50" i="30"/>
  <c r="L179" i="30"/>
  <c r="AK179" i="30"/>
  <c r="K286" i="30"/>
  <c r="AJ286" i="30"/>
  <c r="I137" i="30"/>
  <c r="AH137" i="30"/>
  <c r="AF242" i="30"/>
  <c r="G242" i="30"/>
  <c r="AI125" i="30"/>
  <c r="J125" i="30"/>
  <c r="J10" i="30"/>
  <c r="AI10" i="30"/>
  <c r="AJ296" i="30"/>
  <c r="K296" i="30"/>
  <c r="K125" i="30"/>
  <c r="AJ125" i="30"/>
  <c r="AJ247" i="30"/>
  <c r="K247" i="30"/>
  <c r="L232" i="30"/>
  <c r="AK232" i="30"/>
  <c r="AG133" i="30"/>
  <c r="H133" i="30"/>
  <c r="G123" i="30"/>
  <c r="AF123" i="30"/>
  <c r="G94" i="30"/>
  <c r="AF94" i="30"/>
  <c r="K179" i="30"/>
  <c r="AJ179" i="30"/>
  <c r="L291" i="30"/>
  <c r="AK291" i="30"/>
  <c r="AI176" i="30"/>
  <c r="J176" i="30"/>
  <c r="AF239" i="30"/>
  <c r="G239" i="30"/>
  <c r="G91" i="30"/>
  <c r="AF91" i="30"/>
  <c r="AL61" i="30"/>
  <c r="M61" i="30"/>
  <c r="AI176" i="31"/>
  <c r="J176" i="31"/>
  <c r="AK25" i="30"/>
  <c r="L25" i="30"/>
  <c r="I202" i="30"/>
  <c r="AH202" i="30"/>
  <c r="AJ291" i="30"/>
  <c r="K291" i="30"/>
  <c r="AH267" i="30"/>
  <c r="I267" i="30"/>
  <c r="AF321" i="30"/>
  <c r="A321" i="30"/>
  <c r="K126" i="30"/>
  <c r="AJ126" i="30"/>
  <c r="I164" i="30"/>
  <c r="AH164" i="30"/>
  <c r="I85" i="30"/>
  <c r="AH85" i="30"/>
  <c r="M173" i="30"/>
  <c r="AL173" i="30"/>
  <c r="K99" i="31"/>
  <c r="AJ99" i="31"/>
  <c r="J131" i="31"/>
  <c r="AI131" i="31"/>
  <c r="J261" i="30"/>
  <c r="AI261" i="30"/>
  <c r="G203" i="30"/>
  <c r="AF203" i="30"/>
  <c r="AL133" i="30"/>
  <c r="M133" i="30"/>
  <c r="AJ229" i="30"/>
  <c r="K229" i="30"/>
  <c r="AK11" i="30"/>
  <c r="L11" i="30"/>
  <c r="J196" i="30"/>
  <c r="AI196" i="30"/>
  <c r="AG27" i="30"/>
  <c r="H27" i="30"/>
  <c r="AJ285" i="30"/>
  <c r="K285" i="30"/>
  <c r="AI207" i="30"/>
  <c r="J207" i="30"/>
  <c r="AH178" i="30"/>
  <c r="I178" i="30"/>
  <c r="AG257" i="30"/>
  <c r="H257" i="30"/>
  <c r="M273" i="30"/>
  <c r="AL273" i="30"/>
  <c r="H88" i="30"/>
  <c r="AG88" i="30"/>
  <c r="M68" i="30"/>
  <c r="AL68" i="30"/>
  <c r="H271" i="30"/>
  <c r="AG271" i="30"/>
  <c r="J197" i="30"/>
  <c r="AI197" i="30"/>
  <c r="AG193" i="30"/>
  <c r="H193" i="30"/>
  <c r="I173" i="30"/>
  <c r="AH173" i="30"/>
  <c r="AG188" i="30"/>
  <c r="H188" i="30"/>
  <c r="AG222" i="30"/>
  <c r="H222" i="30"/>
  <c r="K47" i="30"/>
  <c r="AJ47" i="30"/>
  <c r="AF184" i="30"/>
  <c r="G184" i="30"/>
  <c r="AG42" i="30"/>
  <c r="H42" i="30"/>
  <c r="AJ133" i="30"/>
  <c r="K133" i="30"/>
  <c r="K66" i="30"/>
  <c r="AJ66" i="30"/>
  <c r="AH52" i="30"/>
  <c r="I52" i="30"/>
  <c r="AL10" i="30"/>
  <c r="M10" i="30"/>
  <c r="AI49" i="31"/>
  <c r="J49" i="31"/>
  <c r="H69" i="30"/>
  <c r="AG69" i="30"/>
  <c r="AJ70" i="30"/>
  <c r="K70" i="30"/>
  <c r="AL97" i="30"/>
  <c r="M97" i="30"/>
  <c r="AL295" i="30"/>
  <c r="M295" i="30"/>
  <c r="AH118" i="30"/>
  <c r="I118" i="30"/>
  <c r="G289" i="30"/>
  <c r="AF289" i="30"/>
  <c r="AI119" i="30"/>
  <c r="J119" i="30"/>
  <c r="K20" i="30"/>
  <c r="AJ20" i="30"/>
  <c r="L148" i="30"/>
  <c r="AK148" i="30"/>
  <c r="AH19" i="30"/>
  <c r="I19" i="30"/>
  <c r="G179" i="30"/>
  <c r="AF179" i="30"/>
  <c r="AH44" i="30"/>
  <c r="I44" i="30"/>
  <c r="AI166" i="30"/>
  <c r="J166" i="30"/>
  <c r="G267" i="30"/>
  <c r="AF267" i="30"/>
  <c r="L241" i="30"/>
  <c r="AK241" i="30"/>
  <c r="I13" i="30"/>
  <c r="AH13" i="30"/>
  <c r="AI102" i="30"/>
  <c r="J102" i="30"/>
  <c r="AL89" i="30"/>
  <c r="M89" i="30"/>
  <c r="AK21" i="30"/>
  <c r="L21" i="30"/>
  <c r="K103" i="30"/>
  <c r="AJ103" i="30"/>
  <c r="AI175" i="30"/>
  <c r="J175" i="30"/>
  <c r="AL197" i="30"/>
  <c r="M197" i="30"/>
  <c r="A319" i="30"/>
  <c r="AF319" i="30"/>
  <c r="AK10" i="30"/>
  <c r="L10" i="30"/>
  <c r="AG236" i="30"/>
  <c r="H236" i="30"/>
  <c r="AK42" i="30"/>
  <c r="L42" i="30"/>
  <c r="I116" i="30"/>
  <c r="AH116" i="30"/>
  <c r="AH291" i="30"/>
  <c r="I291" i="30"/>
  <c r="G278" i="30"/>
  <c r="AF278" i="30"/>
  <c r="AG177" i="30"/>
  <c r="H177" i="30"/>
  <c r="AF304" i="30"/>
  <c r="G304" i="30"/>
  <c r="AI210" i="30"/>
  <c r="J210" i="30"/>
  <c r="AG34" i="30"/>
  <c r="H34" i="30"/>
  <c r="I263" i="30"/>
  <c r="AH263" i="30"/>
  <c r="AF209" i="30"/>
  <c r="G209" i="30"/>
  <c r="K53" i="31"/>
  <c r="AJ53" i="31"/>
  <c r="I51" i="30"/>
  <c r="AH51" i="30"/>
  <c r="AJ15" i="30"/>
  <c r="K15" i="30"/>
  <c r="AJ136" i="30"/>
  <c r="K136" i="30"/>
  <c r="L184" i="30"/>
  <c r="AK184" i="30"/>
  <c r="AH165" i="30"/>
  <c r="I165" i="30"/>
  <c r="AF178" i="30"/>
  <c r="G178" i="30"/>
  <c r="K84" i="30"/>
  <c r="AJ84" i="30"/>
  <c r="J84" i="30"/>
  <c r="AI84" i="30"/>
  <c r="AL219" i="30"/>
  <c r="M219" i="30"/>
  <c r="H209" i="30"/>
  <c r="AG209" i="30"/>
  <c r="AH286" i="30"/>
  <c r="I286" i="30"/>
  <c r="AJ113" i="30"/>
  <c r="K113" i="30"/>
  <c r="AJ99" i="30"/>
  <c r="K99" i="30"/>
  <c r="I153" i="30"/>
  <c r="AH153" i="30"/>
  <c r="AK115" i="30"/>
  <c r="L115" i="30"/>
  <c r="AK223" i="30"/>
  <c r="L223" i="30"/>
  <c r="AK26" i="30"/>
  <c r="L26" i="30"/>
  <c r="AL290" i="30"/>
  <c r="M290" i="30"/>
  <c r="L304" i="30"/>
  <c r="AK304" i="30"/>
  <c r="AL247" i="30"/>
  <c r="M247" i="30"/>
  <c r="AI34" i="30"/>
  <c r="J34" i="30"/>
  <c r="AG91" i="30"/>
  <c r="H91" i="30"/>
  <c r="K222" i="30"/>
  <c r="AJ222" i="30"/>
  <c r="AL192" i="30"/>
  <c r="M192" i="30"/>
  <c r="AI193" i="30"/>
  <c r="J193" i="30"/>
  <c r="AJ240" i="31"/>
  <c r="K240" i="31"/>
  <c r="M299" i="30"/>
  <c r="AL299" i="30"/>
  <c r="H44" i="30"/>
  <c r="AG44" i="30"/>
  <c r="AG239" i="30"/>
  <c r="H239" i="30"/>
  <c r="AG94" i="30"/>
  <c r="H94" i="30"/>
  <c r="AH270" i="30"/>
  <c r="I270" i="30"/>
  <c r="G56" i="30"/>
  <c r="AF56" i="30"/>
  <c r="L14" i="30"/>
  <c r="AK14" i="30"/>
  <c r="L124" i="30"/>
  <c r="AK124" i="30"/>
  <c r="AI280" i="30"/>
  <c r="J280" i="30"/>
  <c r="M32" i="30"/>
  <c r="AL32" i="30"/>
  <c r="I126" i="30"/>
  <c r="AH126" i="30"/>
  <c r="AI298" i="30"/>
  <c r="J298" i="30"/>
  <c r="AF36" i="30"/>
  <c r="G36" i="30"/>
  <c r="AF165" i="30"/>
  <c r="G165" i="30"/>
  <c r="G164" i="30"/>
  <c r="AF164" i="30"/>
  <c r="AK85" i="30"/>
  <c r="L85" i="30"/>
  <c r="M44" i="30"/>
  <c r="AL44" i="30"/>
  <c r="AI42" i="30"/>
  <c r="J42" i="30"/>
  <c r="L280" i="30"/>
  <c r="AK280" i="30"/>
  <c r="AL257" i="30"/>
  <c r="M257" i="30"/>
  <c r="L31" i="30"/>
  <c r="AK31" i="30"/>
  <c r="AJ56" i="30"/>
  <c r="K56" i="30"/>
  <c r="I280" i="30"/>
  <c r="AH280" i="30"/>
  <c r="AF51" i="30"/>
  <c r="G51" i="30"/>
  <c r="J257" i="30"/>
  <c r="AI257" i="30"/>
  <c r="AL190" i="30"/>
  <c r="M190" i="30"/>
  <c r="K122" i="30"/>
  <c r="AJ122" i="30"/>
  <c r="AK60" i="30"/>
  <c r="L60" i="30"/>
  <c r="H60" i="30"/>
  <c r="AG60" i="30"/>
  <c r="AI161" i="30"/>
  <c r="J161" i="30"/>
  <c r="AG259" i="30"/>
  <c r="H259" i="30"/>
  <c r="AK289" i="30"/>
  <c r="L289" i="30"/>
  <c r="AH152" i="30"/>
  <c r="I152" i="30"/>
  <c r="AH262" i="30"/>
  <c r="I262" i="30"/>
  <c r="J205" i="30"/>
  <c r="AI205" i="30"/>
  <c r="AI65" i="30"/>
  <c r="J65" i="30"/>
  <c r="AJ271" i="30"/>
  <c r="K271" i="30"/>
  <c r="AL93" i="30"/>
  <c r="M93" i="30"/>
  <c r="AG65" i="30"/>
  <c r="H65" i="30"/>
  <c r="AF113" i="30"/>
  <c r="G113" i="30"/>
  <c r="AH132" i="30"/>
  <c r="I132" i="30"/>
  <c r="K145" i="30"/>
  <c r="AJ145" i="30"/>
  <c r="AL278" i="30"/>
  <c r="M278" i="30"/>
  <c r="J199" i="30"/>
  <c r="AI199" i="30"/>
  <c r="I273" i="30"/>
  <c r="AH273" i="30"/>
  <c r="AH100" i="30"/>
  <c r="I100" i="30"/>
  <c r="AI122" i="30"/>
  <c r="J122" i="30"/>
  <c r="H122" i="30"/>
  <c r="AG122" i="30"/>
  <c r="AF297" i="30"/>
  <c r="G297" i="30"/>
  <c r="AK40" i="30"/>
  <c r="L40" i="30"/>
  <c r="I87" i="31"/>
  <c r="AH87" i="31"/>
  <c r="J130" i="30"/>
  <c r="AI130" i="30"/>
  <c r="I102" i="30"/>
  <c r="AH102" i="30"/>
  <c r="AF65" i="30"/>
  <c r="G65" i="30"/>
  <c r="AH112" i="30"/>
  <c r="I112" i="30"/>
  <c r="AK134" i="30"/>
  <c r="L134" i="30"/>
  <c r="G191" i="30"/>
  <c r="AF191" i="30"/>
  <c r="J206" i="30"/>
  <c r="AI206" i="30"/>
  <c r="AG210" i="30"/>
  <c r="H210" i="30"/>
  <c r="G220" i="30"/>
  <c r="AF220" i="30"/>
  <c r="AG74" i="30"/>
  <c r="H74" i="30"/>
  <c r="I28" i="30"/>
  <c r="AH28" i="30"/>
  <c r="AJ248" i="30"/>
  <c r="K248" i="30"/>
  <c r="L302" i="30"/>
  <c r="AK302" i="30"/>
  <c r="M28" i="30"/>
  <c r="AL28" i="30"/>
  <c r="AJ130" i="30"/>
  <c r="K130" i="30"/>
  <c r="K218" i="31"/>
  <c r="AJ218" i="31"/>
  <c r="H123" i="30"/>
  <c r="AG123" i="30"/>
  <c r="K48" i="30"/>
  <c r="AJ48" i="30"/>
  <c r="I192" i="30"/>
  <c r="AH192" i="30"/>
  <c r="AL16" i="30"/>
  <c r="M16" i="30"/>
  <c r="L20" i="30"/>
  <c r="AK20" i="30"/>
  <c r="K165" i="30"/>
  <c r="AJ165" i="30"/>
  <c r="AK191" i="30"/>
  <c r="L191" i="30"/>
  <c r="AK93" i="30"/>
  <c r="L93" i="30"/>
  <c r="L274" i="30"/>
  <c r="AK274" i="30"/>
  <c r="M241" i="30"/>
  <c r="AL241" i="30"/>
  <c r="AH35" i="30"/>
  <c r="I35" i="30"/>
  <c r="AK293" i="30"/>
  <c r="L293" i="30"/>
  <c r="G228" i="30"/>
  <c r="AF228" i="30"/>
  <c r="AL292" i="30"/>
  <c r="M292" i="30"/>
  <c r="H61" i="30"/>
  <c r="AG61" i="30"/>
  <c r="M30" i="30"/>
  <c r="AL30" i="30"/>
  <c r="AI165" i="30"/>
  <c r="J165" i="30"/>
  <c r="H14" i="30"/>
  <c r="AG14" i="30"/>
  <c r="J243" i="30"/>
  <c r="AI243" i="30"/>
  <c r="H134" i="30"/>
  <c r="AG134" i="30"/>
  <c r="M298" i="30"/>
  <c r="AL298" i="30"/>
  <c r="H228" i="30"/>
  <c r="AG228" i="30"/>
  <c r="AK122" i="30"/>
  <c r="L122" i="30"/>
  <c r="AF257" i="30"/>
  <c r="G257" i="30"/>
  <c r="G20" i="30"/>
  <c r="AF20" i="30"/>
  <c r="AF216" i="30"/>
  <c r="G216" i="30"/>
  <c r="AG280" i="30"/>
  <c r="H280" i="30"/>
  <c r="K250" i="30"/>
  <c r="AJ250" i="30"/>
  <c r="AH69" i="30"/>
  <c r="I69" i="30"/>
  <c r="AF299" i="30"/>
  <c r="G299" i="30"/>
  <c r="AF240" i="30"/>
  <c r="G240" i="30"/>
  <c r="K32" i="30"/>
  <c r="AJ32" i="30"/>
  <c r="AI229" i="30"/>
  <c r="J229" i="30"/>
  <c r="AH135" i="30"/>
  <c r="I135" i="30"/>
  <c r="M203" i="30"/>
  <c r="AL203" i="30"/>
  <c r="K105" i="30"/>
  <c r="AJ105" i="30"/>
  <c r="AF280" i="30"/>
  <c r="G280" i="30"/>
  <c r="AK166" i="30"/>
  <c r="L166" i="30"/>
  <c r="K199" i="30"/>
  <c r="AJ199" i="30"/>
  <c r="J288" i="30"/>
  <c r="AI288" i="30"/>
  <c r="M279" i="30"/>
  <c r="AL279" i="30"/>
  <c r="M50" i="30"/>
  <c r="AL50" i="30"/>
  <c r="H11" i="30"/>
  <c r="AG11" i="30"/>
  <c r="AL193" i="30"/>
  <c r="M193" i="30"/>
  <c r="J211" i="30"/>
  <c r="AI211" i="30"/>
  <c r="AK200" i="30"/>
  <c r="L200" i="30"/>
  <c r="AI40" i="30"/>
  <c r="J40" i="30"/>
  <c r="AI90" i="30"/>
  <c r="J90" i="30"/>
  <c r="AJ27" i="30"/>
  <c r="K27" i="30"/>
  <c r="AJ50" i="30"/>
  <c r="K50" i="30"/>
  <c r="K266" i="30"/>
  <c r="AJ266" i="30"/>
  <c r="G116" i="30"/>
  <c r="AF116" i="30"/>
  <c r="H21" i="30"/>
  <c r="AG21" i="30"/>
  <c r="J297" i="30"/>
  <c r="AI297" i="30"/>
  <c r="AG166" i="30"/>
  <c r="H166" i="30"/>
  <c r="AG218" i="31"/>
  <c r="H218" i="31"/>
  <c r="K30" i="30"/>
  <c r="AJ30" i="30"/>
  <c r="I62" i="30"/>
  <c r="AH62" i="30"/>
  <c r="G231" i="30"/>
  <c r="AF231" i="30"/>
  <c r="M195" i="30"/>
  <c r="AL195" i="30"/>
  <c r="L188" i="30"/>
  <c r="AK188" i="30"/>
  <c r="AK116" i="30"/>
  <c r="L116" i="30"/>
  <c r="AH115" i="30"/>
  <c r="I115" i="30"/>
  <c r="J45" i="30"/>
  <c r="AI45" i="30"/>
  <c r="H13" i="30"/>
  <c r="AG13" i="30"/>
  <c r="AJ217" i="30"/>
  <c r="K217" i="30"/>
  <c r="M125" i="30"/>
  <c r="AL125" i="30"/>
  <c r="G114" i="30"/>
  <c r="AF114" i="30"/>
  <c r="L153" i="30"/>
  <c r="AK153" i="30"/>
  <c r="AG195" i="30"/>
  <c r="H195" i="30"/>
  <c r="AJ259" i="30"/>
  <c r="K259" i="30"/>
  <c r="J87" i="31"/>
  <c r="AI87" i="31"/>
  <c r="AG49" i="31"/>
  <c r="H49" i="31"/>
  <c r="K114" i="30"/>
  <c r="AJ114" i="30"/>
  <c r="I179" i="30"/>
  <c r="AH179" i="30"/>
  <c r="AF27" i="30"/>
  <c r="G27" i="30"/>
  <c r="AG12" i="30"/>
  <c r="H12" i="30"/>
  <c r="AL286" i="30"/>
  <c r="M286" i="30"/>
  <c r="J93" i="30"/>
  <c r="AI93" i="30"/>
  <c r="AF35" i="30"/>
  <c r="G35" i="30"/>
  <c r="AF32" i="30"/>
  <c r="G32" i="30"/>
  <c r="AK190" i="30"/>
  <c r="L190" i="30"/>
  <c r="H87" i="31"/>
  <c r="AG87" i="31"/>
  <c r="AF272" i="30"/>
  <c r="G272" i="30"/>
  <c r="K34" i="30"/>
  <c r="AJ34" i="30"/>
  <c r="AJ29" i="30"/>
  <c r="K29" i="30"/>
  <c r="AL134" i="30"/>
  <c r="M134" i="30"/>
  <c r="AJ209" i="30"/>
  <c r="K209" i="30"/>
  <c r="AL258" i="30"/>
  <c r="M258" i="30"/>
  <c r="AJ257" i="30"/>
  <c r="K257" i="30"/>
  <c r="AL239" i="30"/>
  <c r="M239" i="30"/>
  <c r="I24" i="30"/>
  <c r="AH24" i="30"/>
  <c r="H241" i="30"/>
  <c r="AG241" i="30"/>
  <c r="AF229" i="30"/>
  <c r="G229" i="30"/>
  <c r="M210" i="30"/>
  <c r="AL210" i="30"/>
  <c r="AL69" i="30"/>
  <c r="M69" i="30"/>
  <c r="AF74" i="30"/>
  <c r="G74" i="30"/>
  <c r="I293" i="30"/>
  <c r="AH293" i="30"/>
  <c r="AF202" i="30"/>
  <c r="G202" i="30"/>
  <c r="AI200" i="30"/>
  <c r="J200" i="30"/>
  <c r="AG131" i="31"/>
  <c r="H131" i="31"/>
  <c r="G173" i="30"/>
  <c r="AF173" i="30"/>
  <c r="L217" i="30"/>
  <c r="AK217" i="30"/>
  <c r="AH95" i="30"/>
  <c r="I95" i="30"/>
  <c r="AG89" i="30"/>
  <c r="H89" i="30"/>
  <c r="J270" i="30"/>
  <c r="AI270" i="30"/>
  <c r="AL25" i="30"/>
  <c r="M25" i="30"/>
  <c r="AG148" i="30"/>
  <c r="H148" i="30"/>
  <c r="L247" i="30"/>
  <c r="AK247" i="30"/>
  <c r="K109" i="30"/>
  <c r="AJ109" i="30"/>
  <c r="J69" i="30"/>
  <c r="AI69" i="30"/>
  <c r="G66" i="30"/>
  <c r="AF66" i="30"/>
  <c r="M62" i="30"/>
  <c r="AL62" i="30"/>
  <c r="AI152" i="30"/>
  <c r="J152" i="30"/>
  <c r="G270" i="30"/>
  <c r="AF270" i="30"/>
  <c r="AL99" i="30"/>
  <c r="M99" i="30"/>
  <c r="AF210" i="30"/>
  <c r="G210" i="30"/>
  <c r="AH272" i="30"/>
  <c r="I272" i="30"/>
  <c r="K176" i="30"/>
  <c r="AJ176" i="30"/>
  <c r="J143" i="30"/>
  <c r="AI143" i="30"/>
  <c r="L231" i="30"/>
  <c r="AK231" i="30"/>
  <c r="L99" i="30"/>
  <c r="AK99" i="30"/>
  <c r="AG143" i="30"/>
  <c r="H143" i="30"/>
  <c r="M36" i="30"/>
  <c r="AL36" i="30"/>
  <c r="AG231" i="30"/>
  <c r="H231" i="30"/>
  <c r="I42" i="30"/>
  <c r="AH42" i="30"/>
  <c r="J70" i="30"/>
  <c r="AI70" i="30"/>
  <c r="AG116" i="30"/>
  <c r="H116" i="30"/>
  <c r="K164" i="30"/>
  <c r="AJ164" i="30"/>
  <c r="AK203" i="30"/>
  <c r="L203" i="30"/>
  <c r="H46" i="30"/>
  <c r="AG46" i="30"/>
  <c r="AL282" i="30"/>
  <c r="M282" i="30"/>
  <c r="AJ175" i="30"/>
  <c r="K175" i="30"/>
  <c r="AL48" i="30"/>
  <c r="M48" i="30"/>
  <c r="M242" i="30"/>
  <c r="AL242" i="30"/>
  <c r="I302" i="30"/>
  <c r="AH302" i="30"/>
  <c r="AF88" i="30"/>
  <c r="G88" i="30"/>
  <c r="AL153" i="30"/>
  <c r="M153" i="30"/>
  <c r="AK164" i="30"/>
  <c r="L164" i="30"/>
  <c r="AK176" i="31"/>
  <c r="L176" i="31"/>
  <c r="AL19" i="30"/>
  <c r="M19" i="30"/>
  <c r="L95" i="30"/>
  <c r="AK95" i="30"/>
  <c r="J113" i="30"/>
  <c r="AI113" i="30"/>
  <c r="M248" i="30"/>
  <c r="AL248" i="30"/>
  <c r="K177" i="30"/>
  <c r="AJ177" i="30"/>
  <c r="I122" i="30"/>
  <c r="AH122" i="30"/>
  <c r="J179" i="30"/>
  <c r="AI179" i="30"/>
  <c r="AH60" i="30"/>
  <c r="I60" i="30"/>
  <c r="AJ60" i="30"/>
  <c r="K60" i="30"/>
  <c r="M124" i="30"/>
  <c r="AL124" i="30"/>
  <c r="AK267" i="30"/>
  <c r="L267" i="30"/>
  <c r="H68" i="30"/>
  <c r="AG68" i="30"/>
  <c r="L119" i="30"/>
  <c r="AK119" i="30"/>
  <c r="H221" i="30"/>
  <c r="AG221" i="30"/>
  <c r="L271" i="30"/>
  <c r="AK271" i="30"/>
  <c r="AF70" i="30"/>
  <c r="G70" i="30"/>
  <c r="L290" i="30"/>
  <c r="AK290" i="30"/>
  <c r="AF298" i="30"/>
  <c r="G298" i="30"/>
  <c r="H296" i="30"/>
  <c r="AG296" i="30"/>
  <c r="AL15" i="30"/>
  <c r="M15" i="30"/>
  <c r="H81" i="30"/>
  <c r="AG81" i="30"/>
  <c r="AH49" i="31"/>
  <c r="I49" i="31"/>
  <c r="L27" i="30"/>
  <c r="AK27" i="30"/>
  <c r="H233" i="30"/>
  <c r="AG233" i="30"/>
  <c r="AI195" i="30"/>
  <c r="J195" i="30"/>
  <c r="AI187" i="30"/>
  <c r="J187" i="30"/>
  <c r="J74" i="30"/>
  <c r="AI74" i="30"/>
  <c r="K195" i="30"/>
  <c r="AJ195" i="30"/>
  <c r="L206" i="30"/>
  <c r="AK206" i="30"/>
  <c r="M164" i="30"/>
  <c r="AL164" i="30"/>
  <c r="AI8" i="30"/>
  <c r="J8" i="30"/>
  <c r="AI292" i="30"/>
  <c r="J292" i="30"/>
  <c r="K297" i="30"/>
  <c r="AJ297" i="30"/>
  <c r="I53" i="31"/>
  <c r="AH53" i="31"/>
  <c r="AF291" i="30"/>
  <c r="G291" i="30"/>
  <c r="J182" i="30"/>
  <c r="AI182" i="30"/>
  <c r="AK221" i="30"/>
  <c r="L221" i="30"/>
  <c r="AG85" i="30"/>
  <c r="H85" i="30"/>
  <c r="J247" i="30"/>
  <c r="AI247" i="30"/>
  <c r="AG232" i="30"/>
  <c r="H232" i="30"/>
  <c r="L146" i="30"/>
  <c r="AK146" i="30"/>
  <c r="AH134" i="30"/>
  <c r="I134" i="30"/>
  <c r="M119" i="30"/>
  <c r="AL119" i="30"/>
  <c r="H273" i="30"/>
  <c r="AG273" i="30"/>
  <c r="AH230" i="30"/>
  <c r="I230" i="30"/>
  <c r="M13" i="30"/>
  <c r="AL13" i="30"/>
  <c r="AH131" i="31"/>
  <c r="I131" i="31"/>
  <c r="K141" i="30"/>
  <c r="AJ141" i="30"/>
  <c r="H187" i="30"/>
  <c r="AG187" i="30"/>
  <c r="G199" i="30"/>
  <c r="AF199" i="30"/>
  <c r="AL27" i="30"/>
  <c r="M27" i="30"/>
  <c r="AK28" i="30"/>
  <c r="L28" i="30"/>
  <c r="G196" i="30"/>
  <c r="AF196" i="30"/>
  <c r="AJ137" i="30"/>
  <c r="K137" i="30"/>
  <c r="AJ69" i="30"/>
  <c r="K69" i="30"/>
  <c r="AL296" i="30"/>
  <c r="M296" i="30"/>
  <c r="AK282" i="30"/>
  <c r="L282" i="30"/>
  <c r="AG125" i="30"/>
  <c r="H125" i="30"/>
  <c r="AH261" i="30"/>
  <c r="I261" i="30"/>
  <c r="AF115" i="30"/>
  <c r="G115" i="30"/>
  <c r="AK135" i="30"/>
  <c r="L135" i="30"/>
  <c r="AF217" i="30"/>
  <c r="G217" i="30"/>
  <c r="AH70" i="30"/>
  <c r="I70" i="30"/>
  <c r="AK125" i="30"/>
  <c r="L125" i="30"/>
  <c r="AF34" i="30"/>
  <c r="G34" i="30"/>
  <c r="G150" i="30"/>
  <c r="AF150" i="30"/>
  <c r="K294" i="30"/>
  <c r="AJ294" i="30"/>
  <c r="G247" i="30"/>
  <c r="AF247" i="30"/>
  <c r="I130" i="30"/>
  <c r="AH130" i="30"/>
  <c r="AH46" i="30"/>
  <c r="I46" i="30"/>
  <c r="G8" i="30"/>
  <c r="AF8" i="30"/>
  <c r="T3" i="30"/>
  <c r="AK193" i="30"/>
  <c r="L193" i="30"/>
  <c r="AJ176" i="31"/>
  <c r="K176" i="31"/>
  <c r="G161" i="30"/>
  <c r="AF161" i="30"/>
  <c r="AH119" i="30"/>
  <c r="I119" i="30"/>
  <c r="AK258" i="30"/>
  <c r="L258" i="30"/>
  <c r="AH88" i="30"/>
  <c r="I88" i="30"/>
  <c r="AH27" i="30"/>
  <c r="I27" i="30"/>
  <c r="L141" i="30"/>
  <c r="AK141" i="30"/>
  <c r="AG43" i="30"/>
  <c r="H43" i="30"/>
  <c r="H262" i="30"/>
  <c r="AG262" i="30"/>
  <c r="L12" i="30"/>
  <c r="AK12" i="30"/>
  <c r="AH15" i="30"/>
  <c r="I15" i="30"/>
  <c r="H25" i="30"/>
  <c r="AG25" i="30"/>
  <c r="AK175" i="30"/>
  <c r="L175" i="30"/>
  <c r="AK8" i="30"/>
  <c r="L8" i="30"/>
  <c r="AJ123" i="30"/>
  <c r="K123" i="30"/>
  <c r="AJ298" i="30"/>
  <c r="K298" i="30"/>
  <c r="AF266" i="30"/>
  <c r="G266" i="30"/>
  <c r="J91" i="30"/>
  <c r="AI91" i="30"/>
  <c r="K182" i="30"/>
  <c r="AJ182" i="30"/>
  <c r="G221" i="30"/>
  <c r="AF221" i="30"/>
  <c r="AF151" i="30"/>
  <c r="G151" i="30"/>
  <c r="AI114" i="30"/>
  <c r="J114" i="30"/>
  <c r="L112" i="30"/>
  <c r="AK112" i="30"/>
  <c r="AK145" i="30"/>
  <c r="L145" i="30"/>
  <c r="L152" i="30"/>
  <c r="AK152" i="30"/>
  <c r="AI191" i="30"/>
  <c r="J191" i="30"/>
  <c r="AJ197" i="30"/>
  <c r="K197" i="30"/>
  <c r="L113" i="30"/>
  <c r="AK113" i="30"/>
  <c r="J24" i="30"/>
  <c r="AI24" i="30"/>
  <c r="AK273" i="30"/>
  <c r="L273" i="30"/>
  <c r="K231" i="30"/>
  <c r="AJ231" i="30"/>
  <c r="AH211" i="30"/>
  <c r="I211" i="30"/>
  <c r="AH146" i="30"/>
  <c r="I146" i="30"/>
  <c r="G105" i="30"/>
  <c r="AF105" i="30"/>
  <c r="M206" i="30"/>
  <c r="AL206" i="30"/>
  <c r="AH188" i="30"/>
  <c r="I188" i="30"/>
  <c r="K188" i="30"/>
  <c r="AJ188" i="30"/>
  <c r="AH176" i="31"/>
  <c r="I176" i="31"/>
  <c r="M41" i="30"/>
  <c r="AL41" i="30"/>
  <c r="AJ40" i="30"/>
  <c r="K40" i="30"/>
  <c r="AL70" i="30"/>
  <c r="M70" i="30"/>
  <c r="AJ100" i="30"/>
  <c r="K100" i="30"/>
  <c r="G81" i="30"/>
  <c r="AF81" i="30"/>
  <c r="H66" i="30"/>
  <c r="AG66" i="30"/>
  <c r="G16" i="30"/>
  <c r="AF16" i="30"/>
  <c r="AJ116" i="30"/>
  <c r="K116" i="30"/>
  <c r="AH74" i="30"/>
  <c r="I74" i="30"/>
  <c r="M240" i="30"/>
  <c r="AL240" i="30"/>
  <c r="I197" i="30"/>
  <c r="AH197" i="30"/>
  <c r="L126" i="30"/>
  <c r="AK126" i="30"/>
  <c r="M116" i="30"/>
  <c r="AL116" i="30"/>
  <c r="G258" i="30"/>
  <c r="AF258" i="30"/>
  <c r="I218" i="30"/>
  <c r="AH218" i="30"/>
  <c r="G148" i="30"/>
  <c r="AF148" i="30"/>
  <c r="H225" i="30"/>
  <c r="AG225" i="30"/>
  <c r="AI78" i="30"/>
  <c r="J78" i="30"/>
  <c r="L195" i="30"/>
  <c r="AK195" i="30"/>
  <c r="G128" i="30"/>
  <c r="AF128" i="30"/>
  <c r="I295" i="30"/>
  <c r="AH295" i="30"/>
  <c r="AI272" i="30"/>
  <c r="J272" i="30"/>
  <c r="AI77" i="30"/>
  <c r="J77" i="30"/>
  <c r="J293" i="30"/>
  <c r="AI293" i="30"/>
  <c r="AH223" i="30"/>
  <c r="I223" i="30"/>
  <c r="L50" i="30"/>
  <c r="AK50" i="30"/>
  <c r="K135" i="30"/>
  <c r="AJ135" i="30"/>
  <c r="M216" i="30"/>
  <c r="AL216" i="30"/>
  <c r="AL220" i="30"/>
  <c r="M220" i="30"/>
  <c r="AJ88" i="30"/>
  <c r="K88" i="30"/>
  <c r="J86" i="30"/>
  <c r="AI86" i="30"/>
  <c r="J294" i="30"/>
  <c r="AI294" i="30"/>
  <c r="AI31" i="30"/>
  <c r="J31" i="30"/>
  <c r="J287" i="30"/>
  <c r="AI287" i="30"/>
  <c r="G132" i="30"/>
  <c r="AF132" i="30"/>
  <c r="AG243" i="30"/>
  <c r="H243" i="30"/>
  <c r="AJ192" i="30"/>
  <c r="K192" i="30"/>
  <c r="AK255" i="31"/>
  <c r="L255" i="31"/>
  <c r="AL277" i="30"/>
  <c r="M277" i="30"/>
  <c r="AG51" i="30"/>
  <c r="H51" i="30"/>
  <c r="AJ273" i="30"/>
  <c r="K273" i="30"/>
  <c r="AI231" i="30"/>
  <c r="J231" i="30"/>
  <c r="AG144" i="30"/>
  <c r="H144" i="30"/>
  <c r="H219" i="30"/>
  <c r="AG219" i="30"/>
  <c r="M200" i="30"/>
  <c r="AL200" i="30"/>
  <c r="AL176" i="31"/>
  <c r="M176" i="31"/>
  <c r="K287" i="30"/>
  <c r="AJ287" i="30"/>
  <c r="AI248" i="30"/>
  <c r="J248" i="30"/>
  <c r="AK270" i="30"/>
  <c r="L270" i="30"/>
  <c r="AI285" i="30"/>
  <c r="J285" i="30"/>
  <c r="AF211" i="30"/>
  <c r="G211" i="30"/>
  <c r="J241" i="30"/>
  <c r="AI241" i="30"/>
  <c r="AG95" i="30"/>
  <c r="H95" i="30"/>
  <c r="K193" i="30"/>
  <c r="AJ193" i="30"/>
  <c r="H302" i="30"/>
  <c r="AG302" i="30"/>
  <c r="K239" i="30"/>
  <c r="AJ239" i="30"/>
  <c r="AG119" i="30"/>
  <c r="H119" i="30"/>
  <c r="H272" i="30"/>
  <c r="AG272" i="30"/>
  <c r="K293" i="30"/>
  <c r="AJ293" i="30"/>
  <c r="K97" i="30"/>
  <c r="AJ97" i="30"/>
  <c r="AF302" i="30"/>
  <c r="G302" i="30"/>
  <c r="AG285" i="30"/>
  <c r="H285" i="30"/>
  <c r="M91" i="30"/>
  <c r="AL91" i="30"/>
  <c r="AJ258" i="30"/>
  <c r="K258" i="30"/>
  <c r="AJ115" i="30"/>
  <c r="K115" i="30"/>
  <c r="AF205" i="30"/>
  <c r="G205" i="30"/>
  <c r="AK97" i="30"/>
  <c r="L97" i="30"/>
  <c r="AL294" i="30"/>
  <c r="M294" i="30"/>
  <c r="J100" i="30"/>
  <c r="AI100" i="30"/>
  <c r="AI51" i="30"/>
  <c r="J51" i="30"/>
  <c r="K225" i="30"/>
  <c r="AJ225" i="30"/>
  <c r="AL52" i="30"/>
  <c r="M52" i="30"/>
  <c r="AI103" i="30"/>
  <c r="J103" i="30"/>
  <c r="AH48" i="30"/>
  <c r="I48" i="30"/>
  <c r="G213" i="30"/>
  <c r="AF213" i="30"/>
  <c r="H229" i="30"/>
  <c r="AG229" i="30"/>
  <c r="AH59" i="30"/>
  <c r="I59" i="30"/>
  <c r="T330" i="33"/>
  <c r="A329" i="31"/>
  <c r="AF329" i="31"/>
  <c r="AF176" i="31"/>
  <c r="G176" i="31"/>
  <c r="H207" i="30"/>
  <c r="AG207" i="30"/>
  <c r="AL218" i="31"/>
  <c r="M218" i="31"/>
  <c r="AJ205" i="30"/>
  <c r="K205" i="30"/>
  <c r="M231" i="30"/>
  <c r="AL231" i="30"/>
  <c r="G59" i="30"/>
  <c r="AF59" i="30"/>
  <c r="AK132" i="30"/>
  <c r="L132" i="30"/>
  <c r="AF290" i="30"/>
  <c r="G290" i="30"/>
  <c r="AJ112" i="30"/>
  <c r="K112" i="30"/>
  <c r="I97" i="30"/>
  <c r="AH97" i="30"/>
  <c r="AH296" i="30"/>
  <c r="I296" i="30"/>
  <c r="H230" i="30"/>
  <c r="AG230" i="30"/>
  <c r="L243" i="30"/>
  <c r="AK243" i="30"/>
  <c r="AI177" i="30"/>
  <c r="J177" i="30"/>
  <c r="AJ241" i="30"/>
  <c r="K241" i="30"/>
  <c r="AL243" i="30"/>
  <c r="M243" i="30"/>
  <c r="AI14" i="30"/>
  <c r="J14" i="30"/>
  <c r="J218" i="31"/>
  <c r="AI218" i="31"/>
  <c r="K260" i="30"/>
  <c r="AJ260" i="30"/>
  <c r="AH11" i="30"/>
  <c r="I11" i="30"/>
  <c r="M8" i="30"/>
  <c r="AL8" i="30"/>
  <c r="J136" i="30"/>
  <c r="AI136" i="30"/>
  <c r="K132" i="30"/>
  <c r="AJ132" i="30"/>
  <c r="I232" i="30"/>
  <c r="AH232" i="30"/>
  <c r="AF296" i="30"/>
  <c r="G296" i="30"/>
  <c r="L144" i="30"/>
  <c r="AK144" i="30"/>
  <c r="AJ80" i="30"/>
  <c r="K80" i="30"/>
  <c r="AJ150" i="30"/>
  <c r="K150" i="30"/>
  <c r="AF230" i="30"/>
  <c r="G230" i="30"/>
  <c r="I45" i="30"/>
  <c r="AH45" i="30"/>
  <c r="K212" i="30"/>
  <c r="AJ212" i="30"/>
  <c r="AF122" i="30"/>
  <c r="G122" i="30"/>
  <c r="AI47" i="30"/>
  <c r="J47" i="30"/>
  <c r="I231" i="30"/>
  <c r="AH231" i="30"/>
  <c r="AL135" i="30"/>
  <c r="M135" i="30"/>
  <c r="AH260" i="30"/>
  <c r="I260" i="30"/>
  <c r="M86" i="30"/>
  <c r="AL86" i="30"/>
  <c r="AF24" i="30"/>
  <c r="G24" i="30"/>
  <c r="AL14" i="30"/>
  <c r="M14" i="30"/>
  <c r="AK277" i="30"/>
  <c r="L277" i="30"/>
  <c r="AI15" i="30"/>
  <c r="J15" i="30"/>
  <c r="K221" i="30"/>
  <c r="AJ221" i="30"/>
  <c r="AJ218" i="30"/>
  <c r="K218" i="30"/>
  <c r="J149" i="30"/>
  <c r="AI149" i="30"/>
  <c r="M102" i="30"/>
  <c r="AL102" i="30"/>
  <c r="AK299" i="30"/>
  <c r="L299" i="30"/>
  <c r="M58" i="30"/>
  <c r="AL58" i="30"/>
  <c r="M12" i="30"/>
  <c r="AL12" i="30"/>
  <c r="G45" i="30"/>
  <c r="AF45" i="30"/>
  <c r="AF241" i="30"/>
  <c r="G241" i="30"/>
  <c r="M165" i="30"/>
  <c r="AL165" i="30"/>
  <c r="L192" i="30"/>
  <c r="AK192" i="30"/>
  <c r="J68" i="30"/>
  <c r="AI68" i="30"/>
  <c r="J11" i="30"/>
  <c r="AI11" i="30"/>
  <c r="AJ184" i="30"/>
  <c r="K184" i="30"/>
  <c r="AG293" i="30"/>
  <c r="H293" i="30"/>
  <c r="AG277" i="30"/>
  <c r="H277" i="30"/>
  <c r="AL20" i="30"/>
  <c r="M20" i="30"/>
  <c r="J135" i="30"/>
  <c r="AI135" i="30"/>
  <c r="AJ46" i="30"/>
  <c r="K46" i="30"/>
  <c r="G84" i="30"/>
  <c r="AF84" i="30"/>
  <c r="AJ74" i="30"/>
  <c r="K74" i="30"/>
  <c r="H59" i="30"/>
  <c r="AG59" i="30"/>
  <c r="M280" i="30"/>
  <c r="AL280" i="30"/>
  <c r="H93" i="30"/>
  <c r="AG93" i="30"/>
  <c r="AG216" i="30"/>
  <c r="H216" i="30"/>
  <c r="AK229" i="30"/>
  <c r="L229" i="30"/>
  <c r="AF206" i="30"/>
  <c r="G206" i="30"/>
  <c r="K59" i="30"/>
  <c r="AJ59" i="30"/>
  <c r="K24" i="30"/>
  <c r="AJ24" i="30"/>
  <c r="AJ288" i="30"/>
  <c r="K288" i="30"/>
  <c r="J219" i="30"/>
  <c r="AI219" i="30"/>
  <c r="M209" i="30"/>
  <c r="AL209" i="30"/>
  <c r="AJ152" i="30"/>
  <c r="K152" i="30"/>
  <c r="AJ220" i="30"/>
  <c r="K220" i="30"/>
  <c r="I191" i="30"/>
  <c r="AH191" i="30"/>
  <c r="H109" i="30"/>
  <c r="AG109" i="30"/>
  <c r="J153" i="30"/>
  <c r="AI153" i="30"/>
  <c r="AL274" i="30"/>
  <c r="M274" i="30"/>
  <c r="I193" i="30"/>
  <c r="AH193" i="30"/>
  <c r="AH271" i="30"/>
  <c r="I271" i="30"/>
  <c r="AI286" i="30"/>
  <c r="J286" i="30"/>
  <c r="K295" i="30"/>
  <c r="AJ295" i="30"/>
  <c r="J109" i="30"/>
  <c r="AI109" i="30"/>
  <c r="I161" i="30"/>
  <c r="AH161" i="30"/>
  <c r="H137" i="30"/>
  <c r="AG137" i="30"/>
  <c r="I80" i="30"/>
  <c r="AH80" i="30"/>
  <c r="AJ203" i="30"/>
  <c r="K203" i="30"/>
  <c r="AI27" i="30"/>
  <c r="J27" i="30"/>
  <c r="AF29" i="30"/>
  <c r="G29" i="30"/>
  <c r="AK46" i="30"/>
  <c r="L46" i="30"/>
  <c r="AI266" i="30"/>
  <c r="J266" i="30"/>
  <c r="AH200" i="30"/>
  <c r="I200" i="30"/>
  <c r="G90" i="30"/>
  <c r="AF90" i="30"/>
  <c r="AI291" i="30"/>
  <c r="J291" i="30"/>
  <c r="AF236" i="30"/>
  <c r="G236" i="30"/>
  <c r="AL187" i="30"/>
  <c r="M187" i="30"/>
  <c r="M141" i="30"/>
  <c r="AL141" i="30"/>
  <c r="AK143" i="30"/>
  <c r="L143" i="30"/>
  <c r="AH136" i="30"/>
  <c r="I136" i="30"/>
  <c r="AL229" i="30"/>
  <c r="M229" i="30"/>
  <c r="G271" i="30"/>
  <c r="AF271" i="30"/>
  <c r="K274" i="30"/>
  <c r="AJ274" i="30"/>
  <c r="H132" i="30"/>
  <c r="AG132" i="30"/>
  <c r="AI26" i="30"/>
  <c r="J26" i="30"/>
  <c r="H48" i="30"/>
  <c r="AG48" i="30"/>
  <c r="K77" i="30"/>
  <c r="AJ77" i="30"/>
  <c r="AI33" i="30"/>
  <c r="J33" i="30"/>
  <c r="AH12" i="30"/>
  <c r="I12" i="30"/>
  <c r="AL196" i="30"/>
  <c r="M196" i="30"/>
  <c r="AK297" i="30"/>
  <c r="L297" i="30"/>
  <c r="AG141" i="30"/>
  <c r="H141" i="30"/>
  <c r="AK68" i="30"/>
  <c r="L68" i="30"/>
  <c r="AF318" i="30"/>
  <c r="A318" i="30"/>
  <c r="L211" i="30"/>
  <c r="AK211" i="30"/>
  <c r="H199" i="30"/>
  <c r="AG199" i="30"/>
  <c r="L33" i="30"/>
  <c r="AK33" i="30"/>
  <c r="AI41" i="30"/>
  <c r="J41" i="30"/>
  <c r="M289" i="30"/>
  <c r="AL289" i="30"/>
  <c r="L272" i="30"/>
  <c r="AK272" i="30"/>
  <c r="M65" i="30"/>
  <c r="AL65" i="30"/>
  <c r="J62" i="30"/>
  <c r="AI62" i="30"/>
  <c r="I248" i="30"/>
  <c r="AH248" i="30"/>
  <c r="AH236" i="30"/>
  <c r="I236" i="30"/>
  <c r="AL118" i="30"/>
  <c r="M118" i="30"/>
  <c r="H298" i="30"/>
  <c r="AG298" i="30"/>
  <c r="AI141" i="30"/>
  <c r="J141" i="30"/>
  <c r="L288" i="30"/>
  <c r="AK288" i="30"/>
  <c r="L74" i="30"/>
  <c r="AK74" i="30"/>
  <c r="AF223" i="30"/>
  <c r="G223" i="30"/>
  <c r="AF193" i="30"/>
  <c r="G193" i="30"/>
  <c r="AF69" i="30"/>
  <c r="G69" i="30"/>
  <c r="I26" i="30"/>
  <c r="AH26" i="30"/>
  <c r="L263" i="30"/>
  <c r="AK263" i="30"/>
  <c r="G14" i="30"/>
  <c r="AF14" i="30"/>
  <c r="M263" i="30"/>
  <c r="AL263" i="30"/>
  <c r="G135" i="30"/>
  <c r="AF135" i="30"/>
  <c r="AL152" i="30"/>
  <c r="M152" i="30"/>
  <c r="AG15" i="30"/>
  <c r="H15" i="30"/>
  <c r="J53" i="31"/>
  <c r="AI53" i="31"/>
  <c r="AL149" i="30"/>
  <c r="M149" i="30"/>
  <c r="AJ62" i="30"/>
  <c r="K62" i="30"/>
  <c r="AL59" i="30"/>
  <c r="M59" i="30"/>
  <c r="AL177" i="30"/>
  <c r="M177" i="30"/>
  <c r="M262" i="30"/>
  <c r="AL262" i="30"/>
  <c r="I32" i="30"/>
  <c r="AH32" i="30"/>
  <c r="G48" i="30"/>
  <c r="AF48" i="30"/>
  <c r="M267" i="30"/>
  <c r="AL267" i="30"/>
  <c r="M123" i="30"/>
  <c r="AL123" i="30"/>
  <c r="AH285" i="30"/>
  <c r="I285" i="30"/>
  <c r="AI118" i="30"/>
  <c r="J118" i="30"/>
  <c r="G259" i="30"/>
  <c r="AF259" i="30"/>
  <c r="AG242" i="30"/>
  <c r="H242" i="30"/>
  <c r="K65" i="30"/>
  <c r="AJ65" i="30"/>
  <c r="AF131" i="31"/>
  <c r="G131" i="31"/>
  <c r="M99" i="31"/>
  <c r="AL99" i="31"/>
  <c r="AH141" i="30"/>
  <c r="I141" i="30"/>
  <c r="AH229" i="30"/>
  <c r="I229" i="30"/>
  <c r="I219" i="30"/>
  <c r="AH219" i="30"/>
  <c r="AG240" i="30"/>
  <c r="H240" i="30"/>
  <c r="AH84" i="30"/>
  <c r="I84" i="30"/>
  <c r="K58" i="30"/>
  <c r="AJ58" i="30"/>
  <c r="AF10" i="30"/>
  <c r="G10" i="30"/>
  <c r="AK88" i="30"/>
  <c r="L88" i="30"/>
  <c r="H26" i="30"/>
  <c r="AG26" i="30"/>
  <c r="I210" i="30"/>
  <c r="AH210" i="30"/>
  <c r="AJ230" i="30"/>
  <c r="K230" i="30"/>
  <c r="I65" i="30"/>
  <c r="AH65" i="30"/>
  <c r="K28" i="30"/>
  <c r="AJ28" i="30"/>
  <c r="I217" i="30"/>
  <c r="AH217" i="30"/>
  <c r="AI94" i="30"/>
  <c r="J94" i="30"/>
  <c r="AH216" i="30"/>
  <c r="I216" i="30"/>
  <c r="AL42" i="30"/>
  <c r="M42" i="30"/>
  <c r="AG16" i="30"/>
  <c r="H16" i="30"/>
  <c r="AF19" i="30"/>
  <c r="G19" i="30"/>
  <c r="I277" i="30"/>
  <c r="AH277" i="30"/>
  <c r="AH103" i="30"/>
  <c r="I103" i="30"/>
  <c r="AK205" i="30"/>
  <c r="L205" i="30"/>
  <c r="G197" i="30"/>
  <c r="AF197" i="30"/>
  <c r="AK207" i="30"/>
  <c r="L207" i="30"/>
  <c r="AL212" i="30"/>
  <c r="M212" i="30"/>
  <c r="AH10" i="30"/>
  <c r="I10" i="30"/>
  <c r="AI164" i="30"/>
  <c r="J164" i="30"/>
  <c r="J99" i="31"/>
  <c r="AI99" i="31"/>
  <c r="AL266" i="30"/>
  <c r="M266" i="30"/>
  <c r="AG19" i="30"/>
  <c r="H19" i="30"/>
  <c r="H286" i="30"/>
  <c r="AG286" i="30"/>
  <c r="L89" i="30"/>
  <c r="AK89" i="30"/>
  <c r="I233" i="30"/>
  <c r="AH233" i="30"/>
  <c r="AI258" i="30"/>
  <c r="J258" i="30"/>
  <c r="AG261" i="30"/>
  <c r="H261" i="30"/>
  <c r="AG278" i="30"/>
  <c r="H278" i="30"/>
  <c r="L99" i="31"/>
  <c r="AK99" i="31"/>
  <c r="G80" i="30"/>
  <c r="AF80" i="30"/>
  <c r="AJ200" i="30"/>
  <c r="K200" i="30"/>
  <c r="K153" i="30"/>
  <c r="AJ153" i="30"/>
  <c r="M151" i="30"/>
  <c r="AL151" i="30"/>
  <c r="AK150" i="30"/>
  <c r="L150" i="30"/>
  <c r="M179" i="30"/>
  <c r="AL179" i="30"/>
  <c r="G192" i="30"/>
  <c r="AF192" i="30"/>
  <c r="AF25" i="30"/>
  <c r="G25" i="30"/>
  <c r="AH240" i="30"/>
  <c r="I240" i="30"/>
  <c r="AK131" i="31"/>
  <c r="L131" i="31"/>
  <c r="AL49" i="31"/>
  <c r="M49" i="31"/>
  <c r="AJ187" i="30"/>
  <c r="K187" i="30"/>
  <c r="AL218" i="30"/>
  <c r="M218" i="30"/>
  <c r="G53" i="31"/>
  <c r="AF53" i="31"/>
  <c r="M40" i="30"/>
  <c r="AL40" i="30"/>
  <c r="J36" i="30"/>
  <c r="AI36" i="30"/>
  <c r="J146" i="30"/>
  <c r="AI146" i="30"/>
  <c r="AH294" i="30"/>
  <c r="I294" i="30"/>
  <c r="AG299" i="30"/>
  <c r="H299" i="30"/>
  <c r="I61" i="30"/>
  <c r="AH61" i="30"/>
  <c r="AJ299" i="30"/>
  <c r="K299" i="30"/>
  <c r="M46" i="30"/>
  <c r="AL46" i="30"/>
  <c r="H267" i="30"/>
  <c r="AG267" i="30"/>
  <c r="AG135" i="30"/>
  <c r="H135" i="30"/>
  <c r="M288" i="30"/>
  <c r="AL288" i="30"/>
  <c r="L248" i="30"/>
  <c r="AK248" i="30"/>
  <c r="H102" i="30"/>
  <c r="AG102" i="30"/>
  <c r="G279" i="30"/>
  <c r="AF279" i="30"/>
  <c r="AF143" i="30"/>
  <c r="G143" i="30"/>
  <c r="AF40" i="30"/>
  <c r="G40" i="30"/>
  <c r="AH205" i="30"/>
  <c r="I205" i="30"/>
  <c r="G263" i="30"/>
  <c r="AF263" i="30"/>
  <c r="AH89" i="30"/>
  <c r="I89" i="30"/>
  <c r="AH304" i="30"/>
  <c r="I304" i="30"/>
  <c r="I29" i="30"/>
  <c r="AH29" i="30"/>
  <c r="AJ202" i="30"/>
  <c r="K202" i="30"/>
  <c r="H263" i="30"/>
  <c r="AG263" i="30"/>
  <c r="AJ81" i="30"/>
  <c r="K81" i="30"/>
  <c r="AJ89" i="30"/>
  <c r="K89" i="30"/>
  <c r="M205" i="30"/>
  <c r="AL205" i="30"/>
  <c r="AG62" i="30"/>
  <c r="H62" i="30"/>
  <c r="AH292" i="30"/>
  <c r="I292" i="30"/>
  <c r="AI85" i="30"/>
  <c r="J85" i="30"/>
  <c r="AK262" i="30"/>
  <c r="L262" i="30"/>
  <c r="G152" i="30"/>
  <c r="AF152" i="30"/>
  <c r="AI50" i="30"/>
  <c r="J50" i="30"/>
  <c r="I247" i="30"/>
  <c r="AH247" i="30"/>
  <c r="AF141" i="30"/>
  <c r="G141" i="30"/>
  <c r="AF233" i="30"/>
  <c r="G233" i="30"/>
  <c r="AG56" i="30"/>
  <c r="H56" i="30"/>
  <c r="AJ149" i="30"/>
  <c r="K149" i="30"/>
  <c r="L105" i="30"/>
  <c r="AK105" i="30"/>
  <c r="AG282" i="30"/>
  <c r="H282" i="30"/>
  <c r="AJ134" i="30"/>
  <c r="K134" i="30"/>
  <c r="L34" i="30"/>
  <c r="AK34" i="30"/>
  <c r="G11" i="30"/>
  <c r="AF11" i="30"/>
  <c r="AI21" i="30"/>
  <c r="J21" i="30"/>
  <c r="AL304" i="30"/>
  <c r="M304" i="30"/>
  <c r="AF41" i="30"/>
  <c r="G41" i="30"/>
  <c r="AI228" i="30"/>
  <c r="J228" i="30"/>
  <c r="AJ19" i="30"/>
  <c r="K19" i="30"/>
  <c r="L225" i="30"/>
  <c r="AK225" i="30"/>
  <c r="AJ216" i="30"/>
  <c r="K216" i="30"/>
  <c r="G294" i="30"/>
  <c r="AF294" i="30"/>
  <c r="AH94" i="30"/>
  <c r="I94" i="30"/>
  <c r="AK220" i="30"/>
  <c r="L220" i="30"/>
  <c r="L15" i="30"/>
  <c r="AK15" i="30"/>
  <c r="AJ12" i="30"/>
  <c r="K12" i="30"/>
  <c r="G61" i="30"/>
  <c r="AF61" i="30"/>
  <c r="H258" i="30"/>
  <c r="AG258" i="30"/>
  <c r="AK295" i="30"/>
  <c r="L295" i="30"/>
  <c r="K292" i="30"/>
  <c r="AJ292" i="30"/>
  <c r="M166" i="30"/>
  <c r="AL166" i="30"/>
  <c r="AL56" i="30"/>
  <c r="M56" i="30"/>
  <c r="L233" i="30"/>
  <c r="AK233" i="30"/>
  <c r="J236" i="30"/>
  <c r="AI236" i="30"/>
  <c r="L53" i="31"/>
  <c r="AK53" i="31"/>
  <c r="AJ280" i="30"/>
  <c r="K280" i="30"/>
  <c r="AF218" i="31"/>
  <c r="G218" i="31"/>
  <c r="M161" i="30"/>
  <c r="AL161" i="30"/>
  <c r="AH259" i="30"/>
  <c r="I259" i="30"/>
  <c r="AK217" i="31"/>
  <c r="L217" i="31"/>
  <c r="M90" i="30"/>
  <c r="AL90" i="30"/>
  <c r="AF13" i="30"/>
  <c r="G13" i="30"/>
  <c r="M260" i="30"/>
  <c r="AL260" i="30"/>
  <c r="AF86" i="30"/>
  <c r="G86" i="30"/>
  <c r="AG175" i="30"/>
  <c r="H175" i="30"/>
  <c r="AK176" i="30"/>
  <c r="L176" i="30"/>
  <c r="AJ87" i="31"/>
  <c r="K87" i="31"/>
  <c r="M223" i="30"/>
  <c r="AL223" i="30"/>
  <c r="J43" i="30"/>
  <c r="AI43" i="30"/>
  <c r="AJ272" i="30"/>
  <c r="K272" i="30"/>
  <c r="AG150" i="30"/>
  <c r="H150" i="30"/>
  <c r="AG178" i="30"/>
  <c r="H178" i="30"/>
  <c r="J58" i="30"/>
  <c r="AI58" i="30"/>
  <c r="AH218" i="31"/>
  <c r="I218" i="31"/>
  <c r="L259" i="30"/>
  <c r="AK259" i="30"/>
  <c r="AI97" i="30"/>
  <c r="J97" i="30"/>
  <c r="K143" i="30"/>
  <c r="AJ143" i="30"/>
  <c r="AF99" i="31"/>
  <c r="G99" i="31"/>
  <c r="AG53" i="31"/>
  <c r="H53" i="31"/>
  <c r="AI61" i="30"/>
  <c r="J61" i="30"/>
  <c r="G47" i="30"/>
  <c r="AF47" i="30"/>
  <c r="AJ267" i="30"/>
  <c r="K267" i="30"/>
  <c r="AK197" i="30"/>
  <c r="L197" i="30"/>
  <c r="G144" i="30"/>
  <c r="AF144" i="30"/>
  <c r="AH20" i="30"/>
  <c r="I20" i="30"/>
  <c r="I150" i="30"/>
  <c r="AH150" i="30"/>
  <c r="AL188" i="30"/>
  <c r="M188" i="30"/>
  <c r="AI263" i="30"/>
  <c r="J263" i="30"/>
  <c r="G295" i="30"/>
  <c r="AF295" i="30"/>
  <c r="H103" i="30"/>
  <c r="AG103" i="30"/>
  <c r="AH145" i="30"/>
  <c r="I145" i="30"/>
  <c r="M29" i="30"/>
  <c r="AL29" i="30"/>
  <c r="I93" i="30"/>
  <c r="AH93" i="30"/>
  <c r="H220" i="30"/>
  <c r="AG220" i="30"/>
  <c r="AH242" i="30"/>
  <c r="I242" i="30"/>
  <c r="AL207" i="30"/>
  <c r="M207" i="30"/>
  <c r="AJ41" i="30"/>
  <c r="K41" i="30"/>
  <c r="AF286" i="30"/>
  <c r="G286" i="30"/>
  <c r="H99" i="30"/>
  <c r="AG99" i="30"/>
  <c r="I124" i="30"/>
  <c r="AH124" i="30"/>
  <c r="M115" i="30"/>
  <c r="AL115" i="30"/>
  <c r="AI29" i="30"/>
  <c r="J29" i="30"/>
  <c r="AK45" i="30"/>
  <c r="L45" i="30"/>
  <c r="H205" i="30"/>
  <c r="AG205" i="30"/>
  <c r="I66" i="30"/>
  <c r="AH66" i="30"/>
  <c r="AG86" i="30"/>
  <c r="H86" i="30"/>
  <c r="K8" i="30"/>
  <c r="AJ8" i="30"/>
  <c r="J216" i="30"/>
  <c r="AI216" i="30"/>
  <c r="L100" i="30"/>
  <c r="AK100" i="30"/>
  <c r="G250" i="30"/>
  <c r="AF250" i="30"/>
  <c r="H151" i="30"/>
  <c r="AG151" i="30"/>
  <c r="L16" i="30"/>
  <c r="AK16" i="30"/>
  <c r="AG35" i="30"/>
  <c r="H35" i="30"/>
  <c r="M26" i="30"/>
  <c r="AL26" i="30"/>
  <c r="I148" i="30"/>
  <c r="AH148" i="30"/>
  <c r="AI223" i="30"/>
  <c r="J223" i="30"/>
  <c r="L58" i="30"/>
  <c r="AK58" i="30"/>
  <c r="AJ25" i="30"/>
  <c r="K25" i="30"/>
  <c r="AI259" i="30"/>
  <c r="J259" i="30"/>
  <c r="G89" i="30"/>
  <c r="AF89" i="30"/>
  <c r="AJ42" i="30"/>
  <c r="K42" i="30"/>
  <c r="M11" i="30"/>
  <c r="AL11" i="30"/>
  <c r="G261" i="30"/>
  <c r="AF261" i="30"/>
  <c r="AG45" i="30"/>
  <c r="H45" i="30"/>
  <c r="L44" i="30"/>
  <c r="AK44" i="30"/>
  <c r="G119" i="30"/>
  <c r="AF119" i="30"/>
  <c r="M87" i="31"/>
  <c r="AL87" i="31"/>
  <c r="AL228" i="30"/>
  <c r="M228" i="30"/>
  <c r="L202" i="30"/>
  <c r="AK202" i="30"/>
  <c r="L285" i="30"/>
  <c r="AK285" i="30"/>
  <c r="M175" i="30"/>
  <c r="AL175" i="30"/>
  <c r="L43" i="30"/>
  <c r="AK43" i="30"/>
  <c r="AH113" i="30"/>
  <c r="I113" i="30"/>
  <c r="AG270" i="30"/>
  <c r="H270" i="30"/>
  <c r="L81" i="30"/>
  <c r="AK81" i="30"/>
  <c r="AL74" i="30"/>
  <c r="M74" i="30"/>
  <c r="AK41" i="30"/>
  <c r="L41" i="30"/>
  <c r="I203" i="30"/>
  <c r="AH203" i="30"/>
  <c r="I68" i="30"/>
  <c r="AH68" i="30"/>
  <c r="AG31" i="30"/>
  <c r="H31" i="30"/>
  <c r="AJ86" i="30"/>
  <c r="K86" i="30"/>
  <c r="AJ207" i="30"/>
  <c r="K207" i="30"/>
  <c r="AK296" i="30"/>
  <c r="L296" i="30"/>
  <c r="H173" i="30"/>
  <c r="AG173" i="30"/>
  <c r="AF200" i="30"/>
  <c r="G200" i="30"/>
  <c r="AH47" i="30"/>
  <c r="I47" i="30"/>
  <c r="AL84" i="30"/>
  <c r="M84" i="30"/>
  <c r="AH190" i="30"/>
  <c r="I190" i="30"/>
  <c r="L209" i="30"/>
  <c r="AK209" i="30"/>
  <c r="AK49" i="31"/>
  <c r="L49" i="31"/>
  <c r="L216" i="30"/>
  <c r="AK216" i="30"/>
  <c r="G274" i="30"/>
  <c r="AF274" i="30"/>
  <c r="K261" i="30"/>
  <c r="AJ261" i="30"/>
  <c r="K213" i="30"/>
  <c r="AJ213" i="30"/>
  <c r="AF12" i="30"/>
  <c r="G12" i="30"/>
  <c r="AJ233" i="30"/>
  <c r="K233" i="30"/>
  <c r="AG80" i="30"/>
  <c r="H80" i="30"/>
  <c r="K33" i="30"/>
  <c r="AJ33" i="30"/>
  <c r="AG179" i="30"/>
  <c r="H179" i="30"/>
  <c r="AF190" i="30"/>
  <c r="G190" i="30"/>
  <c r="H90" i="30"/>
  <c r="AG90" i="30"/>
  <c r="G175" i="30"/>
  <c r="AF175" i="30"/>
  <c r="AF277" i="30"/>
  <c r="G277" i="30"/>
  <c r="AH175" i="30"/>
  <c r="I175" i="30"/>
  <c r="J16" i="30"/>
  <c r="AI16" i="30"/>
  <c r="J25" i="30"/>
  <c r="AI25" i="30"/>
  <c r="J19" i="30"/>
  <c r="AI19" i="30"/>
  <c r="AK66" i="30"/>
  <c r="L66" i="30"/>
  <c r="H58" i="30"/>
  <c r="AG58" i="30"/>
  <c r="K206" i="30"/>
  <c r="AJ206" i="30"/>
  <c r="AL80" i="30"/>
  <c r="M80" i="30"/>
  <c r="AL114" i="30"/>
  <c r="M114" i="30"/>
  <c r="L130" i="30"/>
  <c r="AK130" i="30"/>
  <c r="AI184" i="30"/>
  <c r="J184" i="30"/>
  <c r="L242" i="30"/>
  <c r="AK242" i="30"/>
  <c r="L69" i="30"/>
  <c r="AK69" i="30"/>
  <c r="K211" i="30"/>
  <c r="AJ211" i="30"/>
  <c r="AG136" i="30"/>
  <c r="H136" i="30"/>
  <c r="I143" i="30"/>
  <c r="AH143" i="30"/>
  <c r="AI218" i="30"/>
  <c r="J218" i="30"/>
  <c r="H287" i="30"/>
  <c r="AG287" i="30"/>
  <c r="AI30" i="30"/>
  <c r="J30" i="30"/>
  <c r="H196" i="30"/>
  <c r="AG196" i="30"/>
  <c r="AJ190" i="30"/>
  <c r="K190" i="30"/>
  <c r="H152" i="30"/>
  <c r="AG152" i="30"/>
  <c r="J267" i="30"/>
  <c r="AI267" i="30"/>
  <c r="M60" i="30"/>
  <c r="AL60" i="30"/>
  <c r="AI32" i="30"/>
  <c r="J32" i="30"/>
  <c r="AH86" i="30"/>
  <c r="I86" i="30"/>
  <c r="H112" i="30"/>
  <c r="AG112" i="30"/>
  <c r="AJ45" i="30"/>
  <c r="K45" i="30"/>
  <c r="I8" i="30"/>
  <c r="AH8" i="30"/>
  <c r="AI12" i="30"/>
  <c r="J12" i="30"/>
  <c r="AL47" i="30"/>
  <c r="M47" i="30"/>
  <c r="AI35" i="30"/>
  <c r="J35" i="30"/>
  <c r="AJ173" i="30"/>
  <c r="K173" i="30"/>
  <c r="AI282" i="30"/>
  <c r="J282" i="30"/>
  <c r="G33" i="30"/>
  <c r="AF33" i="30"/>
  <c r="K223" i="30"/>
  <c r="AJ223" i="30"/>
  <c r="I209" i="30"/>
  <c r="AH209" i="30"/>
  <c r="G124" i="30"/>
  <c r="AF124" i="30"/>
  <c r="I213" i="30"/>
  <c r="AH213" i="30"/>
  <c r="L29" i="30"/>
  <c r="AK29" i="30"/>
  <c r="J203" i="30"/>
  <c r="AI203" i="30"/>
  <c r="AK13" i="30"/>
  <c r="L13" i="30"/>
  <c r="AH212" i="30"/>
  <c r="I212" i="30"/>
  <c r="AH288" i="30"/>
  <c r="I288" i="30"/>
  <c r="H212" i="30"/>
  <c r="AG212" i="30"/>
  <c r="L151" i="30"/>
  <c r="AK151" i="30"/>
  <c r="H203" i="30"/>
  <c r="AG203" i="30"/>
  <c r="AK230" i="30"/>
  <c r="L230" i="30"/>
  <c r="AG290" i="30"/>
  <c r="H290" i="30"/>
  <c r="AG165" i="30"/>
  <c r="H165" i="30"/>
  <c r="I257" i="30"/>
  <c r="AH257" i="30"/>
  <c r="AK103" i="30"/>
  <c r="L103" i="30"/>
  <c r="AG211" i="30"/>
  <c r="H211" i="30"/>
  <c r="H24" i="30"/>
  <c r="AG24" i="30"/>
  <c r="AL182" i="30"/>
  <c r="M182" i="30"/>
  <c r="G60" i="30"/>
  <c r="AF60" i="30"/>
  <c r="AF212" i="30"/>
  <c r="G212" i="30"/>
  <c r="AG295" i="30"/>
  <c r="H295" i="30"/>
  <c r="L30" i="30"/>
  <c r="AK30" i="30"/>
  <c r="I196" i="30"/>
  <c r="AH196" i="30"/>
  <c r="AK90" i="30"/>
  <c r="L90" i="30"/>
  <c r="K16" i="30"/>
  <c r="AJ16" i="30"/>
  <c r="H40" i="30"/>
  <c r="AG40" i="30"/>
  <c r="L47" i="30"/>
  <c r="AK47" i="30"/>
  <c r="AI115" i="30"/>
  <c r="J115" i="30"/>
  <c r="K166" i="30"/>
  <c r="AJ166" i="30"/>
  <c r="AJ151" i="30"/>
  <c r="K151" i="30"/>
  <c r="AF109" i="30"/>
  <c r="G109" i="30"/>
  <c r="J220" i="30"/>
  <c r="AI220" i="30"/>
  <c r="AJ290" i="30"/>
  <c r="K290" i="30"/>
  <c r="AH287" i="30"/>
  <c r="I287" i="30"/>
  <c r="AF97" i="30"/>
  <c r="G97" i="30"/>
  <c r="M221" i="30"/>
  <c r="AL221" i="30"/>
  <c r="I220" i="30"/>
  <c r="AH220" i="30"/>
  <c r="J240" i="30"/>
  <c r="AI240" i="30"/>
  <c r="I21" i="30"/>
  <c r="AH21" i="30"/>
  <c r="AJ31" i="30"/>
  <c r="K31" i="30"/>
  <c r="AL146" i="30"/>
  <c r="M146" i="30"/>
  <c r="AF293" i="30"/>
  <c r="G293" i="30"/>
  <c r="L70" i="30"/>
  <c r="AK70" i="30"/>
  <c r="AI290" i="30"/>
  <c r="J290" i="30"/>
  <c r="AI148" i="30"/>
  <c r="J148" i="30"/>
  <c r="J277" i="30"/>
  <c r="AI277" i="30"/>
  <c r="AL232" i="30"/>
  <c r="M232" i="30"/>
  <c r="AF130" i="30"/>
  <c r="G130" i="30"/>
  <c r="AI278" i="30"/>
  <c r="J278" i="30"/>
  <c r="H206" i="30"/>
  <c r="AG206" i="30"/>
  <c r="H77" i="30"/>
  <c r="AG77" i="30"/>
  <c r="H41" i="30"/>
  <c r="AG41" i="30"/>
  <c r="H202" i="30"/>
  <c r="AG202" i="30"/>
  <c r="AI80" i="30"/>
  <c r="J80" i="30"/>
  <c r="AH40" i="30"/>
  <c r="I40" i="30"/>
  <c r="L62" i="30"/>
  <c r="AK62" i="30"/>
  <c r="H52" i="30"/>
  <c r="AG52" i="30"/>
  <c r="M21" i="30"/>
  <c r="AL21" i="30"/>
  <c r="L78" i="30"/>
  <c r="AK78" i="30"/>
  <c r="K44" i="30"/>
  <c r="AJ44" i="30"/>
  <c r="AF125" i="30"/>
  <c r="G125" i="30"/>
  <c r="AF218" i="30"/>
  <c r="G218" i="30"/>
  <c r="AL113" i="30"/>
  <c r="M113" i="30"/>
  <c r="I77" i="30"/>
  <c r="AH77" i="30"/>
  <c r="H164" i="30"/>
  <c r="AG164" i="30"/>
  <c r="G62" i="30"/>
  <c r="AF62" i="30"/>
  <c r="AH128" i="30"/>
  <c r="I128" i="30"/>
  <c r="AF222" i="30"/>
  <c r="G222" i="30"/>
  <c r="L228" i="30"/>
  <c r="AK228" i="30"/>
  <c r="AG255" i="31"/>
  <c r="H255" i="31"/>
  <c r="AJ191" i="30"/>
  <c r="K191" i="30"/>
  <c r="H260" i="30"/>
  <c r="AG260" i="30"/>
  <c r="AF58" i="30"/>
  <c r="G58" i="30"/>
  <c r="AI209" i="30"/>
  <c r="J209" i="30"/>
  <c r="AJ11" i="30"/>
  <c r="K11" i="30"/>
  <c r="J296" i="30"/>
  <c r="AI296" i="30"/>
  <c r="L91" i="30"/>
  <c r="AK91" i="30"/>
  <c r="I278" i="30"/>
  <c r="AH278" i="30"/>
  <c r="AK19" i="30"/>
  <c r="L19" i="30"/>
  <c r="M130" i="30"/>
  <c r="AL130" i="30"/>
  <c r="M272" i="30"/>
  <c r="AL272" i="30"/>
  <c r="I78" i="30"/>
  <c r="AH78" i="30"/>
  <c r="AJ68" i="30"/>
  <c r="K68" i="30"/>
  <c r="M136" i="30"/>
  <c r="AL136" i="30"/>
  <c r="G30" i="30"/>
  <c r="AF30" i="30"/>
  <c r="M145" i="30"/>
  <c r="AL145" i="30"/>
  <c r="M34" i="30"/>
  <c r="AL34" i="30"/>
  <c r="G42" i="30"/>
  <c r="AF42" i="30"/>
  <c r="L137" i="30"/>
  <c r="AK137" i="30"/>
  <c r="AL287" i="30"/>
  <c r="M287" i="30"/>
  <c r="AG70" i="30"/>
  <c r="H70" i="30"/>
  <c r="AL33" i="30"/>
  <c r="M33" i="30"/>
  <c r="AL184" i="30"/>
  <c r="M184" i="30"/>
  <c r="AF44" i="30"/>
  <c r="G44" i="30"/>
  <c r="AL225" i="30"/>
  <c r="M225" i="30"/>
  <c r="J255" i="31"/>
  <c r="AI255" i="31"/>
  <c r="I133" i="30"/>
  <c r="AH133" i="30"/>
  <c r="G177" i="30"/>
  <c r="AF177" i="30"/>
  <c r="J295" i="30"/>
  <c r="AI295" i="30"/>
  <c r="AH298" i="30"/>
  <c r="I298" i="30"/>
  <c r="AI66" i="30"/>
  <c r="J66" i="30"/>
  <c r="AI173" i="30"/>
  <c r="J173" i="30"/>
  <c r="K49" i="31"/>
  <c r="AJ49" i="31"/>
  <c r="AL77" i="30"/>
  <c r="M77" i="30"/>
  <c r="AH279" i="30"/>
  <c r="I279" i="30"/>
  <c r="K14" i="30"/>
  <c r="AJ14" i="30"/>
  <c r="AL126" i="30"/>
  <c r="M126" i="30"/>
  <c r="AG161" i="30"/>
  <c r="H161" i="30"/>
  <c r="H184" i="30"/>
  <c r="AG184" i="30"/>
  <c r="AF166" i="30"/>
  <c r="G166" i="30"/>
  <c r="AH299" i="30"/>
  <c r="I299" i="30"/>
  <c r="AJ277" i="30"/>
  <c r="K277" i="30"/>
  <c r="I207" i="30"/>
  <c r="AH207" i="30"/>
  <c r="J178" i="30"/>
  <c r="AI178" i="30"/>
  <c r="G112" i="30"/>
  <c r="AF112" i="30"/>
  <c r="AH258" i="30"/>
  <c r="I258" i="30"/>
  <c r="H297" i="30"/>
  <c r="AG297" i="30"/>
  <c r="AG192" i="30"/>
  <c r="H192" i="30"/>
  <c r="AF288" i="30"/>
  <c r="G288" i="30"/>
  <c r="AF188" i="30"/>
  <c r="G188" i="30"/>
  <c r="AF77" i="30"/>
  <c r="G77" i="30"/>
  <c r="J262" i="30"/>
  <c r="AI262" i="30"/>
  <c r="AJ90" i="30"/>
  <c r="K90" i="30"/>
  <c r="AI44" i="30"/>
  <c r="J44" i="30"/>
  <c r="AG223" i="30"/>
  <c r="H223" i="30"/>
  <c r="AL51" i="30"/>
  <c r="M51" i="30"/>
  <c r="AG128" i="30"/>
  <c r="H128" i="30"/>
  <c r="J279" i="30"/>
  <c r="AI279" i="30"/>
  <c r="M31" i="30"/>
  <c r="AL31" i="30"/>
  <c r="AH125" i="30"/>
  <c r="I125" i="30"/>
  <c r="L65" i="30"/>
  <c r="AK65" i="30"/>
  <c r="AI217" i="30"/>
  <c r="J217" i="30"/>
  <c r="AJ91" i="30"/>
  <c r="K91" i="30"/>
  <c r="K228" i="30"/>
  <c r="AJ228" i="30"/>
  <c r="AK161" i="30"/>
  <c r="L161" i="30"/>
  <c r="G219" i="30"/>
  <c r="AF219" i="30"/>
  <c r="G118" i="30"/>
  <c r="AF118" i="30"/>
  <c r="M103" i="30"/>
  <c r="AL103" i="30"/>
  <c r="AK173" i="30"/>
  <c r="L173" i="30"/>
  <c r="J20" i="30"/>
  <c r="AI20" i="30"/>
  <c r="AG50" i="30"/>
  <c r="H50" i="30"/>
  <c r="AH266" i="30"/>
  <c r="I266" i="30"/>
  <c r="M211" i="30"/>
  <c r="AL211" i="30"/>
  <c r="AG291" i="30"/>
  <c r="H291" i="30"/>
  <c r="L48" i="30"/>
  <c r="AK48" i="30"/>
  <c r="AF103" i="30"/>
  <c r="G103" i="30"/>
  <c r="G145" i="30"/>
  <c r="AF145" i="30"/>
  <c r="AJ263" i="30"/>
  <c r="K263" i="30"/>
  <c r="AI145" i="30"/>
  <c r="J145" i="30"/>
  <c r="AL191" i="30"/>
  <c r="M191" i="30"/>
  <c r="K51" i="30"/>
  <c r="AJ51" i="30"/>
  <c r="J137" i="30"/>
  <c r="AI137" i="30"/>
  <c r="V85" i="34"/>
  <c r="W85" i="34"/>
  <c r="Z85" i="34"/>
  <c r="T144" i="34"/>
  <c r="Z88" i="34"/>
  <c r="T88" i="34"/>
  <c r="W144" i="34"/>
  <c r="Y184" i="35"/>
  <c r="Y144" i="34"/>
  <c r="Z144" i="34"/>
  <c r="W184" i="35"/>
  <c r="V144" i="34"/>
  <c r="U85" i="34"/>
  <c r="X85" i="34"/>
  <c r="X88" i="34"/>
  <c r="Y88" i="34"/>
  <c r="W88" i="34"/>
  <c r="Z184" i="35"/>
  <c r="Y85" i="34"/>
  <c r="U144" i="34"/>
  <c r="U88" i="34"/>
  <c r="X184" i="35"/>
  <c r="X144" i="34"/>
  <c r="V88" i="34"/>
  <c r="T85" i="34"/>
  <c r="X53" i="33" a="1"/>
  <c r="V87" i="33" a="1"/>
  <c r="U99" i="33" a="1"/>
  <c r="Y219" i="33" a="1"/>
  <c r="V131" i="33" a="1"/>
  <c r="T49" i="33" a="1"/>
  <c r="U87" i="33" a="1"/>
  <c r="V53" i="33" a="1"/>
  <c r="V177" i="33" a="1"/>
  <c r="Z87" i="33" a="1"/>
  <c r="X219" i="33" a="1"/>
  <c r="W53" i="33" a="1"/>
  <c r="W256" i="33" a="1"/>
  <c r="X49" i="33" a="1"/>
  <c r="W177" i="33" a="1"/>
  <c r="U219" i="33" a="1"/>
  <c r="Y177" i="33" a="1"/>
  <c r="Y131" i="33" a="1"/>
  <c r="U53" i="33" a="1"/>
  <c r="V256" i="33" a="1"/>
  <c r="X131" i="33" a="1"/>
  <c r="V49" i="33" a="1"/>
  <c r="T177" i="33" a="1"/>
  <c r="T131" i="33" a="1"/>
  <c r="Z49" i="33" a="1"/>
  <c r="Y49" i="33" a="1"/>
  <c r="T87" i="33" a="1"/>
  <c r="U177" i="33" a="1"/>
  <c r="W87" i="33" a="1"/>
  <c r="Y256" i="33" a="1"/>
  <c r="Z99" i="33" a="1"/>
  <c r="W99" i="33" a="1"/>
  <c r="V25" i="33" a="1"/>
  <c r="Y218" i="33" a="1"/>
  <c r="X87" i="33" a="1"/>
  <c r="V219" i="33" a="1"/>
  <c r="U256" i="33" a="1"/>
  <c r="X99" i="33" a="1"/>
  <c r="Z177" i="33" a="1"/>
  <c r="V99" i="33" a="1"/>
  <c r="X241" i="33" a="1"/>
  <c r="U49" i="33" a="1"/>
  <c r="U131" i="33" a="1"/>
  <c r="Z219" i="33" a="1"/>
  <c r="T219" i="33" a="1"/>
  <c r="T99" i="33" a="1"/>
  <c r="Y53" i="33" a="1"/>
  <c r="W130" i="33" a="1"/>
  <c r="Y99" i="33" a="1"/>
  <c r="W219" i="33" a="1"/>
  <c r="Y87" i="33" a="1"/>
  <c r="W131" i="33" a="1"/>
  <c r="X177" i="33" a="1"/>
  <c r="T53" i="33" a="1"/>
  <c r="Z53" i="33" a="1"/>
  <c r="W49" i="33" a="1"/>
  <c r="W49" i="33" l="1"/>
  <c r="Z53" i="33"/>
  <c r="T53" i="33"/>
  <c r="X177" i="33"/>
  <c r="W131" i="33"/>
  <c r="Y87" i="33"/>
  <c r="W219" i="33"/>
  <c r="Y99" i="33"/>
  <c r="W130" i="33"/>
  <c r="Y53" i="33"/>
  <c r="T99" i="33"/>
  <c r="T219" i="33"/>
  <c r="Z219" i="33"/>
  <c r="U131" i="33"/>
  <c r="U49" i="33"/>
  <c r="X241" i="33"/>
  <c r="V99" i="33"/>
  <c r="Z177" i="33"/>
  <c r="X99" i="33"/>
  <c r="U256" i="33"/>
  <c r="V219" i="33"/>
  <c r="X87" i="33"/>
  <c r="Y218" i="33"/>
  <c r="V25" i="33"/>
  <c r="W99" i="33"/>
  <c r="Z99" i="33"/>
  <c r="Y256" i="33"/>
  <c r="W87" i="33"/>
  <c r="U177" i="33"/>
  <c r="T87" i="33"/>
  <c r="Y49" i="33"/>
  <c r="Z49" i="33"/>
  <c r="T131" i="33"/>
  <c r="T177" i="33"/>
  <c r="V49" i="33"/>
  <c r="X131" i="33"/>
  <c r="V256" i="33"/>
  <c r="U53" i="33"/>
  <c r="Y131" i="33"/>
  <c r="Y177" i="33"/>
  <c r="U219" i="33"/>
  <c r="W177" i="33"/>
  <c r="X49" i="33"/>
  <c r="W256" i="33"/>
  <c r="W53" i="33"/>
  <c r="X219" i="33"/>
  <c r="Z87" i="33"/>
  <c r="V177" i="33"/>
  <c r="V53" i="33"/>
  <c r="U87" i="33"/>
  <c r="T49" i="33"/>
  <c r="V131" i="33"/>
  <c r="Y219" i="33"/>
  <c r="U99" i="33"/>
  <c r="V87" i="33"/>
  <c r="X53" i="33"/>
  <c r="I192" i="34"/>
  <c r="AH192" i="34"/>
  <c r="AH83" i="35"/>
  <c r="I83" i="35"/>
  <c r="J174" i="34"/>
  <c r="AI174" i="34"/>
  <c r="H161" i="35"/>
  <c r="AG161" i="35"/>
  <c r="G255" i="31"/>
  <c r="AF255" i="31"/>
  <c r="AL275" i="34"/>
  <c r="AM275" i="34" s="1"/>
  <c r="M275" i="34"/>
  <c r="AK232" i="34"/>
  <c r="L232" i="34"/>
  <c r="M269" i="31"/>
  <c r="AL269" i="31"/>
  <c r="AL280" i="31"/>
  <c r="M280" i="31"/>
  <c r="AH275" i="34"/>
  <c r="I275" i="34"/>
  <c r="AL103" i="31"/>
  <c r="M103" i="31"/>
  <c r="AL247" i="31"/>
  <c r="M247" i="31"/>
  <c r="AK276" i="31"/>
  <c r="L276" i="31"/>
  <c r="AF231" i="34"/>
  <c r="G231" i="34"/>
  <c r="AI235" i="31"/>
  <c r="J235" i="31"/>
  <c r="K204" i="31"/>
  <c r="AJ204" i="31"/>
  <c r="G106" i="31"/>
  <c r="AF106" i="31"/>
  <c r="J92" i="31"/>
  <c r="AI92" i="31"/>
  <c r="AK204" i="31"/>
  <c r="L204" i="31"/>
  <c r="AI239" i="34"/>
  <c r="J239" i="34"/>
  <c r="L277" i="31"/>
  <c r="AK277" i="31"/>
  <c r="J71" i="31"/>
  <c r="AI71" i="31"/>
  <c r="AI45" i="31"/>
  <c r="J45" i="31"/>
  <c r="AI64" i="34"/>
  <c r="J64" i="34"/>
  <c r="H66" i="31"/>
  <c r="AG66" i="31"/>
  <c r="J304" i="31"/>
  <c r="AI304" i="31"/>
  <c r="G284" i="31"/>
  <c r="AF284" i="31"/>
  <c r="M313" i="35"/>
  <c r="AL313" i="35"/>
  <c r="AH180" i="31"/>
  <c r="I180" i="31"/>
  <c r="AK236" i="31"/>
  <c r="L236" i="31"/>
  <c r="AH14" i="31"/>
  <c r="I14" i="31"/>
  <c r="K213" i="34"/>
  <c r="AJ213" i="34"/>
  <c r="AH107" i="34"/>
  <c r="I107" i="34"/>
  <c r="AG126" i="31"/>
  <c r="H126" i="31"/>
  <c r="H294" i="31"/>
  <c r="AG294" i="31"/>
  <c r="AG271" i="35"/>
  <c r="H271" i="35"/>
  <c r="H198" i="34"/>
  <c r="AG198" i="34"/>
  <c r="H252" i="31"/>
  <c r="AG252" i="31"/>
  <c r="AK167" i="31"/>
  <c r="L167" i="31"/>
  <c r="G43" i="31"/>
  <c r="AF43" i="31"/>
  <c r="AF198" i="34"/>
  <c r="G198" i="34"/>
  <c r="AI221" i="31"/>
  <c r="J221" i="31"/>
  <c r="G58" i="31"/>
  <c r="AF58" i="31"/>
  <c r="J284" i="31"/>
  <c r="AI284" i="31"/>
  <c r="AI12" i="31"/>
  <c r="J12" i="31"/>
  <c r="M83" i="35"/>
  <c r="AL83" i="35"/>
  <c r="AF266" i="31"/>
  <c r="G266" i="31"/>
  <c r="AL91" i="31"/>
  <c r="M91" i="31"/>
  <c r="M213" i="34"/>
  <c r="AL213" i="34"/>
  <c r="AM213" i="34" s="1"/>
  <c r="AJ206" i="31"/>
  <c r="K206" i="31"/>
  <c r="K234" i="31"/>
  <c r="AJ234" i="31"/>
  <c r="AJ18" i="34"/>
  <c r="K18" i="34"/>
  <c r="K245" i="31"/>
  <c r="AJ245" i="31"/>
  <c r="AH172" i="34"/>
  <c r="I172" i="34"/>
  <c r="AK123" i="34"/>
  <c r="L123" i="34"/>
  <c r="L210" i="31"/>
  <c r="AK210" i="31"/>
  <c r="AF233" i="31"/>
  <c r="G233" i="31"/>
  <c r="L243" i="34"/>
  <c r="AK243" i="34"/>
  <c r="J84" i="31"/>
  <c r="AI84" i="31"/>
  <c r="M76" i="35"/>
  <c r="AL76" i="35"/>
  <c r="J211" i="31"/>
  <c r="AI211" i="31"/>
  <c r="AJ252" i="31"/>
  <c r="K252" i="31"/>
  <c r="J149" i="33"/>
  <c r="AI149" i="33"/>
  <c r="AL309" i="34"/>
  <c r="AM309" i="34" s="1"/>
  <c r="M309" i="34"/>
  <c r="AF26" i="31"/>
  <c r="G26" i="31"/>
  <c r="AK179" i="31"/>
  <c r="L179" i="31"/>
  <c r="M196" i="31"/>
  <c r="AL196" i="31"/>
  <c r="G154" i="31"/>
  <c r="AF154" i="31"/>
  <c r="G42" i="31"/>
  <c r="AF42" i="31"/>
  <c r="AH148" i="34"/>
  <c r="I148" i="34"/>
  <c r="AG251" i="33"/>
  <c r="H251" i="33"/>
  <c r="G47" i="31"/>
  <c r="AF47" i="31"/>
  <c r="H273" i="31"/>
  <c r="AG273" i="31"/>
  <c r="AL288" i="34"/>
  <c r="AM288" i="34" s="1"/>
  <c r="M288" i="34"/>
  <c r="AI63" i="31"/>
  <c r="J63" i="31"/>
  <c r="I129" i="34"/>
  <c r="AH129" i="34"/>
  <c r="AJ216" i="31"/>
  <c r="K216" i="31"/>
  <c r="G156" i="34"/>
  <c r="AF156" i="34"/>
  <c r="J173" i="34"/>
  <c r="AI173" i="34"/>
  <c r="AL63" i="31"/>
  <c r="M63" i="31"/>
  <c r="AK91" i="34"/>
  <c r="L91" i="34"/>
  <c r="AJ226" i="31"/>
  <c r="K226" i="31"/>
  <c r="J133" i="34"/>
  <c r="AI133" i="34"/>
  <c r="AF326" i="31"/>
  <c r="A326" i="31"/>
  <c r="T327" i="33"/>
  <c r="AK257" i="34"/>
  <c r="L257" i="34"/>
  <c r="AF100" i="31"/>
  <c r="G100" i="31"/>
  <c r="J118" i="31"/>
  <c r="AI118" i="31"/>
  <c r="AJ96" i="31"/>
  <c r="K96" i="31"/>
  <c r="AL231" i="34"/>
  <c r="AM231" i="34" s="1"/>
  <c r="M231" i="34"/>
  <c r="AK223" i="31"/>
  <c r="L223" i="31"/>
  <c r="L59" i="31"/>
  <c r="AK59" i="31"/>
  <c r="AG280" i="31"/>
  <c r="H280" i="31"/>
  <c r="G267" i="31"/>
  <c r="AF267" i="31"/>
  <c r="H255" i="34"/>
  <c r="AG255" i="34"/>
  <c r="M34" i="31"/>
  <c r="AL34" i="31"/>
  <c r="AL105" i="34"/>
  <c r="AM105" i="34" s="1"/>
  <c r="M105" i="34"/>
  <c r="AH294" i="31"/>
  <c r="I294" i="31"/>
  <c r="AL123" i="34"/>
  <c r="AM123" i="34" s="1"/>
  <c r="M123" i="34"/>
  <c r="AK101" i="31"/>
  <c r="L101" i="31"/>
  <c r="AF229" i="34"/>
  <c r="G229" i="34"/>
  <c r="AI200" i="34"/>
  <c r="J200" i="34"/>
  <c r="I291" i="31"/>
  <c r="AH291" i="31"/>
  <c r="M66" i="31"/>
  <c r="AL66" i="31"/>
  <c r="J272" i="31"/>
  <c r="AI272" i="31"/>
  <c r="AF258" i="34"/>
  <c r="G258" i="34"/>
  <c r="M20" i="31"/>
  <c r="AL20" i="31"/>
  <c r="AG233" i="31"/>
  <c r="H233" i="31"/>
  <c r="AF56" i="34"/>
  <c r="G56" i="34"/>
  <c r="L128" i="31"/>
  <c r="AK128" i="31"/>
  <c r="G272" i="31"/>
  <c r="AF272" i="31"/>
  <c r="G161" i="35"/>
  <c r="AF161" i="35"/>
  <c r="AG225" i="31"/>
  <c r="H225" i="31"/>
  <c r="I42" i="31"/>
  <c r="AH42" i="31"/>
  <c r="AF75" i="31"/>
  <c r="G75" i="31"/>
  <c r="AI94" i="31"/>
  <c r="J94" i="31"/>
  <c r="AI233" i="31"/>
  <c r="J233" i="31"/>
  <c r="M16" i="31"/>
  <c r="AL16" i="31"/>
  <c r="AH103" i="31"/>
  <c r="I103" i="31"/>
  <c r="AH297" i="31"/>
  <c r="I297" i="31"/>
  <c r="K258" i="34"/>
  <c r="AJ258" i="34"/>
  <c r="L244" i="31"/>
  <c r="AK244" i="31"/>
  <c r="AI206" i="34"/>
  <c r="J206" i="34"/>
  <c r="H122" i="35"/>
  <c r="AG122" i="35"/>
  <c r="AG217" i="31"/>
  <c r="H217" i="31"/>
  <c r="AJ61" i="34"/>
  <c r="K61" i="34"/>
  <c r="K126" i="31"/>
  <c r="AJ126" i="31"/>
  <c r="AI265" i="31"/>
  <c r="J265" i="31"/>
  <c r="J175" i="35"/>
  <c r="AI175" i="35"/>
  <c r="K291" i="34"/>
  <c r="AJ291" i="34"/>
  <c r="AF240" i="34"/>
  <c r="G240" i="34"/>
  <c r="AK293" i="31"/>
  <c r="L293" i="31"/>
  <c r="M162" i="34"/>
  <c r="AL162" i="34"/>
  <c r="AM162" i="34" s="1"/>
  <c r="AJ259" i="34"/>
  <c r="K259" i="34"/>
  <c r="L83" i="35"/>
  <c r="AK83" i="35"/>
  <c r="K92" i="31"/>
  <c r="AJ92" i="31"/>
  <c r="AL77" i="31"/>
  <c r="M77" i="31"/>
  <c r="L78" i="31"/>
  <c r="AK78" i="31"/>
  <c r="M225" i="31"/>
  <c r="AL225" i="31"/>
  <c r="J19" i="31"/>
  <c r="AI19" i="31"/>
  <c r="AL311" i="34"/>
  <c r="AM311" i="34" s="1"/>
  <c r="M311" i="34"/>
  <c r="AH69" i="31"/>
  <c r="I69" i="31"/>
  <c r="M211" i="31"/>
  <c r="AL211" i="31"/>
  <c r="AF13" i="31"/>
  <c r="G13" i="31"/>
  <c r="J148" i="34"/>
  <c r="AI148" i="34"/>
  <c r="AG288" i="31"/>
  <c r="H288" i="31"/>
  <c r="AH10" i="31"/>
  <c r="I10" i="31"/>
  <c r="K77" i="31"/>
  <c r="AJ77" i="31"/>
  <c r="H57" i="34"/>
  <c r="AG57" i="34"/>
  <c r="J204" i="31"/>
  <c r="AI204" i="31"/>
  <c r="M92" i="31"/>
  <c r="AL92" i="31"/>
  <c r="M118" i="31"/>
  <c r="AL118" i="31"/>
  <c r="AL13" i="31"/>
  <c r="M13" i="31"/>
  <c r="AH311" i="34"/>
  <c r="I311" i="34"/>
  <c r="I204" i="31"/>
  <c r="AH204" i="31"/>
  <c r="AF66" i="31"/>
  <c r="G66" i="31"/>
  <c r="AH7" i="34"/>
  <c r="I7" i="34"/>
  <c r="AJ67" i="31"/>
  <c r="K67" i="31"/>
  <c r="AL237" i="31"/>
  <c r="M237" i="31"/>
  <c r="AH258" i="34"/>
  <c r="I258" i="34"/>
  <c r="AI37" i="35"/>
  <c r="J37" i="35"/>
  <c r="AF178" i="31"/>
  <c r="G178" i="31"/>
  <c r="H200" i="34"/>
  <c r="AG200" i="34"/>
  <c r="M81" i="31"/>
  <c r="AL81" i="31"/>
  <c r="G22" i="34"/>
  <c r="AF22" i="34"/>
  <c r="AK36" i="31"/>
  <c r="L36" i="31"/>
  <c r="AI279" i="31"/>
  <c r="J279" i="31"/>
  <c r="M130" i="34"/>
  <c r="AL130" i="34"/>
  <c r="AM130" i="34" s="1"/>
  <c r="M272" i="34"/>
  <c r="AL272" i="34"/>
  <c r="AM272" i="34" s="1"/>
  <c r="G104" i="31"/>
  <c r="AF104" i="31"/>
  <c r="H303" i="31"/>
  <c r="AG303" i="31"/>
  <c r="AL21" i="31"/>
  <c r="M21" i="31"/>
  <c r="G129" i="34"/>
  <c r="AF129" i="34"/>
  <c r="AF216" i="31"/>
  <c r="G216" i="31"/>
  <c r="J222" i="31"/>
  <c r="AI222" i="31"/>
  <c r="AF280" i="31"/>
  <c r="G280" i="31"/>
  <c r="AH207" i="31"/>
  <c r="I207" i="31"/>
  <c r="J62" i="31"/>
  <c r="AI62" i="31"/>
  <c r="L224" i="31"/>
  <c r="AK224" i="31"/>
  <c r="M46" i="31"/>
  <c r="AL46" i="31"/>
  <c r="AL216" i="31"/>
  <c r="M216" i="31"/>
  <c r="H151" i="34"/>
  <c r="AG151" i="34"/>
  <c r="AF14" i="31"/>
  <c r="G14" i="31"/>
  <c r="H48" i="31"/>
  <c r="AG48" i="31"/>
  <c r="J147" i="31"/>
  <c r="AI147" i="31"/>
  <c r="AJ146" i="34"/>
  <c r="K146" i="34"/>
  <c r="I45" i="31"/>
  <c r="AH45" i="31"/>
  <c r="J253" i="31"/>
  <c r="AI253" i="31"/>
  <c r="L50" i="31"/>
  <c r="AK50" i="31"/>
  <c r="I121" i="31"/>
  <c r="AH121" i="31"/>
  <c r="K122" i="35"/>
  <c r="AJ122" i="35"/>
  <c r="AK96" i="31"/>
  <c r="L96" i="31"/>
  <c r="AG64" i="34"/>
  <c r="H64" i="34"/>
  <c r="I117" i="31"/>
  <c r="AH117" i="31"/>
  <c r="J247" i="31"/>
  <c r="AI247" i="31"/>
  <c r="AI262" i="31"/>
  <c r="J262" i="31"/>
  <c r="H112" i="34"/>
  <c r="AG112" i="34"/>
  <c r="AF181" i="31"/>
  <c r="G181" i="31"/>
  <c r="I273" i="31"/>
  <c r="AH273" i="31"/>
  <c r="M196" i="34"/>
  <c r="AL196" i="34"/>
  <c r="AM196" i="34" s="1"/>
  <c r="AH106" i="31"/>
  <c r="I106" i="31"/>
  <c r="AF313" i="35"/>
  <c r="G313" i="35"/>
  <c r="AF211" i="31"/>
  <c r="G211" i="31"/>
  <c r="H98" i="31"/>
  <c r="AG98" i="31"/>
  <c r="AJ43" i="31"/>
  <c r="K43" i="31"/>
  <c r="M156" i="34"/>
  <c r="AL156" i="34"/>
  <c r="AM156" i="34" s="1"/>
  <c r="AH16" i="31"/>
  <c r="I16" i="31"/>
  <c r="L32" i="31"/>
  <c r="AK32" i="31"/>
  <c r="AK37" i="35"/>
  <c r="L37" i="35"/>
  <c r="AG189" i="31"/>
  <c r="H189" i="31"/>
  <c r="J213" i="31"/>
  <c r="AI213" i="31"/>
  <c r="L130" i="34"/>
  <c r="AK130" i="34"/>
  <c r="H210" i="31"/>
  <c r="AG210" i="31"/>
  <c r="H301" i="31"/>
  <c r="AG301" i="31"/>
  <c r="H216" i="31"/>
  <c r="AG216" i="31"/>
  <c r="M47" i="31"/>
  <c r="AL47" i="31"/>
  <c r="H293" i="31"/>
  <c r="AG293" i="31"/>
  <c r="K266" i="31"/>
  <c r="AJ266" i="31"/>
  <c r="H45" i="31"/>
  <c r="AG45" i="31"/>
  <c r="AI119" i="34"/>
  <c r="J119" i="34"/>
  <c r="AK15" i="31"/>
  <c r="L15" i="31"/>
  <c r="AG269" i="31"/>
  <c r="H269" i="31"/>
  <c r="AL181" i="31"/>
  <c r="M181" i="31"/>
  <c r="I66" i="31"/>
  <c r="AH66" i="31"/>
  <c r="K231" i="34"/>
  <c r="AJ231" i="34"/>
  <c r="AI120" i="31"/>
  <c r="J120" i="31"/>
  <c r="I201" i="31"/>
  <c r="AH201" i="31"/>
  <c r="L151" i="34"/>
  <c r="AK151" i="34"/>
  <c r="AG97" i="34"/>
  <c r="H97" i="34"/>
  <c r="AH59" i="31"/>
  <c r="I59" i="31"/>
  <c r="AK263" i="31"/>
  <c r="L263" i="31"/>
  <c r="J242" i="34"/>
  <c r="AI242" i="34"/>
  <c r="M166" i="31"/>
  <c r="AL166" i="31"/>
  <c r="AI115" i="31"/>
  <c r="J115" i="31"/>
  <c r="I299" i="31"/>
  <c r="AH299" i="31"/>
  <c r="AL214" i="31"/>
  <c r="M214" i="31"/>
  <c r="AF35" i="31"/>
  <c r="G35" i="31"/>
  <c r="J91" i="31"/>
  <c r="AI91" i="31"/>
  <c r="H136" i="31"/>
  <c r="AG136" i="31"/>
  <c r="AK20" i="31"/>
  <c r="L20" i="31"/>
  <c r="J261" i="34"/>
  <c r="AI261" i="34"/>
  <c r="M187" i="31"/>
  <c r="AL187" i="31"/>
  <c r="AL223" i="31"/>
  <c r="M223" i="31"/>
  <c r="I44" i="31"/>
  <c r="AH44" i="31"/>
  <c r="H229" i="34"/>
  <c r="AG229" i="34"/>
  <c r="J187" i="31"/>
  <c r="AI187" i="31"/>
  <c r="AK241" i="34"/>
  <c r="L241" i="34"/>
  <c r="H36" i="31"/>
  <c r="AG36" i="31"/>
  <c r="AF311" i="34"/>
  <c r="G311" i="34"/>
  <c r="I283" i="34"/>
  <c r="AH283" i="34"/>
  <c r="J175" i="31"/>
  <c r="AI175" i="31"/>
  <c r="L113" i="34"/>
  <c r="AK113" i="34"/>
  <c r="AF98" i="31"/>
  <c r="G98" i="31"/>
  <c r="AI25" i="31"/>
  <c r="J25" i="31"/>
  <c r="K255" i="34"/>
  <c r="AJ255" i="34"/>
  <c r="AH246" i="31"/>
  <c r="I246" i="31"/>
  <c r="H282" i="34"/>
  <c r="AG282" i="34"/>
  <c r="L106" i="31"/>
  <c r="AK106" i="31"/>
  <c r="AK163" i="31"/>
  <c r="L163" i="31"/>
  <c r="AH214" i="31"/>
  <c r="I214" i="31"/>
  <c r="AI231" i="34"/>
  <c r="J231" i="34"/>
  <c r="J158" i="31"/>
  <c r="AI158" i="31"/>
  <c r="AG291" i="31"/>
  <c r="H291" i="31"/>
  <c r="K279" i="31"/>
  <c r="AJ279" i="31"/>
  <c r="I155" i="31"/>
  <c r="AH155" i="31"/>
  <c r="G117" i="31"/>
  <c r="AF117" i="31"/>
  <c r="AH234" i="31"/>
  <c r="I234" i="31"/>
  <c r="G67" i="31"/>
  <c r="AF67" i="31"/>
  <c r="AI40" i="31"/>
  <c r="J40" i="31"/>
  <c r="AH307" i="33"/>
  <c r="I307" i="33"/>
  <c r="AL94" i="31"/>
  <c r="M94" i="31"/>
  <c r="AH128" i="31"/>
  <c r="I128" i="31"/>
  <c r="H92" i="31"/>
  <c r="AG92" i="31"/>
  <c r="J56" i="34"/>
  <c r="AI56" i="34"/>
  <c r="K135" i="31"/>
  <c r="AJ135" i="31"/>
  <c r="AJ309" i="31"/>
  <c r="K309" i="31"/>
  <c r="I57" i="34"/>
  <c r="AH57" i="34"/>
  <c r="J163" i="31"/>
  <c r="AI163" i="31"/>
  <c r="AF136" i="31"/>
  <c r="G136" i="31"/>
  <c r="M299" i="31"/>
  <c r="AL299" i="31"/>
  <c r="AJ276" i="31"/>
  <c r="K276" i="31"/>
  <c r="AJ52" i="31"/>
  <c r="K52" i="31"/>
  <c r="AG162" i="34"/>
  <c r="H162" i="34"/>
  <c r="L80" i="31"/>
  <c r="AK80" i="31"/>
  <c r="T330" i="34"/>
  <c r="AF330" i="33"/>
  <c r="A330" i="33"/>
  <c r="AJ51" i="31"/>
  <c r="K51" i="31"/>
  <c r="AF120" i="31"/>
  <c r="G120" i="31"/>
  <c r="K91" i="31"/>
  <c r="AJ91" i="31"/>
  <c r="AG160" i="31"/>
  <c r="H160" i="31"/>
  <c r="AL33" i="31"/>
  <c r="M33" i="31"/>
  <c r="I284" i="31"/>
  <c r="AH284" i="31"/>
  <c r="AL115" i="31"/>
  <c r="M115" i="31"/>
  <c r="L308" i="34"/>
  <c r="AK308" i="34"/>
  <c r="J299" i="34"/>
  <c r="AI299" i="34"/>
  <c r="AG243" i="34"/>
  <c r="H243" i="34"/>
  <c r="AI134" i="31"/>
  <c r="J134" i="31"/>
  <c r="AK288" i="34"/>
  <c r="L288" i="34"/>
  <c r="K249" i="34"/>
  <c r="AJ249" i="34"/>
  <c r="G57" i="34"/>
  <c r="AF57" i="34"/>
  <c r="AH288" i="34"/>
  <c r="I288" i="34"/>
  <c r="AK79" i="34"/>
  <c r="L79" i="34"/>
  <c r="M258" i="34"/>
  <c r="AL258" i="34"/>
  <c r="AM258" i="34" s="1"/>
  <c r="J250" i="34"/>
  <c r="AI250" i="34"/>
  <c r="AH308" i="34"/>
  <c r="I308" i="34"/>
  <c r="AI240" i="34"/>
  <c r="J240" i="34"/>
  <c r="G105" i="34"/>
  <c r="AF105" i="34"/>
  <c r="AF308" i="34"/>
  <c r="G308" i="34"/>
  <c r="AJ109" i="34"/>
  <c r="K109" i="34"/>
  <c r="L48" i="31"/>
  <c r="AK48" i="31"/>
  <c r="AK66" i="31"/>
  <c r="L66" i="31"/>
  <c r="AH263" i="31"/>
  <c r="I263" i="31"/>
  <c r="AI67" i="31"/>
  <c r="J67" i="31"/>
  <c r="AL154" i="31"/>
  <c r="M154" i="31"/>
  <c r="AG265" i="31"/>
  <c r="H265" i="31"/>
  <c r="AG52" i="31"/>
  <c r="H52" i="31"/>
  <c r="AJ200" i="34"/>
  <c r="K200" i="34"/>
  <c r="J170" i="34"/>
  <c r="AI170" i="34"/>
  <c r="H311" i="34"/>
  <c r="AG311" i="34"/>
  <c r="AF132" i="31"/>
  <c r="G132" i="31"/>
  <c r="I293" i="31"/>
  <c r="AH293" i="31"/>
  <c r="AF185" i="31"/>
  <c r="G185" i="31"/>
  <c r="AH216" i="31"/>
  <c r="I216" i="31"/>
  <c r="I8" i="31"/>
  <c r="AH8" i="31"/>
  <c r="I144" i="31"/>
  <c r="AH144" i="31"/>
  <c r="AI16" i="31"/>
  <c r="J16" i="31"/>
  <c r="M57" i="34"/>
  <c r="AL57" i="34"/>
  <c r="AM57" i="34" s="1"/>
  <c r="AI65" i="34"/>
  <c r="J65" i="34"/>
  <c r="AJ311" i="34"/>
  <c r="K311" i="34"/>
  <c r="G272" i="34"/>
  <c r="AF272" i="34"/>
  <c r="AK41" i="31"/>
  <c r="L41" i="31"/>
  <c r="AL11" i="31"/>
  <c r="M11" i="31"/>
  <c r="AI220" i="31"/>
  <c r="J220" i="31"/>
  <c r="AG224" i="31"/>
  <c r="H224" i="31"/>
  <c r="AJ144" i="31"/>
  <c r="K144" i="31"/>
  <c r="AH264" i="31"/>
  <c r="I264" i="31"/>
  <c r="AH17" i="34"/>
  <c r="I17" i="34"/>
  <c r="K232" i="34"/>
  <c r="AJ232" i="34"/>
  <c r="G206" i="34"/>
  <c r="AF206" i="34"/>
  <c r="I95" i="31"/>
  <c r="AH95" i="31"/>
  <c r="AJ158" i="31"/>
  <c r="K158" i="31"/>
  <c r="I29" i="31"/>
  <c r="AH29" i="31"/>
  <c r="AJ305" i="31"/>
  <c r="K305" i="31"/>
  <c r="M164" i="31"/>
  <c r="AL164" i="31"/>
  <c r="L211" i="31"/>
  <c r="AK211" i="31"/>
  <c r="AI260" i="34"/>
  <c r="J260" i="34"/>
  <c r="J258" i="34"/>
  <c r="AI258" i="34"/>
  <c r="I196" i="34"/>
  <c r="AH196" i="34"/>
  <c r="H26" i="31"/>
  <c r="AG26" i="31"/>
  <c r="M125" i="31"/>
  <c r="AL125" i="31"/>
  <c r="AK269" i="31"/>
  <c r="L269" i="31"/>
  <c r="L278" i="31"/>
  <c r="AK278" i="31"/>
  <c r="AI26" i="31"/>
  <c r="J26" i="31"/>
  <c r="AK46" i="31"/>
  <c r="L46" i="31"/>
  <c r="H110" i="31"/>
  <c r="AG110" i="31"/>
  <c r="AI68" i="34"/>
  <c r="J68" i="34"/>
  <c r="AH310" i="34"/>
  <c r="I310" i="34"/>
  <c r="AG73" i="33"/>
  <c r="H73" i="33"/>
  <c r="AJ108" i="34"/>
  <c r="K108" i="34"/>
  <c r="K123" i="34"/>
  <c r="AJ123" i="34"/>
  <c r="AG283" i="31"/>
  <c r="H283" i="31"/>
  <c r="K222" i="31"/>
  <c r="AJ222" i="31"/>
  <c r="AF234" i="31"/>
  <c r="G234" i="31"/>
  <c r="J179" i="31"/>
  <c r="AI179" i="31"/>
  <c r="AF217" i="31"/>
  <c r="G217" i="31"/>
  <c r="G309" i="31"/>
  <c r="AF309" i="31"/>
  <c r="AJ293" i="31"/>
  <c r="K293" i="31"/>
  <c r="AG262" i="34"/>
  <c r="H262" i="34"/>
  <c r="AL192" i="34"/>
  <c r="AM192" i="34" s="1"/>
  <c r="M192" i="34"/>
  <c r="AG51" i="31"/>
  <c r="H51" i="31"/>
  <c r="I227" i="31"/>
  <c r="AH227" i="31"/>
  <c r="I194" i="31"/>
  <c r="AH194" i="31"/>
  <c r="AJ235" i="31"/>
  <c r="K235" i="31"/>
  <c r="K304" i="31"/>
  <c r="AJ304" i="31"/>
  <c r="AF160" i="31"/>
  <c r="G160" i="31"/>
  <c r="I266" i="31"/>
  <c r="AH266" i="31"/>
  <c r="AJ276" i="34"/>
  <c r="K276" i="34"/>
  <c r="G220" i="34"/>
  <c r="AF220" i="34"/>
  <c r="AI9" i="35"/>
  <c r="J9" i="35"/>
  <c r="H279" i="31"/>
  <c r="AG279" i="31"/>
  <c r="AJ192" i="31"/>
  <c r="K192" i="31"/>
  <c r="L121" i="31"/>
  <c r="AK121" i="31"/>
  <c r="M19" i="31"/>
  <c r="AL19" i="31"/>
  <c r="H235" i="31"/>
  <c r="AG235" i="31"/>
  <c r="J70" i="31"/>
  <c r="AI70" i="31"/>
  <c r="AJ183" i="33"/>
  <c r="K183" i="33"/>
  <c r="AK252" i="34"/>
  <c r="L252" i="34"/>
  <c r="AG245" i="31"/>
  <c r="H245" i="31"/>
  <c r="AL292" i="31"/>
  <c r="M292" i="31"/>
  <c r="L118" i="31"/>
  <c r="AK118" i="31"/>
  <c r="AK201" i="31"/>
  <c r="L201" i="31"/>
  <c r="K32" i="31"/>
  <c r="AJ32" i="31"/>
  <c r="AG14" i="31"/>
  <c r="H14" i="31"/>
  <c r="I189" i="31"/>
  <c r="AH189" i="31"/>
  <c r="J79" i="34"/>
  <c r="AI79" i="34"/>
  <c r="AL23" i="34"/>
  <c r="AM23" i="34" s="1"/>
  <c r="M23" i="34"/>
  <c r="K38" i="34"/>
  <c r="AJ38" i="34"/>
  <c r="AI132" i="31"/>
  <c r="J132" i="31"/>
  <c r="AJ277" i="31"/>
  <c r="K277" i="31"/>
  <c r="AF51" i="31"/>
  <c r="G51" i="31"/>
  <c r="AL32" i="31"/>
  <c r="M32" i="31"/>
  <c r="J34" i="31"/>
  <c r="AI34" i="31"/>
  <c r="K84" i="31"/>
  <c r="AJ84" i="31"/>
  <c r="I118" i="31"/>
  <c r="AH118" i="31"/>
  <c r="I61" i="34"/>
  <c r="AH61" i="34"/>
  <c r="M37" i="35"/>
  <c r="AL37" i="35"/>
  <c r="H240" i="31"/>
  <c r="AG240" i="31"/>
  <c r="I19" i="31"/>
  <c r="AH19" i="31"/>
  <c r="H42" i="31"/>
  <c r="AG42" i="31"/>
  <c r="AJ291" i="31"/>
  <c r="K291" i="31"/>
  <c r="K297" i="31"/>
  <c r="AJ297" i="31"/>
  <c r="K127" i="31"/>
  <c r="AJ127" i="31"/>
  <c r="AI229" i="31"/>
  <c r="J229" i="31"/>
  <c r="H272" i="34"/>
  <c r="AG272" i="34"/>
  <c r="AJ196" i="34"/>
  <c r="K196" i="34"/>
  <c r="H290" i="34"/>
  <c r="AG290" i="34"/>
  <c r="AK289" i="34"/>
  <c r="L289" i="34"/>
  <c r="AI106" i="31"/>
  <c r="J106" i="31"/>
  <c r="M144" i="31"/>
  <c r="AL144" i="31"/>
  <c r="H132" i="31"/>
  <c r="AG132" i="31"/>
  <c r="AG300" i="31"/>
  <c r="H300" i="31"/>
  <c r="AL124" i="31"/>
  <c r="M124" i="31"/>
  <c r="M145" i="31"/>
  <c r="AL145" i="31"/>
  <c r="H213" i="34"/>
  <c r="AG213" i="34"/>
  <c r="M229" i="34"/>
  <c r="AL229" i="34"/>
  <c r="AM229" i="34" s="1"/>
  <c r="AF79" i="34"/>
  <c r="G79" i="34"/>
  <c r="G249" i="34"/>
  <c r="AF249" i="34"/>
  <c r="AF229" i="31"/>
  <c r="G229" i="31"/>
  <c r="AK284" i="31"/>
  <c r="L284" i="31"/>
  <c r="AF101" i="31"/>
  <c r="G101" i="31"/>
  <c r="I58" i="31"/>
  <c r="AH58" i="31"/>
  <c r="AL110" i="31"/>
  <c r="M110" i="31"/>
  <c r="G46" i="31"/>
  <c r="AF46" i="31"/>
  <c r="AH145" i="31"/>
  <c r="I145" i="31"/>
  <c r="M150" i="34"/>
  <c r="AL150" i="34"/>
  <c r="AM150" i="34" s="1"/>
  <c r="AK76" i="35"/>
  <c r="L76" i="35"/>
  <c r="G109" i="34"/>
  <c r="AF109" i="34"/>
  <c r="AH200" i="34"/>
  <c r="I200" i="34"/>
  <c r="AL226" i="31"/>
  <c r="M226" i="31"/>
  <c r="I110" i="31"/>
  <c r="AH110" i="31"/>
  <c r="AG158" i="31"/>
  <c r="H158" i="31"/>
  <c r="AI100" i="31"/>
  <c r="J100" i="31"/>
  <c r="M264" i="31"/>
  <c r="AL264" i="31"/>
  <c r="H115" i="31"/>
  <c r="AG115" i="31"/>
  <c r="AJ72" i="34"/>
  <c r="K72" i="34"/>
  <c r="M290" i="34"/>
  <c r="AL290" i="34"/>
  <c r="AM290" i="34" s="1"/>
  <c r="I213" i="34"/>
  <c r="AH213" i="34"/>
  <c r="AL148" i="34"/>
  <c r="AM148" i="34" s="1"/>
  <c r="M148" i="34"/>
  <c r="AK242" i="34"/>
  <c r="L242" i="34"/>
  <c r="AK200" i="34"/>
  <c r="L200" i="34"/>
  <c r="H192" i="34"/>
  <c r="AG192" i="34"/>
  <c r="AH173" i="34"/>
  <c r="I173" i="34"/>
  <c r="AI229" i="34"/>
  <c r="J229" i="34"/>
  <c r="H149" i="33"/>
  <c r="AG149" i="33"/>
  <c r="K243" i="34"/>
  <c r="AJ243" i="34"/>
  <c r="AG143" i="34"/>
  <c r="H143" i="34"/>
  <c r="I111" i="34"/>
  <c r="AH111" i="34"/>
  <c r="H297" i="31"/>
  <c r="AG297" i="31"/>
  <c r="I127" i="31"/>
  <c r="AH127" i="31"/>
  <c r="G114" i="31"/>
  <c r="AF114" i="31"/>
  <c r="AH304" i="31"/>
  <c r="I304" i="31"/>
  <c r="AF30" i="31"/>
  <c r="G30" i="31"/>
  <c r="K188" i="31"/>
  <c r="AJ188" i="31"/>
  <c r="L63" i="31"/>
  <c r="AK63" i="31"/>
  <c r="M68" i="34"/>
  <c r="AL68" i="34"/>
  <c r="AM68" i="34" s="1"/>
  <c r="M218" i="34"/>
  <c r="AL218" i="34"/>
  <c r="AM218" i="34" s="1"/>
  <c r="AH255" i="34"/>
  <c r="I255" i="34"/>
  <c r="M236" i="31"/>
  <c r="AL236" i="31"/>
  <c r="K296" i="31"/>
  <c r="AJ296" i="31"/>
  <c r="AF60" i="31"/>
  <c r="G60" i="31"/>
  <c r="AK13" i="31"/>
  <c r="L13" i="31"/>
  <c r="K45" i="31"/>
  <c r="AJ45" i="31"/>
  <c r="AG137" i="31"/>
  <c r="H137" i="31"/>
  <c r="I177" i="31"/>
  <c r="AH177" i="31"/>
  <c r="G153" i="34"/>
  <c r="AF153" i="34"/>
  <c r="H133" i="34"/>
  <c r="AG133" i="34"/>
  <c r="AL308" i="34"/>
  <c r="AM308" i="34" s="1"/>
  <c r="M308" i="34"/>
  <c r="L220" i="31"/>
  <c r="AK220" i="31"/>
  <c r="AL75" i="31"/>
  <c r="M75" i="31"/>
  <c r="K42" i="31"/>
  <c r="AJ42" i="31"/>
  <c r="AJ8" i="31"/>
  <c r="K8" i="31"/>
  <c r="I94" i="31"/>
  <c r="AH94" i="31"/>
  <c r="AI98" i="31"/>
  <c r="J98" i="31"/>
  <c r="AL160" i="31"/>
  <c r="M160" i="31"/>
  <c r="AG156" i="34"/>
  <c r="H156" i="34"/>
  <c r="G242" i="34"/>
  <c r="AF242" i="34"/>
  <c r="I93" i="34"/>
  <c r="AH93" i="34"/>
  <c r="G300" i="31"/>
  <c r="AF300" i="31"/>
  <c r="H55" i="31"/>
  <c r="AG55" i="31"/>
  <c r="AH311" i="31"/>
  <c r="I311" i="31"/>
  <c r="AH62" i="31"/>
  <c r="I62" i="31"/>
  <c r="K147" i="31"/>
  <c r="AJ147" i="31"/>
  <c r="G194" i="31"/>
  <c r="AF194" i="31"/>
  <c r="AI309" i="34"/>
  <c r="J309" i="34"/>
  <c r="AJ119" i="34"/>
  <c r="K119" i="34"/>
  <c r="AJ97" i="34"/>
  <c r="K97" i="34"/>
  <c r="AK88" i="31"/>
  <c r="L88" i="31"/>
  <c r="M273" i="31"/>
  <c r="AL273" i="31"/>
  <c r="AH26" i="31"/>
  <c r="I26" i="31"/>
  <c r="M295" i="31"/>
  <c r="AL295" i="31"/>
  <c r="AG134" i="31"/>
  <c r="H134" i="31"/>
  <c r="G29" i="31"/>
  <c r="AF29" i="31"/>
  <c r="AH188" i="31"/>
  <c r="I188" i="31"/>
  <c r="G39" i="35"/>
  <c r="AF39" i="35"/>
  <c r="G150" i="34"/>
  <c r="AF150" i="34"/>
  <c r="K57" i="34"/>
  <c r="AJ57" i="34"/>
  <c r="K150" i="34"/>
  <c r="AJ150" i="34"/>
  <c r="L216" i="34"/>
  <c r="AK216" i="34"/>
  <c r="H299" i="31"/>
  <c r="AG299" i="31"/>
  <c r="AJ225" i="31"/>
  <c r="K225" i="31"/>
  <c r="K163" i="31"/>
  <c r="AJ163" i="31"/>
  <c r="AK247" i="31"/>
  <c r="L247" i="31"/>
  <c r="AH48" i="31"/>
  <c r="I48" i="31"/>
  <c r="AJ98" i="31"/>
  <c r="K98" i="31"/>
  <c r="AF159" i="34"/>
  <c r="G159" i="34"/>
  <c r="AH313" i="35"/>
  <c r="I313" i="35"/>
  <c r="AF18" i="34"/>
  <c r="G18" i="34"/>
  <c r="M283" i="31"/>
  <c r="AL283" i="31"/>
  <c r="J299" i="31"/>
  <c r="AI299" i="31"/>
  <c r="M244" i="31"/>
  <c r="AL244" i="31"/>
  <c r="AK279" i="31"/>
  <c r="L279" i="31"/>
  <c r="AJ125" i="31"/>
  <c r="K125" i="31"/>
  <c r="L190" i="31"/>
  <c r="AK190" i="31"/>
  <c r="AG127" i="31"/>
  <c r="H127" i="31"/>
  <c r="I151" i="34"/>
  <c r="AH151" i="34"/>
  <c r="M18" i="34"/>
  <c r="AL18" i="34"/>
  <c r="AM18" i="34" s="1"/>
  <c r="J259" i="34"/>
  <c r="AI259" i="34"/>
  <c r="M121" i="31"/>
  <c r="AL121" i="31"/>
  <c r="AI75" i="31"/>
  <c r="J75" i="31"/>
  <c r="H69" i="31"/>
  <c r="AG69" i="31"/>
  <c r="L166" i="31"/>
  <c r="AK166" i="31"/>
  <c r="AL36" i="31"/>
  <c r="M36" i="31"/>
  <c r="K110" i="31"/>
  <c r="AJ110" i="31"/>
  <c r="G76" i="35"/>
  <c r="AF76" i="35"/>
  <c r="AK251" i="33"/>
  <c r="L251" i="33"/>
  <c r="I24" i="31"/>
  <c r="AH24" i="31"/>
  <c r="H12" i="31"/>
  <c r="AG12" i="31"/>
  <c r="M192" i="31"/>
  <c r="AL192" i="31"/>
  <c r="J215" i="31"/>
  <c r="AI215" i="31"/>
  <c r="AF244" i="31"/>
  <c r="G244" i="31"/>
  <c r="AI167" i="31"/>
  <c r="J167" i="31"/>
  <c r="AJ48" i="31"/>
  <c r="K48" i="31"/>
  <c r="G299" i="34"/>
  <c r="AF299" i="34"/>
  <c r="L258" i="34"/>
  <c r="AK258" i="34"/>
  <c r="AF200" i="34"/>
  <c r="G200" i="34"/>
  <c r="L40" i="31"/>
  <c r="AK40" i="31"/>
  <c r="J66" i="31"/>
  <c r="AI66" i="31"/>
  <c r="I286" i="31"/>
  <c r="AH286" i="31"/>
  <c r="AI286" i="31"/>
  <c r="J286" i="31"/>
  <c r="AL252" i="31"/>
  <c r="M252" i="31"/>
  <c r="G180" i="31"/>
  <c r="AF180" i="31"/>
  <c r="L42" i="31"/>
  <c r="AK42" i="31"/>
  <c r="G149" i="33"/>
  <c r="AF149" i="33"/>
  <c r="G175" i="35"/>
  <c r="AF175" i="35"/>
  <c r="L10" i="31"/>
  <c r="AK10" i="31"/>
  <c r="L157" i="31"/>
  <c r="AK157" i="31"/>
  <c r="AF203" i="31"/>
  <c r="G203" i="31"/>
  <c r="AG27" i="31"/>
  <c r="H27" i="31"/>
  <c r="I206" i="31"/>
  <c r="AH206" i="31"/>
  <c r="K302" i="31"/>
  <c r="AJ302" i="31"/>
  <c r="AI90" i="31"/>
  <c r="J90" i="31"/>
  <c r="L112" i="34"/>
  <c r="AK112" i="34"/>
  <c r="AH242" i="34"/>
  <c r="I242" i="34"/>
  <c r="H187" i="34"/>
  <c r="AG187" i="34"/>
  <c r="AK93" i="34"/>
  <c r="L93" i="34"/>
  <c r="J96" i="31"/>
  <c r="AI96" i="31"/>
  <c r="AF265" i="31"/>
  <c r="G265" i="31"/>
  <c r="K288" i="31"/>
  <c r="AJ288" i="31"/>
  <c r="G279" i="31"/>
  <c r="AF279" i="31"/>
  <c r="AK84" i="31"/>
  <c r="L84" i="31"/>
  <c r="AF158" i="31"/>
  <c r="G158" i="31"/>
  <c r="M139" i="34"/>
  <c r="AL139" i="34"/>
  <c r="AM139" i="34" s="1"/>
  <c r="AJ220" i="34"/>
  <c r="K220" i="34"/>
  <c r="I291" i="34"/>
  <c r="AH291" i="34"/>
  <c r="K271" i="35"/>
  <c r="AJ271" i="35"/>
  <c r="I50" i="31"/>
  <c r="AH50" i="31"/>
  <c r="AK135" i="31"/>
  <c r="L135" i="31"/>
  <c r="AL291" i="31"/>
  <c r="M291" i="31"/>
  <c r="L214" i="31"/>
  <c r="AK214" i="31"/>
  <c r="J234" i="31"/>
  <c r="AI234" i="31"/>
  <c r="I232" i="31"/>
  <c r="AH232" i="31"/>
  <c r="L266" i="31"/>
  <c r="AK266" i="31"/>
  <c r="AH299" i="34"/>
  <c r="I299" i="34"/>
  <c r="AJ9" i="35"/>
  <c r="K9" i="35"/>
  <c r="G282" i="34"/>
  <c r="AF282" i="34"/>
  <c r="AI140" i="34"/>
  <c r="J140" i="34"/>
  <c r="AG84" i="31"/>
  <c r="H84" i="31"/>
  <c r="M88" i="31"/>
  <c r="AL88" i="31"/>
  <c r="I116" i="31"/>
  <c r="AH116" i="31"/>
  <c r="M95" i="31"/>
  <c r="AL95" i="31"/>
  <c r="M85" i="31"/>
  <c r="AL85" i="31"/>
  <c r="AF31" i="31"/>
  <c r="G31" i="31"/>
  <c r="AH82" i="34"/>
  <c r="I82" i="34"/>
  <c r="H283" i="34"/>
  <c r="AG283" i="34"/>
  <c r="G203" i="34"/>
  <c r="AF203" i="34"/>
  <c r="H258" i="34"/>
  <c r="AG258" i="34"/>
  <c r="G82" i="34"/>
  <c r="AF82" i="34"/>
  <c r="M131" i="34"/>
  <c r="AL131" i="34"/>
  <c r="AM131" i="34" s="1"/>
  <c r="AK22" i="34"/>
  <c r="L22" i="34"/>
  <c r="AG111" i="34"/>
  <c r="H111" i="34"/>
  <c r="G213" i="34"/>
  <c r="AF213" i="34"/>
  <c r="J307" i="33"/>
  <c r="AI307" i="33"/>
  <c r="M241" i="34"/>
  <c r="AL241" i="34"/>
  <c r="AM241" i="34" s="1"/>
  <c r="G276" i="34"/>
  <c r="AF276" i="34"/>
  <c r="J17" i="34"/>
  <c r="AI17" i="34"/>
  <c r="AL215" i="31"/>
  <c r="M215" i="31"/>
  <c r="M31" i="31"/>
  <c r="AL31" i="31"/>
  <c r="J180" i="31"/>
  <c r="AI180" i="31"/>
  <c r="J301" i="31"/>
  <c r="AI301" i="31"/>
  <c r="M137" i="31"/>
  <c r="AL137" i="31"/>
  <c r="AK232" i="31"/>
  <c r="L232" i="31"/>
  <c r="I40" i="31"/>
  <c r="AH40" i="31"/>
  <c r="AK310" i="34"/>
  <c r="L310" i="34"/>
  <c r="H209" i="33"/>
  <c r="AG209" i="33"/>
  <c r="L192" i="34"/>
  <c r="AK192" i="34"/>
  <c r="J283" i="31"/>
  <c r="AI283" i="31"/>
  <c r="J224" i="31"/>
  <c r="AI224" i="31"/>
  <c r="M200" i="31"/>
  <c r="AL200" i="31"/>
  <c r="J207" i="31"/>
  <c r="AI207" i="31"/>
  <c r="AG114" i="31"/>
  <c r="H114" i="31"/>
  <c r="AJ215" i="31"/>
  <c r="K215" i="31"/>
  <c r="AF283" i="31"/>
  <c r="G283" i="31"/>
  <c r="H206" i="34"/>
  <c r="AG206" i="34"/>
  <c r="J39" i="35"/>
  <c r="AI39" i="35"/>
  <c r="J112" i="34"/>
  <c r="AI112" i="34"/>
  <c r="L213" i="31"/>
  <c r="AK213" i="31"/>
  <c r="L81" i="31"/>
  <c r="AK81" i="31"/>
  <c r="AF90" i="31"/>
  <c r="G90" i="31"/>
  <c r="AG86" i="31"/>
  <c r="H86" i="31"/>
  <c r="M29" i="31"/>
  <c r="AL29" i="31"/>
  <c r="AK264" i="31"/>
  <c r="L264" i="31"/>
  <c r="AJ286" i="31"/>
  <c r="K286" i="31"/>
  <c r="I206" i="34"/>
  <c r="AH206" i="34"/>
  <c r="AL271" i="35"/>
  <c r="M271" i="35"/>
  <c r="AL17" i="34"/>
  <c r="AM17" i="34" s="1"/>
  <c r="M17" i="34"/>
  <c r="K220" i="31"/>
  <c r="AJ220" i="31"/>
  <c r="AF237" i="31"/>
  <c r="G237" i="31"/>
  <c r="I90" i="31"/>
  <c r="AH90" i="31"/>
  <c r="AG305" i="31"/>
  <c r="H305" i="31"/>
  <c r="AJ201" i="31"/>
  <c r="K201" i="31"/>
  <c r="L209" i="31"/>
  <c r="AK209" i="31"/>
  <c r="I38" i="34"/>
  <c r="AH38" i="34"/>
  <c r="H288" i="34"/>
  <c r="AG288" i="34"/>
  <c r="I252" i="34"/>
  <c r="AH252" i="34"/>
  <c r="AF10" i="31"/>
  <c r="G10" i="31"/>
  <c r="G48" i="31"/>
  <c r="AF48" i="31"/>
  <c r="AF70" i="31"/>
  <c r="G70" i="31"/>
  <c r="AI41" i="31"/>
  <c r="J41" i="31"/>
  <c r="K280" i="31"/>
  <c r="AJ280" i="31"/>
  <c r="J27" i="31"/>
  <c r="AI27" i="31"/>
  <c r="K224" i="31"/>
  <c r="AJ224" i="31"/>
  <c r="AJ175" i="35"/>
  <c r="K175" i="35"/>
  <c r="M39" i="35"/>
  <c r="AL39" i="35"/>
  <c r="M79" i="34"/>
  <c r="AL79" i="34"/>
  <c r="AM79" i="34" s="1"/>
  <c r="AJ83" i="35"/>
  <c r="K83" i="35"/>
  <c r="AI161" i="35"/>
  <c r="J161" i="35"/>
  <c r="K203" i="31"/>
  <c r="AJ203" i="31"/>
  <c r="J15" i="31"/>
  <c r="AI15" i="31"/>
  <c r="K80" i="31"/>
  <c r="AJ80" i="31"/>
  <c r="AG234" i="31"/>
  <c r="H234" i="31"/>
  <c r="J104" i="31"/>
  <c r="AI104" i="31"/>
  <c r="K299" i="31"/>
  <c r="AJ299" i="31"/>
  <c r="M260" i="34"/>
  <c r="AL260" i="34"/>
  <c r="AM260" i="34" s="1"/>
  <c r="AK238" i="34"/>
  <c r="L238" i="34"/>
  <c r="AI172" i="34"/>
  <c r="J172" i="34"/>
  <c r="AJ189" i="31"/>
  <c r="K189" i="31"/>
  <c r="J77" i="31"/>
  <c r="AI77" i="31"/>
  <c r="I75" i="31"/>
  <c r="AH75" i="31"/>
  <c r="J24" i="31"/>
  <c r="AI24" i="31"/>
  <c r="AK8" i="31"/>
  <c r="L8" i="31"/>
  <c r="AF8" i="31"/>
  <c r="G8" i="31"/>
  <c r="G122" i="35"/>
  <c r="AF122" i="35"/>
  <c r="AH240" i="34"/>
  <c r="I240" i="34"/>
  <c r="AJ307" i="33"/>
  <c r="K307" i="33"/>
  <c r="AK114" i="34"/>
  <c r="L114" i="34"/>
  <c r="AH136" i="31"/>
  <c r="I136" i="31"/>
  <c r="AI184" i="31"/>
  <c r="J184" i="31"/>
  <c r="L273" i="31"/>
  <c r="AK273" i="31"/>
  <c r="AL147" i="31"/>
  <c r="M147" i="31"/>
  <c r="H144" i="31"/>
  <c r="AG144" i="31"/>
  <c r="L252" i="31"/>
  <c r="AK252" i="31"/>
  <c r="M282" i="34"/>
  <c r="AL282" i="34"/>
  <c r="AM282" i="34" s="1"/>
  <c r="AI288" i="34"/>
  <c r="J288" i="34"/>
  <c r="AL243" i="31"/>
  <c r="M243" i="31"/>
  <c r="AF27" i="31"/>
  <c r="G27" i="31"/>
  <c r="G235" i="31"/>
  <c r="AF235" i="31"/>
  <c r="AL190" i="31"/>
  <c r="M190" i="31"/>
  <c r="AF305" i="31"/>
  <c r="G305" i="31"/>
  <c r="M30" i="31"/>
  <c r="AL30" i="31"/>
  <c r="AG125" i="31"/>
  <c r="H125" i="31"/>
  <c r="AK231" i="34"/>
  <c r="L231" i="34"/>
  <c r="H309" i="34"/>
  <c r="AG309" i="34"/>
  <c r="K159" i="34"/>
  <c r="AJ159" i="34"/>
  <c r="G303" i="31"/>
  <c r="AF303" i="31"/>
  <c r="J209" i="31"/>
  <c r="AI209" i="31"/>
  <c r="K55" i="31"/>
  <c r="AJ55" i="31"/>
  <c r="AK126" i="31"/>
  <c r="L126" i="31"/>
  <c r="AK311" i="31"/>
  <c r="L311" i="31"/>
  <c r="AH167" i="31"/>
  <c r="I167" i="31"/>
  <c r="AK172" i="34"/>
  <c r="L172" i="34"/>
  <c r="J199" i="34"/>
  <c r="AI199" i="34"/>
  <c r="G173" i="34"/>
  <c r="AF173" i="34"/>
  <c r="AF324" i="31"/>
  <c r="A324" i="31"/>
  <c r="T325" i="33"/>
  <c r="AJ20" i="31"/>
  <c r="K20" i="31"/>
  <c r="K47" i="31"/>
  <c r="AJ47" i="31"/>
  <c r="AI193" i="31"/>
  <c r="J193" i="31"/>
  <c r="L25" i="31"/>
  <c r="AK25" i="31"/>
  <c r="J10" i="31"/>
  <c r="AI10" i="31"/>
  <c r="AL163" i="31"/>
  <c r="M163" i="31"/>
  <c r="AF112" i="34"/>
  <c r="G112" i="34"/>
  <c r="J198" i="34"/>
  <c r="AI198" i="34"/>
  <c r="AL153" i="34"/>
  <c r="AM153" i="34" s="1"/>
  <c r="M153" i="34"/>
  <c r="AF288" i="34"/>
  <c r="G288" i="34"/>
  <c r="L51" i="31"/>
  <c r="AK51" i="31"/>
  <c r="M114" i="31"/>
  <c r="AL114" i="31"/>
  <c r="H30" i="31"/>
  <c r="AG30" i="31"/>
  <c r="AG187" i="31"/>
  <c r="H187" i="31"/>
  <c r="J236" i="31"/>
  <c r="AI236" i="31"/>
  <c r="AJ13" i="31"/>
  <c r="K13" i="31"/>
  <c r="H170" i="34"/>
  <c r="AG170" i="34"/>
  <c r="AK196" i="34"/>
  <c r="L196" i="34"/>
  <c r="I187" i="34"/>
  <c r="AH187" i="34"/>
  <c r="L272" i="34"/>
  <c r="AK272" i="34"/>
  <c r="AH243" i="31"/>
  <c r="I243" i="31"/>
  <c r="M45" i="31"/>
  <c r="AL45" i="31"/>
  <c r="I200" i="31"/>
  <c r="AH200" i="31"/>
  <c r="M96" i="31"/>
  <c r="AL96" i="31"/>
  <c r="AH158" i="31"/>
  <c r="I158" i="31"/>
  <c r="G21" i="31"/>
  <c r="AF21" i="31"/>
  <c r="J225" i="31"/>
  <c r="AI225" i="31"/>
  <c r="AL54" i="34"/>
  <c r="AM54" i="34" s="1"/>
  <c r="M54" i="34"/>
  <c r="AL113" i="34"/>
  <c r="AM113" i="34" s="1"/>
  <c r="M113" i="34"/>
  <c r="AH65" i="34"/>
  <c r="I65" i="34"/>
  <c r="AL9" i="35"/>
  <c r="M9" i="35"/>
  <c r="H128" i="31"/>
  <c r="AG128" i="31"/>
  <c r="K35" i="31"/>
  <c r="AJ35" i="31"/>
  <c r="K180" i="31"/>
  <c r="AJ180" i="31"/>
  <c r="AJ26" i="31"/>
  <c r="K26" i="31"/>
  <c r="I225" i="31"/>
  <c r="AH225" i="31"/>
  <c r="AG155" i="31"/>
  <c r="H155" i="31"/>
  <c r="I18" i="34"/>
  <c r="AH18" i="34"/>
  <c r="AL61" i="34"/>
  <c r="AM61" i="34" s="1"/>
  <c r="M61" i="34"/>
  <c r="M161" i="35"/>
  <c r="AL161" i="35"/>
  <c r="I290" i="34"/>
  <c r="AH290" i="34"/>
  <c r="G169" i="34"/>
  <c r="AF169" i="34"/>
  <c r="AG159" i="34"/>
  <c r="H159" i="34"/>
  <c r="M73" i="33"/>
  <c r="AL73" i="33"/>
  <c r="AJ64" i="34"/>
  <c r="K64" i="34"/>
  <c r="I89" i="34"/>
  <c r="AH89" i="34"/>
  <c r="AJ65" i="34"/>
  <c r="K65" i="34"/>
  <c r="K22" i="34"/>
  <c r="AJ22" i="34"/>
  <c r="I259" i="34"/>
  <c r="AH259" i="34"/>
  <c r="L23" i="34"/>
  <c r="AK23" i="34"/>
  <c r="I272" i="31"/>
  <c r="AH272" i="31"/>
  <c r="J285" i="31"/>
  <c r="AI285" i="31"/>
  <c r="AH211" i="31"/>
  <c r="I211" i="31"/>
  <c r="AF179" i="31"/>
  <c r="G179" i="31"/>
  <c r="AJ69" i="31"/>
  <c r="K69" i="31"/>
  <c r="G226" i="31"/>
  <c r="AF226" i="31"/>
  <c r="AI80" i="31"/>
  <c r="J80" i="31"/>
  <c r="AG68" i="34"/>
  <c r="H68" i="34"/>
  <c r="AJ141" i="34"/>
  <c r="K141" i="34"/>
  <c r="AF255" i="34"/>
  <c r="G255" i="34"/>
  <c r="AI157" i="31"/>
  <c r="J157" i="31"/>
  <c r="AF110" i="31"/>
  <c r="G110" i="31"/>
  <c r="H24" i="31"/>
  <c r="AG24" i="31"/>
  <c r="L29" i="31"/>
  <c r="AK29" i="31"/>
  <c r="AH86" i="31"/>
  <c r="I86" i="31"/>
  <c r="L70" i="31"/>
  <c r="AK70" i="31"/>
  <c r="AF177" i="31"/>
  <c r="G177" i="31"/>
  <c r="AF232" i="34"/>
  <c r="G232" i="34"/>
  <c r="L72" i="34"/>
  <c r="AK72" i="34"/>
  <c r="AG72" i="34"/>
  <c r="H72" i="34"/>
  <c r="I187" i="31"/>
  <c r="AH187" i="31"/>
  <c r="H276" i="31"/>
  <c r="AG276" i="31"/>
  <c r="J264" i="31"/>
  <c r="AI264" i="31"/>
  <c r="AH67" i="31"/>
  <c r="I67" i="31"/>
  <c r="AH154" i="31"/>
  <c r="I154" i="31"/>
  <c r="AI58" i="31"/>
  <c r="J58" i="31"/>
  <c r="J240" i="31"/>
  <c r="AI240" i="31"/>
  <c r="AH246" i="34"/>
  <c r="I246" i="34"/>
  <c r="AK173" i="34"/>
  <c r="L173" i="34"/>
  <c r="M240" i="34"/>
  <c r="AL240" i="34"/>
  <c r="AM240" i="34" s="1"/>
  <c r="AK229" i="31"/>
  <c r="L229" i="31"/>
  <c r="G142" i="31"/>
  <c r="AF142" i="31"/>
  <c r="AF269" i="31"/>
  <c r="G269" i="31"/>
  <c r="AH300" i="31"/>
  <c r="I300" i="31"/>
  <c r="AF80" i="31"/>
  <c r="G80" i="31"/>
  <c r="I104" i="31"/>
  <c r="AH104" i="31"/>
  <c r="I133" i="34"/>
  <c r="AH133" i="34"/>
  <c r="AH174" i="34"/>
  <c r="I174" i="34"/>
  <c r="L204" i="34"/>
  <c r="AK204" i="34"/>
  <c r="AJ58" i="31"/>
  <c r="K58" i="31"/>
  <c r="AH32" i="31"/>
  <c r="I32" i="31"/>
  <c r="AF190" i="31"/>
  <c r="G190" i="31"/>
  <c r="AK33" i="31"/>
  <c r="L33" i="31"/>
  <c r="G277" i="31"/>
  <c r="AF277" i="31"/>
  <c r="AJ207" i="31"/>
  <c r="K207" i="31"/>
  <c r="K165" i="31"/>
  <c r="AJ165" i="31"/>
  <c r="K151" i="34"/>
  <c r="AJ151" i="34"/>
  <c r="AI54" i="34"/>
  <c r="J54" i="34"/>
  <c r="AK169" i="34"/>
  <c r="L169" i="34"/>
  <c r="G140" i="34"/>
  <c r="AF140" i="34"/>
  <c r="AF210" i="31"/>
  <c r="G210" i="31"/>
  <c r="J11" i="31"/>
  <c r="AI11" i="31"/>
  <c r="AK283" i="31"/>
  <c r="L283" i="31"/>
  <c r="AK145" i="31"/>
  <c r="L145" i="31"/>
  <c r="I302" i="31"/>
  <c r="AH302" i="31"/>
  <c r="AL52" i="31"/>
  <c r="M52" i="31"/>
  <c r="H278" i="31"/>
  <c r="AG278" i="31"/>
  <c r="G23" i="34"/>
  <c r="AF23" i="34"/>
  <c r="J18" i="34"/>
  <c r="AI18" i="34"/>
  <c r="G68" i="34"/>
  <c r="AF68" i="34"/>
  <c r="H247" i="31"/>
  <c r="AG247" i="31"/>
  <c r="J278" i="31"/>
  <c r="AI278" i="31"/>
  <c r="K118" i="31"/>
  <c r="AJ118" i="31"/>
  <c r="L115" i="31"/>
  <c r="AK115" i="31"/>
  <c r="AK177" i="31"/>
  <c r="L177" i="31"/>
  <c r="I46" i="31"/>
  <c r="AH46" i="31"/>
  <c r="AJ229" i="34"/>
  <c r="K229" i="34"/>
  <c r="AH249" i="34"/>
  <c r="I249" i="34"/>
  <c r="L38" i="34"/>
  <c r="AK38" i="34"/>
  <c r="AL302" i="31"/>
  <c r="M302" i="31"/>
  <c r="AK155" i="31"/>
  <c r="L155" i="31"/>
  <c r="J192" i="31"/>
  <c r="AI192" i="31"/>
  <c r="AL126" i="31"/>
  <c r="M126" i="31"/>
  <c r="G88" i="31"/>
  <c r="AF88" i="31"/>
  <c r="AK100" i="31"/>
  <c r="L100" i="31"/>
  <c r="H157" i="31"/>
  <c r="AG157" i="31"/>
  <c r="AG275" i="34"/>
  <c r="H275" i="34"/>
  <c r="G74" i="33"/>
  <c r="AF74" i="33"/>
  <c r="AJ262" i="31"/>
  <c r="K262" i="31"/>
  <c r="I181" i="31"/>
  <c r="AH181" i="31"/>
  <c r="I63" i="31"/>
  <c r="AH63" i="31"/>
  <c r="H11" i="31"/>
  <c r="AG11" i="31"/>
  <c r="AH70" i="31"/>
  <c r="I70" i="31"/>
  <c r="H62" i="31"/>
  <c r="AG62" i="31"/>
  <c r="AJ132" i="31"/>
  <c r="K132" i="31"/>
  <c r="H140" i="34"/>
  <c r="AG140" i="34"/>
  <c r="H9" i="35"/>
  <c r="AG9" i="35"/>
  <c r="I250" i="34"/>
  <c r="AH250" i="34"/>
  <c r="H124" i="31"/>
  <c r="AG124" i="31"/>
  <c r="I165" i="31"/>
  <c r="AH165" i="31"/>
  <c r="AK31" i="31"/>
  <c r="L31" i="31"/>
  <c r="L14" i="31"/>
  <c r="AK14" i="31"/>
  <c r="M296" i="31"/>
  <c r="AL296" i="31"/>
  <c r="AJ137" i="31"/>
  <c r="K137" i="31"/>
  <c r="M119" i="34"/>
  <c r="AL119" i="34"/>
  <c r="AM119" i="34" s="1"/>
  <c r="H232" i="34"/>
  <c r="AG232" i="34"/>
  <c r="G257" i="34"/>
  <c r="AF257" i="34"/>
  <c r="AL194" i="31"/>
  <c r="M194" i="31"/>
  <c r="AI121" i="31"/>
  <c r="J121" i="31"/>
  <c r="AG226" i="31"/>
  <c r="H226" i="31"/>
  <c r="AK11" i="31"/>
  <c r="L11" i="31"/>
  <c r="M62" i="31"/>
  <c r="AL62" i="31"/>
  <c r="J127" i="31"/>
  <c r="AI127" i="31"/>
  <c r="AJ247" i="31"/>
  <c r="K247" i="31"/>
  <c r="AK148" i="34"/>
  <c r="L148" i="34"/>
  <c r="AF73" i="33"/>
  <c r="G73" i="33"/>
  <c r="L107" i="34"/>
  <c r="AK107" i="34"/>
  <c r="AG221" i="31"/>
  <c r="H221" i="31"/>
  <c r="AJ236" i="31"/>
  <c r="K236" i="31"/>
  <c r="AJ193" i="31"/>
  <c r="K193" i="31"/>
  <c r="L95" i="31"/>
  <c r="AK95" i="31"/>
  <c r="G288" i="31"/>
  <c r="AF288" i="31"/>
  <c r="AJ36" i="31"/>
  <c r="K36" i="31"/>
  <c r="AI305" i="31"/>
  <c r="J305" i="31"/>
  <c r="I232" i="34"/>
  <c r="AH232" i="34"/>
  <c r="H291" i="34"/>
  <c r="AG291" i="34"/>
  <c r="H129" i="34"/>
  <c r="AG129" i="34"/>
  <c r="K162" i="34"/>
  <c r="AJ162" i="34"/>
  <c r="AJ94" i="31"/>
  <c r="K94" i="31"/>
  <c r="J52" i="31"/>
  <c r="AI52" i="31"/>
  <c r="K284" i="31"/>
  <c r="AJ284" i="31"/>
  <c r="I210" i="31"/>
  <c r="AH210" i="31"/>
  <c r="AK184" i="31"/>
  <c r="L184" i="31"/>
  <c r="AJ62" i="31"/>
  <c r="K62" i="31"/>
  <c r="AK111" i="34"/>
  <c r="L111" i="34"/>
  <c r="AK220" i="34"/>
  <c r="L220" i="34"/>
  <c r="I156" i="34"/>
  <c r="AH156" i="34"/>
  <c r="AL169" i="34"/>
  <c r="AM169" i="34" s="1"/>
  <c r="M169" i="34"/>
  <c r="L140" i="34"/>
  <c r="AK140" i="34"/>
  <c r="M276" i="31"/>
  <c r="AL276" i="31"/>
  <c r="H147" i="31"/>
  <c r="AG147" i="31"/>
  <c r="AK125" i="31"/>
  <c r="L125" i="31"/>
  <c r="K78" i="31"/>
  <c r="AJ78" i="31"/>
  <c r="L243" i="31"/>
  <c r="AK243" i="31"/>
  <c r="J48" i="31"/>
  <c r="AI48" i="31"/>
  <c r="AK170" i="34"/>
  <c r="L170" i="34"/>
  <c r="AK161" i="35"/>
  <c r="L161" i="35"/>
  <c r="M250" i="34"/>
  <c r="AL250" i="34"/>
  <c r="AM250" i="34" s="1"/>
  <c r="I231" i="34"/>
  <c r="AH231" i="34"/>
  <c r="AL232" i="34"/>
  <c r="AM232" i="34" s="1"/>
  <c r="M232" i="34"/>
  <c r="J232" i="34"/>
  <c r="AI232" i="34"/>
  <c r="AI187" i="34"/>
  <c r="J187" i="34"/>
  <c r="I150" i="34"/>
  <c r="AH150" i="34"/>
  <c r="AG123" i="34"/>
  <c r="H123" i="34"/>
  <c r="AK199" i="34"/>
  <c r="L199" i="34"/>
  <c r="AL172" i="34"/>
  <c r="AM172" i="34" s="1"/>
  <c r="M172" i="34"/>
  <c r="I39" i="35"/>
  <c r="AH39" i="35"/>
  <c r="I119" i="34"/>
  <c r="AH119" i="34"/>
  <c r="H50" i="31"/>
  <c r="AG50" i="31"/>
  <c r="H130" i="31"/>
  <c r="AG130" i="31"/>
  <c r="K283" i="31"/>
  <c r="AJ283" i="31"/>
  <c r="AH135" i="31"/>
  <c r="I135" i="31"/>
  <c r="AH78" i="31"/>
  <c r="I78" i="31"/>
  <c r="AH130" i="31"/>
  <c r="I130" i="31"/>
  <c r="H206" i="31"/>
  <c r="AG206" i="31"/>
  <c r="AH282" i="34"/>
  <c r="I282" i="34"/>
  <c r="H56" i="34"/>
  <c r="AG56" i="34"/>
  <c r="AH204" i="34"/>
  <c r="I204" i="34"/>
  <c r="AI296" i="31"/>
  <c r="J296" i="31"/>
  <c r="AJ164" i="31"/>
  <c r="K164" i="31"/>
  <c r="H215" i="31"/>
  <c r="AG215" i="31"/>
  <c r="AH217" i="31"/>
  <c r="I217" i="31"/>
  <c r="AI32" i="31"/>
  <c r="J32" i="31"/>
  <c r="L246" i="31"/>
  <c r="AK246" i="31"/>
  <c r="AG91" i="31"/>
  <c r="H91" i="31"/>
  <c r="J272" i="34"/>
  <c r="AI272" i="34"/>
  <c r="L54" i="34"/>
  <c r="AK54" i="34"/>
  <c r="AJ260" i="34"/>
  <c r="K260" i="34"/>
  <c r="AL84" i="31"/>
  <c r="M84" i="31"/>
  <c r="AH115" i="31"/>
  <c r="I115" i="31"/>
  <c r="AJ25" i="31"/>
  <c r="K25" i="31"/>
  <c r="H209" i="31"/>
  <c r="AG209" i="31"/>
  <c r="H104" i="31"/>
  <c r="AG104" i="31"/>
  <c r="H180" i="31"/>
  <c r="AG180" i="31"/>
  <c r="AL55" i="31"/>
  <c r="M55" i="31"/>
  <c r="K111" i="34"/>
  <c r="AJ111" i="34"/>
  <c r="J123" i="34"/>
  <c r="AI123" i="34"/>
  <c r="K283" i="34"/>
  <c r="AJ283" i="34"/>
  <c r="AJ19" i="31"/>
  <c r="K19" i="31"/>
  <c r="I252" i="31"/>
  <c r="AH252" i="31"/>
  <c r="I209" i="31"/>
  <c r="AH209" i="31"/>
  <c r="AI155" i="31"/>
  <c r="J155" i="31"/>
  <c r="AG284" i="31"/>
  <c r="H284" i="31"/>
  <c r="AH283" i="31"/>
  <c r="I283" i="31"/>
  <c r="AF54" i="34"/>
  <c r="G54" i="34"/>
  <c r="G261" i="34"/>
  <c r="AF261" i="34"/>
  <c r="M242" i="34"/>
  <c r="AL242" i="34"/>
  <c r="AM242" i="34" s="1"/>
  <c r="I84" i="31"/>
  <c r="AH84" i="31"/>
  <c r="AL267" i="31"/>
  <c r="M267" i="31"/>
  <c r="G227" i="31"/>
  <c r="AF227" i="31"/>
  <c r="H196" i="31"/>
  <c r="AG196" i="31"/>
  <c r="M233" i="31"/>
  <c r="AL233" i="31"/>
  <c r="I80" i="31"/>
  <c r="AH80" i="31"/>
  <c r="AL213" i="31"/>
  <c r="M213" i="31"/>
  <c r="I141" i="34"/>
  <c r="AH141" i="34"/>
  <c r="AH184" i="35"/>
  <c r="I184" i="35"/>
  <c r="M183" i="33"/>
  <c r="AL183" i="33"/>
  <c r="AG119" i="34"/>
  <c r="H119" i="34"/>
  <c r="L233" i="31"/>
  <c r="AK233" i="31"/>
  <c r="AI69" i="31"/>
  <c r="J69" i="31"/>
  <c r="AL14" i="31"/>
  <c r="M14" i="31"/>
  <c r="AF302" i="31"/>
  <c r="G302" i="31"/>
  <c r="I98" i="31"/>
  <c r="AH98" i="31"/>
  <c r="K229" i="31"/>
  <c r="AJ229" i="31"/>
  <c r="H121" i="31"/>
  <c r="AG121" i="31"/>
  <c r="AF72" i="34"/>
  <c r="G72" i="34"/>
  <c r="I68" i="34"/>
  <c r="AH68" i="34"/>
  <c r="G152" i="34"/>
  <c r="AF152" i="34"/>
  <c r="AF134" i="31"/>
  <c r="G134" i="31"/>
  <c r="AH301" i="31"/>
  <c r="I301" i="31"/>
  <c r="AF16" i="31"/>
  <c r="G16" i="31"/>
  <c r="K194" i="31"/>
  <c r="AJ194" i="31"/>
  <c r="AG25" i="31"/>
  <c r="H25" i="31"/>
  <c r="AH132" i="31"/>
  <c r="I132" i="31"/>
  <c r="I79" i="34"/>
  <c r="AH79" i="34"/>
  <c r="L150" i="34"/>
  <c r="AK150" i="34"/>
  <c r="G108" i="34"/>
  <c r="AF108" i="34"/>
  <c r="AJ70" i="31"/>
  <c r="K70" i="31"/>
  <c r="H236" i="31"/>
  <c r="AG236" i="31"/>
  <c r="H237" i="31"/>
  <c r="AG237" i="31"/>
  <c r="K185" i="31"/>
  <c r="AJ185" i="31"/>
  <c r="M246" i="31"/>
  <c r="AL246" i="31"/>
  <c r="AK235" i="31"/>
  <c r="L235" i="31"/>
  <c r="AL25" i="31"/>
  <c r="M25" i="31"/>
  <c r="J7" i="34"/>
  <c r="AI7" i="34"/>
  <c r="AH122" i="35"/>
  <c r="I122" i="35"/>
  <c r="AL263" i="31"/>
  <c r="M263" i="31"/>
  <c r="K116" i="31"/>
  <c r="AJ116" i="31"/>
  <c r="K30" i="31"/>
  <c r="AJ30" i="31"/>
  <c r="AL50" i="31"/>
  <c r="M50" i="31"/>
  <c r="K255" i="31"/>
  <c r="AJ255" i="31"/>
  <c r="AF232" i="31"/>
  <c r="G232" i="31"/>
  <c r="M28" i="31"/>
  <c r="AL28" i="31"/>
  <c r="I251" i="33"/>
  <c r="AH251" i="33"/>
  <c r="J156" i="34"/>
  <c r="AI156" i="34"/>
  <c r="AJ253" i="31"/>
  <c r="K253" i="31"/>
  <c r="AI124" i="31"/>
  <c r="J124" i="31"/>
  <c r="AK295" i="31"/>
  <c r="L295" i="31"/>
  <c r="AL262" i="31"/>
  <c r="M262" i="31"/>
  <c r="G55" i="31"/>
  <c r="AF55" i="31"/>
  <c r="L26" i="31"/>
  <c r="AK26" i="31"/>
  <c r="K15" i="31"/>
  <c r="AJ15" i="31"/>
  <c r="L309" i="34"/>
  <c r="AK309" i="34"/>
  <c r="AK240" i="34"/>
  <c r="L240" i="34"/>
  <c r="K133" i="34"/>
  <c r="AJ133" i="34"/>
  <c r="AI177" i="31"/>
  <c r="J177" i="31"/>
  <c r="G295" i="31"/>
  <c r="AF295" i="31"/>
  <c r="AH175" i="31"/>
  <c r="I175" i="31"/>
  <c r="AJ233" i="31"/>
  <c r="K233" i="31"/>
  <c r="G92" i="31"/>
  <c r="AF92" i="31"/>
  <c r="AF246" i="31"/>
  <c r="G246" i="31"/>
  <c r="AF184" i="31"/>
  <c r="G184" i="31"/>
  <c r="AJ169" i="34"/>
  <c r="K169" i="34"/>
  <c r="J73" i="33"/>
  <c r="AI73" i="33"/>
  <c r="I9" i="35"/>
  <c r="AH9" i="35"/>
  <c r="AG106" i="31"/>
  <c r="H106" i="31"/>
  <c r="H178" i="31"/>
  <c r="AG178" i="31"/>
  <c r="AF78" i="31"/>
  <c r="G78" i="31"/>
  <c r="L272" i="31"/>
  <c r="AK272" i="31"/>
  <c r="AH81" i="31"/>
  <c r="I81" i="31"/>
  <c r="J246" i="31"/>
  <c r="AI246" i="31"/>
  <c r="K223" i="31"/>
  <c r="AJ223" i="31"/>
  <c r="AI282" i="34"/>
  <c r="J282" i="34"/>
  <c r="AK143" i="34"/>
  <c r="L143" i="34"/>
  <c r="L246" i="34"/>
  <c r="AK246" i="34"/>
  <c r="L229" i="34"/>
  <c r="AK229" i="34"/>
  <c r="AJ145" i="31"/>
  <c r="K145" i="31"/>
  <c r="I43" i="31"/>
  <c r="AH43" i="31"/>
  <c r="L116" i="31"/>
  <c r="AK116" i="31"/>
  <c r="M297" i="31"/>
  <c r="AL297" i="31"/>
  <c r="AJ95" i="31"/>
  <c r="K95" i="31"/>
  <c r="AL106" i="31"/>
  <c r="M106" i="31"/>
  <c r="AK97" i="34"/>
  <c r="L97" i="34"/>
  <c r="M64" i="34"/>
  <c r="AL64" i="34"/>
  <c r="AM64" i="34" s="1"/>
  <c r="G250" i="34"/>
  <c r="AF250" i="34"/>
  <c r="J83" i="35"/>
  <c r="AI83" i="35"/>
  <c r="AJ39" i="35"/>
  <c r="K39" i="35"/>
  <c r="H201" i="31"/>
  <c r="AG201" i="31"/>
  <c r="G128" i="31"/>
  <c r="AF128" i="31"/>
  <c r="I36" i="31"/>
  <c r="AH36" i="31"/>
  <c r="AI59" i="31"/>
  <c r="J59" i="31"/>
  <c r="G137" i="31"/>
  <c r="AF137" i="31"/>
  <c r="AL101" i="31"/>
  <c r="M101" i="31"/>
  <c r="K174" i="34"/>
  <c r="AJ174" i="34"/>
  <c r="AK61" i="34"/>
  <c r="L61" i="34"/>
  <c r="K172" i="34"/>
  <c r="AJ172" i="34"/>
  <c r="AL74" i="33"/>
  <c r="M74" i="33"/>
  <c r="AI255" i="34"/>
  <c r="J255" i="34"/>
  <c r="AI213" i="34"/>
  <c r="J213" i="34"/>
  <c r="AL299" i="34"/>
  <c r="AM299" i="34" s="1"/>
  <c r="M299" i="34"/>
  <c r="I262" i="34"/>
  <c r="AH262" i="34"/>
  <c r="AJ161" i="35"/>
  <c r="K161" i="35"/>
  <c r="J139" i="34"/>
  <c r="AI139" i="34"/>
  <c r="J162" i="34"/>
  <c r="AI162" i="34"/>
  <c r="K272" i="34"/>
  <c r="AJ272" i="34"/>
  <c r="J275" i="34"/>
  <c r="AI275" i="34"/>
  <c r="A317" i="33"/>
  <c r="T317" i="34"/>
  <c r="AF317" i="33"/>
  <c r="AI20" i="31"/>
  <c r="J20" i="31"/>
  <c r="M51" i="31"/>
  <c r="AL51" i="31"/>
  <c r="AH305" i="31"/>
  <c r="I305" i="31"/>
  <c r="M229" i="31"/>
  <c r="AL229" i="31"/>
  <c r="AL278" i="31"/>
  <c r="M278" i="31"/>
  <c r="G63" i="31"/>
  <c r="AF63" i="31"/>
  <c r="AG41" i="31"/>
  <c r="H41" i="31"/>
  <c r="AI291" i="34"/>
  <c r="J291" i="34"/>
  <c r="L56" i="34"/>
  <c r="AK56" i="34"/>
  <c r="AF183" i="33"/>
  <c r="G183" i="33"/>
  <c r="L71" i="31"/>
  <c r="AK71" i="31"/>
  <c r="K168" i="31"/>
  <c r="AJ168" i="31"/>
  <c r="AK104" i="31"/>
  <c r="L104" i="31"/>
  <c r="AF126" i="31"/>
  <c r="G126" i="31"/>
  <c r="AL185" i="31"/>
  <c r="M185" i="31"/>
  <c r="AI203" i="31"/>
  <c r="J203" i="31"/>
  <c r="G187" i="31"/>
  <c r="AF187" i="31"/>
  <c r="AG18" i="34"/>
  <c r="H18" i="34"/>
  <c r="H54" i="34"/>
  <c r="AG54" i="34"/>
  <c r="AK290" i="34"/>
  <c r="L290" i="34"/>
  <c r="AH47" i="31"/>
  <c r="I47" i="31"/>
  <c r="AK43" i="31"/>
  <c r="L43" i="31"/>
  <c r="L58" i="31"/>
  <c r="AK58" i="31"/>
  <c r="AK45" i="31"/>
  <c r="L45" i="31"/>
  <c r="G301" i="31"/>
  <c r="AF301" i="31"/>
  <c r="AG163" i="31"/>
  <c r="H163" i="31"/>
  <c r="AG299" i="34"/>
  <c r="H299" i="34"/>
  <c r="AJ199" i="34"/>
  <c r="K199" i="34"/>
  <c r="J38" i="34"/>
  <c r="AI38" i="34"/>
  <c r="M152" i="34"/>
  <c r="AL152" i="34"/>
  <c r="AM152" i="34" s="1"/>
  <c r="J232" i="31"/>
  <c r="AI232" i="31"/>
  <c r="AI50" i="31"/>
  <c r="J50" i="31"/>
  <c r="G40" i="31"/>
  <c r="AF40" i="31"/>
  <c r="J36" i="31"/>
  <c r="AI36" i="31"/>
  <c r="AG266" i="31"/>
  <c r="H266" i="31"/>
  <c r="AF19" i="31"/>
  <c r="G19" i="31"/>
  <c r="AJ252" i="34"/>
  <c r="K252" i="34"/>
  <c r="H102" i="34"/>
  <c r="AG102" i="34"/>
  <c r="H249" i="34"/>
  <c r="AG249" i="34"/>
  <c r="H244" i="31"/>
  <c r="AG244" i="31"/>
  <c r="AL179" i="31"/>
  <c r="M179" i="31"/>
  <c r="AK75" i="31"/>
  <c r="L75" i="31"/>
  <c r="AF323" i="31"/>
  <c r="A323" i="31"/>
  <c r="T324" i="33"/>
  <c r="AH137" i="31"/>
  <c r="I137" i="31"/>
  <c r="AG138" i="31"/>
  <c r="H138" i="31"/>
  <c r="AI223" i="31"/>
  <c r="J223" i="31"/>
  <c r="M174" i="34"/>
  <c r="AL174" i="34"/>
  <c r="AM174" i="34" s="1"/>
  <c r="AH272" i="34"/>
  <c r="I272" i="34"/>
  <c r="H313" i="35"/>
  <c r="AG313" i="35"/>
  <c r="M140" i="34"/>
  <c r="AL140" i="34"/>
  <c r="AM140" i="34" s="1"/>
  <c r="AG220" i="31"/>
  <c r="H220" i="31"/>
  <c r="AK189" i="31"/>
  <c r="L189" i="31"/>
  <c r="AF24" i="31"/>
  <c r="G24" i="31"/>
  <c r="AH236" i="31"/>
  <c r="I236" i="31"/>
  <c r="K114" i="31"/>
  <c r="AJ114" i="31"/>
  <c r="AI51" i="31"/>
  <c r="J51" i="31"/>
  <c r="AJ243" i="31"/>
  <c r="K243" i="31"/>
  <c r="L73" i="33"/>
  <c r="AK73" i="33"/>
  <c r="AL243" i="34"/>
  <c r="AM243" i="34" s="1"/>
  <c r="M243" i="34"/>
  <c r="G89" i="34"/>
  <c r="AF89" i="34"/>
  <c r="J293" i="31"/>
  <c r="AI293" i="31"/>
  <c r="AF130" i="31"/>
  <c r="G130" i="31"/>
  <c r="H67" i="31"/>
  <c r="AG67" i="31"/>
  <c r="J188" i="31"/>
  <c r="AI188" i="31"/>
  <c r="AH15" i="31"/>
  <c r="I15" i="31"/>
  <c r="G252" i="31"/>
  <c r="AF252" i="31"/>
  <c r="K79" i="34"/>
  <c r="AJ79" i="34"/>
  <c r="AI243" i="34"/>
  <c r="J243" i="34"/>
  <c r="L105" i="34"/>
  <c r="AK105" i="34"/>
  <c r="K138" i="31"/>
  <c r="AJ138" i="31"/>
  <c r="J252" i="31"/>
  <c r="AI252" i="31"/>
  <c r="L27" i="31"/>
  <c r="AK27" i="31"/>
  <c r="AJ60" i="31"/>
  <c r="K60" i="31"/>
  <c r="M48" i="31"/>
  <c r="AL48" i="31"/>
  <c r="J144" i="31"/>
  <c r="AI144" i="31"/>
  <c r="J276" i="31"/>
  <c r="AI276" i="31"/>
  <c r="AK183" i="33"/>
  <c r="L183" i="33"/>
  <c r="AF143" i="34"/>
  <c r="G143" i="34"/>
  <c r="AJ213" i="31"/>
  <c r="K213" i="31"/>
  <c r="K264" i="31"/>
  <c r="AJ264" i="31"/>
  <c r="AG168" i="31"/>
  <c r="H168" i="31"/>
  <c r="M285" i="31"/>
  <c r="AL285" i="31"/>
  <c r="H286" i="31"/>
  <c r="AG286" i="31"/>
  <c r="L299" i="31"/>
  <c r="AK299" i="31"/>
  <c r="K275" i="34"/>
  <c r="AJ275" i="34"/>
  <c r="I91" i="34"/>
  <c r="AH91" i="34"/>
  <c r="M261" i="34"/>
  <c r="AL261" i="34"/>
  <c r="AM261" i="34" s="1"/>
  <c r="AH28" i="31"/>
  <c r="I28" i="31"/>
  <c r="AH101" i="31"/>
  <c r="I101" i="31"/>
  <c r="AG264" i="31"/>
  <c r="H264" i="31"/>
  <c r="AK286" i="31"/>
  <c r="L286" i="31"/>
  <c r="AH276" i="31"/>
  <c r="I276" i="31"/>
  <c r="L227" i="31"/>
  <c r="AK227" i="31"/>
  <c r="AH51" i="31"/>
  <c r="I51" i="31"/>
  <c r="M108" i="34"/>
  <c r="AL108" i="34"/>
  <c r="AM108" i="34" s="1"/>
  <c r="G146" i="34"/>
  <c r="AF146" i="34"/>
  <c r="AL203" i="34"/>
  <c r="AM203" i="34" s="1"/>
  <c r="M203" i="34"/>
  <c r="AJ104" i="31"/>
  <c r="K104" i="31"/>
  <c r="AH120" i="31"/>
  <c r="I120" i="31"/>
  <c r="AG190" i="31"/>
  <c r="H190" i="31"/>
  <c r="M135" i="31"/>
  <c r="AL135" i="31"/>
  <c r="AF243" i="31"/>
  <c r="G243" i="31"/>
  <c r="I138" i="31"/>
  <c r="AH138" i="31"/>
  <c r="L55" i="31"/>
  <c r="AK55" i="31"/>
  <c r="AJ140" i="34"/>
  <c r="K140" i="34"/>
  <c r="AI61" i="34"/>
  <c r="J61" i="34"/>
  <c r="AJ148" i="34"/>
  <c r="K148" i="34"/>
  <c r="AJ246" i="31"/>
  <c r="K246" i="31"/>
  <c r="M67" i="31"/>
  <c r="AL67" i="31"/>
  <c r="AG117" i="31"/>
  <c r="H117" i="31"/>
  <c r="AF200" i="31"/>
  <c r="G200" i="31"/>
  <c r="G253" i="31"/>
  <c r="AF253" i="31"/>
  <c r="H200" i="31"/>
  <c r="AG200" i="31"/>
  <c r="I184" i="31"/>
  <c r="AH184" i="31"/>
  <c r="AK152" i="34"/>
  <c r="L152" i="34"/>
  <c r="H260" i="34"/>
  <c r="AG260" i="34"/>
  <c r="J108" i="34"/>
  <c r="AI108" i="34"/>
  <c r="AJ74" i="33"/>
  <c r="K74" i="33"/>
  <c r="AI145" i="31"/>
  <c r="J145" i="31"/>
  <c r="AI114" i="31"/>
  <c r="J114" i="31"/>
  <c r="L200" i="31"/>
  <c r="AK200" i="31"/>
  <c r="AK222" i="31"/>
  <c r="L222" i="31"/>
  <c r="AJ267" i="31"/>
  <c r="K267" i="31"/>
  <c r="AJ157" i="31"/>
  <c r="K157" i="31"/>
  <c r="K203" i="34"/>
  <c r="AJ203" i="34"/>
  <c r="AJ130" i="34"/>
  <c r="K130" i="34"/>
  <c r="G243" i="34"/>
  <c r="AF243" i="34"/>
  <c r="J150" i="34"/>
  <c r="AI150" i="34"/>
  <c r="AJ121" i="31"/>
  <c r="K121" i="31"/>
  <c r="AI125" i="31"/>
  <c r="J125" i="31"/>
  <c r="AL180" i="31"/>
  <c r="M180" i="31"/>
  <c r="K244" i="31"/>
  <c r="AJ244" i="31"/>
  <c r="AH34" i="31"/>
  <c r="I34" i="31"/>
  <c r="AG20" i="31"/>
  <c r="H20" i="31"/>
  <c r="G247" i="31"/>
  <c r="AF247" i="31"/>
  <c r="L153" i="34"/>
  <c r="AK153" i="34"/>
  <c r="M307" i="34"/>
  <c r="AL307" i="34"/>
  <c r="AM307" i="34" s="1"/>
  <c r="G148" i="34"/>
  <c r="AF148" i="34"/>
  <c r="AH216" i="34"/>
  <c r="I216" i="34"/>
  <c r="M97" i="34"/>
  <c r="AL97" i="34"/>
  <c r="AM97" i="34" s="1"/>
  <c r="I169" i="34"/>
  <c r="AH169" i="34"/>
  <c r="AH143" i="34"/>
  <c r="I143" i="34"/>
  <c r="AG240" i="34"/>
  <c r="H240" i="34"/>
  <c r="K139" i="34"/>
  <c r="AJ139" i="34"/>
  <c r="M143" i="34"/>
  <c r="AL143" i="34"/>
  <c r="AM143" i="34" s="1"/>
  <c r="M173" i="34"/>
  <c r="AL173" i="34"/>
  <c r="AM173" i="34" s="1"/>
  <c r="L139" i="34"/>
  <c r="AK139" i="34"/>
  <c r="AH309" i="34"/>
  <c r="I309" i="34"/>
  <c r="AK175" i="31"/>
  <c r="L175" i="31"/>
  <c r="H227" i="31"/>
  <c r="AG227" i="31"/>
  <c r="AF168" i="31"/>
  <c r="G168" i="31"/>
  <c r="AF44" i="31"/>
  <c r="G44" i="31"/>
  <c r="M132" i="31"/>
  <c r="AL132" i="31"/>
  <c r="AG166" i="31"/>
  <c r="H166" i="31"/>
  <c r="K261" i="34"/>
  <c r="AJ261" i="34"/>
  <c r="AG89" i="34"/>
  <c r="H89" i="34"/>
  <c r="AH64" i="34"/>
  <c r="I64" i="34"/>
  <c r="AJ89" i="34"/>
  <c r="K89" i="34"/>
  <c r="AF299" i="31"/>
  <c r="G299" i="31"/>
  <c r="J117" i="31"/>
  <c r="AI117" i="31"/>
  <c r="AH262" i="31"/>
  <c r="I262" i="31"/>
  <c r="I213" i="31"/>
  <c r="AH213" i="31"/>
  <c r="AL60" i="31"/>
  <c r="M60" i="31"/>
  <c r="AK132" i="31"/>
  <c r="L132" i="31"/>
  <c r="AG181" i="31"/>
  <c r="H181" i="31"/>
  <c r="AG276" i="34"/>
  <c r="H276" i="34"/>
  <c r="AL22" i="34"/>
  <c r="AM22" i="34" s="1"/>
  <c r="M22" i="34"/>
  <c r="AF184" i="35"/>
  <c r="G184" i="35"/>
  <c r="AF201" i="31"/>
  <c r="G201" i="31"/>
  <c r="AL177" i="31"/>
  <c r="M177" i="31"/>
  <c r="AI227" i="31"/>
  <c r="J227" i="31"/>
  <c r="AI29" i="31"/>
  <c r="J29" i="31"/>
  <c r="J269" i="31"/>
  <c r="AI269" i="31"/>
  <c r="AJ278" i="31"/>
  <c r="K278" i="31"/>
  <c r="AI308" i="34"/>
  <c r="J308" i="34"/>
  <c r="AI102" i="34"/>
  <c r="J102" i="34"/>
  <c r="K257" i="34"/>
  <c r="AJ257" i="34"/>
  <c r="G174" i="34"/>
  <c r="AF174" i="34"/>
  <c r="AF41" i="31"/>
  <c r="G41" i="31"/>
  <c r="AF165" i="31"/>
  <c r="G165" i="31"/>
  <c r="G144" i="31"/>
  <c r="AF144" i="31"/>
  <c r="M40" i="31"/>
  <c r="AL40" i="31"/>
  <c r="J263" i="31"/>
  <c r="AI263" i="31"/>
  <c r="AG16" i="31"/>
  <c r="H16" i="31"/>
  <c r="AG259" i="34"/>
  <c r="H259" i="34"/>
  <c r="AF259" i="34"/>
  <c r="G259" i="34"/>
  <c r="AL252" i="34"/>
  <c r="AM252" i="34" s="1"/>
  <c r="M252" i="34"/>
  <c r="I223" i="31"/>
  <c r="AH223" i="31"/>
  <c r="AL59" i="31"/>
  <c r="M59" i="31"/>
  <c r="AK294" i="31"/>
  <c r="L294" i="31"/>
  <c r="AK69" i="31"/>
  <c r="L69" i="31"/>
  <c r="L144" i="31"/>
  <c r="AK144" i="31"/>
  <c r="AH160" i="31"/>
  <c r="I160" i="31"/>
  <c r="AJ294" i="31"/>
  <c r="K294" i="31"/>
  <c r="AK156" i="34"/>
  <c r="L156" i="34"/>
  <c r="L187" i="34"/>
  <c r="AK187" i="34"/>
  <c r="AK206" i="34"/>
  <c r="L206" i="34"/>
  <c r="J107" i="34"/>
  <c r="AI107" i="34"/>
  <c r="AG94" i="31"/>
  <c r="H94" i="31"/>
  <c r="AL167" i="31"/>
  <c r="M167" i="31"/>
  <c r="AL86" i="31"/>
  <c r="M86" i="31"/>
  <c r="K134" i="31"/>
  <c r="AJ134" i="31"/>
  <c r="AF296" i="31"/>
  <c r="G296" i="31"/>
  <c r="AI101" i="31"/>
  <c r="J101" i="31"/>
  <c r="H309" i="31"/>
  <c r="AG309" i="31"/>
  <c r="AH183" i="33"/>
  <c r="I183" i="33"/>
  <c r="K37" i="35"/>
  <c r="AJ37" i="35"/>
  <c r="I261" i="34"/>
  <c r="AH261" i="34"/>
  <c r="AI31" i="31"/>
  <c r="J31" i="31"/>
  <c r="AK192" i="31"/>
  <c r="L192" i="31"/>
  <c r="AF81" i="31"/>
  <c r="G81" i="31"/>
  <c r="L165" i="31"/>
  <c r="AK165" i="31"/>
  <c r="AK12" i="31"/>
  <c r="L12" i="31"/>
  <c r="AJ300" i="31"/>
  <c r="K300" i="31"/>
  <c r="AF139" i="34"/>
  <c r="G139" i="34"/>
  <c r="K113" i="34"/>
  <c r="AJ113" i="34"/>
  <c r="K105" i="34"/>
  <c r="AJ105" i="34"/>
  <c r="AF193" i="31"/>
  <c r="G193" i="31"/>
  <c r="H85" i="31"/>
  <c r="AG85" i="31"/>
  <c r="H81" i="31"/>
  <c r="AG81" i="31"/>
  <c r="I60" i="31"/>
  <c r="AH60" i="31"/>
  <c r="K177" i="31"/>
  <c r="AJ177" i="31"/>
  <c r="AJ178" i="31"/>
  <c r="K178" i="31"/>
  <c r="AG90" i="31"/>
  <c r="H90" i="31"/>
  <c r="G252" i="34"/>
  <c r="AF252" i="34"/>
  <c r="I162" i="34"/>
  <c r="AH162" i="34"/>
  <c r="AL136" i="31"/>
  <c r="M136" i="31"/>
  <c r="AG192" i="31"/>
  <c r="H192" i="31"/>
  <c r="AI303" i="31"/>
  <c r="J303" i="31"/>
  <c r="AI294" i="31"/>
  <c r="J294" i="31"/>
  <c r="G220" i="31"/>
  <c r="AF220" i="31"/>
  <c r="I35" i="31"/>
  <c r="AH35" i="31"/>
  <c r="K209" i="33"/>
  <c r="AJ209" i="33"/>
  <c r="G162" i="34"/>
  <c r="AF162" i="34"/>
  <c r="AH114" i="34"/>
  <c r="I114" i="34"/>
  <c r="H75" i="31"/>
  <c r="AG75" i="31"/>
  <c r="AH279" i="31"/>
  <c r="I279" i="31"/>
  <c r="AI160" i="31"/>
  <c r="J160" i="31"/>
  <c r="J42" i="31"/>
  <c r="AI42" i="31"/>
  <c r="AG95" i="31"/>
  <c r="H95" i="31"/>
  <c r="L117" i="31"/>
  <c r="AK117" i="31"/>
  <c r="AF213" i="31"/>
  <c r="G213" i="31"/>
  <c r="M175" i="35"/>
  <c r="AL175" i="35"/>
  <c r="AF123" i="34"/>
  <c r="G123" i="34"/>
  <c r="G271" i="35"/>
  <c r="AF271" i="35"/>
  <c r="AK21" i="31"/>
  <c r="L21" i="31"/>
  <c r="M301" i="31"/>
  <c r="AL301" i="31"/>
  <c r="J194" i="31"/>
  <c r="AI194" i="31"/>
  <c r="G207" i="31"/>
  <c r="AF207" i="31"/>
  <c r="J178" i="31"/>
  <c r="AI178" i="31"/>
  <c r="K292" i="31"/>
  <c r="AJ292" i="31"/>
  <c r="H8" i="31"/>
  <c r="AG8" i="31"/>
  <c r="I199" i="34"/>
  <c r="AH199" i="34"/>
  <c r="I203" i="34"/>
  <c r="AH203" i="34"/>
  <c r="I198" i="34"/>
  <c r="AH198" i="34"/>
  <c r="AG33" i="31"/>
  <c r="H33" i="31"/>
  <c r="AK216" i="31"/>
  <c r="L216" i="31"/>
  <c r="AI13" i="31"/>
  <c r="J13" i="31"/>
  <c r="J226" i="31"/>
  <c r="AI226" i="31"/>
  <c r="M35" i="31"/>
  <c r="AL35" i="31"/>
  <c r="G138" i="31"/>
  <c r="AF138" i="31"/>
  <c r="AI243" i="31"/>
  <c r="J243" i="31"/>
  <c r="AL283" i="34"/>
  <c r="AM283" i="34" s="1"/>
  <c r="M283" i="34"/>
  <c r="M93" i="34"/>
  <c r="AL93" i="34"/>
  <c r="AM93" i="34" s="1"/>
  <c r="H152" i="34"/>
  <c r="AG152" i="34"/>
  <c r="AG222" i="31"/>
  <c r="H222" i="31"/>
  <c r="AH196" i="31"/>
  <c r="I196" i="31"/>
  <c r="AH168" i="31"/>
  <c r="I168" i="31"/>
  <c r="AK193" i="31"/>
  <c r="L193" i="31"/>
  <c r="AG47" i="31"/>
  <c r="H47" i="31"/>
  <c r="AH179" i="31"/>
  <c r="I179" i="31"/>
  <c r="G155" i="31"/>
  <c r="AF155" i="31"/>
  <c r="AH140" i="34"/>
  <c r="I140" i="34"/>
  <c r="AK57" i="34"/>
  <c r="L57" i="34"/>
  <c r="AL206" i="34"/>
  <c r="AM206" i="34" s="1"/>
  <c r="M206" i="34"/>
  <c r="AI159" i="34"/>
  <c r="J159" i="34"/>
  <c r="AI28" i="31"/>
  <c r="J28" i="31"/>
  <c r="L103" i="31"/>
  <c r="AK103" i="31"/>
  <c r="L285" i="31"/>
  <c r="AK285" i="31"/>
  <c r="K295" i="31"/>
  <c r="AJ295" i="31"/>
  <c r="AJ85" i="31"/>
  <c r="K85" i="31"/>
  <c r="AJ285" i="31"/>
  <c r="K285" i="31"/>
  <c r="AK292" i="31"/>
  <c r="L292" i="31"/>
  <c r="H105" i="34"/>
  <c r="AG105" i="34"/>
  <c r="L7" i="34"/>
  <c r="AK7" i="34"/>
  <c r="AI257" i="34"/>
  <c r="J257" i="34"/>
  <c r="H38" i="34"/>
  <c r="AG38" i="34"/>
  <c r="AH289" i="34"/>
  <c r="I289" i="34"/>
  <c r="I54" i="34"/>
  <c r="AH54" i="34"/>
  <c r="AF196" i="34"/>
  <c r="G196" i="34"/>
  <c r="M262" i="34"/>
  <c r="AL262" i="34"/>
  <c r="AM262" i="34" s="1"/>
  <c r="H220" i="34"/>
  <c r="AG220" i="34"/>
  <c r="H139" i="34"/>
  <c r="AG139" i="34"/>
  <c r="M249" i="34"/>
  <c r="AL249" i="34"/>
  <c r="AM249" i="34" s="1"/>
  <c r="M133" i="34"/>
  <c r="AL133" i="34"/>
  <c r="AM133" i="34" s="1"/>
  <c r="AF172" i="34"/>
  <c r="G172" i="34"/>
  <c r="AI138" i="31"/>
  <c r="J138" i="31"/>
  <c r="AL104" i="31"/>
  <c r="M104" i="31"/>
  <c r="J44" i="31"/>
  <c r="AI44" i="31"/>
  <c r="AG203" i="31"/>
  <c r="H203" i="31"/>
  <c r="M203" i="31"/>
  <c r="AL203" i="31"/>
  <c r="L19" i="31"/>
  <c r="AK19" i="31"/>
  <c r="AH77" i="31"/>
  <c r="I77" i="31"/>
  <c r="H308" i="34"/>
  <c r="AG308" i="34"/>
  <c r="J290" i="34"/>
  <c r="AI290" i="34"/>
  <c r="G111" i="34"/>
  <c r="AF111" i="34"/>
  <c r="L283" i="34"/>
  <c r="AK283" i="34"/>
  <c r="AL155" i="31"/>
  <c r="M155" i="31"/>
  <c r="L47" i="31"/>
  <c r="AK47" i="31"/>
  <c r="H167" i="31"/>
  <c r="AG167" i="31"/>
  <c r="K227" i="31"/>
  <c r="AJ227" i="31"/>
  <c r="AI273" i="31"/>
  <c r="J273" i="31"/>
  <c r="AL116" i="31"/>
  <c r="M116" i="31"/>
  <c r="K33" i="31"/>
  <c r="AJ33" i="31"/>
  <c r="H261" i="34"/>
  <c r="AG261" i="34"/>
  <c r="K240" i="34"/>
  <c r="AJ240" i="34"/>
  <c r="AL146" i="34"/>
  <c r="AM146" i="34" s="1"/>
  <c r="M146" i="34"/>
  <c r="H175" i="31"/>
  <c r="AG175" i="31"/>
  <c r="AK291" i="31"/>
  <c r="L291" i="31"/>
  <c r="I157" i="31"/>
  <c r="AH157" i="31"/>
  <c r="AL117" i="31"/>
  <c r="M117" i="31"/>
  <c r="I163" i="31"/>
  <c r="AH163" i="31"/>
  <c r="AI43" i="31"/>
  <c r="J43" i="31"/>
  <c r="AH56" i="34"/>
  <c r="I56" i="34"/>
  <c r="J209" i="33"/>
  <c r="AI209" i="33"/>
  <c r="J113" i="34"/>
  <c r="AI113" i="34"/>
  <c r="AL168" i="31"/>
  <c r="M168" i="31"/>
  <c r="M311" i="31"/>
  <c r="AL311" i="31"/>
  <c r="AI85" i="31"/>
  <c r="J85" i="31"/>
  <c r="G285" i="31"/>
  <c r="AF285" i="31"/>
  <c r="M222" i="31"/>
  <c r="AL222" i="31"/>
  <c r="L90" i="31"/>
  <c r="AK90" i="31"/>
  <c r="AL42" i="31"/>
  <c r="M42" i="31"/>
  <c r="H37" i="35"/>
  <c r="AG37" i="35"/>
  <c r="M200" i="34"/>
  <c r="AL200" i="34"/>
  <c r="AM200" i="34" s="1"/>
  <c r="J129" i="34"/>
  <c r="AI129" i="34"/>
  <c r="I233" i="31"/>
  <c r="AH233" i="31"/>
  <c r="AJ63" i="31"/>
  <c r="K63" i="31"/>
  <c r="J142" i="31"/>
  <c r="AI142" i="31"/>
  <c r="AG142" i="31"/>
  <c r="H142" i="31"/>
  <c r="AL142" i="31"/>
  <c r="M142" i="31"/>
  <c r="AI110" i="31"/>
  <c r="J110" i="31"/>
  <c r="AJ24" i="31"/>
  <c r="K24" i="31"/>
  <c r="AG109" i="34"/>
  <c r="H109" i="34"/>
  <c r="G133" i="34"/>
  <c r="AF133" i="34"/>
  <c r="AK89" i="34"/>
  <c r="L89" i="34"/>
  <c r="AL72" i="34"/>
  <c r="AM72" i="34" s="1"/>
  <c r="M72" i="34"/>
  <c r="M286" i="31"/>
  <c r="AL286" i="31"/>
  <c r="G245" i="31"/>
  <c r="AF245" i="31"/>
  <c r="AH265" i="31"/>
  <c r="I265" i="31"/>
  <c r="J137" i="31"/>
  <c r="AI137" i="31"/>
  <c r="L134" i="31"/>
  <c r="AK134" i="31"/>
  <c r="AL300" i="31"/>
  <c r="M300" i="31"/>
  <c r="K190" i="31"/>
  <c r="AJ190" i="31"/>
  <c r="H113" i="34"/>
  <c r="AG113" i="34"/>
  <c r="G107" i="34"/>
  <c r="AF107" i="34"/>
  <c r="AF260" i="34"/>
  <c r="G260" i="34"/>
  <c r="AI300" i="31"/>
  <c r="J300" i="31"/>
  <c r="J78" i="31"/>
  <c r="AI78" i="31"/>
  <c r="AJ101" i="31"/>
  <c r="K101" i="31"/>
  <c r="AK154" i="31"/>
  <c r="L154" i="31"/>
  <c r="H267" i="31"/>
  <c r="AG267" i="31"/>
  <c r="G163" i="31"/>
  <c r="AF163" i="31"/>
  <c r="AK141" i="34"/>
  <c r="L141" i="34"/>
  <c r="J271" i="35"/>
  <c r="AI271" i="35"/>
  <c r="AJ56" i="34"/>
  <c r="K56" i="34"/>
  <c r="L28" i="31"/>
  <c r="AK28" i="31"/>
  <c r="L225" i="31"/>
  <c r="AK225" i="31"/>
  <c r="AL15" i="31"/>
  <c r="M15" i="31"/>
  <c r="I185" i="31"/>
  <c r="AH185" i="31"/>
  <c r="AL288" i="31"/>
  <c r="M288" i="31"/>
  <c r="I278" i="31"/>
  <c r="AH278" i="31"/>
  <c r="AH96" i="31"/>
  <c r="I96" i="31"/>
  <c r="H242" i="34"/>
  <c r="AG242" i="34"/>
  <c r="AG82" i="34"/>
  <c r="H82" i="34"/>
  <c r="AJ29" i="31"/>
  <c r="K29" i="31"/>
  <c r="AK147" i="31"/>
  <c r="L147" i="31"/>
  <c r="H21" i="31"/>
  <c r="AG21" i="31"/>
  <c r="AJ196" i="31"/>
  <c r="K196" i="31"/>
  <c r="AF20" i="31"/>
  <c r="G20" i="31"/>
  <c r="AL245" i="31"/>
  <c r="M245" i="31"/>
  <c r="AJ17" i="34"/>
  <c r="K17" i="34"/>
  <c r="AH112" i="34"/>
  <c r="I112" i="34"/>
  <c r="K313" i="35"/>
  <c r="AJ313" i="35"/>
  <c r="AF224" i="31"/>
  <c r="G224" i="31"/>
  <c r="J196" i="31"/>
  <c r="AI196" i="31"/>
  <c r="H60" i="31"/>
  <c r="AG60" i="31"/>
  <c r="AL44" i="31"/>
  <c r="M44" i="31"/>
  <c r="H243" i="31"/>
  <c r="AG243" i="31"/>
  <c r="I147" i="31"/>
  <c r="AH147" i="31"/>
  <c r="AH269" i="31"/>
  <c r="I269" i="31"/>
  <c r="G187" i="34"/>
  <c r="AF187" i="34"/>
  <c r="AK102" i="34"/>
  <c r="L102" i="34"/>
  <c r="AK262" i="34"/>
  <c r="L262" i="34"/>
  <c r="AL90" i="31"/>
  <c r="M90" i="31"/>
  <c r="AL98" i="31"/>
  <c r="M98" i="31"/>
  <c r="H277" i="31"/>
  <c r="AG277" i="31"/>
  <c r="AI266" i="31"/>
  <c r="J266" i="31"/>
  <c r="AK297" i="31"/>
  <c r="L297" i="31"/>
  <c r="L181" i="31"/>
  <c r="AK181" i="31"/>
  <c r="M234" i="31"/>
  <c r="AL234" i="31"/>
  <c r="L275" i="34"/>
  <c r="AK275" i="34"/>
  <c r="I149" i="33"/>
  <c r="AH149" i="33"/>
  <c r="AH97" i="34"/>
  <c r="I97" i="34"/>
  <c r="AH41" i="31"/>
  <c r="I41" i="31"/>
  <c r="J277" i="31"/>
  <c r="AI277" i="31"/>
  <c r="I31" i="31"/>
  <c r="AH31" i="31"/>
  <c r="AH33" i="31"/>
  <c r="I33" i="31"/>
  <c r="AJ214" i="31"/>
  <c r="K214" i="31"/>
  <c r="H253" i="31"/>
  <c r="AG253" i="31"/>
  <c r="I229" i="31"/>
  <c r="AH229" i="31"/>
  <c r="J97" i="34"/>
  <c r="AI97" i="34"/>
  <c r="M141" i="34"/>
  <c r="AL141" i="34"/>
  <c r="AM141" i="34" s="1"/>
  <c r="AK255" i="34"/>
  <c r="L255" i="34"/>
  <c r="AI280" i="31"/>
  <c r="J280" i="31"/>
  <c r="AI309" i="31"/>
  <c r="J309" i="31"/>
  <c r="J206" i="31"/>
  <c r="AI206" i="31"/>
  <c r="H32" i="31"/>
  <c r="AG32" i="31"/>
  <c r="I92" i="31"/>
  <c r="AH92" i="31"/>
  <c r="I192" i="31"/>
  <c r="AH192" i="31"/>
  <c r="H272" i="31"/>
  <c r="AG272" i="31"/>
  <c r="G170" i="34"/>
  <c r="AF170" i="34"/>
  <c r="J252" i="34"/>
  <c r="AI252" i="34"/>
  <c r="AJ82" i="34"/>
  <c r="K82" i="34"/>
  <c r="AF113" i="34"/>
  <c r="G113" i="34"/>
  <c r="AL138" i="31"/>
  <c r="M138" i="31"/>
  <c r="I30" i="31"/>
  <c r="AH30" i="31"/>
  <c r="I296" i="31"/>
  <c r="AH296" i="31"/>
  <c r="M134" i="31"/>
  <c r="AL134" i="31"/>
  <c r="K120" i="31"/>
  <c r="AJ120" i="31"/>
  <c r="L110" i="31"/>
  <c r="AK110" i="31"/>
  <c r="M157" i="31"/>
  <c r="AL157" i="31"/>
  <c r="AH22" i="34"/>
  <c r="I22" i="34"/>
  <c r="J72" i="34"/>
  <c r="AI72" i="34"/>
  <c r="AI196" i="34"/>
  <c r="J196" i="34"/>
  <c r="H39" i="35"/>
  <c r="AG39" i="35"/>
  <c r="K23" i="34"/>
  <c r="AJ23" i="34"/>
  <c r="AK65" i="34"/>
  <c r="L65" i="34"/>
  <c r="M220" i="34"/>
  <c r="AL220" i="34"/>
  <c r="AM220" i="34" s="1"/>
  <c r="AI203" i="34"/>
  <c r="J203" i="34"/>
  <c r="H169" i="34"/>
  <c r="AG169" i="34"/>
  <c r="H257" i="34"/>
  <c r="AG257" i="34"/>
  <c r="AG141" i="34"/>
  <c r="H141" i="34"/>
  <c r="AF38" i="34"/>
  <c r="G38" i="34"/>
  <c r="AL187" i="34"/>
  <c r="AM187" i="34" s="1"/>
  <c r="M187" i="34"/>
  <c r="L213" i="34"/>
  <c r="AK213" i="34"/>
  <c r="K31" i="31"/>
  <c r="AJ31" i="31"/>
  <c r="AG40" i="31"/>
  <c r="H40" i="31"/>
  <c r="H296" i="31"/>
  <c r="AG296" i="31"/>
  <c r="AF33" i="31"/>
  <c r="G33" i="31"/>
  <c r="AG165" i="31"/>
  <c r="H165" i="31"/>
  <c r="AL80" i="31"/>
  <c r="M80" i="31"/>
  <c r="AG80" i="31"/>
  <c r="H80" i="31"/>
  <c r="AJ152" i="34"/>
  <c r="K152" i="34"/>
  <c r="H153" i="34"/>
  <c r="AG153" i="34"/>
  <c r="AI153" i="34"/>
  <c r="J153" i="34"/>
  <c r="AK302" i="31"/>
  <c r="L302" i="31"/>
  <c r="AK206" i="31"/>
  <c r="L206" i="31"/>
  <c r="M26" i="31"/>
  <c r="AL26" i="31"/>
  <c r="AH126" i="31"/>
  <c r="I126" i="31"/>
  <c r="AH20" i="31"/>
  <c r="I20" i="31"/>
  <c r="AL227" i="31"/>
  <c r="M227" i="31"/>
  <c r="M291" i="34"/>
  <c r="AL291" i="34"/>
  <c r="AM291" i="34" s="1"/>
  <c r="L259" i="34"/>
  <c r="AK259" i="34"/>
  <c r="G239" i="34"/>
  <c r="AF239" i="34"/>
  <c r="L301" i="31"/>
  <c r="AK301" i="31"/>
  <c r="J21" i="31"/>
  <c r="AI21" i="31"/>
  <c r="H63" i="31"/>
  <c r="AG63" i="31"/>
  <c r="AG103" i="31"/>
  <c r="H103" i="31"/>
  <c r="AJ184" i="31"/>
  <c r="K184" i="31"/>
  <c r="H292" i="31"/>
  <c r="AG292" i="31"/>
  <c r="I220" i="31"/>
  <c r="AH220" i="31"/>
  <c r="I170" i="34"/>
  <c r="AH170" i="34"/>
  <c r="AG174" i="34"/>
  <c r="H174" i="34"/>
  <c r="K290" i="34"/>
  <c r="AJ290" i="34"/>
  <c r="I142" i="31"/>
  <c r="AH142" i="31"/>
  <c r="AL158" i="31"/>
  <c r="M158" i="31"/>
  <c r="H304" i="31"/>
  <c r="AG304" i="31"/>
  <c r="L303" i="31"/>
  <c r="AK303" i="31"/>
  <c r="AL184" i="31"/>
  <c r="M184" i="31"/>
  <c r="AJ301" i="31"/>
  <c r="K301" i="31"/>
  <c r="K59" i="31"/>
  <c r="AJ59" i="31"/>
  <c r="L162" i="34"/>
  <c r="AK162" i="34"/>
  <c r="AH260" i="34"/>
  <c r="I260" i="34"/>
  <c r="AF209" i="33"/>
  <c r="G209" i="33"/>
  <c r="I73" i="33"/>
  <c r="AH73" i="33"/>
  <c r="H59" i="31"/>
  <c r="AG59" i="31"/>
  <c r="AF45" i="31"/>
  <c r="G45" i="31"/>
  <c r="M204" i="31"/>
  <c r="AL204" i="31"/>
  <c r="AL8" i="31"/>
  <c r="M8" i="31"/>
  <c r="G59" i="31"/>
  <c r="AF59" i="31"/>
  <c r="AK98" i="31"/>
  <c r="L98" i="31"/>
  <c r="H96" i="31"/>
  <c r="AG96" i="31"/>
  <c r="AJ7" i="34"/>
  <c r="K7" i="34"/>
  <c r="G309" i="34"/>
  <c r="AF309" i="34"/>
  <c r="H199" i="34"/>
  <c r="AG199" i="34"/>
  <c r="J86" i="31"/>
  <c r="AI86" i="31"/>
  <c r="AG229" i="31"/>
  <c r="H229" i="31"/>
  <c r="M71" i="31"/>
  <c r="AL71" i="31"/>
  <c r="J116" i="31"/>
  <c r="AI116" i="31"/>
  <c r="H43" i="31"/>
  <c r="AG43" i="31"/>
  <c r="G34" i="31"/>
  <c r="AF34" i="31"/>
  <c r="J152" i="34"/>
  <c r="AI152" i="34"/>
  <c r="AL257" i="34"/>
  <c r="AM257" i="34" s="1"/>
  <c r="M257" i="34"/>
  <c r="I72" i="34"/>
  <c r="AH72" i="34"/>
  <c r="AL27" i="31"/>
  <c r="M27" i="31"/>
  <c r="AI200" i="31"/>
  <c r="J200" i="31"/>
  <c r="H302" i="31"/>
  <c r="AG302" i="31"/>
  <c r="AI181" i="31"/>
  <c r="J181" i="31"/>
  <c r="H46" i="31"/>
  <c r="AG46" i="31"/>
  <c r="G214" i="31"/>
  <c r="AF214" i="31"/>
  <c r="L221" i="31"/>
  <c r="AK221" i="31"/>
  <c r="AH108" i="34"/>
  <c r="I108" i="34"/>
  <c r="G251" i="33"/>
  <c r="AF251" i="33"/>
  <c r="AJ34" i="31"/>
  <c r="K34" i="31"/>
  <c r="G116" i="31"/>
  <c r="AF116" i="31"/>
  <c r="G118" i="31"/>
  <c r="AF118" i="31"/>
  <c r="AK168" i="31"/>
  <c r="L168" i="31"/>
  <c r="AF262" i="31"/>
  <c r="G262" i="31"/>
  <c r="L280" i="31"/>
  <c r="AK280" i="31"/>
  <c r="AL38" i="34"/>
  <c r="AM38" i="34" s="1"/>
  <c r="M38" i="34"/>
  <c r="H307" i="33"/>
  <c r="AG307" i="33"/>
  <c r="AJ299" i="34"/>
  <c r="K299" i="34"/>
  <c r="H214" i="31"/>
  <c r="AG214" i="31"/>
  <c r="M284" i="31"/>
  <c r="AL284" i="31"/>
  <c r="H185" i="31"/>
  <c r="AG185" i="31"/>
  <c r="AK85" i="31"/>
  <c r="L85" i="31"/>
  <c r="H44" i="31"/>
  <c r="AG44" i="31"/>
  <c r="K100" i="31"/>
  <c r="AJ100" i="31"/>
  <c r="H34" i="31"/>
  <c r="AG34" i="31"/>
  <c r="AI220" i="34"/>
  <c r="J220" i="34"/>
  <c r="AI249" i="34"/>
  <c r="J249" i="34"/>
  <c r="AI311" i="34"/>
  <c r="J311" i="34"/>
  <c r="J103" i="31"/>
  <c r="AI103" i="31"/>
  <c r="K71" i="31"/>
  <c r="AJ71" i="31"/>
  <c r="AL69" i="31"/>
  <c r="M69" i="31"/>
  <c r="M175" i="31"/>
  <c r="AL175" i="31"/>
  <c r="K181" i="31"/>
  <c r="AJ181" i="31"/>
  <c r="AF50" i="31"/>
  <c r="G50" i="31"/>
  <c r="H194" i="31"/>
  <c r="AG194" i="31"/>
  <c r="I74" i="33"/>
  <c r="AH74" i="33"/>
  <c r="AK74" i="33"/>
  <c r="L74" i="33"/>
  <c r="AJ129" i="34"/>
  <c r="K129" i="34"/>
  <c r="J135" i="31"/>
  <c r="AI135" i="31"/>
  <c r="AH100" i="31"/>
  <c r="I100" i="31"/>
  <c r="AF293" i="31"/>
  <c r="G293" i="31"/>
  <c r="AI189" i="31"/>
  <c r="J189" i="31"/>
  <c r="AF147" i="31"/>
  <c r="G147" i="31"/>
  <c r="AF325" i="31"/>
  <c r="A325" i="31"/>
  <c r="T326" i="33"/>
  <c r="J126" i="31"/>
  <c r="AI126" i="31"/>
  <c r="K187" i="34"/>
  <c r="AJ187" i="34"/>
  <c r="H83" i="35"/>
  <c r="AG83" i="35"/>
  <c r="AL199" i="34"/>
  <c r="AM199" i="34" s="1"/>
  <c r="M199" i="34"/>
  <c r="L265" i="31"/>
  <c r="AK265" i="31"/>
  <c r="AJ10" i="31"/>
  <c r="K10" i="31"/>
  <c r="L196" i="31"/>
  <c r="AK196" i="31"/>
  <c r="K311" i="31"/>
  <c r="AJ311" i="31"/>
  <c r="AG29" i="31"/>
  <c r="H29" i="31"/>
  <c r="J217" i="31"/>
  <c r="AI217" i="31"/>
  <c r="AJ160" i="31"/>
  <c r="K160" i="31"/>
  <c r="AH152" i="34"/>
  <c r="I152" i="34"/>
  <c r="G199" i="34"/>
  <c r="AF199" i="34"/>
  <c r="AL170" i="34"/>
  <c r="AM170" i="34" s="1"/>
  <c r="M170" i="34"/>
  <c r="AJ156" i="34"/>
  <c r="K156" i="34"/>
  <c r="J128" i="31"/>
  <c r="AI128" i="31"/>
  <c r="AL266" i="31"/>
  <c r="M266" i="31"/>
  <c r="G85" i="31"/>
  <c r="AF85" i="31"/>
  <c r="H116" i="31"/>
  <c r="AG116" i="31"/>
  <c r="AG188" i="31"/>
  <c r="H188" i="31"/>
  <c r="G69" i="31"/>
  <c r="AF69" i="31"/>
  <c r="AK158" i="31"/>
  <c r="L158" i="31"/>
  <c r="AJ308" i="34"/>
  <c r="K308" i="34"/>
  <c r="K149" i="33"/>
  <c r="AJ149" i="33"/>
  <c r="L146" i="34"/>
  <c r="AK146" i="34"/>
  <c r="J169" i="34"/>
  <c r="AI169" i="34"/>
  <c r="L282" i="34"/>
  <c r="AK282" i="34"/>
  <c r="AG93" i="34"/>
  <c r="H93" i="34"/>
  <c r="AJ262" i="34"/>
  <c r="K262" i="34"/>
  <c r="H74" i="33"/>
  <c r="AG74" i="33"/>
  <c r="I243" i="34"/>
  <c r="AH243" i="34"/>
  <c r="J74" i="33"/>
  <c r="AI74" i="33"/>
  <c r="G65" i="34"/>
  <c r="AF65" i="34"/>
  <c r="L64" i="34"/>
  <c r="AK64" i="34"/>
  <c r="H183" i="33"/>
  <c r="AG183" i="33"/>
  <c r="M188" i="31"/>
  <c r="AL188" i="31"/>
  <c r="AF223" i="31"/>
  <c r="G223" i="31"/>
  <c r="J267" i="31"/>
  <c r="AI267" i="31"/>
  <c r="AL128" i="31"/>
  <c r="M128" i="31"/>
  <c r="AG71" i="31"/>
  <c r="H71" i="31"/>
  <c r="L92" i="31"/>
  <c r="AK92" i="31"/>
  <c r="AF222" i="31"/>
  <c r="G222" i="31"/>
  <c r="AF64" i="34"/>
  <c r="G64" i="34"/>
  <c r="AF102" i="34"/>
  <c r="G102" i="34"/>
  <c r="AH105" i="34"/>
  <c r="I105" i="34"/>
  <c r="AI192" i="34"/>
  <c r="J192" i="34"/>
  <c r="AH21" i="31"/>
  <c r="I21" i="31"/>
  <c r="AJ16" i="31"/>
  <c r="K16" i="31"/>
  <c r="L234" i="31"/>
  <c r="AK234" i="31"/>
  <c r="AI288" i="31"/>
  <c r="J288" i="31"/>
  <c r="AJ187" i="31"/>
  <c r="K187" i="31"/>
  <c r="AJ210" i="31"/>
  <c r="K210" i="31"/>
  <c r="AJ237" i="31"/>
  <c r="K237" i="31"/>
  <c r="AJ192" i="34"/>
  <c r="K192" i="34"/>
  <c r="AH209" i="33"/>
  <c r="I209" i="33"/>
  <c r="K309" i="34"/>
  <c r="AJ309" i="34"/>
  <c r="K211" i="31"/>
  <c r="AJ211" i="31"/>
  <c r="AL232" i="31"/>
  <c r="M232" i="31"/>
  <c r="H35" i="31"/>
  <c r="AG35" i="31"/>
  <c r="AG100" i="31"/>
  <c r="H100" i="31"/>
  <c r="AF145" i="31"/>
  <c r="G145" i="31"/>
  <c r="AG177" i="31"/>
  <c r="H177" i="31"/>
  <c r="AJ112" i="34"/>
  <c r="K112" i="34"/>
  <c r="M107" i="34"/>
  <c r="AL107" i="34"/>
  <c r="AM107" i="34" s="1"/>
  <c r="AH238" i="34"/>
  <c r="I238" i="34"/>
  <c r="H263" i="31"/>
  <c r="AG263" i="31"/>
  <c r="AF11" i="31"/>
  <c r="G11" i="31"/>
  <c r="AL209" i="31"/>
  <c r="M209" i="31"/>
  <c r="AK253" i="31"/>
  <c r="L253" i="31"/>
  <c r="I244" i="31"/>
  <c r="AH244" i="31"/>
  <c r="H19" i="31"/>
  <c r="AG19" i="31"/>
  <c r="J95" i="31"/>
  <c r="AI95" i="31"/>
  <c r="L261" i="34"/>
  <c r="AK261" i="34"/>
  <c r="L307" i="34"/>
  <c r="AK307" i="34"/>
  <c r="AL82" i="34"/>
  <c r="AM82" i="34" s="1"/>
  <c r="M82" i="34"/>
  <c r="K66" i="31"/>
  <c r="AJ66" i="31"/>
  <c r="H15" i="31"/>
  <c r="AG15" i="31"/>
  <c r="M120" i="31"/>
  <c r="AL120" i="31"/>
  <c r="M193" i="31"/>
  <c r="AL193" i="31"/>
  <c r="G240" i="31"/>
  <c r="AF240" i="31"/>
  <c r="J292" i="31"/>
  <c r="AI292" i="31"/>
  <c r="J93" i="34"/>
  <c r="AI93" i="34"/>
  <c r="L68" i="34"/>
  <c r="AK68" i="34"/>
  <c r="G151" i="34"/>
  <c r="AF151" i="34"/>
  <c r="H239" i="34"/>
  <c r="AG239" i="34"/>
  <c r="AK313" i="35"/>
  <c r="L313" i="35"/>
  <c r="AJ75" i="31"/>
  <c r="K75" i="31"/>
  <c r="AL12" i="31"/>
  <c r="M12" i="31"/>
  <c r="I235" i="31"/>
  <c r="AH235" i="31"/>
  <c r="AH11" i="31"/>
  <c r="I11" i="31"/>
  <c r="M235" i="31"/>
  <c r="AL235" i="31"/>
  <c r="G209" i="31"/>
  <c r="AF209" i="31"/>
  <c r="J245" i="31"/>
  <c r="AI245" i="31"/>
  <c r="M151" i="34"/>
  <c r="AL151" i="34"/>
  <c r="AM151" i="34" s="1"/>
  <c r="H184" i="35"/>
  <c r="AG184" i="35"/>
  <c r="AL201" i="31"/>
  <c r="M201" i="31"/>
  <c r="AJ88" i="31"/>
  <c r="K88" i="31"/>
  <c r="AF157" i="31"/>
  <c r="G157" i="31"/>
  <c r="K40" i="31"/>
  <c r="AJ40" i="31"/>
  <c r="G164" i="31"/>
  <c r="AF164" i="31"/>
  <c r="L142" i="31"/>
  <c r="AK142" i="31"/>
  <c r="L127" i="31"/>
  <c r="AK127" i="31"/>
  <c r="K153" i="34"/>
  <c r="AJ153" i="34"/>
  <c r="L109" i="34"/>
  <c r="AK109" i="34"/>
  <c r="J76" i="35"/>
  <c r="AI76" i="35"/>
  <c r="G196" i="31"/>
  <c r="AF196" i="31"/>
  <c r="G297" i="31"/>
  <c r="AF297" i="31"/>
  <c r="AF304" i="31"/>
  <c r="G304" i="31"/>
  <c r="AH124" i="31"/>
  <c r="I124" i="31"/>
  <c r="AK207" i="31"/>
  <c r="L207" i="31"/>
  <c r="AL100" i="31"/>
  <c r="M100" i="31"/>
  <c r="G175" i="31"/>
  <c r="AF175" i="31"/>
  <c r="K143" i="34"/>
  <c r="AJ143" i="34"/>
  <c r="AG196" i="34"/>
  <c r="H196" i="34"/>
  <c r="G278" i="31"/>
  <c r="AF278" i="31"/>
  <c r="AL127" i="31"/>
  <c r="M127" i="31"/>
  <c r="K272" i="31"/>
  <c r="AJ272" i="31"/>
  <c r="G286" i="31"/>
  <c r="AF286" i="31"/>
  <c r="L124" i="31"/>
  <c r="AK124" i="31"/>
  <c r="L94" i="31"/>
  <c r="AK94" i="31"/>
  <c r="AJ242" i="34"/>
  <c r="K242" i="34"/>
  <c r="AK271" i="35"/>
  <c r="L271" i="35"/>
  <c r="J111" i="34"/>
  <c r="AI111" i="34"/>
  <c r="J210" i="31"/>
  <c r="AI210" i="31"/>
  <c r="AJ154" i="31"/>
  <c r="K154" i="31"/>
  <c r="L185" i="31"/>
  <c r="AK185" i="31"/>
  <c r="AF166" i="31"/>
  <c r="G166" i="31"/>
  <c r="M305" i="31"/>
  <c r="AL305" i="31"/>
  <c r="AJ115" i="31"/>
  <c r="K115" i="31"/>
  <c r="AI214" i="31"/>
  <c r="J214" i="31"/>
  <c r="AH268" i="34"/>
  <c r="I268" i="34"/>
  <c r="H65" i="34"/>
  <c r="AG65" i="34"/>
  <c r="AG172" i="34"/>
  <c r="H172" i="34"/>
  <c r="I13" i="31"/>
  <c r="AH13" i="31"/>
  <c r="H70" i="31"/>
  <c r="AG70" i="31"/>
  <c r="AG88" i="31"/>
  <c r="H88" i="31"/>
  <c r="AH85" i="31"/>
  <c r="I85" i="31"/>
  <c r="G95" i="31"/>
  <c r="AF95" i="31"/>
  <c r="AH164" i="31"/>
  <c r="I164" i="31"/>
  <c r="G37" i="35"/>
  <c r="AF37" i="35"/>
  <c r="AH139" i="34"/>
  <c r="I139" i="34"/>
  <c r="AJ239" i="34"/>
  <c r="K239" i="34"/>
  <c r="J283" i="34"/>
  <c r="AI283" i="34"/>
  <c r="AJ21" i="31"/>
  <c r="K21" i="31"/>
  <c r="H295" i="31"/>
  <c r="AG295" i="31"/>
  <c r="AK52" i="31"/>
  <c r="L52" i="31"/>
  <c r="AF135" i="31"/>
  <c r="G135" i="31"/>
  <c r="AF192" i="31"/>
  <c r="G192" i="31"/>
  <c r="AL309" i="31"/>
  <c r="M309" i="31"/>
  <c r="I280" i="31"/>
  <c r="AH280" i="31"/>
  <c r="L122" i="35"/>
  <c r="AK122" i="35"/>
  <c r="AL89" i="34"/>
  <c r="AM89" i="34" s="1"/>
  <c r="M89" i="34"/>
  <c r="AG150" i="34"/>
  <c r="H150" i="34"/>
  <c r="AI46" i="31"/>
  <c r="J46" i="31"/>
  <c r="I295" i="31"/>
  <c r="AH295" i="31"/>
  <c r="AH125" i="31"/>
  <c r="I125" i="31"/>
  <c r="G52" i="31"/>
  <c r="AF52" i="31"/>
  <c r="AI237" i="31"/>
  <c r="J237" i="31"/>
  <c r="AK137" i="31"/>
  <c r="L137" i="31"/>
  <c r="G291" i="31"/>
  <c r="AF291" i="31"/>
  <c r="AF141" i="34"/>
  <c r="G141" i="34"/>
  <c r="AL276" i="34"/>
  <c r="AM276" i="34" s="1"/>
  <c r="M276" i="34"/>
  <c r="AJ170" i="34"/>
  <c r="K170" i="34"/>
  <c r="M111" i="34"/>
  <c r="AL111" i="34"/>
  <c r="AM111" i="34" s="1"/>
  <c r="AG120" i="31"/>
  <c r="H120" i="31"/>
  <c r="AI88" i="31"/>
  <c r="J88" i="31"/>
  <c r="G103" i="31"/>
  <c r="AF103" i="31"/>
  <c r="AG28" i="31"/>
  <c r="H28" i="31"/>
  <c r="L35" i="31"/>
  <c r="AK35" i="31"/>
  <c r="AL78" i="31"/>
  <c r="M78" i="31"/>
  <c r="AK300" i="31"/>
  <c r="L300" i="31"/>
  <c r="AI89" i="34"/>
  <c r="J89" i="34"/>
  <c r="L250" i="34"/>
  <c r="AK250" i="34"/>
  <c r="AI109" i="34"/>
  <c r="J109" i="34"/>
  <c r="AJ107" i="34"/>
  <c r="K107" i="34"/>
  <c r="AG203" i="34"/>
  <c r="H203" i="34"/>
  <c r="M56" i="34"/>
  <c r="AL56" i="34"/>
  <c r="AM56" i="34" s="1"/>
  <c r="AI313" i="35"/>
  <c r="J313" i="35"/>
  <c r="AK149" i="33"/>
  <c r="L149" i="33"/>
  <c r="H107" i="34"/>
  <c r="AG107" i="34"/>
  <c r="L129" i="34"/>
  <c r="AK129" i="34"/>
  <c r="L260" i="34"/>
  <c r="AK260" i="34"/>
  <c r="L133" i="34"/>
  <c r="AK133" i="34"/>
  <c r="H7" i="34"/>
  <c r="AG7" i="34"/>
  <c r="J154" i="31"/>
  <c r="AI154" i="31"/>
  <c r="AK160" i="31"/>
  <c r="L160" i="31"/>
  <c r="G77" i="31"/>
  <c r="AF77" i="31"/>
  <c r="AJ14" i="31"/>
  <c r="K14" i="31"/>
  <c r="M293" i="31"/>
  <c r="AL293" i="31"/>
  <c r="AI302" i="31"/>
  <c r="J302" i="31"/>
  <c r="AF127" i="31"/>
  <c r="G127" i="31"/>
  <c r="AL102" i="34"/>
  <c r="AM102" i="34" s="1"/>
  <c r="M102" i="34"/>
  <c r="L311" i="34"/>
  <c r="AK311" i="34"/>
  <c r="M112" i="34"/>
  <c r="AL112" i="34"/>
  <c r="AM112" i="34" s="1"/>
  <c r="M251" i="33"/>
  <c r="AL251" i="33"/>
  <c r="AI244" i="31"/>
  <c r="J244" i="31"/>
  <c r="I193" i="31"/>
  <c r="AH193" i="31"/>
  <c r="H207" i="31"/>
  <c r="AG207" i="31"/>
  <c r="K175" i="31"/>
  <c r="AJ175" i="31"/>
  <c r="AG193" i="31"/>
  <c r="H193" i="31"/>
  <c r="AG58" i="31"/>
  <c r="H58" i="31"/>
  <c r="G12" i="31"/>
  <c r="AF12" i="31"/>
  <c r="J105" i="34"/>
  <c r="AI105" i="34"/>
  <c r="K73" i="33"/>
  <c r="AJ73" i="33"/>
  <c r="AJ93" i="34"/>
  <c r="K93" i="34"/>
  <c r="K86" i="31"/>
  <c r="AJ86" i="31"/>
  <c r="AF121" i="31"/>
  <c r="G121" i="31"/>
  <c r="L16" i="31"/>
  <c r="AK16" i="31"/>
  <c r="G292" i="31"/>
  <c r="AF292" i="31"/>
  <c r="AK194" i="31"/>
  <c r="L194" i="31"/>
  <c r="G86" i="31"/>
  <c r="AF86" i="31"/>
  <c r="AI23" i="34"/>
  <c r="J23" i="34"/>
  <c r="AF290" i="34"/>
  <c r="G290" i="34"/>
  <c r="I276" i="34"/>
  <c r="AH276" i="34"/>
  <c r="G62" i="31"/>
  <c r="AF62" i="31"/>
  <c r="AK34" i="31"/>
  <c r="L34" i="31"/>
  <c r="K90" i="31"/>
  <c r="AJ90" i="31"/>
  <c r="AL294" i="31"/>
  <c r="M294" i="31"/>
  <c r="AF25" i="31"/>
  <c r="G25" i="31"/>
  <c r="AL272" i="31"/>
  <c r="M272" i="31"/>
  <c r="AH221" i="31"/>
  <c r="I221" i="31"/>
  <c r="AJ54" i="34"/>
  <c r="K54" i="34"/>
  <c r="J276" i="34"/>
  <c r="AI276" i="34"/>
  <c r="M122" i="35"/>
  <c r="AL122" i="35"/>
  <c r="H246" i="31"/>
  <c r="AG246" i="31"/>
  <c r="M165" i="31"/>
  <c r="AL165" i="31"/>
  <c r="I240" i="31"/>
  <c r="AH240" i="31"/>
  <c r="AH12" i="31"/>
  <c r="I12" i="31"/>
  <c r="AI297" i="31"/>
  <c r="J297" i="31"/>
  <c r="AH277" i="31"/>
  <c r="I277" i="31"/>
  <c r="AK198" i="34"/>
  <c r="L198" i="34"/>
  <c r="I153" i="34"/>
  <c r="AH153" i="34"/>
  <c r="AG61" i="34"/>
  <c r="H61" i="34"/>
  <c r="M198" i="34"/>
  <c r="AL198" i="34"/>
  <c r="AM198" i="34" s="1"/>
  <c r="AI151" i="34"/>
  <c r="J151" i="34"/>
  <c r="AF84" i="31"/>
  <c r="G84" i="31"/>
  <c r="M58" i="31"/>
  <c r="AL58" i="31"/>
  <c r="AI47" i="31"/>
  <c r="J47" i="31"/>
  <c r="K265" i="31"/>
  <c r="AJ265" i="31"/>
  <c r="AJ209" i="31"/>
  <c r="K209" i="31"/>
  <c r="AJ117" i="31"/>
  <c r="K117" i="31"/>
  <c r="AF215" i="31"/>
  <c r="G215" i="31"/>
  <c r="AJ288" i="34"/>
  <c r="K288" i="34"/>
  <c r="L159" i="34"/>
  <c r="AK159" i="34"/>
  <c r="H223" i="31"/>
  <c r="AG223" i="31"/>
  <c r="M224" i="31"/>
  <c r="AL224" i="31"/>
  <c r="AH222" i="31"/>
  <c r="I222" i="31"/>
  <c r="AL41" i="31"/>
  <c r="M41" i="31"/>
  <c r="G225" i="31"/>
  <c r="AF225" i="31"/>
  <c r="I27" i="31"/>
  <c r="AH27" i="31"/>
  <c r="AH71" i="31"/>
  <c r="I71" i="31"/>
  <c r="G17" i="34"/>
  <c r="AF17" i="34"/>
  <c r="L209" i="33"/>
  <c r="AK209" i="33"/>
  <c r="I109" i="34"/>
  <c r="AH109" i="34"/>
  <c r="AG184" i="31"/>
  <c r="H184" i="31"/>
  <c r="K303" i="31"/>
  <c r="AJ303" i="31"/>
  <c r="AK296" i="31"/>
  <c r="L296" i="31"/>
  <c r="AJ179" i="31"/>
  <c r="K179" i="31"/>
  <c r="AJ166" i="31"/>
  <c r="K166" i="31"/>
  <c r="AF276" i="31"/>
  <c r="G276" i="31"/>
  <c r="AI201" i="31"/>
  <c r="J201" i="31"/>
  <c r="AG23" i="34"/>
  <c r="H23" i="34"/>
  <c r="I113" i="34"/>
  <c r="AH113" i="34"/>
  <c r="L187" i="31"/>
  <c r="AK187" i="31"/>
  <c r="K221" i="31"/>
  <c r="AJ221" i="31"/>
  <c r="K50" i="31"/>
  <c r="AJ50" i="31"/>
  <c r="K106" i="31"/>
  <c r="AJ106" i="31"/>
  <c r="H232" i="31"/>
  <c r="AG232" i="31"/>
  <c r="L188" i="31"/>
  <c r="AK188" i="31"/>
  <c r="L18" i="34"/>
  <c r="AK18" i="34"/>
  <c r="M109" i="34"/>
  <c r="AL109" i="34"/>
  <c r="AM109" i="34" s="1"/>
  <c r="AK119" i="34"/>
  <c r="L119" i="34"/>
  <c r="G188" i="31"/>
  <c r="AF188" i="31"/>
  <c r="I134" i="31"/>
  <c r="AH134" i="31"/>
  <c r="AK60" i="31"/>
  <c r="L60" i="31"/>
  <c r="AF167" i="31"/>
  <c r="G167" i="31"/>
  <c r="J190" i="31"/>
  <c r="AI190" i="31"/>
  <c r="I292" i="31"/>
  <c r="AH292" i="31"/>
  <c r="AF311" i="31"/>
  <c r="G311" i="31"/>
  <c r="AK268" i="34"/>
  <c r="L268" i="34"/>
  <c r="I37" i="35"/>
  <c r="AH37" i="35"/>
  <c r="AH23" i="34"/>
  <c r="I23" i="34"/>
  <c r="AF273" i="31"/>
  <c r="G273" i="31"/>
  <c r="AL10" i="31"/>
  <c r="M10" i="31"/>
  <c r="M279" i="31"/>
  <c r="AL279" i="31"/>
  <c r="AH166" i="31"/>
  <c r="I166" i="31"/>
  <c r="G125" i="31"/>
  <c r="AF125" i="31"/>
  <c r="J295" i="31"/>
  <c r="AI295" i="31"/>
  <c r="J262" i="34"/>
  <c r="AI262" i="34"/>
  <c r="G93" i="34"/>
  <c r="AF93" i="34"/>
  <c r="J183" i="33"/>
  <c r="AI183" i="33"/>
  <c r="AJ76" i="35"/>
  <c r="K76" i="35"/>
  <c r="AK62" i="31"/>
  <c r="L62" i="31"/>
  <c r="AG311" i="31"/>
  <c r="H311" i="31"/>
  <c r="AK226" i="31"/>
  <c r="L226" i="31"/>
  <c r="J136" i="31"/>
  <c r="AI136" i="31"/>
  <c r="AI60" i="31"/>
  <c r="J60" i="31"/>
  <c r="AL24" i="31"/>
  <c r="M24" i="31"/>
  <c r="AJ103" i="31"/>
  <c r="K103" i="31"/>
  <c r="AK108" i="34"/>
  <c r="L108" i="34"/>
  <c r="AH179" i="34"/>
  <c r="I179" i="34"/>
  <c r="AK239" i="34"/>
  <c r="L239" i="34"/>
  <c r="AK24" i="31"/>
  <c r="L24" i="31"/>
  <c r="AI164" i="31"/>
  <c r="J164" i="31"/>
  <c r="AL277" i="31"/>
  <c r="M277" i="31"/>
  <c r="G94" i="31"/>
  <c r="AF94" i="31"/>
  <c r="AL303" i="31"/>
  <c r="M303" i="31"/>
  <c r="AG154" i="31"/>
  <c r="H154" i="31"/>
  <c r="H101" i="31"/>
  <c r="AG101" i="31"/>
  <c r="J141" i="34"/>
  <c r="AI141" i="34"/>
  <c r="AL7" i="34"/>
  <c r="AM7" i="34" s="1"/>
  <c r="M7" i="34"/>
  <c r="I271" i="35"/>
  <c r="AH271" i="35"/>
  <c r="H22" i="34"/>
  <c r="AG22" i="34"/>
  <c r="G236" i="31"/>
  <c r="AF236" i="31"/>
  <c r="AI55" i="31"/>
  <c r="J55" i="31"/>
  <c r="AH226" i="31"/>
  <c r="I226" i="31"/>
  <c r="AK304" i="31"/>
  <c r="L304" i="31"/>
  <c r="AK120" i="31"/>
  <c r="L120" i="31"/>
  <c r="I303" i="31"/>
  <c r="AH303" i="31"/>
  <c r="G28" i="31"/>
  <c r="AF28" i="31"/>
  <c r="AF97" i="34"/>
  <c r="G97" i="34"/>
  <c r="AF291" i="34"/>
  <c r="G291" i="34"/>
  <c r="AG250" i="34"/>
  <c r="H250" i="34"/>
  <c r="AK82" i="34"/>
  <c r="L82" i="34"/>
  <c r="AK249" i="34"/>
  <c r="L249" i="34"/>
  <c r="G307" i="33"/>
  <c r="AF307" i="33"/>
  <c r="AK9" i="35"/>
  <c r="L9" i="35"/>
  <c r="L179" i="34"/>
  <c r="AK179" i="34"/>
  <c r="K251" i="33"/>
  <c r="AJ251" i="33"/>
  <c r="AG231" i="34"/>
  <c r="H231" i="34"/>
  <c r="AF9" i="35"/>
  <c r="G9" i="35"/>
  <c r="AH257" i="34"/>
  <c r="I257" i="34"/>
  <c r="AF7" i="34"/>
  <c r="G7" i="34"/>
  <c r="AJ269" i="31"/>
  <c r="K269" i="31"/>
  <c r="K232" i="31"/>
  <c r="AJ232" i="31"/>
  <c r="AF294" i="31"/>
  <c r="G294" i="31"/>
  <c r="AH285" i="31"/>
  <c r="I285" i="31"/>
  <c r="AK138" i="31"/>
  <c r="L138" i="31"/>
  <c r="K11" i="31"/>
  <c r="AJ11" i="31"/>
  <c r="K44" i="31"/>
  <c r="AJ44" i="31"/>
  <c r="L39" i="35"/>
  <c r="AK39" i="35"/>
  <c r="L203" i="34"/>
  <c r="AK203" i="34"/>
  <c r="AI122" i="35"/>
  <c r="J122" i="35"/>
  <c r="AG77" i="31"/>
  <c r="H77" i="31"/>
  <c r="AH224" i="31"/>
  <c r="I224" i="31"/>
  <c r="L30" i="31"/>
  <c r="AK30" i="31"/>
  <c r="L164" i="31"/>
  <c r="AK164" i="31"/>
  <c r="J35" i="31"/>
  <c r="AI35" i="31"/>
  <c r="J30" i="31"/>
  <c r="AI30" i="31"/>
  <c r="AK67" i="31"/>
  <c r="L67" i="31"/>
  <c r="AJ217" i="31"/>
  <c r="K217" i="31"/>
  <c r="AH175" i="35"/>
  <c r="I175" i="35"/>
  <c r="H108" i="34"/>
  <c r="AG108" i="34"/>
  <c r="K282" i="34"/>
  <c r="AJ282" i="34"/>
  <c r="H31" i="31"/>
  <c r="AG31" i="31"/>
  <c r="AK44" i="31"/>
  <c r="L44" i="31"/>
  <c r="AG164" i="31"/>
  <c r="H164" i="31"/>
  <c r="AJ41" i="31"/>
  <c r="K41" i="31"/>
  <c r="K273" i="31"/>
  <c r="AJ273" i="31"/>
  <c r="M265" i="31"/>
  <c r="AL265" i="31"/>
  <c r="AH76" i="35"/>
  <c r="I76" i="35"/>
  <c r="I229" i="34"/>
  <c r="AH229" i="34"/>
  <c r="AF283" i="34"/>
  <c r="G283" i="34"/>
  <c r="K12" i="31"/>
  <c r="AJ12" i="31"/>
  <c r="K136" i="31"/>
  <c r="AJ136" i="31"/>
  <c r="AJ81" i="31"/>
  <c r="K81" i="31"/>
  <c r="H204" i="31"/>
  <c r="AG204" i="31"/>
  <c r="G189" i="31"/>
  <c r="AF189" i="31"/>
  <c r="J166" i="31"/>
  <c r="AI166" i="31"/>
  <c r="AJ28" i="31"/>
  <c r="K28" i="31"/>
  <c r="AK174" i="34"/>
  <c r="L174" i="34"/>
  <c r="AF119" i="34"/>
  <c r="G119" i="34"/>
  <c r="AH123" i="34"/>
  <c r="I123" i="34"/>
  <c r="G264" i="31"/>
  <c r="AF264" i="31"/>
  <c r="G204" i="31"/>
  <c r="AF204" i="31"/>
  <c r="AH253" i="31"/>
  <c r="I253" i="31"/>
  <c r="AI33" i="31"/>
  <c r="J33" i="31"/>
  <c r="AF91" i="31"/>
  <c r="G91" i="31"/>
  <c r="AH190" i="31"/>
  <c r="I190" i="31"/>
  <c r="H76" i="35"/>
  <c r="AG76" i="35"/>
  <c r="AH102" i="34"/>
  <c r="I102" i="34"/>
  <c r="H17" i="34"/>
  <c r="AG17" i="34"/>
  <c r="L17" i="34"/>
  <c r="AK17" i="34"/>
  <c r="AH159" i="34"/>
  <c r="I159" i="34"/>
  <c r="K46" i="31"/>
  <c r="AJ46" i="31"/>
  <c r="L305" i="31"/>
  <c r="AK305" i="31"/>
  <c r="AF124" i="31"/>
  <c r="G124" i="31"/>
  <c r="J14" i="31"/>
  <c r="AI14" i="31"/>
  <c r="H211" i="31"/>
  <c r="AG211" i="31"/>
  <c r="AJ263" i="31"/>
  <c r="K263" i="31"/>
  <c r="AI291" i="31"/>
  <c r="J291" i="31"/>
  <c r="AJ198" i="34"/>
  <c r="K198" i="34"/>
  <c r="I146" i="34"/>
  <c r="AH146" i="34"/>
  <c r="H145" i="31"/>
  <c r="AG145" i="31"/>
  <c r="M220" i="31"/>
  <c r="AL220" i="31"/>
  <c r="G263" i="31"/>
  <c r="AF263" i="31"/>
  <c r="AL210" i="31"/>
  <c r="M210" i="31"/>
  <c r="K200" i="31"/>
  <c r="AJ200" i="31"/>
  <c r="AH88" i="31"/>
  <c r="I88" i="31"/>
  <c r="G221" i="31"/>
  <c r="AF221" i="31"/>
  <c r="J82" i="34"/>
  <c r="AI82" i="34"/>
  <c r="AL65" i="34"/>
  <c r="AM65" i="34" s="1"/>
  <c r="M65" i="34"/>
  <c r="AL149" i="33"/>
  <c r="M149" i="33"/>
  <c r="K142" i="31"/>
  <c r="AJ142" i="31"/>
  <c r="J8" i="31"/>
  <c r="AI8" i="31"/>
  <c r="AF71" i="31"/>
  <c r="G71" i="31"/>
  <c r="M253" i="31"/>
  <c r="AL253" i="31"/>
  <c r="H118" i="31"/>
  <c r="AG118" i="31"/>
  <c r="J165" i="31"/>
  <c r="AI165" i="31"/>
  <c r="AF206" i="31"/>
  <c r="G206" i="31"/>
  <c r="K102" i="34"/>
  <c r="AJ102" i="34"/>
  <c r="AL70" i="31"/>
  <c r="M70" i="31"/>
  <c r="G32" i="31"/>
  <c r="AF32" i="31"/>
  <c r="AG13" i="31"/>
  <c r="H13" i="31"/>
  <c r="K27" i="31"/>
  <c r="AJ27" i="31"/>
  <c r="M207" i="31"/>
  <c r="AL207" i="31"/>
  <c r="M304" i="31"/>
  <c r="AL304" i="31"/>
  <c r="K167" i="31"/>
  <c r="AJ167" i="31"/>
  <c r="AG79" i="34"/>
  <c r="H79" i="34"/>
  <c r="J146" i="34"/>
  <c r="AI146" i="34"/>
  <c r="M209" i="33"/>
  <c r="AL209" i="33"/>
  <c r="AK136" i="31"/>
  <c r="L136" i="31"/>
  <c r="AF115" i="31"/>
  <c r="G115" i="31"/>
  <c r="AJ124" i="31"/>
  <c r="K124" i="31"/>
  <c r="G36" i="31"/>
  <c r="AF36" i="31"/>
  <c r="AL189" i="31"/>
  <c r="M189" i="31"/>
  <c r="H213" i="31"/>
  <c r="AG213" i="31"/>
  <c r="H179" i="31"/>
  <c r="AG179" i="31"/>
  <c r="AK291" i="34"/>
  <c r="L291" i="34"/>
  <c r="AH239" i="34"/>
  <c r="I239" i="34"/>
  <c r="AK299" i="34"/>
  <c r="L299" i="34"/>
  <c r="AI168" i="31"/>
  <c r="J168" i="31"/>
  <c r="AH52" i="31"/>
  <c r="I52" i="31"/>
  <c r="H262" i="31"/>
  <c r="AG262" i="31"/>
  <c r="AJ128" i="31"/>
  <c r="K128" i="31"/>
  <c r="AG135" i="31"/>
  <c r="H135" i="31"/>
  <c r="AK180" i="31"/>
  <c r="L180" i="31"/>
  <c r="G275" i="34"/>
  <c r="AF275" i="34"/>
  <c r="AL159" i="34"/>
  <c r="AM159" i="34" s="1"/>
  <c r="M159" i="34"/>
  <c r="G192" i="34"/>
  <c r="AF192" i="34"/>
  <c r="AI251" i="33"/>
  <c r="J251" i="33"/>
  <c r="AG285" i="31"/>
  <c r="H285" i="31"/>
  <c r="AJ155" i="31"/>
  <c r="K155" i="31"/>
  <c r="AL43" i="31"/>
  <c r="M43" i="31"/>
  <c r="AL221" i="31"/>
  <c r="M221" i="31"/>
  <c r="J185" i="31"/>
  <c r="AI185" i="31"/>
  <c r="AG10" i="31"/>
  <c r="H10" i="31"/>
  <c r="AI22" i="34"/>
  <c r="J22" i="34"/>
  <c r="M255" i="34"/>
  <c r="AL255" i="34"/>
  <c r="AM255" i="34" s="1"/>
  <c r="M239" i="34"/>
  <c r="AL239" i="34"/>
  <c r="AM239" i="34" s="1"/>
  <c r="G83" i="35"/>
  <c r="AF83" i="35"/>
  <c r="J311" i="31"/>
  <c r="AI311" i="31"/>
  <c r="AL178" i="31"/>
  <c r="M178" i="31"/>
  <c r="AF96" i="31"/>
  <c r="G96" i="31"/>
  <c r="G15" i="31"/>
  <c r="AF15" i="31"/>
  <c r="AI81" i="31"/>
  <c r="J81" i="31"/>
  <c r="AL206" i="31"/>
  <c r="M206" i="31"/>
  <c r="L86" i="31"/>
  <c r="AK86" i="31"/>
  <c r="AJ206" i="34"/>
  <c r="K206" i="34"/>
  <c r="AL129" i="34"/>
  <c r="AM129" i="34" s="1"/>
  <c r="M129" i="34"/>
  <c r="AF61" i="34"/>
  <c r="G61" i="34"/>
  <c r="K250" i="34"/>
  <c r="AJ250" i="34"/>
  <c r="M255" i="31"/>
  <c r="AL255" i="31"/>
  <c r="AH55" i="31"/>
  <c r="I55" i="31"/>
  <c r="J216" i="31"/>
  <c r="AI216" i="31"/>
  <c r="I247" i="31"/>
  <c r="AH247" i="31"/>
  <c r="AK262" i="31"/>
  <c r="L262" i="31"/>
  <c r="AK77" i="31"/>
  <c r="L77" i="31"/>
  <c r="H78" i="31"/>
  <c r="AG78" i="31"/>
  <c r="I161" i="35"/>
  <c r="AH161" i="35"/>
  <c r="H148" i="34"/>
  <c r="AG148" i="34"/>
  <c r="AJ173" i="34"/>
  <c r="K173" i="34"/>
  <c r="H252" i="34"/>
  <c r="AG252" i="34"/>
  <c r="AJ68" i="34"/>
  <c r="K68" i="34"/>
  <c r="AL259" i="34"/>
  <c r="AM259" i="34" s="1"/>
  <c r="M259" i="34"/>
  <c r="AF262" i="34"/>
  <c r="G262" i="34"/>
  <c r="J143" i="34"/>
  <c r="AI143" i="34"/>
  <c r="AG173" i="34"/>
  <c r="H173" i="34"/>
  <c r="AG146" i="34"/>
  <c r="H146" i="34"/>
  <c r="L276" i="34"/>
  <c r="AK276" i="34"/>
  <c r="J57" i="34"/>
  <c r="AI57" i="34"/>
  <c r="I220" i="34"/>
  <c r="AH220" i="34"/>
  <c r="AF85" i="34"/>
  <c r="G85" i="34"/>
  <c r="AL184" i="35"/>
  <c r="M184" i="35"/>
  <c r="K85" i="34"/>
  <c r="AJ85" i="34"/>
  <c r="AH144" i="34"/>
  <c r="I144" i="34"/>
  <c r="AK85" i="34"/>
  <c r="L85" i="34"/>
  <c r="M88" i="34"/>
  <c r="AL88" i="34"/>
  <c r="AM88" i="34" s="1"/>
  <c r="AL85" i="34"/>
  <c r="AM85" i="34" s="1"/>
  <c r="M85" i="34"/>
  <c r="J88" i="34"/>
  <c r="AI88" i="34"/>
  <c r="L184" i="35"/>
  <c r="AK184" i="35"/>
  <c r="J144" i="34"/>
  <c r="AI144" i="34"/>
  <c r="AJ144" i="34"/>
  <c r="K144" i="34"/>
  <c r="AJ88" i="34"/>
  <c r="K88" i="34"/>
  <c r="AG85" i="34"/>
  <c r="H85" i="34"/>
  <c r="AI184" i="35"/>
  <c r="J184" i="35"/>
  <c r="AI85" i="34"/>
  <c r="J85" i="34"/>
  <c r="AF144" i="34"/>
  <c r="G144" i="34"/>
  <c r="H88" i="34"/>
  <c r="AG88" i="34"/>
  <c r="M144" i="34"/>
  <c r="AL144" i="34"/>
  <c r="AM144" i="34" s="1"/>
  <c r="L88" i="34"/>
  <c r="AK88" i="34"/>
  <c r="L144" i="34"/>
  <c r="AK144" i="34"/>
  <c r="H144" i="34"/>
  <c r="AG144" i="34"/>
  <c r="I85" i="34"/>
  <c r="AH85" i="34"/>
  <c r="I88" i="34"/>
  <c r="AH88" i="34"/>
  <c r="AJ184" i="35"/>
  <c r="K184" i="35"/>
  <c r="AF88" i="34"/>
  <c r="G88" i="34"/>
  <c r="V192" i="35" a="1"/>
  <c r="Z270" i="33" a="1"/>
  <c r="W71" i="33" a="1"/>
  <c r="T58" i="33" a="1"/>
  <c r="T156" i="35" a="1"/>
  <c r="Z123" i="35" a="1"/>
  <c r="T258" i="35" a="1"/>
  <c r="U226" i="33" a="1"/>
  <c r="V298" i="33" a="1"/>
  <c r="X259" i="35" a="1"/>
  <c r="Z311" i="35" a="1"/>
  <c r="T179" i="33" a="1"/>
  <c r="T281" i="33" a="1"/>
  <c r="T14" i="33" a="1"/>
  <c r="T98" i="33" a="1"/>
  <c r="V215" i="33" a="1"/>
  <c r="V235" i="33" a="1"/>
  <c r="X277" i="33" a="1"/>
  <c r="X91" i="33" a="1"/>
  <c r="Z258" i="35" a="1"/>
  <c r="Y48" i="33" a="1"/>
  <c r="V8" i="33" a="1"/>
  <c r="X232" i="35" a="1"/>
  <c r="Y212" i="33" a="1"/>
  <c r="Y279" i="33" a="1"/>
  <c r="T310" i="33" a="1"/>
  <c r="U280" i="33" a="1"/>
  <c r="V190" i="33" a="1"/>
  <c r="V19" i="33" a="1"/>
  <c r="Z265" i="33" a="1"/>
  <c r="V111" i="35" a="1"/>
  <c r="Y63" i="33" a="1"/>
  <c r="Y221" i="33" a="1"/>
  <c r="X147" i="33" a="1"/>
  <c r="X57" i="35" a="1"/>
  <c r="Z245" i="33" a="1"/>
  <c r="W259" i="35" a="1"/>
  <c r="V287" i="33" a="1"/>
  <c r="Y10" i="33" a="1"/>
  <c r="Y112" i="35" a="1"/>
  <c r="T280" i="33" a="1"/>
  <c r="V50" i="33" a="1"/>
  <c r="Z95" i="33" a="1"/>
  <c r="T82" i="35" a="1"/>
  <c r="T276" i="35" a="1"/>
  <c r="Z201" i="33" a="1"/>
  <c r="W112" i="35" a="1"/>
  <c r="T48" i="33" a="1"/>
  <c r="W77" i="33" a="1"/>
  <c r="Y253" i="33" a="1"/>
  <c r="W210" i="33" a="1"/>
  <c r="T173" i="35" a="1"/>
  <c r="X65" i="35" a="1"/>
  <c r="T180" i="33" a="1"/>
  <c r="W157" i="33" a="1"/>
  <c r="T232" i="35" a="1"/>
  <c r="V154" i="33" a="1"/>
  <c r="Y284" i="33" a="1"/>
  <c r="X229" i="35" a="1"/>
  <c r="X237" i="33" a="1"/>
  <c r="Y185" i="33" a="1"/>
  <c r="U123" i="35" a="1"/>
  <c r="V204" i="35" a="1"/>
  <c r="U91" i="33" a="1"/>
  <c r="X19" i="33" a="1"/>
  <c r="W69" i="33" a="1"/>
  <c r="V132" i="33" a="1"/>
  <c r="X234" i="33" a="1"/>
  <c r="U106" i="33" a="1"/>
  <c r="W282" i="35" a="1"/>
  <c r="W38" i="35" a="1"/>
  <c r="W51" i="33" a="1"/>
  <c r="Y183" i="34" a="1"/>
  <c r="Y287" i="33" a="1"/>
  <c r="X104" i="33" a="1"/>
  <c r="X140" i="35" a="1"/>
  <c r="W145" i="33" a="1"/>
  <c r="X130" i="35" a="1"/>
  <c r="V34" i="33" a="1"/>
  <c r="U166" i="33" a="1"/>
  <c r="V263" i="33" a="1"/>
  <c r="W308" i="35" a="1"/>
  <c r="Z59" i="33" a="1"/>
  <c r="T297" i="33" a="1"/>
  <c r="Y193" i="33" a="1"/>
  <c r="U90" i="33" a="1"/>
  <c r="W160" i="33" a="1"/>
  <c r="U223" i="33" a="1"/>
  <c r="V140" i="35" a="1"/>
  <c r="Z155" i="33" a="1"/>
  <c r="X24" i="33" a="1"/>
  <c r="V266" i="33" a="1"/>
  <c r="T260" i="35" a="1"/>
  <c r="Y141" i="35" a="1"/>
  <c r="Z289" i="33" a="1"/>
  <c r="T225" i="33" a="1"/>
  <c r="Y298" i="33" a="1"/>
  <c r="U40" i="33" a="1"/>
  <c r="Z228" i="33" a="1"/>
  <c r="U103" i="33" a="1"/>
  <c r="Z8" i="33" a="1"/>
  <c r="Z257" i="35" a="1"/>
  <c r="Y168" i="33" a="1"/>
  <c r="W249" i="35" a="1"/>
  <c r="T50" i="33" a="1"/>
  <c r="T294" i="33" a="1"/>
  <c r="Y146" i="35" a="1"/>
  <c r="W74" i="34" a="1"/>
  <c r="Y307" i="35" a="1"/>
  <c r="W293" i="33" a="1"/>
  <c r="Y127" i="33" a="1"/>
  <c r="W111" i="35" a="1"/>
  <c r="Y311" i="35" a="1"/>
  <c r="V276" i="35" a="1"/>
  <c r="T226" i="33" a="1"/>
  <c r="X304" i="33" a="1"/>
  <c r="V113" i="35" a="1"/>
  <c r="Y18" i="35" a="1"/>
  <c r="W191" i="33" a="1"/>
  <c r="W183" i="34" a="1"/>
  <c r="V304" i="33" a="1"/>
  <c r="T307" i="34" a="1"/>
  <c r="X44" i="33" a="1"/>
  <c r="Y164" i="33" a="1"/>
  <c r="X282" i="35" a="1"/>
  <c r="T190" i="33" a="1"/>
  <c r="T205" i="33" a="1"/>
  <c r="U17" i="35" a="1"/>
  <c r="U212" i="33" a="1"/>
  <c r="T264" i="33" a="1"/>
  <c r="Z305" i="33" a="1"/>
  <c r="T275" i="35" a="1"/>
  <c r="W312" i="33" a="1"/>
  <c r="V248" i="33" a="1"/>
  <c r="U252" i="35" a="1"/>
  <c r="Y276" i="35" a="1"/>
  <c r="W236" i="33" a="1"/>
  <c r="V181" i="33" a="1"/>
  <c r="X207" i="33" a="1"/>
  <c r="T234" i="33" a="1"/>
  <c r="Z309" i="35" a="1"/>
  <c r="U251" i="34" a="1"/>
  <c r="Z20" i="33" a="1"/>
  <c r="V42" i="33" a="1"/>
  <c r="X258" i="35" a="1"/>
  <c r="U57" i="35" a="1"/>
  <c r="U200" i="35" a="1"/>
  <c r="T104" i="33" a="1"/>
  <c r="U48" i="33" a="1"/>
  <c r="Y130" i="35" a="1"/>
  <c r="U45" i="33" a="1"/>
  <c r="Z166" i="33" a="1"/>
  <c r="T67" i="33" a="1"/>
  <c r="X135" i="33" a="1"/>
  <c r="U243" i="35" a="1"/>
  <c r="X200" i="35" a="1"/>
  <c r="Y41" i="33" a="1"/>
  <c r="X108" i="35" a="1"/>
  <c r="X236" i="33" a="1"/>
  <c r="Y252" i="35" a="1"/>
  <c r="Z32" i="33" a="1"/>
  <c r="X196" i="35" a="1"/>
  <c r="Z124" i="33" a="1"/>
  <c r="Y285" i="33" a="1"/>
  <c r="Y200" i="35" a="1"/>
  <c r="Y13" i="33" a="1"/>
  <c r="U156" i="35" a="1"/>
  <c r="V26" i="33" a="1"/>
  <c r="V48" i="33" a="1"/>
  <c r="W167" i="33" a="1"/>
  <c r="V299" i="35" a="1"/>
  <c r="Y233" i="33" a="1"/>
  <c r="X287" i="33" a="1"/>
  <c r="U306" i="33" a="1"/>
  <c r="U235" i="33" a="1"/>
  <c r="X307" i="34" a="1"/>
  <c r="T306" i="33" a="1"/>
  <c r="U30" i="33" a="1"/>
  <c r="Y272" i="35" a="1"/>
  <c r="W226" i="33" a="1"/>
  <c r="X181" i="33" a="1"/>
  <c r="V290" i="35" a="1"/>
  <c r="X22" i="35" a="1"/>
  <c r="Y72" i="35" a="1"/>
  <c r="X151" i="35" a="1"/>
  <c r="U248" i="33" a="1"/>
  <c r="U11" i="33" a="1"/>
  <c r="U124" i="33" a="1"/>
  <c r="U232" i="35" a="1"/>
  <c r="W127" i="33" a="1"/>
  <c r="U129" i="35" a="1"/>
  <c r="U147" i="33" a="1"/>
  <c r="Z250" i="35" a="1"/>
  <c r="W272" i="35" a="1"/>
  <c r="U104" i="33" a="1"/>
  <c r="V253" i="33" a="1"/>
  <c r="Z242" i="35" a="1"/>
  <c r="T152" i="35" a="1"/>
  <c r="V79" i="35" a="1"/>
  <c r="Z247" i="33" a="1"/>
  <c r="X30" i="33" a="1"/>
  <c r="Y309" i="35" a="1"/>
  <c r="T92" i="33" a="1"/>
  <c r="U179" i="33" a="1"/>
  <c r="U202" i="33" a="1"/>
  <c r="W20" i="33" a="1"/>
  <c r="W291" i="35" a="1"/>
  <c r="Y43" i="33" a="1"/>
  <c r="T19" i="33" a="1"/>
  <c r="Z140" i="35" a="1"/>
  <c r="W189" i="33" a="1"/>
  <c r="W253" i="33" a="1"/>
  <c r="X275" i="35" a="1"/>
  <c r="U201" i="33" a="1"/>
  <c r="T243" i="35" a="1"/>
  <c r="V169" i="35" a="1"/>
  <c r="X261" i="35" a="1"/>
  <c r="V214" i="33" a="1"/>
  <c r="W264" i="33" a="1"/>
  <c r="T252" i="35" a="1"/>
  <c r="V35" i="33" a="1"/>
  <c r="W42" i="33" a="1"/>
  <c r="V199" i="35" a="1"/>
  <c r="Z35" i="33" a="1"/>
  <c r="Z133" i="35" a="1"/>
  <c r="Y19" i="33" a="1"/>
  <c r="Y47" i="33" a="1"/>
  <c r="X240" i="35" a="1"/>
  <c r="T286" i="33" a="1"/>
  <c r="V234" i="33" a="1"/>
  <c r="W137" i="33" a="1"/>
  <c r="V279" i="33" a="1"/>
  <c r="W197" i="33" a="1"/>
  <c r="Y182" i="33" a="1"/>
  <c r="V31" i="33" a="1"/>
  <c r="U273" i="33" a="1"/>
  <c r="V297" i="33" a="1"/>
  <c r="U257" i="35" a="1"/>
  <c r="U297" i="33" a="1"/>
  <c r="Z291" i="35" a="1"/>
  <c r="T59" i="33" a="1"/>
  <c r="V72" i="35" a="1"/>
  <c r="Y222" i="33" a="1"/>
  <c r="U195" i="33" a="1"/>
  <c r="Z199" i="35" a="1"/>
  <c r="X160" i="33" a="1"/>
  <c r="Z128" i="33" a="1"/>
  <c r="W192" i="35" a="1"/>
  <c r="X238" i="33" a="1"/>
  <c r="U100" i="33" a="1"/>
  <c r="T11" i="33" a="1"/>
  <c r="Z12" i="33" a="1"/>
  <c r="V124" i="33" a="1"/>
  <c r="Z127" i="33" a="1"/>
  <c r="W215" i="33" a="1"/>
  <c r="X21" i="33" a="1"/>
  <c r="W238" i="33" a="1"/>
  <c r="U120" i="33" a="1"/>
  <c r="W89" i="35" a="1"/>
  <c r="Y149" i="34" a="1"/>
  <c r="Y160" i="33" a="1"/>
  <c r="U194" i="33" a="1"/>
  <c r="T121" i="33" a="1"/>
  <c r="V222" i="33" a="1"/>
  <c r="V12" i="33" a="1"/>
  <c r="W151" i="35" a="1"/>
  <c r="T216" i="33" a="1"/>
  <c r="Z10" i="33" a="1"/>
  <c r="Z24" i="33" a="1"/>
  <c r="Z278" i="33" a="1"/>
  <c r="T7" i="35" a="1"/>
  <c r="Z149" i="34" a="1"/>
  <c r="T207" i="33" a="1"/>
  <c r="X124" i="33" a="1"/>
  <c r="Y299" i="35" a="1"/>
  <c r="Z222" i="33" a="1"/>
  <c r="X206" i="35" a="1"/>
  <c r="X205" i="33" a="1"/>
  <c r="U198" i="35" a="1"/>
  <c r="W285" i="33" a="1"/>
  <c r="X235" i="33" a="1"/>
  <c r="Y243" i="35" a="1"/>
  <c r="T47" i="33" a="1"/>
  <c r="W173" i="35" a="1"/>
  <c r="Y257" i="35" a="1"/>
  <c r="U281" i="33" a="1"/>
  <c r="Y101" i="33" a="1"/>
  <c r="W266" i="33" a="1"/>
  <c r="V69" i="33" a="1"/>
  <c r="T66" i="33" a="1"/>
  <c r="V208" i="33" a="1"/>
  <c r="T182" i="33" a="1"/>
  <c r="X43" i="33" a="1"/>
  <c r="W120" i="33" a="1"/>
  <c r="Y20" i="33" a="1"/>
  <c r="Y241" i="35" a="1"/>
  <c r="W25" i="33" a="1"/>
  <c r="W231" i="35" a="1"/>
  <c r="X52" i="33" a="1"/>
  <c r="W250" i="35" a="1"/>
  <c r="W170" i="35" a="1"/>
  <c r="T206" i="35" a="1"/>
  <c r="X123" i="35" a="1"/>
  <c r="X305" i="33" a="1"/>
  <c r="W79" i="35" a="1"/>
  <c r="W34" i="33" a="1"/>
  <c r="U42" i="33" a="1"/>
  <c r="U290" i="35" a="1"/>
  <c r="Z145" i="33" a="1"/>
  <c r="T109" i="35" a="1"/>
  <c r="U115" i="33" a="1"/>
  <c r="U192" i="35" a="1"/>
  <c r="U298" i="33" a="1"/>
  <c r="Z68" i="35" a="1"/>
  <c r="X45" i="33" a="1"/>
  <c r="T242" i="35" a="1"/>
  <c r="T195" i="33" a="1"/>
  <c r="Z296" i="33" a="1"/>
  <c r="X150" i="35" a="1"/>
  <c r="Z121" i="33" a="1"/>
  <c r="Y157" i="33" a="1"/>
  <c r="Z131" i="35" a="1"/>
  <c r="W17" i="35" a="1"/>
  <c r="V40" i="33" a="1"/>
  <c r="W208" i="33" a="1"/>
  <c r="Y214" i="33" a="1"/>
  <c r="V206" i="35" a="1"/>
  <c r="Z79" i="35" a="1"/>
  <c r="W104" i="33" a="1"/>
  <c r="V75" i="33" a="1"/>
  <c r="Z282" i="35" a="1"/>
  <c r="Z30" i="33" a="1"/>
  <c r="X55" i="33" a="1"/>
  <c r="Z163" i="33" a="1"/>
  <c r="X69" i="33" a="1"/>
  <c r="T110" i="33" a="1"/>
  <c r="W58" i="33" a="1"/>
  <c r="T270" i="33" a="1"/>
  <c r="X58" i="33" a="1"/>
  <c r="Y145" i="33" a="1"/>
  <c r="V249" i="35" a="1"/>
  <c r="Y100" i="33" a="1"/>
  <c r="X194" i="33" a="1"/>
  <c r="X62" i="33" a="1"/>
  <c r="Y199" i="35" a="1"/>
  <c r="V135" i="33" a="1"/>
  <c r="W297" i="33" a="1"/>
  <c r="Z214" i="33" a="1"/>
  <c r="Z14" i="33" a="1"/>
  <c r="X254" i="33" a="1"/>
  <c r="Y143" i="35" a="1"/>
  <c r="X95" i="33" a="1"/>
  <c r="Y61" i="35" a="1"/>
  <c r="Z51" i="33" a="1"/>
  <c r="Y56" i="35" a="1"/>
  <c r="Y58" i="33" a="1"/>
  <c r="Z152" i="35" a="1"/>
  <c r="X244" i="33" a="1"/>
  <c r="T143" i="35" a="1"/>
  <c r="V277" i="33" a="1"/>
  <c r="V120" i="33" a="1"/>
  <c r="W61" i="35" a="1"/>
  <c r="W114" i="33" a="1"/>
  <c r="U20" i="33" a="1"/>
  <c r="V309" i="35" a="1"/>
  <c r="T202" i="33" a="1"/>
  <c r="W102" i="35" a="1"/>
  <c r="Y295" i="33" a="1"/>
  <c r="Y206" i="35" a="1"/>
  <c r="W101" i="33" a="1"/>
  <c r="T81" i="33" a="1"/>
  <c r="T194" i="33" a="1"/>
  <c r="Y21" i="33" a="1"/>
  <c r="V197" i="33" a="1"/>
  <c r="Y57" i="35" a="1"/>
  <c r="V289" i="35" a="1"/>
  <c r="W43" i="33" a="1"/>
  <c r="U109" i="35" a="1"/>
  <c r="W301" i="33" a="1"/>
  <c r="X197" i="33" a="1"/>
  <c r="Y102" i="35" a="1"/>
  <c r="Y255" i="35" a="1"/>
  <c r="W196" i="35" a="1"/>
  <c r="W153" i="35" a="1"/>
  <c r="X185" i="33" a="1"/>
  <c r="Z158" i="33" a="1"/>
  <c r="V260" i="35" a="1"/>
  <c r="U230" i="33" a="1"/>
  <c r="T263" i="33" a="1"/>
  <c r="W311" i="35" a="1"/>
  <c r="W190" i="33" a="1"/>
  <c r="Y266" i="33" a="1"/>
  <c r="U116" i="33" a="1"/>
  <c r="W169" i="35" a="1"/>
  <c r="T65" i="35" a="1"/>
  <c r="W93" i="35" a="1"/>
  <c r="V236" i="33" a="1"/>
  <c r="X153" i="35" a="1"/>
  <c r="X273" i="33" a="1"/>
  <c r="W211" i="33" a="1"/>
  <c r="T95" i="33" a="1"/>
  <c r="U296" i="33" a="1"/>
  <c r="Y250" i="35" a="1"/>
  <c r="U107" i="35" a="1"/>
  <c r="T77" i="33" a="1"/>
  <c r="Z112" i="35" a="1"/>
  <c r="Y16" i="33" a="1"/>
  <c r="T62" i="33" a="1"/>
  <c r="V27" i="33" a="1"/>
  <c r="Y188" i="33" a="1"/>
  <c r="Z109" i="35" a="1"/>
  <c r="V293" i="33" a="1"/>
  <c r="Z280" i="33" a="1"/>
  <c r="T94" i="33" a="1"/>
  <c r="U22" i="35" a="1"/>
  <c r="T28" i="33" a="1"/>
  <c r="W35" i="33" a="1"/>
  <c r="U31" i="33" a="1"/>
  <c r="V229" i="35" a="1"/>
  <c r="W166" i="33" a="1"/>
  <c r="Y17" i="35" a="1"/>
  <c r="X142" i="33" a="1"/>
  <c r="X102" i="35" a="1"/>
  <c r="X167" i="33" a="1"/>
  <c r="T36" i="33" a="1"/>
  <c r="W57" i="35" a="1"/>
  <c r="Z281" i="33" a="1"/>
  <c r="W45" i="33" a="1"/>
  <c r="Y237" i="33" a="1"/>
  <c r="T26" i="33" a="1"/>
  <c r="T268" i="33" a="1"/>
  <c r="Y245" i="33" a="1"/>
  <c r="X92" i="33" a="1"/>
  <c r="Z212" i="33" a="1"/>
  <c r="W205" i="33" a="1"/>
  <c r="Z81" i="33" a="1"/>
  <c r="U304" i="33" a="1"/>
  <c r="W62" i="33" a="1"/>
  <c r="W147" i="33" a="1"/>
  <c r="V274" i="33" a="1"/>
  <c r="Z156" i="35" a="1"/>
  <c r="U211" i="33" a="1"/>
  <c r="V202" i="33" a="1"/>
  <c r="W261" i="35" a="1"/>
  <c r="U36" i="33" a="1"/>
  <c r="X255" i="35" a="1"/>
  <c r="W158" i="33" a="1"/>
  <c r="U160" i="33" a="1"/>
  <c r="W134" i="33" a="1"/>
  <c r="Y66" i="33" a="1"/>
  <c r="Z11" i="33" a="1"/>
  <c r="W260" i="35" a="1"/>
  <c r="W26" i="33" a="1"/>
  <c r="X294" i="33" a="1"/>
  <c r="X193" i="33" a="1"/>
  <c r="U246" i="33" a="1"/>
  <c r="T101" i="33" a="1"/>
  <c r="Z75" i="33" a="1"/>
  <c r="X98" i="33" a="1"/>
  <c r="Y280" i="33" a="1"/>
  <c r="Y251" i="34" a="1"/>
  <c r="X48" i="33" a="1"/>
  <c r="W287" i="33" a="1"/>
  <c r="V242" i="35" a="1"/>
  <c r="Y84" i="33" a="1"/>
  <c r="Y135" i="33" a="1"/>
  <c r="X202" i="33" a="1"/>
  <c r="T70" i="33" a="1"/>
  <c r="Y114" i="35" a="1"/>
  <c r="T169" i="35" a="1"/>
  <c r="V259" i="35" a="1"/>
  <c r="T227" i="33" a="1"/>
  <c r="U24" i="33" a="1"/>
  <c r="W241" i="33" a="1"/>
  <c r="V303" i="33" a="1"/>
  <c r="W279" i="33" a="1"/>
  <c r="Y38" i="35" a="1"/>
  <c r="U157" i="33" a="1"/>
  <c r="V165" i="33" a="1"/>
  <c r="T257" i="35" a="1"/>
  <c r="Y95" i="33" a="1"/>
  <c r="X162" i="35" a="1"/>
  <c r="V231" i="35" a="1"/>
  <c r="Y54" i="35" a="1"/>
  <c r="U181" i="33" a="1"/>
  <c r="V210" i="33" a="1"/>
  <c r="V84" i="33" a="1"/>
  <c r="V141" i="35" a="1"/>
  <c r="Y150" i="35" a="1"/>
  <c r="Y246" i="35" a="1"/>
  <c r="T128" i="33" a="1"/>
  <c r="X172" i="35" a="1"/>
  <c r="W139" i="35" a="1"/>
  <c r="W204" i="33" a="1"/>
  <c r="X252" i="35" a="1"/>
  <c r="Y73" i="34" a="1"/>
  <c r="Y27" i="33" a="1"/>
  <c r="V91" i="35" a="1"/>
  <c r="Y228" i="33" a="1"/>
  <c r="V185" i="33" a="1"/>
  <c r="Y201" i="33" a="1"/>
  <c r="W150" i="35" a="1"/>
  <c r="T248" i="33" a="1"/>
  <c r="X257" i="35" a="1"/>
  <c r="W107" i="35" a="1"/>
  <c r="U310" i="33" a="1"/>
  <c r="Y165" i="33" a="1"/>
  <c r="V162" i="35" a="1"/>
  <c r="X209" i="34" a="1"/>
  <c r="Z302" i="33" a="1"/>
  <c r="V203" i="35" a="1"/>
  <c r="T138" i="33" a="1"/>
  <c r="V54" i="35" a="1"/>
  <c r="U167" i="33" a="1"/>
  <c r="Z223" i="33" a="1"/>
  <c r="T133" i="35" a="1"/>
  <c r="Y134" i="33" a="1"/>
  <c r="W78" i="33" a="1"/>
  <c r="U60" i="33" a="1"/>
  <c r="U186" i="33" a="1"/>
  <c r="Z235" i="33" a="1"/>
  <c r="T170" i="35" a="1"/>
  <c r="Z134" i="33" a="1"/>
  <c r="Y259" i="35" a="1"/>
  <c r="U293" i="33" a="1"/>
  <c r="U305" i="33" a="1"/>
  <c r="Z71" i="33" a="1"/>
  <c r="Y281" i="33" a="1"/>
  <c r="W103" i="33" a="1"/>
  <c r="V74" i="34" a="1"/>
  <c r="V152" i="35" a="1"/>
  <c r="U71" i="33" a="1"/>
  <c r="V21" i="33" a="1"/>
  <c r="X192" i="35" a="1"/>
  <c r="T145" i="33" a="1"/>
  <c r="Z210" i="33" a="1"/>
  <c r="Z82" i="35" a="1"/>
  <c r="Z202" i="33" a="1"/>
  <c r="Y208" i="33" a="1"/>
  <c r="V268" i="35" a="1"/>
  <c r="Z89" i="35" a="1"/>
  <c r="Y137" i="33" a="1"/>
  <c r="U58" i="33" a="1"/>
  <c r="X54" i="35" a="1"/>
  <c r="W298" i="33" a="1"/>
  <c r="T84" i="33" a="1"/>
  <c r="X288" i="35" a="1"/>
  <c r="Y297" i="33" a="1"/>
  <c r="X103" i="33" a="1"/>
  <c r="X270" i="33" a="1"/>
  <c r="V254" i="33" a="1"/>
  <c r="X264" i="33" a="1"/>
  <c r="Z211" i="33" a="1"/>
  <c r="W168" i="33" a="1"/>
  <c r="Z159" i="35" a="1"/>
  <c r="Z179" i="33" a="1"/>
  <c r="Z129" i="35" a="1"/>
  <c r="Y263" i="33" a="1"/>
  <c r="X68" i="35" a="1"/>
  <c r="W174" i="35" a="1"/>
  <c r="T106" i="33" a="1"/>
  <c r="U253" i="33" a="1"/>
  <c r="W84" i="33" a="1"/>
  <c r="U274" i="33" a="1"/>
  <c r="T100" i="33" a="1"/>
  <c r="T229" i="35" a="1"/>
  <c r="U234" i="33" a="1"/>
  <c r="T75" i="33" a="1"/>
  <c r="V7" i="35" a="1"/>
  <c r="Y96" i="33" a="1"/>
  <c r="W119" i="35" a="1"/>
  <c r="W115" i="33" a="1"/>
  <c r="W40" i="33" a="1"/>
  <c r="X310" i="33" a="1"/>
  <c r="U162" i="35" a="1"/>
  <c r="U311" i="35" a="1"/>
  <c r="V95" i="33" a="1"/>
  <c r="W258" i="35" a="1"/>
  <c r="Y121" i="33" a="1"/>
  <c r="X84" i="33" a="1"/>
  <c r="U213" i="35" a="1"/>
  <c r="V58" i="33" a="1"/>
  <c r="V127" i="33" a="1"/>
  <c r="Z218" i="35" a="1"/>
  <c r="X42" i="33" a="1"/>
  <c r="V93" i="35" a="1"/>
  <c r="Y216" i="35" a="1"/>
  <c r="V24" i="33" a="1"/>
  <c r="T299" i="35" a="1"/>
  <c r="U187" i="35" a="1"/>
  <c r="T282" i="35" a="1"/>
  <c r="Y81" i="33" a="1"/>
  <c r="Y210" i="33" a="1"/>
  <c r="X300" i="33" a="1"/>
  <c r="W24" i="33" a="1"/>
  <c r="T112" i="35" a="1"/>
  <c r="U188" i="33" a="1"/>
  <c r="V244" i="33" a="1"/>
  <c r="Z54" i="35" a="1"/>
  <c r="X26" i="33" a="1"/>
  <c r="U72" i="35" a="1"/>
  <c r="V301" i="33" a="1"/>
  <c r="V32" i="33" a="1"/>
  <c r="W54" i="35" a="1"/>
  <c r="V70" i="33" a="1"/>
  <c r="X248" i="33" a="1"/>
  <c r="Y111" i="35" a="1"/>
  <c r="Y125" i="33" a="1"/>
  <c r="Z172" i="35" a="1"/>
  <c r="V78" i="33" a="1"/>
  <c r="X164" i="33" a="1"/>
  <c r="T303" i="33" a="1"/>
  <c r="T134" i="33" a="1"/>
  <c r="Y236" i="33" a="1"/>
  <c r="Z50" i="33" a="1"/>
  <c r="W124" i="33" a="1"/>
  <c r="Y240" i="35" a="1"/>
  <c r="T247" i="33" a="1"/>
  <c r="T78" i="33" a="1"/>
  <c r="Z106" i="33" a="1"/>
  <c r="T188" i="33" a="1"/>
  <c r="W233" i="33" a="1"/>
  <c r="U102" i="35" a="1"/>
  <c r="V137" i="33" a="1"/>
  <c r="U221" i="33" a="1"/>
  <c r="V15" i="33" a="1"/>
  <c r="X214" i="33" a="1"/>
  <c r="U191" i="33" a="1"/>
  <c r="X148" i="35" a="1"/>
  <c r="V143" i="35" a="1"/>
  <c r="Y176" i="33" a="1"/>
  <c r="U89" i="35" a="1"/>
  <c r="Z60" i="33" a="1"/>
  <c r="Z186" i="33" a="1"/>
  <c r="Z178" i="33" a="1"/>
  <c r="U16" i="33" a="1"/>
  <c r="Y69" i="33" a="1"/>
  <c r="U95" i="33" a="1"/>
  <c r="V168" i="33" a="1"/>
  <c r="Z206" i="35" a="1"/>
  <c r="X286" i="33" a="1"/>
  <c r="T172" i="35" a="1"/>
  <c r="V77" i="33" a="1"/>
  <c r="Z146" i="35" a="1"/>
  <c r="V56" i="35" a="1"/>
  <c r="X63" i="33" a="1"/>
  <c r="X56" i="35" a="1"/>
  <c r="V96" i="33" a="1"/>
  <c r="T20" i="33" a="1"/>
  <c r="Y262" i="35" a="1"/>
  <c r="V33" i="33" a="1"/>
  <c r="W281" i="33" a="1"/>
  <c r="U141" i="35" a="1"/>
  <c r="T33" i="33" a="1"/>
  <c r="Y303" i="33" a="1"/>
  <c r="T209" i="34" a="1"/>
  <c r="Y98" i="33" a="1"/>
  <c r="Z27" i="33" a="1"/>
  <c r="V108" i="35" a="1"/>
  <c r="T147" i="33" a="1"/>
  <c r="T199" i="35" a="1"/>
  <c r="Y282" i="35" a="1"/>
  <c r="Y64" i="35" a="1"/>
  <c r="Y92" i="33" a="1"/>
  <c r="X66" i="33" a="1"/>
  <c r="Y68" i="35" a="1"/>
  <c r="Y109" i="35" a="1"/>
  <c r="T287" i="33" a="1"/>
  <c r="U65" i="35" a="1"/>
  <c r="T292" i="33" a="1"/>
  <c r="T103" i="33" a="1"/>
  <c r="Y129" i="35" a="1"/>
  <c r="Z251" i="34" a="1"/>
  <c r="T12" i="33" a="1"/>
  <c r="T293" i="33" a="1"/>
  <c r="W276" i="35" a="1"/>
  <c r="Z58" i="33" a="1"/>
  <c r="Y159" i="35" a="1"/>
  <c r="X222" i="33" a="1"/>
  <c r="T237" i="33" a="1"/>
  <c r="Y179" i="35" a="1"/>
  <c r="X233" i="33" a="1"/>
  <c r="Y203" i="35" a="1"/>
  <c r="W30" i="33" a="1"/>
  <c r="X201" i="33" a="1"/>
  <c r="W8" i="33" a="1"/>
  <c r="T192" i="35" a="1"/>
  <c r="V220" i="35" a="1"/>
  <c r="V275" i="35" a="1"/>
  <c r="W64" i="35" a="1"/>
  <c r="V14" i="33" a="1"/>
  <c r="W12" i="33" a="1"/>
  <c r="X18" i="35" a="1"/>
  <c r="Y180" i="33" a="1"/>
  <c r="Z63" i="33" a="1"/>
  <c r="W118" i="33" a="1"/>
  <c r="U255" i="35" a="1"/>
  <c r="X291" i="35" a="1"/>
  <c r="Z92" i="33" a="1"/>
  <c r="T22" i="35" a="1"/>
  <c r="Y225" i="33" a="1"/>
  <c r="Z196" i="35" a="1"/>
  <c r="U302" i="33" a="1"/>
  <c r="Y151" i="35" a="1"/>
  <c r="V300" i="33" a="1"/>
  <c r="Z188" i="33" a="1"/>
  <c r="V57" i="35" a="1"/>
  <c r="Y80" i="33" a="1"/>
  <c r="Z33" i="33" a="1"/>
  <c r="Y288" i="35" a="1"/>
  <c r="V308" i="35" a="1"/>
  <c r="V264" i="33" a="1"/>
  <c r="W16" i="33" a="1"/>
  <c r="W221" i="33" a="1"/>
  <c r="Y46" i="33" a="1"/>
  <c r="U284" i="33" a="1"/>
  <c r="U262" i="35" a="1"/>
  <c r="T160" i="33" a="1"/>
  <c r="Z293" i="33" a="1"/>
  <c r="Z23" i="35" a="1"/>
  <c r="X292" i="33" a="1"/>
  <c r="Y289" i="35" a="1"/>
  <c r="V200" i="35" a="1"/>
  <c r="X72" i="35" a="1"/>
  <c r="V173" i="35" a="1"/>
  <c r="U137" i="33" a="1"/>
  <c r="W309" i="35" a="1"/>
  <c r="U134" i="33" a="1"/>
  <c r="T159" i="35" a="1"/>
  <c r="X125" i="33" a="1"/>
  <c r="W75" i="33" a="1"/>
  <c r="Z253" i="33" a="1"/>
  <c r="T204" i="33" a="1"/>
  <c r="T158" i="33" a="1"/>
  <c r="Z292" i="33" a="1"/>
  <c r="T31" i="33" a="1"/>
  <c r="Y22" i="35" a="1"/>
  <c r="Z216" i="33" a="1"/>
  <c r="Y310" i="35" a="1"/>
  <c r="U114" i="33" a="1"/>
  <c r="W41" i="33" a="1"/>
  <c r="V136" i="33" a="1"/>
  <c r="W288" i="35" a="1"/>
  <c r="U125" i="33" a="1"/>
  <c r="Y126" i="33" a="1"/>
  <c r="W198" i="35" a="1"/>
  <c r="W237" i="33" a="1"/>
  <c r="Z45" i="33" a="1"/>
  <c r="V226" i="33" a="1"/>
  <c r="Y23" i="35" a="1"/>
  <c r="Y29" i="33" a="1"/>
  <c r="V188" i="33" a="1"/>
  <c r="X118" i="33" a="1"/>
  <c r="U62" i="33" a="1"/>
  <c r="T289" i="33" a="1"/>
  <c r="X78" i="33" a="1"/>
  <c r="U216" i="33" a="1"/>
  <c r="V98" i="33" a="1"/>
  <c r="T108" i="35" a="1"/>
  <c r="X256" i="33" a="1"/>
  <c r="X133" i="35" a="1"/>
  <c r="Y273" i="33" a="1"/>
  <c r="Y229" i="35" a="1"/>
  <c r="V36" i="33" a="1"/>
  <c r="W162" i="35" a="1"/>
  <c r="V306" i="33" a="1"/>
  <c r="T183" i="34" a="1"/>
  <c r="Y45" i="33" a="1"/>
  <c r="T253" i="33" a="1"/>
  <c r="X265" i="33" a="1"/>
  <c r="Z261" i="35" a="1"/>
  <c r="Z135" i="33" a="1"/>
  <c r="Y153" i="35" a="1"/>
  <c r="U228" i="33" a="1"/>
  <c r="T174" i="35" a="1"/>
  <c r="U81" i="33" a="1"/>
  <c r="T162" i="35" a="1"/>
  <c r="Y117" i="33" a="1"/>
  <c r="W195" i="33" a="1"/>
  <c r="V198" i="35" a="1"/>
  <c r="U308" i="35" a="1"/>
  <c r="X228" i="33" a="1"/>
  <c r="U176" i="33" a="1"/>
  <c r="W209" i="34" a="1"/>
  <c r="Y90" i="33" a="1"/>
  <c r="W142" i="33" a="1"/>
  <c r="Y28" i="33" a="1"/>
  <c r="U242" i="35" a="1"/>
  <c r="Y275" i="35" a="1"/>
  <c r="W252" i="35" a="1"/>
  <c r="X120" i="33" a="1"/>
  <c r="X23" i="35" a="1"/>
  <c r="T239" i="35" a="1"/>
  <c r="V221" i="33" a="1"/>
  <c r="Y304" i="33" a="1"/>
  <c r="V73" i="34" a="1"/>
  <c r="U96" i="33" a="1"/>
  <c r="W116" i="33" a="1"/>
  <c r="T251" i="34" a="1"/>
  <c r="U44" i="33" a="1"/>
  <c r="X71" i="33" a="1"/>
  <c r="X10" i="33" a="1"/>
  <c r="U189" i="33" a="1"/>
  <c r="X16" i="33" a="1"/>
  <c r="V209" i="34" a="1"/>
  <c r="U178" i="33" a="1"/>
  <c r="Y254" i="33" a="1"/>
  <c r="V11" i="33" a="1"/>
  <c r="Z100" i="33" a="1"/>
  <c r="X154" i="33" a="1"/>
  <c r="V164" i="33" a="1"/>
  <c r="Y52" i="33" a="1"/>
  <c r="U150" i="35" a="1"/>
  <c r="W109" i="35" a="1"/>
  <c r="X14" i="33" a="1"/>
  <c r="Y34" i="33" a="1"/>
  <c r="V278" i="33" a="1"/>
  <c r="V71" i="33" a="1"/>
  <c r="X180" i="33" a="1"/>
  <c r="Y119" i="35" a="1"/>
  <c r="T312" i="33" a="1"/>
  <c r="V166" i="33" a="1"/>
  <c r="Y62" i="33" a="1"/>
  <c r="Y108" i="35" a="1"/>
  <c r="Z304" i="33" a="1"/>
  <c r="T97" i="35" a="1"/>
  <c r="Y44" i="33" a="1"/>
  <c r="T283" i="35" a="1"/>
  <c r="X28" i="33" a="1"/>
  <c r="W33" i="33" a="1"/>
  <c r="V159" i="35" a="1"/>
  <c r="W292" i="33" a="1"/>
  <c r="Z70" i="33" a="1"/>
  <c r="U79" i="35" a="1"/>
  <c r="Z190" i="33" a="1"/>
  <c r="V52" i="33" a="1"/>
  <c r="U10" i="33" a="1"/>
  <c r="T96" i="33" a="1"/>
  <c r="T61" i="35" a="1"/>
  <c r="Y77" i="33" a="1"/>
  <c r="Z259" i="35" a="1"/>
  <c r="W92" i="33" a="1"/>
  <c r="U66" i="33" a="1"/>
  <c r="X213" i="35" a="1"/>
  <c r="X246" i="33" a="1"/>
  <c r="Z197" i="33" a="1"/>
  <c r="W200" i="35" a="1"/>
  <c r="T56" i="35" a="1"/>
  <c r="W94" i="33" a="1"/>
  <c r="W206" i="35" a="1"/>
  <c r="Z77" i="33" a="1"/>
  <c r="T13" i="33" a="1"/>
  <c r="X67" i="33" a="1"/>
  <c r="Z21" i="33" a="1"/>
  <c r="X146" i="35" a="1"/>
  <c r="U64" i="35" a="1"/>
  <c r="V16" i="33" a="1"/>
  <c r="Y15" i="33" a="1"/>
  <c r="T311" i="35" a="1"/>
  <c r="V247" i="33" a="1"/>
  <c r="U292" i="33" a="1"/>
  <c r="V307" i="34" a="1"/>
  <c r="V285" i="33" a="1"/>
  <c r="X249" i="35" a="1"/>
  <c r="Z57" i="35" a="1"/>
  <c r="V196" i="35" a="1"/>
  <c r="U110" i="33" a="1"/>
  <c r="X223" i="33" a="1"/>
  <c r="V267" i="33" a="1"/>
  <c r="Z19" i="33" a="1"/>
  <c r="Y118" i="33" a="1"/>
  <c r="X38" i="35" a="1"/>
  <c r="V118" i="33" a="1"/>
  <c r="X298" i="33" a="1"/>
  <c r="Z229" i="35" a="1"/>
  <c r="Z290" i="35" a="1"/>
  <c r="T114" i="33" a="1"/>
  <c r="V178" i="33" a="1"/>
  <c r="T301" i="33" a="1"/>
  <c r="T29" i="33" a="1"/>
  <c r="U300" i="33" a="1"/>
  <c r="Y191" i="33" a="1"/>
  <c r="U69" i="33" a="1"/>
  <c r="U12" i="33" a="1"/>
  <c r="Y258" i="35" a="1"/>
  <c r="T181" i="33" a="1"/>
  <c r="Z139" i="35" a="1"/>
  <c r="Y215" i="33" a="1"/>
  <c r="Z31" i="33" a="1"/>
  <c r="U209" i="34" a="1"/>
  <c r="V38" i="35" a="1"/>
  <c r="X281" i="33" a="1"/>
  <c r="Z260" i="35" a="1"/>
  <c r="X20" i="33" a="1"/>
  <c r="Z113" i="35" a="1"/>
  <c r="U159" i="35" a="1"/>
  <c r="W80" i="33" a="1"/>
  <c r="V246" i="35" a="1"/>
  <c r="T80" i="33" a="1"/>
  <c r="T191" i="33" a="1"/>
  <c r="Y169" i="35" a="1"/>
  <c r="Z52" i="33" a="1"/>
  <c r="Z303" i="33" a="1"/>
  <c r="U275" i="35" a="1"/>
  <c r="Y31" i="33" a="1"/>
  <c r="Z195" i="33" a="1"/>
  <c r="Y148" i="35" a="1"/>
  <c r="X94" i="33" a="1"/>
  <c r="Y220" i="35" a="1"/>
  <c r="Z232" i="35" a="1"/>
  <c r="V130" i="33" a="1"/>
  <c r="X260" i="35" a="1"/>
  <c r="Z55" i="33" a="1"/>
  <c r="W155" i="33" a="1"/>
  <c r="Z268" i="33" a="1"/>
  <c r="V302" i="33" a="1"/>
  <c r="Z25" i="33" a="1"/>
  <c r="Y296" i="33" a="1"/>
  <c r="T185" i="33" a="1"/>
  <c r="Y97" i="35" a="1"/>
  <c r="Z74" i="34" a="1"/>
  <c r="Z230" i="33" a="1"/>
  <c r="Y71" i="33" a="1"/>
  <c r="T302" i="33" a="1"/>
  <c r="U249" i="35" a="1"/>
  <c r="U138" i="33" a="1"/>
  <c r="Y190" i="33" a="1"/>
  <c r="Z243" i="35" a="1"/>
  <c r="X186" i="33" a="1"/>
  <c r="X60" i="33" a="1"/>
  <c r="V51" i="33" a="1"/>
  <c r="X247" i="33" a="1"/>
  <c r="Y152" i="35" a="1"/>
  <c r="Y223" i="33" a="1"/>
  <c r="X121" i="33" a="1"/>
  <c r="U240" i="35" a="1"/>
  <c r="V64" i="35" a="1"/>
  <c r="Y132" i="33" a="1"/>
  <c r="W228" i="33" a="1"/>
  <c r="U259" i="35" a="1"/>
  <c r="U94" i="33" a="1"/>
  <c r="V183" i="34" a="1"/>
  <c r="Y12" i="33" a="1"/>
  <c r="Z136" i="33" a="1"/>
  <c r="W244" i="33" a="1"/>
  <c r="Y194" i="33" a="1"/>
  <c r="W159" i="35" a="1"/>
  <c r="Y293" i="33" a="1"/>
  <c r="T196" i="35" a="1"/>
  <c r="W138" i="33" a="1"/>
  <c r="Y89" i="35" a="1"/>
  <c r="Z301" i="33" a="1"/>
  <c r="X101" i="33" a="1"/>
  <c r="Z246" i="33" a="1"/>
  <c r="Z44" i="33" a="1"/>
  <c r="Z90" i="33" a="1"/>
  <c r="X215" i="33" a="1"/>
  <c r="W310" i="33" a="1"/>
  <c r="T38" i="35" a="1"/>
  <c r="U165" i="33" a="1"/>
  <c r="Y207" i="33" a="1"/>
  <c r="W201" i="33" a="1"/>
  <c r="Z38" i="35" a="1"/>
  <c r="Y74" i="34" a="1"/>
  <c r="Y197" i="33" a="1"/>
  <c r="T69" i="33" a="1"/>
  <c r="U183" i="34" a="1"/>
  <c r="Y235" i="33" a="1"/>
  <c r="X309" i="35" a="1"/>
  <c r="V245" i="33" a="1"/>
  <c r="U15" i="33" a="1"/>
  <c r="T151" i="35" a="1"/>
  <c r="Z236" i="33" a="1"/>
  <c r="T176" i="33" a="1"/>
  <c r="Y124" i="33" a="1"/>
  <c r="Y260" i="35" a="1"/>
  <c r="Z294" i="33" a="1"/>
  <c r="W105" i="35" a="1"/>
  <c r="X90" i="33" a="1"/>
  <c r="U224" i="33" a="1"/>
  <c r="T17" i="35" a="1"/>
  <c r="X50" i="33" a="1"/>
  <c r="T189" i="33" a="1"/>
  <c r="T125" i="33" a="1"/>
  <c r="X251" i="34" a="1"/>
  <c r="X12" i="33" a="1"/>
  <c r="X46" i="33" a="1"/>
  <c r="T32" i="33" a="1"/>
  <c r="W146" i="35" a="1"/>
  <c r="U214" i="33" a="1"/>
  <c r="U263" i="33" a="1"/>
  <c r="T15" i="33" a="1"/>
  <c r="X250" i="35" a="1"/>
  <c r="U78" i="33" a="1"/>
  <c r="Z103" i="33" a="1"/>
  <c r="Y167" i="33" a="1"/>
  <c r="Z288" i="35" a="1"/>
  <c r="Y91" i="35" a="1"/>
  <c r="Z34" i="33" a="1"/>
  <c r="V292" i="33" a="1"/>
  <c r="Y128" i="33" a="1"/>
  <c r="Y78" i="33" a="1"/>
  <c r="W148" i="35" a="1"/>
  <c r="Z118" i="33" a="1"/>
  <c r="T129" i="35" a="1"/>
  <c r="Z46" i="33" a="1"/>
  <c r="V45" i="33" a="1"/>
  <c r="V117" i="33" a="1"/>
  <c r="Y32" i="33" a="1"/>
  <c r="U217" i="33" a="1"/>
  <c r="V283" i="35" a="1"/>
  <c r="U282" i="35" a="1"/>
  <c r="X280" i="33" a="1"/>
  <c r="W163" i="33" a="1"/>
  <c r="W240" i="35" a="1"/>
  <c r="W67" i="33" a="1"/>
  <c r="T132" i="33" a="1"/>
  <c r="U225" i="33" a="1"/>
  <c r="X158" i="33" a="1"/>
  <c r="Z192" i="35" a="1"/>
  <c r="W106" i="33" a="1"/>
  <c r="Z110" i="33" a="1"/>
  <c r="Z227" i="33" a="1"/>
  <c r="W229" i="35" a="1"/>
  <c r="V255" i="35" a="1"/>
  <c r="X8" i="33" a="1"/>
  <c r="X119" i="35" a="1"/>
  <c r="U27" i="33" a="1"/>
  <c r="Y93" i="35" a="1"/>
  <c r="W140" i="35" a="1"/>
  <c r="V82" i="35" a="1"/>
  <c r="U111" i="35" a="1"/>
  <c r="X216" i="33" a="1"/>
  <c r="T90" i="33" a="1"/>
  <c r="Z17" i="35" a="1"/>
  <c r="Y8" i="33" a="1"/>
  <c r="W185" i="33" a="1"/>
  <c r="Z244" i="33" a="1"/>
  <c r="Y231" i="35" a="1"/>
  <c r="Y312" i="33" a="1"/>
  <c r="X47" i="33" a="1"/>
  <c r="V201" i="33" a="1"/>
  <c r="Z73" i="34" a="1"/>
  <c r="V273" i="33" a="1"/>
  <c r="U277" i="33" a="1"/>
  <c r="V104" i="33" a="1"/>
  <c r="T140" i="35" a="1"/>
  <c r="U279" i="33" a="1"/>
  <c r="Y115" i="33" a="1"/>
  <c r="T74" i="34" a="1"/>
  <c r="Y14" i="33" a="1"/>
  <c r="W52" i="33" a="1"/>
  <c r="V156" i="35" a="1"/>
  <c r="Y244" i="33" a="1"/>
  <c r="W232" i="35" a="1"/>
  <c r="V119" i="35" a="1"/>
  <c r="U207" i="33" a="1"/>
  <c r="X111" i="35" a="1"/>
  <c r="T228" i="33" a="1"/>
  <c r="Z183" i="34" a="1"/>
  <c r="X230" i="33" a="1"/>
  <c r="W7" i="35" a="1"/>
  <c r="T256" i="33" a="1"/>
  <c r="W305" i="33" a="1"/>
  <c r="T43" i="33" a="1"/>
  <c r="W212" i="33" a="1"/>
  <c r="T154" i="33" a="1"/>
  <c r="X96" i="33" a="1"/>
  <c r="W234" i="33" a="1"/>
  <c r="T240" i="35" a="1"/>
  <c r="Z238" i="33" a="1"/>
  <c r="Y36" i="33" a="1"/>
  <c r="V106" i="33" a="1"/>
  <c r="U270" i="33" a="1"/>
  <c r="U97" i="35" a="1"/>
  <c r="Z215" i="33" a="1"/>
  <c r="Z224" i="33" a="1"/>
  <c r="Z94" i="33" a="1"/>
  <c r="T57" i="35" a="1"/>
  <c r="T105" i="35" a="1"/>
  <c r="V294" i="33" a="1"/>
  <c r="V29" i="33" a="1"/>
  <c r="U26" i="33" a="1"/>
  <c r="U236" i="33" a="1"/>
  <c r="V61" i="35" a="1"/>
  <c r="X127" i="33" a="1"/>
  <c r="T46" i="33" a="1"/>
  <c r="V110" i="33" a="1"/>
  <c r="V213" i="35" a="1"/>
  <c r="U149" i="34" a="1"/>
  <c r="Z237" i="33" a="1"/>
  <c r="T153" i="35" a="1"/>
  <c r="V94" i="33" a="1"/>
  <c r="U55" i="33" a="1"/>
  <c r="Y166" i="33" a="1"/>
  <c r="Z193" i="33" a="1"/>
  <c r="Y42" i="33" a="1"/>
  <c r="V207" i="33" a="1"/>
  <c r="W96" i="33" a="1"/>
  <c r="W235" i="33" a="1"/>
  <c r="U283" i="35" a="1"/>
  <c r="T213" i="35" a="1"/>
  <c r="W181" i="33" a="1"/>
  <c r="Y192" i="35" a="1"/>
  <c r="X221" i="33" a="1"/>
  <c r="U288" i="35" a="1"/>
  <c r="W27" i="33" a="1"/>
  <c r="X204" i="33" a="1"/>
  <c r="Y274" i="33" a="1"/>
  <c r="U309" i="35" a="1"/>
  <c r="Z153" i="35" a="1"/>
  <c r="X13" i="33" a="1"/>
  <c r="V65" i="35" a="1"/>
  <c r="U155" i="33" a="1"/>
  <c r="U68" i="35" a="1"/>
  <c r="V86" i="33" a="1"/>
  <c r="Y173" i="35" a="1"/>
  <c r="Y33" i="33" a="1"/>
  <c r="Y155" i="33" a="1"/>
  <c r="X132" i="33" a="1"/>
  <c r="W121" i="33" a="1"/>
  <c r="T73" i="34" a="1"/>
  <c r="X36" i="33" a="1"/>
  <c r="V218" i="33" a="1"/>
  <c r="Z84" i="33" a="1"/>
  <c r="U285" i="33" a="1"/>
  <c r="T16" i="33" a="1"/>
  <c r="X70" i="33" a="1"/>
  <c r="T233" i="33" a="1"/>
  <c r="Z263" i="33" a="1"/>
  <c r="W178" i="33" a="1"/>
  <c r="X169" i="35" a="1"/>
  <c r="V81" i="33" a="1"/>
  <c r="X145" i="33" a="1"/>
  <c r="W59" i="33" a="1"/>
  <c r="W255" i="35" a="1"/>
  <c r="X168" i="33" a="1"/>
  <c r="U54" i="35" a="1"/>
  <c r="T40" i="33" a="1"/>
  <c r="U245" i="33" a="1"/>
  <c r="W224" i="33" a="1"/>
  <c r="T24" i="33" a="1"/>
  <c r="U168" i="33" a="1"/>
  <c r="V28" i="33" a="1"/>
  <c r="T244" i="33" a="1"/>
  <c r="X268" i="33" a="1"/>
  <c r="W125" i="33" a="1"/>
  <c r="T168" i="33" a="1"/>
  <c r="X89" i="35" a="1"/>
  <c r="U182" i="33" a="1"/>
  <c r="W29" i="33" a="1"/>
  <c r="T41" i="33" a="1"/>
  <c r="T259" i="35" a="1"/>
  <c r="V160" i="33" a="1"/>
  <c r="Z167" i="33" a="1"/>
  <c r="X301" i="33" a="1"/>
  <c r="U193" i="33" a="1"/>
  <c r="V114" i="35" a="1"/>
  <c r="T214" i="33" a="1"/>
  <c r="U33" i="33" a="1"/>
  <c r="Z283" i="35" a="1"/>
  <c r="U47" i="33" a="1"/>
  <c r="W28" i="33" a="1"/>
  <c r="Z104" i="33" a="1"/>
  <c r="W274" i="33" a="1"/>
  <c r="Y292" i="33" a="1"/>
  <c r="Z42" i="33" a="1"/>
  <c r="U142" i="33" a="1"/>
  <c r="Z72" i="35" a="1"/>
  <c r="Y154" i="33" a="1"/>
  <c r="U82" i="35" a="1"/>
  <c r="X17" i="35" a="1"/>
  <c r="Z98" i="33" a="1"/>
  <c r="X82" i="35" a="1"/>
  <c r="Y65" i="35" a="1"/>
  <c r="Z187" i="35" a="1"/>
  <c r="Z80" i="33" a="1"/>
  <c r="Z185" i="33" a="1"/>
  <c r="X7" i="35" a="1"/>
  <c r="X34" i="33" a="1"/>
  <c r="Z69" i="33" a="1"/>
  <c r="X129" i="35" a="1"/>
  <c r="W126" i="33" a="1"/>
  <c r="X312" i="33" a="1"/>
  <c r="Z189" i="33" a="1"/>
  <c r="X212" i="33" a="1"/>
  <c r="Z107" i="35" a="1"/>
  <c r="U19" i="33" a="1"/>
  <c r="Z120" i="33" a="1"/>
  <c r="U239" i="35" a="1"/>
  <c r="T210" i="33" a="1"/>
  <c r="X40" i="33" a="1"/>
  <c r="T197" i="33" a="1"/>
  <c r="X143" i="35" a="1"/>
  <c r="Y94" i="33" a="1"/>
  <c r="V13" i="33" a="1"/>
  <c r="V296" i="33" a="1"/>
  <c r="Y35" i="33" a="1"/>
  <c r="Y133" i="35" a="1"/>
  <c r="V194" i="33" a="1"/>
  <c r="X73" i="34" a="1"/>
  <c r="T86" i="33" a="1"/>
  <c r="U247" i="33" a="1"/>
  <c r="V153" i="35" a="1"/>
  <c r="X266" i="33" a="1"/>
  <c r="Z225" i="33" a="1"/>
  <c r="Y209" i="34" a="1"/>
  <c r="X106" i="33" a="1"/>
  <c r="V134" i="33" a="1"/>
  <c r="W296" i="33" a="1"/>
  <c r="U101" i="33" a="1"/>
  <c r="X136" i="33" a="1"/>
  <c r="Y306" i="33" a="1"/>
  <c r="V146" i="35" a="1"/>
  <c r="T222" i="33" a="1"/>
  <c r="Z254" i="33" a="1"/>
  <c r="Z209" i="34" a="1"/>
  <c r="U180" i="33" a="1"/>
  <c r="Z255" i="35" a="1"/>
  <c r="Z256" i="33" a="1"/>
  <c r="W143" i="35" a="1"/>
  <c r="Z248" i="33" a="1"/>
  <c r="Y205" i="33" a="1"/>
  <c r="V107" i="35" a="1"/>
  <c r="T267" i="33" a="1"/>
  <c r="V172" i="35" a="1"/>
  <c r="W63" i="33" a="1"/>
  <c r="X227" i="33" a="1"/>
  <c r="Z66" i="33" a="1"/>
  <c r="T273" i="33" a="1"/>
  <c r="Z16" i="33" a="1"/>
  <c r="Z226" i="33" a="1"/>
  <c r="W254" i="33" a="1"/>
  <c r="W248" i="33" a="1"/>
  <c r="Z47" i="33" a="1"/>
  <c r="V44" i="33" a="1"/>
  <c r="W176" i="33" a="1"/>
  <c r="Y106" i="33" a="1"/>
  <c r="V155" i="33" a="1"/>
  <c r="Z115" i="33" a="1"/>
  <c r="Z154" i="33" a="1"/>
  <c r="W65" i="35" a="1"/>
  <c r="W68" i="35" a="1"/>
  <c r="T235" i="33" a="1"/>
  <c r="U51" i="33" a="1"/>
  <c r="X276" i="35" a="1"/>
  <c r="Y202" i="33" a="1"/>
  <c r="W132" i="33" a="1"/>
  <c r="T79" i="35" a="1"/>
  <c r="V305" i="33" a="1"/>
  <c r="X97" i="35" a="1"/>
  <c r="V189" i="33" a="1"/>
  <c r="X226" i="33" a="1"/>
  <c r="T18" i="35" a="1"/>
  <c r="U127" i="33" a="1"/>
  <c r="T200" i="35" a="1"/>
  <c r="X220" i="35" a="1"/>
  <c r="U84" i="33" a="1"/>
  <c r="T284" i="33" a="1"/>
  <c r="U86" i="33" a="1"/>
  <c r="Y238" i="35" a="1"/>
  <c r="T8" i="33" a="1"/>
  <c r="T27" i="33" a="1"/>
  <c r="V167" i="33" a="1"/>
  <c r="U170" i="35" a="1"/>
  <c r="Z96" i="33" a="1"/>
  <c r="V18" i="35" a="1"/>
  <c r="W286" i="33" a="1"/>
  <c r="Y70" i="33" a="1"/>
  <c r="W265" i="33" a="1"/>
  <c r="Z240" i="35" a="1"/>
  <c r="V133" i="35" a="1"/>
  <c r="T278" i="33" a="1"/>
  <c r="T23" i="35" a="1"/>
  <c r="W193" i="33" a="1"/>
  <c r="U140" i="35" a="1"/>
  <c r="Z297" i="33" a="1"/>
  <c r="Y107" i="35" a="1"/>
  <c r="X285" i="33" a="1"/>
  <c r="W48" i="33" a="1"/>
  <c r="U50" i="33" a="1"/>
  <c r="W123" i="35" a="1"/>
  <c r="U197" i="33" a="1"/>
  <c r="U121" i="33" a="1"/>
  <c r="X195" i="33" a="1"/>
  <c r="U237" i="33" a="1"/>
  <c r="Z28" i="33" a="1"/>
  <c r="T55" i="33" a="1"/>
  <c r="T296" i="33" a="1"/>
  <c r="W73" i="34" a="1"/>
  <c r="W247" i="33" a="1"/>
  <c r="V43" i="33" a="1"/>
  <c r="T250" i="35" a="1"/>
  <c r="T137" i="33" a="1"/>
  <c r="W275" i="35" a="1"/>
  <c r="Z279" i="33" a="1"/>
  <c r="U163" i="33" a="1"/>
  <c r="Z174" i="35" a="1"/>
  <c r="W294" i="33" a="1"/>
  <c r="Z286" i="33" a="1"/>
  <c r="T146" i="35" a="1"/>
  <c r="V138" i="33" a="1"/>
  <c r="W108" i="35" a="1"/>
  <c r="T148" i="35" a="1"/>
  <c r="Z143" i="35" a="1"/>
  <c r="W270" i="33" a="1"/>
  <c r="V261" i="35" a="1"/>
  <c r="X178" i="33" a="1"/>
  <c r="U75" i="33" a="1"/>
  <c r="W179" i="33" a="1"/>
  <c r="Z93" i="35" a="1"/>
  <c r="Y103" i="33" a="1"/>
  <c r="Y7" i="35" a="1"/>
  <c r="U220" i="35" a="1"/>
  <c r="W44" i="33" a="1"/>
  <c r="T111" i="35" a="1"/>
  <c r="V157" i="33" a="1"/>
  <c r="Z287" i="33" a="1"/>
  <c r="U113" i="35" a="1"/>
  <c r="U268" i="33" a="1"/>
  <c r="V147" i="33" a="1"/>
  <c r="U278" i="33" a="1"/>
  <c r="V230" i="33" a="1"/>
  <c r="U32" i="33" a="1"/>
  <c r="Z157" i="33" a="1"/>
  <c r="Z220" i="35" a="1"/>
  <c r="Y213" i="35" a="1"/>
  <c r="W21" i="33" a="1"/>
  <c r="T309" i="35" a="1"/>
  <c r="T34" i="33" a="1"/>
  <c r="T116" i="33" a="1"/>
  <c r="U34" i="33" a="1"/>
  <c r="Z176" i="33" a="1"/>
  <c r="W135" i="33" a="1"/>
  <c r="X156" i="35" a="1"/>
  <c r="Y158" i="33" a="1"/>
  <c r="X262" i="35" a="1"/>
  <c r="T64" i="35" a="1"/>
  <c r="W289" i="33" a="1"/>
  <c r="T166" i="33" a="1"/>
  <c r="V139" i="35" a="1"/>
  <c r="T193" i="33" a="1"/>
  <c r="Z276" i="35" a="1"/>
  <c r="U203" i="35" a="1"/>
  <c r="W303" i="33" a="1"/>
  <c r="Z295" i="33" a="1"/>
  <c r="T277" i="33" a="1"/>
  <c r="Y227" i="33" a="1"/>
  <c r="Y239" i="35" a="1"/>
  <c r="V227" i="33" a="1"/>
  <c r="U250" i="35" a="1"/>
  <c r="U231" i="35" a="1"/>
  <c r="V286" i="33" a="1"/>
  <c r="U77" i="33" a="1"/>
  <c r="X218" i="33" a="1"/>
  <c r="X41" i="33" a="1"/>
  <c r="T119" i="35" a="1"/>
  <c r="V191" i="33" a="1"/>
  <c r="U13" i="33" a="1"/>
  <c r="X128" i="33" a="1"/>
  <c r="U286" i="33" a="1"/>
  <c r="W81" i="33" a="1"/>
  <c r="T285" i="33" a="1"/>
  <c r="T42" i="33" a="1"/>
  <c r="V129" i="35" a="1"/>
  <c r="W133" i="35" a="1"/>
  <c r="Z231" i="35" a="1"/>
  <c r="Z105" i="35" a="1"/>
  <c r="U218" i="33" a="1"/>
  <c r="Y294" i="33" a="1"/>
  <c r="U289" i="33" a="1"/>
  <c r="Z13" i="33" a="1"/>
  <c r="V258" i="35" a="1"/>
  <c r="W280" i="33" a="1"/>
  <c r="T217" i="33" a="1"/>
  <c r="Z217" i="33" a="1"/>
  <c r="Z182" i="33" a="1"/>
  <c r="V59" i="33" a="1"/>
  <c r="T35" i="33" a="1"/>
  <c r="V128" i="33" a="1"/>
  <c r="T136" i="33" a="1"/>
  <c r="Y308" i="35" a="1"/>
  <c r="Z125" i="33" a="1"/>
  <c r="W180" i="33" a="1"/>
  <c r="V228" i="33" a="1"/>
  <c r="T220" i="35" a="1"/>
  <c r="W70" i="33" a="1"/>
  <c r="X32" i="33" a="1"/>
  <c r="U132" i="33" a="1"/>
  <c r="T249" i="35" a="1"/>
  <c r="X243" i="35" a="1"/>
  <c r="X297" i="33" a="1"/>
  <c r="U133" i="35" a="1"/>
  <c r="X163" i="33" a="1"/>
  <c r="Z284" i="33" a="1"/>
  <c r="V151" i="35" a="1"/>
  <c r="W216" i="33" a="1"/>
  <c r="Y40" i="33" a="1"/>
  <c r="T149" i="34" a="1"/>
  <c r="X303" i="33" a="1"/>
  <c r="V291" i="35" a="1"/>
  <c r="V233" i="33" a="1"/>
  <c r="T203" i="35" a="1"/>
  <c r="W307" i="34" a="1"/>
  <c r="W302" i="33" a="1"/>
  <c r="W284" i="33" a="1"/>
  <c r="U206" i="35" a="1"/>
  <c r="Z29" i="33" a="1"/>
  <c r="V252" i="35" a="1"/>
  <c r="X225" i="33" a="1"/>
  <c r="W15" i="33" a="1"/>
  <c r="T236" i="33" a="1"/>
  <c r="X159" i="35" a="1"/>
  <c r="W194" i="33" a="1"/>
  <c r="T288" i="35" a="1"/>
  <c r="X64" i="35" a="1"/>
  <c r="X141" i="35" a="1"/>
  <c r="T211" i="33" a="1"/>
  <c r="Y178" i="33" a="1"/>
  <c r="X263" i="33" a="1"/>
  <c r="U227" i="33" a="1"/>
  <c r="W306" i="33" a="1"/>
  <c r="Z169" i="35" a="1"/>
  <c r="W187" i="35" a="1"/>
  <c r="V282" i="35" a="1"/>
  <c r="W32" i="33" a="1"/>
  <c r="V115" i="33" a="1"/>
  <c r="V284" i="33" a="1"/>
  <c r="U119" i="35" a="1"/>
  <c r="W213" i="35" a="1"/>
  <c r="T63" i="33" a="1"/>
  <c r="W36" i="33" a="1"/>
  <c r="V237" i="33" a="1"/>
  <c r="W243" i="35" a="1"/>
  <c r="V101" i="33" a="1"/>
  <c r="U117" i="33" a="1"/>
  <c r="X157" i="33" a="1"/>
  <c r="Z181" i="33" a="1"/>
  <c r="T44" i="33" a="1"/>
  <c r="T300" i="33" a="1"/>
  <c r="U276" i="35" a="1"/>
  <c r="T165" i="33" a="1"/>
  <c r="Z252" i="35" a="1"/>
  <c r="X295" i="33" a="1"/>
  <c r="Z86" i="33" a="1"/>
  <c r="T139" i="35" a="1"/>
  <c r="W304" i="33" a="1"/>
  <c r="Y217" i="33" a="1"/>
  <c r="V180" i="33" a="1"/>
  <c r="Z116" i="33" a="1"/>
  <c r="Z168" i="33" a="1"/>
  <c r="Z142" i="33" a="1"/>
  <c r="Z15" i="33" a="1"/>
  <c r="X29" i="33" a="1"/>
  <c r="V112" i="35" a="1"/>
  <c r="V97" i="35" a="1"/>
  <c r="T113" i="35" a="1"/>
  <c r="U80" i="33" a="1"/>
  <c r="V126" i="33" a="1"/>
  <c r="U174" i="35" a="1"/>
  <c r="X302" i="33" a="1"/>
  <c r="T45" i="33" a="1"/>
  <c r="W182" i="33" a="1"/>
  <c r="X299" i="35" a="1"/>
  <c r="X187" i="35" a="1"/>
  <c r="W128" i="33" a="1"/>
  <c r="U74" i="34" a="1"/>
  <c r="W95" i="33" a="1"/>
  <c r="Z194" i="33" a="1"/>
  <c r="W246" i="33" a="1"/>
  <c r="T164" i="33" a="1"/>
  <c r="T298" i="33" a="1"/>
  <c r="Z306" i="33" a="1"/>
  <c r="U70" i="33" a="1"/>
  <c r="Z56" i="35" a="1"/>
  <c r="U7" i="35" a="1"/>
  <c r="U208" i="33" a="1"/>
  <c r="Z165" i="33" a="1"/>
  <c r="V109" i="35" a="1"/>
  <c r="U233" i="33" a="1"/>
  <c r="W262" i="35" a="1"/>
  <c r="W136" i="33" a="1"/>
  <c r="W141" i="35" a="1"/>
  <c r="X274" i="33" a="1"/>
  <c r="U145" i="33" a="1"/>
  <c r="W82" i="35" a="1"/>
  <c r="U118" i="33" a="1"/>
  <c r="X27" i="33" a="1"/>
  <c r="Z239" i="35" a="1"/>
  <c r="U148" i="35" a="1"/>
  <c r="Z275" i="35" a="1"/>
  <c r="Y277" i="33" a="1"/>
  <c r="W239" i="35" a="1"/>
  <c r="U126" i="33" a="1"/>
  <c r="T198" i="35" a="1"/>
  <c r="Z91" i="33" a="1"/>
  <c r="Y123" i="35" a="1"/>
  <c r="X253" i="33" a="1"/>
  <c r="W273" i="33" a="1"/>
  <c r="Z162" i="35" a="1"/>
  <c r="W19" i="33" a="1"/>
  <c r="Z130" i="35" a="1"/>
  <c r="W223" i="33" a="1"/>
  <c r="U151" i="35" a="1"/>
  <c r="Y50" i="33" a="1"/>
  <c r="U294" i="33" a="1"/>
  <c r="V66" i="33" a="1"/>
  <c r="W91" i="33" a="1"/>
  <c r="U229" i="35" a="1"/>
  <c r="Y113" i="35" a="1"/>
  <c r="T117" i="33" a="1"/>
  <c r="U92" i="33" a="1"/>
  <c r="Z300" i="33" a="1"/>
  <c r="X51" i="33" a="1"/>
  <c r="V288" i="35" a="1"/>
  <c r="T308" i="35" a="1"/>
  <c r="U266" i="33" a="1"/>
  <c r="X311" i="35" a="1"/>
  <c r="V265" i="33" a="1"/>
  <c r="X306" i="33" a="1"/>
  <c r="V310" i="35" a="1"/>
  <c r="X278" i="33" a="1"/>
  <c r="W230" i="33" a="1"/>
  <c r="V145" i="33" a="1"/>
  <c r="U158" i="33" a="1"/>
  <c r="Z148" i="35" a="1"/>
  <c r="T30" i="33" a="1"/>
  <c r="W98" i="33" a="1"/>
  <c r="V312" i="33" a="1"/>
  <c r="Z36" i="33" a="1"/>
  <c r="T266" i="33" a="1"/>
  <c r="T238" i="33" a="1"/>
  <c r="W172" i="35" a="1"/>
  <c r="Z147" i="33" a="1"/>
  <c r="Y172" i="35" a="1"/>
  <c r="Y25" i="33" a="1"/>
  <c r="Y51" i="33" a="1"/>
  <c r="U128" i="33" a="1"/>
  <c r="V89" i="35" a="1"/>
  <c r="W11" i="33" a="1"/>
  <c r="W18" i="35" a="1"/>
  <c r="V46" i="33" a="1"/>
  <c r="V182" i="33" a="1"/>
  <c r="V232" i="35" a="1"/>
  <c r="V211" i="33" a="1"/>
  <c r="Y140" i="35" a="1"/>
  <c r="V150" i="35" a="1"/>
  <c r="U130" i="33" a="1"/>
  <c r="U56" i="35" a="1"/>
  <c r="Y247" i="33" a="1"/>
  <c r="X283" i="35" a="1"/>
  <c r="Z234" i="33" a="1"/>
  <c r="Y234" i="33" a="1"/>
  <c r="U238" i="33" a="1"/>
  <c r="V251" i="34" a="1"/>
  <c r="Y26" i="33" a="1"/>
  <c r="X224" i="33" a="1"/>
  <c r="Y116" i="33" a="1"/>
  <c r="Y104" i="33" a="1"/>
  <c r="Y290" i="35" a="1"/>
  <c r="U299" i="35" a="1"/>
  <c r="Z180" i="33" a="1"/>
  <c r="X114" i="33" a="1"/>
  <c r="Y105" i="35" a="1"/>
  <c r="W277" i="33" a="1"/>
  <c r="U287" i="33" a="1"/>
  <c r="Y55" i="33" a="1"/>
  <c r="X203" i="35" a="1"/>
  <c r="X245" i="33" a="1"/>
  <c r="Z173" i="35" a="1"/>
  <c r="Z132" i="33" a="1"/>
  <c r="W117" i="33" a="1"/>
  <c r="V224" i="33" a="1"/>
  <c r="X134" i="33" a="1"/>
  <c r="X113" i="35" a="1"/>
  <c r="X293" i="33" a="1"/>
  <c r="U152" i="35" a="1"/>
  <c r="T155" i="33" a="1"/>
  <c r="Y286" i="33" a="1"/>
  <c r="U139" i="35" a="1"/>
  <c r="Y283" i="35" a="1"/>
  <c r="X33" i="33" a="1"/>
  <c r="Z312" i="33" a="1"/>
  <c r="Z200" i="35" a="1"/>
  <c r="T246" i="33" a="1"/>
  <c r="T107" i="35" a="1"/>
  <c r="T163" i="33" a="1"/>
  <c r="W97" i="35" a="1"/>
  <c r="V92" i="33" a="1"/>
  <c r="X31" i="33" a="1"/>
  <c r="U63" i="33" a="1"/>
  <c r="X290" i="35" a="1"/>
  <c r="X59" i="33" a="1"/>
  <c r="Z205" i="33" a="1"/>
  <c r="U199" i="35" a="1"/>
  <c r="W152" i="35" a="1"/>
  <c r="U46" i="33" a="1"/>
  <c r="T118" i="33" a="1"/>
  <c r="U215" i="33" a="1"/>
  <c r="X182" i="33" a="1"/>
  <c r="U29" i="33" a="1"/>
  <c r="X308" i="35" a="1"/>
  <c r="T224" i="33" a="1"/>
  <c r="T102" i="35" a="1"/>
  <c r="X188" i="33" a="1"/>
  <c r="Z233" i="33" a="1"/>
  <c r="V238" i="35" a="1"/>
  <c r="U196" i="35" a="1"/>
  <c r="X242" i="35" a="1"/>
  <c r="X239" i="35" a="1"/>
  <c r="Z310" i="33" a="1"/>
  <c r="V125" i="33" a="1"/>
  <c r="X170" i="35" a="1"/>
  <c r="Z78" i="33" a="1"/>
  <c r="T127" i="33" a="1"/>
  <c r="X93" i="35" a="1"/>
  <c r="W23" i="35" a="1"/>
  <c r="T25" i="33" a="1"/>
  <c r="U61" i="35" a="1"/>
  <c r="X210" i="33" a="1"/>
  <c r="V223" i="33" a="1"/>
  <c r="W202" i="33" a="1"/>
  <c r="Y186" i="33" a="1"/>
  <c r="Y60" i="33" a="1"/>
  <c r="V23" i="35" a="1"/>
  <c r="Y24" i="33" a="1"/>
  <c r="Y305" i="33" a="1"/>
  <c r="Y82" i="35" a="1"/>
  <c r="Y138" i="33" a="1"/>
  <c r="V225" i="33" a="1"/>
  <c r="Y278" i="33" a="1"/>
  <c r="U295" i="33" a="1"/>
  <c r="Z213" i="35" a="1"/>
  <c r="Y211" i="33" a="1"/>
  <c r="W149" i="34" a="1"/>
  <c r="Y224" i="33" a="1"/>
  <c r="V295" i="33" a="1"/>
  <c r="V103" i="33" a="1"/>
  <c r="X61" i="35" a="1"/>
  <c r="V10" i="33" a="1"/>
  <c r="V311" i="35" a="1"/>
  <c r="W263" i="33" a="1"/>
  <c r="T212" i="33" a="1"/>
  <c r="U190" i="33" a="1"/>
  <c r="Y264" i="33" a="1"/>
  <c r="Y163" i="33" a="1"/>
  <c r="W299" i="35" a="1"/>
  <c r="T272" i="35" a="1"/>
  <c r="Z164" i="33" a="1"/>
  <c r="V195" i="33" a="1"/>
  <c r="U241" i="33" a="1"/>
  <c r="U272" i="35" a="1"/>
  <c r="Z150" i="35" a="1"/>
  <c r="X189" i="33" a="1"/>
  <c r="Z274" i="33" a="1"/>
  <c r="T150" i="35" a="1"/>
  <c r="W300" i="33" a="1"/>
  <c r="Z18" i="35" a="1"/>
  <c r="X110" i="33" a="1"/>
  <c r="W66" i="33" a="1"/>
  <c r="X289" i="33" a="1"/>
  <c r="Y267" i="33" a="1"/>
  <c r="V116" i="33" a="1"/>
  <c r="U258" i="35" a="1"/>
  <c r="Z241" i="35" a="1"/>
  <c r="Z137" i="33" a="1"/>
  <c r="W225" i="33" a="1"/>
  <c r="V90" i="33" a="1"/>
  <c r="X80" i="33" a="1"/>
  <c r="T304" i="33" a="1"/>
  <c r="W199" i="35" a="1"/>
  <c r="Y196" i="35" a="1"/>
  <c r="V158" i="33" a="1"/>
  <c r="Z61" i="35" a="1"/>
  <c r="V212" i="33" a="1"/>
  <c r="T255" i="35" a="1"/>
  <c r="T178" i="33" a="1"/>
  <c r="V67" i="33" a="1"/>
  <c r="Y230" i="33" a="1"/>
  <c r="V174" i="35" a="1"/>
  <c r="X208" i="33" a="1"/>
  <c r="Z126" i="33" a="1"/>
  <c r="X137" i="33" a="1"/>
  <c r="Y11" i="33" a="1"/>
  <c r="U222" i="33" a="1"/>
  <c r="Y170" i="35" a="1"/>
  <c r="X25" i="33" a="1"/>
  <c r="T54" i="35" a="1"/>
  <c r="T72" i="35" a="1"/>
  <c r="U25" i="33" a="1"/>
  <c r="Z264" i="33" a="1"/>
  <c r="V176" i="33" a="1"/>
  <c r="Z101" i="33" a="1"/>
  <c r="Z299" i="35" a="1"/>
  <c r="V272" i="35" a="1"/>
  <c r="T130" i="33" a="1"/>
  <c r="U265" i="33" a="1"/>
  <c r="Z203" i="35" a="1"/>
  <c r="T201" i="33" a="1"/>
  <c r="X74" i="34" a="1"/>
  <c r="V216" i="35" a="1"/>
  <c r="Z22" i="35" a="1"/>
  <c r="X279" i="33" a="1"/>
  <c r="Y156" i="35" a="1"/>
  <c r="W31" i="33" a="1"/>
  <c r="X179" i="33" a="1"/>
  <c r="W295" i="33" a="1"/>
  <c r="V280" i="33" a="1"/>
  <c r="T123" i="35" a="1"/>
  <c r="W13" i="33" a="1"/>
  <c r="W257" i="35" a="1"/>
  <c r="U204" i="33" a="1"/>
  <c r="Z117" i="33" a="1"/>
  <c r="W110" i="33" a="1"/>
  <c r="Y147" i="33" a="1"/>
  <c r="V270" i="33" a="1"/>
  <c r="W267" i="33" a="1"/>
  <c r="V41" i="33" a="1"/>
  <c r="Z138" i="33" a="1"/>
  <c r="V22" i="35" a="1"/>
  <c r="W203" i="35" a="1"/>
  <c r="X152" i="35" a="1"/>
  <c r="V20" i="33" a="1"/>
  <c r="W220" i="35" a="1"/>
  <c r="V100" i="33" a="1"/>
  <c r="W218" i="33" a="1"/>
  <c r="X149" i="34" a="1"/>
  <c r="V243" i="35" a="1"/>
  <c r="W268" i="33" a="1"/>
  <c r="U35" i="33" a="1"/>
  <c r="U264" i="33" a="1"/>
  <c r="Y261" i="35" a="1"/>
  <c r="T241" i="33" a="1"/>
  <c r="Z151" i="35" a="1"/>
  <c r="Y142" i="33" a="1"/>
  <c r="T279" i="33" a="1"/>
  <c r="W283" i="35" a="1"/>
  <c r="V281" i="33" a="1"/>
  <c r="T52" i="33" a="1"/>
  <c r="Z111" i="35" a="1"/>
  <c r="W154" i="33" a="1"/>
  <c r="X176" i="33" a="1"/>
  <c r="X86" i="33" a="1"/>
  <c r="V241" i="33" a="1"/>
  <c r="Z198" i="35" a="1"/>
  <c r="Y189" i="33" a="1"/>
  <c r="T93" i="35" a="1"/>
  <c r="X11" i="33" a="1"/>
  <c r="Y30" i="33" a="1"/>
  <c r="U108" i="35" a="1"/>
  <c r="Z266" i="33" a="1"/>
  <c r="U205" i="33" a="1"/>
  <c r="T265" i="33" a="1"/>
  <c r="W14" i="33" a="1"/>
  <c r="Z221" i="33" a="1"/>
  <c r="W165" i="33" a="1"/>
  <c r="Z208" i="33" a="1"/>
  <c r="Y86" i="33" a="1"/>
  <c r="W217" i="33" a="1"/>
  <c r="Y232" i="35" a="1"/>
  <c r="T231" i="35" a="1"/>
  <c r="W222" i="33" a="1"/>
  <c r="V148" i="35" a="1"/>
  <c r="X217" i="33" a="1"/>
  <c r="Y59" i="33" a="1"/>
  <c r="X126" i="33" a="1"/>
  <c r="X77" i="33" a="1"/>
  <c r="V205" i="33" a="1"/>
  <c r="Z272" i="35" a="1"/>
  <c r="V121" i="33" a="1"/>
  <c r="U112" i="35" a="1"/>
  <c r="U98" i="33" a="1"/>
  <c r="W214" i="33" a="1"/>
  <c r="X267" i="33" a="1"/>
  <c r="X231" i="35" a="1"/>
  <c r="W242" i="35" a="1"/>
  <c r="U136" i="33" a="1"/>
  <c r="W188" i="33" a="1"/>
  <c r="W56" i="35" a="1"/>
  <c r="T120" i="33" a="1"/>
  <c r="Y79" i="35" a="1"/>
  <c r="X109" i="35" a="1"/>
  <c r="U52" i="33" a="1"/>
  <c r="V217" i="33" a="1"/>
  <c r="V17" i="35" a="1"/>
  <c r="Y270" i="33" a="1"/>
  <c r="U73" i="34" a="1"/>
  <c r="T218" i="33" a="1"/>
  <c r="X183" i="34" a="1"/>
  <c r="U14" i="33" a="1"/>
  <c r="T51" i="33" a="1"/>
  <c r="U301" i="33" a="1"/>
  <c r="T230" i="33" a="1"/>
  <c r="W100" i="33" a="1"/>
  <c r="Y242" i="35" a="1"/>
  <c r="U143" i="35" a="1"/>
  <c r="T60" i="33" a="1"/>
  <c r="T186" i="33" a="1"/>
  <c r="Z308" i="35" a="1"/>
  <c r="Z160" i="33" a="1"/>
  <c r="V62" i="33" a="1"/>
  <c r="Y248" i="33" a="1"/>
  <c r="T245" i="33" a="1"/>
  <c r="W90" i="33" a="1"/>
  <c r="Y265" i="33" a="1"/>
  <c r="T10" i="33" a="1"/>
  <c r="X190" i="33" a="1"/>
  <c r="V240" i="35" a="1"/>
  <c r="Z191" i="33" a="1"/>
  <c r="W10" i="33" a="1"/>
  <c r="Z114" i="33" a="1"/>
  <c r="V187" i="35" a="1"/>
  <c r="T21" i="33" a="1"/>
  <c r="X35" i="33" a="1"/>
  <c r="T142" i="33" a="1"/>
  <c r="Y204" i="35" a="1"/>
  <c r="X165" i="33" a="1"/>
  <c r="T68" i="35" a="1"/>
  <c r="V63" i="33" a="1"/>
  <c r="V250" i="35" a="1"/>
  <c r="Z119" i="35" a="1"/>
  <c r="Z62" i="33" a="1"/>
  <c r="U291" i="35" a="1"/>
  <c r="Z277" i="33" a="1"/>
  <c r="X284" i="33" a="1"/>
  <c r="U210" i="33" a="1"/>
  <c r="T261" i="35" a="1"/>
  <c r="V80" i="33" a="1"/>
  <c r="V68" i="35" a="1"/>
  <c r="X116" i="33" a="1"/>
  <c r="W156" i="35" a="1"/>
  <c r="X15" i="33" a="1"/>
  <c r="Z298" i="33" a="1"/>
  <c r="X174" i="35" a="1"/>
  <c r="V262" i="35" a="1"/>
  <c r="U41" i="33" a="1"/>
  <c r="T126" i="33" a="1"/>
  <c r="V47" i="33" a="1"/>
  <c r="X199" i="35" a="1"/>
  <c r="U267" i="33" a="1"/>
  <c r="Y75" i="33" a="1"/>
  <c r="U67" i="33" a="1"/>
  <c r="X138" i="33" a="1"/>
  <c r="Y300" i="33" a="1"/>
  <c r="T254" i="33" a="1"/>
  <c r="Z97" i="35" a="1"/>
  <c r="Y139" i="35" a="1"/>
  <c r="Z40" i="33" a="1"/>
  <c r="Y187" i="35" a="1"/>
  <c r="X105" i="35" a="1"/>
  <c r="T221" i="33" a="1"/>
  <c r="U8" i="33" a="1"/>
  <c r="W227" i="33" a="1"/>
  <c r="X296" i="33" a="1"/>
  <c r="U38" i="35" a="1"/>
  <c r="Z249" i="35" a="1"/>
  <c r="Z204" i="33" a="1"/>
  <c r="U261" i="35" a="1"/>
  <c r="V163" i="33" a="1"/>
  <c r="W129" i="35" a="1"/>
  <c r="U21" i="33" a="1"/>
  <c r="T187" i="35" a="1"/>
  <c r="W278" i="33" a="1"/>
  <c r="Z141" i="35" a="1"/>
  <c r="V193" i="33" a="1"/>
  <c r="V30" i="33" a="1"/>
  <c r="W72" i="35" a="1"/>
  <c r="U169" i="35" a="1"/>
  <c r="U153" i="35" a="1"/>
  <c r="V142" i="33" a="1"/>
  <c r="Y162" i="35" a="1"/>
  <c r="W86" i="33" a="1"/>
  <c r="T215" i="33" a="1"/>
  <c r="Z285" i="33" a="1"/>
  <c r="Z267" i="33" a="1"/>
  <c r="V144" i="35" a="1"/>
  <c r="W85" i="35" a="1"/>
  <c r="Y88" i="35" a="1"/>
  <c r="Y144" i="35" a="1"/>
  <c r="T88" i="35" a="1"/>
  <c r="Z88" i="35" a="1"/>
  <c r="Z64" i="35" a="1"/>
  <c r="X272" i="35" a="1"/>
  <c r="U18" i="35" a="1"/>
  <c r="W50" i="33" a="1"/>
  <c r="T89" i="35" a="1"/>
  <c r="X79" i="35" a="1"/>
  <c r="Z48" i="33" a="1"/>
  <c r="Z108" i="35" a="1"/>
  <c r="Z67" i="33" a="1"/>
  <c r="U260" i="35" a="1"/>
  <c r="Z307" i="35" a="1"/>
  <c r="X139" i="35" a="1"/>
  <c r="V60" i="33" a="1"/>
  <c r="V186" i="33" a="1"/>
  <c r="T208" i="33" a="1"/>
  <c r="U105" i="35" a="1"/>
  <c r="Z262" i="35" a="1"/>
  <c r="W290" i="35" a="1"/>
  <c r="W113" i="35" a="1"/>
  <c r="X191" i="33" a="1"/>
  <c r="Y226" i="33" a="1"/>
  <c r="U244" i="33" a="1"/>
  <c r="V149" i="34" a="1"/>
  <c r="U254" i="33" a="1"/>
  <c r="W207" i="33" a="1"/>
  <c r="Y110" i="33" a="1"/>
  <c r="Z26" i="33" a="1"/>
  <c r="Y302" i="33" a="1"/>
  <c r="V170" i="35" a="1"/>
  <c r="U59" i="33" a="1"/>
  <c r="U43" i="33" a="1"/>
  <c r="U303" i="33" a="1"/>
  <c r="U307" i="34" a="1"/>
  <c r="X100" i="33" a="1"/>
  <c r="Z170" i="35" a="1"/>
  <c r="U93" i="35" a="1"/>
  <c r="T223" i="33" a="1"/>
  <c r="X112" i="35" a="1"/>
  <c r="T157" i="33" a="1"/>
  <c r="U172" i="35" a="1"/>
  <c r="T135" i="33" a="1"/>
  <c r="W46" i="33" a="1"/>
  <c r="T141" i="35" a="1"/>
  <c r="U28" i="33" a="1"/>
  <c r="X107" i="35" a="1"/>
  <c r="W245" i="33" a="1"/>
  <c r="Y195" i="33" a="1"/>
  <c r="Y198" i="35" a="1"/>
  <c r="W47" i="33" a="1"/>
  <c r="X166" i="33" a="1"/>
  <c r="Y268" i="35" a="1"/>
  <c r="U312" i="33" a="1"/>
  <c r="V179" i="35" a="1"/>
  <c r="U154" i="33" a="1"/>
  <c r="W55" i="33" a="1"/>
  <c r="T291" i="35" a="1"/>
  <c r="T295" i="33" a="1"/>
  <c r="Y67" i="33" a="1"/>
  <c r="U164" i="33" a="1"/>
  <c r="Y174" i="35" a="1"/>
  <c r="T91" i="33" a="1"/>
  <c r="X198" i="35" a="1"/>
  <c r="T71" i="33" a="1"/>
  <c r="W251" i="34" a="1"/>
  <c r="W22" i="35" a="1"/>
  <c r="T262" i="35" a="1"/>
  <c r="Z144" i="35" a="1"/>
  <c r="T85" i="35" a="1"/>
  <c r="V85" i="35" a="1"/>
  <c r="X81" i="33" a="1"/>
  <c r="V123" i="35" a="1"/>
  <c r="T124" i="33" a="1"/>
  <c r="Y136" i="33" a="1"/>
  <c r="Y291" i="35" a="1"/>
  <c r="U135" i="33" a="1"/>
  <c r="X155" i="33" a="1"/>
  <c r="V105" i="35" a="1"/>
  <c r="X211" i="33" a="1"/>
  <c r="X75" i="33" a="1"/>
  <c r="T305" i="33" a="1"/>
  <c r="X115" i="33" a="1"/>
  <c r="Y301" i="33" a="1"/>
  <c r="Z102" i="35" a="1"/>
  <c r="T290" i="35" a="1"/>
  <c r="Z273" i="33" a="1"/>
  <c r="X117" i="33" a="1"/>
  <c r="Z41" i="33" a="1"/>
  <c r="U185" i="33" a="1"/>
  <c r="X85" i="35" a="1"/>
  <c r="U144" i="35" a="1"/>
  <c r="T274" i="33" a="1"/>
  <c r="T115" i="33" a="1"/>
  <c r="Y85" i="35" a="1"/>
  <c r="U88" i="35" a="1"/>
  <c r="U23" i="35" a="1"/>
  <c r="W164" i="33" a="1"/>
  <c r="Y181" i="33" a="1"/>
  <c r="U146" i="35" a="1"/>
  <c r="W88" i="35" a="1"/>
  <c r="W144" i="35" a="1"/>
  <c r="Y120" i="33" a="1"/>
  <c r="Z65" i="35" a="1"/>
  <c r="V239" i="35" a="1"/>
  <c r="Z43" i="33" a="1"/>
  <c r="X173" i="35" a="1"/>
  <c r="X88" i="35" a="1"/>
  <c r="T144" i="35" a="1"/>
  <c r="Z85" i="35" a="1"/>
  <c r="X144" i="35" a="1"/>
  <c r="V88" i="35" a="1"/>
  <c r="U85" i="35" a="1"/>
  <c r="T167" i="33" a="1"/>
  <c r="W60" i="33" a="1"/>
  <c r="W186" i="33" a="1"/>
  <c r="Z7" i="35" a="1"/>
  <c r="Y249" i="35" a="1"/>
  <c r="V257" i="35" a="1"/>
  <c r="V102" i="35" a="1"/>
  <c r="Z207" i="33" a="1"/>
  <c r="V55" i="33" a="1"/>
  <c r="U173" i="35" a="1"/>
  <c r="U173" i="35" l="1"/>
  <c r="V55" i="33"/>
  <c r="Z207" i="33"/>
  <c r="V102" i="35"/>
  <c r="V257" i="35"/>
  <c r="Y249" i="35"/>
  <c r="Z7" i="35"/>
  <c r="W186" i="33"/>
  <c r="W60" i="33"/>
  <c r="T167" i="33"/>
  <c r="X173" i="35"/>
  <c r="Z43" i="33"/>
  <c r="V239" i="35"/>
  <c r="Z65" i="35"/>
  <c r="Y120" i="33"/>
  <c r="U146" i="35"/>
  <c r="Y181" i="33"/>
  <c r="W164" i="33"/>
  <c r="U23" i="35"/>
  <c r="T115" i="33"/>
  <c r="T274" i="33"/>
  <c r="U185" i="33"/>
  <c r="Z41" i="33"/>
  <c r="X117" i="33"/>
  <c r="Z273" i="33"/>
  <c r="T290" i="35"/>
  <c r="Z102" i="35"/>
  <c r="Y301" i="33"/>
  <c r="X115" i="33"/>
  <c r="T305" i="33"/>
  <c r="X75" i="33"/>
  <c r="X211" i="33"/>
  <c r="V105" i="35"/>
  <c r="X155" i="33"/>
  <c r="U135" i="33"/>
  <c r="Y291" i="35"/>
  <c r="Y136" i="33"/>
  <c r="T124" i="33"/>
  <c r="V123" i="35"/>
  <c r="X81" i="33"/>
  <c r="T262" i="35"/>
  <c r="W22" i="35"/>
  <c r="W251" i="34"/>
  <c r="T71" i="33"/>
  <c r="X198" i="35"/>
  <c r="T91" i="33"/>
  <c r="Y174" i="35"/>
  <c r="U164" i="33"/>
  <c r="Y67" i="33"/>
  <c r="T295" i="33"/>
  <c r="T291" i="35"/>
  <c r="W55" i="33"/>
  <c r="U154" i="33"/>
  <c r="V179" i="35"/>
  <c r="U312" i="33"/>
  <c r="Y268" i="35"/>
  <c r="X166" i="33"/>
  <c r="W47" i="33"/>
  <c r="Y198" i="35"/>
  <c r="Y195" i="33"/>
  <c r="W245" i="33"/>
  <c r="X107" i="35"/>
  <c r="U28" i="33"/>
  <c r="T141" i="35"/>
  <c r="W46" i="33"/>
  <c r="T135" i="33"/>
  <c r="U172" i="35"/>
  <c r="T157" i="33"/>
  <c r="X112" i="35"/>
  <c r="T223" i="33"/>
  <c r="U93" i="35"/>
  <c r="Z170" i="35"/>
  <c r="X100" i="33"/>
  <c r="U307" i="34"/>
  <c r="U303" i="33"/>
  <c r="U43" i="33"/>
  <c r="U59" i="33"/>
  <c r="V170" i="35"/>
  <c r="Y302" i="33"/>
  <c r="Z26" i="33"/>
  <c r="Y110" i="33"/>
  <c r="W207" i="33"/>
  <c r="U254" i="33"/>
  <c r="V149" i="34"/>
  <c r="U244" i="33"/>
  <c r="Y226" i="33"/>
  <c r="X191" i="33"/>
  <c r="W113" i="35"/>
  <c r="W290" i="35"/>
  <c r="Z262" i="35"/>
  <c r="U105" i="35"/>
  <c r="T208" i="33"/>
  <c r="V186" i="33"/>
  <c r="V60" i="33"/>
  <c r="X139" i="35"/>
  <c r="Z307" i="35"/>
  <c r="U260" i="35"/>
  <c r="Z67" i="33"/>
  <c r="Z108" i="35"/>
  <c r="Z48" i="33"/>
  <c r="X79" i="35"/>
  <c r="T89" i="35"/>
  <c r="W50" i="33"/>
  <c r="U18" i="35"/>
  <c r="X272" i="35"/>
  <c r="Z64" i="35"/>
  <c r="Z267" i="33"/>
  <c r="Z285" i="33"/>
  <c r="T215" i="33"/>
  <c r="W86" i="33"/>
  <c r="Y162" i="35"/>
  <c r="V142" i="33"/>
  <c r="U153" i="35"/>
  <c r="U169" i="35"/>
  <c r="W72" i="35"/>
  <c r="V30" i="33"/>
  <c r="V193" i="33"/>
  <c r="Z141" i="35"/>
  <c r="W278" i="33"/>
  <c r="T187" i="35"/>
  <c r="U21" i="33"/>
  <c r="W129" i="35"/>
  <c r="V163" i="33"/>
  <c r="U261" i="35"/>
  <c r="Z204" i="33"/>
  <c r="Z249" i="35"/>
  <c r="U38" i="35"/>
  <c r="X296" i="33"/>
  <c r="W227" i="33"/>
  <c r="U8" i="33"/>
  <c r="T221" i="33"/>
  <c r="X105" i="35"/>
  <c r="Y187" i="35"/>
  <c r="Z40" i="33"/>
  <c r="Y139" i="35"/>
  <c r="Z97" i="35"/>
  <c r="T254" i="33"/>
  <c r="Y300" i="33"/>
  <c r="X138" i="33"/>
  <c r="U67" i="33"/>
  <c r="Y75" i="33"/>
  <c r="U267" i="33"/>
  <c r="X199" i="35"/>
  <c r="V47" i="33"/>
  <c r="T126" i="33"/>
  <c r="U41" i="33"/>
  <c r="V262" i="35"/>
  <c r="X174" i="35"/>
  <c r="Z298" i="33"/>
  <c r="X15" i="33"/>
  <c r="W156" i="35"/>
  <c r="X116" i="33"/>
  <c r="V68" i="35"/>
  <c r="V80" i="33"/>
  <c r="T261" i="35"/>
  <c r="U210" i="33"/>
  <c r="X284" i="33"/>
  <c r="Z277" i="33"/>
  <c r="U291" i="35"/>
  <c r="Z62" i="33"/>
  <c r="Z119" i="35"/>
  <c r="V250" i="35"/>
  <c r="V63" i="33"/>
  <c r="T68" i="35"/>
  <c r="X165" i="33"/>
  <c r="Y204" i="35"/>
  <c r="T142" i="33"/>
  <c r="X35" i="33"/>
  <c r="T21" i="33"/>
  <c r="V187" i="35"/>
  <c r="Z114" i="33"/>
  <c r="W10" i="33"/>
  <c r="Z191" i="33"/>
  <c r="V240" i="35"/>
  <c r="X190" i="33"/>
  <c r="T10" i="33"/>
  <c r="Y265" i="33"/>
  <c r="W90" i="33"/>
  <c r="T245" i="33"/>
  <c r="Y248" i="33"/>
  <c r="V62" i="33"/>
  <c r="Z160" i="33"/>
  <c r="Z308" i="35"/>
  <c r="T186" i="33"/>
  <c r="T60" i="33"/>
  <c r="U143" i="35"/>
  <c r="Y242" i="35"/>
  <c r="W100" i="33"/>
  <c r="T230" i="33"/>
  <c r="U301" i="33"/>
  <c r="T51" i="33"/>
  <c r="U14" i="33"/>
  <c r="X183" i="34"/>
  <c r="T218" i="33"/>
  <c r="U73" i="34"/>
  <c r="Y270" i="33"/>
  <c r="V17" i="35"/>
  <c r="V217" i="33"/>
  <c r="U52" i="33"/>
  <c r="X109" i="35"/>
  <c r="Y79" i="35"/>
  <c r="T120" i="33"/>
  <c r="W56" i="35"/>
  <c r="W188" i="33"/>
  <c r="U136" i="33"/>
  <c r="W242" i="35"/>
  <c r="X231" i="35"/>
  <c r="X267" i="33"/>
  <c r="W214" i="33"/>
  <c r="U98" i="33"/>
  <c r="U112" i="35"/>
  <c r="V121" i="33"/>
  <c r="Z272" i="35"/>
  <c r="V205" i="33"/>
  <c r="X77" i="33"/>
  <c r="X126" i="33"/>
  <c r="Y59" i="33"/>
  <c r="X217" i="33"/>
  <c r="V148" i="35"/>
  <c r="W222" i="33"/>
  <c r="T231" i="35"/>
  <c r="Y232" i="35"/>
  <c r="W217" i="33"/>
  <c r="Y86" i="33"/>
  <c r="Z208" i="33"/>
  <c r="W165" i="33"/>
  <c r="Z221" i="33"/>
  <c r="W14" i="33"/>
  <c r="T265" i="33"/>
  <c r="U205" i="33"/>
  <c r="Z266" i="33"/>
  <c r="U108" i="35"/>
  <c r="Y30" i="33"/>
  <c r="X11" i="33"/>
  <c r="T93" i="35"/>
  <c r="Y189" i="33"/>
  <c r="Z198" i="35"/>
  <c r="V241" i="33"/>
  <c r="X86" i="33"/>
  <c r="X176" i="33"/>
  <c r="W154" i="33"/>
  <c r="Z111" i="35"/>
  <c r="T52" i="33"/>
  <c r="V281" i="33"/>
  <c r="W283" i="35"/>
  <c r="T279" i="33"/>
  <c r="Y142" i="33"/>
  <c r="Z151" i="35"/>
  <c r="T241" i="33"/>
  <c r="Y261" i="35"/>
  <c r="U264" i="33"/>
  <c r="U35" i="33"/>
  <c r="W268" i="33"/>
  <c r="V243" i="35"/>
  <c r="X149" i="34"/>
  <c r="W218" i="33"/>
  <c r="V100" i="33"/>
  <c r="W220" i="35"/>
  <c r="V20" i="33"/>
  <c r="X152" i="35"/>
  <c r="W203" i="35"/>
  <c r="V22" i="35"/>
  <c r="Z138" i="33"/>
  <c r="V41" i="33"/>
  <c r="W267" i="33"/>
  <c r="V270" i="33"/>
  <c r="Y147" i="33"/>
  <c r="W110" i="33"/>
  <c r="Z117" i="33"/>
  <c r="U204" i="33"/>
  <c r="W257" i="35"/>
  <c r="W13" i="33"/>
  <c r="T123" i="35"/>
  <c r="V280" i="33"/>
  <c r="W295" i="33"/>
  <c r="X179" i="33"/>
  <c r="W31" i="33"/>
  <c r="Y156" i="35"/>
  <c r="X279" i="33"/>
  <c r="Z22" i="35"/>
  <c r="V216" i="35"/>
  <c r="X74" i="34"/>
  <c r="T201" i="33"/>
  <c r="Z203" i="35"/>
  <c r="U265" i="33"/>
  <c r="T130" i="33"/>
  <c r="V272" i="35"/>
  <c r="Z299" i="35"/>
  <c r="Z101" i="33"/>
  <c r="V176" i="33"/>
  <c r="Z264" i="33"/>
  <c r="U25" i="33"/>
  <c r="T72" i="35"/>
  <c r="T54" i="35"/>
  <c r="X25" i="33"/>
  <c r="Y170" i="35"/>
  <c r="U222" i="33"/>
  <c r="Y11" i="33"/>
  <c r="X137" i="33"/>
  <c r="Z126" i="33"/>
  <c r="X208" i="33"/>
  <c r="V174" i="35"/>
  <c r="Y230" i="33"/>
  <c r="V67" i="33"/>
  <c r="T178" i="33"/>
  <c r="T255" i="35"/>
  <c r="V212" i="33"/>
  <c r="Z61" i="35"/>
  <c r="V158" i="33"/>
  <c r="Y196" i="35"/>
  <c r="W199" i="35"/>
  <c r="T304" i="33"/>
  <c r="X80" i="33"/>
  <c r="V90" i="33"/>
  <c r="W225" i="33"/>
  <c r="Z137" i="33"/>
  <c r="Z241" i="35"/>
  <c r="U258" i="35"/>
  <c r="V116" i="33"/>
  <c r="Y267" i="33"/>
  <c r="X289" i="33"/>
  <c r="W66" i="33"/>
  <c r="X110" i="33"/>
  <c r="Z18" i="35"/>
  <c r="W300" i="33"/>
  <c r="T150" i="35"/>
  <c r="Z274" i="33"/>
  <c r="X189" i="33"/>
  <c r="Z150" i="35"/>
  <c r="U272" i="35"/>
  <c r="U241" i="33"/>
  <c r="V195" i="33"/>
  <c r="Z164" i="33"/>
  <c r="T272" i="35"/>
  <c r="W299" i="35"/>
  <c r="Y163" i="33"/>
  <c r="Y264" i="33"/>
  <c r="U190" i="33"/>
  <c r="T212" i="33"/>
  <c r="W263" i="33"/>
  <c r="V311" i="35"/>
  <c r="V10" i="33"/>
  <c r="X61" i="35"/>
  <c r="V103" i="33"/>
  <c r="V295" i="33"/>
  <c r="Y224" i="33"/>
  <c r="W149" i="34"/>
  <c r="Y211" i="33"/>
  <c r="Z213" i="35"/>
  <c r="U295" i="33"/>
  <c r="Y278" i="33"/>
  <c r="V225" i="33"/>
  <c r="Y138" i="33"/>
  <c r="Y82" i="35"/>
  <c r="Y305" i="33"/>
  <c r="Y24" i="33"/>
  <c r="V23" i="35"/>
  <c r="Y60" i="33"/>
  <c r="Y186" i="33"/>
  <c r="W202" i="33"/>
  <c r="V223" i="33"/>
  <c r="X210" i="33"/>
  <c r="U61" i="35"/>
  <c r="T25" i="33"/>
  <c r="W23" i="35"/>
  <c r="X93" i="35"/>
  <c r="T127" i="33"/>
  <c r="Z78" i="33"/>
  <c r="X170" i="35"/>
  <c r="V125" i="33"/>
  <c r="Z310" i="33"/>
  <c r="X239" i="35"/>
  <c r="X242" i="35"/>
  <c r="U196" i="35"/>
  <c r="V238" i="35"/>
  <c r="Z233" i="33"/>
  <c r="X188" i="33"/>
  <c r="T102" i="35"/>
  <c r="T224" i="33"/>
  <c r="X308" i="35"/>
  <c r="U29" i="33"/>
  <c r="X182" i="33"/>
  <c r="U215" i="33"/>
  <c r="T118" i="33"/>
  <c r="U46" i="33"/>
  <c r="W152" i="35"/>
  <c r="U199" i="35"/>
  <c r="Z205" i="33"/>
  <c r="X59" i="33"/>
  <c r="X290" i="35"/>
  <c r="U63" i="33"/>
  <c r="X31" i="33"/>
  <c r="V92" i="33"/>
  <c r="W97" i="35"/>
  <c r="T163" i="33"/>
  <c r="T107" i="35"/>
  <c r="T246" i="33"/>
  <c r="Z200" i="35"/>
  <c r="Z312" i="33"/>
  <c r="X33" i="33"/>
  <c r="Y283" i="35"/>
  <c r="U139" i="35"/>
  <c r="Y286" i="33"/>
  <c r="T155" i="33"/>
  <c r="U152" i="35"/>
  <c r="X293" i="33"/>
  <c r="X113" i="35"/>
  <c r="X134" i="33"/>
  <c r="V224" i="33"/>
  <c r="W117" i="33"/>
  <c r="Z132" i="33"/>
  <c r="Z173" i="35"/>
  <c r="X245" i="33"/>
  <c r="X203" i="35"/>
  <c r="Y55" i="33"/>
  <c r="U287" i="33"/>
  <c r="W277" i="33"/>
  <c r="Y105" i="35"/>
  <c r="X114" i="33"/>
  <c r="Z180" i="33"/>
  <c r="U299" i="35"/>
  <c r="Y290" i="35"/>
  <c r="Y104" i="33"/>
  <c r="Y116" i="33"/>
  <c r="X224" i="33"/>
  <c r="Y26" i="33"/>
  <c r="V251" i="34"/>
  <c r="U238" i="33"/>
  <c r="Y234" i="33"/>
  <c r="Z234" i="33"/>
  <c r="X283" i="35"/>
  <c r="Y247" i="33"/>
  <c r="U56" i="35"/>
  <c r="U130" i="33"/>
  <c r="V150" i="35"/>
  <c r="Y140" i="35"/>
  <c r="V211" i="33"/>
  <c r="V232" i="35"/>
  <c r="V182" i="33"/>
  <c r="V46" i="33"/>
  <c r="W18" i="35"/>
  <c r="W11" i="33"/>
  <c r="V89" i="35"/>
  <c r="U128" i="33"/>
  <c r="Y51" i="33"/>
  <c r="Y25" i="33"/>
  <c r="Y172" i="35"/>
  <c r="Z147" i="33"/>
  <c r="W172" i="35"/>
  <c r="T238" i="33"/>
  <c r="T266" i="33"/>
  <c r="Z36" i="33"/>
  <c r="V312" i="33"/>
  <c r="W98" i="33"/>
  <c r="T30" i="33"/>
  <c r="Z148" i="35"/>
  <c r="U158" i="33"/>
  <c r="V145" i="33"/>
  <c r="W230" i="33"/>
  <c r="X278" i="33"/>
  <c r="V310" i="35"/>
  <c r="X306" i="33"/>
  <c r="V265" i="33"/>
  <c r="X311" i="35"/>
  <c r="U266" i="33"/>
  <c r="T308" i="35"/>
  <c r="V288" i="35"/>
  <c r="X51" i="33"/>
  <c r="Z300" i="33"/>
  <c r="U92" i="33"/>
  <c r="T117" i="33"/>
  <c r="Y113" i="35"/>
  <c r="U229" i="35"/>
  <c r="W91" i="33"/>
  <c r="V66" i="33"/>
  <c r="U294" i="33"/>
  <c r="Y50" i="33"/>
  <c r="U151" i="35"/>
  <c r="W223" i="33"/>
  <c r="Z130" i="35"/>
  <c r="W19" i="33"/>
  <c r="Z162" i="35"/>
  <c r="W273" i="33"/>
  <c r="X253" i="33"/>
  <c r="Y123" i="35"/>
  <c r="Z91" i="33"/>
  <c r="T198" i="35"/>
  <c r="U126" i="33"/>
  <c r="W239" i="35"/>
  <c r="Y277" i="33"/>
  <c r="Z275" i="35"/>
  <c r="U148" i="35"/>
  <c r="Z239" i="35"/>
  <c r="X27" i="33"/>
  <c r="U118" i="33"/>
  <c r="W82" i="35"/>
  <c r="U145" i="33"/>
  <c r="X274" i="33"/>
  <c r="W141" i="35"/>
  <c r="W136" i="33"/>
  <c r="W262" i="35"/>
  <c r="U233" i="33"/>
  <c r="V109" i="35"/>
  <c r="Z165" i="33"/>
  <c r="U208" i="33"/>
  <c r="U7" i="35"/>
  <c r="Z56" i="35"/>
  <c r="U70" i="33"/>
  <c r="Z306" i="33"/>
  <c r="T298" i="33"/>
  <c r="T164" i="33"/>
  <c r="W246" i="33"/>
  <c r="Z194" i="33"/>
  <c r="W95" i="33"/>
  <c r="U74" i="34"/>
  <c r="W128" i="33"/>
  <c r="X187" i="35"/>
  <c r="X299" i="35"/>
  <c r="W182" i="33"/>
  <c r="T45" i="33"/>
  <c r="X302" i="33"/>
  <c r="U174" i="35"/>
  <c r="V126" i="33"/>
  <c r="U80" i="33"/>
  <c r="T113" i="35"/>
  <c r="V97" i="35"/>
  <c r="V112" i="35"/>
  <c r="X29" i="33"/>
  <c r="Z15" i="33"/>
  <c r="Z142" i="33"/>
  <c r="Z168" i="33"/>
  <c r="Z116" i="33"/>
  <c r="V180" i="33"/>
  <c r="Y217" i="33"/>
  <c r="W304" i="33"/>
  <c r="T139" i="35"/>
  <c r="Z86" i="33"/>
  <c r="X295" i="33"/>
  <c r="Z252" i="35"/>
  <c r="T165" i="33"/>
  <c r="U276" i="35"/>
  <c r="T300" i="33"/>
  <c r="T44" i="33"/>
  <c r="Z181" i="33"/>
  <c r="X157" i="33"/>
  <c r="U117" i="33"/>
  <c r="V101" i="33"/>
  <c r="W243" i="35"/>
  <c r="V237" i="33"/>
  <c r="W36" i="33"/>
  <c r="T63" i="33"/>
  <c r="W213" i="35"/>
  <c r="U119" i="35"/>
  <c r="V284" i="33"/>
  <c r="V115" i="33"/>
  <c r="W32" i="33"/>
  <c r="V282" i="35"/>
  <c r="W187" i="35"/>
  <c r="Z169" i="35"/>
  <c r="W306" i="33"/>
  <c r="U227" i="33"/>
  <c r="X263" i="33"/>
  <c r="Y178" i="33"/>
  <c r="T211" i="33"/>
  <c r="X141" i="35"/>
  <c r="X64" i="35"/>
  <c r="T288" i="35"/>
  <c r="W194" i="33"/>
  <c r="X159" i="35"/>
  <c r="T236" i="33"/>
  <c r="W15" i="33"/>
  <c r="X225" i="33"/>
  <c r="V252" i="35"/>
  <c r="Z29" i="33"/>
  <c r="U206" i="35"/>
  <c r="W284" i="33"/>
  <c r="W302" i="33"/>
  <c r="W307" i="34"/>
  <c r="T203" i="35"/>
  <c r="V233" i="33"/>
  <c r="V291" i="35"/>
  <c r="X303" i="33"/>
  <c r="T149" i="34"/>
  <c r="Y40" i="33"/>
  <c r="W216" i="33"/>
  <c r="V151" i="35"/>
  <c r="Z284" i="33"/>
  <c r="X163" i="33"/>
  <c r="U133" i="35"/>
  <c r="X297" i="33"/>
  <c r="X243" i="35"/>
  <c r="T249" i="35"/>
  <c r="U132" i="33"/>
  <c r="X32" i="33"/>
  <c r="W70" i="33"/>
  <c r="T220" i="35"/>
  <c r="V228" i="33"/>
  <c r="W180" i="33"/>
  <c r="Z125" i="33"/>
  <c r="Y308" i="35"/>
  <c r="T136" i="33"/>
  <c r="V128" i="33"/>
  <c r="T35" i="33"/>
  <c r="V59" i="33"/>
  <c r="Z182" i="33"/>
  <c r="Z217" i="33"/>
  <c r="T217" i="33"/>
  <c r="W280" i="33"/>
  <c r="V258" i="35"/>
  <c r="Z13" i="33"/>
  <c r="U289" i="33"/>
  <c r="Y294" i="33"/>
  <c r="U218" i="33"/>
  <c r="Z105" i="35"/>
  <c r="Z231" i="35"/>
  <c r="W133" i="35"/>
  <c r="V129" i="35"/>
  <c r="T42" i="33"/>
  <c r="T285" i="33"/>
  <c r="W81" i="33"/>
  <c r="U286" i="33"/>
  <c r="X128" i="33"/>
  <c r="U13" i="33"/>
  <c r="V191" i="33"/>
  <c r="T119" i="35"/>
  <c r="X41" i="33"/>
  <c r="X218" i="33"/>
  <c r="U77" i="33"/>
  <c r="V286" i="33"/>
  <c r="U231" i="35"/>
  <c r="U250" i="35"/>
  <c r="V227" i="33"/>
  <c r="Y239" i="35"/>
  <c r="Y227" i="33"/>
  <c r="T277" i="33"/>
  <c r="Z295" i="33"/>
  <c r="W303" i="33"/>
  <c r="U203" i="35"/>
  <c r="Z276" i="35"/>
  <c r="T193" i="33"/>
  <c r="V139" i="35"/>
  <c r="T166" i="33"/>
  <c r="W289" i="33"/>
  <c r="T64" i="35"/>
  <c r="X262" i="35"/>
  <c r="Y158" i="33"/>
  <c r="X156" i="35"/>
  <c r="W135" i="33"/>
  <c r="Z176" i="33"/>
  <c r="U34" i="33"/>
  <c r="T116" i="33"/>
  <c r="T34" i="33"/>
  <c r="T309" i="35"/>
  <c r="W21" i="33"/>
  <c r="Y213" i="35"/>
  <c r="Z220" i="35"/>
  <c r="Z157" i="33"/>
  <c r="U32" i="33"/>
  <c r="V230" i="33"/>
  <c r="U278" i="33"/>
  <c r="V147" i="33"/>
  <c r="U268" i="33"/>
  <c r="U113" i="35"/>
  <c r="Z287" i="33"/>
  <c r="V157" i="33"/>
  <c r="T111" i="35"/>
  <c r="W44" i="33"/>
  <c r="U220" i="35"/>
  <c r="Y7" i="35"/>
  <c r="Y103" i="33"/>
  <c r="Z93" i="35"/>
  <c r="W179" i="33"/>
  <c r="U75" i="33"/>
  <c r="X178" i="33"/>
  <c r="V261" i="35"/>
  <c r="W270" i="33"/>
  <c r="Z143" i="35"/>
  <c r="T148" i="35"/>
  <c r="W108" i="35"/>
  <c r="V138" i="33"/>
  <c r="T146" i="35"/>
  <c r="Z286" i="33"/>
  <c r="W294" i="33"/>
  <c r="Z174" i="35"/>
  <c r="U163" i="33"/>
  <c r="Z279" i="33"/>
  <c r="W275" i="35"/>
  <c r="T137" i="33"/>
  <c r="T250" i="35"/>
  <c r="V43" i="33"/>
  <c r="W247" i="33"/>
  <c r="W73" i="34"/>
  <c r="T296" i="33"/>
  <c r="T55" i="33"/>
  <c r="Z28" i="33"/>
  <c r="U237" i="33"/>
  <c r="X195" i="33"/>
  <c r="U121" i="33"/>
  <c r="U197" i="33"/>
  <c r="W123" i="35"/>
  <c r="U50" i="33"/>
  <c r="W48" i="33"/>
  <c r="X285" i="33"/>
  <c r="Y107" i="35"/>
  <c r="Z297" i="33"/>
  <c r="U140" i="35"/>
  <c r="W193" i="33"/>
  <c r="T23" i="35"/>
  <c r="T278" i="33"/>
  <c r="V133" i="35"/>
  <c r="Z240" i="35"/>
  <c r="W265" i="33"/>
  <c r="Y70" i="33"/>
  <c r="W286" i="33"/>
  <c r="V18" i="35"/>
  <c r="Z96" i="33"/>
  <c r="U170" i="35"/>
  <c r="V167" i="33"/>
  <c r="T27" i="33"/>
  <c r="T8" i="33"/>
  <c r="Y238" i="35"/>
  <c r="U86" i="33"/>
  <c r="T284" i="33"/>
  <c r="U84" i="33"/>
  <c r="X220" i="35"/>
  <c r="T200" i="35"/>
  <c r="U127" i="33"/>
  <c r="T18" i="35"/>
  <c r="X226" i="33"/>
  <c r="V189" i="33"/>
  <c r="X97" i="35"/>
  <c r="V305" i="33"/>
  <c r="T79" i="35"/>
  <c r="W132" i="33"/>
  <c r="Y202" i="33"/>
  <c r="X276" i="35"/>
  <c r="U51" i="33"/>
  <c r="T235" i="33"/>
  <c r="W68" i="35"/>
  <c r="W65" i="35"/>
  <c r="Z154" i="33"/>
  <c r="Z115" i="33"/>
  <c r="V155" i="33"/>
  <c r="Y106" i="33"/>
  <c r="W176" i="33"/>
  <c r="V44" i="33"/>
  <c r="Z47" i="33"/>
  <c r="W248" i="33"/>
  <c r="W254" i="33"/>
  <c r="Z226" i="33"/>
  <c r="Z16" i="33"/>
  <c r="T273" i="33"/>
  <c r="Z66" i="33"/>
  <c r="X227" i="33"/>
  <c r="W63" i="33"/>
  <c r="V172" i="35"/>
  <c r="T267" i="33"/>
  <c r="V107" i="35"/>
  <c r="Y205" i="33"/>
  <c r="Z248" i="33"/>
  <c r="W143" i="35"/>
  <c r="Z256" i="33"/>
  <c r="Z255" i="35"/>
  <c r="U180" i="33"/>
  <c r="Z209" i="34"/>
  <c r="Z254" i="33"/>
  <c r="T222" i="33"/>
  <c r="V146" i="35"/>
  <c r="Y306" i="33"/>
  <c r="X136" i="33"/>
  <c r="U101" i="33"/>
  <c r="W296" i="33"/>
  <c r="V134" i="33"/>
  <c r="X106" i="33"/>
  <c r="Y209" i="34"/>
  <c r="Z225" i="33"/>
  <c r="X266" i="33"/>
  <c r="V153" i="35"/>
  <c r="U247" i="33"/>
  <c r="T86" i="33"/>
  <c r="X73" i="34"/>
  <c r="V194" i="33"/>
  <c r="Y133" i="35"/>
  <c r="Y35" i="33"/>
  <c r="V296" i="33"/>
  <c r="V13" i="33"/>
  <c r="Y94" i="33"/>
  <c r="X143" i="35"/>
  <c r="T197" i="33"/>
  <c r="X40" i="33"/>
  <c r="T210" i="33"/>
  <c r="U239" i="35"/>
  <c r="Z120" i="33"/>
  <c r="U19" i="33"/>
  <c r="Z107" i="35"/>
  <c r="X212" i="33"/>
  <c r="Z189" i="33"/>
  <c r="X312" i="33"/>
  <c r="W126" i="33"/>
  <c r="X129" i="35"/>
  <c r="Z69" i="33"/>
  <c r="X34" i="33"/>
  <c r="X7" i="35"/>
  <c r="Z185" i="33"/>
  <c r="Z80" i="33"/>
  <c r="Z187" i="35"/>
  <c r="Y65" i="35"/>
  <c r="X82" i="35"/>
  <c r="Z98" i="33"/>
  <c r="X17" i="35"/>
  <c r="U82" i="35"/>
  <c r="Y154" i="33"/>
  <c r="Z72" i="35"/>
  <c r="U142" i="33"/>
  <c r="Z42" i="33"/>
  <c r="Y292" i="33"/>
  <c r="W274" i="33"/>
  <c r="Z104" i="33"/>
  <c r="W28" i="33"/>
  <c r="U47" i="33"/>
  <c r="Z283" i="35"/>
  <c r="U33" i="33"/>
  <c r="T214" i="33"/>
  <c r="V114" i="35"/>
  <c r="U193" i="33"/>
  <c r="X301" i="33"/>
  <c r="Z167" i="33"/>
  <c r="V160" i="33"/>
  <c r="T259" i="35"/>
  <c r="T41" i="33"/>
  <c r="W29" i="33"/>
  <c r="U182" i="33"/>
  <c r="X89" i="35"/>
  <c r="T168" i="33"/>
  <c r="W125" i="33"/>
  <c r="X268" i="33"/>
  <c r="T244" i="33"/>
  <c r="V28" i="33"/>
  <c r="U168" i="33"/>
  <c r="T24" i="33"/>
  <c r="W224" i="33"/>
  <c r="U245" i="33"/>
  <c r="T40" i="33"/>
  <c r="U54" i="35"/>
  <c r="X168" i="33"/>
  <c r="W255" i="35"/>
  <c r="W59" i="33"/>
  <c r="X145" i="33"/>
  <c r="V81" i="33"/>
  <c r="X169" i="35"/>
  <c r="W178" i="33"/>
  <c r="Z263" i="33"/>
  <c r="T233" i="33"/>
  <c r="X70" i="33"/>
  <c r="T16" i="33"/>
  <c r="U285" i="33"/>
  <c r="Z84" i="33"/>
  <c r="V218" i="33"/>
  <c r="X36" i="33"/>
  <c r="T73" i="34"/>
  <c r="W121" i="33"/>
  <c r="X132" i="33"/>
  <c r="Y155" i="33"/>
  <c r="Y33" i="33"/>
  <c r="Y173" i="35"/>
  <c r="V86" i="33"/>
  <c r="U68" i="35"/>
  <c r="U155" i="33"/>
  <c r="V65" i="35"/>
  <c r="X13" i="33"/>
  <c r="Z153" i="35"/>
  <c r="U309" i="35"/>
  <c r="Y274" i="33"/>
  <c r="X204" i="33"/>
  <c r="W27" i="33"/>
  <c r="U288" i="35"/>
  <c r="X221" i="33"/>
  <c r="Y192" i="35"/>
  <c r="W181" i="33"/>
  <c r="T213" i="35"/>
  <c r="U283" i="35"/>
  <c r="W235" i="33"/>
  <c r="W96" i="33"/>
  <c r="V207" i="33"/>
  <c r="Y42" i="33"/>
  <c r="Z193" i="33"/>
  <c r="Y166" i="33"/>
  <c r="U55" i="33"/>
  <c r="V94" i="33"/>
  <c r="T153" i="35"/>
  <c r="Z237" i="33"/>
  <c r="U149" i="34"/>
  <c r="V213" i="35"/>
  <c r="V110" i="33"/>
  <c r="T46" i="33"/>
  <c r="X127" i="33"/>
  <c r="V61" i="35"/>
  <c r="U236" i="33"/>
  <c r="U26" i="33"/>
  <c r="V29" i="33"/>
  <c r="V294" i="33"/>
  <c r="T105" i="35"/>
  <c r="T57" i="35"/>
  <c r="Z94" i="33"/>
  <c r="Z224" i="33"/>
  <c r="Z215" i="33"/>
  <c r="U97" i="35"/>
  <c r="U270" i="33"/>
  <c r="V106" i="33"/>
  <c r="Y36" i="33"/>
  <c r="Z238" i="33"/>
  <c r="T240" i="35"/>
  <c r="W234" i="33"/>
  <c r="X96" i="33"/>
  <c r="T154" i="33"/>
  <c r="W212" i="33"/>
  <c r="T43" i="33"/>
  <c r="W305" i="33"/>
  <c r="T256" i="33"/>
  <c r="W7" i="35"/>
  <c r="X230" i="33"/>
  <c r="Z183" i="34"/>
  <c r="T228" i="33"/>
  <c r="X111" i="35"/>
  <c r="U207" i="33"/>
  <c r="V119" i="35"/>
  <c r="W232" i="35"/>
  <c r="Y244" i="33"/>
  <c r="V156" i="35"/>
  <c r="W52" i="33"/>
  <c r="Y14" i="33"/>
  <c r="T74" i="34"/>
  <c r="Y115" i="33"/>
  <c r="U279" i="33"/>
  <c r="T140" i="35"/>
  <c r="V104" i="33"/>
  <c r="U277" i="33"/>
  <c r="V273" i="33"/>
  <c r="Z73" i="34"/>
  <c r="V201" i="33"/>
  <c r="X47" i="33"/>
  <c r="Y312" i="33"/>
  <c r="Y231" i="35"/>
  <c r="Z244" i="33"/>
  <c r="W185" i="33"/>
  <c r="Y8" i="33"/>
  <c r="Z17" i="35"/>
  <c r="T90" i="33"/>
  <c r="X216" i="33"/>
  <c r="U111" i="35"/>
  <c r="V82" i="35"/>
  <c r="W140" i="35"/>
  <c r="Y93" i="35"/>
  <c r="U27" i="33"/>
  <c r="X119" i="35"/>
  <c r="X8" i="33"/>
  <c r="V255" i="35"/>
  <c r="W229" i="35"/>
  <c r="Z227" i="33"/>
  <c r="Z110" i="33"/>
  <c r="W106" i="33"/>
  <c r="Z192" i="35"/>
  <c r="X158" i="33"/>
  <c r="U225" i="33"/>
  <c r="T132" i="33"/>
  <c r="W67" i="33"/>
  <c r="W240" i="35"/>
  <c r="W163" i="33"/>
  <c r="X280" i="33"/>
  <c r="U282" i="35"/>
  <c r="V283" i="35"/>
  <c r="U217" i="33"/>
  <c r="Y32" i="33"/>
  <c r="V117" i="33"/>
  <c r="V45" i="33"/>
  <c r="Z46" i="33"/>
  <c r="T129" i="35"/>
  <c r="Z118" i="33"/>
  <c r="W148" i="35"/>
  <c r="Y78" i="33"/>
  <c r="Y128" i="33"/>
  <c r="V292" i="33"/>
  <c r="Z34" i="33"/>
  <c r="Y91" i="35"/>
  <c r="Z288" i="35"/>
  <c r="Y167" i="33"/>
  <c r="Z103" i="33"/>
  <c r="U78" i="33"/>
  <c r="X250" i="35"/>
  <c r="T15" i="33"/>
  <c r="U263" i="33"/>
  <c r="U214" i="33"/>
  <c r="W146" i="35"/>
  <c r="T32" i="33"/>
  <c r="X46" i="33"/>
  <c r="X12" i="33"/>
  <c r="X251" i="34"/>
  <c r="T125" i="33"/>
  <c r="T189" i="33"/>
  <c r="X50" i="33"/>
  <c r="T17" i="35"/>
  <c r="U224" i="33"/>
  <c r="X90" i="33"/>
  <c r="W105" i="35"/>
  <c r="Z294" i="33"/>
  <c r="Y260" i="35"/>
  <c r="Y124" i="33"/>
  <c r="T176" i="33"/>
  <c r="Z236" i="33"/>
  <c r="T151" i="35"/>
  <c r="U15" i="33"/>
  <c r="V245" i="33"/>
  <c r="X309" i="35"/>
  <c r="Y235" i="33"/>
  <c r="U183" i="34"/>
  <c r="T69" i="33"/>
  <c r="Y197" i="33"/>
  <c r="Y74" i="34"/>
  <c r="Z38" i="35"/>
  <c r="W201" i="33"/>
  <c r="Y207" i="33"/>
  <c r="U165" i="33"/>
  <c r="T38" i="35"/>
  <c r="W310" i="33"/>
  <c r="X215" i="33"/>
  <c r="Z90" i="33"/>
  <c r="Z44" i="33"/>
  <c r="Z246" i="33"/>
  <c r="X101" i="33"/>
  <c r="Z301" i="33"/>
  <c r="Y89" i="35"/>
  <c r="W138" i="33"/>
  <c r="T196" i="35"/>
  <c r="Y293" i="33"/>
  <c r="W159" i="35"/>
  <c r="Y194" i="33"/>
  <c r="W244" i="33"/>
  <c r="Z136" i="33"/>
  <c r="Y12" i="33"/>
  <c r="V183" i="34"/>
  <c r="U94" i="33"/>
  <c r="U259" i="35"/>
  <c r="W228" i="33"/>
  <c r="Y132" i="33"/>
  <c r="V64" i="35"/>
  <c r="U240" i="35"/>
  <c r="X121" i="33"/>
  <c r="Y223" i="33"/>
  <c r="Y152" i="35"/>
  <c r="X247" i="33"/>
  <c r="V51" i="33"/>
  <c r="X60" i="33"/>
  <c r="X186" i="33"/>
  <c r="Z243" i="35"/>
  <c r="Y190" i="33"/>
  <c r="U138" i="33"/>
  <c r="U249" i="35"/>
  <c r="T302" i="33"/>
  <c r="Y71" i="33"/>
  <c r="Z230" i="33"/>
  <c r="Z74" i="34"/>
  <c r="Y97" i="35"/>
  <c r="T185" i="33"/>
  <c r="Y296" i="33"/>
  <c r="Z25" i="33"/>
  <c r="V302" i="33"/>
  <c r="Z268" i="33"/>
  <c r="W155" i="33"/>
  <c r="Z55" i="33"/>
  <c r="X260" i="35"/>
  <c r="V130" i="33"/>
  <c r="Z232" i="35"/>
  <c r="Y220" i="35"/>
  <c r="X94" i="33"/>
  <c r="Y148" i="35"/>
  <c r="Z195" i="33"/>
  <c r="Y31" i="33"/>
  <c r="U275" i="35"/>
  <c r="Z303" i="33"/>
  <c r="Z52" i="33"/>
  <c r="Y169" i="35"/>
  <c r="T191" i="33"/>
  <c r="T80" i="33"/>
  <c r="V246" i="35"/>
  <c r="W80" i="33"/>
  <c r="U159" i="35"/>
  <c r="Z113" i="35"/>
  <c r="X20" i="33"/>
  <c r="Z260" i="35"/>
  <c r="X281" i="33"/>
  <c r="V38" i="35"/>
  <c r="U209" i="34"/>
  <c r="Z31" i="33"/>
  <c r="Y215" i="33"/>
  <c r="Z139" i="35"/>
  <c r="T181" i="33"/>
  <c r="Y258" i="35"/>
  <c r="U12" i="33"/>
  <c r="U69" i="33"/>
  <c r="Y191" i="33"/>
  <c r="U300" i="33"/>
  <c r="T29" i="33"/>
  <c r="T301" i="33"/>
  <c r="V178" i="33"/>
  <c r="T114" i="33"/>
  <c r="Z290" i="35"/>
  <c r="Z229" i="35"/>
  <c r="X298" i="33"/>
  <c r="V118" i="33"/>
  <c r="X38" i="35"/>
  <c r="Y118" i="33"/>
  <c r="Z19" i="33"/>
  <c r="V267" i="33"/>
  <c r="X223" i="33"/>
  <c r="U110" i="33"/>
  <c r="V196" i="35"/>
  <c r="Z57" i="35"/>
  <c r="X249" i="35"/>
  <c r="V285" i="33"/>
  <c r="V307" i="34"/>
  <c r="U292" i="33"/>
  <c r="V247" i="33"/>
  <c r="T311" i="35"/>
  <c r="Y15" i="33"/>
  <c r="V16" i="33"/>
  <c r="U64" i="35"/>
  <c r="X146" i="35"/>
  <c r="Z21" i="33"/>
  <c r="X67" i="33"/>
  <c r="T13" i="33"/>
  <c r="Z77" i="33"/>
  <c r="W206" i="35"/>
  <c r="W94" i="33"/>
  <c r="T56" i="35"/>
  <c r="W200" i="35"/>
  <c r="Z197" i="33"/>
  <c r="X246" i="33"/>
  <c r="X213" i="35"/>
  <c r="U66" i="33"/>
  <c r="W92" i="33"/>
  <c r="Z259" i="35"/>
  <c r="Y77" i="33"/>
  <c r="T61" i="35"/>
  <c r="T96" i="33"/>
  <c r="U10" i="33"/>
  <c r="V52" i="33"/>
  <c r="Z190" i="33"/>
  <c r="U79" i="35"/>
  <c r="Z70" i="33"/>
  <c r="W292" i="33"/>
  <c r="V159" i="35"/>
  <c r="W33" i="33"/>
  <c r="X28" i="33"/>
  <c r="T283" i="35"/>
  <c r="Y44" i="33"/>
  <c r="T97" i="35"/>
  <c r="Z304" i="33"/>
  <c r="Y108" i="35"/>
  <c r="Y62" i="33"/>
  <c r="V166" i="33"/>
  <c r="T312" i="33"/>
  <c r="Y119" i="35"/>
  <c r="X180" i="33"/>
  <c r="V71" i="33"/>
  <c r="V278" i="33"/>
  <c r="Y34" i="33"/>
  <c r="X14" i="33"/>
  <c r="W109" i="35"/>
  <c r="U150" i="35"/>
  <c r="Y52" i="33"/>
  <c r="V164" i="33"/>
  <c r="X154" i="33"/>
  <c r="Z100" i="33"/>
  <c r="V11" i="33"/>
  <c r="Y254" i="33"/>
  <c r="U178" i="33"/>
  <c r="V209" i="34"/>
  <c r="X16" i="33"/>
  <c r="U189" i="33"/>
  <c r="X10" i="33"/>
  <c r="X71" i="33"/>
  <c r="U44" i="33"/>
  <c r="T251" i="34"/>
  <c r="W116" i="33"/>
  <c r="U96" i="33"/>
  <c r="V73" i="34"/>
  <c r="Y304" i="33"/>
  <c r="V221" i="33"/>
  <c r="T239" i="35"/>
  <c r="X23" i="35"/>
  <c r="X120" i="33"/>
  <c r="W252" i="35"/>
  <c r="Y275" i="35"/>
  <c r="U242" i="35"/>
  <c r="Y28" i="33"/>
  <c r="W142" i="33"/>
  <c r="Y90" i="33"/>
  <c r="W209" i="34"/>
  <c r="U176" i="33"/>
  <c r="X228" i="33"/>
  <c r="U308" i="35"/>
  <c r="V198" i="35"/>
  <c r="W195" i="33"/>
  <c r="Y117" i="33"/>
  <c r="T162" i="35"/>
  <c r="U81" i="33"/>
  <c r="T174" i="35"/>
  <c r="U228" i="33"/>
  <c r="Y153" i="35"/>
  <c r="Z135" i="33"/>
  <c r="Z261" i="35"/>
  <c r="X265" i="33"/>
  <c r="T253" i="33"/>
  <c r="Y45" i="33"/>
  <c r="T183" i="34"/>
  <c r="V306" i="33"/>
  <c r="W162" i="35"/>
  <c r="V36" i="33"/>
  <c r="Y229" i="35"/>
  <c r="Y273" i="33"/>
  <c r="X133" i="35"/>
  <c r="X256" i="33"/>
  <c r="T108" i="35"/>
  <c r="V98" i="33"/>
  <c r="U216" i="33"/>
  <c r="X78" i="33"/>
  <c r="T289" i="33"/>
  <c r="U62" i="33"/>
  <c r="X118" i="33"/>
  <c r="V188" i="33"/>
  <c r="Y29" i="33"/>
  <c r="Y23" i="35"/>
  <c r="V226" i="33"/>
  <c r="Z45" i="33"/>
  <c r="W237" i="33"/>
  <c r="W198" i="35"/>
  <c r="Y126" i="33"/>
  <c r="U125" i="33"/>
  <c r="W288" i="35"/>
  <c r="V136" i="33"/>
  <c r="W41" i="33"/>
  <c r="U114" i="33"/>
  <c r="Y310" i="35"/>
  <c r="Z216" i="33"/>
  <c r="Y22" i="35"/>
  <c r="T31" i="33"/>
  <c r="Z292" i="33"/>
  <c r="T158" i="33"/>
  <c r="T204" i="33"/>
  <c r="Z253" i="33"/>
  <c r="W75" i="33"/>
  <c r="X125" i="33"/>
  <c r="T159" i="35"/>
  <c r="U134" i="33"/>
  <c r="W309" i="35"/>
  <c r="U137" i="33"/>
  <c r="V173" i="35"/>
  <c r="X72" i="35"/>
  <c r="V200" i="35"/>
  <c r="Y289" i="35"/>
  <c r="X292" i="33"/>
  <c r="Z23" i="35"/>
  <c r="Z293" i="33"/>
  <c r="T160" i="33"/>
  <c r="U262" i="35"/>
  <c r="U284" i="33"/>
  <c r="Y46" i="33"/>
  <c r="W221" i="33"/>
  <c r="W16" i="33"/>
  <c r="V264" i="33"/>
  <c r="V308" i="35"/>
  <c r="Y288" i="35"/>
  <c r="Z33" i="33"/>
  <c r="Y80" i="33"/>
  <c r="V57" i="35"/>
  <c r="Z188" i="33"/>
  <c r="V300" i="33"/>
  <c r="Y151" i="35"/>
  <c r="U302" i="33"/>
  <c r="Z196" i="35"/>
  <c r="Y225" i="33"/>
  <c r="T22" i="35"/>
  <c r="Z92" i="33"/>
  <c r="X291" i="35"/>
  <c r="U255" i="35"/>
  <c r="W118" i="33"/>
  <c r="Z63" i="33"/>
  <c r="Y180" i="33"/>
  <c r="X18" i="35"/>
  <c r="W12" i="33"/>
  <c r="V14" i="33"/>
  <c r="W64" i="35"/>
  <c r="V275" i="35"/>
  <c r="V220" i="35"/>
  <c r="T192" i="35"/>
  <c r="W8" i="33"/>
  <c r="X201" i="33"/>
  <c r="W30" i="33"/>
  <c r="Y203" i="35"/>
  <c r="X233" i="33"/>
  <c r="Y179" i="35"/>
  <c r="T237" i="33"/>
  <c r="X222" i="33"/>
  <c r="Y159" i="35"/>
  <c r="Z58" i="33"/>
  <c r="W276" i="35"/>
  <c r="T293" i="33"/>
  <c r="T12" i="33"/>
  <c r="Z251" i="34"/>
  <c r="Y129" i="35"/>
  <c r="T103" i="33"/>
  <c r="T292" i="33"/>
  <c r="U65" i="35"/>
  <c r="T287" i="33"/>
  <c r="Y109" i="35"/>
  <c r="Y68" i="35"/>
  <c r="X66" i="33"/>
  <c r="Y92" i="33"/>
  <c r="Y64" i="35"/>
  <c r="Y282" i="35"/>
  <c r="T199" i="35"/>
  <c r="T147" i="33"/>
  <c r="V108" i="35"/>
  <c r="Z27" i="33"/>
  <c r="Y98" i="33"/>
  <c r="T209" i="34"/>
  <c r="Y303" i="33"/>
  <c r="T33" i="33"/>
  <c r="U141" i="35"/>
  <c r="W281" i="33"/>
  <c r="V33" i="33"/>
  <c r="Y262" i="35"/>
  <c r="T20" i="33"/>
  <c r="V96" i="33"/>
  <c r="X56" i="35"/>
  <c r="X63" i="33"/>
  <c r="V56" i="35"/>
  <c r="Z146" i="35"/>
  <c r="V77" i="33"/>
  <c r="T172" i="35"/>
  <c r="X286" i="33"/>
  <c r="Z206" i="35"/>
  <c r="V168" i="33"/>
  <c r="U95" i="33"/>
  <c r="Y69" i="33"/>
  <c r="U16" i="33"/>
  <c r="Z178" i="33"/>
  <c r="Z186" i="33"/>
  <c r="Z60" i="33"/>
  <c r="U89" i="35"/>
  <c r="Y176" i="33"/>
  <c r="V143" i="35"/>
  <c r="X148" i="35"/>
  <c r="U191" i="33"/>
  <c r="X214" i="33"/>
  <c r="V15" i="33"/>
  <c r="U221" i="33"/>
  <c r="V137" i="33"/>
  <c r="U102" i="35"/>
  <c r="W233" i="33"/>
  <c r="T188" i="33"/>
  <c r="Z106" i="33"/>
  <c r="T78" i="33"/>
  <c r="T247" i="33"/>
  <c r="Y240" i="35"/>
  <c r="W124" i="33"/>
  <c r="Z50" i="33"/>
  <c r="Y236" i="33"/>
  <c r="T134" i="33"/>
  <c r="T303" i="33"/>
  <c r="X164" i="33"/>
  <c r="V78" i="33"/>
  <c r="Z172" i="35"/>
  <c r="Y125" i="33"/>
  <c r="Y111" i="35"/>
  <c r="X248" i="33"/>
  <c r="V70" i="33"/>
  <c r="W54" i="35"/>
  <c r="V32" i="33"/>
  <c r="V301" i="33"/>
  <c r="U72" i="35"/>
  <c r="X26" i="33"/>
  <c r="Z54" i="35"/>
  <c r="V244" i="33"/>
  <c r="U188" i="33"/>
  <c r="T112" i="35"/>
  <c r="W24" i="33"/>
  <c r="X300" i="33"/>
  <c r="Y210" i="33"/>
  <c r="Y81" i="33"/>
  <c r="T282" i="35"/>
  <c r="U187" i="35"/>
  <c r="T299" i="35"/>
  <c r="V24" i="33"/>
  <c r="Y216" i="35"/>
  <c r="V93" i="35"/>
  <c r="X42" i="33"/>
  <c r="Z218" i="35"/>
  <c r="V127" i="33"/>
  <c r="V58" i="33"/>
  <c r="U213" i="35"/>
  <c r="X84" i="33"/>
  <c r="Y121" i="33"/>
  <c r="W258" i="35"/>
  <c r="V95" i="33"/>
  <c r="U311" i="35"/>
  <c r="U162" i="35"/>
  <c r="X310" i="33"/>
  <c r="W40" i="33"/>
  <c r="W115" i="33"/>
  <c r="W119" i="35"/>
  <c r="Y96" i="33"/>
  <c r="V7" i="35"/>
  <c r="T75" i="33"/>
  <c r="U234" i="33"/>
  <c r="T229" i="35"/>
  <c r="T100" i="33"/>
  <c r="U274" i="33"/>
  <c r="W84" i="33"/>
  <c r="U253" i="33"/>
  <c r="T106" i="33"/>
  <c r="W174" i="35"/>
  <c r="X68" i="35"/>
  <c r="Y263" i="33"/>
  <c r="Z129" i="35"/>
  <c r="Z179" i="33"/>
  <c r="Z159" i="35"/>
  <c r="W168" i="33"/>
  <c r="Z211" i="33"/>
  <c r="X264" i="33"/>
  <c r="V254" i="33"/>
  <c r="X270" i="33"/>
  <c r="X103" i="33"/>
  <c r="Y297" i="33"/>
  <c r="X288" i="35"/>
  <c r="T84" i="33"/>
  <c r="W298" i="33"/>
  <c r="X54" i="35"/>
  <c r="U58" i="33"/>
  <c r="Y137" i="33"/>
  <c r="Z89" i="35"/>
  <c r="V268" i="35"/>
  <c r="Y208" i="33"/>
  <c r="Z202" i="33"/>
  <c r="Z82" i="35"/>
  <c r="Z210" i="33"/>
  <c r="T145" i="33"/>
  <c r="X192" i="35"/>
  <c r="V21" i="33"/>
  <c r="U71" i="33"/>
  <c r="V152" i="35"/>
  <c r="V74" i="34"/>
  <c r="W103" i="33"/>
  <c r="Y281" i="33"/>
  <c r="Z71" i="33"/>
  <c r="U305" i="33"/>
  <c r="U293" i="33"/>
  <c r="Y259" i="35"/>
  <c r="Z134" i="33"/>
  <c r="T170" i="35"/>
  <c r="Z235" i="33"/>
  <c r="U186" i="33"/>
  <c r="U60" i="33"/>
  <c r="W78" i="33"/>
  <c r="Y134" i="33"/>
  <c r="T133" i="35"/>
  <c r="Z223" i="33"/>
  <c r="U167" i="33"/>
  <c r="V54" i="35"/>
  <c r="T138" i="33"/>
  <c r="V203" i="35"/>
  <c r="Z302" i="33"/>
  <c r="X209" i="34"/>
  <c r="V162" i="35"/>
  <c r="Y165" i="33"/>
  <c r="U310" i="33"/>
  <c r="W107" i="35"/>
  <c r="X257" i="35"/>
  <c r="T248" i="33"/>
  <c r="W150" i="35"/>
  <c r="Y201" i="33"/>
  <c r="V185" i="33"/>
  <c r="Y228" i="33"/>
  <c r="V91" i="35"/>
  <c r="Y27" i="33"/>
  <c r="Y73" i="34"/>
  <c r="X252" i="35"/>
  <c r="W204" i="33"/>
  <c r="W139" i="35"/>
  <c r="X172" i="35"/>
  <c r="T128" i="33"/>
  <c r="Y246" i="35"/>
  <c r="Y150" i="35"/>
  <c r="V141" i="35"/>
  <c r="V84" i="33"/>
  <c r="V210" i="33"/>
  <c r="U181" i="33"/>
  <c r="Y54" i="35"/>
  <c r="V231" i="35"/>
  <c r="X162" i="35"/>
  <c r="Y95" i="33"/>
  <c r="T257" i="35"/>
  <c r="V165" i="33"/>
  <c r="U157" i="33"/>
  <c r="Y38" i="35"/>
  <c r="W279" i="33"/>
  <c r="V303" i="33"/>
  <c r="W241" i="33"/>
  <c r="U24" i="33"/>
  <c r="T227" i="33"/>
  <c r="V259" i="35"/>
  <c r="T169" i="35"/>
  <c r="Y114" i="35"/>
  <c r="T70" i="33"/>
  <c r="X202" i="33"/>
  <c r="Y135" i="33"/>
  <c r="Y84" i="33"/>
  <c r="V242" i="35"/>
  <c r="W287" i="33"/>
  <c r="X48" i="33"/>
  <c r="Y251" i="34"/>
  <c r="Y280" i="33"/>
  <c r="X98" i="33"/>
  <c r="Z75" i="33"/>
  <c r="T101" i="33"/>
  <c r="U246" i="33"/>
  <c r="X193" i="33"/>
  <c r="X294" i="33"/>
  <c r="W26" i="33"/>
  <c r="W260" i="35"/>
  <c r="Z11" i="33"/>
  <c r="Y66" i="33"/>
  <c r="W134" i="33"/>
  <c r="U160" i="33"/>
  <c r="W158" i="33"/>
  <c r="X255" i="35"/>
  <c r="U36" i="33"/>
  <c r="W261" i="35"/>
  <c r="V202" i="33"/>
  <c r="U211" i="33"/>
  <c r="Z156" i="35"/>
  <c r="V274" i="33"/>
  <c r="W147" i="33"/>
  <c r="W62" i="33"/>
  <c r="U304" i="33"/>
  <c r="Z81" i="33"/>
  <c r="W205" i="33"/>
  <c r="Z212" i="33"/>
  <c r="X92" i="33"/>
  <c r="Y245" i="33"/>
  <c r="T268" i="33"/>
  <c r="T26" i="33"/>
  <c r="Y237" i="33"/>
  <c r="W45" i="33"/>
  <c r="Z281" i="33"/>
  <c r="W57" i="35"/>
  <c r="T36" i="33"/>
  <c r="X167" i="33"/>
  <c r="X102" i="35"/>
  <c r="X142" i="33"/>
  <c r="Y17" i="35"/>
  <c r="W166" i="33"/>
  <c r="V229" i="35"/>
  <c r="U31" i="33"/>
  <c r="W35" i="33"/>
  <c r="T28" i="33"/>
  <c r="U22" i="35"/>
  <c r="T94" i="33"/>
  <c r="Z280" i="33"/>
  <c r="V293" i="33"/>
  <c r="Z109" i="35"/>
  <c r="Y188" i="33"/>
  <c r="V27" i="33"/>
  <c r="T62" i="33"/>
  <c r="Y16" i="33"/>
  <c r="Z112" i="35"/>
  <c r="T77" i="33"/>
  <c r="U107" i="35"/>
  <c r="Y250" i="35"/>
  <c r="U296" i="33"/>
  <c r="T95" i="33"/>
  <c r="W211" i="33"/>
  <c r="X273" i="33"/>
  <c r="X153" i="35"/>
  <c r="V236" i="33"/>
  <c r="W93" i="35"/>
  <c r="T65" i="35"/>
  <c r="W169" i="35"/>
  <c r="U116" i="33"/>
  <c r="Y266" i="33"/>
  <c r="W190" i="33"/>
  <c r="W311" i="35"/>
  <c r="T263" i="33"/>
  <c r="U230" i="33"/>
  <c r="V260" i="35"/>
  <c r="Z158" i="33"/>
  <c r="X185" i="33"/>
  <c r="W153" i="35"/>
  <c r="W196" i="35"/>
  <c r="Y255" i="35"/>
  <c r="Y102" i="35"/>
  <c r="X197" i="33"/>
  <c r="W301" i="33"/>
  <c r="U109" i="35"/>
  <c r="W43" i="33"/>
  <c r="V289" i="35"/>
  <c r="Y57" i="35"/>
  <c r="V197" i="33"/>
  <c r="Y21" i="33"/>
  <c r="T194" i="33"/>
  <c r="T81" i="33"/>
  <c r="W101" i="33"/>
  <c r="Y206" i="35"/>
  <c r="Y295" i="33"/>
  <c r="W102" i="35"/>
  <c r="T202" i="33"/>
  <c r="V309" i="35"/>
  <c r="U20" i="33"/>
  <c r="W114" i="33"/>
  <c r="W61" i="35"/>
  <c r="V120" i="33"/>
  <c r="V277" i="33"/>
  <c r="T143" i="35"/>
  <c r="X244" i="33"/>
  <c r="Z152" i="35"/>
  <c r="Y58" i="33"/>
  <c r="Y56" i="35"/>
  <c r="Z51" i="33"/>
  <c r="Y61" i="35"/>
  <c r="X95" i="33"/>
  <c r="Y143" i="35"/>
  <c r="X254" i="33"/>
  <c r="Z14" i="33"/>
  <c r="Z214" i="33"/>
  <c r="W297" i="33"/>
  <c r="V135" i="33"/>
  <c r="Y199" i="35"/>
  <c r="X62" i="33"/>
  <c r="X194" i="33"/>
  <c r="Y100" i="33"/>
  <c r="V249" i="35"/>
  <c r="Y145" i="33"/>
  <c r="X58" i="33"/>
  <c r="T270" i="33"/>
  <c r="W58" i="33"/>
  <c r="T110" i="33"/>
  <c r="X69" i="33"/>
  <c r="Z163" i="33"/>
  <c r="X55" i="33"/>
  <c r="Z30" i="33"/>
  <c r="Z282" i="35"/>
  <c r="V75" i="33"/>
  <c r="W104" i="33"/>
  <c r="Z79" i="35"/>
  <c r="V206" i="35"/>
  <c r="Y214" i="33"/>
  <c r="W208" i="33"/>
  <c r="V40" i="33"/>
  <c r="W17" i="35"/>
  <c r="Z131" i="35"/>
  <c r="Y157" i="33"/>
  <c r="Z121" i="33"/>
  <c r="X150" i="35"/>
  <c r="Z296" i="33"/>
  <c r="T195" i="33"/>
  <c r="T242" i="35"/>
  <c r="X45" i="33"/>
  <c r="Z68" i="35"/>
  <c r="U298" i="33"/>
  <c r="U192" i="35"/>
  <c r="U115" i="33"/>
  <c r="T109" i="35"/>
  <c r="Z145" i="33"/>
  <c r="U290" i="35"/>
  <c r="U42" i="33"/>
  <c r="W34" i="33"/>
  <c r="W79" i="35"/>
  <c r="X305" i="33"/>
  <c r="X123" i="35"/>
  <c r="T206" i="35"/>
  <c r="W170" i="35"/>
  <c r="W250" i="35"/>
  <c r="X52" i="33"/>
  <c r="W231" i="35"/>
  <c r="W25" i="33"/>
  <c r="Y241" i="35"/>
  <c r="Y20" i="33"/>
  <c r="W120" i="33"/>
  <c r="X43" i="33"/>
  <c r="T182" i="33"/>
  <c r="V208" i="33"/>
  <c r="T66" i="33"/>
  <c r="V69" i="33"/>
  <c r="W266" i="33"/>
  <c r="Y101" i="33"/>
  <c r="U281" i="33"/>
  <c r="Y257" i="35"/>
  <c r="W173" i="35"/>
  <c r="T47" i="33"/>
  <c r="Y243" i="35"/>
  <c r="X235" i="33"/>
  <c r="W285" i="33"/>
  <c r="U198" i="35"/>
  <c r="X205" i="33"/>
  <c r="X206" i="35"/>
  <c r="Z222" i="33"/>
  <c r="Y299" i="35"/>
  <c r="X124" i="33"/>
  <c r="T207" i="33"/>
  <c r="Z149" i="34"/>
  <c r="T7" i="35"/>
  <c r="Z278" i="33"/>
  <c r="Z24" i="33"/>
  <c r="Z10" i="33"/>
  <c r="T216" i="33"/>
  <c r="W151" i="35"/>
  <c r="V12" i="33"/>
  <c r="V222" i="33"/>
  <c r="T121" i="33"/>
  <c r="U194" i="33"/>
  <c r="Y160" i="33"/>
  <c r="Y149" i="34"/>
  <c r="W89" i="35"/>
  <c r="U120" i="33"/>
  <c r="W238" i="33"/>
  <c r="X21" i="33"/>
  <c r="W215" i="33"/>
  <c r="Z127" i="33"/>
  <c r="V124" i="33"/>
  <c r="Z12" i="33"/>
  <c r="T11" i="33"/>
  <c r="U100" i="33"/>
  <c r="X238" i="33"/>
  <c r="W192" i="35"/>
  <c r="Z128" i="33"/>
  <c r="X160" i="33"/>
  <c r="Z199" i="35"/>
  <c r="U195" i="33"/>
  <c r="Y222" i="33"/>
  <c r="V72" i="35"/>
  <c r="T59" i="33"/>
  <c r="Z291" i="35"/>
  <c r="U297" i="33"/>
  <c r="U257" i="35"/>
  <c r="V297" i="33"/>
  <c r="U273" i="33"/>
  <c r="V31" i="33"/>
  <c r="Y182" i="33"/>
  <c r="W197" i="33"/>
  <c r="V279" i="33"/>
  <c r="W137" i="33"/>
  <c r="V234" i="33"/>
  <c r="T286" i="33"/>
  <c r="X240" i="35"/>
  <c r="Y47" i="33"/>
  <c r="Y19" i="33"/>
  <c r="Z133" i="35"/>
  <c r="Z35" i="33"/>
  <c r="V199" i="35"/>
  <c r="W42" i="33"/>
  <c r="V35" i="33"/>
  <c r="T252" i="35"/>
  <c r="W264" i="33"/>
  <c r="V214" i="33"/>
  <c r="X261" i="35"/>
  <c r="V169" i="35"/>
  <c r="T243" i="35"/>
  <c r="U201" i="33"/>
  <c r="X275" i="35"/>
  <c r="W253" i="33"/>
  <c r="W189" i="33"/>
  <c r="Z140" i="35"/>
  <c r="T19" i="33"/>
  <c r="Y43" i="33"/>
  <c r="W291" i="35"/>
  <c r="W20" i="33"/>
  <c r="U202" i="33"/>
  <c r="U179" i="33"/>
  <c r="T92" i="33"/>
  <c r="Y309" i="35"/>
  <c r="X30" i="33"/>
  <c r="Z247" i="33"/>
  <c r="V79" i="35"/>
  <c r="T152" i="35"/>
  <c r="Z242" i="35"/>
  <c r="V253" i="33"/>
  <c r="U104" i="33"/>
  <c r="W272" i="35"/>
  <c r="Z250" i="35"/>
  <c r="U147" i="33"/>
  <c r="U129" i="35"/>
  <c r="W127" i="33"/>
  <c r="U232" i="35"/>
  <c r="U124" i="33"/>
  <c r="U11" i="33"/>
  <c r="U248" i="33"/>
  <c r="X151" i="35"/>
  <c r="Y72" i="35"/>
  <c r="X22" i="35"/>
  <c r="V290" i="35"/>
  <c r="X181" i="33"/>
  <c r="W226" i="33"/>
  <c r="Y272" i="35"/>
  <c r="U30" i="33"/>
  <c r="T306" i="33"/>
  <c r="X307" i="34"/>
  <c r="U235" i="33"/>
  <c r="U306" i="33"/>
  <c r="X287" i="33"/>
  <c r="Y233" i="33"/>
  <c r="V299" i="35"/>
  <c r="W167" i="33"/>
  <c r="V48" i="33"/>
  <c r="V26" i="33"/>
  <c r="U156" i="35"/>
  <c r="Y13" i="33"/>
  <c r="Y200" i="35"/>
  <c r="Y285" i="33"/>
  <c r="Z124" i="33"/>
  <c r="X196" i="35"/>
  <c r="Z32" i="33"/>
  <c r="Y252" i="35"/>
  <c r="X236" i="33"/>
  <c r="X108" i="35"/>
  <c r="Y41" i="33"/>
  <c r="X200" i="35"/>
  <c r="U243" i="35"/>
  <c r="X135" i="33"/>
  <c r="T67" i="33"/>
  <c r="Z166" i="33"/>
  <c r="U45" i="33"/>
  <c r="Y130" i="35"/>
  <c r="U48" i="33"/>
  <c r="T104" i="33"/>
  <c r="U200" i="35"/>
  <c r="U57" i="35"/>
  <c r="X258" i="35"/>
  <c r="V42" i="33"/>
  <c r="Z20" i="33"/>
  <c r="U251" i="34"/>
  <c r="Z309" i="35"/>
  <c r="T234" i="33"/>
  <c r="X207" i="33"/>
  <c r="V181" i="33"/>
  <c r="W236" i="33"/>
  <c r="Y276" i="35"/>
  <c r="U252" i="35"/>
  <c r="V248" i="33"/>
  <c r="W312" i="33"/>
  <c r="T275" i="35"/>
  <c r="Z305" i="33"/>
  <c r="T264" i="33"/>
  <c r="U212" i="33"/>
  <c r="U17" i="35"/>
  <c r="T205" i="33"/>
  <c r="T190" i="33"/>
  <c r="X282" i="35"/>
  <c r="Y164" i="33"/>
  <c r="X44" i="33"/>
  <c r="T307" i="34"/>
  <c r="V304" i="33"/>
  <c r="W183" i="34"/>
  <c r="W191" i="33"/>
  <c r="Y18" i="35"/>
  <c r="V113" i="35"/>
  <c r="X304" i="33"/>
  <c r="T226" i="33"/>
  <c r="V276" i="35"/>
  <c r="Y311" i="35"/>
  <c r="W111" i="35"/>
  <c r="Y127" i="33"/>
  <c r="W293" i="33"/>
  <c r="Y307" i="35"/>
  <c r="W74" i="34"/>
  <c r="Y146" i="35"/>
  <c r="T294" i="33"/>
  <c r="T50" i="33"/>
  <c r="W249" i="35"/>
  <c r="Y168" i="33"/>
  <c r="Z257" i="35"/>
  <c r="Z8" i="33"/>
  <c r="U103" i="33"/>
  <c r="Z228" i="33"/>
  <c r="U40" i="33"/>
  <c r="Y298" i="33"/>
  <c r="T225" i="33"/>
  <c r="Z289" i="33"/>
  <c r="Y141" i="35"/>
  <c r="T260" i="35"/>
  <c r="V266" i="33"/>
  <c r="X24" i="33"/>
  <c r="Z155" i="33"/>
  <c r="V140" i="35"/>
  <c r="U223" i="33"/>
  <c r="W160" i="33"/>
  <c r="U90" i="33"/>
  <c r="Y193" i="33"/>
  <c r="T297" i="33"/>
  <c r="Z59" i="33"/>
  <c r="W308" i="35"/>
  <c r="V263" i="33"/>
  <c r="U166" i="33"/>
  <c r="V34" i="33"/>
  <c r="X130" i="35"/>
  <c r="W145" i="33"/>
  <c r="X140" i="35"/>
  <c r="X104" i="33"/>
  <c r="Y287" i="33"/>
  <c r="Y183" i="34"/>
  <c r="W51" i="33"/>
  <c r="W38" i="35"/>
  <c r="W282" i="35"/>
  <c r="U106" i="33"/>
  <c r="X234" i="33"/>
  <c r="V132" i="33"/>
  <c r="W69" i="33"/>
  <c r="X19" i="33"/>
  <c r="U91" i="33"/>
  <c r="V204" i="35"/>
  <c r="U123" i="35"/>
  <c r="Y185" i="33"/>
  <c r="X237" i="33"/>
  <c r="X229" i="35"/>
  <c r="Y284" i="33"/>
  <c r="V154" i="33"/>
  <c r="T232" i="35"/>
  <c r="W157" i="33"/>
  <c r="T180" i="33"/>
  <c r="X65" i="35"/>
  <c r="T173" i="35"/>
  <c r="W210" i="33"/>
  <c r="Y253" i="33"/>
  <c r="W77" i="33"/>
  <c r="T48" i="33"/>
  <c r="W112" i="35"/>
  <c r="Z201" i="33"/>
  <c r="T276" i="35"/>
  <c r="T82" i="35"/>
  <c r="Z95" i="33"/>
  <c r="V50" i="33"/>
  <c r="T280" i="33"/>
  <c r="Y112" i="35"/>
  <c r="Y10" i="33"/>
  <c r="V287" i="33"/>
  <c r="W259" i="35"/>
  <c r="Z245" i="33"/>
  <c r="X57" i="35"/>
  <c r="X147" i="33"/>
  <c r="Y221" i="33"/>
  <c r="Y63" i="33"/>
  <c r="V111" i="35"/>
  <c r="Z265" i="33"/>
  <c r="V19" i="33"/>
  <c r="V190" i="33"/>
  <c r="U280" i="33"/>
  <c r="T310" i="33"/>
  <c r="Y279" i="33"/>
  <c r="Y212" i="33"/>
  <c r="X232" i="35"/>
  <c r="V8" i="33"/>
  <c r="Y48" i="33"/>
  <c r="Z258" i="35"/>
  <c r="X91" i="33"/>
  <c r="X277" i="33"/>
  <c r="V235" i="33"/>
  <c r="V215" i="33"/>
  <c r="T98" i="33"/>
  <c r="T14" i="33"/>
  <c r="T281" i="33"/>
  <c r="T179" i="33"/>
  <c r="Z311" i="35"/>
  <c r="X259" i="35"/>
  <c r="V298" i="33"/>
  <c r="U226" i="33"/>
  <c r="T258" i="35"/>
  <c r="Z123" i="35"/>
  <c r="T156" i="35"/>
  <c r="T58" i="33"/>
  <c r="W71" i="33"/>
  <c r="Z270" i="33"/>
  <c r="V192" i="35"/>
  <c r="AF326" i="33"/>
  <c r="A326" i="33"/>
  <c r="T326" i="34"/>
  <c r="AJ53" i="33"/>
  <c r="K53" i="33"/>
  <c r="AI177" i="33"/>
  <c r="J177" i="33"/>
  <c r="J87" i="33"/>
  <c r="AI87" i="33"/>
  <c r="H131" i="33"/>
  <c r="AG131" i="33"/>
  <c r="T317" i="35"/>
  <c r="A317" i="34"/>
  <c r="AF317" i="34"/>
  <c r="AH87" i="33"/>
  <c r="I87" i="33"/>
  <c r="H219" i="33"/>
  <c r="AG219" i="33"/>
  <c r="AK256" i="33"/>
  <c r="L256" i="33"/>
  <c r="AL219" i="33"/>
  <c r="M219" i="33"/>
  <c r="AG99" i="33"/>
  <c r="H99" i="33"/>
  <c r="L177" i="33"/>
  <c r="AK177" i="33"/>
  <c r="M99" i="33"/>
  <c r="AL99" i="33"/>
  <c r="AF219" i="33"/>
  <c r="G219" i="33"/>
  <c r="AK219" i="33"/>
  <c r="L219" i="33"/>
  <c r="L131" i="33"/>
  <c r="AK131" i="33"/>
  <c r="J99" i="33"/>
  <c r="AI99" i="33"/>
  <c r="AF99" i="33"/>
  <c r="G99" i="33"/>
  <c r="I131" i="33"/>
  <c r="AH131" i="33"/>
  <c r="H53" i="33"/>
  <c r="AG53" i="33"/>
  <c r="I25" i="33"/>
  <c r="AH25" i="33"/>
  <c r="L53" i="33"/>
  <c r="AK53" i="33"/>
  <c r="G49" i="33"/>
  <c r="AF49" i="33"/>
  <c r="I256" i="33"/>
  <c r="AH256" i="33"/>
  <c r="AK218" i="33"/>
  <c r="L218" i="33"/>
  <c r="J130" i="33"/>
  <c r="AI130" i="33"/>
  <c r="A330" i="34"/>
  <c r="T330" i="35"/>
  <c r="AF330" i="34"/>
  <c r="AG87" i="33"/>
  <c r="H87" i="33"/>
  <c r="AJ131" i="33"/>
  <c r="K131" i="33"/>
  <c r="AJ87" i="33"/>
  <c r="K87" i="33"/>
  <c r="L99" i="33"/>
  <c r="AK99" i="33"/>
  <c r="AH53" i="33"/>
  <c r="I53" i="33"/>
  <c r="I49" i="33"/>
  <c r="AH49" i="33"/>
  <c r="AH219" i="33"/>
  <c r="I219" i="33"/>
  <c r="J219" i="33"/>
  <c r="AI219" i="33"/>
  <c r="I177" i="33"/>
  <c r="AH177" i="33"/>
  <c r="AF177" i="33"/>
  <c r="G177" i="33"/>
  <c r="H256" i="33"/>
  <c r="AG256" i="33"/>
  <c r="AK87" i="33"/>
  <c r="L87" i="33"/>
  <c r="T325" i="34"/>
  <c r="AF325" i="33"/>
  <c r="A325" i="33"/>
  <c r="M87" i="33"/>
  <c r="AL87" i="33"/>
  <c r="G131" i="33"/>
  <c r="AF131" i="33"/>
  <c r="AJ99" i="33"/>
  <c r="K99" i="33"/>
  <c r="AI131" i="33"/>
  <c r="J131" i="33"/>
  <c r="AJ219" i="33"/>
  <c r="K219" i="33"/>
  <c r="AL49" i="33"/>
  <c r="M49" i="33"/>
  <c r="M177" i="33"/>
  <c r="AL177" i="33"/>
  <c r="AJ177" i="33"/>
  <c r="K177" i="33"/>
  <c r="T324" i="34"/>
  <c r="AF324" i="33"/>
  <c r="A324" i="33"/>
  <c r="AI53" i="33"/>
  <c r="J53" i="33"/>
  <c r="AK49" i="33"/>
  <c r="L49" i="33"/>
  <c r="AH99" i="33"/>
  <c r="I99" i="33"/>
  <c r="G53" i="33"/>
  <c r="AF53" i="33"/>
  <c r="J256" i="33"/>
  <c r="AI256" i="33"/>
  <c r="G87" i="33"/>
  <c r="AF87" i="33"/>
  <c r="AJ241" i="33"/>
  <c r="K241" i="33"/>
  <c r="AL53" i="33"/>
  <c r="M53" i="33"/>
  <c r="A327" i="33"/>
  <c r="AF327" i="33"/>
  <c r="T327" i="34"/>
  <c r="AJ49" i="33"/>
  <c r="K49" i="33"/>
  <c r="H177" i="33"/>
  <c r="AG177" i="33"/>
  <c r="H49" i="33"/>
  <c r="AG49" i="33"/>
  <c r="AI49" i="33"/>
  <c r="J49" i="33"/>
  <c r="U144" i="35"/>
  <c r="W85" i="35"/>
  <c r="X88" i="35"/>
  <c r="Y85" i="35"/>
  <c r="Y88" i="35"/>
  <c r="U88" i="35"/>
  <c r="Y144" i="35"/>
  <c r="T144" i="35"/>
  <c r="X144" i="35"/>
  <c r="V144" i="35"/>
  <c r="W144" i="35"/>
  <c r="W88" i="35"/>
  <c r="Z88" i="35"/>
  <c r="X85" i="35"/>
  <c r="V88" i="35"/>
  <c r="V85" i="35"/>
  <c r="U85" i="35"/>
  <c r="T85" i="35"/>
  <c r="Z144" i="35"/>
  <c r="Z85" i="35"/>
  <c r="T88" i="35"/>
  <c r="W87" i="34" a="1"/>
  <c r="Z219" i="34" a="1"/>
  <c r="Y99" i="34" a="1"/>
  <c r="U256" i="34" a="1"/>
  <c r="W131" i="34" a="1"/>
  <c r="Y49" i="34" a="1"/>
  <c r="V49" i="34" a="1"/>
  <c r="T53" i="34" a="1"/>
  <c r="U131" i="34" a="1"/>
  <c r="U99" i="34" a="1"/>
  <c r="T99" i="34" a="1"/>
  <c r="Y218" i="34" a="1"/>
  <c r="X219" i="34" a="1"/>
  <c r="V131" i="34" a="1"/>
  <c r="W130" i="34" a="1"/>
  <c r="V53" i="34" a="1"/>
  <c r="Y87" i="34" a="1"/>
  <c r="V99" i="34" a="1"/>
  <c r="Y177" i="34" a="1"/>
  <c r="Z49" i="34" a="1"/>
  <c r="X49" i="34" a="1"/>
  <c r="Z99" i="34" a="1"/>
  <c r="U53" i="34" a="1"/>
  <c r="Z177" i="34" a="1"/>
  <c r="U177" i="34" a="1"/>
  <c r="W256" i="34" a="1"/>
  <c r="V25" i="34" a="1"/>
  <c r="V219" i="34" a="1"/>
  <c r="Z87" i="34" a="1"/>
  <c r="U49" i="34" a="1"/>
  <c r="V87" i="34" a="1"/>
  <c r="T219" i="34" a="1"/>
  <c r="W219" i="34" a="1"/>
  <c r="X177" i="34" a="1"/>
  <c r="T87" i="34" a="1"/>
  <c r="Y219" i="34" a="1"/>
  <c r="V177" i="34" a="1"/>
  <c r="W49" i="34" a="1"/>
  <c r="U219" i="34" a="1"/>
  <c r="Y53" i="34" a="1"/>
  <c r="U87" i="34" a="1"/>
  <c r="T131" i="34" a="1"/>
  <c r="X53" i="34" a="1"/>
  <c r="Y131" i="34" a="1"/>
  <c r="T49" i="34" a="1"/>
  <c r="X131" i="34" a="1"/>
  <c r="X241" i="34" a="1"/>
  <c r="Y256" i="34" a="1"/>
  <c r="X99" i="34" a="1"/>
  <c r="W177" i="34" a="1"/>
  <c r="W99" i="34" a="1"/>
  <c r="V256" i="34" a="1"/>
  <c r="X87" i="34" a="1"/>
  <c r="T177" i="34" a="1"/>
  <c r="W53" i="34" a="1"/>
  <c r="Z53" i="34" a="1"/>
  <c r="Z53" i="34" l="1"/>
  <c r="W53" i="34"/>
  <c r="T177" i="34"/>
  <c r="X87" i="34"/>
  <c r="V256" i="34"/>
  <c r="W99" i="34"/>
  <c r="W177" i="34"/>
  <c r="X99" i="34"/>
  <c r="Y256" i="34"/>
  <c r="X241" i="34"/>
  <c r="X131" i="34"/>
  <c r="T49" i="34"/>
  <c r="Y131" i="34"/>
  <c r="X53" i="34"/>
  <c r="T131" i="34"/>
  <c r="U87" i="34"/>
  <c r="Y53" i="34"/>
  <c r="U219" i="34"/>
  <c r="W49" i="34"/>
  <c r="V177" i="34"/>
  <c r="Y219" i="34"/>
  <c r="T87" i="34"/>
  <c r="X177" i="34"/>
  <c r="W219" i="34"/>
  <c r="T219" i="34"/>
  <c r="V87" i="34"/>
  <c r="U49" i="34"/>
  <c r="Z87" i="34"/>
  <c r="V219" i="34"/>
  <c r="V25" i="34"/>
  <c r="W256" i="34"/>
  <c r="U177" i="34"/>
  <c r="Z177" i="34"/>
  <c r="U53" i="34"/>
  <c r="Z99" i="34"/>
  <c r="X49" i="34"/>
  <c r="Z49" i="34"/>
  <c r="Y177" i="34"/>
  <c r="V99" i="34"/>
  <c r="Y87" i="34"/>
  <c r="V53" i="34"/>
  <c r="W130" i="34"/>
  <c r="V131" i="34"/>
  <c r="X219" i="34"/>
  <c r="Y218" i="34"/>
  <c r="T99" i="34"/>
  <c r="U99" i="34"/>
  <c r="U131" i="34"/>
  <c r="T53" i="34"/>
  <c r="V49" i="34"/>
  <c r="Y49" i="34"/>
  <c r="W131" i="34"/>
  <c r="U256" i="34"/>
  <c r="Y99" i="34"/>
  <c r="Z219" i="34"/>
  <c r="W87" i="34"/>
  <c r="AG226" i="33"/>
  <c r="H226" i="33"/>
  <c r="AH8" i="33"/>
  <c r="I8" i="33"/>
  <c r="AL245" i="33"/>
  <c r="M245" i="33"/>
  <c r="AK253" i="33"/>
  <c r="L253" i="33"/>
  <c r="K130" i="35"/>
  <c r="AJ130" i="35"/>
  <c r="I266" i="33"/>
  <c r="AH266" i="33"/>
  <c r="AF294" i="33"/>
  <c r="G294" i="33"/>
  <c r="G104" i="33"/>
  <c r="AF104" i="33"/>
  <c r="AJ196" i="35"/>
  <c r="K196" i="35"/>
  <c r="AI127" i="33"/>
  <c r="J127" i="33"/>
  <c r="H179" i="33"/>
  <c r="AG179" i="33"/>
  <c r="AH214" i="33"/>
  <c r="I214" i="33"/>
  <c r="I279" i="33"/>
  <c r="AH279" i="33"/>
  <c r="AK149" i="34"/>
  <c r="L149" i="34"/>
  <c r="AJ124" i="33"/>
  <c r="K124" i="33"/>
  <c r="AI266" i="33"/>
  <c r="J266" i="33"/>
  <c r="G206" i="35"/>
  <c r="AF206" i="35"/>
  <c r="AF242" i="35"/>
  <c r="G242" i="35"/>
  <c r="AH75" i="33"/>
  <c r="I75" i="33"/>
  <c r="K62" i="33"/>
  <c r="AJ62" i="33"/>
  <c r="AJ244" i="33"/>
  <c r="K244" i="33"/>
  <c r="G194" i="33"/>
  <c r="AF194" i="33"/>
  <c r="M158" i="33"/>
  <c r="AL158" i="33"/>
  <c r="J211" i="33"/>
  <c r="AI211" i="33"/>
  <c r="G94" i="33"/>
  <c r="AF94" i="33"/>
  <c r="AI45" i="33"/>
  <c r="J45" i="33"/>
  <c r="AG211" i="33"/>
  <c r="H211" i="33"/>
  <c r="AF169" i="35"/>
  <c r="G169" i="35"/>
  <c r="I91" i="35"/>
  <c r="AH91" i="35"/>
  <c r="AF138" i="33"/>
  <c r="G138" i="33"/>
  <c r="AG305" i="33"/>
  <c r="H305" i="33"/>
  <c r="AF75" i="33"/>
  <c r="G75" i="33"/>
  <c r="H95" i="33"/>
  <c r="AG95" i="33"/>
  <c r="AK68" i="35"/>
  <c r="L68" i="35"/>
  <c r="G237" i="33"/>
  <c r="AF237" i="33"/>
  <c r="L80" i="33"/>
  <c r="AK80" i="33"/>
  <c r="AK289" i="35"/>
  <c r="L289" i="35"/>
  <c r="AF31" i="33"/>
  <c r="G31" i="33"/>
  <c r="L23" i="35"/>
  <c r="AK23" i="35"/>
  <c r="I36" i="33"/>
  <c r="AH36" i="33"/>
  <c r="L117" i="33"/>
  <c r="AK117" i="33"/>
  <c r="AJ23" i="35"/>
  <c r="K23" i="35"/>
  <c r="H209" i="34"/>
  <c r="AG209" i="34"/>
  <c r="AF18" i="35"/>
  <c r="G18" i="35"/>
  <c r="AI286" i="33"/>
  <c r="J286" i="33"/>
  <c r="AI123" i="35"/>
  <c r="J123" i="35"/>
  <c r="AL279" i="33"/>
  <c r="M279" i="33"/>
  <c r="J179" i="33"/>
  <c r="AI179" i="33"/>
  <c r="AG32" i="33"/>
  <c r="H32" i="33"/>
  <c r="G64" i="35"/>
  <c r="AF64" i="35"/>
  <c r="H231" i="35"/>
  <c r="AG231" i="35"/>
  <c r="J133" i="35"/>
  <c r="AI133" i="35"/>
  <c r="AH128" i="33"/>
  <c r="I128" i="33"/>
  <c r="K163" i="33"/>
  <c r="AJ163" i="33"/>
  <c r="AL29" i="33"/>
  <c r="M29" i="33"/>
  <c r="J306" i="33"/>
  <c r="AI306" i="33"/>
  <c r="AG117" i="33"/>
  <c r="H117" i="33"/>
  <c r="AL116" i="33"/>
  <c r="M116" i="33"/>
  <c r="K299" i="35"/>
  <c r="AJ299" i="35"/>
  <c r="M165" i="33"/>
  <c r="AL165" i="33"/>
  <c r="AK277" i="33"/>
  <c r="L277" i="33"/>
  <c r="H294" i="33"/>
  <c r="AG294" i="33"/>
  <c r="AJ306" i="33"/>
  <c r="K306" i="33"/>
  <c r="AL147" i="33"/>
  <c r="M147" i="33"/>
  <c r="H130" i="33"/>
  <c r="AG130" i="33"/>
  <c r="M180" i="33"/>
  <c r="AL180" i="33"/>
  <c r="AJ293" i="33"/>
  <c r="K293" i="33"/>
  <c r="K31" i="33"/>
  <c r="AJ31" i="33"/>
  <c r="AF102" i="35"/>
  <c r="G102" i="35"/>
  <c r="AF25" i="33"/>
  <c r="G25" i="33"/>
  <c r="H295" i="33"/>
  <c r="AG295" i="33"/>
  <c r="L163" i="33"/>
  <c r="AK163" i="33"/>
  <c r="J66" i="33"/>
  <c r="AI66" i="33"/>
  <c r="AL61" i="35"/>
  <c r="M61" i="35"/>
  <c r="G54" i="35"/>
  <c r="AF54" i="35"/>
  <c r="M22" i="35"/>
  <c r="AL22" i="35"/>
  <c r="AH270" i="33"/>
  <c r="I270" i="33"/>
  <c r="AG35" i="33"/>
  <c r="H35" i="33"/>
  <c r="AH241" i="33"/>
  <c r="I241" i="33"/>
  <c r="AK86" i="33"/>
  <c r="L86" i="33"/>
  <c r="H98" i="33"/>
  <c r="AG98" i="33"/>
  <c r="AK270" i="33"/>
  <c r="L270" i="33"/>
  <c r="M160" i="33"/>
  <c r="AL160" i="33"/>
  <c r="K35" i="33"/>
  <c r="AJ35" i="33"/>
  <c r="AH80" i="33"/>
  <c r="I80" i="33"/>
  <c r="H67" i="33"/>
  <c r="AG67" i="33"/>
  <c r="M249" i="35"/>
  <c r="AL249" i="35"/>
  <c r="I142" i="33"/>
  <c r="AH142" i="33"/>
  <c r="AL67" i="33"/>
  <c r="M67" i="33"/>
  <c r="I149" i="34"/>
  <c r="AH149" i="34"/>
  <c r="G223" i="33"/>
  <c r="AF223" i="33"/>
  <c r="AK268" i="35"/>
  <c r="L268" i="35"/>
  <c r="AI22" i="35"/>
  <c r="J22" i="35"/>
  <c r="L301" i="33"/>
  <c r="AK301" i="33"/>
  <c r="M65" i="35"/>
  <c r="AL65" i="35"/>
  <c r="H91" i="33"/>
  <c r="AG91" i="33"/>
  <c r="J183" i="34"/>
  <c r="AI183" i="34"/>
  <c r="AH248" i="33"/>
  <c r="I248" i="33"/>
  <c r="AJ307" i="34"/>
  <c r="K307" i="34"/>
  <c r="AJ160" i="33"/>
  <c r="K160" i="33"/>
  <c r="H246" i="33"/>
  <c r="AG246" i="33"/>
  <c r="L54" i="35"/>
  <c r="AK54" i="35"/>
  <c r="AH268" i="35"/>
  <c r="I268" i="35"/>
  <c r="J168" i="33"/>
  <c r="AI168" i="33"/>
  <c r="AH58" i="33"/>
  <c r="I58" i="33"/>
  <c r="G112" i="35"/>
  <c r="AF112" i="35"/>
  <c r="I78" i="33"/>
  <c r="AH78" i="33"/>
  <c r="AH137" i="33"/>
  <c r="I137" i="33"/>
  <c r="J281" i="33"/>
  <c r="AI281" i="33"/>
  <c r="L180" i="33"/>
  <c r="AK180" i="33"/>
  <c r="H178" i="33"/>
  <c r="AG178" i="33"/>
  <c r="L119" i="35"/>
  <c r="AK119" i="35"/>
  <c r="AG79" i="35"/>
  <c r="H79" i="35"/>
  <c r="AF56" i="35"/>
  <c r="G56" i="35"/>
  <c r="I307" i="34"/>
  <c r="AH307" i="34"/>
  <c r="AL290" i="35"/>
  <c r="M290" i="35"/>
  <c r="AG275" i="35"/>
  <c r="H275" i="35"/>
  <c r="AK296" i="33"/>
  <c r="L296" i="33"/>
  <c r="AJ247" i="33"/>
  <c r="K247" i="33"/>
  <c r="AK194" i="33"/>
  <c r="L194" i="33"/>
  <c r="H165" i="33"/>
  <c r="AG165" i="33"/>
  <c r="AF176" i="33"/>
  <c r="G176" i="33"/>
  <c r="G32" i="33"/>
  <c r="AF32" i="33"/>
  <c r="AK78" i="33"/>
  <c r="L78" i="33"/>
  <c r="AI67" i="33"/>
  <c r="J67" i="33"/>
  <c r="J140" i="35"/>
  <c r="AI140" i="35"/>
  <c r="AH273" i="33"/>
  <c r="I273" i="33"/>
  <c r="K111" i="35"/>
  <c r="AJ111" i="35"/>
  <c r="L36" i="33"/>
  <c r="AK36" i="33"/>
  <c r="AJ127" i="33"/>
  <c r="K127" i="33"/>
  <c r="J235" i="33"/>
  <c r="AI235" i="33"/>
  <c r="H155" i="33"/>
  <c r="AG155" i="33"/>
  <c r="AJ70" i="33"/>
  <c r="K70" i="33"/>
  <c r="AF24" i="33"/>
  <c r="G24" i="33"/>
  <c r="K301" i="33"/>
  <c r="AJ301" i="33"/>
  <c r="AK154" i="33"/>
  <c r="L154" i="33"/>
  <c r="AJ312" i="33"/>
  <c r="K312" i="33"/>
  <c r="AK35" i="33"/>
  <c r="L35" i="33"/>
  <c r="K136" i="33"/>
  <c r="AJ136" i="33"/>
  <c r="I172" i="35"/>
  <c r="AH172" i="35"/>
  <c r="M115" i="33"/>
  <c r="AL115" i="33"/>
  <c r="AH298" i="33"/>
  <c r="I298" i="33"/>
  <c r="K232" i="35"/>
  <c r="AJ232" i="35"/>
  <c r="AI259" i="35"/>
  <c r="J259" i="35"/>
  <c r="J210" i="33"/>
  <c r="AI210" i="33"/>
  <c r="AJ19" i="33"/>
  <c r="K19" i="33"/>
  <c r="I34" i="33"/>
  <c r="AH34" i="33"/>
  <c r="G260" i="35"/>
  <c r="AF260" i="35"/>
  <c r="AK146" i="35"/>
  <c r="L146" i="35"/>
  <c r="I304" i="33"/>
  <c r="AH304" i="33"/>
  <c r="AG252" i="35"/>
  <c r="H252" i="35"/>
  <c r="H48" i="33"/>
  <c r="AG48" i="33"/>
  <c r="M124" i="33"/>
  <c r="AL124" i="33"/>
  <c r="AF306" i="33"/>
  <c r="G306" i="33"/>
  <c r="AG129" i="35"/>
  <c r="H129" i="35"/>
  <c r="AG202" i="33"/>
  <c r="H202" i="33"/>
  <c r="J264" i="33"/>
  <c r="AI264" i="33"/>
  <c r="J197" i="33"/>
  <c r="AI197" i="33"/>
  <c r="AL128" i="33"/>
  <c r="M128" i="33"/>
  <c r="AK160" i="33"/>
  <c r="L160" i="33"/>
  <c r="AK299" i="35"/>
  <c r="L299" i="35"/>
  <c r="I69" i="33"/>
  <c r="AH69" i="33"/>
  <c r="K123" i="35"/>
  <c r="AJ123" i="35"/>
  <c r="G195" i="33"/>
  <c r="AF195" i="33"/>
  <c r="M282" i="35"/>
  <c r="AL282" i="35"/>
  <c r="L199" i="35"/>
  <c r="AK199" i="35"/>
  <c r="AF143" i="35"/>
  <c r="G143" i="35"/>
  <c r="AK21" i="33"/>
  <c r="L21" i="33"/>
  <c r="AH260" i="35"/>
  <c r="I260" i="35"/>
  <c r="AF95" i="33"/>
  <c r="G95" i="33"/>
  <c r="AG22" i="35"/>
  <c r="H22" i="35"/>
  <c r="AK237" i="33"/>
  <c r="L237" i="33"/>
  <c r="I202" i="33"/>
  <c r="AH202" i="33"/>
  <c r="G101" i="33"/>
  <c r="AF101" i="33"/>
  <c r="AH259" i="35"/>
  <c r="I259" i="35"/>
  <c r="AG181" i="33"/>
  <c r="H181" i="33"/>
  <c r="AK228" i="33"/>
  <c r="L228" i="33"/>
  <c r="AH54" i="35"/>
  <c r="I54" i="35"/>
  <c r="M71" i="33"/>
  <c r="AL71" i="33"/>
  <c r="AL89" i="35"/>
  <c r="M89" i="35"/>
  <c r="M159" i="35"/>
  <c r="AL159" i="35"/>
  <c r="AH7" i="35"/>
  <c r="I7" i="35"/>
  <c r="AH127" i="33"/>
  <c r="I127" i="33"/>
  <c r="H188" i="33"/>
  <c r="AG188" i="33"/>
  <c r="K164" i="33"/>
  <c r="AJ164" i="33"/>
  <c r="AG221" i="33"/>
  <c r="H221" i="33"/>
  <c r="I168" i="33"/>
  <c r="AH168" i="33"/>
  <c r="AG141" i="35"/>
  <c r="H141" i="35"/>
  <c r="AK109" i="35"/>
  <c r="L109" i="35"/>
  <c r="AK179" i="35"/>
  <c r="L179" i="35"/>
  <c r="M63" i="33"/>
  <c r="AL63" i="33"/>
  <c r="AL33" i="33"/>
  <c r="M33" i="33"/>
  <c r="I200" i="35"/>
  <c r="AH200" i="35"/>
  <c r="L22" i="35"/>
  <c r="AK22" i="35"/>
  <c r="L29" i="33"/>
  <c r="AK29" i="33"/>
  <c r="J162" i="35"/>
  <c r="AI162" i="35"/>
  <c r="J195" i="33"/>
  <c r="AI195" i="33"/>
  <c r="G239" i="35"/>
  <c r="AF239" i="35"/>
  <c r="L254" i="33"/>
  <c r="AK254" i="33"/>
  <c r="AF312" i="33"/>
  <c r="G312" i="33"/>
  <c r="AL190" i="33"/>
  <c r="M190" i="33"/>
  <c r="J94" i="33"/>
  <c r="AI94" i="33"/>
  <c r="AH285" i="33"/>
  <c r="I285" i="33"/>
  <c r="G114" i="33"/>
  <c r="AF114" i="33"/>
  <c r="I38" i="35"/>
  <c r="AH38" i="35"/>
  <c r="L31" i="33"/>
  <c r="AK31" i="33"/>
  <c r="G185" i="33"/>
  <c r="AF185" i="33"/>
  <c r="AK152" i="35"/>
  <c r="L152" i="35"/>
  <c r="J159" i="35"/>
  <c r="AI159" i="35"/>
  <c r="L207" i="33"/>
  <c r="AK207" i="33"/>
  <c r="AK124" i="33"/>
  <c r="L124" i="33"/>
  <c r="J146" i="35"/>
  <c r="AI146" i="35"/>
  <c r="AI148" i="35"/>
  <c r="J148" i="35"/>
  <c r="G132" i="33"/>
  <c r="AF132" i="33"/>
  <c r="I82" i="35"/>
  <c r="AH82" i="35"/>
  <c r="H277" i="33"/>
  <c r="AG277" i="33"/>
  <c r="G228" i="33"/>
  <c r="AF228" i="33"/>
  <c r="AH106" i="33"/>
  <c r="I106" i="33"/>
  <c r="AF46" i="33"/>
  <c r="G46" i="33"/>
  <c r="AG283" i="35"/>
  <c r="H283" i="35"/>
  <c r="AG68" i="35"/>
  <c r="H68" i="35"/>
  <c r="AF233" i="33"/>
  <c r="G233" i="33"/>
  <c r="AG168" i="33"/>
  <c r="H168" i="33"/>
  <c r="AG193" i="33"/>
  <c r="H193" i="33"/>
  <c r="H82" i="35"/>
  <c r="AG82" i="35"/>
  <c r="M189" i="33"/>
  <c r="AL189" i="33"/>
  <c r="AK133" i="35"/>
  <c r="L133" i="35"/>
  <c r="AK306" i="33"/>
  <c r="L306" i="33"/>
  <c r="J63" i="33"/>
  <c r="AI63" i="33"/>
  <c r="AL154" i="33"/>
  <c r="M154" i="33"/>
  <c r="AG127" i="33"/>
  <c r="H127" i="33"/>
  <c r="AK70" i="33"/>
  <c r="L70" i="33"/>
  <c r="AG197" i="33"/>
  <c r="H197" i="33"/>
  <c r="H163" i="33"/>
  <c r="AG163" i="33"/>
  <c r="M93" i="35"/>
  <c r="AL93" i="35"/>
  <c r="M157" i="33"/>
  <c r="AL157" i="33"/>
  <c r="J289" i="33"/>
  <c r="AI289" i="33"/>
  <c r="I286" i="33"/>
  <c r="AH286" i="33"/>
  <c r="M231" i="35"/>
  <c r="AL231" i="35"/>
  <c r="AF136" i="33"/>
  <c r="G136" i="33"/>
  <c r="M284" i="33"/>
  <c r="AL284" i="33"/>
  <c r="I252" i="35"/>
  <c r="AH252" i="35"/>
  <c r="M169" i="35"/>
  <c r="AL169" i="35"/>
  <c r="K157" i="33"/>
  <c r="AJ157" i="33"/>
  <c r="AL168" i="33"/>
  <c r="M168" i="33"/>
  <c r="K187" i="35"/>
  <c r="AJ187" i="35"/>
  <c r="AH109" i="35"/>
  <c r="I109" i="35"/>
  <c r="J239" i="35"/>
  <c r="AI239" i="35"/>
  <c r="AH66" i="33"/>
  <c r="I66" i="33"/>
  <c r="AH310" i="35"/>
  <c r="I310" i="35"/>
  <c r="L172" i="35"/>
  <c r="AK172" i="35"/>
  <c r="AG56" i="35"/>
  <c r="H56" i="35"/>
  <c r="K114" i="33"/>
  <c r="AJ114" i="33"/>
  <c r="AG152" i="35"/>
  <c r="H152" i="35"/>
  <c r="H63" i="33"/>
  <c r="AG63" i="33"/>
  <c r="AJ188" i="33"/>
  <c r="K188" i="33"/>
  <c r="AG61" i="35"/>
  <c r="H61" i="35"/>
  <c r="AL213" i="35"/>
  <c r="M213" i="35"/>
  <c r="AI299" i="35"/>
  <c r="J299" i="35"/>
  <c r="AJ289" i="33"/>
  <c r="K289" i="33"/>
  <c r="AH212" i="33"/>
  <c r="I212" i="33"/>
  <c r="AF72" i="35"/>
  <c r="G72" i="35"/>
  <c r="AJ279" i="33"/>
  <c r="K279" i="33"/>
  <c r="AI267" i="33"/>
  <c r="J267" i="33"/>
  <c r="H264" i="33"/>
  <c r="AG264" i="33"/>
  <c r="AL198" i="35"/>
  <c r="M198" i="35"/>
  <c r="AI217" i="33"/>
  <c r="J217" i="33"/>
  <c r="J214" i="33"/>
  <c r="AI214" i="33"/>
  <c r="H73" i="34"/>
  <c r="AG73" i="34"/>
  <c r="I62" i="33"/>
  <c r="AH62" i="33"/>
  <c r="G142" i="33"/>
  <c r="AF142" i="33"/>
  <c r="AH68" i="35"/>
  <c r="I68" i="35"/>
  <c r="K138" i="33"/>
  <c r="AJ138" i="33"/>
  <c r="M204" i="33"/>
  <c r="AL204" i="33"/>
  <c r="L162" i="35"/>
  <c r="AK162" i="35"/>
  <c r="H260" i="35"/>
  <c r="AG260" i="35"/>
  <c r="AG254" i="33"/>
  <c r="H254" i="33"/>
  <c r="AJ112" i="35"/>
  <c r="K112" i="35"/>
  <c r="H312" i="33"/>
  <c r="AG312" i="33"/>
  <c r="AF262" i="35"/>
  <c r="G262" i="35"/>
  <c r="AL102" i="35"/>
  <c r="M102" i="35"/>
  <c r="I239" i="35"/>
  <c r="AH239" i="35"/>
  <c r="K259" i="35"/>
  <c r="AJ259" i="35"/>
  <c r="L212" i="33"/>
  <c r="AK212" i="33"/>
  <c r="AH287" i="33"/>
  <c r="I287" i="33"/>
  <c r="AF173" i="35"/>
  <c r="G173" i="35"/>
  <c r="AI69" i="33"/>
  <c r="J69" i="33"/>
  <c r="H166" i="33"/>
  <c r="AG166" i="33"/>
  <c r="AK141" i="35"/>
  <c r="L141" i="35"/>
  <c r="J74" i="34"/>
  <c r="AI74" i="34"/>
  <c r="AF307" i="34"/>
  <c r="G307" i="34"/>
  <c r="AK276" i="35"/>
  <c r="L276" i="35"/>
  <c r="AK130" i="35"/>
  <c r="L130" i="35"/>
  <c r="AK285" i="33"/>
  <c r="L285" i="33"/>
  <c r="AG30" i="33"/>
  <c r="H30" i="33"/>
  <c r="AG147" i="33"/>
  <c r="H147" i="33"/>
  <c r="AI20" i="33"/>
  <c r="J20" i="33"/>
  <c r="G252" i="35"/>
  <c r="AF252" i="35"/>
  <c r="AK182" i="33"/>
  <c r="L182" i="33"/>
  <c r="AI192" i="35"/>
  <c r="J192" i="35"/>
  <c r="H194" i="33"/>
  <c r="AG194" i="33"/>
  <c r="M222" i="33"/>
  <c r="AL222" i="33"/>
  <c r="G66" i="33"/>
  <c r="AF66" i="33"/>
  <c r="K305" i="33"/>
  <c r="AJ305" i="33"/>
  <c r="M296" i="33"/>
  <c r="AL296" i="33"/>
  <c r="M30" i="33"/>
  <c r="AL30" i="33"/>
  <c r="AH135" i="33"/>
  <c r="I135" i="33"/>
  <c r="AH277" i="33"/>
  <c r="I277" i="33"/>
  <c r="AH197" i="33"/>
  <c r="I197" i="33"/>
  <c r="AG230" i="33"/>
  <c r="H230" i="33"/>
  <c r="AG296" i="33"/>
  <c r="H296" i="33"/>
  <c r="G28" i="33"/>
  <c r="AF28" i="33"/>
  <c r="AF26" i="33"/>
  <c r="G26" i="33"/>
  <c r="AI261" i="35"/>
  <c r="J261" i="35"/>
  <c r="AL75" i="33"/>
  <c r="M75" i="33"/>
  <c r="G227" i="33"/>
  <c r="AF227" i="33"/>
  <c r="AH210" i="33"/>
  <c r="I210" i="33"/>
  <c r="AH185" i="33"/>
  <c r="I185" i="33"/>
  <c r="AG167" i="33"/>
  <c r="H167" i="33"/>
  <c r="AK281" i="33"/>
  <c r="L281" i="33"/>
  <c r="AK137" i="33"/>
  <c r="L137" i="33"/>
  <c r="AL179" i="33"/>
  <c r="M179" i="33"/>
  <c r="AK96" i="33"/>
  <c r="L96" i="33"/>
  <c r="AL218" i="35"/>
  <c r="M218" i="35"/>
  <c r="AH244" i="33"/>
  <c r="I244" i="33"/>
  <c r="G303" i="33"/>
  <c r="AF303" i="33"/>
  <c r="I15" i="33"/>
  <c r="AH15" i="33"/>
  <c r="AL206" i="35"/>
  <c r="M206" i="35"/>
  <c r="G33" i="33"/>
  <c r="AF33" i="33"/>
  <c r="AF287" i="33"/>
  <c r="G287" i="33"/>
  <c r="AJ233" i="33"/>
  <c r="K233" i="33"/>
  <c r="AI118" i="33"/>
  <c r="J118" i="33"/>
  <c r="L288" i="35"/>
  <c r="AK288" i="35"/>
  <c r="AJ72" i="35"/>
  <c r="K72" i="35"/>
  <c r="AL216" i="33"/>
  <c r="M216" i="33"/>
  <c r="I188" i="33"/>
  <c r="AH188" i="33"/>
  <c r="AH306" i="33"/>
  <c r="I306" i="33"/>
  <c r="I198" i="35"/>
  <c r="AH198" i="35"/>
  <c r="AH221" i="33"/>
  <c r="I221" i="33"/>
  <c r="I11" i="33"/>
  <c r="AH11" i="33"/>
  <c r="AH166" i="33"/>
  <c r="I166" i="33"/>
  <c r="I52" i="33"/>
  <c r="AH52" i="33"/>
  <c r="AI206" i="35"/>
  <c r="J206" i="35"/>
  <c r="K249" i="35"/>
  <c r="AJ249" i="35"/>
  <c r="AH178" i="33"/>
  <c r="I178" i="33"/>
  <c r="AJ281" i="33"/>
  <c r="K281" i="33"/>
  <c r="AL195" i="33"/>
  <c r="M195" i="33"/>
  <c r="L97" i="35"/>
  <c r="AK97" i="35"/>
  <c r="L223" i="33"/>
  <c r="AK223" i="33"/>
  <c r="L293" i="33"/>
  <c r="AK293" i="33"/>
  <c r="J201" i="33"/>
  <c r="AI201" i="33"/>
  <c r="AK260" i="35"/>
  <c r="L260" i="35"/>
  <c r="H214" i="33"/>
  <c r="AG214" i="33"/>
  <c r="AL118" i="33"/>
  <c r="M118" i="33"/>
  <c r="AG225" i="33"/>
  <c r="H225" i="33"/>
  <c r="H111" i="35"/>
  <c r="AG111" i="35"/>
  <c r="AH104" i="33"/>
  <c r="I104" i="33"/>
  <c r="M183" i="34"/>
  <c r="AL183" i="34"/>
  <c r="AM183" i="34" s="1"/>
  <c r="AG270" i="33"/>
  <c r="H270" i="33"/>
  <c r="AH110" i="33"/>
  <c r="I110" i="33"/>
  <c r="AF213" i="35"/>
  <c r="G213" i="35"/>
  <c r="AH86" i="33"/>
  <c r="I86" i="33"/>
  <c r="AL263" i="33"/>
  <c r="M263" i="33"/>
  <c r="AH28" i="33"/>
  <c r="I28" i="33"/>
  <c r="AH114" i="35"/>
  <c r="I114" i="35"/>
  <c r="K17" i="35"/>
  <c r="AJ17" i="35"/>
  <c r="K212" i="33"/>
  <c r="AJ212" i="33"/>
  <c r="AH194" i="33"/>
  <c r="I194" i="33"/>
  <c r="AH146" i="35"/>
  <c r="I146" i="35"/>
  <c r="AJ227" i="33"/>
  <c r="K227" i="33"/>
  <c r="J65" i="35"/>
  <c r="AI65" i="35"/>
  <c r="G200" i="35"/>
  <c r="AF200" i="35"/>
  <c r="AI265" i="33"/>
  <c r="J265" i="33"/>
  <c r="H121" i="33"/>
  <c r="AG121" i="33"/>
  <c r="AL174" i="35"/>
  <c r="M174" i="35"/>
  <c r="AK103" i="33"/>
  <c r="L103" i="33"/>
  <c r="M220" i="35"/>
  <c r="AL220" i="35"/>
  <c r="AF166" i="33"/>
  <c r="G166" i="33"/>
  <c r="AG77" i="33"/>
  <c r="H77" i="33"/>
  <c r="AL105" i="35"/>
  <c r="M105" i="35"/>
  <c r="L308" i="35"/>
  <c r="AK308" i="35"/>
  <c r="I151" i="35"/>
  <c r="AH151" i="35"/>
  <c r="AJ225" i="33"/>
  <c r="K225" i="33"/>
  <c r="J187" i="35"/>
  <c r="AI187" i="35"/>
  <c r="AL181" i="33"/>
  <c r="M181" i="33"/>
  <c r="M142" i="33"/>
  <c r="AL142" i="33"/>
  <c r="J128" i="33"/>
  <c r="AI128" i="33"/>
  <c r="AG233" i="33"/>
  <c r="H233" i="33"/>
  <c r="H126" i="33"/>
  <c r="AG126" i="33"/>
  <c r="J91" i="33"/>
  <c r="AI91" i="33"/>
  <c r="AJ278" i="33"/>
  <c r="K278" i="33"/>
  <c r="L25" i="33"/>
  <c r="AK25" i="33"/>
  <c r="L247" i="33"/>
  <c r="AK247" i="33"/>
  <c r="L105" i="35"/>
  <c r="AK105" i="35"/>
  <c r="AF155" i="33"/>
  <c r="G155" i="33"/>
  <c r="AJ290" i="35"/>
  <c r="K290" i="35"/>
  <c r="AL233" i="33"/>
  <c r="M233" i="33"/>
  <c r="AJ210" i="33"/>
  <c r="K210" i="33"/>
  <c r="L211" i="33"/>
  <c r="AK211" i="33"/>
  <c r="G272" i="35"/>
  <c r="AF272" i="35"/>
  <c r="L267" i="33"/>
  <c r="AK267" i="33"/>
  <c r="G255" i="35"/>
  <c r="AF255" i="35"/>
  <c r="AG25" i="33"/>
  <c r="H25" i="33"/>
  <c r="L156" i="35"/>
  <c r="AK156" i="35"/>
  <c r="AH41" i="33"/>
  <c r="I41" i="33"/>
  <c r="AK261" i="35"/>
  <c r="L261" i="35"/>
  <c r="AK189" i="33"/>
  <c r="L189" i="33"/>
  <c r="AK232" i="35"/>
  <c r="L232" i="35"/>
  <c r="K267" i="33"/>
  <c r="AJ267" i="33"/>
  <c r="G218" i="33"/>
  <c r="AF218" i="33"/>
  <c r="L248" i="33"/>
  <c r="AK248" i="33"/>
  <c r="AK204" i="35"/>
  <c r="L204" i="35"/>
  <c r="K116" i="33"/>
  <c r="AJ116" i="33"/>
  <c r="AK300" i="33"/>
  <c r="L300" i="33"/>
  <c r="H261" i="35"/>
  <c r="AG261" i="35"/>
  <c r="J86" i="33"/>
  <c r="AI86" i="33"/>
  <c r="AL307" i="35"/>
  <c r="M307" i="35"/>
  <c r="J207" i="33"/>
  <c r="AI207" i="33"/>
  <c r="AF157" i="33"/>
  <c r="G157" i="33"/>
  <c r="AH179" i="35"/>
  <c r="I179" i="35"/>
  <c r="K81" i="33"/>
  <c r="AJ81" i="33"/>
  <c r="AF290" i="35"/>
  <c r="G290" i="35"/>
  <c r="M43" i="33"/>
  <c r="AL43" i="33"/>
  <c r="K65" i="35"/>
  <c r="AJ65" i="35"/>
  <c r="AH132" i="33"/>
  <c r="I132" i="33"/>
  <c r="I263" i="33"/>
  <c r="AH263" i="33"/>
  <c r="AL289" i="33"/>
  <c r="M289" i="33"/>
  <c r="L307" i="35"/>
  <c r="AK307" i="35"/>
  <c r="AJ44" i="33"/>
  <c r="K44" i="33"/>
  <c r="AG45" i="33"/>
  <c r="H45" i="33"/>
  <c r="L200" i="35"/>
  <c r="AK200" i="35"/>
  <c r="AK272" i="35"/>
  <c r="L272" i="35"/>
  <c r="J291" i="35"/>
  <c r="AI291" i="35"/>
  <c r="I35" i="33"/>
  <c r="AH35" i="33"/>
  <c r="AH31" i="33"/>
  <c r="I31" i="33"/>
  <c r="K238" i="33"/>
  <c r="AJ238" i="33"/>
  <c r="AF121" i="33"/>
  <c r="G121" i="33"/>
  <c r="K206" i="35"/>
  <c r="AJ206" i="35"/>
  <c r="AH208" i="33"/>
  <c r="I208" i="33"/>
  <c r="K150" i="35"/>
  <c r="AJ150" i="35"/>
  <c r="K55" i="33"/>
  <c r="AJ55" i="33"/>
  <c r="I120" i="33"/>
  <c r="AH120" i="33"/>
  <c r="L57" i="35"/>
  <c r="AK57" i="35"/>
  <c r="AF263" i="33"/>
  <c r="G263" i="33"/>
  <c r="AK250" i="35"/>
  <c r="L250" i="35"/>
  <c r="AI35" i="33"/>
  <c r="J35" i="33"/>
  <c r="G268" i="33"/>
  <c r="AF268" i="33"/>
  <c r="AG36" i="33"/>
  <c r="H36" i="33"/>
  <c r="AJ98" i="33"/>
  <c r="K98" i="33"/>
  <c r="H24" i="33"/>
  <c r="AG24" i="33"/>
  <c r="AH84" i="33"/>
  <c r="I84" i="33"/>
  <c r="AK201" i="33"/>
  <c r="L201" i="33"/>
  <c r="M223" i="33"/>
  <c r="AL223" i="33"/>
  <c r="J103" i="33"/>
  <c r="AI103" i="33"/>
  <c r="H58" i="33"/>
  <c r="AG58" i="33"/>
  <c r="M129" i="35"/>
  <c r="AL129" i="35"/>
  <c r="J119" i="35"/>
  <c r="AI119" i="35"/>
  <c r="K42" i="33"/>
  <c r="AJ42" i="33"/>
  <c r="AL54" i="35"/>
  <c r="M54" i="35"/>
  <c r="G134" i="33"/>
  <c r="AF134" i="33"/>
  <c r="AJ214" i="33"/>
  <c r="K214" i="33"/>
  <c r="AK203" i="35"/>
  <c r="L203" i="35"/>
  <c r="K118" i="33"/>
  <c r="AJ118" i="33"/>
  <c r="AF301" i="33"/>
  <c r="G301" i="33"/>
  <c r="AK148" i="35"/>
  <c r="L148" i="35"/>
  <c r="AL74" i="34"/>
  <c r="AM74" i="34" s="1"/>
  <c r="M74" i="34"/>
  <c r="G196" i="35"/>
  <c r="AF196" i="35"/>
  <c r="K230" i="33"/>
  <c r="AJ230" i="33"/>
  <c r="AG97" i="35"/>
  <c r="H97" i="35"/>
  <c r="L173" i="35"/>
  <c r="AK173" i="35"/>
  <c r="J178" i="33"/>
  <c r="AI178" i="33"/>
  <c r="AF244" i="33"/>
  <c r="G244" i="33"/>
  <c r="G214" i="33"/>
  <c r="AF214" i="33"/>
  <c r="AL98" i="33"/>
  <c r="M98" i="33"/>
  <c r="AL107" i="35"/>
  <c r="M107" i="35"/>
  <c r="K73" i="34"/>
  <c r="AJ73" i="34"/>
  <c r="G222" i="33"/>
  <c r="AF222" i="33"/>
  <c r="M66" i="33"/>
  <c r="AL66" i="33"/>
  <c r="AI68" i="35"/>
  <c r="J68" i="35"/>
  <c r="AL240" i="35"/>
  <c r="M240" i="35"/>
  <c r="K195" i="33"/>
  <c r="AJ195" i="33"/>
  <c r="J294" i="33"/>
  <c r="AI294" i="33"/>
  <c r="AK7" i="35"/>
  <c r="L7" i="35"/>
  <c r="AK213" i="35"/>
  <c r="L213" i="35"/>
  <c r="I139" i="35"/>
  <c r="AH139" i="35"/>
  <c r="K218" i="33"/>
  <c r="AJ218" i="33"/>
  <c r="H218" i="33"/>
  <c r="AG218" i="33"/>
  <c r="M125" i="33"/>
  <c r="AL125" i="33"/>
  <c r="J216" i="33"/>
  <c r="AI216" i="33"/>
  <c r="AI15" i="33"/>
  <c r="J15" i="33"/>
  <c r="I282" i="35"/>
  <c r="AH282" i="35"/>
  <c r="G44" i="33"/>
  <c r="AF44" i="33"/>
  <c r="M15" i="33"/>
  <c r="AL15" i="33"/>
  <c r="H74" i="34"/>
  <c r="AG74" i="34"/>
  <c r="J262" i="35"/>
  <c r="AI262" i="35"/>
  <c r="G198" i="35"/>
  <c r="AF198" i="35"/>
  <c r="H229" i="35"/>
  <c r="AG229" i="35"/>
  <c r="J230" i="33"/>
  <c r="AI230" i="33"/>
  <c r="L51" i="33"/>
  <c r="AK51" i="33"/>
  <c r="K283" i="35"/>
  <c r="AJ283" i="35"/>
  <c r="J277" i="33"/>
  <c r="AI277" i="33"/>
  <c r="AK286" i="33"/>
  <c r="L286" i="33"/>
  <c r="K59" i="33"/>
  <c r="AJ59" i="33"/>
  <c r="AH238" i="35"/>
  <c r="I238" i="35"/>
  <c r="I223" i="33"/>
  <c r="AH223" i="33"/>
  <c r="J149" i="34"/>
  <c r="AI149" i="34"/>
  <c r="AL164" i="33"/>
  <c r="M164" i="33"/>
  <c r="AH116" i="33"/>
  <c r="I116" i="33"/>
  <c r="AF178" i="33"/>
  <c r="G178" i="33"/>
  <c r="M264" i="33"/>
  <c r="AL264" i="33"/>
  <c r="J31" i="33"/>
  <c r="AI31" i="33"/>
  <c r="AL138" i="33"/>
  <c r="M138" i="33"/>
  <c r="AF241" i="33"/>
  <c r="G241" i="33"/>
  <c r="AF93" i="35"/>
  <c r="G93" i="35"/>
  <c r="AF231" i="35"/>
  <c r="G231" i="35"/>
  <c r="K231" i="35"/>
  <c r="AJ231" i="35"/>
  <c r="K183" i="34"/>
  <c r="AJ183" i="34"/>
  <c r="G245" i="33"/>
  <c r="AF245" i="33"/>
  <c r="K165" i="33"/>
  <c r="AJ165" i="33"/>
  <c r="AI156" i="35"/>
  <c r="J156" i="35"/>
  <c r="AF254" i="33"/>
  <c r="G254" i="33"/>
  <c r="I163" i="33"/>
  <c r="AH163" i="33"/>
  <c r="AF215" i="33"/>
  <c r="G215" i="33"/>
  <c r="AJ139" i="35"/>
  <c r="K139" i="35"/>
  <c r="L110" i="33"/>
  <c r="AK110" i="33"/>
  <c r="H172" i="35"/>
  <c r="AG172" i="35"/>
  <c r="H154" i="33"/>
  <c r="AG154" i="33"/>
  <c r="I123" i="35"/>
  <c r="AH123" i="35"/>
  <c r="AL273" i="33"/>
  <c r="M273" i="33"/>
  <c r="K173" i="35"/>
  <c r="AJ173" i="35"/>
  <c r="AK279" i="33"/>
  <c r="L279" i="33"/>
  <c r="J236" i="33"/>
  <c r="AI236" i="33"/>
  <c r="M250" i="35"/>
  <c r="AL250" i="35"/>
  <c r="J79" i="35"/>
  <c r="AI79" i="35"/>
  <c r="J297" i="33"/>
  <c r="AI297" i="33"/>
  <c r="AK303" i="33"/>
  <c r="L303" i="33"/>
  <c r="H65" i="35"/>
  <c r="AG65" i="35"/>
  <c r="H255" i="35"/>
  <c r="AG255" i="35"/>
  <c r="I308" i="35"/>
  <c r="AH308" i="35"/>
  <c r="I173" i="35"/>
  <c r="AH173" i="35"/>
  <c r="AK310" i="35"/>
  <c r="L310" i="35"/>
  <c r="AG308" i="35"/>
  <c r="H308" i="35"/>
  <c r="AK304" i="33"/>
  <c r="L304" i="33"/>
  <c r="M100" i="33"/>
  <c r="AL100" i="33"/>
  <c r="AK62" i="33"/>
  <c r="L62" i="33"/>
  <c r="H10" i="33"/>
  <c r="AG10" i="33"/>
  <c r="AL260" i="35"/>
  <c r="M260" i="35"/>
  <c r="AJ121" i="33"/>
  <c r="K121" i="33"/>
  <c r="AL38" i="35"/>
  <c r="M38" i="35"/>
  <c r="M294" i="33"/>
  <c r="AL294" i="33"/>
  <c r="AG263" i="33"/>
  <c r="H263" i="33"/>
  <c r="AF129" i="35"/>
  <c r="G129" i="35"/>
  <c r="K158" i="33"/>
  <c r="AJ158" i="33"/>
  <c r="K216" i="33"/>
  <c r="AJ216" i="33"/>
  <c r="I213" i="35"/>
  <c r="AH213" i="35"/>
  <c r="AI181" i="33"/>
  <c r="J181" i="33"/>
  <c r="K220" i="35"/>
  <c r="AJ220" i="35"/>
  <c r="AF324" i="34"/>
  <c r="A324" i="34"/>
  <c r="T324" i="35"/>
  <c r="T326" i="35"/>
  <c r="A326" i="34"/>
  <c r="AF326" i="34"/>
  <c r="AF179" i="33"/>
  <c r="G179" i="33"/>
  <c r="AF310" i="33"/>
  <c r="G310" i="33"/>
  <c r="L112" i="35"/>
  <c r="AK112" i="35"/>
  <c r="G180" i="33"/>
  <c r="AF180" i="33"/>
  <c r="AJ234" i="33"/>
  <c r="K234" i="33"/>
  <c r="AI308" i="35"/>
  <c r="J308" i="35"/>
  <c r="G225" i="33"/>
  <c r="AF225" i="33"/>
  <c r="J293" i="33"/>
  <c r="AI293" i="33"/>
  <c r="L164" i="33"/>
  <c r="AK164" i="33"/>
  <c r="I181" i="33"/>
  <c r="AH181" i="33"/>
  <c r="M166" i="33"/>
  <c r="AL166" i="33"/>
  <c r="L13" i="33"/>
  <c r="AK13" i="33"/>
  <c r="AI226" i="33"/>
  <c r="J226" i="33"/>
  <c r="J272" i="35"/>
  <c r="AI272" i="35"/>
  <c r="L43" i="33"/>
  <c r="AK43" i="33"/>
  <c r="J42" i="33"/>
  <c r="AI42" i="33"/>
  <c r="H273" i="33"/>
  <c r="AG273" i="33"/>
  <c r="AG100" i="33"/>
  <c r="H100" i="33"/>
  <c r="AH222" i="33"/>
  <c r="I222" i="33"/>
  <c r="AJ205" i="33"/>
  <c r="K205" i="33"/>
  <c r="AF182" i="33"/>
  <c r="G182" i="33"/>
  <c r="J34" i="33"/>
  <c r="AI34" i="33"/>
  <c r="AL121" i="33"/>
  <c r="M121" i="33"/>
  <c r="AL163" i="33"/>
  <c r="M163" i="33"/>
  <c r="M214" i="33"/>
  <c r="AL214" i="33"/>
  <c r="AI61" i="35"/>
  <c r="J61" i="35"/>
  <c r="I289" i="35"/>
  <c r="AH289" i="35"/>
  <c r="J311" i="35"/>
  <c r="AI311" i="35"/>
  <c r="H107" i="35"/>
  <c r="AG107" i="35"/>
  <c r="AG31" i="33"/>
  <c r="H31" i="33"/>
  <c r="AK245" i="33"/>
  <c r="L245" i="33"/>
  <c r="AJ255" i="35"/>
  <c r="K255" i="35"/>
  <c r="AK280" i="33"/>
  <c r="L280" i="33"/>
  <c r="J241" i="33"/>
  <c r="AI241" i="33"/>
  <c r="I141" i="35"/>
  <c r="AH141" i="35"/>
  <c r="J150" i="35"/>
  <c r="AI150" i="35"/>
  <c r="AF133" i="35"/>
  <c r="G133" i="35"/>
  <c r="AH74" i="34"/>
  <c r="I74" i="34"/>
  <c r="AJ54" i="35"/>
  <c r="K54" i="35"/>
  <c r="AK263" i="33"/>
  <c r="L263" i="33"/>
  <c r="J115" i="33"/>
  <c r="AI115" i="33"/>
  <c r="I93" i="35"/>
  <c r="AH93" i="35"/>
  <c r="K26" i="33"/>
  <c r="AJ26" i="33"/>
  <c r="AK236" i="33"/>
  <c r="L236" i="33"/>
  <c r="H191" i="33"/>
  <c r="AG191" i="33"/>
  <c r="AF172" i="35"/>
  <c r="G172" i="35"/>
  <c r="G209" i="34"/>
  <c r="AF209" i="34"/>
  <c r="G292" i="33"/>
  <c r="AF292" i="33"/>
  <c r="AI30" i="33"/>
  <c r="J30" i="33"/>
  <c r="K291" i="35"/>
  <c r="AJ291" i="35"/>
  <c r="I264" i="33"/>
  <c r="AH264" i="33"/>
  <c r="AG137" i="33"/>
  <c r="H137" i="33"/>
  <c r="AG114" i="33"/>
  <c r="H114" i="33"/>
  <c r="H62" i="33"/>
  <c r="AG62" i="33"/>
  <c r="L45" i="33"/>
  <c r="AK45" i="33"/>
  <c r="K228" i="33"/>
  <c r="AJ228" i="33"/>
  <c r="I73" i="34"/>
  <c r="AH73" i="34"/>
  <c r="AJ154" i="33"/>
  <c r="K154" i="33"/>
  <c r="L108" i="35"/>
  <c r="AK108" i="35"/>
  <c r="AF96" i="33"/>
  <c r="G96" i="33"/>
  <c r="G13" i="33"/>
  <c r="AF13" i="33"/>
  <c r="AH196" i="35"/>
  <c r="I196" i="35"/>
  <c r="G29" i="33"/>
  <c r="AF29" i="33"/>
  <c r="AJ20" i="33"/>
  <c r="K20" i="33"/>
  <c r="K94" i="33"/>
  <c r="AJ94" i="33"/>
  <c r="M230" i="33"/>
  <c r="AL230" i="33"/>
  <c r="H240" i="35"/>
  <c r="AG240" i="35"/>
  <c r="AI138" i="33"/>
  <c r="J138" i="33"/>
  <c r="AK74" i="34"/>
  <c r="L74" i="34"/>
  <c r="AI105" i="35"/>
  <c r="J105" i="35"/>
  <c r="AF15" i="33"/>
  <c r="G15" i="33"/>
  <c r="AL46" i="33"/>
  <c r="M46" i="33"/>
  <c r="AL192" i="35"/>
  <c r="M192" i="35"/>
  <c r="AF90" i="33"/>
  <c r="G90" i="33"/>
  <c r="H279" i="33"/>
  <c r="AG279" i="33"/>
  <c r="AI7" i="35"/>
  <c r="J7" i="35"/>
  <c r="AL215" i="33"/>
  <c r="M215" i="33"/>
  <c r="H149" i="34"/>
  <c r="AG149" i="34"/>
  <c r="L192" i="35"/>
  <c r="AK192" i="35"/>
  <c r="L33" i="33"/>
  <c r="AK33" i="33"/>
  <c r="AJ169" i="35"/>
  <c r="K169" i="35"/>
  <c r="K268" i="33"/>
  <c r="AJ268" i="33"/>
  <c r="AG33" i="33"/>
  <c r="H33" i="33"/>
  <c r="AJ82" i="35"/>
  <c r="K82" i="35"/>
  <c r="H19" i="33"/>
  <c r="AG19" i="33"/>
  <c r="G86" i="33"/>
  <c r="AF86" i="33"/>
  <c r="AL254" i="33"/>
  <c r="M254" i="33"/>
  <c r="AF273" i="33"/>
  <c r="G273" i="33"/>
  <c r="G235" i="33"/>
  <c r="AF235" i="33"/>
  <c r="AG84" i="33"/>
  <c r="H84" i="33"/>
  <c r="AH133" i="35"/>
  <c r="I133" i="35"/>
  <c r="H237" i="33"/>
  <c r="AG237" i="33"/>
  <c r="AL286" i="33"/>
  <c r="M286" i="33"/>
  <c r="H220" i="35"/>
  <c r="AG220" i="35"/>
  <c r="AI21" i="33"/>
  <c r="J21" i="33"/>
  <c r="AF193" i="33"/>
  <c r="G193" i="33"/>
  <c r="K41" i="33"/>
  <c r="AJ41" i="33"/>
  <c r="L294" i="33"/>
  <c r="AK294" i="33"/>
  <c r="J180" i="33"/>
  <c r="AI180" i="33"/>
  <c r="L40" i="33"/>
  <c r="AK40" i="33"/>
  <c r="G236" i="33"/>
  <c r="AF236" i="33"/>
  <c r="J32" i="33"/>
  <c r="AI32" i="33"/>
  <c r="AF300" i="33"/>
  <c r="G300" i="33"/>
  <c r="K29" i="33"/>
  <c r="AJ29" i="33"/>
  <c r="AI95" i="33"/>
  <c r="J95" i="33"/>
  <c r="AI136" i="33"/>
  <c r="J136" i="33"/>
  <c r="AL91" i="33"/>
  <c r="M91" i="33"/>
  <c r="AK113" i="35"/>
  <c r="L113" i="35"/>
  <c r="AH145" i="33"/>
  <c r="I145" i="33"/>
  <c r="H128" i="33"/>
  <c r="AG128" i="33"/>
  <c r="M234" i="33"/>
  <c r="AL234" i="33"/>
  <c r="H287" i="33"/>
  <c r="AG287" i="33"/>
  <c r="AG139" i="35"/>
  <c r="H139" i="35"/>
  <c r="AL205" i="33"/>
  <c r="M205" i="33"/>
  <c r="AG196" i="35"/>
  <c r="H196" i="35"/>
  <c r="J202" i="33"/>
  <c r="AI202" i="33"/>
  <c r="L224" i="33"/>
  <c r="AK224" i="33"/>
  <c r="AH195" i="33"/>
  <c r="I195" i="33"/>
  <c r="H258" i="35"/>
  <c r="AG258" i="35"/>
  <c r="AH67" i="33"/>
  <c r="I67" i="33"/>
  <c r="I176" i="33"/>
  <c r="AH176" i="33"/>
  <c r="K179" i="33"/>
  <c r="AJ179" i="33"/>
  <c r="AH22" i="35"/>
  <c r="I22" i="35"/>
  <c r="AL151" i="35"/>
  <c r="M151" i="35"/>
  <c r="K11" i="33"/>
  <c r="AJ11" i="33"/>
  <c r="J222" i="33"/>
  <c r="AI222" i="33"/>
  <c r="J242" i="35"/>
  <c r="AI242" i="35"/>
  <c r="AG14" i="33"/>
  <c r="H14" i="33"/>
  <c r="J90" i="33"/>
  <c r="AI90" i="33"/>
  <c r="AF68" i="35"/>
  <c r="G68" i="35"/>
  <c r="K15" i="33"/>
  <c r="AJ15" i="33"/>
  <c r="AL97" i="35"/>
  <c r="M97" i="35"/>
  <c r="J129" i="35"/>
  <c r="AI129" i="35"/>
  <c r="M285" i="33"/>
  <c r="AL285" i="33"/>
  <c r="I60" i="33"/>
  <c r="AH60" i="33"/>
  <c r="M26" i="33"/>
  <c r="AL26" i="33"/>
  <c r="AF135" i="33"/>
  <c r="G135" i="33"/>
  <c r="AI55" i="33"/>
  <c r="J55" i="33"/>
  <c r="AF124" i="33"/>
  <c r="G124" i="33"/>
  <c r="AJ117" i="33"/>
  <c r="K117" i="33"/>
  <c r="G167" i="33"/>
  <c r="AF167" i="33"/>
  <c r="AL311" i="35"/>
  <c r="M311" i="35"/>
  <c r="L10" i="33"/>
  <c r="AK10" i="33"/>
  <c r="AJ286" i="33"/>
  <c r="K286" i="33"/>
  <c r="G183" i="34"/>
  <c r="AF183" i="34"/>
  <c r="M77" i="33"/>
  <c r="AL77" i="33"/>
  <c r="Z2" i="33"/>
  <c r="M57" i="35"/>
  <c r="AL57" i="35"/>
  <c r="AF140" i="35"/>
  <c r="G140" i="35"/>
  <c r="AF281" i="33"/>
  <c r="G281" i="33"/>
  <c r="AG280" i="33"/>
  <c r="H280" i="33"/>
  <c r="AF280" i="33"/>
  <c r="G280" i="33"/>
  <c r="AI157" i="33"/>
  <c r="J157" i="33"/>
  <c r="H106" i="33"/>
  <c r="AG106" i="33"/>
  <c r="M59" i="33"/>
  <c r="AL59" i="33"/>
  <c r="AK298" i="33"/>
  <c r="L298" i="33"/>
  <c r="L127" i="33"/>
  <c r="AK127" i="33"/>
  <c r="K282" i="35"/>
  <c r="AJ282" i="35"/>
  <c r="K207" i="33"/>
  <c r="AJ207" i="33"/>
  <c r="G67" i="33"/>
  <c r="AF67" i="33"/>
  <c r="AG156" i="35"/>
  <c r="H156" i="35"/>
  <c r="AJ181" i="33"/>
  <c r="K181" i="33"/>
  <c r="H104" i="33"/>
  <c r="AG104" i="33"/>
  <c r="G19" i="33"/>
  <c r="AF19" i="33"/>
  <c r="AH199" i="35"/>
  <c r="I199" i="35"/>
  <c r="I297" i="33"/>
  <c r="AH297" i="33"/>
  <c r="AF11" i="33"/>
  <c r="G11" i="33"/>
  <c r="AH12" i="33"/>
  <c r="I12" i="33"/>
  <c r="H198" i="35"/>
  <c r="AG198" i="35"/>
  <c r="AJ43" i="33"/>
  <c r="K43" i="33"/>
  <c r="H42" i="33"/>
  <c r="AG42" i="33"/>
  <c r="AK157" i="33"/>
  <c r="L157" i="33"/>
  <c r="AJ69" i="33"/>
  <c r="K69" i="33"/>
  <c r="M14" i="33"/>
  <c r="AL14" i="33"/>
  <c r="AI114" i="33"/>
  <c r="J114" i="33"/>
  <c r="AI43" i="33"/>
  <c r="J43" i="33"/>
  <c r="J190" i="33"/>
  <c r="AI190" i="33"/>
  <c r="G77" i="33"/>
  <c r="AF77" i="33"/>
  <c r="I229" i="35"/>
  <c r="AH229" i="35"/>
  <c r="AJ92" i="33"/>
  <c r="K92" i="33"/>
  <c r="J158" i="33"/>
  <c r="AI158" i="33"/>
  <c r="AK251" i="34"/>
  <c r="L251" i="34"/>
  <c r="I303" i="33"/>
  <c r="AH303" i="33"/>
  <c r="L150" i="35"/>
  <c r="AK150" i="35"/>
  <c r="AF248" i="33"/>
  <c r="G248" i="33"/>
  <c r="L134" i="33"/>
  <c r="AK134" i="33"/>
  <c r="I152" i="35"/>
  <c r="AH152" i="35"/>
  <c r="J298" i="33"/>
  <c r="AI298" i="33"/>
  <c r="K68" i="35"/>
  <c r="AJ68" i="35"/>
  <c r="AI40" i="33"/>
  <c r="J40" i="33"/>
  <c r="AK216" i="35"/>
  <c r="L216" i="35"/>
  <c r="H72" i="35"/>
  <c r="AG72" i="35"/>
  <c r="M50" i="33"/>
  <c r="AL50" i="33"/>
  <c r="K148" i="35"/>
  <c r="AJ148" i="35"/>
  <c r="AH77" i="33"/>
  <c r="I77" i="33"/>
  <c r="AK98" i="33"/>
  <c r="L98" i="33"/>
  <c r="AF103" i="33"/>
  <c r="G103" i="33"/>
  <c r="AJ201" i="33"/>
  <c r="K201" i="33"/>
  <c r="M92" i="33"/>
  <c r="AL92" i="33"/>
  <c r="J16" i="33"/>
  <c r="AI16" i="33"/>
  <c r="AI309" i="35"/>
  <c r="J309" i="35"/>
  <c r="AI41" i="33"/>
  <c r="J41" i="33"/>
  <c r="G289" i="33"/>
  <c r="AF289" i="33"/>
  <c r="AF253" i="33"/>
  <c r="G253" i="33"/>
  <c r="H176" i="33"/>
  <c r="AG176" i="33"/>
  <c r="AG96" i="33"/>
  <c r="H96" i="33"/>
  <c r="AH164" i="33"/>
  <c r="I164" i="33"/>
  <c r="AL304" i="33"/>
  <c r="M304" i="33"/>
  <c r="G61" i="35"/>
  <c r="AF61" i="35"/>
  <c r="AJ67" i="33"/>
  <c r="K67" i="33"/>
  <c r="H110" i="33"/>
  <c r="AG110" i="33"/>
  <c r="H300" i="33"/>
  <c r="AG300" i="33"/>
  <c r="AL113" i="35"/>
  <c r="M113" i="35"/>
  <c r="AK220" i="35"/>
  <c r="L220" i="35"/>
  <c r="AK71" i="33"/>
  <c r="L71" i="33"/>
  <c r="AH64" i="35"/>
  <c r="I64" i="35"/>
  <c r="L89" i="35"/>
  <c r="AK89" i="35"/>
  <c r="L197" i="33"/>
  <c r="AK197" i="33"/>
  <c r="AJ90" i="33"/>
  <c r="K90" i="33"/>
  <c r="K250" i="35"/>
  <c r="AJ250" i="35"/>
  <c r="AH45" i="33"/>
  <c r="I45" i="33"/>
  <c r="J106" i="33"/>
  <c r="AI106" i="33"/>
  <c r="AL17" i="35"/>
  <c r="M17" i="35"/>
  <c r="L115" i="33"/>
  <c r="AK115" i="33"/>
  <c r="G256" i="33"/>
  <c r="AF256" i="33"/>
  <c r="AL224" i="33"/>
  <c r="M224" i="33"/>
  <c r="AL237" i="33"/>
  <c r="M237" i="33"/>
  <c r="K221" i="33"/>
  <c r="AJ221" i="33"/>
  <c r="AK155" i="33"/>
  <c r="L155" i="33"/>
  <c r="I81" i="33"/>
  <c r="AH81" i="33"/>
  <c r="AI125" i="33"/>
  <c r="J125" i="33"/>
  <c r="AL283" i="35"/>
  <c r="M283" i="35"/>
  <c r="L65" i="35"/>
  <c r="AK65" i="35"/>
  <c r="M120" i="33"/>
  <c r="AL120" i="33"/>
  <c r="H247" i="33"/>
  <c r="AG247" i="33"/>
  <c r="M209" i="34"/>
  <c r="AL209" i="34"/>
  <c r="AM209" i="34" s="1"/>
  <c r="AL16" i="33"/>
  <c r="M16" i="33"/>
  <c r="AG51" i="33"/>
  <c r="H51" i="33"/>
  <c r="G284" i="33"/>
  <c r="AF284" i="33"/>
  <c r="G278" i="33"/>
  <c r="AF278" i="33"/>
  <c r="AL28" i="33"/>
  <c r="M28" i="33"/>
  <c r="G146" i="35"/>
  <c r="AF146" i="35"/>
  <c r="AI44" i="33"/>
  <c r="J44" i="33"/>
  <c r="G309" i="35"/>
  <c r="AF309" i="35"/>
  <c r="M276" i="35"/>
  <c r="AL276" i="35"/>
  <c r="AF119" i="35"/>
  <c r="G119" i="35"/>
  <c r="H289" i="33"/>
  <c r="AG289" i="33"/>
  <c r="I228" i="33"/>
  <c r="AH228" i="33"/>
  <c r="G149" i="34"/>
  <c r="AF149" i="34"/>
  <c r="AJ159" i="35"/>
  <c r="K159" i="35"/>
  <c r="AH115" i="33"/>
  <c r="I115" i="33"/>
  <c r="AG276" i="35"/>
  <c r="H276" i="35"/>
  <c r="I112" i="35"/>
  <c r="AH112" i="35"/>
  <c r="AL194" i="33"/>
  <c r="M194" i="33"/>
  <c r="AI141" i="35"/>
  <c r="J141" i="35"/>
  <c r="AK123" i="35"/>
  <c r="L123" i="35"/>
  <c r="G117" i="33"/>
  <c r="AF117" i="33"/>
  <c r="AG158" i="33"/>
  <c r="H158" i="33"/>
  <c r="I89" i="35"/>
  <c r="AH89" i="35"/>
  <c r="L234" i="33"/>
  <c r="AK234" i="33"/>
  <c r="AK55" i="33"/>
  <c r="L55" i="33"/>
  <c r="L283" i="35"/>
  <c r="AK283" i="35"/>
  <c r="AG199" i="35"/>
  <c r="H199" i="35"/>
  <c r="K242" i="35"/>
  <c r="AJ242" i="35"/>
  <c r="AK186" i="33"/>
  <c r="L186" i="33"/>
  <c r="AH295" i="33"/>
  <c r="I295" i="33"/>
  <c r="H241" i="33"/>
  <c r="AG241" i="33"/>
  <c r="M241" i="35"/>
  <c r="AL241" i="35"/>
  <c r="AK230" i="33"/>
  <c r="L230" i="33"/>
  <c r="M101" i="33"/>
  <c r="AL101" i="33"/>
  <c r="J295" i="33"/>
  <c r="AI295" i="33"/>
  <c r="AI203" i="35"/>
  <c r="J203" i="35"/>
  <c r="AK142" i="33"/>
  <c r="L142" i="33"/>
  <c r="AK30" i="33"/>
  <c r="L30" i="33"/>
  <c r="I148" i="35"/>
  <c r="AH148" i="35"/>
  <c r="H136" i="33"/>
  <c r="AG136" i="33"/>
  <c r="AF51" i="33"/>
  <c r="G51" i="33"/>
  <c r="AK265" i="33"/>
  <c r="L265" i="33"/>
  <c r="AH63" i="33"/>
  <c r="I63" i="33"/>
  <c r="AL298" i="33"/>
  <c r="M298" i="33"/>
  <c r="L139" i="35"/>
  <c r="AK139" i="35"/>
  <c r="AG21" i="33"/>
  <c r="H21" i="33"/>
  <c r="AL267" i="33"/>
  <c r="M267" i="33"/>
  <c r="AH186" i="33"/>
  <c r="I186" i="33"/>
  <c r="L302" i="33"/>
  <c r="AK302" i="33"/>
  <c r="AI46" i="33"/>
  <c r="J46" i="33"/>
  <c r="G291" i="35"/>
  <c r="AF291" i="35"/>
  <c r="L136" i="33"/>
  <c r="AK136" i="33"/>
  <c r="M41" i="33"/>
  <c r="AL41" i="33"/>
  <c r="AI60" i="33"/>
  <c r="J60" i="33"/>
  <c r="G14" i="33"/>
  <c r="AF14" i="33"/>
  <c r="I190" i="33"/>
  <c r="AH190" i="33"/>
  <c r="AH50" i="33"/>
  <c r="I50" i="33"/>
  <c r="G232" i="35"/>
  <c r="AF232" i="35"/>
  <c r="AI282" i="35"/>
  <c r="J282" i="35"/>
  <c r="AF297" i="33"/>
  <c r="G297" i="33"/>
  <c r="AG40" i="33"/>
  <c r="H40" i="33"/>
  <c r="AI111" i="35"/>
  <c r="J111" i="35"/>
  <c r="AF190" i="33"/>
  <c r="G190" i="33"/>
  <c r="G234" i="33"/>
  <c r="AF234" i="33"/>
  <c r="AJ135" i="33"/>
  <c r="K135" i="33"/>
  <c r="I26" i="33"/>
  <c r="AH26" i="33"/>
  <c r="AH290" i="35"/>
  <c r="I290" i="35"/>
  <c r="AH253" i="33"/>
  <c r="I253" i="33"/>
  <c r="M140" i="35"/>
  <c r="AL140" i="35"/>
  <c r="M35" i="33"/>
  <c r="AL35" i="33"/>
  <c r="AG257" i="35"/>
  <c r="H257" i="35"/>
  <c r="AL12" i="33"/>
  <c r="M12" i="33"/>
  <c r="J151" i="35"/>
  <c r="AI151" i="35"/>
  <c r="AI285" i="33"/>
  <c r="J285" i="33"/>
  <c r="J120" i="33"/>
  <c r="AI120" i="33"/>
  <c r="H290" i="35"/>
  <c r="AG290" i="35"/>
  <c r="AL131" i="35"/>
  <c r="M131" i="35"/>
  <c r="G110" i="33"/>
  <c r="AF110" i="33"/>
  <c r="K254" i="33"/>
  <c r="AJ254" i="33"/>
  <c r="AG20" i="33"/>
  <c r="H20" i="33"/>
  <c r="AG109" i="35"/>
  <c r="H109" i="35"/>
  <c r="L266" i="33"/>
  <c r="AK266" i="33"/>
  <c r="M112" i="35"/>
  <c r="AL112" i="35"/>
  <c r="J166" i="33"/>
  <c r="AI166" i="33"/>
  <c r="AL212" i="33"/>
  <c r="M212" i="33"/>
  <c r="H160" i="33"/>
  <c r="AG160" i="33"/>
  <c r="AJ48" i="33"/>
  <c r="K48" i="33"/>
  <c r="AI279" i="33"/>
  <c r="J279" i="33"/>
  <c r="L246" i="35"/>
  <c r="AK246" i="35"/>
  <c r="AJ257" i="35"/>
  <c r="K257" i="35"/>
  <c r="J78" i="33"/>
  <c r="AI78" i="33"/>
  <c r="H71" i="33"/>
  <c r="AG71" i="33"/>
  <c r="AF84" i="33"/>
  <c r="G84" i="33"/>
  <c r="J174" i="35"/>
  <c r="AI174" i="35"/>
  <c r="K310" i="33"/>
  <c r="AJ310" i="33"/>
  <c r="AH24" i="33"/>
  <c r="I24" i="33"/>
  <c r="AH301" i="33"/>
  <c r="I301" i="33"/>
  <c r="AI124" i="33"/>
  <c r="J124" i="33"/>
  <c r="AH143" i="35"/>
  <c r="I143" i="35"/>
  <c r="M146" i="35"/>
  <c r="AL146" i="35"/>
  <c r="AL27" i="33"/>
  <c r="M27" i="33"/>
  <c r="AK129" i="35"/>
  <c r="L129" i="35"/>
  <c r="J8" i="33"/>
  <c r="AI8" i="33"/>
  <c r="AF22" i="35"/>
  <c r="G22" i="35"/>
  <c r="AI221" i="33"/>
  <c r="J221" i="33"/>
  <c r="AG134" i="33"/>
  <c r="H134" i="33"/>
  <c r="I136" i="33"/>
  <c r="AH136" i="33"/>
  <c r="AJ78" i="33"/>
  <c r="K78" i="33"/>
  <c r="K265" i="33"/>
  <c r="AJ265" i="33"/>
  <c r="AI209" i="34"/>
  <c r="J209" i="34"/>
  <c r="J116" i="33"/>
  <c r="AI116" i="33"/>
  <c r="AK52" i="33"/>
  <c r="L52" i="33"/>
  <c r="G97" i="35"/>
  <c r="AF97" i="35"/>
  <c r="AK77" i="33"/>
  <c r="L77" i="33"/>
  <c r="AL21" i="33"/>
  <c r="M21" i="33"/>
  <c r="K223" i="33"/>
  <c r="AJ223" i="33"/>
  <c r="AK191" i="33"/>
  <c r="L191" i="33"/>
  <c r="AG159" i="35"/>
  <c r="H159" i="35"/>
  <c r="M232" i="35"/>
  <c r="AL232" i="35"/>
  <c r="G302" i="33"/>
  <c r="AF302" i="33"/>
  <c r="L132" i="33"/>
  <c r="AK132" i="33"/>
  <c r="AL301" i="33"/>
  <c r="M301" i="33"/>
  <c r="AF69" i="33"/>
  <c r="G69" i="33"/>
  <c r="H224" i="33"/>
  <c r="AG224" i="33"/>
  <c r="AG78" i="33"/>
  <c r="H78" i="33"/>
  <c r="AH117" i="33"/>
  <c r="I117" i="33"/>
  <c r="AL110" i="33"/>
  <c r="M110" i="33"/>
  <c r="AK8" i="33"/>
  <c r="L8" i="33"/>
  <c r="AF74" i="34"/>
  <c r="G74" i="34"/>
  <c r="J305" i="33"/>
  <c r="AI305" i="33"/>
  <c r="AL94" i="33"/>
  <c r="M94" i="33"/>
  <c r="G153" i="35"/>
  <c r="AF153" i="35"/>
  <c r="AG288" i="35"/>
  <c r="H288" i="35"/>
  <c r="AJ132" i="33"/>
  <c r="K132" i="33"/>
  <c r="K145" i="33"/>
  <c r="AJ145" i="33"/>
  <c r="AF168" i="33"/>
  <c r="G168" i="33"/>
  <c r="H47" i="33"/>
  <c r="AG47" i="33"/>
  <c r="M187" i="35"/>
  <c r="AL187" i="35"/>
  <c r="AG239" i="35"/>
  <c r="H239" i="35"/>
  <c r="I153" i="35"/>
  <c r="AH153" i="35"/>
  <c r="AG180" i="33"/>
  <c r="H180" i="33"/>
  <c r="AL226" i="33"/>
  <c r="M226" i="33"/>
  <c r="K276" i="35"/>
  <c r="AJ276" i="35"/>
  <c r="AG86" i="33"/>
  <c r="H86" i="33"/>
  <c r="AF23" i="35"/>
  <c r="G23" i="35"/>
  <c r="AF55" i="33"/>
  <c r="G55" i="33"/>
  <c r="I138" i="33"/>
  <c r="AH138" i="33"/>
  <c r="G111" i="35"/>
  <c r="AF111" i="35"/>
  <c r="G34" i="33"/>
  <c r="AF34" i="33"/>
  <c r="H203" i="35"/>
  <c r="AG203" i="35"/>
  <c r="I191" i="33"/>
  <c r="AH191" i="33"/>
  <c r="M13" i="33"/>
  <c r="AL13" i="33"/>
  <c r="AF220" i="35"/>
  <c r="G220" i="35"/>
  <c r="K303" i="33"/>
  <c r="AJ303" i="33"/>
  <c r="AI194" i="33"/>
  <c r="J194" i="33"/>
  <c r="AH284" i="33"/>
  <c r="I284" i="33"/>
  <c r="AF165" i="33"/>
  <c r="G165" i="33"/>
  <c r="AH97" i="35"/>
  <c r="I97" i="35"/>
  <c r="AI246" i="33"/>
  <c r="J246" i="33"/>
  <c r="AJ274" i="33"/>
  <c r="K274" i="33"/>
  <c r="AJ253" i="33"/>
  <c r="K253" i="33"/>
  <c r="AG92" i="33"/>
  <c r="H92" i="33"/>
  <c r="M148" i="35"/>
  <c r="AL148" i="35"/>
  <c r="J11" i="33"/>
  <c r="AI11" i="33"/>
  <c r="H238" i="33"/>
  <c r="AG238" i="33"/>
  <c r="AJ203" i="35"/>
  <c r="K203" i="35"/>
  <c r="AJ33" i="33"/>
  <c r="K33" i="33"/>
  <c r="AI152" i="35"/>
  <c r="J152" i="35"/>
  <c r="K239" i="35"/>
  <c r="AJ239" i="35"/>
  <c r="AK60" i="33"/>
  <c r="L60" i="33"/>
  <c r="I103" i="33"/>
  <c r="AH103" i="33"/>
  <c r="H272" i="35"/>
  <c r="AG272" i="35"/>
  <c r="AL137" i="33"/>
  <c r="M137" i="33"/>
  <c r="AH174" i="35"/>
  <c r="I174" i="35"/>
  <c r="AL299" i="35"/>
  <c r="M299" i="35"/>
  <c r="AH280" i="33"/>
  <c r="I280" i="33"/>
  <c r="AJ152" i="35"/>
  <c r="K152" i="35"/>
  <c r="G279" i="33"/>
  <c r="AF279" i="33"/>
  <c r="H108" i="35"/>
  <c r="AG108" i="35"/>
  <c r="K217" i="33"/>
  <c r="AJ217" i="33"/>
  <c r="AI188" i="33"/>
  <c r="J188" i="33"/>
  <c r="AG301" i="33"/>
  <c r="H301" i="33"/>
  <c r="AF10" i="33"/>
  <c r="G10" i="33"/>
  <c r="I250" i="35"/>
  <c r="AH250" i="35"/>
  <c r="AJ174" i="35"/>
  <c r="K174" i="35"/>
  <c r="M40" i="33"/>
  <c r="AL40" i="33"/>
  <c r="AF187" i="35"/>
  <c r="G187" i="35"/>
  <c r="M64" i="35"/>
  <c r="AL64" i="35"/>
  <c r="AF208" i="33"/>
  <c r="G208" i="33"/>
  <c r="AH170" i="35"/>
  <c r="I170" i="35"/>
  <c r="AF141" i="35"/>
  <c r="G141" i="35"/>
  <c r="AF295" i="33"/>
  <c r="G295" i="33"/>
  <c r="L291" i="35"/>
  <c r="AK291" i="35"/>
  <c r="AG185" i="33"/>
  <c r="H185" i="33"/>
  <c r="J186" i="33"/>
  <c r="AI186" i="33"/>
  <c r="A330" i="35"/>
  <c r="AF330" i="35"/>
  <c r="AH192" i="35"/>
  <c r="I192" i="35"/>
  <c r="G98" i="33"/>
  <c r="AF98" i="33"/>
  <c r="AH19" i="33"/>
  <c r="I19" i="33"/>
  <c r="AL95" i="33"/>
  <c r="M95" i="33"/>
  <c r="I154" i="33"/>
  <c r="AH154" i="33"/>
  <c r="J38" i="35"/>
  <c r="AI38" i="35"/>
  <c r="AK193" i="33"/>
  <c r="L193" i="33"/>
  <c r="M228" i="33"/>
  <c r="AL228" i="33"/>
  <c r="AK311" i="35"/>
  <c r="L311" i="35"/>
  <c r="G205" i="33"/>
  <c r="AF205" i="33"/>
  <c r="AL309" i="35"/>
  <c r="M309" i="35"/>
  <c r="H243" i="35"/>
  <c r="AG243" i="35"/>
  <c r="I48" i="33"/>
  <c r="AH48" i="33"/>
  <c r="AJ22" i="35"/>
  <c r="K22" i="35"/>
  <c r="M242" i="35"/>
  <c r="AL242" i="35"/>
  <c r="AI189" i="33"/>
  <c r="J189" i="33"/>
  <c r="M133" i="35"/>
  <c r="AL133" i="35"/>
  <c r="AG297" i="33"/>
  <c r="H297" i="33"/>
  <c r="I124" i="33"/>
  <c r="AH124" i="33"/>
  <c r="AF216" i="33"/>
  <c r="G216" i="33"/>
  <c r="AJ235" i="33"/>
  <c r="K235" i="33"/>
  <c r="AK20" i="33"/>
  <c r="L20" i="33"/>
  <c r="M145" i="33"/>
  <c r="AL145" i="33"/>
  <c r="J17" i="35"/>
  <c r="AI17" i="35"/>
  <c r="AI58" i="33"/>
  <c r="J58" i="33"/>
  <c r="AK143" i="35"/>
  <c r="L143" i="35"/>
  <c r="I309" i="35"/>
  <c r="AH309" i="35"/>
  <c r="J301" i="33"/>
  <c r="AI301" i="33"/>
  <c r="AG116" i="33"/>
  <c r="H116" i="33"/>
  <c r="L16" i="33"/>
  <c r="AK16" i="33"/>
  <c r="L17" i="35"/>
  <c r="AK17" i="35"/>
  <c r="AI205" i="33"/>
  <c r="J205" i="33"/>
  <c r="AI134" i="33"/>
  <c r="J134" i="33"/>
  <c r="AI287" i="33"/>
  <c r="J287" i="33"/>
  <c r="AK38" i="35"/>
  <c r="L38" i="35"/>
  <c r="G128" i="33"/>
  <c r="AF128" i="33"/>
  <c r="AI107" i="35"/>
  <c r="J107" i="35"/>
  <c r="AG60" i="33"/>
  <c r="H60" i="33"/>
  <c r="AH21" i="33"/>
  <c r="I21" i="33"/>
  <c r="AJ288" i="35"/>
  <c r="K288" i="35"/>
  <c r="AF106" i="33"/>
  <c r="G106" i="33"/>
  <c r="AG162" i="35"/>
  <c r="H162" i="35"/>
  <c r="G299" i="35"/>
  <c r="AF299" i="35"/>
  <c r="I32" i="33"/>
  <c r="AH32" i="33"/>
  <c r="L240" i="35"/>
  <c r="AK240" i="35"/>
  <c r="AK176" i="33"/>
  <c r="L176" i="33"/>
  <c r="AH56" i="35"/>
  <c r="I56" i="35"/>
  <c r="AH108" i="35"/>
  <c r="I108" i="35"/>
  <c r="AL251" i="34"/>
  <c r="AM251" i="34" s="1"/>
  <c r="M251" i="34"/>
  <c r="G192" i="35"/>
  <c r="AF192" i="35"/>
  <c r="AK225" i="33"/>
  <c r="L225" i="33"/>
  <c r="L46" i="33"/>
  <c r="AK46" i="33"/>
  <c r="G159" i="35"/>
  <c r="AF159" i="35"/>
  <c r="AI288" i="35"/>
  <c r="J288" i="35"/>
  <c r="AG216" i="33"/>
  <c r="H216" i="33"/>
  <c r="M261" i="35"/>
  <c r="AL261" i="35"/>
  <c r="L90" i="33"/>
  <c r="AK90" i="33"/>
  <c r="AF251" i="34"/>
  <c r="G251" i="34"/>
  <c r="AG150" i="35"/>
  <c r="H150" i="35"/>
  <c r="AK44" i="33"/>
  <c r="L44" i="33"/>
  <c r="M259" i="35"/>
  <c r="AL259" i="35"/>
  <c r="AJ146" i="35"/>
  <c r="K146" i="35"/>
  <c r="AH267" i="33"/>
  <c r="I267" i="33"/>
  <c r="H69" i="33"/>
  <c r="AG69" i="33"/>
  <c r="AI80" i="33"/>
  <c r="J80" i="33"/>
  <c r="AH130" i="33"/>
  <c r="I130" i="33"/>
  <c r="AG249" i="35"/>
  <c r="H249" i="35"/>
  <c r="AI228" i="33"/>
  <c r="J228" i="33"/>
  <c r="K101" i="33"/>
  <c r="AJ101" i="33"/>
  <c r="H183" i="34"/>
  <c r="AG183" i="34"/>
  <c r="AF17" i="35"/>
  <c r="G17" i="35"/>
  <c r="M103" i="33"/>
  <c r="AL103" i="33"/>
  <c r="AK32" i="33"/>
  <c r="L32" i="33"/>
  <c r="M227" i="33"/>
  <c r="AL227" i="33"/>
  <c r="AI185" i="33"/>
  <c r="J185" i="33"/>
  <c r="L14" i="33"/>
  <c r="AK14" i="33"/>
  <c r="G43" i="33"/>
  <c r="AF43" i="33"/>
  <c r="AF57" i="35"/>
  <c r="G57" i="35"/>
  <c r="I94" i="33"/>
  <c r="AH94" i="33"/>
  <c r="AI27" i="33"/>
  <c r="J27" i="33"/>
  <c r="AI121" i="33"/>
  <c r="J121" i="33"/>
  <c r="J59" i="33"/>
  <c r="AI59" i="33"/>
  <c r="K89" i="35"/>
  <c r="AJ89" i="35"/>
  <c r="J28" i="33"/>
  <c r="AI28" i="33"/>
  <c r="AL80" i="33"/>
  <c r="M80" i="33"/>
  <c r="AF210" i="33"/>
  <c r="G210" i="33"/>
  <c r="K266" i="33"/>
  <c r="AJ266" i="33"/>
  <c r="AL255" i="35"/>
  <c r="M255" i="35"/>
  <c r="AI254" i="33"/>
  <c r="J254" i="33"/>
  <c r="AK202" i="33"/>
  <c r="L202" i="33"/>
  <c r="AK238" i="35"/>
  <c r="L238" i="35"/>
  <c r="AI193" i="33"/>
  <c r="J193" i="33"/>
  <c r="G296" i="33"/>
  <c r="AF296" i="33"/>
  <c r="AI108" i="35"/>
  <c r="J108" i="35"/>
  <c r="I157" i="33"/>
  <c r="AH157" i="33"/>
  <c r="AF116" i="33"/>
  <c r="G116" i="33"/>
  <c r="J303" i="33"/>
  <c r="AI303" i="33"/>
  <c r="AG13" i="33"/>
  <c r="H13" i="33"/>
  <c r="I258" i="35"/>
  <c r="AH258" i="35"/>
  <c r="AI70" i="33"/>
  <c r="J70" i="33"/>
  <c r="AH291" i="35"/>
  <c r="I291" i="35"/>
  <c r="AF288" i="35"/>
  <c r="G288" i="35"/>
  <c r="H119" i="35"/>
  <c r="AG119" i="35"/>
  <c r="M252" i="35"/>
  <c r="AL252" i="35"/>
  <c r="AF113" i="35"/>
  <c r="G113" i="35"/>
  <c r="AF164" i="33"/>
  <c r="G164" i="33"/>
  <c r="AG145" i="33"/>
  <c r="H145" i="33"/>
  <c r="J273" i="33"/>
  <c r="AI273" i="33"/>
  <c r="AL300" i="33"/>
  <c r="M300" i="33"/>
  <c r="G30" i="33"/>
  <c r="AF30" i="33"/>
  <c r="J18" i="35"/>
  <c r="AI18" i="35"/>
  <c r="I251" i="34"/>
  <c r="AH251" i="34"/>
  <c r="AJ245" i="33"/>
  <c r="K245" i="33"/>
  <c r="M312" i="33"/>
  <c r="AL312" i="33"/>
  <c r="AG46" i="33"/>
  <c r="H46" i="33"/>
  <c r="AL310" i="33"/>
  <c r="M310" i="33"/>
  <c r="AH23" i="35"/>
  <c r="I23" i="35"/>
  <c r="AJ61" i="35"/>
  <c r="K61" i="35"/>
  <c r="AL150" i="35"/>
  <c r="M150" i="35"/>
  <c r="J225" i="33"/>
  <c r="AI225" i="33"/>
  <c r="AJ208" i="33"/>
  <c r="K208" i="33"/>
  <c r="I272" i="35"/>
  <c r="AH272" i="35"/>
  <c r="AF123" i="35"/>
  <c r="G123" i="35"/>
  <c r="AH20" i="33"/>
  <c r="I20" i="33"/>
  <c r="AI283" i="35"/>
  <c r="J283" i="35"/>
  <c r="AL266" i="33"/>
  <c r="M266" i="33"/>
  <c r="L59" i="33"/>
  <c r="AK59" i="33"/>
  <c r="J56" i="35"/>
  <c r="AI56" i="35"/>
  <c r="AF230" i="33"/>
  <c r="G230" i="33"/>
  <c r="K190" i="33"/>
  <c r="AJ190" i="33"/>
  <c r="AL119" i="35"/>
  <c r="M119" i="35"/>
  <c r="AH262" i="35"/>
  <c r="I262" i="35"/>
  <c r="AK187" i="35"/>
  <c r="L187" i="35"/>
  <c r="AI278" i="33"/>
  <c r="J278" i="33"/>
  <c r="K272" i="35"/>
  <c r="AJ272" i="35"/>
  <c r="AG105" i="35"/>
  <c r="H105" i="35"/>
  <c r="H59" i="33"/>
  <c r="AG59" i="33"/>
  <c r="H28" i="33"/>
  <c r="AG28" i="33"/>
  <c r="AK67" i="33"/>
  <c r="L67" i="33"/>
  <c r="H135" i="33"/>
  <c r="AG135" i="33"/>
  <c r="AF274" i="33"/>
  <c r="G274" i="33"/>
  <c r="M7" i="35"/>
  <c r="AL7" i="35"/>
  <c r="M270" i="33"/>
  <c r="AL270" i="33"/>
  <c r="AH215" i="33"/>
  <c r="I215" i="33"/>
  <c r="AL265" i="33"/>
  <c r="M265" i="33"/>
  <c r="AF82" i="35"/>
  <c r="G82" i="35"/>
  <c r="AK284" i="33"/>
  <c r="L284" i="33"/>
  <c r="J51" i="33"/>
  <c r="AI51" i="33"/>
  <c r="AG90" i="33"/>
  <c r="H90" i="33"/>
  <c r="H103" i="33"/>
  <c r="AG103" i="33"/>
  <c r="I276" i="35"/>
  <c r="AH276" i="35"/>
  <c r="H17" i="35"/>
  <c r="AG17" i="35"/>
  <c r="H251" i="34"/>
  <c r="AG251" i="34"/>
  <c r="K200" i="35"/>
  <c r="AJ200" i="35"/>
  <c r="AI167" i="33"/>
  <c r="J167" i="33"/>
  <c r="L72" i="35"/>
  <c r="AK72" i="35"/>
  <c r="G152" i="35"/>
  <c r="AF152" i="35"/>
  <c r="J253" i="33"/>
  <c r="AI253" i="33"/>
  <c r="L19" i="33"/>
  <c r="AK19" i="33"/>
  <c r="M291" i="35"/>
  <c r="AL291" i="35"/>
  <c r="AL127" i="33"/>
  <c r="M127" i="33"/>
  <c r="AL10" i="33"/>
  <c r="M10" i="33"/>
  <c r="AK243" i="35"/>
  <c r="L243" i="35"/>
  <c r="L241" i="35"/>
  <c r="AK241" i="35"/>
  <c r="AF109" i="35"/>
  <c r="G109" i="35"/>
  <c r="I40" i="33"/>
  <c r="AH40" i="33"/>
  <c r="AF270" i="33"/>
  <c r="G270" i="33"/>
  <c r="K95" i="33"/>
  <c r="AJ95" i="33"/>
  <c r="AF202" i="33"/>
  <c r="G202" i="33"/>
  <c r="AJ197" i="33"/>
  <c r="K197" i="33"/>
  <c r="AI169" i="35"/>
  <c r="J169" i="35"/>
  <c r="G62" i="33"/>
  <c r="AF62" i="33"/>
  <c r="AJ142" i="33"/>
  <c r="K142" i="33"/>
  <c r="M81" i="33"/>
  <c r="AL81" i="33"/>
  <c r="AK66" i="33"/>
  <c r="L66" i="33"/>
  <c r="AH242" i="35"/>
  <c r="I242" i="35"/>
  <c r="H157" i="33"/>
  <c r="AG157" i="33"/>
  <c r="K172" i="35"/>
  <c r="AJ172" i="35"/>
  <c r="AG310" i="33"/>
  <c r="H310" i="33"/>
  <c r="AG186" i="33"/>
  <c r="H186" i="33"/>
  <c r="K192" i="35"/>
  <c r="AJ192" i="35"/>
  <c r="AK297" i="33"/>
  <c r="L297" i="33"/>
  <c r="H253" i="33"/>
  <c r="AG253" i="33"/>
  <c r="H311" i="35"/>
  <c r="AG311" i="35"/>
  <c r="H187" i="35"/>
  <c r="AG187" i="35"/>
  <c r="J54" i="35"/>
  <c r="AI54" i="35"/>
  <c r="AF247" i="33"/>
  <c r="G247" i="33"/>
  <c r="AG89" i="35"/>
  <c r="H89" i="35"/>
  <c r="AJ63" i="33"/>
  <c r="K63" i="33"/>
  <c r="AF147" i="33"/>
  <c r="G147" i="33"/>
  <c r="AF12" i="33"/>
  <c r="G12" i="33"/>
  <c r="AH220" i="35"/>
  <c r="I220" i="35"/>
  <c r="AL196" i="35"/>
  <c r="M196" i="35"/>
  <c r="AG284" i="33"/>
  <c r="H284" i="33"/>
  <c r="K125" i="33"/>
  <c r="AJ125" i="33"/>
  <c r="H125" i="33"/>
  <c r="AG125" i="33"/>
  <c r="I98" i="33"/>
  <c r="AH98" i="33"/>
  <c r="M135" i="33"/>
  <c r="AL135" i="33"/>
  <c r="AI142" i="33"/>
  <c r="J142" i="33"/>
  <c r="H44" i="33"/>
  <c r="AG44" i="33"/>
  <c r="AI109" i="35"/>
  <c r="J109" i="35"/>
  <c r="AF283" i="35"/>
  <c r="G283" i="35"/>
  <c r="AI92" i="33"/>
  <c r="J92" i="33"/>
  <c r="AG64" i="35"/>
  <c r="H64" i="35"/>
  <c r="AL19" i="33"/>
  <c r="M19" i="33"/>
  <c r="H12" i="33"/>
  <c r="AG12" i="33"/>
  <c r="I246" i="35"/>
  <c r="AH246" i="35"/>
  <c r="K260" i="35"/>
  <c r="AJ260" i="35"/>
  <c r="AG138" i="33"/>
  <c r="H138" i="33"/>
  <c r="AG259" i="35"/>
  <c r="H259" i="35"/>
  <c r="AL246" i="33"/>
  <c r="M246" i="33"/>
  <c r="AK235" i="33"/>
  <c r="L235" i="33"/>
  <c r="AJ50" i="33"/>
  <c r="K50" i="33"/>
  <c r="AK167" i="33"/>
  <c r="L167" i="33"/>
  <c r="H217" i="33"/>
  <c r="AG217" i="33"/>
  <c r="AI229" i="35"/>
  <c r="J229" i="35"/>
  <c r="M244" i="33"/>
  <c r="AL244" i="33"/>
  <c r="J52" i="33"/>
  <c r="AI52" i="33"/>
  <c r="J212" i="33"/>
  <c r="AI212" i="33"/>
  <c r="G105" i="35"/>
  <c r="AF105" i="35"/>
  <c r="AG55" i="33"/>
  <c r="H55" i="33"/>
  <c r="K204" i="33"/>
  <c r="AJ204" i="33"/>
  <c r="G73" i="34"/>
  <c r="AF73" i="34"/>
  <c r="J255" i="35"/>
  <c r="AI255" i="35"/>
  <c r="H182" i="33"/>
  <c r="AG182" i="33"/>
  <c r="M104" i="33"/>
  <c r="AL104" i="33"/>
  <c r="M185" i="33"/>
  <c r="AL185" i="33"/>
  <c r="AJ40" i="33"/>
  <c r="K40" i="33"/>
  <c r="M225" i="33"/>
  <c r="AL225" i="33"/>
  <c r="AL256" i="33"/>
  <c r="M256" i="33"/>
  <c r="AI248" i="33"/>
  <c r="J248" i="33"/>
  <c r="AI132" i="33"/>
  <c r="J132" i="33"/>
  <c r="G8" i="33"/>
  <c r="AF8" i="33"/>
  <c r="AG140" i="35"/>
  <c r="H140" i="35"/>
  <c r="J73" i="34"/>
  <c r="AI73" i="34"/>
  <c r="G148" i="35"/>
  <c r="AF148" i="35"/>
  <c r="AL287" i="33"/>
  <c r="M287" i="33"/>
  <c r="H34" i="33"/>
  <c r="AG34" i="33"/>
  <c r="AL295" i="33"/>
  <c r="M295" i="33"/>
  <c r="K128" i="33"/>
  <c r="AJ128" i="33"/>
  <c r="AI280" i="33"/>
  <c r="J280" i="33"/>
  <c r="K32" i="33"/>
  <c r="AJ32" i="33"/>
  <c r="AH233" i="33"/>
  <c r="I233" i="33"/>
  <c r="AJ64" i="35"/>
  <c r="K64" i="35"/>
  <c r="J213" i="35"/>
  <c r="AI213" i="35"/>
  <c r="K295" i="33"/>
  <c r="AJ295" i="33"/>
  <c r="H80" i="33"/>
  <c r="AG80" i="33"/>
  <c r="AF298" i="33"/>
  <c r="G298" i="33"/>
  <c r="J82" i="35"/>
  <c r="AI82" i="35"/>
  <c r="M162" i="35"/>
  <c r="AL162" i="35"/>
  <c r="AJ51" i="33"/>
  <c r="K51" i="33"/>
  <c r="AI98" i="33"/>
  <c r="J98" i="33"/>
  <c r="I46" i="33"/>
  <c r="AH46" i="33"/>
  <c r="L26" i="33"/>
  <c r="AK26" i="33"/>
  <c r="M173" i="35"/>
  <c r="AL173" i="35"/>
  <c r="M200" i="35"/>
  <c r="AL200" i="35"/>
  <c r="G118" i="33"/>
  <c r="AF118" i="33"/>
  <c r="AH125" i="33"/>
  <c r="I125" i="33"/>
  <c r="L24" i="33"/>
  <c r="AK24" i="33"/>
  <c r="I10" i="33"/>
  <c r="AH10" i="33"/>
  <c r="K189" i="33"/>
  <c r="AJ189" i="33"/>
  <c r="AH90" i="33"/>
  <c r="I90" i="33"/>
  <c r="AL126" i="33"/>
  <c r="M126" i="33"/>
  <c r="AF130" i="33"/>
  <c r="G130" i="33"/>
  <c r="J13" i="33"/>
  <c r="AI13" i="33"/>
  <c r="J220" i="35"/>
  <c r="AI220" i="35"/>
  <c r="AH281" i="33"/>
  <c r="I281" i="33"/>
  <c r="H205" i="33"/>
  <c r="AG205" i="33"/>
  <c r="AJ126" i="33"/>
  <c r="K126" i="33"/>
  <c r="AF120" i="33"/>
  <c r="G120" i="33"/>
  <c r="AI100" i="33"/>
  <c r="J100" i="33"/>
  <c r="AH240" i="35"/>
  <c r="I240" i="35"/>
  <c r="M62" i="33"/>
  <c r="AL62" i="33"/>
  <c r="H41" i="33"/>
  <c r="AG41" i="33"/>
  <c r="AJ105" i="35"/>
  <c r="K105" i="35"/>
  <c r="M141" i="35"/>
  <c r="AL141" i="35"/>
  <c r="H18" i="35"/>
  <c r="AG18" i="35"/>
  <c r="AL262" i="35"/>
  <c r="M262" i="35"/>
  <c r="H43" i="33"/>
  <c r="AG43" i="33"/>
  <c r="K107" i="35"/>
  <c r="AJ107" i="35"/>
  <c r="AG164" i="33"/>
  <c r="H164" i="33"/>
  <c r="K155" i="33"/>
  <c r="AJ155" i="33"/>
  <c r="AF115" i="33"/>
  <c r="G115" i="33"/>
  <c r="L249" i="35"/>
  <c r="AK249" i="35"/>
  <c r="AK102" i="35"/>
  <c r="L102" i="35"/>
  <c r="M60" i="33"/>
  <c r="AL60" i="33"/>
  <c r="AF199" i="35"/>
  <c r="G199" i="35"/>
  <c r="AH275" i="35"/>
  <c r="I275" i="35"/>
  <c r="AG262" i="35"/>
  <c r="H262" i="35"/>
  <c r="AI75" i="33"/>
  <c r="J75" i="33"/>
  <c r="AF108" i="35"/>
  <c r="G108" i="35"/>
  <c r="L118" i="33"/>
  <c r="AK118" i="33"/>
  <c r="AK258" i="35"/>
  <c r="L258" i="35"/>
  <c r="G80" i="33"/>
  <c r="AF80" i="33"/>
  <c r="M55" i="33"/>
  <c r="AL55" i="33"/>
  <c r="L190" i="33"/>
  <c r="AK190" i="33"/>
  <c r="H94" i="33"/>
  <c r="AG94" i="33"/>
  <c r="M44" i="33"/>
  <c r="AL44" i="33"/>
  <c r="AJ309" i="35"/>
  <c r="K309" i="35"/>
  <c r="AK231" i="35"/>
  <c r="L231" i="35"/>
  <c r="L209" i="34"/>
  <c r="AK209" i="34"/>
  <c r="AI143" i="35"/>
  <c r="J143" i="35"/>
  <c r="AL47" i="33"/>
  <c r="M47" i="33"/>
  <c r="G27" i="33"/>
  <c r="AF27" i="33"/>
  <c r="H113" i="35"/>
  <c r="AG113" i="35"/>
  <c r="G277" i="33"/>
  <c r="AF277" i="33"/>
  <c r="H286" i="33"/>
  <c r="AG286" i="33"/>
  <c r="AF217" i="33"/>
  <c r="G217" i="33"/>
  <c r="H118" i="33"/>
  <c r="AG118" i="33"/>
  <c r="I288" i="35"/>
  <c r="AH288" i="35"/>
  <c r="I312" i="33"/>
  <c r="AH312" i="33"/>
  <c r="I182" i="33"/>
  <c r="AH182" i="33"/>
  <c r="AJ224" i="33"/>
  <c r="K224" i="33"/>
  <c r="AG215" i="33"/>
  <c r="H215" i="33"/>
  <c r="K170" i="35"/>
  <c r="AJ170" i="35"/>
  <c r="L305" i="33"/>
  <c r="AK305" i="33"/>
  <c r="AH311" i="35"/>
  <c r="I311" i="35"/>
  <c r="M274" i="33"/>
  <c r="AL274" i="33"/>
  <c r="AJ80" i="33"/>
  <c r="K80" i="33"/>
  <c r="K137" i="33"/>
  <c r="AJ137" i="33"/>
  <c r="H265" i="33"/>
  <c r="AG265" i="33"/>
  <c r="J257" i="35"/>
  <c r="AI257" i="35"/>
  <c r="I100" i="33"/>
  <c r="AH100" i="33"/>
  <c r="G52" i="33"/>
  <c r="AF52" i="33"/>
  <c r="AF265" i="33"/>
  <c r="G265" i="33"/>
  <c r="AJ77" i="33"/>
  <c r="K77" i="33"/>
  <c r="L79" i="35"/>
  <c r="AK79" i="35"/>
  <c r="L242" i="35"/>
  <c r="AK242" i="35"/>
  <c r="M191" i="33"/>
  <c r="AL191" i="33"/>
  <c r="H291" i="35"/>
  <c r="AG291" i="35"/>
  <c r="AF126" i="33"/>
  <c r="G126" i="33"/>
  <c r="G221" i="33"/>
  <c r="AF221" i="33"/>
  <c r="I193" i="33"/>
  <c r="AH193" i="33"/>
  <c r="J50" i="33"/>
  <c r="AI50" i="33"/>
  <c r="J290" i="35"/>
  <c r="AI290" i="35"/>
  <c r="H303" i="33"/>
  <c r="AG303" i="33"/>
  <c r="AI245" i="33"/>
  <c r="J245" i="33"/>
  <c r="L174" i="35"/>
  <c r="AK174" i="35"/>
  <c r="I105" i="35"/>
  <c r="AH105" i="35"/>
  <c r="AG23" i="35"/>
  <c r="H23" i="35"/>
  <c r="AH257" i="35"/>
  <c r="I257" i="35"/>
  <c r="K275" i="35"/>
  <c r="AJ275" i="35"/>
  <c r="AK47" i="33"/>
  <c r="L47" i="33"/>
  <c r="AF59" i="33"/>
  <c r="G59" i="33"/>
  <c r="AI215" i="33"/>
  <c r="J215" i="33"/>
  <c r="AL24" i="33"/>
  <c r="M24" i="33"/>
  <c r="G47" i="33"/>
  <c r="AF47" i="33"/>
  <c r="AI25" i="33"/>
  <c r="J25" i="33"/>
  <c r="AG115" i="33"/>
  <c r="H115" i="33"/>
  <c r="K58" i="33"/>
  <c r="AJ58" i="33"/>
  <c r="L61" i="35"/>
  <c r="AK61" i="35"/>
  <c r="AF65" i="35"/>
  <c r="G65" i="35"/>
  <c r="I27" i="33"/>
  <c r="AH27" i="33"/>
  <c r="AG304" i="33"/>
  <c r="H304" i="33"/>
  <c r="M11" i="33"/>
  <c r="AL11" i="33"/>
  <c r="I95" i="33"/>
  <c r="AH95" i="33"/>
  <c r="AF282" i="35"/>
  <c r="G282" i="35"/>
  <c r="AF78" i="33"/>
  <c r="G78" i="33"/>
  <c r="H66" i="33"/>
  <c r="AG66" i="33"/>
  <c r="AF203" i="35"/>
  <c r="G203" i="35"/>
  <c r="AL257" i="35"/>
  <c r="M257" i="35"/>
  <c r="K304" i="33"/>
  <c r="AJ304" i="33"/>
  <c r="G264" i="33"/>
  <c r="AF264" i="33"/>
  <c r="AH42" i="33"/>
  <c r="I42" i="33"/>
  <c r="L233" i="33"/>
  <c r="AK233" i="33"/>
  <c r="H248" i="33"/>
  <c r="AG248" i="33"/>
  <c r="AL247" i="33"/>
  <c r="M247" i="33"/>
  <c r="H201" i="33"/>
  <c r="AG201" i="33"/>
  <c r="I72" i="35"/>
  <c r="AH72" i="35"/>
  <c r="M278" i="33"/>
  <c r="AL278" i="33"/>
  <c r="J173" i="35"/>
  <c r="AI173" i="35"/>
  <c r="AG192" i="35"/>
  <c r="H192" i="35"/>
  <c r="L214" i="33"/>
  <c r="AK214" i="33"/>
  <c r="L145" i="33"/>
  <c r="AK145" i="33"/>
  <c r="M51" i="33"/>
  <c r="AL51" i="33"/>
  <c r="L255" i="35"/>
  <c r="AK255" i="35"/>
  <c r="AK135" i="33"/>
  <c r="L135" i="33"/>
  <c r="G257" i="35"/>
  <c r="AF257" i="35"/>
  <c r="AI258" i="35"/>
  <c r="J258" i="35"/>
  <c r="AJ248" i="33"/>
  <c r="K248" i="33"/>
  <c r="AL106" i="33"/>
  <c r="M106" i="33"/>
  <c r="I96" i="33"/>
  <c r="AH96" i="33"/>
  <c r="AK282" i="35"/>
  <c r="L282" i="35"/>
  <c r="J276" i="35"/>
  <c r="AI276" i="35"/>
  <c r="AI64" i="35"/>
  <c r="J64" i="35"/>
  <c r="AI198" i="35"/>
  <c r="J198" i="35"/>
  <c r="K256" i="33"/>
  <c r="AJ256" i="33"/>
  <c r="AG228" i="33"/>
  <c r="H228" i="33"/>
  <c r="AK34" i="33"/>
  <c r="L34" i="33"/>
  <c r="AJ213" i="35"/>
  <c r="K213" i="35"/>
  <c r="AL243" i="35"/>
  <c r="M243" i="35"/>
  <c r="I245" i="33"/>
  <c r="AH245" i="33"/>
  <c r="AH29" i="33"/>
  <c r="I29" i="33"/>
  <c r="H309" i="35"/>
  <c r="AG309" i="35"/>
  <c r="AH218" i="33"/>
  <c r="I218" i="33"/>
  <c r="K34" i="33"/>
  <c r="AJ34" i="33"/>
  <c r="AJ143" i="35"/>
  <c r="K143" i="35"/>
  <c r="AJ106" i="33"/>
  <c r="K106" i="33"/>
  <c r="M248" i="33"/>
  <c r="AL248" i="33"/>
  <c r="AH44" i="33"/>
  <c r="I44" i="33"/>
  <c r="I305" i="33"/>
  <c r="AH305" i="33"/>
  <c r="I167" i="33"/>
  <c r="AH167" i="33"/>
  <c r="AK107" i="35"/>
  <c r="L107" i="35"/>
  <c r="I43" i="33"/>
  <c r="AH43" i="33"/>
  <c r="J270" i="33"/>
  <c r="AI270" i="33"/>
  <c r="AG268" i="33"/>
  <c r="H268" i="33"/>
  <c r="J135" i="33"/>
  <c r="AI135" i="33"/>
  <c r="AK227" i="33"/>
  <c r="L227" i="33"/>
  <c r="J81" i="33"/>
  <c r="AI81" i="33"/>
  <c r="M217" i="33"/>
  <c r="AL217" i="33"/>
  <c r="AI307" i="34"/>
  <c r="J307" i="34"/>
  <c r="AF211" i="33"/>
  <c r="G211" i="33"/>
  <c r="J36" i="33"/>
  <c r="AI36" i="33"/>
  <c r="G139" i="35"/>
  <c r="AF139" i="35"/>
  <c r="AG174" i="35"/>
  <c r="H174" i="35"/>
  <c r="H70" i="33"/>
  <c r="AG70" i="33"/>
  <c r="K27" i="33"/>
  <c r="AJ27" i="33"/>
  <c r="AL130" i="35"/>
  <c r="M130" i="35"/>
  <c r="G308" i="35"/>
  <c r="AF308" i="35"/>
  <c r="AL36" i="33"/>
  <c r="M36" i="33"/>
  <c r="AH232" i="35"/>
  <c r="I232" i="35"/>
  <c r="AK116" i="33"/>
  <c r="L116" i="33"/>
  <c r="AI117" i="33"/>
  <c r="J117" i="33"/>
  <c r="AF107" i="35"/>
  <c r="G107" i="35"/>
  <c r="K182" i="33"/>
  <c r="AJ182" i="33"/>
  <c r="M78" i="33"/>
  <c r="AL78" i="33"/>
  <c r="L82" i="35"/>
  <c r="AK82" i="35"/>
  <c r="J263" i="33"/>
  <c r="AI263" i="33"/>
  <c r="G150" i="35"/>
  <c r="AF150" i="35"/>
  <c r="AF304" i="33"/>
  <c r="G304" i="33"/>
  <c r="AK11" i="33"/>
  <c r="L11" i="33"/>
  <c r="AL203" i="35"/>
  <c r="M203" i="35"/>
  <c r="AG204" i="33"/>
  <c r="H204" i="33"/>
  <c r="AI218" i="33"/>
  <c r="J218" i="33"/>
  <c r="AL111" i="35"/>
  <c r="M111" i="35"/>
  <c r="AI14" i="33"/>
  <c r="J14" i="33"/>
  <c r="AH205" i="33"/>
  <c r="I205" i="33"/>
  <c r="AJ109" i="35"/>
  <c r="K109" i="35"/>
  <c r="AG143" i="35"/>
  <c r="H143" i="35"/>
  <c r="AI10" i="33"/>
  <c r="J10" i="33"/>
  <c r="AL277" i="33"/>
  <c r="M277" i="33"/>
  <c r="I47" i="33"/>
  <c r="AH47" i="33"/>
  <c r="H8" i="33"/>
  <c r="AG8" i="33"/>
  <c r="I30" i="33"/>
  <c r="AH30" i="33"/>
  <c r="G89" i="35"/>
  <c r="AF89" i="35"/>
  <c r="J113" i="35"/>
  <c r="AI113" i="35"/>
  <c r="AG307" i="34"/>
  <c r="H307" i="34"/>
  <c r="L195" i="33"/>
  <c r="AK195" i="33"/>
  <c r="AF91" i="33"/>
  <c r="G91" i="33"/>
  <c r="K211" i="33"/>
  <c r="AJ211" i="33"/>
  <c r="AI164" i="33"/>
  <c r="J164" i="33"/>
  <c r="I102" i="35"/>
  <c r="AH102" i="35"/>
  <c r="A317" i="35"/>
  <c r="AF317" i="35"/>
  <c r="I235" i="33"/>
  <c r="AH235" i="33"/>
  <c r="AF276" i="35"/>
  <c r="G276" i="35"/>
  <c r="AJ229" i="35"/>
  <c r="K229" i="35"/>
  <c r="K151" i="35"/>
  <c r="AJ151" i="35"/>
  <c r="I165" i="33"/>
  <c r="AH165" i="33"/>
  <c r="J139" i="35"/>
  <c r="AI139" i="35"/>
  <c r="AK165" i="33"/>
  <c r="L165" i="33"/>
  <c r="AL235" i="33"/>
  <c r="M235" i="33"/>
  <c r="AF145" i="33"/>
  <c r="G145" i="33"/>
  <c r="K103" i="33"/>
  <c r="AJ103" i="33"/>
  <c r="J84" i="33"/>
  <c r="AI84" i="33"/>
  <c r="AH70" i="33"/>
  <c r="I70" i="33"/>
  <c r="AF189" i="33"/>
  <c r="G189" i="33"/>
  <c r="M288" i="35"/>
  <c r="AL288" i="35"/>
  <c r="I283" i="35"/>
  <c r="AH283" i="35"/>
  <c r="I255" i="35"/>
  <c r="AH255" i="35"/>
  <c r="I156" i="35"/>
  <c r="AH156" i="35"/>
  <c r="AF154" i="33"/>
  <c r="G154" i="33"/>
  <c r="I294" i="33"/>
  <c r="AH294" i="33"/>
  <c r="L166" i="33"/>
  <c r="AK166" i="33"/>
  <c r="L274" i="33"/>
  <c r="AK274" i="33"/>
  <c r="AJ36" i="33"/>
  <c r="K36" i="33"/>
  <c r="K168" i="33"/>
  <c r="AJ168" i="33"/>
  <c r="J29" i="33"/>
  <c r="AI29" i="33"/>
  <c r="AI274" i="33"/>
  <c r="J274" i="33"/>
  <c r="K7" i="35"/>
  <c r="AJ7" i="35"/>
  <c r="M143" i="35"/>
  <c r="AL143" i="35"/>
  <c r="H132" i="33"/>
  <c r="AG132" i="33"/>
  <c r="AJ141" i="35"/>
  <c r="K141" i="35"/>
  <c r="AF63" i="33"/>
  <c r="G63" i="33"/>
  <c r="AL86" i="33"/>
  <c r="M86" i="33"/>
  <c r="I126" i="33"/>
  <c r="AH126" i="33"/>
  <c r="AL306" i="33"/>
  <c r="M306" i="33"/>
  <c r="J19" i="33"/>
  <c r="AI19" i="33"/>
  <c r="G246" i="33"/>
  <c r="AF246" i="33"/>
  <c r="G58" i="33"/>
  <c r="AF58" i="33"/>
  <c r="K277" i="33"/>
  <c r="AJ277" i="33"/>
  <c r="L63" i="33"/>
  <c r="AK63" i="33"/>
  <c r="M201" i="33"/>
  <c r="AL201" i="33"/>
  <c r="K237" i="33"/>
  <c r="AJ237" i="33"/>
  <c r="L287" i="33"/>
  <c r="AK287" i="33"/>
  <c r="H223" i="33"/>
  <c r="AG223" i="33"/>
  <c r="AJ108" i="35"/>
  <c r="K108" i="35"/>
  <c r="AJ240" i="35"/>
  <c r="K240" i="35"/>
  <c r="AI204" i="33"/>
  <c r="J204" i="33"/>
  <c r="I162" i="35"/>
  <c r="AH162" i="35"/>
  <c r="M210" i="33"/>
  <c r="AL210" i="33"/>
  <c r="K270" i="33"/>
  <c r="AJ270" i="33"/>
  <c r="H274" i="33"/>
  <c r="AG274" i="33"/>
  <c r="L81" i="33"/>
  <c r="AK81" i="33"/>
  <c r="AL186" i="33"/>
  <c r="M186" i="33"/>
  <c r="AK151" i="35"/>
  <c r="L151" i="35"/>
  <c r="AF160" i="33"/>
  <c r="G160" i="33"/>
  <c r="AL253" i="33"/>
  <c r="M253" i="33"/>
  <c r="AG242" i="35"/>
  <c r="H242" i="35"/>
  <c r="J33" i="33"/>
  <c r="AI33" i="33"/>
  <c r="AK15" i="33"/>
  <c r="L15" i="33"/>
  <c r="K38" i="35"/>
  <c r="AJ38" i="35"/>
  <c r="G181" i="33"/>
  <c r="AF181" i="33"/>
  <c r="AF191" i="33"/>
  <c r="G191" i="33"/>
  <c r="J155" i="33"/>
  <c r="AI155" i="33"/>
  <c r="AH183" i="34"/>
  <c r="I183" i="34"/>
  <c r="AL90" i="33"/>
  <c r="M90" i="33"/>
  <c r="G125" i="33"/>
  <c r="AF125" i="33"/>
  <c r="L91" i="35"/>
  <c r="AK91" i="35"/>
  <c r="H282" i="35"/>
  <c r="AG282" i="35"/>
  <c r="AJ8" i="33"/>
  <c r="K8" i="33"/>
  <c r="L312" i="33"/>
  <c r="AK312" i="33"/>
  <c r="L244" i="33"/>
  <c r="AK244" i="33"/>
  <c r="AJ96" i="33"/>
  <c r="K96" i="33"/>
  <c r="AL193" i="33"/>
  <c r="M193" i="33"/>
  <c r="AF41" i="33"/>
  <c r="G41" i="33"/>
  <c r="G249" i="35"/>
  <c r="AF249" i="35"/>
  <c r="A327" i="34"/>
  <c r="T327" i="35"/>
  <c r="AF327" i="34"/>
  <c r="AF156" i="35"/>
  <c r="G156" i="35"/>
  <c r="K91" i="33"/>
  <c r="AJ91" i="33"/>
  <c r="AK221" i="33"/>
  <c r="L221" i="33"/>
  <c r="J112" i="35"/>
  <c r="AI112" i="35"/>
  <c r="AK185" i="33"/>
  <c r="L185" i="33"/>
  <c r="AJ104" i="33"/>
  <c r="K104" i="33"/>
  <c r="I140" i="35"/>
  <c r="AH140" i="35"/>
  <c r="L168" i="33"/>
  <c r="AK168" i="33"/>
  <c r="I113" i="35"/>
  <c r="AH113" i="35"/>
  <c r="AL305" i="33"/>
  <c r="M305" i="33"/>
  <c r="K258" i="35"/>
  <c r="AJ258" i="35"/>
  <c r="K236" i="33"/>
  <c r="AJ236" i="33"/>
  <c r="K287" i="33"/>
  <c r="AJ287" i="33"/>
  <c r="AG11" i="33"/>
  <c r="H11" i="33"/>
  <c r="AJ30" i="33"/>
  <c r="K30" i="33"/>
  <c r="G243" i="35"/>
  <c r="AF243" i="35"/>
  <c r="AF286" i="33"/>
  <c r="G286" i="33"/>
  <c r="L222" i="33"/>
  <c r="AK222" i="33"/>
  <c r="J238" i="33"/>
  <c r="AI238" i="33"/>
  <c r="G7" i="35"/>
  <c r="AF7" i="35"/>
  <c r="L257" i="35"/>
  <c r="AK257" i="35"/>
  <c r="K52" i="33"/>
  <c r="AJ52" i="33"/>
  <c r="H298" i="33"/>
  <c r="AG298" i="33"/>
  <c r="AH206" i="35"/>
  <c r="I206" i="35"/>
  <c r="AH249" i="35"/>
  <c r="I249" i="35"/>
  <c r="L56" i="35"/>
  <c r="AK56" i="35"/>
  <c r="L206" i="35"/>
  <c r="AK206" i="35"/>
  <c r="AI196" i="35"/>
  <c r="J196" i="35"/>
  <c r="I236" i="33"/>
  <c r="AH236" i="33"/>
  <c r="AL109" i="35"/>
  <c r="M109" i="35"/>
  <c r="AF36" i="33"/>
  <c r="G36" i="33"/>
  <c r="AI147" i="33"/>
  <c r="J147" i="33"/>
  <c r="AI26" i="33"/>
  <c r="J26" i="33"/>
  <c r="K202" i="33"/>
  <c r="AJ202" i="33"/>
  <c r="AK95" i="33"/>
  <c r="L95" i="33"/>
  <c r="K252" i="35"/>
  <c r="AJ252" i="35"/>
  <c r="AJ209" i="34"/>
  <c r="K209" i="34"/>
  <c r="AL134" i="33"/>
  <c r="M134" i="33"/>
  <c r="AL82" i="35"/>
  <c r="M82" i="35"/>
  <c r="AH254" i="33"/>
  <c r="I254" i="33"/>
  <c r="AF100" i="33"/>
  <c r="G100" i="33"/>
  <c r="L121" i="33"/>
  <c r="AK121" i="33"/>
  <c r="AK210" i="33"/>
  <c r="L210" i="33"/>
  <c r="AK111" i="35"/>
  <c r="L111" i="35"/>
  <c r="AF188" i="33"/>
  <c r="G188" i="33"/>
  <c r="M178" i="33"/>
  <c r="AL178" i="33"/>
  <c r="G20" i="33"/>
  <c r="AF20" i="33"/>
  <c r="AK64" i="35"/>
  <c r="L64" i="35"/>
  <c r="AL58" i="33"/>
  <c r="M58" i="33"/>
  <c r="AH14" i="33"/>
  <c r="I14" i="33"/>
  <c r="AH300" i="33"/>
  <c r="I300" i="33"/>
  <c r="M293" i="33"/>
  <c r="AL293" i="33"/>
  <c r="G204" i="33"/>
  <c r="AF204" i="33"/>
  <c r="AI237" i="33"/>
  <c r="J237" i="33"/>
  <c r="AJ133" i="35"/>
  <c r="K133" i="35"/>
  <c r="G174" i="35"/>
  <c r="AF174" i="35"/>
  <c r="L275" i="35"/>
  <c r="AK275" i="35"/>
  <c r="AG189" i="33"/>
  <c r="H189" i="33"/>
  <c r="I278" i="33"/>
  <c r="AH278" i="33"/>
  <c r="I159" i="35"/>
  <c r="AH159" i="35"/>
  <c r="AJ246" i="33"/>
  <c r="K246" i="33"/>
  <c r="G311" i="35"/>
  <c r="AF311" i="35"/>
  <c r="AH118" i="33"/>
  <c r="I118" i="33"/>
  <c r="M139" i="35"/>
  <c r="AL139" i="35"/>
  <c r="L169" i="35"/>
  <c r="AK169" i="35"/>
  <c r="AL268" i="33"/>
  <c r="M268" i="33"/>
  <c r="AJ186" i="33"/>
  <c r="K186" i="33"/>
  <c r="AK12" i="33"/>
  <c r="L12" i="33"/>
  <c r="K215" i="33"/>
  <c r="AJ215" i="33"/>
  <c r="AG15" i="33"/>
  <c r="H15" i="33"/>
  <c r="AJ251" i="34"/>
  <c r="K251" i="34"/>
  <c r="M34" i="33"/>
  <c r="AL34" i="33"/>
  <c r="AJ280" i="33"/>
  <c r="K280" i="33"/>
  <c r="K119" i="35"/>
  <c r="AJ119" i="35"/>
  <c r="AJ47" i="33"/>
  <c r="K47" i="33"/>
  <c r="AI232" i="35"/>
  <c r="J232" i="35"/>
  <c r="AI234" i="33"/>
  <c r="J234" i="33"/>
  <c r="AG26" i="33"/>
  <c r="H26" i="33"/>
  <c r="AK42" i="33"/>
  <c r="L42" i="33"/>
  <c r="M153" i="35"/>
  <c r="AL153" i="35"/>
  <c r="AL84" i="33"/>
  <c r="M84" i="33"/>
  <c r="G40" i="33"/>
  <c r="AF40" i="33"/>
  <c r="AF259" i="35"/>
  <c r="G259" i="35"/>
  <c r="M42" i="33"/>
  <c r="AL42" i="33"/>
  <c r="M69" i="33"/>
  <c r="AL69" i="33"/>
  <c r="AK94" i="33"/>
  <c r="L94" i="33"/>
  <c r="I134" i="33"/>
  <c r="AH134" i="33"/>
  <c r="L205" i="33"/>
  <c r="AK205" i="33"/>
  <c r="J176" i="33"/>
  <c r="AI176" i="33"/>
  <c r="K97" i="35"/>
  <c r="AJ97" i="35"/>
  <c r="H170" i="35"/>
  <c r="AG170" i="35"/>
  <c r="AJ285" i="33"/>
  <c r="K285" i="33"/>
  <c r="AF250" i="35"/>
  <c r="G250" i="35"/>
  <c r="I261" i="35"/>
  <c r="AH261" i="35"/>
  <c r="AH147" i="33"/>
  <c r="I147" i="33"/>
  <c r="AJ156" i="35"/>
  <c r="K156" i="35"/>
  <c r="AK239" i="35"/>
  <c r="L239" i="35"/>
  <c r="AF285" i="33"/>
  <c r="G285" i="33"/>
  <c r="AL182" i="33"/>
  <c r="M182" i="33"/>
  <c r="AJ243" i="35"/>
  <c r="K243" i="35"/>
  <c r="J302" i="33"/>
  <c r="AI302" i="33"/>
  <c r="L178" i="33"/>
  <c r="AK178" i="33"/>
  <c r="AH237" i="33"/>
  <c r="I237" i="33"/>
  <c r="J304" i="33"/>
  <c r="AI304" i="33"/>
  <c r="K302" i="33"/>
  <c r="AJ302" i="33"/>
  <c r="AL56" i="35"/>
  <c r="M56" i="35"/>
  <c r="M239" i="35"/>
  <c r="AL239" i="35"/>
  <c r="AI223" i="33"/>
  <c r="J223" i="33"/>
  <c r="AG266" i="33"/>
  <c r="H266" i="33"/>
  <c r="AF266" i="33"/>
  <c r="G266" i="33"/>
  <c r="I211" i="33"/>
  <c r="AH211" i="33"/>
  <c r="L104" i="33"/>
  <c r="AK104" i="33"/>
  <c r="I224" i="33"/>
  <c r="AH224" i="33"/>
  <c r="G163" i="33"/>
  <c r="AF163" i="33"/>
  <c r="H29" i="33"/>
  <c r="AG29" i="33"/>
  <c r="G127" i="33"/>
  <c r="AF127" i="33"/>
  <c r="AK138" i="33"/>
  <c r="L138" i="33"/>
  <c r="G212" i="33"/>
  <c r="AF212" i="33"/>
  <c r="J300" i="33"/>
  <c r="AI300" i="33"/>
  <c r="J199" i="35"/>
  <c r="AI199" i="35"/>
  <c r="H222" i="33"/>
  <c r="AG222" i="33"/>
  <c r="G201" i="33"/>
  <c r="AF201" i="33"/>
  <c r="AL117" i="33"/>
  <c r="M117" i="33"/>
  <c r="AJ149" i="34"/>
  <c r="K149" i="34"/>
  <c r="J154" i="33"/>
  <c r="AI154" i="33"/>
  <c r="AL221" i="33"/>
  <c r="M221" i="33"/>
  <c r="AL272" i="35"/>
  <c r="M272" i="35"/>
  <c r="H52" i="33"/>
  <c r="AG52" i="33"/>
  <c r="AF60" i="33"/>
  <c r="G60" i="33"/>
  <c r="AL114" i="33"/>
  <c r="M114" i="33"/>
  <c r="K284" i="33"/>
  <c r="AJ284" i="33"/>
  <c r="AJ199" i="35"/>
  <c r="K199" i="35"/>
  <c r="J227" i="33"/>
  <c r="AI227" i="33"/>
  <c r="J72" i="35"/>
  <c r="AI72" i="35"/>
  <c r="K79" i="35"/>
  <c r="AJ79" i="35"/>
  <c r="K191" i="33"/>
  <c r="AJ191" i="33"/>
  <c r="AJ100" i="33"/>
  <c r="K100" i="33"/>
  <c r="AK198" i="35"/>
  <c r="L198" i="35"/>
  <c r="AJ198" i="35"/>
  <c r="K198" i="35"/>
  <c r="K75" i="33"/>
  <c r="AJ75" i="33"/>
  <c r="L181" i="33"/>
  <c r="AK181" i="33"/>
  <c r="AL207" i="33"/>
  <c r="M207" i="33"/>
  <c r="AF325" i="34"/>
  <c r="A325" i="34"/>
  <c r="T325" i="35"/>
  <c r="J71" i="33"/>
  <c r="AI71" i="33"/>
  <c r="AH111" i="35"/>
  <c r="I111" i="35"/>
  <c r="L183" i="34"/>
  <c r="AK183" i="34"/>
  <c r="J160" i="33"/>
  <c r="AI160" i="33"/>
  <c r="M8" i="33"/>
  <c r="AL8" i="33"/>
  <c r="G226" i="33"/>
  <c r="AF226" i="33"/>
  <c r="H212" i="33"/>
  <c r="AG212" i="33"/>
  <c r="M20" i="33"/>
  <c r="AL20" i="33"/>
  <c r="AK41" i="33"/>
  <c r="L41" i="33"/>
  <c r="I299" i="35"/>
  <c r="AH299" i="35"/>
  <c r="AH79" i="35"/>
  <c r="I79" i="35"/>
  <c r="J208" i="33"/>
  <c r="AI208" i="33"/>
  <c r="J102" i="35"/>
  <c r="AI102" i="35"/>
  <c r="AJ102" i="35"/>
  <c r="K102" i="35"/>
  <c r="L84" i="33"/>
  <c r="AK84" i="33"/>
  <c r="AJ56" i="35"/>
  <c r="K56" i="35"/>
  <c r="G293" i="33"/>
  <c r="AF293" i="33"/>
  <c r="AG302" i="33"/>
  <c r="H302" i="33"/>
  <c r="L126" i="33"/>
  <c r="AK126" i="33"/>
  <c r="L153" i="35"/>
  <c r="AK153" i="35"/>
  <c r="L28" i="33"/>
  <c r="AK28" i="33"/>
  <c r="AJ71" i="33"/>
  <c r="K71" i="33"/>
  <c r="K14" i="33"/>
  <c r="AJ14" i="33"/>
  <c r="AJ28" i="33"/>
  <c r="K28" i="33"/>
  <c r="AH16" i="33"/>
  <c r="I16" i="33"/>
  <c r="M176" i="33"/>
  <c r="AL176" i="33"/>
  <c r="K10" i="33"/>
  <c r="AJ10" i="33"/>
  <c r="H54" i="35"/>
  <c r="AG54" i="35"/>
  <c r="M123" i="35"/>
  <c r="AL123" i="35"/>
  <c r="M258" i="35"/>
  <c r="AL258" i="35"/>
  <c r="K147" i="33"/>
  <c r="AJ147" i="33"/>
  <c r="G48" i="33"/>
  <c r="AF48" i="33"/>
  <c r="H123" i="35"/>
  <c r="AG123" i="35"/>
  <c r="K140" i="35"/>
  <c r="AJ140" i="35"/>
  <c r="M155" i="33"/>
  <c r="AL155" i="33"/>
  <c r="J249" i="35"/>
  <c r="AI249" i="35"/>
  <c r="AK18" i="35"/>
  <c r="L18" i="35"/>
  <c r="AF275" i="35"/>
  <c r="G275" i="35"/>
  <c r="H57" i="35"/>
  <c r="AG57" i="35"/>
  <c r="AK252" i="35"/>
  <c r="L252" i="35"/>
  <c r="AG306" i="33"/>
  <c r="H306" i="33"/>
  <c r="AG124" i="33"/>
  <c r="H124" i="33"/>
  <c r="AK309" i="35"/>
  <c r="L309" i="35"/>
  <c r="I169" i="35"/>
  <c r="AH169" i="35"/>
  <c r="AH234" i="33"/>
  <c r="I234" i="33"/>
  <c r="H195" i="33"/>
  <c r="AG195" i="33"/>
  <c r="AG120" i="33"/>
  <c r="H120" i="33"/>
  <c r="M149" i="34"/>
  <c r="AL149" i="34"/>
  <c r="AM149" i="34" s="1"/>
  <c r="AG281" i="33"/>
  <c r="H281" i="33"/>
  <c r="J250" i="35"/>
  <c r="AI250" i="35"/>
  <c r="AL68" i="35"/>
  <c r="M68" i="35"/>
  <c r="AL79" i="35"/>
  <c r="M79" i="35"/>
  <c r="L100" i="33"/>
  <c r="AK100" i="33"/>
  <c r="AK58" i="33"/>
  <c r="L58" i="33"/>
  <c r="J101" i="33"/>
  <c r="AI101" i="33"/>
  <c r="J153" i="35"/>
  <c r="AI153" i="35"/>
  <c r="AJ153" i="35"/>
  <c r="K153" i="35"/>
  <c r="I293" i="33"/>
  <c r="AH293" i="33"/>
  <c r="J57" i="35"/>
  <c r="AI57" i="35"/>
  <c r="I274" i="33"/>
  <c r="AH274" i="33"/>
  <c r="K294" i="33"/>
  <c r="AJ294" i="33"/>
  <c r="G70" i="33"/>
  <c r="AF70" i="33"/>
  <c r="K162" i="35"/>
  <c r="AJ162" i="35"/>
  <c r="L73" i="34"/>
  <c r="AK73" i="34"/>
  <c r="M302" i="33"/>
  <c r="AL302" i="33"/>
  <c r="AK259" i="35"/>
  <c r="L259" i="35"/>
  <c r="M202" i="33"/>
  <c r="AL202" i="33"/>
  <c r="K264" i="33"/>
  <c r="AJ264" i="33"/>
  <c r="AF229" i="35"/>
  <c r="G229" i="35"/>
  <c r="AJ84" i="33"/>
  <c r="K84" i="33"/>
  <c r="K300" i="33"/>
  <c r="AJ300" i="33"/>
  <c r="AK125" i="33"/>
  <c r="L125" i="33"/>
  <c r="AI233" i="33"/>
  <c r="J233" i="33"/>
  <c r="H16" i="33"/>
  <c r="AG16" i="33"/>
  <c r="L262" i="35"/>
  <c r="AK262" i="35"/>
  <c r="AK92" i="33"/>
  <c r="L92" i="33"/>
  <c r="L159" i="35"/>
  <c r="AK159" i="35"/>
  <c r="AI12" i="33"/>
  <c r="J12" i="33"/>
  <c r="M188" i="33"/>
  <c r="AL188" i="33"/>
  <c r="M23" i="35"/>
  <c r="AL23" i="35"/>
  <c r="G158" i="33"/>
  <c r="AF158" i="33"/>
  <c r="M45" i="33"/>
  <c r="AL45" i="33"/>
  <c r="L273" i="33"/>
  <c r="AK273" i="33"/>
  <c r="AG81" i="33"/>
  <c r="H81" i="33"/>
  <c r="J252" i="35"/>
  <c r="AI252" i="35"/>
  <c r="K16" i="33"/>
  <c r="AJ16" i="33"/>
  <c r="I71" i="33"/>
  <c r="AH71" i="33"/>
  <c r="J292" i="33"/>
  <c r="AI292" i="33"/>
  <c r="AL197" i="33"/>
  <c r="M197" i="33"/>
  <c r="I247" i="33"/>
  <c r="AH247" i="33"/>
  <c r="AJ298" i="33"/>
  <c r="K298" i="33"/>
  <c r="AK215" i="33"/>
  <c r="L215" i="33"/>
  <c r="AL52" i="33"/>
  <c r="M52" i="33"/>
  <c r="I302" i="33"/>
  <c r="AH302" i="33"/>
  <c r="K60" i="33"/>
  <c r="AJ60" i="33"/>
  <c r="M136" i="33"/>
  <c r="AL136" i="33"/>
  <c r="J310" i="33"/>
  <c r="AI310" i="33"/>
  <c r="G151" i="35"/>
  <c r="AF151" i="35"/>
  <c r="AJ12" i="33"/>
  <c r="K12" i="33"/>
  <c r="AH292" i="33"/>
  <c r="I292" i="33"/>
  <c r="J163" i="33"/>
  <c r="AI163" i="33"/>
  <c r="AG27" i="33"/>
  <c r="H27" i="33"/>
  <c r="I201" i="33"/>
  <c r="AH201" i="33"/>
  <c r="AH119" i="35"/>
  <c r="I119" i="35"/>
  <c r="G240" i="35"/>
  <c r="AF240" i="35"/>
  <c r="AG236" i="33"/>
  <c r="H236" i="33"/>
  <c r="I207" i="33"/>
  <c r="AH207" i="33"/>
  <c r="K13" i="33"/>
  <c r="AJ13" i="33"/>
  <c r="H285" i="33"/>
  <c r="AG285" i="33"/>
  <c r="AG245" i="33"/>
  <c r="H245" i="33"/>
  <c r="AH160" i="33"/>
  <c r="I160" i="33"/>
  <c r="AG142" i="33"/>
  <c r="H142" i="33"/>
  <c r="K129" i="35"/>
  <c r="AJ129" i="35"/>
  <c r="I13" i="33"/>
  <c r="AH13" i="33"/>
  <c r="AI296" i="33"/>
  <c r="J296" i="33"/>
  <c r="AH107" i="35"/>
  <c r="I107" i="35"/>
  <c r="AK106" i="33"/>
  <c r="L106" i="33"/>
  <c r="AH189" i="33"/>
  <c r="I189" i="33"/>
  <c r="M96" i="33"/>
  <c r="AL96" i="33"/>
  <c r="J48" i="33"/>
  <c r="AI48" i="33"/>
  <c r="G137" i="33"/>
  <c r="AF137" i="33"/>
  <c r="K178" i="33"/>
  <c r="AJ178" i="33"/>
  <c r="H278" i="33"/>
  <c r="AG278" i="33"/>
  <c r="AK158" i="33"/>
  <c r="L158" i="33"/>
  <c r="AH227" i="33"/>
  <c r="I227" i="33"/>
  <c r="AF42" i="33"/>
  <c r="G42" i="33"/>
  <c r="AH59" i="33"/>
  <c r="I59" i="33"/>
  <c r="AJ297" i="33"/>
  <c r="K297" i="33"/>
  <c r="AI284" i="33"/>
  <c r="J284" i="33"/>
  <c r="K263" i="33"/>
  <c r="AJ263" i="33"/>
  <c r="J243" i="35"/>
  <c r="AI243" i="35"/>
  <c r="AK217" i="33"/>
  <c r="L217" i="33"/>
  <c r="G45" i="33"/>
  <c r="AF45" i="33"/>
  <c r="AG7" i="35"/>
  <c r="H7" i="35"/>
  <c r="AG148" i="35"/>
  <c r="H148" i="35"/>
  <c r="AG151" i="35"/>
  <c r="H151" i="35"/>
  <c r="AJ311" i="35"/>
  <c r="K311" i="35"/>
  <c r="AF238" i="33"/>
  <c r="G238" i="33"/>
  <c r="AK140" i="35"/>
  <c r="L140" i="35"/>
  <c r="AK290" i="35"/>
  <c r="L290" i="35"/>
  <c r="K134" i="33"/>
  <c r="AJ134" i="33"/>
  <c r="J97" i="35"/>
  <c r="AI97" i="35"/>
  <c r="K308" i="35"/>
  <c r="AJ308" i="35"/>
  <c r="K93" i="35"/>
  <c r="AJ93" i="35"/>
  <c r="AH225" i="33"/>
  <c r="I225" i="33"/>
  <c r="H190" i="33"/>
  <c r="AG190" i="33"/>
  <c r="AL18" i="35"/>
  <c r="M18" i="35"/>
  <c r="AK196" i="35"/>
  <c r="L196" i="35"/>
  <c r="L170" i="35"/>
  <c r="AK170" i="35"/>
  <c r="AJ74" i="34"/>
  <c r="K74" i="34"/>
  <c r="AI110" i="33"/>
  <c r="J110" i="33"/>
  <c r="AH243" i="35"/>
  <c r="I243" i="35"/>
  <c r="K176" i="33"/>
  <c r="AJ176" i="33"/>
  <c r="J165" i="33"/>
  <c r="AI165" i="33"/>
  <c r="I121" i="33"/>
  <c r="AH121" i="33"/>
  <c r="I217" i="33"/>
  <c r="AH217" i="33"/>
  <c r="G186" i="33"/>
  <c r="AF186" i="33"/>
  <c r="I187" i="35"/>
  <c r="AH187" i="35"/>
  <c r="H210" i="33"/>
  <c r="AG210" i="33"/>
  <c r="H267" i="33"/>
  <c r="AG267" i="33"/>
  <c r="AJ296" i="33"/>
  <c r="K296" i="33"/>
  <c r="H169" i="35"/>
  <c r="AG169" i="35"/>
  <c r="AL48" i="33"/>
  <c r="M48" i="33"/>
  <c r="AK226" i="33"/>
  <c r="L226" i="33"/>
  <c r="M170" i="35"/>
  <c r="AL170" i="35"/>
  <c r="J47" i="33"/>
  <c r="AI47" i="33"/>
  <c r="G71" i="33"/>
  <c r="AF71" i="33"/>
  <c r="AF305" i="33"/>
  <c r="G305" i="33"/>
  <c r="H146" i="35"/>
  <c r="AG146" i="35"/>
  <c r="AH55" i="33"/>
  <c r="I55" i="33"/>
  <c r="AF197" i="33"/>
  <c r="G197" i="33"/>
  <c r="G79" i="35"/>
  <c r="AF79" i="35"/>
  <c r="AL297" i="33"/>
  <c r="M297" i="33"/>
  <c r="AI247" i="33"/>
  <c r="J247" i="33"/>
  <c r="M132" i="33"/>
  <c r="AL132" i="33"/>
  <c r="AJ21" i="33"/>
  <c r="K21" i="33"/>
  <c r="AI231" i="35"/>
  <c r="J231" i="35"/>
  <c r="L295" i="33"/>
  <c r="AK295" i="33"/>
  <c r="AI93" i="35"/>
  <c r="J93" i="35"/>
  <c r="L188" i="33"/>
  <c r="AK188" i="33"/>
  <c r="K167" i="33"/>
  <c r="AJ167" i="33"/>
  <c r="J62" i="33"/>
  <c r="AI62" i="33"/>
  <c r="J260" i="35"/>
  <c r="AI260" i="35"/>
  <c r="G170" i="35"/>
  <c r="AF170" i="35"/>
  <c r="L292" i="33"/>
  <c r="AK292" i="33"/>
  <c r="AF258" i="35"/>
  <c r="G258" i="35"/>
  <c r="L48" i="33"/>
  <c r="AK48" i="33"/>
  <c r="AJ57" i="35"/>
  <c r="K57" i="35"/>
  <c r="AI77" i="33"/>
  <c r="J77" i="33"/>
  <c r="I204" i="35"/>
  <c r="AH204" i="35"/>
  <c r="AI145" i="33"/>
  <c r="J145" i="33"/>
  <c r="AJ24" i="33"/>
  <c r="K24" i="33"/>
  <c r="G50" i="33"/>
  <c r="AF50" i="33"/>
  <c r="J191" i="33"/>
  <c r="AI191" i="33"/>
  <c r="J312" i="33"/>
  <c r="AI312" i="33"/>
  <c r="AG200" i="35"/>
  <c r="H200" i="35"/>
  <c r="M32" i="33"/>
  <c r="AL32" i="33"/>
  <c r="H235" i="33"/>
  <c r="AG235" i="33"/>
  <c r="AG232" i="35"/>
  <c r="H232" i="35"/>
  <c r="AF92" i="33"/>
  <c r="G92" i="33"/>
  <c r="K261" i="35"/>
  <c r="AJ261" i="35"/>
  <c r="J137" i="33"/>
  <c r="AI137" i="33"/>
  <c r="AL199" i="35"/>
  <c r="M199" i="35"/>
  <c r="J89" i="35"/>
  <c r="AI89" i="35"/>
  <c r="G207" i="33"/>
  <c r="AF207" i="33"/>
  <c r="AK101" i="33"/>
  <c r="L101" i="33"/>
  <c r="J170" i="35"/>
  <c r="AI170" i="35"/>
  <c r="K45" i="33"/>
  <c r="AJ45" i="33"/>
  <c r="J104" i="33"/>
  <c r="AI104" i="33"/>
  <c r="K194" i="33"/>
  <c r="AJ194" i="33"/>
  <c r="M152" i="35"/>
  <c r="AL152" i="35"/>
  <c r="G81" i="33"/>
  <c r="AF81" i="33"/>
  <c r="K185" i="33"/>
  <c r="AJ185" i="33"/>
  <c r="K273" i="33"/>
  <c r="AJ273" i="33"/>
  <c r="AL280" i="33"/>
  <c r="M280" i="33"/>
  <c r="M281" i="33"/>
  <c r="AL281" i="33"/>
  <c r="M156" i="35"/>
  <c r="AL156" i="35"/>
  <c r="AJ193" i="33"/>
  <c r="K193" i="33"/>
  <c r="AK114" i="35"/>
  <c r="L114" i="35"/>
  <c r="AH231" i="35"/>
  <c r="I231" i="35"/>
  <c r="AK27" i="33"/>
  <c r="L27" i="33"/>
  <c r="I203" i="35"/>
  <c r="AH203" i="35"/>
  <c r="H293" i="33"/>
  <c r="AG293" i="33"/>
  <c r="L208" i="33"/>
  <c r="AK208" i="33"/>
  <c r="M211" i="33"/>
  <c r="AL211" i="33"/>
  <c r="H234" i="33"/>
  <c r="AG234" i="33"/>
  <c r="AG213" i="35"/>
  <c r="H213" i="35"/>
  <c r="J24" i="33"/>
  <c r="AI24" i="33"/>
  <c r="AL172" i="35"/>
  <c r="M172" i="35"/>
  <c r="AG102" i="35"/>
  <c r="H102" i="35"/>
  <c r="AK69" i="33"/>
  <c r="L69" i="33"/>
  <c r="AH33" i="33"/>
  <c r="I33" i="33"/>
  <c r="K66" i="33"/>
  <c r="AJ66" i="33"/>
  <c r="K222" i="33"/>
  <c r="AJ222" i="33"/>
  <c r="AJ18" i="35"/>
  <c r="K18" i="35"/>
  <c r="AH57" i="35"/>
  <c r="I57" i="35"/>
  <c r="AJ292" i="33"/>
  <c r="K292" i="33"/>
  <c r="M292" i="33"/>
  <c r="AL292" i="33"/>
  <c r="AH226" i="33"/>
  <c r="I226" i="33"/>
  <c r="AK229" i="35"/>
  <c r="L229" i="35"/>
  <c r="G162" i="35"/>
  <c r="AF162" i="35"/>
  <c r="K120" i="33"/>
  <c r="AJ120" i="33"/>
  <c r="I209" i="34"/>
  <c r="AH209" i="34"/>
  <c r="K180" i="33"/>
  <c r="AJ180" i="33"/>
  <c r="AL70" i="33"/>
  <c r="M70" i="33"/>
  <c r="AI200" i="35"/>
  <c r="J200" i="35"/>
  <c r="AG292" i="33"/>
  <c r="H292" i="33"/>
  <c r="AL229" i="35"/>
  <c r="M229" i="35"/>
  <c r="M31" i="33"/>
  <c r="AL31" i="33"/>
  <c r="M303" i="33"/>
  <c r="AL303" i="33"/>
  <c r="M25" i="33"/>
  <c r="AL25" i="33"/>
  <c r="AH51" i="33"/>
  <c r="I51" i="33"/>
  <c r="J244" i="33"/>
  <c r="AI244" i="33"/>
  <c r="G38" i="35"/>
  <c r="AF38" i="35"/>
  <c r="M236" i="33"/>
  <c r="AL236" i="33"/>
  <c r="K46" i="33"/>
  <c r="AJ46" i="33"/>
  <c r="L128" i="33"/>
  <c r="AK128" i="33"/>
  <c r="AI240" i="35"/>
  <c r="J240" i="35"/>
  <c r="L93" i="35"/>
  <c r="AK93" i="35"/>
  <c r="AL73" i="34"/>
  <c r="AM73" i="34" s="1"/>
  <c r="M73" i="34"/>
  <c r="AG207" i="33"/>
  <c r="H207" i="33"/>
  <c r="M238" i="33"/>
  <c r="AL238" i="33"/>
  <c r="I61" i="35"/>
  <c r="AH61" i="35"/>
  <c r="J96" i="33"/>
  <c r="AI96" i="33"/>
  <c r="AH65" i="35"/>
  <c r="I65" i="35"/>
  <c r="AF16" i="33"/>
  <c r="G16" i="33"/>
  <c r="J224" i="33"/>
  <c r="AI224" i="33"/>
  <c r="AL167" i="33"/>
  <c r="M167" i="33"/>
  <c r="AL72" i="35"/>
  <c r="M72" i="35"/>
  <c r="J126" i="33"/>
  <c r="AI126" i="33"/>
  <c r="AH296" i="33"/>
  <c r="I296" i="33"/>
  <c r="H101" i="33"/>
  <c r="AG101" i="33"/>
  <c r="G267" i="33"/>
  <c r="AF267" i="33"/>
  <c r="I155" i="33"/>
  <c r="AH155" i="33"/>
  <c r="K226" i="33"/>
  <c r="AJ226" i="33"/>
  <c r="I18" i="35"/>
  <c r="AH18" i="35"/>
  <c r="H50" i="33"/>
  <c r="AG50" i="33"/>
  <c r="AI275" i="35"/>
  <c r="J275" i="35"/>
  <c r="H75" i="33"/>
  <c r="AG75" i="33"/>
  <c r="I230" i="33"/>
  <c r="AH230" i="33"/>
  <c r="K262" i="35"/>
  <c r="AJ262" i="35"/>
  <c r="H250" i="35"/>
  <c r="AG250" i="35"/>
  <c r="I129" i="35"/>
  <c r="AH129" i="35"/>
  <c r="G35" i="33"/>
  <c r="AF35" i="33"/>
  <c r="AG133" i="35"/>
  <c r="H133" i="35"/>
  <c r="H206" i="35"/>
  <c r="AG206" i="35"/>
  <c r="H227" i="33"/>
  <c r="AG227" i="33"/>
  <c r="I101" i="33"/>
  <c r="AH101" i="33"/>
  <c r="I180" i="33"/>
  <c r="AH180" i="33"/>
  <c r="AI182" i="33"/>
  <c r="J182" i="33"/>
  <c r="AG208" i="33"/>
  <c r="H208" i="33"/>
  <c r="AL275" i="35"/>
  <c r="M275" i="35"/>
  <c r="L50" i="33"/>
  <c r="AK50" i="33"/>
  <c r="AH265" i="33"/>
  <c r="I265" i="33"/>
  <c r="AI172" i="35"/>
  <c r="J172" i="35"/>
  <c r="AH150" i="35"/>
  <c r="I150" i="35"/>
  <c r="H299" i="35"/>
  <c r="AG299" i="35"/>
  <c r="AJ113" i="35"/>
  <c r="K113" i="35"/>
  <c r="I92" i="33"/>
  <c r="AH92" i="33"/>
  <c r="AF224" i="33"/>
  <c r="G224" i="33"/>
  <c r="J23" i="35"/>
  <c r="AI23" i="35"/>
  <c r="L278" i="33"/>
  <c r="AK278" i="33"/>
  <c r="L264" i="33"/>
  <c r="AK264" i="33"/>
  <c r="K110" i="33"/>
  <c r="AJ110" i="33"/>
  <c r="AH158" i="33"/>
  <c r="I158" i="33"/>
  <c r="K25" i="33"/>
  <c r="AJ25" i="33"/>
  <c r="I216" i="35"/>
  <c r="AH216" i="35"/>
  <c r="AK147" i="33"/>
  <c r="L147" i="33"/>
  <c r="J268" i="33"/>
  <c r="AI268" i="33"/>
  <c r="AJ86" i="33"/>
  <c r="K86" i="33"/>
  <c r="M208" i="33"/>
  <c r="AL208" i="33"/>
  <c r="H112" i="35"/>
  <c r="AG112" i="35"/>
  <c r="AH17" i="35"/>
  <c r="I17" i="35"/>
  <c r="M308" i="35"/>
  <c r="AL308" i="35"/>
  <c r="G21" i="33"/>
  <c r="AF21" i="33"/>
  <c r="AF261" i="35"/>
  <c r="G261" i="35"/>
  <c r="AK75" i="33"/>
  <c r="L75" i="33"/>
  <c r="AG38" i="35"/>
  <c r="H38" i="35"/>
  <c r="AG153" i="35"/>
  <c r="H153" i="35"/>
  <c r="AL108" i="35"/>
  <c r="M108" i="35"/>
  <c r="H244" i="33"/>
  <c r="AG244" i="33"/>
  <c r="AG93" i="35"/>
  <c r="H93" i="35"/>
  <c r="K166" i="33"/>
  <c r="AJ166" i="33"/>
  <c r="AI251" i="34"/>
  <c r="J251" i="34"/>
  <c r="K115" i="33"/>
  <c r="AJ115" i="33"/>
  <c r="AK120" i="33"/>
  <c r="L120" i="33"/>
  <c r="H173" i="35"/>
  <c r="AG173" i="35"/>
  <c r="I88" i="35"/>
  <c r="AH88" i="35"/>
  <c r="J85" i="35"/>
  <c r="AI85" i="35"/>
  <c r="K85" i="35"/>
  <c r="AJ85" i="35"/>
  <c r="AL144" i="35"/>
  <c r="M144" i="35"/>
  <c r="AF88" i="35"/>
  <c r="G88" i="35"/>
  <c r="G144" i="35"/>
  <c r="AF144" i="35"/>
  <c r="AI144" i="35"/>
  <c r="J144" i="35"/>
  <c r="AL85" i="35"/>
  <c r="M85" i="35"/>
  <c r="G85" i="35"/>
  <c r="AF85" i="35"/>
  <c r="AH144" i="35"/>
  <c r="I144" i="35"/>
  <c r="AK88" i="35"/>
  <c r="L88" i="35"/>
  <c r="K144" i="35"/>
  <c r="AJ144" i="35"/>
  <c r="AG85" i="35"/>
  <c r="H85" i="35"/>
  <c r="AL88" i="35"/>
  <c r="M88" i="35"/>
  <c r="L144" i="35"/>
  <c r="AK144" i="35"/>
  <c r="H88" i="35"/>
  <c r="AG88" i="35"/>
  <c r="AK85" i="35"/>
  <c r="L85" i="35"/>
  <c r="AG144" i="35"/>
  <c r="H144" i="35"/>
  <c r="AH85" i="35"/>
  <c r="I85" i="35"/>
  <c r="J88" i="35"/>
  <c r="AI88" i="35"/>
  <c r="AJ88" i="35"/>
  <c r="K88" i="35"/>
  <c r="T104" i="34" a="1"/>
  <c r="T194" i="34" a="1"/>
  <c r="Y80" i="34" a="1"/>
  <c r="U209" i="35" a="1"/>
  <c r="U295" i="34" a="1"/>
  <c r="Z115" i="34" a="1"/>
  <c r="V69" i="34" a="1"/>
  <c r="W195" i="34" a="1"/>
  <c r="T114" i="34" a="1"/>
  <c r="X114" i="34" a="1"/>
  <c r="Z204" i="34" a="1"/>
  <c r="U166" i="34" a="1"/>
  <c r="Z222" i="34" a="1"/>
  <c r="T227" i="34" a="1"/>
  <c r="W201" i="34" a="1"/>
  <c r="Z183" i="35" a="1"/>
  <c r="Z142" i="34" a="1"/>
  <c r="Y247" i="34" a="1"/>
  <c r="X81" i="34" a="1"/>
  <c r="V120" i="34" a="1"/>
  <c r="X118" i="34" a="1"/>
  <c r="T222" i="34" a="1"/>
  <c r="W230" i="34" a="1"/>
  <c r="V223" i="34" a="1"/>
  <c r="X165" i="34" a="1"/>
  <c r="X216" i="34" a="1"/>
  <c r="W293" i="34" a="1"/>
  <c r="Y43" i="34" a="1"/>
  <c r="W34" i="34" a="1"/>
  <c r="X26" i="34" a="1"/>
  <c r="V73" i="35" a="1"/>
  <c r="U149" i="35" a="1"/>
  <c r="U19" i="34" a="1"/>
  <c r="U237" i="34" a="1"/>
  <c r="W180" i="34" a="1"/>
  <c r="Z285" i="34" a="1"/>
  <c r="T167" i="34" a="1"/>
  <c r="X181" i="34" a="1"/>
  <c r="W43" i="34" a="1"/>
  <c r="W40" i="34" a="1"/>
  <c r="T103" i="34" a="1"/>
  <c r="T253" i="34" a="1"/>
  <c r="Y30" i="34" a="1"/>
  <c r="U20" i="34" a="1"/>
  <c r="X48" i="34" a="1"/>
  <c r="Z27" i="34" a="1"/>
  <c r="X78" i="34" a="1"/>
  <c r="Z21" i="34" a="1"/>
  <c r="Z301" i="34" a="1"/>
  <c r="T74" i="35" a="1"/>
  <c r="T168" i="34" a="1"/>
  <c r="T165" i="34" a="1"/>
  <c r="T295" i="34" a="1"/>
  <c r="V19" i="34" a="1"/>
  <c r="U60" i="34" a="1"/>
  <c r="U186" i="34" a="1"/>
  <c r="V130" i="34" a="1"/>
  <c r="Y32" i="34" a="1"/>
  <c r="W27" i="34" a="1"/>
  <c r="U46" i="34" a="1"/>
  <c r="T230" i="34" a="1"/>
  <c r="W142" i="34" a="1"/>
  <c r="X50" i="34" a="1"/>
  <c r="W280" i="34" a="1"/>
  <c r="T298" i="34" a="1"/>
  <c r="V90" i="34" a="1"/>
  <c r="X126" i="34" a="1"/>
  <c r="T115" i="34" a="1"/>
  <c r="W75" i="34" a="1"/>
  <c r="T265" i="34" a="1"/>
  <c r="Z24" i="34" a="1"/>
  <c r="Z247" i="34" a="1"/>
  <c r="Z106" i="34" a="1"/>
  <c r="U228" i="34" a="1"/>
  <c r="V218" i="34" a="1"/>
  <c r="W117" i="34" a="1"/>
  <c r="T304" i="34" a="1"/>
  <c r="V205" i="34" a="1"/>
  <c r="W164" i="34" a="1"/>
  <c r="V70" i="34" a="1"/>
  <c r="Z306" i="34" a="1"/>
  <c r="Z253" i="34" a="1"/>
  <c r="Y168" i="34" a="1"/>
  <c r="X52" i="34" a="1"/>
  <c r="V236" i="34" a="1"/>
  <c r="Z69" i="34" a="1"/>
  <c r="V224" i="34" a="1"/>
  <c r="Y181" i="34" a="1"/>
  <c r="U302" i="34" a="1"/>
  <c r="V16" i="34" a="1"/>
  <c r="U27" i="34" a="1"/>
  <c r="W110" i="34" a="1"/>
  <c r="T92" i="34" a="1"/>
  <c r="Y27" i="34" a="1"/>
  <c r="U208" i="34" a="1"/>
  <c r="V158" i="34" a="1"/>
  <c r="Y120" i="34" a="1"/>
  <c r="X40" i="34" a="1"/>
  <c r="X80" i="34" a="1"/>
  <c r="T189" i="34" a="1"/>
  <c r="V183" i="35" a="1"/>
  <c r="Z34" i="34" a="1"/>
  <c r="T163" i="34" a="1"/>
  <c r="U222" i="34" a="1"/>
  <c r="U52" i="34" a="1"/>
  <c r="U120" i="34" a="1"/>
  <c r="Y58" i="34" a="1"/>
  <c r="Z197" i="34" a="1"/>
  <c r="U245" i="34" a="1"/>
  <c r="Y106" i="34" a="1"/>
  <c r="Y158" i="34" a="1"/>
  <c r="T238" i="34" a="1"/>
  <c r="V225" i="34" a="1"/>
  <c r="Z297" i="34" a="1"/>
  <c r="Z280" i="34" a="1"/>
  <c r="U226" i="34" a="1"/>
  <c r="X124" i="34" a="1"/>
  <c r="U117" i="34" a="1"/>
  <c r="Z147" i="34" a="1"/>
  <c r="U35" i="34" a="1"/>
  <c r="V80" i="34" a="1"/>
  <c r="X307" i="35" a="1"/>
  <c r="Y194" i="34" a="1"/>
  <c r="V273" i="34" a="1"/>
  <c r="T24" i="34" a="1"/>
  <c r="U181" i="34" a="1"/>
  <c r="V127" i="34" a="1"/>
  <c r="Y124" i="34" a="1"/>
  <c r="V106" i="34" a="1"/>
  <c r="Y70" i="34" a="1"/>
  <c r="X289" i="34" a="1"/>
  <c r="W217" i="34" a="1"/>
  <c r="U30" i="34" a="1"/>
  <c r="V197" i="34" a="1"/>
  <c r="Y96" i="34" a="1"/>
  <c r="T287" i="34" a="1"/>
  <c r="V306" i="34" a="1"/>
  <c r="U77" i="34" a="1"/>
  <c r="Y189" i="34" a="1"/>
  <c r="Y300" i="34" a="1"/>
  <c r="V31" i="34" a="1"/>
  <c r="X98" i="34" a="1"/>
  <c r="Z138" i="34" a="1"/>
  <c r="T179" i="34" a="1"/>
  <c r="X20" i="34" a="1"/>
  <c r="T15" i="34" a="1"/>
  <c r="W136" i="34" a="1"/>
  <c r="V67" i="34" a="1"/>
  <c r="U104" i="34" a="1"/>
  <c r="W190" i="34" a="1"/>
  <c r="U176" i="34" a="1"/>
  <c r="U300" i="34" a="1"/>
  <c r="T278" i="34" a="1"/>
  <c r="U289" i="34" a="1"/>
  <c r="Z41" i="34" a="1"/>
  <c r="X310" i="34" a="1"/>
  <c r="X265" i="34" a="1"/>
  <c r="X223" i="34" a="1"/>
  <c r="W305" i="34" a="1"/>
  <c r="U47" i="34" a="1"/>
  <c r="V191" i="34" a="1"/>
  <c r="U238" i="34" a="1"/>
  <c r="Z40" i="34" a="1"/>
  <c r="Z227" i="34" a="1"/>
  <c r="V157" i="34" a="1"/>
  <c r="X190" i="34" a="1"/>
  <c r="U59" i="34" a="1"/>
  <c r="W253" i="34" a="1"/>
  <c r="T62" i="34" a="1"/>
  <c r="U44" i="34" a="1"/>
  <c r="W73" i="35" a="1"/>
  <c r="X32" i="34" a="1"/>
  <c r="Z44" i="34" a="1"/>
  <c r="V182" i="34" a="1"/>
  <c r="V193" i="34" a="1"/>
  <c r="T47" i="34" a="1"/>
  <c r="U201" i="34" a="1"/>
  <c r="Z51" i="34" a="1"/>
  <c r="V96" i="34" a="1"/>
  <c r="X34" i="34" a="1"/>
  <c r="Z217" i="34" a="1"/>
  <c r="X27" i="34" a="1"/>
  <c r="Y166" i="34" a="1"/>
  <c r="W19" i="34" a="1"/>
  <c r="Y287" i="34" a="1"/>
  <c r="X270" i="34" a="1"/>
  <c r="Y244" i="34" a="1"/>
  <c r="X30" i="34" a="1"/>
  <c r="Y210" i="34" a="1"/>
  <c r="V14" i="34" a="1"/>
  <c r="X251" i="35" a="1"/>
  <c r="U26" i="34" a="1"/>
  <c r="X285" i="34" a="1"/>
  <c r="Z182" i="34" a="1"/>
  <c r="Z8" i="34" a="1"/>
  <c r="W208" i="34" a="1"/>
  <c r="Y126" i="34" a="1"/>
  <c r="Z176" i="34" a="1"/>
  <c r="X294" i="34" a="1"/>
  <c r="X264" i="34" a="1"/>
  <c r="Z45" i="34" a="1"/>
  <c r="Z136" i="34" a="1"/>
  <c r="V201" i="34" a="1"/>
  <c r="U210" i="34" a="1"/>
  <c r="W47" i="34" a="1"/>
  <c r="Y188" i="34" a="1"/>
  <c r="Y48" i="34" a="1"/>
  <c r="W191" i="34" a="1"/>
  <c r="X45" i="34" a="1"/>
  <c r="V209" i="35" a="1"/>
  <c r="Z303" i="34" a="1"/>
  <c r="Y128" i="34" a="1"/>
  <c r="W96" i="34" a="1"/>
  <c r="V92" i="34" a="1"/>
  <c r="X25" i="34" a="1"/>
  <c r="U55" i="34" a="1"/>
  <c r="X91" i="34" a="1"/>
  <c r="U298" i="34" a="1"/>
  <c r="Z158" i="34" a="1"/>
  <c r="U130" i="34" a="1"/>
  <c r="Y163" i="34" a="1"/>
  <c r="U67" i="34" a="1"/>
  <c r="V78" i="34" a="1"/>
  <c r="U165" i="34" a="1"/>
  <c r="X301" i="34" a="1"/>
  <c r="U188" i="34" a="1"/>
  <c r="Z63" i="34" a="1"/>
  <c r="Z189" i="34" a="1"/>
  <c r="W214" i="34" a="1"/>
  <c r="T66" i="34" a="1"/>
  <c r="W128" i="34" a="1"/>
  <c r="Y267" i="34" a="1"/>
  <c r="X238" i="34" a="1"/>
  <c r="U24" i="34" a="1"/>
  <c r="W178" i="34" a="1"/>
  <c r="Z66" i="34" a="1"/>
  <c r="T44" i="34" a="1"/>
  <c r="Y51" i="34" a="1"/>
  <c r="W149" i="35" a="1"/>
  <c r="U154" i="34" a="1"/>
  <c r="Y164" i="34" a="1"/>
  <c r="W42" i="34" a="1"/>
  <c r="V264" i="34" a="1"/>
  <c r="X94" i="34" a="1"/>
  <c r="T86" i="34" a="1"/>
  <c r="Y40" i="34" a="1"/>
  <c r="V176" i="34" a="1"/>
  <c r="V186" i="34" a="1"/>
  <c r="V60" i="34" a="1"/>
  <c r="Y298" i="34" a="1"/>
  <c r="X43" i="34" a="1"/>
  <c r="X201" i="34" a="1"/>
  <c r="X90" i="34" a="1"/>
  <c r="Z224" i="34" a="1"/>
  <c r="Z194" i="34" a="1"/>
  <c r="Y55" i="34" a="1"/>
  <c r="U21" i="34" a="1"/>
  <c r="T297" i="34" a="1"/>
  <c r="W285" i="34" a="1"/>
  <c r="W279" i="34" a="1"/>
  <c r="T69" i="34" a="1"/>
  <c r="U86" i="34" a="1"/>
  <c r="Z95" i="34" a="1"/>
  <c r="U297" i="34" a="1"/>
  <c r="W58" i="34" a="1"/>
  <c r="W205" i="34" a="1"/>
  <c r="V21" i="34" a="1"/>
  <c r="Y176" i="34" a="1"/>
  <c r="Y44" i="34" a="1"/>
  <c r="W121" i="34" a="1"/>
  <c r="Z300" i="34" a="1"/>
  <c r="Z310" i="34" a="1"/>
  <c r="V215" i="34" a="1"/>
  <c r="U310" i="34" a="1"/>
  <c r="Y167" i="34" a="1"/>
  <c r="Z126" i="34" a="1"/>
  <c r="T120" i="34" a="1"/>
  <c r="X77" i="34" a="1"/>
  <c r="U304" i="34" a="1"/>
  <c r="Y34" i="34" a="1"/>
  <c r="Y11" i="34" a="1"/>
  <c r="V296" i="34" a="1"/>
  <c r="V8" i="34" a="1"/>
  <c r="W266" i="34" a="1"/>
  <c r="T138" i="34" a="1"/>
  <c r="Z116" i="34" a="1"/>
  <c r="V241" i="34" a="1"/>
  <c r="X160" i="34" a="1"/>
  <c r="V298" i="34" a="1"/>
  <c r="U202" i="34" a="1"/>
  <c r="T95" i="34" a="1"/>
  <c r="Y228" i="34" a="1"/>
  <c r="T46" i="34" a="1"/>
  <c r="U197" i="34" a="1"/>
  <c r="T136" i="34" a="1"/>
  <c r="V212" i="34" a="1"/>
  <c r="U147" i="34" a="1"/>
  <c r="U230" i="34" a="1"/>
  <c r="V210" i="34" a="1"/>
  <c r="X233" i="34" a="1"/>
  <c r="V178" i="34" a="1"/>
  <c r="U270" i="34" a="1"/>
  <c r="W265" i="34" a="1"/>
  <c r="X44" i="34" a="1"/>
  <c r="T301" i="34" a="1"/>
  <c r="T241" i="34" a="1"/>
  <c r="X121" i="34" a="1"/>
  <c r="T310" i="34" a="1"/>
  <c r="Z121" i="34" a="1"/>
  <c r="U31" i="34" a="1"/>
  <c r="Y236" i="34" a="1"/>
  <c r="X154" i="34" a="1"/>
  <c r="Z46" i="34" a="1"/>
  <c r="Z286" i="34" a="1"/>
  <c r="Z91" i="34" a="1"/>
  <c r="Z205" i="34" a="1"/>
  <c r="U14" i="34" a="1"/>
  <c r="Y127" i="34" a="1"/>
  <c r="T19" i="34" a="1"/>
  <c r="U42" i="34" a="1"/>
  <c r="T77" i="34" a="1"/>
  <c r="Z92" i="34" a="1"/>
  <c r="Z120" i="34" a="1"/>
  <c r="V228" i="34" a="1"/>
  <c r="U136" i="34" a="1"/>
  <c r="W120" i="34" a="1"/>
  <c r="Y266" i="34" a="1"/>
  <c r="W8" i="34" a="1"/>
  <c r="U224" i="34" a="1"/>
  <c r="Z13" i="34" a="1"/>
  <c r="X217" i="34" a="1"/>
  <c r="V154" i="34" a="1"/>
  <c r="V124" i="34" a="1"/>
  <c r="W59" i="34" a="1"/>
  <c r="T30" i="34" a="1"/>
  <c r="U28" i="34" a="1"/>
  <c r="Y19" i="34" a="1"/>
  <c r="V40" i="34" a="1"/>
  <c r="U217" i="34" a="1"/>
  <c r="X204" i="34" a="1"/>
  <c r="Z225" i="34" a="1"/>
  <c r="T118" i="34" a="1"/>
  <c r="Y118" i="34" a="1"/>
  <c r="T277" i="34" a="1"/>
  <c r="X137" i="34" a="1"/>
  <c r="W50" i="34" a="1"/>
  <c r="Z11" i="34" a="1"/>
  <c r="X304" i="34" a="1"/>
  <c r="V43" i="34" a="1"/>
  <c r="X182" i="34" a="1"/>
  <c r="Y274" i="34" a="1"/>
  <c r="U132" i="34" a="1"/>
  <c r="T246" i="34" a="1"/>
  <c r="U223" i="34" a="1"/>
  <c r="U274" i="34" a="1"/>
  <c r="W33" i="34" a="1"/>
  <c r="W211" i="34" a="1"/>
  <c r="Z180" i="34" a="1"/>
  <c r="W66" i="34" a="1"/>
  <c r="Y301" i="34" a="1"/>
  <c r="U246" i="34" a="1"/>
  <c r="V307" i="35" a="1"/>
  <c r="Y36" i="34" a="1"/>
  <c r="V304" i="34" a="1"/>
  <c r="W264" i="34" a="1"/>
  <c r="T195" i="34" a="1"/>
  <c r="X164" i="34" a="1"/>
  <c r="Y254" i="34" a="1"/>
  <c r="Y31" i="34" a="1"/>
  <c r="U163" i="34" a="1"/>
  <c r="Z284" i="34" a="1"/>
  <c r="U63" i="34" a="1"/>
  <c r="U73" i="35" a="1"/>
  <c r="W74" i="35" a="1"/>
  <c r="X305" i="34" a="1"/>
  <c r="U214" i="34" a="1"/>
  <c r="X212" i="34" a="1"/>
  <c r="U121" i="34" a="1"/>
  <c r="X267" i="34" a="1"/>
  <c r="W86" i="34" a="1"/>
  <c r="Z43" i="34" a="1"/>
  <c r="X42" i="34" a="1"/>
  <c r="X218" i="34" a="1"/>
  <c r="Z15" i="34" a="1"/>
  <c r="W297" i="34" a="1"/>
  <c r="V181" i="34" a="1"/>
  <c r="U273" i="34" a="1"/>
  <c r="U191" i="34" a="1"/>
  <c r="Z230" i="34" a="1"/>
  <c r="Y33" i="34" a="1"/>
  <c r="T236" i="34" a="1"/>
  <c r="X179" i="34" a="1"/>
  <c r="W90" i="34" a="1"/>
  <c r="Z26" i="34" a="1"/>
  <c r="Y10" i="34" a="1"/>
  <c r="T281" i="34" a="1"/>
  <c r="T248" i="34" a="1"/>
  <c r="U96" i="34" a="1"/>
  <c r="Z237" i="34" a="1"/>
  <c r="Z28" i="34" a="1"/>
  <c r="Y230" i="34" a="1"/>
  <c r="Z267" i="34" a="1"/>
  <c r="W186" i="34" a="1"/>
  <c r="W60" i="34" a="1"/>
  <c r="U40" i="34" a="1"/>
  <c r="V253" i="34" a="1"/>
  <c r="V24" i="34" a="1"/>
  <c r="W209" i="35" a="1"/>
  <c r="Y191" i="34" a="1"/>
  <c r="Z94" i="34" a="1"/>
  <c r="W246" i="34" a="1"/>
  <c r="Z137" i="34" a="1"/>
  <c r="U185" i="34" a="1"/>
  <c r="W134" i="34" a="1"/>
  <c r="W228" i="34" a="1"/>
  <c r="W185" i="34" a="1"/>
  <c r="W254" i="34" a="1"/>
  <c r="T116" i="34" a="1"/>
  <c r="V20" i="34" a="1"/>
  <c r="Z265" i="34" a="1"/>
  <c r="X142" i="34" a="1"/>
  <c r="T247" i="34" a="1"/>
  <c r="U284" i="34" a="1"/>
  <c r="V233" i="34" a="1"/>
  <c r="T130" i="34" a="1"/>
  <c r="W100" i="34" a="1"/>
  <c r="X224" i="34" a="1"/>
  <c r="W25" i="34" a="1"/>
  <c r="W307" i="35" a="1"/>
  <c r="Y165" i="34" a="1"/>
  <c r="Z90" i="34" a="1"/>
  <c r="X96" i="34" a="1"/>
  <c r="Z293" i="34" a="1"/>
  <c r="V278" i="34" a="1"/>
  <c r="V134" i="34" a="1"/>
  <c r="W302" i="34" a="1"/>
  <c r="U29" i="34" a="1"/>
  <c r="T201" i="34" a="1"/>
  <c r="X191" i="34" a="1"/>
  <c r="U306" i="34" a="1"/>
  <c r="Y92" i="34" a="1"/>
  <c r="V160" i="34" a="1"/>
  <c r="V189" i="34" a="1"/>
  <c r="V227" i="34" a="1"/>
  <c r="Y217" i="34" a="1"/>
  <c r="W247" i="34" a="1"/>
  <c r="X292" i="34" a="1"/>
  <c r="Z245" i="34" a="1"/>
  <c r="W127" i="34" a="1"/>
  <c r="U305" i="34" a="1"/>
  <c r="T31" i="34" a="1"/>
  <c r="W286" i="34" a="1"/>
  <c r="Y86" i="34" a="1"/>
  <c r="V137" i="34" a="1"/>
  <c r="T176" i="34" a="1"/>
  <c r="Y154" i="34" a="1"/>
  <c r="Z33" i="34" a="1"/>
  <c r="W20" i="34" a="1"/>
  <c r="U296" i="34" a="1"/>
  <c r="V185" i="34" a="1"/>
  <c r="V244" i="34" a="1"/>
  <c r="W118" i="34" a="1"/>
  <c r="V221" i="34" a="1"/>
  <c r="X281" i="34" a="1"/>
  <c r="V110" i="34" a="1"/>
  <c r="U233" i="34" a="1"/>
  <c r="T155" i="34" a="1"/>
  <c r="U45" i="34" a="1"/>
  <c r="T121" i="34" a="1"/>
  <c r="T263" i="34" a="1"/>
  <c r="V84" i="34" a="1"/>
  <c r="T244" i="34" a="1"/>
  <c r="Z164" i="34" a="1"/>
  <c r="T254" i="34" a="1"/>
  <c r="W181" i="34" a="1"/>
  <c r="Z163" i="34" a="1"/>
  <c r="Y245" i="34" a="1"/>
  <c r="V74" i="35" a="1"/>
  <c r="U137" i="34" a="1"/>
  <c r="Z254" i="34" a="1"/>
  <c r="Y134" i="34" a="1"/>
  <c r="Z50" i="34" a="1"/>
  <c r="W16" i="34" a="1"/>
  <c r="X221" i="34" a="1"/>
  <c r="U247" i="34" a="1"/>
  <c r="T149" i="35" a="1"/>
  <c r="Z101" i="34" a="1"/>
  <c r="T14" i="34" a="1"/>
  <c r="W116" i="34" a="1"/>
  <c r="V48" i="34" a="1"/>
  <c r="X101" i="34" a="1"/>
  <c r="Y14" i="34" a="1"/>
  <c r="W303" i="34" a="1"/>
  <c r="U251" i="35" a="1"/>
  <c r="Z81" i="34" a="1"/>
  <c r="X125" i="34" a="1"/>
  <c r="U179" i="34" a="1"/>
  <c r="T94" i="34" a="1"/>
  <c r="Z165" i="34" a="1"/>
  <c r="U98" i="34" a="1"/>
  <c r="V142" i="34" a="1"/>
  <c r="W281" i="34" a="1"/>
  <c r="T32" i="34" a="1"/>
  <c r="W197" i="34" a="1"/>
  <c r="Z71" i="34" a="1"/>
  <c r="T185" i="34" a="1"/>
  <c r="T132" i="34" a="1"/>
  <c r="V62" i="34" a="1"/>
  <c r="Y212" i="34" a="1"/>
  <c r="Z296" i="34" a="1"/>
  <c r="T28" i="34" a="1"/>
  <c r="T303" i="34" a="1"/>
  <c r="V11" i="34" a="1"/>
  <c r="U126" i="34" a="1"/>
  <c r="T218" i="34" a="1"/>
  <c r="T214" i="34" a="1"/>
  <c r="U218" i="34" a="1"/>
  <c r="U74" i="35" a="1"/>
  <c r="W277" i="34" a="1"/>
  <c r="V163" i="34" a="1"/>
  <c r="Z294" i="34" a="1"/>
  <c r="T180" i="34" a="1"/>
  <c r="Z166" i="34" a="1"/>
  <c r="Z214" i="34" a="1"/>
  <c r="W32" i="34" a="1"/>
  <c r="W202" i="34" a="1"/>
  <c r="U280" i="34" a="1"/>
  <c r="Y157" i="34" a="1"/>
  <c r="V164" i="34" a="1"/>
  <c r="V45" i="34" a="1"/>
  <c r="T51" i="34" a="1"/>
  <c r="V301" i="34" a="1"/>
  <c r="U78" i="34" a="1"/>
  <c r="T55" i="34" a="1"/>
  <c r="X274" i="34" a="1"/>
  <c r="X33" i="34" a="1"/>
  <c r="W188" i="34" a="1"/>
  <c r="T216" i="34" a="1"/>
  <c r="W287" i="34" a="1"/>
  <c r="T106" i="34" a="1"/>
  <c r="U216" i="34" a="1"/>
  <c r="Y202" i="34" a="1"/>
  <c r="Y67" i="34" a="1"/>
  <c r="T270" i="34" a="1"/>
  <c r="U138" i="34" a="1"/>
  <c r="Z256" i="34" a="1"/>
  <c r="Z287" i="34" a="1"/>
  <c r="X51" i="34" a="1"/>
  <c r="V125" i="34" a="1"/>
  <c r="Y253" i="34" a="1"/>
  <c r="T75" i="34" a="1"/>
  <c r="V128" i="34" a="1"/>
  <c r="X293" i="34" a="1"/>
  <c r="X127" i="34" a="1"/>
  <c r="X312" i="34" a="1"/>
  <c r="Y237" i="34" a="1"/>
  <c r="U221" i="34" a="1"/>
  <c r="T312" i="34" a="1"/>
  <c r="Y306" i="34" a="1"/>
  <c r="V66" i="34" a="1"/>
  <c r="X188" i="34" a="1"/>
  <c r="X279" i="34" a="1"/>
  <c r="U254" i="34" a="1"/>
  <c r="T307" i="35" a="1"/>
  <c r="U167" i="34" a="1"/>
  <c r="Z195" i="34" a="1"/>
  <c r="Z118" i="34" a="1"/>
  <c r="V194" i="34" a="1"/>
  <c r="U25" i="34" a="1"/>
  <c r="Y201" i="34" a="1"/>
  <c r="Z74" i="35" a="1"/>
  <c r="V116" i="34" a="1"/>
  <c r="Z273" i="34" a="1"/>
  <c r="Y303" i="34" a="1"/>
  <c r="Y304" i="34" a="1"/>
  <c r="U100" i="34" a="1"/>
  <c r="U114" i="34" a="1"/>
  <c r="T96" i="34" a="1"/>
  <c r="T90" i="34" a="1"/>
  <c r="T273" i="34" a="1"/>
  <c r="W21" i="34" a="1"/>
  <c r="V145" i="34" a="1"/>
  <c r="T135" i="34" a="1"/>
  <c r="X286" i="34" a="1"/>
  <c r="X207" i="34" a="1"/>
  <c r="V297" i="34" a="1"/>
  <c r="W106" i="34" a="1"/>
  <c r="Z209" i="35" a="1"/>
  <c r="T117" i="34" a="1"/>
  <c r="W295" i="34" a="1"/>
  <c r="Y302" i="34" a="1"/>
  <c r="V190" i="34" a="1"/>
  <c r="Z35" i="34" a="1"/>
  <c r="W166" i="34" a="1"/>
  <c r="W78" i="34" a="1"/>
  <c r="V138" i="34" a="1"/>
  <c r="X303" i="34" a="1"/>
  <c r="W301" i="34" a="1"/>
  <c r="U183" i="35" a="1"/>
  <c r="T43" i="34" a="1"/>
  <c r="W28" i="34" a="1"/>
  <c r="V251" i="35" a="1"/>
  <c r="U135" i="34" a="1"/>
  <c r="X95" i="34" a="1"/>
  <c r="U125" i="34" a="1"/>
  <c r="Z244" i="34" a="1"/>
  <c r="U34" i="34" a="1"/>
  <c r="Y24" i="34" a="1"/>
  <c r="Z62" i="34" a="1"/>
  <c r="T80" i="34" a="1"/>
  <c r="Y209" i="35" a="1"/>
  <c r="Z191" i="34" a="1"/>
  <c r="U303" i="34" a="1"/>
  <c r="X58" i="34" a="1"/>
  <c r="V245" i="34" a="1"/>
  <c r="Z248" i="34" a="1"/>
  <c r="W36" i="34" a="1"/>
  <c r="Y195" i="34" a="1"/>
  <c r="X168" i="34" a="1"/>
  <c r="X277" i="34" a="1"/>
  <c r="W147" i="34" a="1"/>
  <c r="Z84" i="34" a="1"/>
  <c r="V147" i="34" a="1"/>
  <c r="U266" i="34" a="1"/>
  <c r="Z117" i="34" a="1"/>
  <c r="Z114" i="34" a="1"/>
  <c r="X100" i="34" a="1"/>
  <c r="W71" i="34" a="1"/>
  <c r="Z20" i="34" a="1"/>
  <c r="Y84" i="34" a="1"/>
  <c r="Y73" i="35" a="1"/>
  <c r="X300" i="34" a="1"/>
  <c r="W48" i="34" a="1"/>
  <c r="X134" i="34" a="1"/>
  <c r="V121" i="34" a="1"/>
  <c r="Z32" i="34" a="1"/>
  <c r="Z211" i="34" a="1"/>
  <c r="W244" i="34" a="1"/>
  <c r="W224" i="34" a="1"/>
  <c r="V155" i="34" a="1"/>
  <c r="V101" i="34" a="1"/>
  <c r="Y278" i="34" a="1"/>
  <c r="W268" i="34" a="1"/>
  <c r="X166" i="34" a="1"/>
  <c r="U95" i="34" a="1"/>
  <c r="V36" i="34" a="1"/>
  <c r="X163" i="34" a="1"/>
  <c r="X31" i="34" a="1"/>
  <c r="U91" i="34" a="1"/>
  <c r="Y180" i="34" a="1"/>
  <c r="W235" i="34" a="1"/>
  <c r="W210" i="34" a="1"/>
  <c r="U48" i="34" a="1"/>
  <c r="V202" i="34" a="1"/>
  <c r="V168" i="34" a="1"/>
  <c r="W63" i="34" a="1"/>
  <c r="Z157" i="34" a="1"/>
  <c r="T142" i="34" a="1"/>
  <c r="Z30" i="34" a="1"/>
  <c r="V15" i="34" a="1"/>
  <c r="W91" i="34" a="1"/>
  <c r="Y248" i="34" a="1"/>
  <c r="W207" i="34" a="1"/>
  <c r="Z223" i="34" a="1"/>
  <c r="T134" i="34" a="1"/>
  <c r="X195" i="34" a="1"/>
  <c r="Z125" i="34" a="1"/>
  <c r="Z100" i="34" a="1"/>
  <c r="Y13" i="34" a="1"/>
  <c r="T209" i="35" a="1"/>
  <c r="U62" i="34" a="1"/>
  <c r="T13" i="34" a="1"/>
  <c r="U279" i="34" a="1"/>
  <c r="X268" i="34" a="1"/>
  <c r="T235" i="34" a="1"/>
  <c r="U128" i="34" a="1"/>
  <c r="Y224" i="34" a="1"/>
  <c r="X15" i="34" a="1"/>
  <c r="T183" i="35" a="1"/>
  <c r="T280" i="34" a="1"/>
  <c r="X69" i="34" a="1"/>
  <c r="X92" i="34" a="1"/>
  <c r="Z304" i="34" a="1"/>
  <c r="Y71" i="34" a="1"/>
  <c r="Y155" i="34" a="1"/>
  <c r="W44" i="34" a="1"/>
  <c r="Y265" i="34" a="1"/>
  <c r="T190" i="34" a="1"/>
  <c r="W124" i="34" a="1"/>
  <c r="W221" i="34" a="1"/>
  <c r="Y52" i="34" a="1"/>
  <c r="V117" i="34" a="1"/>
  <c r="X253" i="34" a="1"/>
  <c r="U301" i="34" a="1"/>
  <c r="T208" i="34" a="1"/>
  <c r="Y193" i="34" a="1"/>
  <c r="X235" i="34" a="1"/>
  <c r="Z251" i="35" a="1"/>
  <c r="V267" i="34" a="1"/>
  <c r="U13" i="34" a="1"/>
  <c r="Z266" i="34" a="1"/>
  <c r="Y284" i="34" a="1"/>
  <c r="Z127" i="34" a="1"/>
  <c r="Y66" i="34" a="1"/>
  <c r="Y297" i="34" a="1"/>
  <c r="X63" i="34" a="1"/>
  <c r="W92" i="34" a="1"/>
  <c r="W248" i="34" a="1"/>
  <c r="W98" i="34" a="1"/>
  <c r="T217" i="34" a="1"/>
  <c r="Y47" i="34" a="1"/>
  <c r="V42" i="34" a="1"/>
  <c r="U268" i="34" a="1"/>
  <c r="Z36" i="34" a="1"/>
  <c r="W218" i="34" a="1"/>
  <c r="Z277" i="34" a="1"/>
  <c r="T145" i="34" a="1"/>
  <c r="T63" i="34" a="1"/>
  <c r="V214" i="34" a="1"/>
  <c r="V75" i="34" a="1"/>
  <c r="W45" i="34" a="1"/>
  <c r="Z279" i="34" a="1"/>
  <c r="Y277" i="34" a="1"/>
  <c r="Y270" i="34" a="1"/>
  <c r="Z67" i="34" a="1"/>
  <c r="Y78" i="34" a="1"/>
  <c r="Y35" i="34" a="1"/>
  <c r="Z128" i="34" a="1"/>
  <c r="Z190" i="34" a="1"/>
  <c r="T233" i="34" a="1"/>
  <c r="W267" i="34" a="1"/>
  <c r="V287" i="34" a="1"/>
  <c r="Y182" i="34" a="1"/>
  <c r="T26" i="34" a="1"/>
  <c r="Y281" i="34" a="1"/>
  <c r="V166" i="34" a="1"/>
  <c r="U225" i="34" a="1"/>
  <c r="V86" i="34" a="1"/>
  <c r="Y103" i="34" a="1"/>
  <c r="X225" i="34" a="1"/>
  <c r="Z233" i="34" a="1"/>
  <c r="V132" i="34" a="1"/>
  <c r="V208" i="34" a="1"/>
  <c r="W35" i="34" a="1"/>
  <c r="Z98" i="34" a="1"/>
  <c r="Y286" i="34" a="1"/>
  <c r="T178" i="34" a="1"/>
  <c r="T215" i="34" a="1"/>
  <c r="U263" i="34" a="1"/>
  <c r="X234" i="34" a="1"/>
  <c r="V222" i="34" a="1"/>
  <c r="Y280" i="34" a="1"/>
  <c r="Y263" i="34" a="1"/>
  <c r="W138" i="34" a="1"/>
  <c r="T193" i="34" a="1"/>
  <c r="T300" i="34" a="1"/>
  <c r="W55" i="34" a="1"/>
  <c r="T67" i="34" a="1"/>
  <c r="Z14" i="34" a="1"/>
  <c r="W158" i="34" a="1"/>
  <c r="W298" i="34" a="1"/>
  <c r="V81" i="34" a="1"/>
  <c r="T234" i="34" a="1"/>
  <c r="T110" i="34" a="1"/>
  <c r="U71" i="34" a="1"/>
  <c r="T302" i="34" a="1"/>
  <c r="Z228" i="34" a="1"/>
  <c r="T128" i="34" a="1"/>
  <c r="Y90" i="34" a="1"/>
  <c r="U69" i="34" a="1"/>
  <c r="W225" i="34" a="1"/>
  <c r="Y59" i="34" a="1"/>
  <c r="W51" i="34" a="1"/>
  <c r="U253" i="34" a="1"/>
  <c r="V98" i="34" a="1"/>
  <c r="W52" i="34" a="1"/>
  <c r="U182" i="34" a="1"/>
  <c r="X295" i="34" a="1"/>
  <c r="V46" i="34" a="1"/>
  <c r="V10" i="34" a="1"/>
  <c r="U41" i="34" a="1"/>
  <c r="Z55" i="34" a="1"/>
  <c r="U118" i="34" a="1"/>
  <c r="Y305" i="34" a="1"/>
  <c r="V100" i="34" a="1"/>
  <c r="V266" i="34" a="1"/>
  <c r="V279" i="34" a="1"/>
  <c r="X62" i="34" a="1"/>
  <c r="Y117" i="34" a="1"/>
  <c r="W179" i="34" a="1"/>
  <c r="U294" i="34" a="1"/>
  <c r="Z160" i="34" a="1"/>
  <c r="V149" i="35" a="1"/>
  <c r="W183" i="35" a="1"/>
  <c r="W168" i="34" a="1"/>
  <c r="U178" i="34" a="1"/>
  <c r="U155" i="34" a="1"/>
  <c r="X136" i="34" a="1"/>
  <c r="Z124" i="34" a="1"/>
  <c r="T101" i="34" a="1"/>
  <c r="Y29" i="34" a="1"/>
  <c r="W94" i="34" a="1"/>
  <c r="U277" i="34" a="1"/>
  <c r="W289" i="34" a="1"/>
  <c r="X157" i="34" a="1"/>
  <c r="U264" i="34" a="1"/>
  <c r="U312" i="34" a="1"/>
  <c r="V52" i="34" a="1"/>
  <c r="Y223" i="34" a="1"/>
  <c r="V263" i="34" a="1"/>
  <c r="T268" i="34" a="1"/>
  <c r="W103" i="34" a="1"/>
  <c r="X230" i="34" a="1"/>
  <c r="W294" i="34" a="1"/>
  <c r="W216" i="34" a="1"/>
  <c r="X59" i="34" a="1"/>
  <c r="Z264" i="34" a="1"/>
  <c r="X183" i="35" a="1"/>
  <c r="W241" i="34" a="1"/>
  <c r="W115" i="34" a="1"/>
  <c r="T292" i="34" a="1"/>
  <c r="Y45" i="34" a="1"/>
  <c r="X41" i="34" a="1"/>
  <c r="X29" i="34" a="1"/>
  <c r="Z234" i="34" a="1"/>
  <c r="X11" i="34" a="1"/>
  <c r="Z77" i="34" a="1"/>
  <c r="W157" i="34" a="1"/>
  <c r="T11" i="34" a="1"/>
  <c r="V77" i="34" a="1"/>
  <c r="W41" i="34" a="1"/>
  <c r="Z16" i="34" a="1"/>
  <c r="V115" i="34" a="1"/>
  <c r="U158" i="34" a="1"/>
  <c r="V63" i="34" a="1"/>
  <c r="W46" i="34" a="1"/>
  <c r="V50" i="34" a="1"/>
  <c r="Z212" i="34" a="1"/>
  <c r="U134" i="34" a="1"/>
  <c r="Z110" i="34" a="1"/>
  <c r="X132" i="34" a="1"/>
  <c r="U180" i="34" a="1"/>
  <c r="W194" i="34" a="1"/>
  <c r="U92" i="34" a="1"/>
  <c r="V280" i="34" a="1"/>
  <c r="T10" i="34" a="1"/>
  <c r="Y20" i="34" a="1"/>
  <c r="U116" i="34" a="1"/>
  <c r="Z80" i="34" a="1"/>
  <c r="W193" i="34" a="1"/>
  <c r="T164" i="34" a="1"/>
  <c r="X245" i="34" a="1"/>
  <c r="W278" i="34" a="1"/>
  <c r="T274" i="34" a="1"/>
  <c r="W167" i="34" a="1"/>
  <c r="Z10" i="34" a="1"/>
  <c r="T202" i="34" a="1"/>
  <c r="T147" i="34" a="1"/>
  <c r="Z246" i="34" a="1"/>
  <c r="W132" i="34" a="1"/>
  <c r="Z295" i="34" a="1"/>
  <c r="V281" i="34" a="1"/>
  <c r="U164" i="34" a="1"/>
  <c r="W245" i="34" a="1"/>
  <c r="T59" i="34" a="1"/>
  <c r="T78" i="34" a="1"/>
  <c r="V29" i="34" a="1"/>
  <c r="V44" i="34" a="1"/>
  <c r="T91" i="34" a="1"/>
  <c r="Z86" i="34" a="1"/>
  <c r="W204" i="34" a="1"/>
  <c r="X287" i="34" a="1"/>
  <c r="X202" i="34" a="1"/>
  <c r="X215" i="34" a="1"/>
  <c r="W304" i="34" a="1"/>
  <c r="V211" i="34" a="1"/>
  <c r="T212" i="34" a="1"/>
  <c r="W154" i="34" a="1"/>
  <c r="Y41" i="34" a="1"/>
  <c r="Y125" i="34" a="1"/>
  <c r="Z52" i="34" a="1"/>
  <c r="V292" i="34" a="1"/>
  <c r="X297" i="34" a="1"/>
  <c r="Z48" i="34" a="1"/>
  <c r="V55" i="34" a="1"/>
  <c r="W145" i="34" a="1"/>
  <c r="U292" i="34" a="1"/>
  <c r="U207" i="34" a="1"/>
  <c r="Z167" i="34" a="1"/>
  <c r="X86" i="34" a="1"/>
  <c r="Y75" i="34" a="1"/>
  <c r="W251" i="35" a="1"/>
  <c r="U211" i="34" a="1"/>
  <c r="Z29" i="34" a="1"/>
  <c r="Y296" i="34" a="1"/>
  <c r="W67" i="34" a="1"/>
  <c r="X19" i="34" a="1"/>
  <c r="Y160" i="34" a="1"/>
  <c r="U168" i="34" a="1"/>
  <c r="Z154" i="34" a="1"/>
  <c r="V135" i="34" a="1"/>
  <c r="Y137" i="34" a="1"/>
  <c r="Z216" i="34" a="1"/>
  <c r="Z263" i="34" a="1"/>
  <c r="X227" i="34" a="1"/>
  <c r="X278" i="34" a="1"/>
  <c r="X210" i="34" a="1"/>
  <c r="V41" i="34" a="1"/>
  <c r="T157" i="34" a="1"/>
  <c r="X214" i="34" a="1"/>
  <c r="Y279" i="34" a="1"/>
  <c r="Y62" i="34" a="1"/>
  <c r="W226" i="34" a="1"/>
  <c r="X205" i="34" a="1"/>
  <c r="Y74" i="35" a="1"/>
  <c r="U33" i="34" a="1"/>
  <c r="U84" i="34" a="1"/>
  <c r="V195" i="34" a="1"/>
  <c r="T124" i="34" a="1"/>
  <c r="U106" i="34" a="1"/>
  <c r="T289" i="34" a="1"/>
  <c r="Y115" i="34" a="1"/>
  <c r="X254" i="34" a="1"/>
  <c r="U160" i="34" a="1"/>
  <c r="V136" i="34" a="1"/>
  <c r="Y132" i="34" a="1"/>
  <c r="X145" i="34" a="1"/>
  <c r="T34" i="34" a="1"/>
  <c r="T98" i="34" a="1"/>
  <c r="Z145" i="34" a="1"/>
  <c r="Y16" i="34" a="1"/>
  <c r="T237" i="34" a="1"/>
  <c r="W306" i="34" a="1"/>
  <c r="X35" i="34" a="1"/>
  <c r="T223" i="34" a="1"/>
  <c r="V34" i="34" a="1"/>
  <c r="T294" i="34" a="1"/>
  <c r="Y149" i="35" a="1"/>
  <c r="X244" i="34" a="1"/>
  <c r="U32" i="34" a="1"/>
  <c r="X306" i="34" a="1"/>
  <c r="T25" i="34" a="1"/>
  <c r="V270" i="34" a="1"/>
  <c r="V248" i="34" a="1"/>
  <c r="V58" i="34" a="1"/>
  <c r="X247" i="34" a="1"/>
  <c r="X70" i="34" a="1"/>
  <c r="T306" i="34" a="1"/>
  <c r="Y21" i="34" a="1"/>
  <c r="V285" i="34" a="1"/>
  <c r="U193" i="34" a="1"/>
  <c r="U127" i="34" a="1"/>
  <c r="Z168" i="34" a="1"/>
  <c r="W69" i="34" a="1"/>
  <c r="Y285" i="34" a="1"/>
  <c r="V277" i="34" a="1"/>
  <c r="Z75" i="34" a="1"/>
  <c r="Z179" i="34" a="1"/>
  <c r="V104" i="34" a="1"/>
  <c r="V28" i="34" a="1"/>
  <c r="T166" i="34" a="1"/>
  <c r="Z181" i="34" a="1"/>
  <c r="Z289" i="34" a="1"/>
  <c r="U36" i="34" a="1"/>
  <c r="W15" i="34" a="1"/>
  <c r="T182" i="34" a="1"/>
  <c r="W30" i="34" a="1"/>
  <c r="Z215" i="34" a="1"/>
  <c r="W95" i="34" a="1"/>
  <c r="X117" i="34" a="1"/>
  <c r="Z59" i="34" a="1"/>
  <c r="V303" i="34" a="1"/>
  <c r="U110" i="34" a="1"/>
  <c r="Y197" i="34" a="1"/>
  <c r="T256" i="34" a="1"/>
  <c r="T284" i="34" a="1"/>
  <c r="Y234" i="34" a="1"/>
  <c r="U241" i="34" a="1"/>
  <c r="Y136" i="34" a="1"/>
  <c r="V26" i="34" a="1"/>
  <c r="W11" i="34" a="1"/>
  <c r="V103" i="34" a="1"/>
  <c r="T279" i="34" a="1"/>
  <c r="T205" i="34" a="1"/>
  <c r="Y46" i="34" a="1"/>
  <c r="X266" i="34" a="1"/>
  <c r="W273" i="34" a="1"/>
  <c r="Z270" i="34" a="1"/>
  <c r="U103" i="34" a="1"/>
  <c r="U12" i="34" a="1"/>
  <c r="Z185" i="34" a="1"/>
  <c r="U94" i="34" a="1"/>
  <c r="T27" i="34" a="1"/>
  <c r="V312" i="34" a="1"/>
  <c r="Z274" i="34" a="1"/>
  <c r="T221" i="34" a="1"/>
  <c r="T226" i="34" a="1"/>
  <c r="X180" i="34" a="1"/>
  <c r="U244" i="34" a="1"/>
  <c r="X138" i="34" a="1"/>
  <c r="U194" i="34" a="1"/>
  <c r="W114" i="34" a="1"/>
  <c r="Y8" i="34" a="1"/>
  <c r="V284" i="34" a="1"/>
  <c r="X208" i="34" a="1"/>
  <c r="U90" i="34" a="1"/>
  <c r="Z19" i="34" a="1"/>
  <c r="W215" i="34" a="1"/>
  <c r="T160" i="34" a="1"/>
  <c r="Y104" i="34" a="1"/>
  <c r="U75" i="34" a="1"/>
  <c r="Y50" i="34" a="1"/>
  <c r="T33" i="34" a="1"/>
  <c r="Y25" i="34" a="1"/>
  <c r="X55" i="34" a="1"/>
  <c r="X73" i="35" a="1"/>
  <c r="T245" i="34" a="1"/>
  <c r="X158" i="34" a="1"/>
  <c r="W222" i="34" a="1"/>
  <c r="Y98" i="34" a="1"/>
  <c r="Z298" i="34" a="1"/>
  <c r="T12" i="34" a="1"/>
  <c r="T126" i="34" a="1"/>
  <c r="W274" i="34" a="1"/>
  <c r="T191" i="34" a="1"/>
  <c r="Y121" i="34" a="1"/>
  <c r="Z42" i="34" a="1"/>
  <c r="W296" i="34" a="1"/>
  <c r="Y226" i="34" a="1"/>
  <c r="U293" i="34" a="1"/>
  <c r="V234" i="34" a="1"/>
  <c r="X209" i="35" a="1"/>
  <c r="V300" i="34" a="1"/>
  <c r="U189" i="34" a="1"/>
  <c r="Y42" i="34" a="1"/>
  <c r="Y94" i="34" a="1"/>
  <c r="Z207" i="34" a="1"/>
  <c r="X10" i="34" a="1"/>
  <c r="Z149" i="35" a="1"/>
  <c r="W101" i="34" a="1"/>
  <c r="T70" i="34" a="1"/>
  <c r="Y273" i="34" a="1"/>
  <c r="V247" i="34" a="1"/>
  <c r="W310" i="34" a="1"/>
  <c r="U190" i="34" a="1"/>
  <c r="X176" i="34" a="1"/>
  <c r="U267" i="34" a="1"/>
  <c r="T71" i="34" a="1"/>
  <c r="X167" i="34" a="1"/>
  <c r="W312" i="34" a="1"/>
  <c r="W137" i="34" a="1"/>
  <c r="W104" i="34" a="1"/>
  <c r="Z281" i="34" a="1"/>
  <c r="Z25" i="34" a="1"/>
  <c r="U101" i="34" a="1"/>
  <c r="T224" i="34" a="1"/>
  <c r="X302" i="34" a="1"/>
  <c r="W182" i="34" a="1"/>
  <c r="T73" i="35" a="1"/>
  <c r="W13" i="34" a="1"/>
  <c r="U43" i="34" a="1"/>
  <c r="Z60" i="34" a="1"/>
  <c r="Z186" i="34" a="1"/>
  <c r="U286" i="34" a="1"/>
  <c r="U265" i="34" a="1"/>
  <c r="V95" i="34" a="1"/>
  <c r="T264" i="34" a="1"/>
  <c r="Z278" i="34" a="1"/>
  <c r="W270" i="34" a="1"/>
  <c r="Z78" i="34" a="1"/>
  <c r="V235" i="34" a="1"/>
  <c r="T58" i="34" a="1"/>
  <c r="Y81" i="34" a="1"/>
  <c r="T125" i="34" a="1"/>
  <c r="Y221" i="34" a="1"/>
  <c r="Z305" i="34" a="1"/>
  <c r="T286" i="34" a="1"/>
  <c r="T36" i="34" a="1"/>
  <c r="Z134" i="34" a="1"/>
  <c r="T188" i="34" a="1"/>
  <c r="Z268" i="34" a="1"/>
  <c r="X280" i="34" a="1"/>
  <c r="W223" i="34" a="1"/>
  <c r="T60" i="34" a="1"/>
  <c r="T186" i="34" a="1"/>
  <c r="U212" i="34" a="1"/>
  <c r="Y28" i="34" a="1"/>
  <c r="Z155" i="34" a="1"/>
  <c r="Z96" i="34" a="1"/>
  <c r="T45" i="34" a="1"/>
  <c r="W165" i="34" a="1"/>
  <c r="Z132" i="34" a="1"/>
  <c r="W62" i="34" a="1"/>
  <c r="X194" i="34" a="1"/>
  <c r="Y208" i="34" a="1"/>
  <c r="Z292" i="34" a="1"/>
  <c r="T267" i="34" a="1"/>
  <c r="V230" i="34" a="1"/>
  <c r="U227" i="34" a="1"/>
  <c r="T21" i="34" a="1"/>
  <c r="T16" i="34" a="1"/>
  <c r="U215" i="34" a="1"/>
  <c r="U115" i="34" a="1"/>
  <c r="Y135" i="34" a="1"/>
  <c r="X106" i="34" a="1"/>
  <c r="T211" i="34" a="1"/>
  <c r="U204" i="34" a="1"/>
  <c r="W10" i="34" a="1"/>
  <c r="U307" i="35" a="1"/>
  <c r="Z235" i="34" a="1"/>
  <c r="X36" i="34" a="1"/>
  <c r="Y15" i="34" a="1"/>
  <c r="Z193" i="34" a="1"/>
  <c r="Y222" i="34" a="1"/>
  <c r="Z178" i="34" a="1"/>
  <c r="T204" i="34" a="1"/>
  <c r="Y205" i="34" a="1"/>
  <c r="Y178" i="34" a="1"/>
  <c r="T127" i="34" a="1"/>
  <c r="U124" i="34" a="1"/>
  <c r="U281" i="34" a="1"/>
  <c r="X84" i="34" a="1"/>
  <c r="U81" i="34" a="1"/>
  <c r="X298" i="34" a="1"/>
  <c r="U142" i="34" a="1"/>
  <c r="T42" i="34" a="1"/>
  <c r="X296" i="34" a="1"/>
  <c r="T305" i="34" a="1"/>
  <c r="W77" i="34" a="1"/>
  <c r="Y69" i="34" a="1"/>
  <c r="Z70" i="34" a="1"/>
  <c r="V51" i="34" a="1"/>
  <c r="V265" i="34" a="1"/>
  <c r="Y147" i="34" a="1"/>
  <c r="U145" i="34" a="1"/>
  <c r="W233" i="34" a="1"/>
  <c r="V32" i="34" a="1"/>
  <c r="Z103" i="34" a="1"/>
  <c r="V94" i="34" a="1"/>
  <c r="T296" i="34" a="1"/>
  <c r="Z312" i="34" a="1"/>
  <c r="U157" i="34" a="1"/>
  <c r="X128" i="34" a="1"/>
  <c r="X189" i="34" a="1"/>
  <c r="X155" i="34" a="1"/>
  <c r="U66" i="34" a="1"/>
  <c r="U248" i="34" a="1"/>
  <c r="V305" i="34" a="1"/>
  <c r="W84" i="34" a="1"/>
  <c r="Z201" i="34" a="1"/>
  <c r="Y183" i="35" a="1"/>
  <c r="W163" i="34" a="1"/>
  <c r="X178" i="34" a="1"/>
  <c r="Z208" i="34" a="1"/>
  <c r="Y207" i="34" a="1"/>
  <c r="V286" i="34" a="1"/>
  <c r="Y211" i="34" a="1"/>
  <c r="Y110" i="34" a="1"/>
  <c r="T29" i="34" a="1"/>
  <c r="Y294" i="34" a="1"/>
  <c r="U287" i="34" a="1"/>
  <c r="V12" i="34" a="1"/>
  <c r="Y251" i="35" a="1"/>
  <c r="X67" i="34" a="1"/>
  <c r="W125" i="34" a="1"/>
  <c r="Y142" i="34" a="1"/>
  <c r="X135" i="34" a="1"/>
  <c r="Y60" i="34" a="1"/>
  <c r="Y186" i="34" a="1"/>
  <c r="T251" i="35" a="1"/>
  <c r="W14" i="34" a="1"/>
  <c r="W300" i="34" a="1"/>
  <c r="W227" i="34" a="1"/>
  <c r="X75" i="34" a="1"/>
  <c r="T41" i="34" a="1"/>
  <c r="X236" i="34" a="1"/>
  <c r="W238" i="34" a="1"/>
  <c r="T20" i="34" a="1"/>
  <c r="T40" i="34" a="1"/>
  <c r="W176" i="34" a="1"/>
  <c r="X284" i="34" a="1"/>
  <c r="X71" i="34" a="1"/>
  <c r="W12" i="34" a="1"/>
  <c r="Y215" i="34" a="1"/>
  <c r="X12" i="34" a="1"/>
  <c r="U236" i="34" a="1"/>
  <c r="V59" i="34" a="1"/>
  <c r="X21" i="34" a="1"/>
  <c r="X193" i="34" a="1"/>
  <c r="V33" i="34" a="1"/>
  <c r="V226" i="34" a="1"/>
  <c r="Z73" i="35" a="1"/>
  <c r="Z135" i="34" a="1"/>
  <c r="W212" i="34" a="1"/>
  <c r="Z104" i="34" a="1"/>
  <c r="T8" i="34" a="1"/>
  <c r="U80" i="34" a="1"/>
  <c r="Y26" i="34" a="1"/>
  <c r="U205" i="34" a="1"/>
  <c r="Y190" i="34" a="1"/>
  <c r="T52" i="34" a="1"/>
  <c r="Y214" i="34" a="1"/>
  <c r="X256" i="34" a="1"/>
  <c r="X211" i="34" a="1"/>
  <c r="V126" i="34" a="1"/>
  <c r="X104" i="34" a="1"/>
  <c r="X13" i="34" a="1"/>
  <c r="Z238" i="34" a="1"/>
  <c r="T228" i="34" a="1"/>
  <c r="V188" i="34" a="1"/>
  <c r="Y293" i="34" a="1"/>
  <c r="X116" i="34" a="1"/>
  <c r="V35" i="34" a="1"/>
  <c r="U58" i="34" a="1"/>
  <c r="W31" i="34" a="1"/>
  <c r="W236" i="34" a="1"/>
  <c r="U10" i="34" a="1"/>
  <c r="T225" i="34" a="1"/>
  <c r="X228" i="34" a="1"/>
  <c r="U51" i="34" a="1"/>
  <c r="V295" i="34" a="1"/>
  <c r="T84" i="34" a="1"/>
  <c r="Y77" i="34" a="1"/>
  <c r="Z226" i="34" a="1"/>
  <c r="W189" i="34" a="1"/>
  <c r="Y225" i="34" a="1"/>
  <c r="W80" i="34" a="1"/>
  <c r="T210" i="34" a="1"/>
  <c r="W70" i="34" a="1"/>
  <c r="X197" i="34" a="1"/>
  <c r="Y235" i="34" a="1"/>
  <c r="Z47" i="34" a="1"/>
  <c r="X248" i="34" a="1"/>
  <c r="Y227" i="34" a="1"/>
  <c r="Y116" i="34" a="1"/>
  <c r="T154" i="34" a="1"/>
  <c r="X8" i="34" a="1"/>
  <c r="X28" i="34" a="1"/>
  <c r="W284" i="34" a="1"/>
  <c r="X74" i="35" a="1"/>
  <c r="T197" i="34" a="1"/>
  <c r="Y101" i="34" a="1"/>
  <c r="Y233" i="34" a="1"/>
  <c r="W135" i="34" a="1"/>
  <c r="W263" i="34" a="1"/>
  <c r="V47" i="34" a="1"/>
  <c r="X103" i="34" a="1"/>
  <c r="W29" i="34" a="1"/>
  <c r="Y63" i="34" a="1"/>
  <c r="T181" i="34" a="1"/>
  <c r="Y185" i="34" a="1"/>
  <c r="W26" i="34" a="1"/>
  <c r="V254" i="34" a="1"/>
  <c r="W237" i="34" a="1"/>
  <c r="X246" i="34" a="1"/>
  <c r="Y12" i="34" a="1"/>
  <c r="X47" i="34" a="1"/>
  <c r="V237" i="34" a="1"/>
  <c r="T266" i="34" a="1"/>
  <c r="Y138" i="34" a="1"/>
  <c r="X149" i="35" a="1"/>
  <c r="X14" i="34" a="1"/>
  <c r="V293" i="34" a="1"/>
  <c r="Z302" i="34" a="1"/>
  <c r="Z188" i="34" a="1"/>
  <c r="X16" i="34" a="1"/>
  <c r="V207" i="34" a="1"/>
  <c r="V13" i="34" a="1"/>
  <c r="T137" i="34" a="1"/>
  <c r="V217" i="34" a="1"/>
  <c r="U235" i="34" a="1"/>
  <c r="T207" i="34" a="1"/>
  <c r="T81" i="34" a="1"/>
  <c r="U234" i="34" a="1"/>
  <c r="X66" i="34" a="1"/>
  <c r="X226" i="34" a="1"/>
  <c r="V180" i="34" a="1"/>
  <c r="Y264" i="34" a="1"/>
  <c r="U8" i="34" a="1"/>
  <c r="T100" i="34" a="1"/>
  <c r="X147" i="34" a="1"/>
  <c r="V302" i="34" a="1"/>
  <c r="Y295" i="34" a="1"/>
  <c r="T293" i="34" a="1"/>
  <c r="V71" i="34" a="1"/>
  <c r="Y292" i="34" a="1"/>
  <c r="X185" i="34" a="1"/>
  <c r="Z236" i="34" a="1"/>
  <c r="X110" i="34" a="1"/>
  <c r="X115" i="34" a="1"/>
  <c r="Z12" i="34" a="1"/>
  <c r="X24" i="34" a="1"/>
  <c r="X222" i="34" a="1"/>
  <c r="X120" i="34" a="1"/>
  <c r="W155" i="34" a="1"/>
  <c r="V118" i="34" a="1"/>
  <c r="V274" i="34" a="1"/>
  <c r="W292" i="34" a="1"/>
  <c r="W24" i="34" a="1"/>
  <c r="W126" i="34" a="1"/>
  <c r="Y145" i="34" a="1"/>
  <c r="V167" i="34" a="1"/>
  <c r="V165" i="34" a="1"/>
  <c r="V294" i="34" a="1"/>
  <c r="X237" i="34" a="1"/>
  <c r="U11" i="34" a="1"/>
  <c r="U15" i="34" a="1"/>
  <c r="T285" i="34" a="1"/>
  <c r="T48" i="34" a="1"/>
  <c r="Y100" i="34" a="1"/>
  <c r="Z202" i="34" a="1"/>
  <c r="T158" i="34" a="1"/>
  <c r="T50" i="34" a="1"/>
  <c r="Z31" i="34" a="1"/>
  <c r="T35" i="34" a="1"/>
  <c r="W81" i="34" a="1"/>
  <c r="U70" i="34" a="1"/>
  <c r="V30" i="34" a="1"/>
  <c r="Z210" i="34" a="1"/>
  <c r="Y312" i="34" a="1"/>
  <c r="Y95" i="34" a="1"/>
  <c r="Z221" i="34" a="1"/>
  <c r="W160" i="34" a="1"/>
  <c r="U16" i="34" a="1"/>
  <c r="U285" i="34" a="1"/>
  <c r="X263" i="34" a="1"/>
  <c r="X46" i="34" a="1"/>
  <c r="U50" i="34" a="1"/>
  <c r="V27" i="34" a="1"/>
  <c r="Z58" i="34" a="1"/>
  <c r="W234" i="34" a="1"/>
  <c r="U195" i="34" a="1"/>
  <c r="X60" i="34" a="1"/>
  <c r="X186" i="34" a="1"/>
  <c r="U278" i="34" a="1"/>
  <c r="X273" i="34" a="1"/>
  <c r="X273" i="34" l="1"/>
  <c r="U278" i="34"/>
  <c r="X186" i="34"/>
  <c r="X60" i="34"/>
  <c r="U195" i="34"/>
  <c r="W234" i="34"/>
  <c r="Z58" i="34"/>
  <c r="V27" i="34"/>
  <c r="U50" i="34"/>
  <c r="X46" i="34"/>
  <c r="X263" i="34"/>
  <c r="U285" i="34"/>
  <c r="U16" i="34"/>
  <c r="W160" i="34"/>
  <c r="Z221" i="34"/>
  <c r="Y95" i="34"/>
  <c r="Y312" i="34"/>
  <c r="Z210" i="34"/>
  <c r="V30" i="34"/>
  <c r="U70" i="34"/>
  <c r="W81" i="34"/>
  <c r="T35" i="34"/>
  <c r="Z31" i="34"/>
  <c r="T50" i="34"/>
  <c r="T158" i="34"/>
  <c r="Z202" i="34"/>
  <c r="Y100" i="34"/>
  <c r="T48" i="34"/>
  <c r="T285" i="34"/>
  <c r="U15" i="34"/>
  <c r="U11" i="34"/>
  <c r="X237" i="34"/>
  <c r="V294" i="34"/>
  <c r="V165" i="34"/>
  <c r="V167" i="34"/>
  <c r="Y145" i="34"/>
  <c r="W126" i="34"/>
  <c r="W24" i="34"/>
  <c r="W292" i="34"/>
  <c r="V274" i="34"/>
  <c r="V118" i="34"/>
  <c r="W155" i="34"/>
  <c r="X120" i="34"/>
  <c r="X222" i="34"/>
  <c r="X24" i="34"/>
  <c r="Z12" i="34"/>
  <c r="X115" i="34"/>
  <c r="X110" i="34"/>
  <c r="Z236" i="34"/>
  <c r="X185" i="34"/>
  <c r="Y292" i="34"/>
  <c r="V71" i="34"/>
  <c r="T293" i="34"/>
  <c r="Y295" i="34"/>
  <c r="V302" i="34"/>
  <c r="X147" i="34"/>
  <c r="T100" i="34"/>
  <c r="U8" i="34"/>
  <c r="Y264" i="34"/>
  <c r="V180" i="34"/>
  <c r="X226" i="34"/>
  <c r="X66" i="34"/>
  <c r="U234" i="34"/>
  <c r="T81" i="34"/>
  <c r="T207" i="34"/>
  <c r="U235" i="34"/>
  <c r="V217" i="34"/>
  <c r="T137" i="34"/>
  <c r="V13" i="34"/>
  <c r="V207" i="34"/>
  <c r="X16" i="34"/>
  <c r="Z188" i="34"/>
  <c r="Z302" i="34"/>
  <c r="V293" i="34"/>
  <c r="X14" i="34"/>
  <c r="X149" i="35"/>
  <c r="Y138" i="34"/>
  <c r="T266" i="34"/>
  <c r="V237" i="34"/>
  <c r="X47" i="34"/>
  <c r="Y12" i="34"/>
  <c r="X246" i="34"/>
  <c r="W237" i="34"/>
  <c r="V254" i="34"/>
  <c r="W26" i="34"/>
  <c r="Y185" i="34"/>
  <c r="T181" i="34"/>
  <c r="Y63" i="34"/>
  <c r="W29" i="34"/>
  <c r="X103" i="34"/>
  <c r="V47" i="34"/>
  <c r="W263" i="34"/>
  <c r="W135" i="34"/>
  <c r="Y233" i="34"/>
  <c r="Y101" i="34"/>
  <c r="T197" i="34"/>
  <c r="X74" i="35"/>
  <c r="W284" i="34"/>
  <c r="X28" i="34"/>
  <c r="X8" i="34"/>
  <c r="T154" i="34"/>
  <c r="Y116" i="34"/>
  <c r="Y227" i="34"/>
  <c r="X248" i="34"/>
  <c r="Z47" i="34"/>
  <c r="Y235" i="34"/>
  <c r="X197" i="34"/>
  <c r="W70" i="34"/>
  <c r="T210" i="34"/>
  <c r="W80" i="34"/>
  <c r="Y225" i="34"/>
  <c r="W189" i="34"/>
  <c r="Z226" i="34"/>
  <c r="Y77" i="34"/>
  <c r="T84" i="34"/>
  <c r="V295" i="34"/>
  <c r="U51" i="34"/>
  <c r="X228" i="34"/>
  <c r="T225" i="34"/>
  <c r="U10" i="34"/>
  <c r="W236" i="34"/>
  <c r="W31" i="34"/>
  <c r="U58" i="34"/>
  <c r="V35" i="34"/>
  <c r="X116" i="34"/>
  <c r="Y293" i="34"/>
  <c r="V188" i="34"/>
  <c r="T228" i="34"/>
  <c r="Z238" i="34"/>
  <c r="X13" i="34"/>
  <c r="X104" i="34"/>
  <c r="V126" i="34"/>
  <c r="X211" i="34"/>
  <c r="X256" i="34"/>
  <c r="Y214" i="34"/>
  <c r="T52" i="34"/>
  <c r="Y190" i="34"/>
  <c r="U205" i="34"/>
  <c r="Y26" i="34"/>
  <c r="U80" i="34"/>
  <c r="T8" i="34"/>
  <c r="Z104" i="34"/>
  <c r="W212" i="34"/>
  <c r="Z135" i="34"/>
  <c r="Z73" i="35"/>
  <c r="V226" i="34"/>
  <c r="V33" i="34"/>
  <c r="X193" i="34"/>
  <c r="X21" i="34"/>
  <c r="V59" i="34"/>
  <c r="U236" i="34"/>
  <c r="X12" i="34"/>
  <c r="Y215" i="34"/>
  <c r="W12" i="34"/>
  <c r="X71" i="34"/>
  <c r="X284" i="34"/>
  <c r="W176" i="34"/>
  <c r="T40" i="34"/>
  <c r="T20" i="34"/>
  <c r="W238" i="34"/>
  <c r="X236" i="34"/>
  <c r="T41" i="34"/>
  <c r="X75" i="34"/>
  <c r="W227" i="34"/>
  <c r="W300" i="34"/>
  <c r="W14" i="34"/>
  <c r="T251" i="35"/>
  <c r="Y186" i="34"/>
  <c r="Y60" i="34"/>
  <c r="X135" i="34"/>
  <c r="Y142" i="34"/>
  <c r="W125" i="34"/>
  <c r="X67" i="34"/>
  <c r="Y251" i="35"/>
  <c r="V12" i="34"/>
  <c r="U287" i="34"/>
  <c r="Y294" i="34"/>
  <c r="T29" i="34"/>
  <c r="Y110" i="34"/>
  <c r="Y211" i="34"/>
  <c r="V286" i="34"/>
  <c r="Y207" i="34"/>
  <c r="Z208" i="34"/>
  <c r="X178" i="34"/>
  <c r="W163" i="34"/>
  <c r="Y183" i="35"/>
  <c r="Z201" i="34"/>
  <c r="W84" i="34"/>
  <c r="V305" i="34"/>
  <c r="U248" i="34"/>
  <c r="U66" i="34"/>
  <c r="X155" i="34"/>
  <c r="X189" i="34"/>
  <c r="X128" i="34"/>
  <c r="U157" i="34"/>
  <c r="Z312" i="34"/>
  <c r="T296" i="34"/>
  <c r="V94" i="34"/>
  <c r="Z103" i="34"/>
  <c r="V32" i="34"/>
  <c r="W233" i="34"/>
  <c r="U145" i="34"/>
  <c r="Y147" i="34"/>
  <c r="V265" i="34"/>
  <c r="V51" i="34"/>
  <c r="Z70" i="34"/>
  <c r="Y69" i="34"/>
  <c r="W77" i="34"/>
  <c r="T305" i="34"/>
  <c r="X296" i="34"/>
  <c r="T42" i="34"/>
  <c r="U142" i="34"/>
  <c r="X298" i="34"/>
  <c r="U81" i="34"/>
  <c r="X84" i="34"/>
  <c r="U281" i="34"/>
  <c r="U124" i="34"/>
  <c r="T127" i="34"/>
  <c r="Y178" i="34"/>
  <c r="Y205" i="34"/>
  <c r="T204" i="34"/>
  <c r="Z178" i="34"/>
  <c r="Y222" i="34"/>
  <c r="Z193" i="34"/>
  <c r="Y15" i="34"/>
  <c r="X36" i="34"/>
  <c r="Z235" i="34"/>
  <c r="U307" i="35"/>
  <c r="W10" i="34"/>
  <c r="U204" i="34"/>
  <c r="T211" i="34"/>
  <c r="X106" i="34"/>
  <c r="Y135" i="34"/>
  <c r="U115" i="34"/>
  <c r="U215" i="34"/>
  <c r="T16" i="34"/>
  <c r="T21" i="34"/>
  <c r="U227" i="34"/>
  <c r="V230" i="34"/>
  <c r="T267" i="34"/>
  <c r="Z292" i="34"/>
  <c r="Y208" i="34"/>
  <c r="X194" i="34"/>
  <c r="W62" i="34"/>
  <c r="Z132" i="34"/>
  <c r="W165" i="34"/>
  <c r="T45" i="34"/>
  <c r="Z96" i="34"/>
  <c r="Z155" i="34"/>
  <c r="Y28" i="34"/>
  <c r="U212" i="34"/>
  <c r="T186" i="34"/>
  <c r="T60" i="34"/>
  <c r="W223" i="34"/>
  <c r="X280" i="34"/>
  <c r="Z268" i="34"/>
  <c r="T188" i="34"/>
  <c r="Z134" i="34"/>
  <c r="T36" i="34"/>
  <c r="T286" i="34"/>
  <c r="Z305" i="34"/>
  <c r="Y221" i="34"/>
  <c r="T125" i="34"/>
  <c r="Y81" i="34"/>
  <c r="T58" i="34"/>
  <c r="V235" i="34"/>
  <c r="Z78" i="34"/>
  <c r="W270" i="34"/>
  <c r="Z278" i="34"/>
  <c r="T264" i="34"/>
  <c r="V95" i="34"/>
  <c r="U265" i="34"/>
  <c r="U286" i="34"/>
  <c r="Z186" i="34"/>
  <c r="Z60" i="34"/>
  <c r="U43" i="34"/>
  <c r="W13" i="34"/>
  <c r="T73" i="35"/>
  <c r="W182" i="34"/>
  <c r="X302" i="34"/>
  <c r="T224" i="34"/>
  <c r="U101" i="34"/>
  <c r="Z25" i="34"/>
  <c r="Z281" i="34"/>
  <c r="W104" i="34"/>
  <c r="W137" i="34"/>
  <c r="W312" i="34"/>
  <c r="X167" i="34"/>
  <c r="T71" i="34"/>
  <c r="U267" i="34"/>
  <c r="X176" i="34"/>
  <c r="U190" i="34"/>
  <c r="W310" i="34"/>
  <c r="V247" i="34"/>
  <c r="Y273" i="34"/>
  <c r="T70" i="34"/>
  <c r="W101" i="34"/>
  <c r="Z149" i="35"/>
  <c r="X10" i="34"/>
  <c r="Z207" i="34"/>
  <c r="Y94" i="34"/>
  <c r="Y42" i="34"/>
  <c r="U189" i="34"/>
  <c r="V300" i="34"/>
  <c r="X209" i="35"/>
  <c r="V234" i="34"/>
  <c r="U293" i="34"/>
  <c r="Y226" i="34"/>
  <c r="W296" i="34"/>
  <c r="Z42" i="34"/>
  <c r="Y121" i="34"/>
  <c r="T191" i="34"/>
  <c r="W274" i="34"/>
  <c r="T126" i="34"/>
  <c r="T12" i="34"/>
  <c r="Z298" i="34"/>
  <c r="Y98" i="34"/>
  <c r="W222" i="34"/>
  <c r="X158" i="34"/>
  <c r="T245" i="34"/>
  <c r="X73" i="35"/>
  <c r="X55" i="34"/>
  <c r="Y25" i="34"/>
  <c r="T33" i="34"/>
  <c r="Y50" i="34"/>
  <c r="U75" i="34"/>
  <c r="Y104" i="34"/>
  <c r="T160" i="34"/>
  <c r="W215" i="34"/>
  <c r="Z19" i="34"/>
  <c r="U90" i="34"/>
  <c r="X208" i="34"/>
  <c r="V284" i="34"/>
  <c r="Y8" i="34"/>
  <c r="W114" i="34"/>
  <c r="U194" i="34"/>
  <c r="X138" i="34"/>
  <c r="U244" i="34"/>
  <c r="X180" i="34"/>
  <c r="T226" i="34"/>
  <c r="T221" i="34"/>
  <c r="Z274" i="34"/>
  <c r="V312" i="34"/>
  <c r="T27" i="34"/>
  <c r="U94" i="34"/>
  <c r="Z185" i="34"/>
  <c r="U12" i="34"/>
  <c r="U103" i="34"/>
  <c r="Z270" i="34"/>
  <c r="W273" i="34"/>
  <c r="X266" i="34"/>
  <c r="Y46" i="34"/>
  <c r="T205" i="34"/>
  <c r="T279" i="34"/>
  <c r="V103" i="34"/>
  <c r="W11" i="34"/>
  <c r="V26" i="34"/>
  <c r="Y136" i="34"/>
  <c r="U241" i="34"/>
  <c r="Y234" i="34"/>
  <c r="T284" i="34"/>
  <c r="T256" i="34"/>
  <c r="Y197" i="34"/>
  <c r="U110" i="34"/>
  <c r="V303" i="34"/>
  <c r="Z59" i="34"/>
  <c r="X117" i="34"/>
  <c r="W95" i="34"/>
  <c r="Z215" i="34"/>
  <c r="W30" i="34"/>
  <c r="T182" i="34"/>
  <c r="W15" i="34"/>
  <c r="U36" i="34"/>
  <c r="Z289" i="34"/>
  <c r="Z181" i="34"/>
  <c r="T166" i="34"/>
  <c r="V28" i="34"/>
  <c r="V104" i="34"/>
  <c r="Z179" i="34"/>
  <c r="Z75" i="34"/>
  <c r="V277" i="34"/>
  <c r="Y285" i="34"/>
  <c r="W69" i="34"/>
  <c r="Z168" i="34"/>
  <c r="U127" i="34"/>
  <c r="U193" i="34"/>
  <c r="V285" i="34"/>
  <c r="Y21" i="34"/>
  <c r="T306" i="34"/>
  <c r="X70" i="34"/>
  <c r="X247" i="34"/>
  <c r="V58" i="34"/>
  <c r="V248" i="34"/>
  <c r="V270" i="34"/>
  <c r="T25" i="34"/>
  <c r="X306" i="34"/>
  <c r="U32" i="34"/>
  <c r="X244" i="34"/>
  <c r="Y149" i="35"/>
  <c r="T294" i="34"/>
  <c r="V34" i="34"/>
  <c r="T223" i="34"/>
  <c r="X35" i="34"/>
  <c r="W306" i="34"/>
  <c r="T237" i="34"/>
  <c r="Y16" i="34"/>
  <c r="Z145" i="34"/>
  <c r="T98" i="34"/>
  <c r="T34" i="34"/>
  <c r="X145" i="34"/>
  <c r="Y132" i="34"/>
  <c r="V136" i="34"/>
  <c r="U160" i="34"/>
  <c r="X254" i="34"/>
  <c r="Y115" i="34"/>
  <c r="T289" i="34"/>
  <c r="U106" i="34"/>
  <c r="T124" i="34"/>
  <c r="V195" i="34"/>
  <c r="U84" i="34"/>
  <c r="U33" i="34"/>
  <c r="Y74" i="35"/>
  <c r="X205" i="34"/>
  <c r="W226" i="34"/>
  <c r="Y62" i="34"/>
  <c r="Y279" i="34"/>
  <c r="X214" i="34"/>
  <c r="T157" i="34"/>
  <c r="V41" i="34"/>
  <c r="X210" i="34"/>
  <c r="X278" i="34"/>
  <c r="X227" i="34"/>
  <c r="Z263" i="34"/>
  <c r="Z216" i="34"/>
  <c r="Y137" i="34"/>
  <c r="V135" i="34"/>
  <c r="Z154" i="34"/>
  <c r="U168" i="34"/>
  <c r="Y160" i="34"/>
  <c r="X19" i="34"/>
  <c r="W67" i="34"/>
  <c r="Y296" i="34"/>
  <c r="Z29" i="34"/>
  <c r="U211" i="34"/>
  <c r="W251" i="35"/>
  <c r="Y75" i="34"/>
  <c r="X86" i="34"/>
  <c r="Z167" i="34"/>
  <c r="U207" i="34"/>
  <c r="U292" i="34"/>
  <c r="W145" i="34"/>
  <c r="V55" i="34"/>
  <c r="Z48" i="34"/>
  <c r="X297" i="34"/>
  <c r="V292" i="34"/>
  <c r="Z52" i="34"/>
  <c r="Y125" i="34"/>
  <c r="Y41" i="34"/>
  <c r="W154" i="34"/>
  <c r="T212" i="34"/>
  <c r="V211" i="34"/>
  <c r="W304" i="34"/>
  <c r="X215" i="34"/>
  <c r="X202" i="34"/>
  <c r="X287" i="34"/>
  <c r="W204" i="34"/>
  <c r="Z86" i="34"/>
  <c r="T91" i="34"/>
  <c r="V44" i="34"/>
  <c r="V29" i="34"/>
  <c r="T78" i="34"/>
  <c r="T59" i="34"/>
  <c r="W245" i="34"/>
  <c r="U164" i="34"/>
  <c r="V281" i="34"/>
  <c r="Z295" i="34"/>
  <c r="W132" i="34"/>
  <c r="Z246" i="34"/>
  <c r="T147" i="34"/>
  <c r="T202" i="34"/>
  <c r="Z10" i="34"/>
  <c r="W167" i="34"/>
  <c r="T274" i="34"/>
  <c r="W278" i="34"/>
  <c r="X245" i="34"/>
  <c r="T164" i="34"/>
  <c r="W193" i="34"/>
  <c r="Z80" i="34"/>
  <c r="U116" i="34"/>
  <c r="Y20" i="34"/>
  <c r="T10" i="34"/>
  <c r="V280" i="34"/>
  <c r="U92" i="34"/>
  <c r="W194" i="34"/>
  <c r="U180" i="34"/>
  <c r="X132" i="34"/>
  <c r="Z110" i="34"/>
  <c r="U134" i="34"/>
  <c r="Z212" i="34"/>
  <c r="V50" i="34"/>
  <c r="W46" i="34"/>
  <c r="V63" i="34"/>
  <c r="U158" i="34"/>
  <c r="V115" i="34"/>
  <c r="Z16" i="34"/>
  <c r="W41" i="34"/>
  <c r="V77" i="34"/>
  <c r="T11" i="34"/>
  <c r="W157" i="34"/>
  <c r="Z77" i="34"/>
  <c r="X11" i="34"/>
  <c r="Z234" i="34"/>
  <c r="X29" i="34"/>
  <c r="X41" i="34"/>
  <c r="Y45" i="34"/>
  <c r="T292" i="34"/>
  <c r="W115" i="34"/>
  <c r="W241" i="34"/>
  <c r="X183" i="35"/>
  <c r="Z264" i="34"/>
  <c r="X59" i="34"/>
  <c r="W216" i="34"/>
  <c r="W294" i="34"/>
  <c r="X230" i="34"/>
  <c r="W103" i="34"/>
  <c r="T268" i="34"/>
  <c r="V263" i="34"/>
  <c r="Y223" i="34"/>
  <c r="V52" i="34"/>
  <c r="U312" i="34"/>
  <c r="U264" i="34"/>
  <c r="X157" i="34"/>
  <c r="W289" i="34"/>
  <c r="U277" i="34"/>
  <c r="W94" i="34"/>
  <c r="Y29" i="34"/>
  <c r="T101" i="34"/>
  <c r="Z124" i="34"/>
  <c r="X136" i="34"/>
  <c r="U155" i="34"/>
  <c r="U178" i="34"/>
  <c r="W168" i="34"/>
  <c r="W183" i="35"/>
  <c r="V149" i="35"/>
  <c r="Z160" i="34"/>
  <c r="U294" i="34"/>
  <c r="W179" i="34"/>
  <c r="Y117" i="34"/>
  <c r="X62" i="34"/>
  <c r="V279" i="34"/>
  <c r="V266" i="34"/>
  <c r="V100" i="34"/>
  <c r="Y305" i="34"/>
  <c r="U118" i="34"/>
  <c r="Z55" i="34"/>
  <c r="U41" i="34"/>
  <c r="V10" i="34"/>
  <c r="V46" i="34"/>
  <c r="X295" i="34"/>
  <c r="U182" i="34"/>
  <c r="W52" i="34"/>
  <c r="V98" i="34"/>
  <c r="U253" i="34"/>
  <c r="W51" i="34"/>
  <c r="Y59" i="34"/>
  <c r="W225" i="34"/>
  <c r="U69" i="34"/>
  <c r="Y90" i="34"/>
  <c r="T128" i="34"/>
  <c r="Z228" i="34"/>
  <c r="T302" i="34"/>
  <c r="U71" i="34"/>
  <c r="T110" i="34"/>
  <c r="T234" i="34"/>
  <c r="V81" i="34"/>
  <c r="W298" i="34"/>
  <c r="W158" i="34"/>
  <c r="Z14" i="34"/>
  <c r="T67" i="34"/>
  <c r="W55" i="34"/>
  <c r="T300" i="34"/>
  <c r="T193" i="34"/>
  <c r="W138" i="34"/>
  <c r="Y263" i="34"/>
  <c r="Y280" i="34"/>
  <c r="V222" i="34"/>
  <c r="X234" i="34"/>
  <c r="U263" i="34"/>
  <c r="T215" i="34"/>
  <c r="T178" i="34"/>
  <c r="Y286" i="34"/>
  <c r="Z98" i="34"/>
  <c r="W35" i="34"/>
  <c r="V208" i="34"/>
  <c r="V132" i="34"/>
  <c r="Z233" i="34"/>
  <c r="X225" i="34"/>
  <c r="Y103" i="34"/>
  <c r="V86" i="34"/>
  <c r="U225" i="34"/>
  <c r="V166" i="34"/>
  <c r="Y281" i="34"/>
  <c r="T26" i="34"/>
  <c r="Y182" i="34"/>
  <c r="V287" i="34"/>
  <c r="W267" i="34"/>
  <c r="T233" i="34"/>
  <c r="Z190" i="34"/>
  <c r="Z128" i="34"/>
  <c r="Y35" i="34"/>
  <c r="Y78" i="34"/>
  <c r="Z67" i="34"/>
  <c r="Y270" i="34"/>
  <c r="Y277" i="34"/>
  <c r="Z279" i="34"/>
  <c r="W45" i="34"/>
  <c r="V75" i="34"/>
  <c r="V214" i="34"/>
  <c r="T63" i="34"/>
  <c r="T145" i="34"/>
  <c r="Z277" i="34"/>
  <c r="W218" i="34"/>
  <c r="Z36" i="34"/>
  <c r="U268" i="34"/>
  <c r="V42" i="34"/>
  <c r="Y47" i="34"/>
  <c r="T217" i="34"/>
  <c r="W98" i="34"/>
  <c r="W248" i="34"/>
  <c r="W92" i="34"/>
  <c r="X63" i="34"/>
  <c r="Y297" i="34"/>
  <c r="Y66" i="34"/>
  <c r="Z127" i="34"/>
  <c r="Y284" i="34"/>
  <c r="Z266" i="34"/>
  <c r="U13" i="34"/>
  <c r="V267" i="34"/>
  <c r="Z251" i="35"/>
  <c r="X235" i="34"/>
  <c r="Y193" i="34"/>
  <c r="T208" i="34"/>
  <c r="U301" i="34"/>
  <c r="X253" i="34"/>
  <c r="V117" i="34"/>
  <c r="Y52" i="34"/>
  <c r="W221" i="34"/>
  <c r="W124" i="34"/>
  <c r="T190" i="34"/>
  <c r="Y265" i="34"/>
  <c r="W44" i="34"/>
  <c r="Y155" i="34"/>
  <c r="Y71" i="34"/>
  <c r="Z304" i="34"/>
  <c r="X92" i="34"/>
  <c r="X69" i="34"/>
  <c r="T280" i="34"/>
  <c r="T183" i="35"/>
  <c r="X15" i="34"/>
  <c r="Y224" i="34"/>
  <c r="U128" i="34"/>
  <c r="T235" i="34"/>
  <c r="X268" i="34"/>
  <c r="U279" i="34"/>
  <c r="T13" i="34"/>
  <c r="U62" i="34"/>
  <c r="T209" i="35"/>
  <c r="Y13" i="34"/>
  <c r="Z100" i="34"/>
  <c r="Z125" i="34"/>
  <c r="X195" i="34"/>
  <c r="T134" i="34"/>
  <c r="Z223" i="34"/>
  <c r="W207" i="34"/>
  <c r="Y248" i="34"/>
  <c r="W91" i="34"/>
  <c r="V15" i="34"/>
  <c r="Z30" i="34"/>
  <c r="T142" i="34"/>
  <c r="Z157" i="34"/>
  <c r="W63" i="34"/>
  <c r="V168" i="34"/>
  <c r="V202" i="34"/>
  <c r="U48" i="34"/>
  <c r="W210" i="34"/>
  <c r="W235" i="34"/>
  <c r="Y180" i="34"/>
  <c r="U91" i="34"/>
  <c r="X31" i="34"/>
  <c r="X163" i="34"/>
  <c r="V36" i="34"/>
  <c r="U95" i="34"/>
  <c r="X166" i="34"/>
  <c r="W268" i="34"/>
  <c r="Y278" i="34"/>
  <c r="V101" i="34"/>
  <c r="V155" i="34"/>
  <c r="W224" i="34"/>
  <c r="W244" i="34"/>
  <c r="Z211" i="34"/>
  <c r="Z32" i="34"/>
  <c r="V121" i="34"/>
  <c r="X134" i="34"/>
  <c r="W48" i="34"/>
  <c r="X300" i="34"/>
  <c r="Y73" i="35"/>
  <c r="Y84" i="34"/>
  <c r="Z20" i="34"/>
  <c r="W71" i="34"/>
  <c r="X100" i="34"/>
  <c r="Z114" i="34"/>
  <c r="Z117" i="34"/>
  <c r="U266" i="34"/>
  <c r="V147" i="34"/>
  <c r="Z84" i="34"/>
  <c r="W147" i="34"/>
  <c r="X277" i="34"/>
  <c r="X168" i="34"/>
  <c r="Y195" i="34"/>
  <c r="W36" i="34"/>
  <c r="Z248" i="34"/>
  <c r="V245" i="34"/>
  <c r="X58" i="34"/>
  <c r="U303" i="34"/>
  <c r="Z191" i="34"/>
  <c r="Y209" i="35"/>
  <c r="T80" i="34"/>
  <c r="Z62" i="34"/>
  <c r="Y24" i="34"/>
  <c r="U34" i="34"/>
  <c r="Z244" i="34"/>
  <c r="U125" i="34"/>
  <c r="X95" i="34"/>
  <c r="U135" i="34"/>
  <c r="V251" i="35"/>
  <c r="W28" i="34"/>
  <c r="T43" i="34"/>
  <c r="U183" i="35"/>
  <c r="W301" i="34"/>
  <c r="X303" i="34"/>
  <c r="V138" i="34"/>
  <c r="W78" i="34"/>
  <c r="W166" i="34"/>
  <c r="Z35" i="34"/>
  <c r="V190" i="34"/>
  <c r="Y302" i="34"/>
  <c r="W295" i="34"/>
  <c r="T117" i="34"/>
  <c r="Z209" i="35"/>
  <c r="W106" i="34"/>
  <c r="V297" i="34"/>
  <c r="X207" i="34"/>
  <c r="X286" i="34"/>
  <c r="T135" i="34"/>
  <c r="V145" i="34"/>
  <c r="W21" i="34"/>
  <c r="T273" i="34"/>
  <c r="T90" i="34"/>
  <c r="T96" i="34"/>
  <c r="U114" i="34"/>
  <c r="U100" i="34"/>
  <c r="Y304" i="34"/>
  <c r="Y303" i="34"/>
  <c r="Z273" i="34"/>
  <c r="V116" i="34"/>
  <c r="Z74" i="35"/>
  <c r="Y201" i="34"/>
  <c r="U25" i="34"/>
  <c r="V194" i="34"/>
  <c r="Z118" i="34"/>
  <c r="Z195" i="34"/>
  <c r="U167" i="34"/>
  <c r="T307" i="35"/>
  <c r="U254" i="34"/>
  <c r="X279" i="34"/>
  <c r="X188" i="34"/>
  <c r="V66" i="34"/>
  <c r="Y306" i="34"/>
  <c r="T312" i="34"/>
  <c r="U221" i="34"/>
  <c r="Y237" i="34"/>
  <c r="X312" i="34"/>
  <c r="X127" i="34"/>
  <c r="X293" i="34"/>
  <c r="V128" i="34"/>
  <c r="T75" i="34"/>
  <c r="Y253" i="34"/>
  <c r="V125" i="34"/>
  <c r="X51" i="34"/>
  <c r="Z287" i="34"/>
  <c r="Z256" i="34"/>
  <c r="U138" i="34"/>
  <c r="T270" i="34"/>
  <c r="Y67" i="34"/>
  <c r="Y202" i="34"/>
  <c r="U216" i="34"/>
  <c r="T106" i="34"/>
  <c r="W287" i="34"/>
  <c r="T216" i="34"/>
  <c r="W188" i="34"/>
  <c r="X33" i="34"/>
  <c r="X274" i="34"/>
  <c r="T55" i="34"/>
  <c r="U78" i="34"/>
  <c r="V301" i="34"/>
  <c r="T51" i="34"/>
  <c r="V45" i="34"/>
  <c r="V164" i="34"/>
  <c r="Y157" i="34"/>
  <c r="U280" i="34"/>
  <c r="W202" i="34"/>
  <c r="W32" i="34"/>
  <c r="Z214" i="34"/>
  <c r="Z166" i="34"/>
  <c r="T180" i="34"/>
  <c r="Z294" i="34"/>
  <c r="V163" i="34"/>
  <c r="W277" i="34"/>
  <c r="U74" i="35"/>
  <c r="U218" i="34"/>
  <c r="T214" i="34"/>
  <c r="T218" i="34"/>
  <c r="U126" i="34"/>
  <c r="V11" i="34"/>
  <c r="T303" i="34"/>
  <c r="T28" i="34"/>
  <c r="Z296" i="34"/>
  <c r="Y212" i="34"/>
  <c r="V62" i="34"/>
  <c r="T132" i="34"/>
  <c r="T185" i="34"/>
  <c r="Z71" i="34"/>
  <c r="W197" i="34"/>
  <c r="T32" i="34"/>
  <c r="W281" i="34"/>
  <c r="V142" i="34"/>
  <c r="U98" i="34"/>
  <c r="Z165" i="34"/>
  <c r="T94" i="34"/>
  <c r="U179" i="34"/>
  <c r="X125" i="34"/>
  <c r="Z81" i="34"/>
  <c r="U251" i="35"/>
  <c r="W303" i="34"/>
  <c r="Y14" i="34"/>
  <c r="X101" i="34"/>
  <c r="V48" i="34"/>
  <c r="W116" i="34"/>
  <c r="T14" i="34"/>
  <c r="Z101" i="34"/>
  <c r="T149" i="35"/>
  <c r="U247" i="34"/>
  <c r="X221" i="34"/>
  <c r="W16" i="34"/>
  <c r="Z50" i="34"/>
  <c r="Y134" i="34"/>
  <c r="Z254" i="34"/>
  <c r="U137" i="34"/>
  <c r="V74" i="35"/>
  <c r="Y245" i="34"/>
  <c r="Z163" i="34"/>
  <c r="W181" i="34"/>
  <c r="T254" i="34"/>
  <c r="Z164" i="34"/>
  <c r="T244" i="34"/>
  <c r="V84" i="34"/>
  <c r="T263" i="34"/>
  <c r="T121" i="34"/>
  <c r="U45" i="34"/>
  <c r="T155" i="34"/>
  <c r="U233" i="34"/>
  <c r="V110" i="34"/>
  <c r="X281" i="34"/>
  <c r="V221" i="34"/>
  <c r="W118" i="34"/>
  <c r="V244" i="34"/>
  <c r="V185" i="34"/>
  <c r="U296" i="34"/>
  <c r="W20" i="34"/>
  <c r="Z33" i="34"/>
  <c r="Y154" i="34"/>
  <c r="T176" i="34"/>
  <c r="V137" i="34"/>
  <c r="Y86" i="34"/>
  <c r="W286" i="34"/>
  <c r="T31" i="34"/>
  <c r="U305" i="34"/>
  <c r="W127" i="34"/>
  <c r="Z245" i="34"/>
  <c r="X292" i="34"/>
  <c r="W247" i="34"/>
  <c r="Y217" i="34"/>
  <c r="V227" i="34"/>
  <c r="V189" i="34"/>
  <c r="V160" i="34"/>
  <c r="Y92" i="34"/>
  <c r="U306" i="34"/>
  <c r="X191" i="34"/>
  <c r="T201" i="34"/>
  <c r="U29" i="34"/>
  <c r="W302" i="34"/>
  <c r="V134" i="34"/>
  <c r="V278" i="34"/>
  <c r="Z293" i="34"/>
  <c r="X96" i="34"/>
  <c r="Z90" i="34"/>
  <c r="Y165" i="34"/>
  <c r="W307" i="35"/>
  <c r="W25" i="34"/>
  <c r="X224" i="34"/>
  <c r="W100" i="34"/>
  <c r="T130" i="34"/>
  <c r="V233" i="34"/>
  <c r="U284" i="34"/>
  <c r="T247" i="34"/>
  <c r="X142" i="34"/>
  <c r="Z265" i="34"/>
  <c r="V20" i="34"/>
  <c r="T116" i="34"/>
  <c r="W254" i="34"/>
  <c r="W185" i="34"/>
  <c r="W228" i="34"/>
  <c r="W134" i="34"/>
  <c r="U185" i="34"/>
  <c r="Z137" i="34"/>
  <c r="W246" i="34"/>
  <c r="Z94" i="34"/>
  <c r="Y191" i="34"/>
  <c r="W209" i="35"/>
  <c r="V24" i="34"/>
  <c r="V253" i="34"/>
  <c r="U40" i="34"/>
  <c r="W60" i="34"/>
  <c r="W186" i="34"/>
  <c r="Z267" i="34"/>
  <c r="Y230" i="34"/>
  <c r="Z28" i="34"/>
  <c r="Z237" i="34"/>
  <c r="U96" i="34"/>
  <c r="T248" i="34"/>
  <c r="T281" i="34"/>
  <c r="Y10" i="34"/>
  <c r="Z26" i="34"/>
  <c r="W90" i="34"/>
  <c r="X179" i="34"/>
  <c r="T236" i="34"/>
  <c r="Y33" i="34"/>
  <c r="Z230" i="34"/>
  <c r="U191" i="34"/>
  <c r="U273" i="34"/>
  <c r="V181" i="34"/>
  <c r="W297" i="34"/>
  <c r="Z15" i="34"/>
  <c r="X218" i="34"/>
  <c r="X42" i="34"/>
  <c r="Z43" i="34"/>
  <c r="W86" i="34"/>
  <c r="X267" i="34"/>
  <c r="U121" i="34"/>
  <c r="X212" i="34"/>
  <c r="U214" i="34"/>
  <c r="X305" i="34"/>
  <c r="W74" i="35"/>
  <c r="U73" i="35"/>
  <c r="U63" i="34"/>
  <c r="Z284" i="34"/>
  <c r="U163" i="34"/>
  <c r="Y31" i="34"/>
  <c r="Y254" i="34"/>
  <c r="X164" i="34"/>
  <c r="T195" i="34"/>
  <c r="W264" i="34"/>
  <c r="V304" i="34"/>
  <c r="Y36" i="34"/>
  <c r="V307" i="35"/>
  <c r="U246" i="34"/>
  <c r="Y301" i="34"/>
  <c r="W66" i="34"/>
  <c r="Z180" i="34"/>
  <c r="W211" i="34"/>
  <c r="W33" i="34"/>
  <c r="U274" i="34"/>
  <c r="U223" i="34"/>
  <c r="T246" i="34"/>
  <c r="U132" i="34"/>
  <c r="Y274" i="34"/>
  <c r="X182" i="34"/>
  <c r="V43" i="34"/>
  <c r="X304" i="34"/>
  <c r="Z11" i="34"/>
  <c r="W50" i="34"/>
  <c r="X137" i="34"/>
  <c r="T277" i="34"/>
  <c r="Y118" i="34"/>
  <c r="T118" i="34"/>
  <c r="Z225" i="34"/>
  <c r="X204" i="34"/>
  <c r="U217" i="34"/>
  <c r="V40" i="34"/>
  <c r="Y19" i="34"/>
  <c r="U28" i="34"/>
  <c r="T30" i="34"/>
  <c r="W59" i="34"/>
  <c r="V124" i="34"/>
  <c r="V154" i="34"/>
  <c r="X217" i="34"/>
  <c r="Z13" i="34"/>
  <c r="U224" i="34"/>
  <c r="W8" i="34"/>
  <c r="Y266" i="34"/>
  <c r="W120" i="34"/>
  <c r="U136" i="34"/>
  <c r="V228" i="34"/>
  <c r="Z120" i="34"/>
  <c r="Z92" i="34"/>
  <c r="T77" i="34"/>
  <c r="U42" i="34"/>
  <c r="T19" i="34"/>
  <c r="Y127" i="34"/>
  <c r="U14" i="34"/>
  <c r="Z205" i="34"/>
  <c r="Z91" i="34"/>
  <c r="Z286" i="34"/>
  <c r="Z46" i="34"/>
  <c r="X154" i="34"/>
  <c r="Y236" i="34"/>
  <c r="U31" i="34"/>
  <c r="Z121" i="34"/>
  <c r="T310" i="34"/>
  <c r="X121" i="34"/>
  <c r="T241" i="34"/>
  <c r="T301" i="34"/>
  <c r="X44" i="34"/>
  <c r="W265" i="34"/>
  <c r="U270" i="34"/>
  <c r="V178" i="34"/>
  <c r="X233" i="34"/>
  <c r="V210" i="34"/>
  <c r="U230" i="34"/>
  <c r="U147" i="34"/>
  <c r="V212" i="34"/>
  <c r="T136" i="34"/>
  <c r="U197" i="34"/>
  <c r="T46" i="34"/>
  <c r="Y228" i="34"/>
  <c r="T95" i="34"/>
  <c r="U202" i="34"/>
  <c r="V298" i="34"/>
  <c r="X160" i="34"/>
  <c r="V241" i="34"/>
  <c r="Z116" i="34"/>
  <c r="T138" i="34"/>
  <c r="W266" i="34"/>
  <c r="V8" i="34"/>
  <c r="V296" i="34"/>
  <c r="Y11" i="34"/>
  <c r="Y34" i="34"/>
  <c r="U304" i="34"/>
  <c r="X77" i="34"/>
  <c r="T120" i="34"/>
  <c r="Z126" i="34"/>
  <c r="Y167" i="34"/>
  <c r="U310" i="34"/>
  <c r="V215" i="34"/>
  <c r="Z310" i="34"/>
  <c r="Z300" i="34"/>
  <c r="W121" i="34"/>
  <c r="Y44" i="34"/>
  <c r="Y176" i="34"/>
  <c r="V21" i="34"/>
  <c r="W205" i="34"/>
  <c r="W58" i="34"/>
  <c r="U297" i="34"/>
  <c r="Z95" i="34"/>
  <c r="U86" i="34"/>
  <c r="T69" i="34"/>
  <c r="W279" i="34"/>
  <c r="W285" i="34"/>
  <c r="T297" i="34"/>
  <c r="U21" i="34"/>
  <c r="Y55" i="34"/>
  <c r="Z194" i="34"/>
  <c r="Z224" i="34"/>
  <c r="X90" i="34"/>
  <c r="X201" i="34"/>
  <c r="X43" i="34"/>
  <c r="Y298" i="34"/>
  <c r="V60" i="34"/>
  <c r="V186" i="34"/>
  <c r="V176" i="34"/>
  <c r="Y40" i="34"/>
  <c r="T86" i="34"/>
  <c r="X94" i="34"/>
  <c r="V264" i="34"/>
  <c r="W42" i="34"/>
  <c r="Y164" i="34"/>
  <c r="U154" i="34"/>
  <c r="W149" i="35"/>
  <c r="Y51" i="34"/>
  <c r="T44" i="34"/>
  <c r="Z66" i="34"/>
  <c r="W178" i="34"/>
  <c r="U24" i="34"/>
  <c r="X238" i="34"/>
  <c r="Y267" i="34"/>
  <c r="W128" i="34"/>
  <c r="T66" i="34"/>
  <c r="W214" i="34"/>
  <c r="Z189" i="34"/>
  <c r="Z63" i="34"/>
  <c r="U188" i="34"/>
  <c r="X301" i="34"/>
  <c r="U165" i="34"/>
  <c r="V78" i="34"/>
  <c r="U67" i="34"/>
  <c r="Y163" i="34"/>
  <c r="U130" i="34"/>
  <c r="Z158" i="34"/>
  <c r="U298" i="34"/>
  <c r="X91" i="34"/>
  <c r="U55" i="34"/>
  <c r="X25" i="34"/>
  <c r="V92" i="34"/>
  <c r="W96" i="34"/>
  <c r="Y128" i="34"/>
  <c r="Z303" i="34"/>
  <c r="V209" i="35"/>
  <c r="X45" i="34"/>
  <c r="W191" i="34"/>
  <c r="Y48" i="34"/>
  <c r="Y188" i="34"/>
  <c r="W47" i="34"/>
  <c r="U210" i="34"/>
  <c r="V201" i="34"/>
  <c r="Z136" i="34"/>
  <c r="Z45" i="34"/>
  <c r="X264" i="34"/>
  <c r="X294" i="34"/>
  <c r="Z176" i="34"/>
  <c r="Y126" i="34"/>
  <c r="W208" i="34"/>
  <c r="Z8" i="34"/>
  <c r="Z182" i="34"/>
  <c r="X285" i="34"/>
  <c r="U26" i="34"/>
  <c r="X251" i="35"/>
  <c r="V14" i="34"/>
  <c r="Y210" i="34"/>
  <c r="X30" i="34"/>
  <c r="Y244" i="34"/>
  <c r="X270" i="34"/>
  <c r="Y287" i="34"/>
  <c r="W19" i="34"/>
  <c r="Y166" i="34"/>
  <c r="X27" i="34"/>
  <c r="Z217" i="34"/>
  <c r="X34" i="34"/>
  <c r="V96" i="34"/>
  <c r="Z51" i="34"/>
  <c r="U201" i="34"/>
  <c r="T47" i="34"/>
  <c r="V193" i="34"/>
  <c r="V182" i="34"/>
  <c r="Z44" i="34"/>
  <c r="X32" i="34"/>
  <c r="W73" i="35"/>
  <c r="U44" i="34"/>
  <c r="T62" i="34"/>
  <c r="W253" i="34"/>
  <c r="U59" i="34"/>
  <c r="X190" i="34"/>
  <c r="V157" i="34"/>
  <c r="Z227" i="34"/>
  <c r="Z40" i="34"/>
  <c r="U238" i="34"/>
  <c r="V191" i="34"/>
  <c r="U47" i="34"/>
  <c r="W305" i="34"/>
  <c r="X223" i="34"/>
  <c r="X265" i="34"/>
  <c r="X310" i="34"/>
  <c r="Z41" i="34"/>
  <c r="U289" i="34"/>
  <c r="T278" i="34"/>
  <c r="U300" i="34"/>
  <c r="U176" i="34"/>
  <c r="W190" i="34"/>
  <c r="U104" i="34"/>
  <c r="V67" i="34"/>
  <c r="W136" i="34"/>
  <c r="T15" i="34"/>
  <c r="X20" i="34"/>
  <c r="T179" i="34"/>
  <c r="Z138" i="34"/>
  <c r="X98" i="34"/>
  <c r="V31" i="34"/>
  <c r="Y300" i="34"/>
  <c r="Y189" i="34"/>
  <c r="U77" i="34"/>
  <c r="V306" i="34"/>
  <c r="T287" i="34"/>
  <c r="Y96" i="34"/>
  <c r="V197" i="34"/>
  <c r="U30" i="34"/>
  <c r="W217" i="34"/>
  <c r="X289" i="34"/>
  <c r="Y70" i="34"/>
  <c r="V106" i="34"/>
  <c r="Y124" i="34"/>
  <c r="V127" i="34"/>
  <c r="U181" i="34"/>
  <c r="T24" i="34"/>
  <c r="V273" i="34"/>
  <c r="Y194" i="34"/>
  <c r="X307" i="35"/>
  <c r="V80" i="34"/>
  <c r="U35" i="34"/>
  <c r="Z147" i="34"/>
  <c r="U117" i="34"/>
  <c r="X124" i="34"/>
  <c r="U226" i="34"/>
  <c r="Z280" i="34"/>
  <c r="Z297" i="34"/>
  <c r="V225" i="34"/>
  <c r="T238" i="34"/>
  <c r="Y158" i="34"/>
  <c r="Y106" i="34"/>
  <c r="U245" i="34"/>
  <c r="Z197" i="34"/>
  <c r="Y58" i="34"/>
  <c r="U120" i="34"/>
  <c r="U52" i="34"/>
  <c r="U222" i="34"/>
  <c r="T163" i="34"/>
  <c r="Z34" i="34"/>
  <c r="V183" i="35"/>
  <c r="T189" i="34"/>
  <c r="X80" i="34"/>
  <c r="X40" i="34"/>
  <c r="Y120" i="34"/>
  <c r="V158" i="34"/>
  <c r="U208" i="34"/>
  <c r="Y27" i="34"/>
  <c r="T92" i="34"/>
  <c r="W110" i="34"/>
  <c r="U27" i="34"/>
  <c r="V16" i="34"/>
  <c r="U302" i="34"/>
  <c r="Y181" i="34"/>
  <c r="V224" i="34"/>
  <c r="Z69" i="34"/>
  <c r="V236" i="34"/>
  <c r="X52" i="34"/>
  <c r="Y168" i="34"/>
  <c r="Z253" i="34"/>
  <c r="Z306" i="34"/>
  <c r="V70" i="34"/>
  <c r="W164" i="34"/>
  <c r="V205" i="34"/>
  <c r="T304" i="34"/>
  <c r="W117" i="34"/>
  <c r="V218" i="34"/>
  <c r="U228" i="34"/>
  <c r="Z106" i="34"/>
  <c r="Z247" i="34"/>
  <c r="Z24" i="34"/>
  <c r="T265" i="34"/>
  <c r="W75" i="34"/>
  <c r="T115" i="34"/>
  <c r="X126" i="34"/>
  <c r="V90" i="34"/>
  <c r="T298" i="34"/>
  <c r="W280" i="34"/>
  <c r="X50" i="34"/>
  <c r="W142" i="34"/>
  <c r="T230" i="34"/>
  <c r="U46" i="34"/>
  <c r="W27" i="34"/>
  <c r="Y32" i="34"/>
  <c r="V130" i="34"/>
  <c r="U186" i="34"/>
  <c r="U60" i="34"/>
  <c r="V19" i="34"/>
  <c r="T295" i="34"/>
  <c r="T165" i="34"/>
  <c r="T168" i="34"/>
  <c r="T74" i="35"/>
  <c r="Z301" i="34"/>
  <c r="Z21" i="34"/>
  <c r="X78" i="34"/>
  <c r="Z27" i="34"/>
  <c r="X48" i="34"/>
  <c r="U20" i="34"/>
  <c r="Y30" i="34"/>
  <c r="T253" i="34"/>
  <c r="T103" i="34"/>
  <c r="W40" i="34"/>
  <c r="W43" i="34"/>
  <c r="X181" i="34"/>
  <c r="T167" i="34"/>
  <c r="Z285" i="34"/>
  <c r="W180" i="34"/>
  <c r="U237" i="34"/>
  <c r="U19" i="34"/>
  <c r="U149" i="35"/>
  <c r="V73" i="35"/>
  <c r="X26" i="34"/>
  <c r="W34" i="34"/>
  <c r="Y43" i="34"/>
  <c r="W293" i="34"/>
  <c r="X216" i="34"/>
  <c r="X165" i="34"/>
  <c r="V223" i="34"/>
  <c r="W230" i="34"/>
  <c r="T222" i="34"/>
  <c r="X118" i="34"/>
  <c r="V120" i="34"/>
  <c r="X81" i="34"/>
  <c r="Y247" i="34"/>
  <c r="Z142" i="34"/>
  <c r="Z183" i="35"/>
  <c r="W201" i="34"/>
  <c r="T227" i="34"/>
  <c r="Z222" i="34"/>
  <c r="U166" i="34"/>
  <c r="Z204" i="34"/>
  <c r="X114" i="34"/>
  <c r="T114" i="34"/>
  <c r="W195" i="34"/>
  <c r="V69" i="34"/>
  <c r="Z115" i="34"/>
  <c r="U295" i="34"/>
  <c r="U209" i="35"/>
  <c r="Y80" i="34"/>
  <c r="T194" i="34"/>
  <c r="T104" i="34"/>
  <c r="A327" i="35"/>
  <c r="AF327" i="35"/>
  <c r="AF325" i="35"/>
  <c r="A325" i="35"/>
  <c r="AI87" i="34"/>
  <c r="J87" i="34"/>
  <c r="AI130" i="34"/>
  <c r="J130" i="34"/>
  <c r="AL87" i="34"/>
  <c r="AM87" i="34" s="1"/>
  <c r="M87" i="34"/>
  <c r="AJ53" i="34"/>
  <c r="K53" i="34"/>
  <c r="AL219" i="34"/>
  <c r="AM219" i="34" s="1"/>
  <c r="M219" i="34"/>
  <c r="AH53" i="34"/>
  <c r="I53" i="34"/>
  <c r="H49" i="34"/>
  <c r="AG49" i="34"/>
  <c r="AK131" i="34"/>
  <c r="L131" i="34"/>
  <c r="AF326" i="35"/>
  <c r="A326" i="35"/>
  <c r="AK99" i="34"/>
  <c r="L99" i="34"/>
  <c r="AK87" i="34"/>
  <c r="L87" i="34"/>
  <c r="AH87" i="34"/>
  <c r="I87" i="34"/>
  <c r="AF49" i="34"/>
  <c r="G49" i="34"/>
  <c r="AF324" i="35"/>
  <c r="A324" i="35"/>
  <c r="H256" i="34"/>
  <c r="AG256" i="34"/>
  <c r="I99" i="34"/>
  <c r="AH99" i="34"/>
  <c r="G219" i="34"/>
  <c r="AF219" i="34"/>
  <c r="AJ131" i="34"/>
  <c r="K131" i="34"/>
  <c r="AI131" i="34"/>
  <c r="J131" i="34"/>
  <c r="AK177" i="34"/>
  <c r="L177" i="34"/>
  <c r="J219" i="34"/>
  <c r="AI219" i="34"/>
  <c r="AJ241" i="34"/>
  <c r="K241" i="34"/>
  <c r="L49" i="34"/>
  <c r="AK49" i="34"/>
  <c r="AL49" i="34"/>
  <c r="AM49" i="34" s="1"/>
  <c r="M49" i="34"/>
  <c r="AJ177" i="34"/>
  <c r="K177" i="34"/>
  <c r="AK256" i="34"/>
  <c r="L256" i="34"/>
  <c r="AH49" i="34"/>
  <c r="I49" i="34"/>
  <c r="K49" i="34"/>
  <c r="AJ49" i="34"/>
  <c r="AF87" i="34"/>
  <c r="G87" i="34"/>
  <c r="K99" i="34"/>
  <c r="AJ99" i="34"/>
  <c r="AF53" i="34"/>
  <c r="G53" i="34"/>
  <c r="M99" i="34"/>
  <c r="AL99" i="34"/>
  <c r="AM99" i="34" s="1"/>
  <c r="AK219" i="34"/>
  <c r="L219" i="34"/>
  <c r="AI177" i="34"/>
  <c r="J177" i="34"/>
  <c r="AG131" i="34"/>
  <c r="H131" i="34"/>
  <c r="AG53" i="34"/>
  <c r="H53" i="34"/>
  <c r="AH177" i="34"/>
  <c r="I177" i="34"/>
  <c r="AI99" i="34"/>
  <c r="J99" i="34"/>
  <c r="H99" i="34"/>
  <c r="AG99" i="34"/>
  <c r="AL177" i="34"/>
  <c r="AM177" i="34" s="1"/>
  <c r="M177" i="34"/>
  <c r="J49" i="34"/>
  <c r="AI49" i="34"/>
  <c r="I256" i="34"/>
  <c r="AH256" i="34"/>
  <c r="AF99" i="34"/>
  <c r="G99" i="34"/>
  <c r="AG177" i="34"/>
  <c r="H177" i="34"/>
  <c r="H219" i="34"/>
  <c r="AG219" i="34"/>
  <c r="K87" i="34"/>
  <c r="AJ87" i="34"/>
  <c r="AK218" i="34"/>
  <c r="L218" i="34"/>
  <c r="J256" i="34"/>
  <c r="AI256" i="34"/>
  <c r="L53" i="34"/>
  <c r="AK53" i="34"/>
  <c r="AF177" i="34"/>
  <c r="G177" i="34"/>
  <c r="AJ219" i="34"/>
  <c r="K219" i="34"/>
  <c r="I25" i="34"/>
  <c r="AH25" i="34"/>
  <c r="AG87" i="34"/>
  <c r="H87" i="34"/>
  <c r="AI53" i="34"/>
  <c r="J53" i="34"/>
  <c r="I131" i="34"/>
  <c r="AH131" i="34"/>
  <c r="AH219" i="34"/>
  <c r="I219" i="34"/>
  <c r="AF131" i="34"/>
  <c r="G131" i="34"/>
  <c r="AL53" i="34"/>
  <c r="AM53" i="34" s="1"/>
  <c r="M53" i="34"/>
  <c r="T219" i="35" a="1"/>
  <c r="U219" i="35" a="1"/>
  <c r="V25" i="35" a="1"/>
  <c r="Z87" i="35" a="1"/>
  <c r="Y99" i="35" a="1"/>
  <c r="Z49" i="35" a="1"/>
  <c r="T53" i="35" a="1"/>
  <c r="W99" i="35" a="1"/>
  <c r="Z99" i="35" a="1"/>
  <c r="U99" i="35" a="1"/>
  <c r="X87" i="35" a="1"/>
  <c r="V177" i="35" a="1"/>
  <c r="Z53" i="35" a="1"/>
  <c r="X53" i="35" a="1"/>
  <c r="Y87" i="35" a="1"/>
  <c r="X131" i="35" a="1"/>
  <c r="X177" i="35" a="1"/>
  <c r="U87" i="35" a="1"/>
  <c r="Y49" i="35" a="1"/>
  <c r="X219" i="35" a="1"/>
  <c r="Z219" i="35" a="1"/>
  <c r="V87" i="35" a="1"/>
  <c r="W131" i="35" a="1"/>
  <c r="Y256" i="35" a="1"/>
  <c r="Y219" i="35" a="1"/>
  <c r="Z177" i="35" a="1"/>
  <c r="Y218" i="35" a="1"/>
  <c r="W53" i="35" a="1"/>
  <c r="W49" i="35" a="1"/>
  <c r="W256" i="35" a="1"/>
  <c r="V131" i="35" a="1"/>
  <c r="V53" i="35" a="1"/>
  <c r="T49" i="35" a="1"/>
  <c r="Y177" i="35" a="1"/>
  <c r="V49" i="35" a="1"/>
  <c r="W177" i="35" a="1"/>
  <c r="U256" i="35" a="1"/>
  <c r="Y131" i="35" a="1"/>
  <c r="X241" i="35" a="1"/>
  <c r="T87" i="35" a="1"/>
  <c r="T99" i="35" a="1"/>
  <c r="T177" i="35" a="1"/>
  <c r="T131" i="35" a="1"/>
  <c r="V99" i="35" a="1"/>
  <c r="X99" i="35" a="1"/>
  <c r="U49" i="35" a="1"/>
  <c r="W219" i="35" a="1"/>
  <c r="X49" i="35" a="1"/>
  <c r="V256" i="35" a="1"/>
  <c r="Y53" i="35" a="1"/>
  <c r="W87" i="35" a="1"/>
  <c r="U53" i="35" a="1"/>
  <c r="W130" i="35" a="1"/>
  <c r="U177" i="35" a="1"/>
  <c r="U131" i="35" a="1"/>
  <c r="V219" i="35" a="1"/>
  <c r="V219" i="35" l="1"/>
  <c r="U131" i="35"/>
  <c r="U177" i="35"/>
  <c r="W130" i="35"/>
  <c r="U53" i="35"/>
  <c r="W87" i="35"/>
  <c r="Y53" i="35"/>
  <c r="V256" i="35"/>
  <c r="X49" i="35"/>
  <c r="W219" i="35"/>
  <c r="U49" i="35"/>
  <c r="X99" i="35"/>
  <c r="V99" i="35"/>
  <c r="T131" i="35"/>
  <c r="T177" i="35"/>
  <c r="T99" i="35"/>
  <c r="T87" i="35"/>
  <c r="X241" i="35"/>
  <c r="Y131" i="35"/>
  <c r="U256" i="35"/>
  <c r="W177" i="35"/>
  <c r="V49" i="35"/>
  <c r="Y177" i="35"/>
  <c r="T49" i="35"/>
  <c r="V53" i="35"/>
  <c r="V131" i="35"/>
  <c r="W256" i="35"/>
  <c r="W49" i="35"/>
  <c r="W53" i="35"/>
  <c r="Y218" i="35"/>
  <c r="Z177" i="35"/>
  <c r="Y219" i="35"/>
  <c r="Y256" i="35"/>
  <c r="W131" i="35"/>
  <c r="V87" i="35"/>
  <c r="Z219" i="35"/>
  <c r="X219" i="35"/>
  <c r="Y49" i="35"/>
  <c r="U87" i="35"/>
  <c r="X177" i="35"/>
  <c r="X131" i="35"/>
  <c r="Y87" i="35"/>
  <c r="X53" i="35"/>
  <c r="Z53" i="35"/>
  <c r="V177" i="35"/>
  <c r="X87" i="35"/>
  <c r="U99" i="35"/>
  <c r="Z99" i="35"/>
  <c r="W99" i="35"/>
  <c r="T53" i="35"/>
  <c r="Z49" i="35"/>
  <c r="Y99" i="35"/>
  <c r="Z87" i="35"/>
  <c r="V25" i="35"/>
  <c r="U219" i="35"/>
  <c r="T219" i="35"/>
  <c r="K55" i="34"/>
  <c r="AJ55" i="34"/>
  <c r="I13" i="34"/>
  <c r="AH13" i="34"/>
  <c r="AI230" i="34"/>
  <c r="J230" i="34"/>
  <c r="AG25" i="34"/>
  <c r="H25" i="34"/>
  <c r="M202" i="34"/>
  <c r="AL202" i="34"/>
  <c r="AM202" i="34" s="1"/>
  <c r="AF244" i="34"/>
  <c r="G244" i="34"/>
  <c r="AI183" i="35"/>
  <c r="J183" i="35"/>
  <c r="AH284" i="34"/>
  <c r="I284" i="34"/>
  <c r="G158" i="34"/>
  <c r="AF158" i="34"/>
  <c r="M204" i="34"/>
  <c r="AL204" i="34"/>
  <c r="AM204" i="34" s="1"/>
  <c r="AJ165" i="34"/>
  <c r="K165" i="34"/>
  <c r="J43" i="34"/>
  <c r="AI43" i="34"/>
  <c r="G295" i="34"/>
  <c r="AF295" i="34"/>
  <c r="AJ126" i="34"/>
  <c r="K126" i="34"/>
  <c r="AL306" i="34"/>
  <c r="AM306" i="34" s="1"/>
  <c r="M306" i="34"/>
  <c r="AG208" i="34"/>
  <c r="H208" i="34"/>
  <c r="AG245" i="34"/>
  <c r="H245" i="34"/>
  <c r="AK194" i="34"/>
  <c r="L194" i="34"/>
  <c r="I306" i="34"/>
  <c r="AH306" i="34"/>
  <c r="H176" i="34"/>
  <c r="AG176" i="34"/>
  <c r="I157" i="34"/>
  <c r="AH157" i="34"/>
  <c r="I96" i="34"/>
  <c r="AH96" i="34"/>
  <c r="K285" i="34"/>
  <c r="AJ285" i="34"/>
  <c r="L48" i="34"/>
  <c r="AK48" i="34"/>
  <c r="AK163" i="34"/>
  <c r="L163" i="34"/>
  <c r="AI178" i="34"/>
  <c r="J178" i="34"/>
  <c r="I60" i="34"/>
  <c r="AH60" i="34"/>
  <c r="M95" i="34"/>
  <c r="AL95" i="34"/>
  <c r="AM95" i="34" s="1"/>
  <c r="AF120" i="34"/>
  <c r="G120" i="34"/>
  <c r="G95" i="34"/>
  <c r="AF95" i="34"/>
  <c r="AF301" i="34"/>
  <c r="G301" i="34"/>
  <c r="G19" i="34"/>
  <c r="AF19" i="34"/>
  <c r="I124" i="34"/>
  <c r="AH124" i="34"/>
  <c r="M11" i="34"/>
  <c r="AL11" i="34"/>
  <c r="AM11" i="34" s="1"/>
  <c r="AG246" i="34"/>
  <c r="H246" i="34"/>
  <c r="K305" i="34"/>
  <c r="AJ305" i="34"/>
  <c r="M230" i="34"/>
  <c r="AL230" i="34"/>
  <c r="AM230" i="34" s="1"/>
  <c r="AI186" i="34"/>
  <c r="J186" i="34"/>
  <c r="J254" i="34"/>
  <c r="AI254" i="34"/>
  <c r="AL90" i="34"/>
  <c r="AM90" i="34" s="1"/>
  <c r="M90" i="34"/>
  <c r="L217" i="34"/>
  <c r="AK217" i="34"/>
  <c r="H296" i="34"/>
  <c r="AG296" i="34"/>
  <c r="M164" i="34"/>
  <c r="AL164" i="34"/>
  <c r="AM164" i="34" s="1"/>
  <c r="AL101" i="34"/>
  <c r="AM101" i="34" s="1"/>
  <c r="M101" i="34"/>
  <c r="AH142" i="34"/>
  <c r="I142" i="34"/>
  <c r="AF218" i="34"/>
  <c r="G218" i="34"/>
  <c r="I164" i="34"/>
  <c r="AH164" i="34"/>
  <c r="AK67" i="34"/>
  <c r="L67" i="34"/>
  <c r="AG221" i="34"/>
  <c r="H221" i="34"/>
  <c r="AL74" i="35"/>
  <c r="M74" i="35"/>
  <c r="AJ207" i="34"/>
  <c r="K207" i="34"/>
  <c r="H183" i="35"/>
  <c r="AG183" i="35"/>
  <c r="AG303" i="34"/>
  <c r="H303" i="34"/>
  <c r="K100" i="34"/>
  <c r="AJ100" i="34"/>
  <c r="I101" i="34"/>
  <c r="AH101" i="34"/>
  <c r="I168" i="34"/>
  <c r="AH168" i="34"/>
  <c r="L13" i="34"/>
  <c r="AK13" i="34"/>
  <c r="AL304" i="34"/>
  <c r="AM304" i="34" s="1"/>
  <c r="M304" i="34"/>
  <c r="K235" i="34"/>
  <c r="AJ235" i="34"/>
  <c r="L47" i="34"/>
  <c r="AK47" i="34"/>
  <c r="M67" i="34"/>
  <c r="AL67" i="34"/>
  <c r="AM67" i="34" s="1"/>
  <c r="L103" i="34"/>
  <c r="AK103" i="34"/>
  <c r="L263" i="34"/>
  <c r="AK263" i="34"/>
  <c r="AL228" i="34"/>
  <c r="AM228" i="34" s="1"/>
  <c r="M228" i="34"/>
  <c r="H41" i="34"/>
  <c r="AG41" i="34"/>
  <c r="AI168" i="34"/>
  <c r="J168" i="34"/>
  <c r="AK223" i="34"/>
  <c r="L223" i="34"/>
  <c r="K41" i="34"/>
  <c r="AJ41" i="34"/>
  <c r="AH50" i="34"/>
  <c r="I50" i="34"/>
  <c r="AF164" i="34"/>
  <c r="G164" i="34"/>
  <c r="AF59" i="34"/>
  <c r="G59" i="34"/>
  <c r="AK41" i="34"/>
  <c r="L41" i="34"/>
  <c r="H211" i="34"/>
  <c r="AG211" i="34"/>
  <c r="AJ210" i="34"/>
  <c r="K210" i="34"/>
  <c r="G289" i="34"/>
  <c r="AF289" i="34"/>
  <c r="AF223" i="34"/>
  <c r="G223" i="34"/>
  <c r="AK21" i="34"/>
  <c r="L21" i="34"/>
  <c r="AL289" i="34"/>
  <c r="AM289" i="34" s="1"/>
  <c r="M289" i="34"/>
  <c r="L234" i="34"/>
  <c r="AK234" i="34"/>
  <c r="AL185" i="34"/>
  <c r="AM185" i="34" s="1"/>
  <c r="M185" i="34"/>
  <c r="AJ208" i="34"/>
  <c r="K208" i="34"/>
  <c r="J222" i="34"/>
  <c r="AI222" i="34"/>
  <c r="AH300" i="34"/>
  <c r="I300" i="34"/>
  <c r="AG267" i="34"/>
  <c r="H267" i="34"/>
  <c r="AG43" i="34"/>
  <c r="H43" i="34"/>
  <c r="L221" i="34"/>
  <c r="AK221" i="34"/>
  <c r="AL96" i="34"/>
  <c r="AM96" i="34" s="1"/>
  <c r="M96" i="34"/>
  <c r="H115" i="34"/>
  <c r="AG115" i="34"/>
  <c r="AK205" i="34"/>
  <c r="L205" i="34"/>
  <c r="AL70" i="34"/>
  <c r="AM70" i="34" s="1"/>
  <c r="M70" i="34"/>
  <c r="AJ155" i="34"/>
  <c r="K155" i="34"/>
  <c r="AF29" i="34"/>
  <c r="G29" i="34"/>
  <c r="AI227" i="34"/>
  <c r="J227" i="34"/>
  <c r="AH59" i="34"/>
  <c r="I59" i="34"/>
  <c r="G52" i="34"/>
  <c r="AF52" i="34"/>
  <c r="AI31" i="34"/>
  <c r="J31" i="34"/>
  <c r="J70" i="34"/>
  <c r="AI70" i="34"/>
  <c r="L233" i="34"/>
  <c r="AK233" i="34"/>
  <c r="K47" i="34"/>
  <c r="AJ47" i="34"/>
  <c r="H235" i="34"/>
  <c r="AG235" i="34"/>
  <c r="AH71" i="34"/>
  <c r="I71" i="34"/>
  <c r="AI24" i="34"/>
  <c r="J24" i="34"/>
  <c r="G50" i="34"/>
  <c r="AF50" i="34"/>
  <c r="AJ46" i="34"/>
  <c r="K46" i="34"/>
  <c r="J180" i="34"/>
  <c r="AI180" i="34"/>
  <c r="AF304" i="34"/>
  <c r="G304" i="34"/>
  <c r="AG52" i="34"/>
  <c r="H52" i="34"/>
  <c r="AG30" i="34"/>
  <c r="H30" i="34"/>
  <c r="I201" i="34"/>
  <c r="AH201" i="34"/>
  <c r="J128" i="34"/>
  <c r="AI128" i="34"/>
  <c r="AI285" i="34"/>
  <c r="J285" i="34"/>
  <c r="AH178" i="34"/>
  <c r="I178" i="34"/>
  <c r="AK118" i="34"/>
  <c r="L118" i="34"/>
  <c r="AI297" i="34"/>
  <c r="J297" i="34"/>
  <c r="K224" i="34"/>
  <c r="AJ224" i="34"/>
  <c r="AF121" i="34"/>
  <c r="G121" i="34"/>
  <c r="H179" i="34"/>
  <c r="AG179" i="34"/>
  <c r="K293" i="34"/>
  <c r="AJ293" i="34"/>
  <c r="AI21" i="34"/>
  <c r="J21" i="34"/>
  <c r="J78" i="34"/>
  <c r="AI78" i="34"/>
  <c r="AL62" i="34"/>
  <c r="AM62" i="34" s="1"/>
  <c r="M62" i="34"/>
  <c r="I147" i="34"/>
  <c r="AH147" i="34"/>
  <c r="AI235" i="34"/>
  <c r="J235" i="34"/>
  <c r="AF134" i="34"/>
  <c r="G134" i="34"/>
  <c r="AJ253" i="34"/>
  <c r="K253" i="34"/>
  <c r="L281" i="34"/>
  <c r="AK281" i="34"/>
  <c r="H182" i="34"/>
  <c r="AG182" i="34"/>
  <c r="K157" i="34"/>
  <c r="AJ157" i="34"/>
  <c r="AH115" i="34"/>
  <c r="I115" i="34"/>
  <c r="AL167" i="34"/>
  <c r="AM167" i="34" s="1"/>
  <c r="M167" i="34"/>
  <c r="I58" i="34"/>
  <c r="AH58" i="34"/>
  <c r="AI273" i="34"/>
  <c r="J273" i="34"/>
  <c r="AJ302" i="34"/>
  <c r="K302" i="34"/>
  <c r="M193" i="34"/>
  <c r="AL193" i="34"/>
  <c r="AM193" i="34" s="1"/>
  <c r="M312" i="34"/>
  <c r="AL312" i="34"/>
  <c r="AM312" i="34" s="1"/>
  <c r="AG80" i="34"/>
  <c r="H80" i="34"/>
  <c r="J189" i="34"/>
  <c r="AI189" i="34"/>
  <c r="J284" i="34"/>
  <c r="AI284" i="34"/>
  <c r="AH254" i="34"/>
  <c r="I254" i="34"/>
  <c r="J160" i="34"/>
  <c r="AI160" i="34"/>
  <c r="AH205" i="34"/>
  <c r="I205" i="34"/>
  <c r="G47" i="34"/>
  <c r="AF47" i="34"/>
  <c r="AG310" i="34"/>
  <c r="H310" i="34"/>
  <c r="I181" i="34"/>
  <c r="AH181" i="34"/>
  <c r="AF94" i="34"/>
  <c r="G94" i="34"/>
  <c r="AH145" i="34"/>
  <c r="I145" i="34"/>
  <c r="AI210" i="34"/>
  <c r="J210" i="34"/>
  <c r="J248" i="34"/>
  <c r="AI248" i="34"/>
  <c r="G110" i="34"/>
  <c r="AF110" i="34"/>
  <c r="AL160" i="34"/>
  <c r="AM160" i="34" s="1"/>
  <c r="M160" i="34"/>
  <c r="H158" i="34"/>
  <c r="AG158" i="34"/>
  <c r="AG116" i="34"/>
  <c r="H116" i="34"/>
  <c r="I211" i="34"/>
  <c r="AH211" i="34"/>
  <c r="M263" i="34"/>
  <c r="AL263" i="34"/>
  <c r="AM263" i="34" s="1"/>
  <c r="AF237" i="34"/>
  <c r="G237" i="34"/>
  <c r="AI114" i="34"/>
  <c r="J114" i="34"/>
  <c r="H212" i="34"/>
  <c r="AG212" i="34"/>
  <c r="L215" i="34"/>
  <c r="AK215" i="34"/>
  <c r="L100" i="34"/>
  <c r="AK100" i="34"/>
  <c r="G114" i="34"/>
  <c r="AF114" i="34"/>
  <c r="G168" i="34"/>
  <c r="AF168" i="34"/>
  <c r="J164" i="34"/>
  <c r="AI164" i="34"/>
  <c r="L58" i="34"/>
  <c r="AK58" i="34"/>
  <c r="AH80" i="34"/>
  <c r="I80" i="34"/>
  <c r="AG104" i="34"/>
  <c r="H104" i="34"/>
  <c r="AI47" i="34"/>
  <c r="J47" i="34"/>
  <c r="AH298" i="34"/>
  <c r="I298" i="34"/>
  <c r="J66" i="34"/>
  <c r="AI66" i="34"/>
  <c r="J307" i="35"/>
  <c r="AI307" i="35"/>
  <c r="AH11" i="34"/>
  <c r="I11" i="34"/>
  <c r="L209" i="35"/>
  <c r="AK209" i="35"/>
  <c r="G208" i="34"/>
  <c r="AF208" i="34"/>
  <c r="I149" i="35"/>
  <c r="AH149" i="35"/>
  <c r="AF292" i="34"/>
  <c r="G292" i="34"/>
  <c r="H164" i="34"/>
  <c r="AG164" i="34"/>
  <c r="AK75" i="34"/>
  <c r="L75" i="34"/>
  <c r="AF124" i="34"/>
  <c r="G124" i="34"/>
  <c r="AF166" i="34"/>
  <c r="G166" i="34"/>
  <c r="AK8" i="34"/>
  <c r="L8" i="34"/>
  <c r="I234" i="34"/>
  <c r="AH234" i="34"/>
  <c r="L81" i="34"/>
  <c r="AK81" i="34"/>
  <c r="J14" i="34"/>
  <c r="AI14" i="34"/>
  <c r="H285" i="34"/>
  <c r="AG285" i="34"/>
  <c r="K307" i="35"/>
  <c r="AJ307" i="35"/>
  <c r="AF287" i="34"/>
  <c r="G287" i="34"/>
  <c r="AI190" i="34"/>
  <c r="J190" i="34"/>
  <c r="M51" i="34"/>
  <c r="AL51" i="34"/>
  <c r="AM51" i="34" s="1"/>
  <c r="AG26" i="34"/>
  <c r="H26" i="34"/>
  <c r="L188" i="34"/>
  <c r="AK188" i="34"/>
  <c r="H130" i="34"/>
  <c r="AG130" i="34"/>
  <c r="H24" i="34"/>
  <c r="AG24" i="34"/>
  <c r="AH186" i="34"/>
  <c r="I186" i="34"/>
  <c r="H86" i="34"/>
  <c r="AG86" i="34"/>
  <c r="AL126" i="34"/>
  <c r="AM126" i="34" s="1"/>
  <c r="M126" i="34"/>
  <c r="H202" i="34"/>
  <c r="AG202" i="34"/>
  <c r="AJ44" i="34"/>
  <c r="K44" i="34"/>
  <c r="AH154" i="34"/>
  <c r="I154" i="34"/>
  <c r="J50" i="34"/>
  <c r="AI50" i="34"/>
  <c r="L301" i="34"/>
  <c r="AK301" i="34"/>
  <c r="J74" i="35"/>
  <c r="AI74" i="35"/>
  <c r="H191" i="34"/>
  <c r="AG191" i="34"/>
  <c r="AL267" i="34"/>
  <c r="AM267" i="34" s="1"/>
  <c r="M267" i="34"/>
  <c r="J185" i="34"/>
  <c r="AI185" i="34"/>
  <c r="L165" i="34"/>
  <c r="AK165" i="34"/>
  <c r="I227" i="34"/>
  <c r="AH227" i="34"/>
  <c r="J20" i="34"/>
  <c r="AI20" i="34"/>
  <c r="AF149" i="35"/>
  <c r="G149" i="35"/>
  <c r="H126" i="34"/>
  <c r="AG126" i="34"/>
  <c r="L157" i="34"/>
  <c r="AK157" i="34"/>
  <c r="AK202" i="34"/>
  <c r="L202" i="34"/>
  <c r="AK237" i="34"/>
  <c r="L237" i="34"/>
  <c r="L201" i="34"/>
  <c r="AK201" i="34"/>
  <c r="K286" i="34"/>
  <c r="AJ286" i="34"/>
  <c r="J301" i="34"/>
  <c r="AI301" i="34"/>
  <c r="AL191" i="34"/>
  <c r="AM191" i="34" s="1"/>
  <c r="M191" i="34"/>
  <c r="AL114" i="34"/>
  <c r="AM114" i="34" s="1"/>
  <c r="M114" i="34"/>
  <c r="AH155" i="34"/>
  <c r="I155" i="34"/>
  <c r="I202" i="34"/>
  <c r="AH202" i="34"/>
  <c r="M100" i="34"/>
  <c r="AL100" i="34"/>
  <c r="AM100" i="34" s="1"/>
  <c r="K92" i="34"/>
  <c r="AJ92" i="34"/>
  <c r="AK193" i="34"/>
  <c r="L193" i="34"/>
  <c r="G217" i="34"/>
  <c r="AF217" i="34"/>
  <c r="L270" i="34"/>
  <c r="AK270" i="34"/>
  <c r="I86" i="34"/>
  <c r="AH86" i="34"/>
  <c r="L280" i="34"/>
  <c r="AK280" i="34"/>
  <c r="AF302" i="34"/>
  <c r="G302" i="34"/>
  <c r="AH10" i="34"/>
  <c r="I10" i="34"/>
  <c r="AK45" i="34"/>
  <c r="L45" i="34"/>
  <c r="AI46" i="34"/>
  <c r="J46" i="34"/>
  <c r="AI193" i="34"/>
  <c r="J193" i="34"/>
  <c r="J245" i="34"/>
  <c r="AI245" i="34"/>
  <c r="AI154" i="34"/>
  <c r="J154" i="34"/>
  <c r="AI251" i="35"/>
  <c r="J251" i="35"/>
  <c r="K278" i="34"/>
  <c r="AJ278" i="34"/>
  <c r="H106" i="34"/>
  <c r="AG106" i="34"/>
  <c r="AJ35" i="34"/>
  <c r="K35" i="34"/>
  <c r="AF306" i="34"/>
  <c r="G306" i="34"/>
  <c r="M181" i="34"/>
  <c r="AL181" i="34"/>
  <c r="AM181" i="34" s="1"/>
  <c r="AF284" i="34"/>
  <c r="G284" i="34"/>
  <c r="H12" i="34"/>
  <c r="AG12" i="34"/>
  <c r="K158" i="34"/>
  <c r="AJ158" i="34"/>
  <c r="AJ209" i="35"/>
  <c r="K209" i="35"/>
  <c r="K176" i="34"/>
  <c r="AJ176" i="34"/>
  <c r="J13" i="34"/>
  <c r="AI13" i="34"/>
  <c r="AF125" i="34"/>
  <c r="G125" i="34"/>
  <c r="AL155" i="34"/>
  <c r="AM155" i="34" s="1"/>
  <c r="M155" i="34"/>
  <c r="AG215" i="34"/>
  <c r="H215" i="34"/>
  <c r="G204" i="34"/>
  <c r="AF204" i="34"/>
  <c r="L69" i="34"/>
  <c r="AK69" i="34"/>
  <c r="K189" i="34"/>
  <c r="AJ189" i="34"/>
  <c r="L110" i="34"/>
  <c r="AK110" i="34"/>
  <c r="J300" i="34"/>
  <c r="AI300" i="34"/>
  <c r="AG236" i="34"/>
  <c r="H236" i="34"/>
  <c r="L190" i="34"/>
  <c r="AK190" i="34"/>
  <c r="AG58" i="34"/>
  <c r="H58" i="34"/>
  <c r="G210" i="34"/>
  <c r="AF210" i="34"/>
  <c r="L101" i="34"/>
  <c r="AK101" i="34"/>
  <c r="L12" i="34"/>
  <c r="AK12" i="34"/>
  <c r="AH217" i="34"/>
  <c r="I217" i="34"/>
  <c r="G293" i="34"/>
  <c r="AF293" i="34"/>
  <c r="AJ263" i="34"/>
  <c r="K263" i="34"/>
  <c r="AG166" i="34"/>
  <c r="H166" i="34"/>
  <c r="AJ216" i="34"/>
  <c r="K216" i="34"/>
  <c r="AI40" i="34"/>
  <c r="J40" i="34"/>
  <c r="AH19" i="34"/>
  <c r="I19" i="34"/>
  <c r="AF115" i="34"/>
  <c r="G115" i="34"/>
  <c r="AL253" i="34"/>
  <c r="AM253" i="34" s="1"/>
  <c r="M253" i="34"/>
  <c r="AH158" i="34"/>
  <c r="I158" i="34"/>
  <c r="AK106" i="34"/>
  <c r="L106" i="34"/>
  <c r="AH273" i="34"/>
  <c r="I273" i="34"/>
  <c r="AG77" i="34"/>
  <c r="H77" i="34"/>
  <c r="AG300" i="34"/>
  <c r="H300" i="34"/>
  <c r="K190" i="34"/>
  <c r="AJ190" i="34"/>
  <c r="AJ34" i="34"/>
  <c r="K34" i="34"/>
  <c r="M182" i="34"/>
  <c r="AL182" i="34"/>
  <c r="AM182" i="34" s="1"/>
  <c r="AI191" i="34"/>
  <c r="J191" i="34"/>
  <c r="AG67" i="34"/>
  <c r="H67" i="34"/>
  <c r="AL66" i="34"/>
  <c r="AM66" i="34" s="1"/>
  <c r="M66" i="34"/>
  <c r="AK298" i="34"/>
  <c r="L298" i="34"/>
  <c r="AG297" i="34"/>
  <c r="H297" i="34"/>
  <c r="K77" i="34"/>
  <c r="AJ77" i="34"/>
  <c r="AK228" i="34"/>
  <c r="L228" i="34"/>
  <c r="G241" i="34"/>
  <c r="AF241" i="34"/>
  <c r="AG42" i="34"/>
  <c r="H42" i="34"/>
  <c r="J59" i="34"/>
  <c r="AI59" i="34"/>
  <c r="K304" i="34"/>
  <c r="AJ304" i="34"/>
  <c r="I307" i="35"/>
  <c r="AH307" i="35"/>
  <c r="H214" i="34"/>
  <c r="AG214" i="34"/>
  <c r="L33" i="34"/>
  <c r="AK33" i="34"/>
  <c r="J60" i="34"/>
  <c r="AI60" i="34"/>
  <c r="G116" i="34"/>
  <c r="AF116" i="34"/>
  <c r="K96" i="34"/>
  <c r="AJ96" i="34"/>
  <c r="AI247" i="34"/>
  <c r="J247" i="34"/>
  <c r="I185" i="34"/>
  <c r="AH185" i="34"/>
  <c r="AF254" i="34"/>
  <c r="G254" i="34"/>
  <c r="G14" i="34"/>
  <c r="AF14" i="34"/>
  <c r="J281" i="34"/>
  <c r="AI281" i="34"/>
  <c r="G214" i="34"/>
  <c r="AF214" i="34"/>
  <c r="I45" i="34"/>
  <c r="AH45" i="34"/>
  <c r="G270" i="34"/>
  <c r="AF270" i="34"/>
  <c r="G312" i="34"/>
  <c r="AF312" i="34"/>
  <c r="I116" i="34"/>
  <c r="AH116" i="34"/>
  <c r="I297" i="34"/>
  <c r="AH297" i="34"/>
  <c r="AF43" i="34"/>
  <c r="G43" i="34"/>
  <c r="AJ58" i="34"/>
  <c r="K58" i="34"/>
  <c r="AI71" i="34"/>
  <c r="J71" i="34"/>
  <c r="L278" i="34"/>
  <c r="AK278" i="34"/>
  <c r="AI63" i="34"/>
  <c r="J63" i="34"/>
  <c r="G209" i="35"/>
  <c r="AF209" i="35"/>
  <c r="AK71" i="34"/>
  <c r="L71" i="34"/>
  <c r="M251" i="35"/>
  <c r="AL251" i="35"/>
  <c r="I42" i="34"/>
  <c r="AH42" i="34"/>
  <c r="L78" i="34"/>
  <c r="AK78" i="34"/>
  <c r="AJ225" i="34"/>
  <c r="K225" i="34"/>
  <c r="J138" i="34"/>
  <c r="AI138" i="34"/>
  <c r="G128" i="34"/>
  <c r="AF128" i="34"/>
  <c r="AL55" i="34"/>
  <c r="AM55" i="34" s="1"/>
  <c r="M55" i="34"/>
  <c r="AG178" i="34"/>
  <c r="H178" i="34"/>
  <c r="I263" i="34"/>
  <c r="AH263" i="34"/>
  <c r="AJ29" i="34"/>
  <c r="K29" i="34"/>
  <c r="AL212" i="34"/>
  <c r="AM212" i="34" s="1"/>
  <c r="M212" i="34"/>
  <c r="AJ245" i="34"/>
  <c r="K245" i="34"/>
  <c r="G78" i="34"/>
  <c r="AF78" i="34"/>
  <c r="L125" i="34"/>
  <c r="AK125" i="34"/>
  <c r="M29" i="34"/>
  <c r="AL29" i="34"/>
  <c r="AM29" i="34" s="1"/>
  <c r="I41" i="34"/>
  <c r="AH41" i="34"/>
  <c r="L115" i="34"/>
  <c r="AK115" i="34"/>
  <c r="I34" i="34"/>
  <c r="AH34" i="34"/>
  <c r="I285" i="34"/>
  <c r="AH285" i="34"/>
  <c r="AG36" i="34"/>
  <c r="H36" i="34"/>
  <c r="AG241" i="34"/>
  <c r="H241" i="34"/>
  <c r="H94" i="34"/>
  <c r="AG94" i="34"/>
  <c r="H90" i="34"/>
  <c r="AG90" i="34"/>
  <c r="AK98" i="34"/>
  <c r="L98" i="34"/>
  <c r="AG189" i="34"/>
  <c r="H189" i="34"/>
  <c r="G71" i="34"/>
  <c r="AF71" i="34"/>
  <c r="M60" i="34"/>
  <c r="AL60" i="34"/>
  <c r="AM60" i="34" s="1"/>
  <c r="M305" i="34"/>
  <c r="AL305" i="34"/>
  <c r="AM305" i="34" s="1"/>
  <c r="AF45" i="34"/>
  <c r="G45" i="34"/>
  <c r="L135" i="34"/>
  <c r="AK135" i="34"/>
  <c r="AK178" i="34"/>
  <c r="L178" i="34"/>
  <c r="I51" i="34"/>
  <c r="AH51" i="34"/>
  <c r="AG66" i="34"/>
  <c r="H66" i="34"/>
  <c r="AK294" i="34"/>
  <c r="L294" i="34"/>
  <c r="K75" i="34"/>
  <c r="AJ75" i="34"/>
  <c r="AJ21" i="34"/>
  <c r="K21" i="34"/>
  <c r="L214" i="34"/>
  <c r="AK214" i="34"/>
  <c r="J236" i="34"/>
  <c r="AI236" i="34"/>
  <c r="K197" i="34"/>
  <c r="AJ197" i="34"/>
  <c r="J135" i="34"/>
  <c r="AI135" i="34"/>
  <c r="I237" i="34"/>
  <c r="AH237" i="34"/>
  <c r="AF207" i="34"/>
  <c r="G207" i="34"/>
  <c r="AK292" i="34"/>
  <c r="L292" i="34"/>
  <c r="J126" i="34"/>
  <c r="AI126" i="34"/>
  <c r="M31" i="34"/>
  <c r="AL31" i="34"/>
  <c r="AM31" i="34" s="1"/>
  <c r="H50" i="34"/>
  <c r="AG50" i="34"/>
  <c r="AJ50" i="34"/>
  <c r="K50" i="34"/>
  <c r="AH193" i="34"/>
  <c r="I193" i="34"/>
  <c r="M91" i="34"/>
  <c r="AL91" i="34"/>
  <c r="AM91" i="34" s="1"/>
  <c r="AF176" i="34"/>
  <c r="G176" i="34"/>
  <c r="M118" i="34"/>
  <c r="AL118" i="34"/>
  <c r="AM118" i="34" s="1"/>
  <c r="AI45" i="34"/>
  <c r="J45" i="34"/>
  <c r="AL295" i="34"/>
  <c r="AM295" i="34" s="1"/>
  <c r="M295" i="34"/>
  <c r="AG110" i="34"/>
  <c r="H110" i="34"/>
  <c r="AF186" i="34"/>
  <c r="G186" i="34"/>
  <c r="J12" i="34"/>
  <c r="AI12" i="34"/>
  <c r="J155" i="34"/>
  <c r="AI155" i="34"/>
  <c r="J195" i="34"/>
  <c r="AI195" i="34"/>
  <c r="AL285" i="34"/>
  <c r="AM285" i="34" s="1"/>
  <c r="M285" i="34"/>
  <c r="J280" i="34"/>
  <c r="AI280" i="34"/>
  <c r="AG35" i="34"/>
  <c r="H35" i="34"/>
  <c r="I67" i="34"/>
  <c r="AH67" i="34"/>
  <c r="H210" i="34"/>
  <c r="AG210" i="34"/>
  <c r="L267" i="34"/>
  <c r="AK267" i="34"/>
  <c r="J279" i="34"/>
  <c r="AI279" i="34"/>
  <c r="M205" i="34"/>
  <c r="AL205" i="34"/>
  <c r="AM205" i="34" s="1"/>
  <c r="G277" i="34"/>
  <c r="AF277" i="34"/>
  <c r="H63" i="34"/>
  <c r="AG63" i="34"/>
  <c r="AI25" i="34"/>
  <c r="J25" i="34"/>
  <c r="L154" i="34"/>
  <c r="AK154" i="34"/>
  <c r="AF303" i="34"/>
  <c r="G303" i="34"/>
  <c r="AJ127" i="34"/>
  <c r="K127" i="34"/>
  <c r="I138" i="34"/>
  <c r="AH138" i="34"/>
  <c r="AG266" i="34"/>
  <c r="H266" i="34"/>
  <c r="K195" i="34"/>
  <c r="AJ195" i="34"/>
  <c r="H301" i="34"/>
  <c r="AG301" i="34"/>
  <c r="K234" i="34"/>
  <c r="AJ234" i="34"/>
  <c r="AG264" i="34"/>
  <c r="H264" i="34"/>
  <c r="K86" i="34"/>
  <c r="AJ86" i="34"/>
  <c r="AJ247" i="34"/>
  <c r="K247" i="34"/>
  <c r="K73" i="35"/>
  <c r="AJ73" i="35"/>
  <c r="H293" i="34"/>
  <c r="AG293" i="34"/>
  <c r="G58" i="34"/>
  <c r="AF58" i="34"/>
  <c r="AF21" i="34"/>
  <c r="G21" i="34"/>
  <c r="AK222" i="34"/>
  <c r="L222" i="34"/>
  <c r="H157" i="34"/>
  <c r="AG157" i="34"/>
  <c r="I286" i="34"/>
  <c r="AH286" i="34"/>
  <c r="L26" i="34"/>
  <c r="AK26" i="34"/>
  <c r="L225" i="34"/>
  <c r="AK225" i="34"/>
  <c r="AI237" i="34"/>
  <c r="J237" i="34"/>
  <c r="AH118" i="34"/>
  <c r="I118" i="34"/>
  <c r="AF167" i="34"/>
  <c r="G167" i="34"/>
  <c r="G92" i="34"/>
  <c r="AF92" i="34"/>
  <c r="L96" i="34"/>
  <c r="AK96" i="34"/>
  <c r="M40" i="34"/>
  <c r="AL40" i="34"/>
  <c r="AM40" i="34" s="1"/>
  <c r="AJ251" i="35"/>
  <c r="K251" i="35"/>
  <c r="M158" i="34"/>
  <c r="AL158" i="34"/>
  <c r="AM158" i="34" s="1"/>
  <c r="K238" i="34"/>
  <c r="AJ238" i="34"/>
  <c r="I176" i="34"/>
  <c r="AH176" i="34"/>
  <c r="AF69" i="34"/>
  <c r="G69" i="34"/>
  <c r="L167" i="34"/>
  <c r="AK167" i="34"/>
  <c r="J265" i="34"/>
  <c r="AI265" i="34"/>
  <c r="AG14" i="34"/>
  <c r="H14" i="34"/>
  <c r="K217" i="34"/>
  <c r="AJ217" i="34"/>
  <c r="AJ137" i="34"/>
  <c r="K137" i="34"/>
  <c r="AG73" i="35"/>
  <c r="H73" i="35"/>
  <c r="H273" i="34"/>
  <c r="AG273" i="34"/>
  <c r="L230" i="34"/>
  <c r="AK230" i="34"/>
  <c r="J228" i="34"/>
  <c r="AI228" i="34"/>
  <c r="AH189" i="34"/>
  <c r="I189" i="34"/>
  <c r="M33" i="34"/>
  <c r="AL33" i="34"/>
  <c r="AM33" i="34" s="1"/>
  <c r="I84" i="34"/>
  <c r="AH84" i="34"/>
  <c r="H247" i="34"/>
  <c r="AG247" i="34"/>
  <c r="M165" i="34"/>
  <c r="AL165" i="34"/>
  <c r="AM165" i="34" s="1"/>
  <c r="AG280" i="34"/>
  <c r="H280" i="34"/>
  <c r="H216" i="34"/>
  <c r="AG216" i="34"/>
  <c r="AJ312" i="34"/>
  <c r="K312" i="34"/>
  <c r="G135" i="34"/>
  <c r="AF135" i="34"/>
  <c r="AJ303" i="34"/>
  <c r="K303" i="34"/>
  <c r="M117" i="34"/>
  <c r="AL117" i="34"/>
  <c r="AM117" i="34" s="1"/>
  <c r="J224" i="34"/>
  <c r="AI224" i="34"/>
  <c r="AG48" i="34"/>
  <c r="H48" i="34"/>
  <c r="AL125" i="34"/>
  <c r="AM125" i="34" s="1"/>
  <c r="M125" i="34"/>
  <c r="AJ69" i="34"/>
  <c r="K69" i="34"/>
  <c r="J98" i="34"/>
  <c r="AI98" i="34"/>
  <c r="AK277" i="34"/>
  <c r="L277" i="34"/>
  <c r="H225" i="34"/>
  <c r="AG225" i="34"/>
  <c r="I222" i="34"/>
  <c r="AH222" i="34"/>
  <c r="AG71" i="34"/>
  <c r="H71" i="34"/>
  <c r="I46" i="34"/>
  <c r="AH46" i="34"/>
  <c r="H312" i="34"/>
  <c r="AG312" i="34"/>
  <c r="AH63" i="34"/>
  <c r="I63" i="34"/>
  <c r="M80" i="34"/>
  <c r="AL80" i="34"/>
  <c r="AM80" i="34" s="1"/>
  <c r="AF212" i="34"/>
  <c r="G212" i="34"/>
  <c r="K227" i="34"/>
  <c r="AJ227" i="34"/>
  <c r="J306" i="34"/>
  <c r="AI306" i="34"/>
  <c r="AJ70" i="34"/>
  <c r="K70" i="34"/>
  <c r="AF256" i="34"/>
  <c r="G256" i="34"/>
  <c r="AG103" i="34"/>
  <c r="H103" i="34"/>
  <c r="G245" i="34"/>
  <c r="AF245" i="34"/>
  <c r="AG190" i="34"/>
  <c r="H190" i="34"/>
  <c r="G73" i="35"/>
  <c r="AF73" i="35"/>
  <c r="AK28" i="34"/>
  <c r="L28" i="34"/>
  <c r="AF16" i="34"/>
  <c r="G16" i="34"/>
  <c r="AL178" i="34"/>
  <c r="AM178" i="34" s="1"/>
  <c r="M178" i="34"/>
  <c r="L211" i="34"/>
  <c r="AK211" i="34"/>
  <c r="K12" i="34"/>
  <c r="AJ12" i="34"/>
  <c r="AG205" i="34"/>
  <c r="H205" i="34"/>
  <c r="I35" i="34"/>
  <c r="AH35" i="34"/>
  <c r="J80" i="34"/>
  <c r="AI80" i="34"/>
  <c r="G197" i="34"/>
  <c r="AF197" i="34"/>
  <c r="I274" i="34"/>
  <c r="AH274" i="34"/>
  <c r="AJ114" i="34"/>
  <c r="K114" i="34"/>
  <c r="AH223" i="34"/>
  <c r="I223" i="34"/>
  <c r="AJ181" i="34"/>
  <c r="K181" i="34"/>
  <c r="G165" i="34"/>
  <c r="AF165" i="34"/>
  <c r="I90" i="34"/>
  <c r="AH90" i="34"/>
  <c r="I70" i="34"/>
  <c r="AH70" i="34"/>
  <c r="L27" i="34"/>
  <c r="AK27" i="34"/>
  <c r="M197" i="34"/>
  <c r="AL197" i="34"/>
  <c r="AM197" i="34" s="1"/>
  <c r="AL227" i="34"/>
  <c r="AM227" i="34" s="1"/>
  <c r="M227" i="34"/>
  <c r="AK127" i="34"/>
  <c r="L127" i="34"/>
  <c r="H98" i="34"/>
  <c r="AG98" i="34"/>
  <c r="AH52" i="34"/>
  <c r="I52" i="34"/>
  <c r="J292" i="34"/>
  <c r="AI292" i="34"/>
  <c r="M222" i="34"/>
  <c r="AL222" i="34"/>
  <c r="AM222" i="34" s="1"/>
  <c r="AI293" i="34"/>
  <c r="J293" i="34"/>
  <c r="AF103" i="34"/>
  <c r="G103" i="34"/>
  <c r="H60" i="34"/>
  <c r="AG60" i="34"/>
  <c r="AI75" i="34"/>
  <c r="J75" i="34"/>
  <c r="L168" i="34"/>
  <c r="AK168" i="34"/>
  <c r="L120" i="34"/>
  <c r="AK120" i="34"/>
  <c r="L158" i="34"/>
  <c r="AK158" i="34"/>
  <c r="AF24" i="34"/>
  <c r="G24" i="34"/>
  <c r="L189" i="34"/>
  <c r="AK189" i="34"/>
  <c r="G278" i="34"/>
  <c r="AF278" i="34"/>
  <c r="AG59" i="34"/>
  <c r="H59" i="34"/>
  <c r="AL217" i="34"/>
  <c r="AM217" i="34" s="1"/>
  <c r="M217" i="34"/>
  <c r="AL8" i="34"/>
  <c r="AM8" i="34" s="1"/>
  <c r="M8" i="34"/>
  <c r="AJ45" i="34"/>
  <c r="K45" i="34"/>
  <c r="AH78" i="34"/>
  <c r="I78" i="34"/>
  <c r="AF44" i="34"/>
  <c r="G44" i="34"/>
  <c r="AJ43" i="34"/>
  <c r="K43" i="34"/>
  <c r="AI58" i="34"/>
  <c r="J58" i="34"/>
  <c r="AG304" i="34"/>
  <c r="H304" i="34"/>
  <c r="G46" i="34"/>
  <c r="AF46" i="34"/>
  <c r="K121" i="34"/>
  <c r="AJ121" i="34"/>
  <c r="AF77" i="34"/>
  <c r="G77" i="34"/>
  <c r="AF30" i="34"/>
  <c r="G30" i="34"/>
  <c r="AH43" i="34"/>
  <c r="I43" i="34"/>
  <c r="L36" i="34"/>
  <c r="AK36" i="34"/>
  <c r="AJ212" i="34"/>
  <c r="K212" i="34"/>
  <c r="G236" i="34"/>
  <c r="AF236" i="34"/>
  <c r="AG40" i="34"/>
  <c r="H40" i="34"/>
  <c r="I20" i="34"/>
  <c r="AH20" i="34"/>
  <c r="AL293" i="34"/>
  <c r="AM293" i="34" s="1"/>
  <c r="M293" i="34"/>
  <c r="K292" i="34"/>
  <c r="AJ292" i="34"/>
  <c r="AH244" i="34"/>
  <c r="I244" i="34"/>
  <c r="AI181" i="34"/>
  <c r="J181" i="34"/>
  <c r="AI116" i="34"/>
  <c r="J116" i="34"/>
  <c r="G32" i="34"/>
  <c r="AF32" i="34"/>
  <c r="AG218" i="34"/>
  <c r="H218" i="34"/>
  <c r="AF51" i="34"/>
  <c r="G51" i="34"/>
  <c r="AG138" i="34"/>
  <c r="H138" i="34"/>
  <c r="L306" i="34"/>
  <c r="AK306" i="34"/>
  <c r="M273" i="34"/>
  <c r="AL273" i="34"/>
  <c r="AM273" i="34" s="1"/>
  <c r="AI106" i="34"/>
  <c r="J106" i="34"/>
  <c r="J28" i="34"/>
  <c r="AI28" i="34"/>
  <c r="I245" i="34"/>
  <c r="AH245" i="34"/>
  <c r="M20" i="34"/>
  <c r="AL20" i="34"/>
  <c r="AM20" i="34" s="1"/>
  <c r="J268" i="34"/>
  <c r="AI268" i="34"/>
  <c r="AL157" i="34"/>
  <c r="AM157" i="34" s="1"/>
  <c r="M157" i="34"/>
  <c r="AG62" i="34"/>
  <c r="H62" i="34"/>
  <c r="AK155" i="34"/>
  <c r="L155" i="34"/>
  <c r="I267" i="34"/>
  <c r="AH267" i="34"/>
  <c r="H268" i="34"/>
  <c r="AG268" i="34"/>
  <c r="AK35" i="34"/>
  <c r="L35" i="34"/>
  <c r="AL233" i="34"/>
  <c r="AM233" i="34" s="1"/>
  <c r="M233" i="34"/>
  <c r="G193" i="34"/>
  <c r="AF193" i="34"/>
  <c r="L90" i="34"/>
  <c r="AK90" i="34"/>
  <c r="AG118" i="34"/>
  <c r="H118" i="34"/>
  <c r="AG155" i="34"/>
  <c r="H155" i="34"/>
  <c r="G268" i="34"/>
  <c r="AF268" i="34"/>
  <c r="AL234" i="34"/>
  <c r="AM234" i="34" s="1"/>
  <c r="M234" i="34"/>
  <c r="AG134" i="34"/>
  <c r="H134" i="34"/>
  <c r="AI278" i="34"/>
  <c r="J278" i="34"/>
  <c r="I29" i="34"/>
  <c r="AH29" i="34"/>
  <c r="AL52" i="34"/>
  <c r="AM52" i="34" s="1"/>
  <c r="M52" i="34"/>
  <c r="L296" i="34"/>
  <c r="AK296" i="34"/>
  <c r="G157" i="34"/>
  <c r="AF157" i="34"/>
  <c r="AJ254" i="34"/>
  <c r="K254" i="34"/>
  <c r="G294" i="34"/>
  <c r="AF294" i="34"/>
  <c r="AG193" i="34"/>
  <c r="H193" i="34"/>
  <c r="AI15" i="34"/>
  <c r="J15" i="34"/>
  <c r="L136" i="34"/>
  <c r="AK136" i="34"/>
  <c r="AF27" i="34"/>
  <c r="G27" i="34"/>
  <c r="AL19" i="34"/>
  <c r="AM19" i="34" s="1"/>
  <c r="M19" i="34"/>
  <c r="AL298" i="34"/>
  <c r="AM298" i="34" s="1"/>
  <c r="M298" i="34"/>
  <c r="AK42" i="34"/>
  <c r="L42" i="34"/>
  <c r="AJ167" i="34"/>
  <c r="K167" i="34"/>
  <c r="AL186" i="34"/>
  <c r="AM186" i="34" s="1"/>
  <c r="M186" i="34"/>
  <c r="G286" i="34"/>
  <c r="AF286" i="34"/>
  <c r="J165" i="34"/>
  <c r="AI165" i="34"/>
  <c r="AJ106" i="34"/>
  <c r="K106" i="34"/>
  <c r="G127" i="34"/>
  <c r="AF127" i="34"/>
  <c r="AH265" i="34"/>
  <c r="I265" i="34"/>
  <c r="AG248" i="34"/>
  <c r="H248" i="34"/>
  <c r="H287" i="34"/>
  <c r="AG287" i="34"/>
  <c r="G41" i="34"/>
  <c r="AF41" i="34"/>
  <c r="K193" i="34"/>
  <c r="AJ193" i="34"/>
  <c r="K256" i="34"/>
  <c r="AJ256" i="34"/>
  <c r="AG10" i="34"/>
  <c r="H10" i="34"/>
  <c r="L235" i="34"/>
  <c r="AK235" i="34"/>
  <c r="J263" i="34"/>
  <c r="AI263" i="34"/>
  <c r="AF266" i="34"/>
  <c r="G266" i="34"/>
  <c r="AF81" i="34"/>
  <c r="G81" i="34"/>
  <c r="AJ185" i="34"/>
  <c r="K185" i="34"/>
  <c r="AK145" i="34"/>
  <c r="L145" i="34"/>
  <c r="G35" i="34"/>
  <c r="AF35" i="34"/>
  <c r="I27" i="34"/>
  <c r="AH27" i="34"/>
  <c r="AL270" i="34"/>
  <c r="AM270" i="34" s="1"/>
  <c r="M270" i="34"/>
  <c r="AF238" i="34"/>
  <c r="G238" i="34"/>
  <c r="L16" i="34"/>
  <c r="AK16" i="34"/>
  <c r="AK197" i="34"/>
  <c r="L197" i="34"/>
  <c r="K246" i="34"/>
  <c r="AJ246" i="34"/>
  <c r="G227" i="34"/>
  <c r="AF227" i="34"/>
  <c r="AK43" i="34"/>
  <c r="L43" i="34"/>
  <c r="AF253" i="34"/>
  <c r="G253" i="34"/>
  <c r="H186" i="34"/>
  <c r="AG186" i="34"/>
  <c r="AF265" i="34"/>
  <c r="G265" i="34"/>
  <c r="AJ52" i="34"/>
  <c r="K52" i="34"/>
  <c r="K40" i="34"/>
  <c r="AJ40" i="34"/>
  <c r="H181" i="34"/>
  <c r="AG181" i="34"/>
  <c r="AK300" i="34"/>
  <c r="L300" i="34"/>
  <c r="AG289" i="34"/>
  <c r="H289" i="34"/>
  <c r="AI253" i="34"/>
  <c r="J253" i="34"/>
  <c r="AJ27" i="34"/>
  <c r="K27" i="34"/>
  <c r="J208" i="34"/>
  <c r="AI208" i="34"/>
  <c r="I209" i="35"/>
  <c r="AH209" i="35"/>
  <c r="AG165" i="34"/>
  <c r="H165" i="34"/>
  <c r="AK51" i="34"/>
  <c r="L51" i="34"/>
  <c r="K201" i="34"/>
  <c r="AJ201" i="34"/>
  <c r="J205" i="34"/>
  <c r="AI205" i="34"/>
  <c r="AK34" i="34"/>
  <c r="L34" i="34"/>
  <c r="H197" i="34"/>
  <c r="AG197" i="34"/>
  <c r="G310" i="34"/>
  <c r="AF310" i="34"/>
  <c r="AL92" i="34"/>
  <c r="AM92" i="34" s="1"/>
  <c r="M92" i="34"/>
  <c r="AG28" i="34"/>
  <c r="H28" i="34"/>
  <c r="K182" i="34"/>
  <c r="AJ182" i="34"/>
  <c r="AH304" i="34"/>
  <c r="I304" i="34"/>
  <c r="AG121" i="34"/>
  <c r="H121" i="34"/>
  <c r="K179" i="34"/>
  <c r="AJ179" i="34"/>
  <c r="I253" i="34"/>
  <c r="AH253" i="34"/>
  <c r="AL265" i="34"/>
  <c r="AM265" i="34" s="1"/>
  <c r="M265" i="34"/>
  <c r="I278" i="34"/>
  <c r="AH278" i="34"/>
  <c r="M245" i="34"/>
  <c r="AL245" i="34"/>
  <c r="AM245" i="34" s="1"/>
  <c r="J118" i="34"/>
  <c r="AI118" i="34"/>
  <c r="AL163" i="34"/>
  <c r="AM163" i="34" s="1"/>
  <c r="M163" i="34"/>
  <c r="AH48" i="34"/>
  <c r="I48" i="34"/>
  <c r="AI197" i="34"/>
  <c r="J197" i="34"/>
  <c r="AG74" i="35"/>
  <c r="H74" i="35"/>
  <c r="AH301" i="34"/>
  <c r="I301" i="34"/>
  <c r="M256" i="34"/>
  <c r="AL256" i="34"/>
  <c r="AM256" i="34" s="1"/>
  <c r="AH66" i="34"/>
  <c r="I66" i="34"/>
  <c r="L303" i="34"/>
  <c r="AK303" i="34"/>
  <c r="AL209" i="35"/>
  <c r="M209" i="35"/>
  <c r="AH251" i="35"/>
  <c r="I251" i="35"/>
  <c r="M248" i="34"/>
  <c r="AL248" i="34"/>
  <c r="AM248" i="34" s="1"/>
  <c r="AK84" i="34"/>
  <c r="L84" i="34"/>
  <c r="K166" i="34"/>
  <c r="AJ166" i="34"/>
  <c r="AF142" i="34"/>
  <c r="G142" i="34"/>
  <c r="AF13" i="34"/>
  <c r="G13" i="34"/>
  <c r="J44" i="34"/>
  <c r="AI44" i="34"/>
  <c r="AG13" i="34"/>
  <c r="H13" i="34"/>
  <c r="M36" i="34"/>
  <c r="AL36" i="34"/>
  <c r="AM36" i="34" s="1"/>
  <c r="AL128" i="34"/>
  <c r="AM128" i="34" s="1"/>
  <c r="M128" i="34"/>
  <c r="AH132" i="34"/>
  <c r="I132" i="34"/>
  <c r="AF300" i="34"/>
  <c r="G300" i="34"/>
  <c r="H69" i="34"/>
  <c r="AG69" i="34"/>
  <c r="AK305" i="34"/>
  <c r="L305" i="34"/>
  <c r="AJ136" i="34"/>
  <c r="K136" i="34"/>
  <c r="J103" i="34"/>
  <c r="AI103" i="34"/>
  <c r="K11" i="34"/>
  <c r="AJ11" i="34"/>
  <c r="M110" i="34"/>
  <c r="AL110" i="34"/>
  <c r="AM110" i="34" s="1"/>
  <c r="G274" i="34"/>
  <c r="AF274" i="34"/>
  <c r="AH44" i="34"/>
  <c r="I44" i="34"/>
  <c r="AH292" i="34"/>
  <c r="I292" i="34"/>
  <c r="J67" i="34"/>
  <c r="AI67" i="34"/>
  <c r="AJ214" i="34"/>
  <c r="K214" i="34"/>
  <c r="AG160" i="34"/>
  <c r="H160" i="34"/>
  <c r="AK149" i="35"/>
  <c r="L149" i="35"/>
  <c r="AG127" i="34"/>
  <c r="H127" i="34"/>
  <c r="G182" i="34"/>
  <c r="AF182" i="34"/>
  <c r="AH26" i="34"/>
  <c r="I26" i="34"/>
  <c r="AH312" i="34"/>
  <c r="I312" i="34"/>
  <c r="AI215" i="34"/>
  <c r="J215" i="34"/>
  <c r="G12" i="34"/>
  <c r="AF12" i="34"/>
  <c r="AK94" i="34"/>
  <c r="L94" i="34"/>
  <c r="J312" i="34"/>
  <c r="AI312" i="34"/>
  <c r="H286" i="34"/>
  <c r="AG286" i="34"/>
  <c r="AF36" i="34"/>
  <c r="G36" i="34"/>
  <c r="AL132" i="34"/>
  <c r="AM132" i="34" s="1"/>
  <c r="M132" i="34"/>
  <c r="AF211" i="34"/>
  <c r="G211" i="34"/>
  <c r="H124" i="34"/>
  <c r="AG124" i="34"/>
  <c r="L147" i="34"/>
  <c r="AK147" i="34"/>
  <c r="AH305" i="34"/>
  <c r="I305" i="34"/>
  <c r="I12" i="34"/>
  <c r="AH12" i="34"/>
  <c r="K236" i="34"/>
  <c r="AJ236" i="34"/>
  <c r="I33" i="34"/>
  <c r="AH33" i="34"/>
  <c r="K211" i="34"/>
  <c r="AJ211" i="34"/>
  <c r="G225" i="34"/>
  <c r="AF225" i="34"/>
  <c r="M47" i="34"/>
  <c r="AL47" i="34"/>
  <c r="AM47" i="34" s="1"/>
  <c r="AH47" i="34"/>
  <c r="I47" i="34"/>
  <c r="AK138" i="34"/>
  <c r="L138" i="34"/>
  <c r="AG234" i="34"/>
  <c r="H234" i="34"/>
  <c r="M236" i="34"/>
  <c r="AL236" i="34"/>
  <c r="AM236" i="34" s="1"/>
  <c r="I167" i="34"/>
  <c r="AH167" i="34"/>
  <c r="J81" i="34"/>
  <c r="AI81" i="34"/>
  <c r="M58" i="34"/>
  <c r="AL58" i="34"/>
  <c r="AM58" i="34" s="1"/>
  <c r="G104" i="34"/>
  <c r="AF104" i="34"/>
  <c r="AI201" i="34"/>
  <c r="J201" i="34"/>
  <c r="J34" i="34"/>
  <c r="AI34" i="34"/>
  <c r="L30" i="34"/>
  <c r="AK30" i="34"/>
  <c r="I130" i="34"/>
  <c r="AH130" i="34"/>
  <c r="M24" i="34"/>
  <c r="AL24" i="34"/>
  <c r="AM24" i="34" s="1"/>
  <c r="AH236" i="34"/>
  <c r="I236" i="34"/>
  <c r="K80" i="34"/>
  <c r="AJ80" i="34"/>
  <c r="I225" i="34"/>
  <c r="AH225" i="34"/>
  <c r="I127" i="34"/>
  <c r="AH127" i="34"/>
  <c r="I31" i="34"/>
  <c r="AH31" i="34"/>
  <c r="AL41" i="34"/>
  <c r="AM41" i="34" s="1"/>
  <c r="M41" i="34"/>
  <c r="G62" i="34"/>
  <c r="AF62" i="34"/>
  <c r="AK166" i="34"/>
  <c r="L166" i="34"/>
  <c r="AK126" i="34"/>
  <c r="L126" i="34"/>
  <c r="AL303" i="34"/>
  <c r="AM303" i="34" s="1"/>
  <c r="M303" i="34"/>
  <c r="AJ301" i="34"/>
  <c r="K301" i="34"/>
  <c r="J149" i="35"/>
  <c r="AI149" i="35"/>
  <c r="K90" i="34"/>
  <c r="AJ90" i="34"/>
  <c r="AH21" i="34"/>
  <c r="I21" i="34"/>
  <c r="L11" i="34"/>
  <c r="AK11" i="34"/>
  <c r="G136" i="34"/>
  <c r="AF136" i="34"/>
  <c r="AL121" i="34"/>
  <c r="AM121" i="34" s="1"/>
  <c r="M121" i="34"/>
  <c r="M120" i="34"/>
  <c r="AL120" i="34"/>
  <c r="AM120" i="34" s="1"/>
  <c r="L19" i="34"/>
  <c r="AK19" i="34"/>
  <c r="AK274" i="34"/>
  <c r="L274" i="34"/>
  <c r="J264" i="34"/>
  <c r="AI264" i="34"/>
  <c r="AJ267" i="34"/>
  <c r="K267" i="34"/>
  <c r="J90" i="34"/>
  <c r="AI90" i="34"/>
  <c r="AH24" i="34"/>
  <c r="I24" i="34"/>
  <c r="K142" i="34"/>
  <c r="AJ142" i="34"/>
  <c r="AH134" i="34"/>
  <c r="I134" i="34"/>
  <c r="J127" i="34"/>
  <c r="AI127" i="34"/>
  <c r="I221" i="34"/>
  <c r="AH221" i="34"/>
  <c r="AK245" i="34"/>
  <c r="L245" i="34"/>
  <c r="AJ101" i="34"/>
  <c r="K101" i="34"/>
  <c r="M71" i="34"/>
  <c r="AL71" i="34"/>
  <c r="AM71" i="34" s="1"/>
  <c r="AI277" i="34"/>
  <c r="J277" i="34"/>
  <c r="H78" i="34"/>
  <c r="AG78" i="34"/>
  <c r="AL287" i="34"/>
  <c r="AM287" i="34" s="1"/>
  <c r="M287" i="34"/>
  <c r="AJ188" i="34"/>
  <c r="K188" i="34"/>
  <c r="AK304" i="34"/>
  <c r="L304" i="34"/>
  <c r="AF117" i="34"/>
  <c r="G117" i="34"/>
  <c r="H135" i="34"/>
  <c r="AG135" i="34"/>
  <c r="J36" i="34"/>
  <c r="AI36" i="34"/>
  <c r="L73" i="35"/>
  <c r="AK73" i="35"/>
  <c r="AG95" i="34"/>
  <c r="H95" i="34"/>
  <c r="M30" i="34"/>
  <c r="AL30" i="34"/>
  <c r="AM30" i="34" s="1"/>
  <c r="AG279" i="34"/>
  <c r="H279" i="34"/>
  <c r="AK265" i="34"/>
  <c r="L265" i="34"/>
  <c r="M266" i="34"/>
  <c r="AL266" i="34"/>
  <c r="AM266" i="34" s="1"/>
  <c r="AI218" i="34"/>
  <c r="J218" i="34"/>
  <c r="M190" i="34"/>
  <c r="AL190" i="34"/>
  <c r="AM190" i="34" s="1"/>
  <c r="AH208" i="34"/>
  <c r="I208" i="34"/>
  <c r="J55" i="34"/>
  <c r="AI55" i="34"/>
  <c r="AI225" i="34"/>
  <c r="J225" i="34"/>
  <c r="I100" i="34"/>
  <c r="AH100" i="34"/>
  <c r="M124" i="34"/>
  <c r="AL124" i="34"/>
  <c r="AM124" i="34" s="1"/>
  <c r="K230" i="34"/>
  <c r="AJ230" i="34"/>
  <c r="M77" i="34"/>
  <c r="AL77" i="34"/>
  <c r="AM77" i="34" s="1"/>
  <c r="Z2" i="34"/>
  <c r="AJ132" i="34"/>
  <c r="K132" i="34"/>
  <c r="J167" i="34"/>
  <c r="AI167" i="34"/>
  <c r="G91" i="34"/>
  <c r="AF91" i="34"/>
  <c r="K297" i="34"/>
  <c r="AJ297" i="34"/>
  <c r="K19" i="34"/>
  <c r="AJ19" i="34"/>
  <c r="AK279" i="34"/>
  <c r="L279" i="34"/>
  <c r="AH136" i="34"/>
  <c r="I136" i="34"/>
  <c r="AJ244" i="34"/>
  <c r="K244" i="34"/>
  <c r="AL168" i="34"/>
  <c r="AM168" i="34" s="1"/>
  <c r="M168" i="34"/>
  <c r="J30" i="34"/>
  <c r="AI30" i="34"/>
  <c r="J11" i="34"/>
  <c r="AI11" i="34"/>
  <c r="M274" i="34"/>
  <c r="AL274" i="34"/>
  <c r="AM274" i="34" s="1"/>
  <c r="AF160" i="34"/>
  <c r="G160" i="34"/>
  <c r="AF126" i="34"/>
  <c r="G126" i="34"/>
  <c r="M207" i="34"/>
  <c r="AL207" i="34"/>
  <c r="AM207" i="34" s="1"/>
  <c r="AI137" i="34"/>
  <c r="J137" i="34"/>
  <c r="AG265" i="34"/>
  <c r="H265" i="34"/>
  <c r="M134" i="34"/>
  <c r="AL134" i="34"/>
  <c r="AM134" i="34" s="1"/>
  <c r="AI62" i="34"/>
  <c r="J62" i="34"/>
  <c r="AG204" i="34"/>
  <c r="H204" i="34"/>
  <c r="H281" i="34"/>
  <c r="AG281" i="34"/>
  <c r="H145" i="34"/>
  <c r="AG145" i="34"/>
  <c r="AI84" i="34"/>
  <c r="J84" i="34"/>
  <c r="L251" i="35"/>
  <c r="AK251" i="35"/>
  <c r="J238" i="34"/>
  <c r="AI238" i="34"/>
  <c r="AH226" i="34"/>
  <c r="I226" i="34"/>
  <c r="I126" i="34"/>
  <c r="AH126" i="34"/>
  <c r="K228" i="34"/>
  <c r="AJ228" i="34"/>
  <c r="K248" i="34"/>
  <c r="AJ248" i="34"/>
  <c r="K103" i="34"/>
  <c r="AJ103" i="34"/>
  <c r="K149" i="35"/>
  <c r="AJ149" i="35"/>
  <c r="AJ66" i="34"/>
  <c r="K66" i="34"/>
  <c r="AJ110" i="34"/>
  <c r="K110" i="34"/>
  <c r="I165" i="34"/>
  <c r="AH165" i="34"/>
  <c r="AG70" i="34"/>
  <c r="H70" i="34"/>
  <c r="J234" i="34"/>
  <c r="AI234" i="34"/>
  <c r="AH28" i="34"/>
  <c r="I28" i="34"/>
  <c r="L59" i="34"/>
  <c r="AK59" i="34"/>
  <c r="J233" i="34"/>
  <c r="AI233" i="34"/>
  <c r="H51" i="34"/>
  <c r="AG51" i="34"/>
  <c r="J29" i="34"/>
  <c r="AI29" i="34"/>
  <c r="K14" i="34"/>
  <c r="AJ14" i="34"/>
  <c r="AJ226" i="34"/>
  <c r="K226" i="34"/>
  <c r="K115" i="34"/>
  <c r="AJ115" i="34"/>
  <c r="I69" i="34"/>
  <c r="AH69" i="34"/>
  <c r="M301" i="34"/>
  <c r="AL301" i="34"/>
  <c r="AM301" i="34" s="1"/>
  <c r="AG27" i="34"/>
  <c r="H27" i="34"/>
  <c r="AL147" i="34"/>
  <c r="AM147" i="34" s="1"/>
  <c r="M147" i="34"/>
  <c r="AI136" i="34"/>
  <c r="J136" i="34"/>
  <c r="L210" i="34"/>
  <c r="AK210" i="34"/>
  <c r="AJ91" i="34"/>
  <c r="K91" i="34"/>
  <c r="AF86" i="34"/>
  <c r="G86" i="34"/>
  <c r="I215" i="34"/>
  <c r="AH215" i="34"/>
  <c r="AG224" i="34"/>
  <c r="H224" i="34"/>
  <c r="AI211" i="34"/>
  <c r="J211" i="34"/>
  <c r="AL237" i="34"/>
  <c r="AM237" i="34" s="1"/>
  <c r="M237" i="34"/>
  <c r="L92" i="34"/>
  <c r="AK92" i="34"/>
  <c r="AI16" i="34"/>
  <c r="J16" i="34"/>
  <c r="J287" i="34"/>
  <c r="AI287" i="34"/>
  <c r="AF183" i="35"/>
  <c r="G183" i="35"/>
  <c r="J92" i="34"/>
  <c r="AI92" i="34"/>
  <c r="H263" i="34"/>
  <c r="AG263" i="34"/>
  <c r="AG294" i="34"/>
  <c r="H294" i="34"/>
  <c r="AI241" i="34"/>
  <c r="J241" i="34"/>
  <c r="AK20" i="34"/>
  <c r="L20" i="34"/>
  <c r="AI304" i="34"/>
  <c r="J304" i="34"/>
  <c r="AG84" i="34"/>
  <c r="H84" i="34"/>
  <c r="I104" i="34"/>
  <c r="AH104" i="34"/>
  <c r="H194" i="34"/>
  <c r="AG194" i="34"/>
  <c r="AK226" i="34"/>
  <c r="L226" i="34"/>
  <c r="AH235" i="34"/>
  <c r="I235" i="34"/>
  <c r="H227" i="34"/>
  <c r="AG227" i="34"/>
  <c r="AJ296" i="34"/>
  <c r="K296" i="34"/>
  <c r="L186" i="34"/>
  <c r="AK186" i="34"/>
  <c r="AK293" i="34"/>
  <c r="L293" i="34"/>
  <c r="I207" i="34"/>
  <c r="AH207" i="34"/>
  <c r="AF48" i="34"/>
  <c r="G48" i="34"/>
  <c r="G222" i="34"/>
  <c r="AF222" i="34"/>
  <c r="H120" i="34"/>
  <c r="AG120" i="34"/>
  <c r="I14" i="34"/>
  <c r="AH14" i="34"/>
  <c r="AJ160" i="34"/>
  <c r="K160" i="34"/>
  <c r="AL28" i="34"/>
  <c r="AM28" i="34" s="1"/>
  <c r="M28" i="34"/>
  <c r="K221" i="34"/>
  <c r="AJ221" i="34"/>
  <c r="AL279" i="34"/>
  <c r="AM279" i="34" s="1"/>
  <c r="M279" i="34"/>
  <c r="J310" i="34"/>
  <c r="AI310" i="34"/>
  <c r="G251" i="35"/>
  <c r="AF251" i="35"/>
  <c r="H16" i="34"/>
  <c r="AG16" i="34"/>
  <c r="H201" i="34"/>
  <c r="AG201" i="34"/>
  <c r="L295" i="34"/>
  <c r="AK295" i="34"/>
  <c r="AF194" i="34"/>
  <c r="G194" i="34"/>
  <c r="M183" i="35"/>
  <c r="AL183" i="35"/>
  <c r="K26" i="34"/>
  <c r="AJ26" i="34"/>
  <c r="L32" i="34"/>
  <c r="AK32" i="34"/>
  <c r="AL247" i="34"/>
  <c r="AM247" i="34" s="1"/>
  <c r="M247" i="34"/>
  <c r="M69" i="34"/>
  <c r="AL69" i="34"/>
  <c r="AM69" i="34" s="1"/>
  <c r="G189" i="34"/>
  <c r="AF189" i="34"/>
  <c r="AL297" i="34"/>
  <c r="AM297" i="34" s="1"/>
  <c r="M297" i="34"/>
  <c r="L124" i="34"/>
  <c r="AK124" i="34"/>
  <c r="K98" i="34"/>
  <c r="AJ98" i="34"/>
  <c r="K310" i="34"/>
  <c r="AJ310" i="34"/>
  <c r="J19" i="34"/>
  <c r="AI19" i="34"/>
  <c r="M176" i="34"/>
  <c r="AL176" i="34"/>
  <c r="AM176" i="34" s="1"/>
  <c r="L128" i="34"/>
  <c r="AK128" i="34"/>
  <c r="H188" i="34"/>
  <c r="AG188" i="34"/>
  <c r="H154" i="34"/>
  <c r="AG154" i="34"/>
  <c r="M224" i="34"/>
  <c r="AL224" i="34"/>
  <c r="AM224" i="34" s="1"/>
  <c r="L176" i="34"/>
  <c r="AK176" i="34"/>
  <c r="I296" i="34"/>
  <c r="AH296" i="34"/>
  <c r="I228" i="34"/>
  <c r="AH228" i="34"/>
  <c r="AH40" i="34"/>
  <c r="I40" i="34"/>
  <c r="H132" i="34"/>
  <c r="AG132" i="34"/>
  <c r="G195" i="34"/>
  <c r="AF195" i="34"/>
  <c r="AI86" i="34"/>
  <c r="J86" i="34"/>
  <c r="J302" i="34"/>
  <c r="AI302" i="34"/>
  <c r="AF185" i="34"/>
  <c r="G185" i="34"/>
  <c r="I36" i="34"/>
  <c r="AH36" i="34"/>
  <c r="J35" i="34"/>
  <c r="AI35" i="34"/>
  <c r="H180" i="34"/>
  <c r="AG180" i="34"/>
  <c r="L160" i="34"/>
  <c r="AK160" i="34"/>
  <c r="H32" i="34"/>
  <c r="AG32" i="34"/>
  <c r="AH103" i="34"/>
  <c r="I103" i="34"/>
  <c r="AJ10" i="34"/>
  <c r="K10" i="34"/>
  <c r="AJ194" i="34"/>
  <c r="K194" i="34"/>
  <c r="G20" i="34"/>
  <c r="AF20" i="34"/>
  <c r="AH30" i="34"/>
  <c r="I30" i="34"/>
  <c r="L80" i="34"/>
  <c r="AK80" i="34"/>
  <c r="AL142" i="34"/>
  <c r="AM142" i="34" s="1"/>
  <c r="M142" i="34"/>
  <c r="I73" i="35"/>
  <c r="AH73" i="35"/>
  <c r="K48" i="34"/>
  <c r="AJ48" i="34"/>
  <c r="J27" i="34"/>
  <c r="AI27" i="34"/>
  <c r="M106" i="34"/>
  <c r="AL106" i="34"/>
  <c r="AM106" i="34" s="1"/>
  <c r="AH224" i="34"/>
  <c r="I224" i="34"/>
  <c r="AH183" i="35"/>
  <c r="I183" i="35"/>
  <c r="AL280" i="34"/>
  <c r="AM280" i="34" s="1"/>
  <c r="M280" i="34"/>
  <c r="I106" i="34"/>
  <c r="AH106" i="34"/>
  <c r="AL138" i="34"/>
  <c r="AM138" i="34" s="1"/>
  <c r="M138" i="34"/>
  <c r="AJ265" i="34"/>
  <c r="K265" i="34"/>
  <c r="AI73" i="35"/>
  <c r="J73" i="35"/>
  <c r="AK287" i="34"/>
  <c r="L287" i="34"/>
  <c r="K294" i="34"/>
  <c r="AJ294" i="34"/>
  <c r="J96" i="34"/>
  <c r="AI96" i="34"/>
  <c r="AL63" i="34"/>
  <c r="AM63" i="34" s="1"/>
  <c r="M63" i="34"/>
  <c r="L164" i="34"/>
  <c r="AK164" i="34"/>
  <c r="AL194" i="34"/>
  <c r="AM194" i="34" s="1"/>
  <c r="M194" i="34"/>
  <c r="L44" i="34"/>
  <c r="AK44" i="34"/>
  <c r="I8" i="34"/>
  <c r="AH8" i="34"/>
  <c r="H147" i="34"/>
  <c r="AG147" i="34"/>
  <c r="L236" i="34"/>
  <c r="AK236" i="34"/>
  <c r="AG136" i="34"/>
  <c r="H136" i="34"/>
  <c r="AG217" i="34"/>
  <c r="H217" i="34"/>
  <c r="AF246" i="34"/>
  <c r="G246" i="34"/>
  <c r="K164" i="34"/>
  <c r="AJ164" i="34"/>
  <c r="M43" i="34"/>
  <c r="AL43" i="34"/>
  <c r="AM43" i="34" s="1"/>
  <c r="AK10" i="34"/>
  <c r="L10" i="34"/>
  <c r="AK191" i="34"/>
  <c r="L191" i="34"/>
  <c r="H284" i="34"/>
  <c r="AG284" i="34"/>
  <c r="AG29" i="34"/>
  <c r="H29" i="34"/>
  <c r="AF31" i="34"/>
  <c r="G31" i="34"/>
  <c r="I110" i="34"/>
  <c r="AH110" i="34"/>
  <c r="AG137" i="34"/>
  <c r="H137" i="34"/>
  <c r="AI303" i="34"/>
  <c r="J303" i="34"/>
  <c r="AF132" i="34"/>
  <c r="G132" i="34"/>
  <c r="AL294" i="34"/>
  <c r="AM294" i="34" s="1"/>
  <c r="M294" i="34"/>
  <c r="K274" i="34"/>
  <c r="AJ274" i="34"/>
  <c r="I125" i="34"/>
  <c r="AH125" i="34"/>
  <c r="H254" i="34"/>
  <c r="AG254" i="34"/>
  <c r="AG114" i="34"/>
  <c r="H114" i="34"/>
  <c r="AK302" i="34"/>
  <c r="L302" i="34"/>
  <c r="AG125" i="34"/>
  <c r="H125" i="34"/>
  <c r="AJ168" i="34"/>
  <c r="K168" i="34"/>
  <c r="AI48" i="34"/>
  <c r="J48" i="34"/>
  <c r="AJ163" i="34"/>
  <c r="K163" i="34"/>
  <c r="AI91" i="34"/>
  <c r="J91" i="34"/>
  <c r="AF235" i="34"/>
  <c r="G235" i="34"/>
  <c r="AI124" i="34"/>
  <c r="J124" i="34"/>
  <c r="AL127" i="34"/>
  <c r="AM127" i="34" s="1"/>
  <c r="M127" i="34"/>
  <c r="G145" i="34"/>
  <c r="AF145" i="34"/>
  <c r="J267" i="34"/>
  <c r="AI267" i="34"/>
  <c r="M98" i="34"/>
  <c r="AL98" i="34"/>
  <c r="AM98" i="34" s="1"/>
  <c r="AL14" i="34"/>
  <c r="AM14" i="34" s="1"/>
  <c r="M14" i="34"/>
  <c r="J51" i="34"/>
  <c r="AI51" i="34"/>
  <c r="I279" i="34"/>
  <c r="AH279" i="34"/>
  <c r="L29" i="34"/>
  <c r="AK29" i="34"/>
  <c r="J216" i="34"/>
  <c r="AI216" i="34"/>
  <c r="AF11" i="34"/>
  <c r="G11" i="34"/>
  <c r="J194" i="34"/>
  <c r="AI194" i="34"/>
  <c r="AF202" i="34"/>
  <c r="G202" i="34"/>
  <c r="AI204" i="34"/>
  <c r="J204" i="34"/>
  <c r="I55" i="34"/>
  <c r="AH55" i="34"/>
  <c r="AG168" i="34"/>
  <c r="H168" i="34"/>
  <c r="AI226" i="34"/>
  <c r="J226" i="34"/>
  <c r="AJ145" i="34"/>
  <c r="K145" i="34"/>
  <c r="AJ306" i="34"/>
  <c r="K306" i="34"/>
  <c r="L285" i="34"/>
  <c r="AK285" i="34"/>
  <c r="AI95" i="34"/>
  <c r="J95" i="34"/>
  <c r="AF279" i="34"/>
  <c r="G279" i="34"/>
  <c r="AF226" i="34"/>
  <c r="G226" i="34"/>
  <c r="AG75" i="34"/>
  <c r="H75" i="34"/>
  <c r="G191" i="34"/>
  <c r="AF191" i="34"/>
  <c r="M149" i="35"/>
  <c r="AL149" i="35"/>
  <c r="AL281" i="34"/>
  <c r="AM281" i="34" s="1"/>
  <c r="M281" i="34"/>
  <c r="AF264" i="34"/>
  <c r="G264" i="34"/>
  <c r="AL268" i="34"/>
  <c r="AM268" i="34" s="1"/>
  <c r="M268" i="34"/>
  <c r="AK208" i="34"/>
  <c r="L208" i="34"/>
  <c r="H307" i="35"/>
  <c r="AG307" i="35"/>
  <c r="H81" i="34"/>
  <c r="AG81" i="34"/>
  <c r="AH32" i="34"/>
  <c r="I32" i="34"/>
  <c r="AK183" i="35"/>
  <c r="L183" i="35"/>
  <c r="AI125" i="34"/>
  <c r="J125" i="34"/>
  <c r="AF40" i="34"/>
  <c r="G40" i="34"/>
  <c r="AL135" i="34"/>
  <c r="AM135" i="34" s="1"/>
  <c r="M135" i="34"/>
  <c r="K13" i="34"/>
  <c r="AJ13" i="34"/>
  <c r="I295" i="34"/>
  <c r="AH295" i="34"/>
  <c r="AK116" i="34"/>
  <c r="L116" i="34"/>
  <c r="L63" i="34"/>
  <c r="AK63" i="34"/>
  <c r="AH293" i="34"/>
  <c r="I293" i="34"/>
  <c r="AH180" i="34"/>
  <c r="I180" i="34"/>
  <c r="M12" i="34"/>
  <c r="AL12" i="34"/>
  <c r="AM12" i="34" s="1"/>
  <c r="AJ237" i="34"/>
  <c r="K237" i="34"/>
  <c r="M210" i="34"/>
  <c r="AL210" i="34"/>
  <c r="AM210" i="34" s="1"/>
  <c r="K60" i="34"/>
  <c r="AJ60" i="34"/>
  <c r="K118" i="34"/>
  <c r="AJ118" i="34"/>
  <c r="AH191" i="34"/>
  <c r="I191" i="34"/>
  <c r="I241" i="34"/>
  <c r="AH241" i="34"/>
  <c r="H185" i="34"/>
  <c r="AG185" i="34"/>
  <c r="G28" i="34"/>
  <c r="AF28" i="34"/>
  <c r="M211" i="34"/>
  <c r="AL211" i="34"/>
  <c r="AM211" i="34" s="1"/>
  <c r="G234" i="34"/>
  <c r="AF234" i="34"/>
  <c r="AL216" i="34"/>
  <c r="AM216" i="34" s="1"/>
  <c r="M216" i="34"/>
  <c r="I247" i="34"/>
  <c r="AH247" i="34"/>
  <c r="AK207" i="34"/>
  <c r="L207" i="34"/>
  <c r="AJ147" i="34"/>
  <c r="K147" i="34"/>
  <c r="G74" i="35"/>
  <c r="AF74" i="35"/>
  <c r="J110" i="34"/>
  <c r="AI110" i="34"/>
  <c r="I197" i="34"/>
  <c r="AH197" i="34"/>
  <c r="AG238" i="34"/>
  <c r="H238" i="34"/>
  <c r="H298" i="34"/>
  <c r="AG298" i="34"/>
  <c r="L40" i="34"/>
  <c r="AK40" i="34"/>
  <c r="AG270" i="34"/>
  <c r="H270" i="34"/>
  <c r="AL13" i="34"/>
  <c r="AM13" i="34" s="1"/>
  <c r="M13" i="34"/>
  <c r="AL180" i="34"/>
  <c r="AM180" i="34" s="1"/>
  <c r="M180" i="34"/>
  <c r="AI134" i="34"/>
  <c r="J134" i="34"/>
  <c r="AH160" i="34"/>
  <c r="I160" i="34"/>
  <c r="AF263" i="34"/>
  <c r="G263" i="34"/>
  <c r="AI202" i="34"/>
  <c r="J202" i="34"/>
  <c r="G106" i="34"/>
  <c r="AF106" i="34"/>
  <c r="I194" i="34"/>
  <c r="AH194" i="34"/>
  <c r="AF80" i="34"/>
  <c r="G80" i="34"/>
  <c r="J244" i="34"/>
  <c r="AI244" i="34"/>
  <c r="AF280" i="34"/>
  <c r="G280" i="34"/>
  <c r="AH166" i="34"/>
  <c r="I166" i="34"/>
  <c r="K295" i="34"/>
  <c r="AJ295" i="34"/>
  <c r="J115" i="34"/>
  <c r="AI115" i="34"/>
  <c r="AH281" i="34"/>
  <c r="I281" i="34"/>
  <c r="I195" i="34"/>
  <c r="AH195" i="34"/>
  <c r="AI182" i="34"/>
  <c r="J182" i="34"/>
  <c r="AJ74" i="35"/>
  <c r="K74" i="35"/>
  <c r="AH302" i="34"/>
  <c r="I302" i="34"/>
  <c r="AF298" i="34"/>
  <c r="G298" i="34"/>
  <c r="AF137" i="34"/>
  <c r="G137" i="34"/>
  <c r="AG31" i="34"/>
  <c r="H31" i="34"/>
  <c r="J209" i="35"/>
  <c r="AI209" i="35"/>
  <c r="AF247" i="34"/>
  <c r="G247" i="34"/>
  <c r="AG305" i="34"/>
  <c r="H305" i="34"/>
  <c r="AH74" i="35"/>
  <c r="I74" i="35"/>
  <c r="AK14" i="34"/>
  <c r="L14" i="34"/>
  <c r="AH163" i="34"/>
  <c r="I163" i="34"/>
  <c r="G55" i="34"/>
  <c r="AF55" i="34"/>
  <c r="K51" i="34"/>
  <c r="AJ51" i="34"/>
  <c r="AJ279" i="34"/>
  <c r="K279" i="34"/>
  <c r="AG100" i="34"/>
  <c r="H100" i="34"/>
  <c r="AI295" i="34"/>
  <c r="J295" i="34"/>
  <c r="K95" i="34"/>
  <c r="AJ95" i="34"/>
  <c r="AJ300" i="34"/>
  <c r="K300" i="34"/>
  <c r="I15" i="34"/>
  <c r="AH15" i="34"/>
  <c r="AJ268" i="34"/>
  <c r="K268" i="34"/>
  <c r="G190" i="34"/>
  <c r="AF190" i="34"/>
  <c r="L284" i="34"/>
  <c r="AK284" i="34"/>
  <c r="AF233" i="34"/>
  <c r="G233" i="34"/>
  <c r="G67" i="34"/>
  <c r="AF67" i="34"/>
  <c r="AH266" i="34"/>
  <c r="I266" i="34"/>
  <c r="AI294" i="34"/>
  <c r="J294" i="34"/>
  <c r="J157" i="34"/>
  <c r="AI157" i="34"/>
  <c r="AL10" i="34"/>
  <c r="AM10" i="34" s="1"/>
  <c r="M10" i="34"/>
  <c r="M48" i="34"/>
  <c r="AL48" i="34"/>
  <c r="AM48" i="34" s="1"/>
  <c r="AK132" i="34"/>
  <c r="L132" i="34"/>
  <c r="AL215" i="34"/>
  <c r="AM215" i="34" s="1"/>
  <c r="M215" i="34"/>
  <c r="L104" i="34"/>
  <c r="AK104" i="34"/>
  <c r="AH95" i="34"/>
  <c r="I95" i="34"/>
  <c r="AI10" i="34"/>
  <c r="J10" i="34"/>
  <c r="AL201" i="34"/>
  <c r="AM201" i="34" s="1"/>
  <c r="M201" i="34"/>
  <c r="AJ104" i="34"/>
  <c r="K104" i="34"/>
  <c r="AG195" i="34"/>
  <c r="H195" i="34"/>
  <c r="H209" i="35"/>
  <c r="AG209" i="35"/>
  <c r="L247" i="34"/>
  <c r="AK247" i="34"/>
  <c r="AG149" i="35"/>
  <c r="H149" i="35"/>
  <c r="M27" i="34"/>
  <c r="AL27" i="34"/>
  <c r="AM27" i="34" s="1"/>
  <c r="H46" i="34"/>
  <c r="AG46" i="34"/>
  <c r="AG228" i="34"/>
  <c r="H228" i="34"/>
  <c r="L181" i="34"/>
  <c r="AK181" i="34"/>
  <c r="AL34" i="34"/>
  <c r="AM34" i="34" s="1"/>
  <c r="M34" i="34"/>
  <c r="AG226" i="34"/>
  <c r="H226" i="34"/>
  <c r="AK70" i="34"/>
  <c r="L70" i="34"/>
  <c r="G179" i="34"/>
  <c r="AF179" i="34"/>
  <c r="K223" i="34"/>
  <c r="AJ223" i="34"/>
  <c r="AJ32" i="34"/>
  <c r="K32" i="34"/>
  <c r="K270" i="34"/>
  <c r="AJ270" i="34"/>
  <c r="AJ264" i="34"/>
  <c r="K264" i="34"/>
  <c r="I92" i="34"/>
  <c r="AH92" i="34"/>
  <c r="AL189" i="34"/>
  <c r="AM189" i="34" s="1"/>
  <c r="M189" i="34"/>
  <c r="AI42" i="34"/>
  <c r="J42" i="34"/>
  <c r="AK55" i="34"/>
  <c r="L55" i="34"/>
  <c r="J121" i="34"/>
  <c r="AI121" i="34"/>
  <c r="AI266" i="34"/>
  <c r="J266" i="34"/>
  <c r="H230" i="34"/>
  <c r="AG230" i="34"/>
  <c r="K154" i="34"/>
  <c r="AJ154" i="34"/>
  <c r="AI120" i="34"/>
  <c r="J120" i="34"/>
  <c r="K204" i="34"/>
  <c r="AJ204" i="34"/>
  <c r="H223" i="34"/>
  <c r="AG223" i="34"/>
  <c r="L254" i="34"/>
  <c r="AK254" i="34"/>
  <c r="K42" i="34"/>
  <c r="AJ42" i="34"/>
  <c r="AF281" i="34"/>
  <c r="G281" i="34"/>
  <c r="M94" i="34"/>
  <c r="AL94" i="34"/>
  <c r="AM94" i="34" s="1"/>
  <c r="AH233" i="34"/>
  <c r="I233" i="34"/>
  <c r="G201" i="34"/>
  <c r="AF201" i="34"/>
  <c r="AI286" i="34"/>
  <c r="J286" i="34"/>
  <c r="AG233" i="34"/>
  <c r="H233" i="34"/>
  <c r="AL254" i="34"/>
  <c r="AM254" i="34" s="1"/>
  <c r="M254" i="34"/>
  <c r="H251" i="35"/>
  <c r="AG251" i="35"/>
  <c r="AH62" i="34"/>
  <c r="I62" i="34"/>
  <c r="G180" i="34"/>
  <c r="AF180" i="34"/>
  <c r="K33" i="34"/>
  <c r="AJ33" i="34"/>
  <c r="AK253" i="34"/>
  <c r="L253" i="34"/>
  <c r="AF307" i="35"/>
  <c r="G307" i="35"/>
  <c r="AF96" i="34"/>
  <c r="G96" i="34"/>
  <c r="AH190" i="34"/>
  <c r="I190" i="34"/>
  <c r="AL244" i="34"/>
  <c r="AM244" i="34" s="1"/>
  <c r="M244" i="34"/>
  <c r="AJ277" i="34"/>
  <c r="K277" i="34"/>
  <c r="AJ134" i="34"/>
  <c r="K134" i="34"/>
  <c r="K31" i="34"/>
  <c r="AJ31" i="34"/>
  <c r="L248" i="34"/>
  <c r="AK248" i="34"/>
  <c r="H128" i="34"/>
  <c r="AG128" i="34"/>
  <c r="J221" i="34"/>
  <c r="AI221" i="34"/>
  <c r="L66" i="34"/>
  <c r="AK66" i="34"/>
  <c r="AF63" i="34"/>
  <c r="G63" i="34"/>
  <c r="I287" i="34"/>
  <c r="AH287" i="34"/>
  <c r="L286" i="34"/>
  <c r="AK286" i="34"/>
  <c r="AI158" i="34"/>
  <c r="J158" i="34"/>
  <c r="H253" i="34"/>
  <c r="AG253" i="34"/>
  <c r="AJ62" i="34"/>
  <c r="K62" i="34"/>
  <c r="AI94" i="34"/>
  <c r="J94" i="34"/>
  <c r="AJ59" i="34"/>
  <c r="K59" i="34"/>
  <c r="AH77" i="34"/>
  <c r="I77" i="34"/>
  <c r="AG92" i="34"/>
  <c r="H92" i="34"/>
  <c r="G147" i="34"/>
  <c r="AF147" i="34"/>
  <c r="AJ287" i="34"/>
  <c r="K287" i="34"/>
  <c r="J145" i="34"/>
  <c r="AI145" i="34"/>
  <c r="M154" i="34"/>
  <c r="AL154" i="34"/>
  <c r="AM154" i="34" s="1"/>
  <c r="K205" i="34"/>
  <c r="AJ205" i="34"/>
  <c r="G34" i="34"/>
  <c r="AF34" i="34"/>
  <c r="G25" i="34"/>
  <c r="AF25" i="34"/>
  <c r="AH277" i="34"/>
  <c r="I277" i="34"/>
  <c r="K117" i="34"/>
  <c r="AJ117" i="34"/>
  <c r="AF205" i="34"/>
  <c r="G205" i="34"/>
  <c r="K180" i="34"/>
  <c r="AJ180" i="34"/>
  <c r="AK50" i="34"/>
  <c r="L50" i="34"/>
  <c r="L121" i="34"/>
  <c r="AK121" i="34"/>
  <c r="AI101" i="34"/>
  <c r="J101" i="34"/>
  <c r="AL25" i="34"/>
  <c r="AM25" i="34" s="1"/>
  <c r="M25" i="34"/>
  <c r="M278" i="34"/>
  <c r="AL278" i="34"/>
  <c r="AM278" i="34" s="1"/>
  <c r="AJ280" i="34"/>
  <c r="K280" i="34"/>
  <c r="M292" i="34"/>
  <c r="AL292" i="34"/>
  <c r="AM292" i="34" s="1"/>
  <c r="AL235" i="34"/>
  <c r="AM235" i="34" s="1"/>
  <c r="M235" i="34"/>
  <c r="K298" i="34"/>
  <c r="AJ298" i="34"/>
  <c r="AL103" i="34"/>
  <c r="AM103" i="34" s="1"/>
  <c r="M103" i="34"/>
  <c r="J163" i="34"/>
  <c r="AI163" i="34"/>
  <c r="AK142" i="34"/>
  <c r="L142" i="34"/>
  <c r="J176" i="34"/>
  <c r="AI176" i="34"/>
  <c r="AI212" i="34"/>
  <c r="J212" i="34"/>
  <c r="AL238" i="34"/>
  <c r="AM238" i="34" s="1"/>
  <c r="M238" i="34"/>
  <c r="G84" i="34"/>
  <c r="AF84" i="34"/>
  <c r="AF154" i="34"/>
  <c r="G154" i="34"/>
  <c r="AF181" i="34"/>
  <c r="G181" i="34"/>
  <c r="AL302" i="34"/>
  <c r="AM302" i="34" s="1"/>
  <c r="M302" i="34"/>
  <c r="AK264" i="34"/>
  <c r="L264" i="34"/>
  <c r="AJ24" i="34"/>
  <c r="K24" i="34"/>
  <c r="H11" i="34"/>
  <c r="AG11" i="34"/>
  <c r="AK312" i="34"/>
  <c r="L312" i="34"/>
  <c r="K186" i="34"/>
  <c r="AJ186" i="34"/>
  <c r="J32" i="34"/>
  <c r="AI32" i="34"/>
  <c r="AF305" i="34"/>
  <c r="G305" i="34"/>
  <c r="K128" i="34"/>
  <c r="AJ128" i="34"/>
  <c r="H20" i="34"/>
  <c r="AG20" i="34"/>
  <c r="AG44" i="34"/>
  <c r="H44" i="34"/>
  <c r="I212" i="34"/>
  <c r="AH212" i="34"/>
  <c r="AL26" i="34"/>
  <c r="AM26" i="34" s="1"/>
  <c r="M26" i="34"/>
  <c r="K281" i="34"/>
  <c r="AJ281" i="34"/>
  <c r="L195" i="34"/>
  <c r="AK195" i="34"/>
  <c r="M277" i="34"/>
  <c r="AL277" i="34"/>
  <c r="AM277" i="34" s="1"/>
  <c r="G101" i="34"/>
  <c r="AF101" i="34"/>
  <c r="M86" i="34"/>
  <c r="AL86" i="34"/>
  <c r="AM86" i="34" s="1"/>
  <c r="AK62" i="34"/>
  <c r="L62" i="34"/>
  <c r="J69" i="34"/>
  <c r="AI69" i="34"/>
  <c r="G221" i="34"/>
  <c r="AF221" i="34"/>
  <c r="AI274" i="34"/>
  <c r="J274" i="34"/>
  <c r="J104" i="34"/>
  <c r="AI104" i="34"/>
  <c r="G188" i="34"/>
  <c r="AF188" i="34"/>
  <c r="AJ84" i="34"/>
  <c r="K84" i="34"/>
  <c r="K67" i="34"/>
  <c r="AJ67" i="34"/>
  <c r="AL73" i="35"/>
  <c r="M73" i="35"/>
  <c r="L227" i="34"/>
  <c r="AK227" i="34"/>
  <c r="AH294" i="34"/>
  <c r="I294" i="34"/>
  <c r="H295" i="34"/>
  <c r="AG295" i="34"/>
  <c r="K81" i="34"/>
  <c r="AJ81" i="34"/>
  <c r="H19" i="34"/>
  <c r="AG19" i="34"/>
  <c r="K78" i="34"/>
  <c r="AJ78" i="34"/>
  <c r="G230" i="34"/>
  <c r="AF230" i="34"/>
  <c r="I218" i="34"/>
  <c r="AH218" i="34"/>
  <c r="AG302" i="34"/>
  <c r="H302" i="34"/>
  <c r="G163" i="34"/>
  <c r="AF163" i="34"/>
  <c r="AJ124" i="34"/>
  <c r="K124" i="34"/>
  <c r="K289" i="34"/>
  <c r="AJ289" i="34"/>
  <c r="AJ20" i="34"/>
  <c r="K20" i="34"/>
  <c r="AI305" i="34"/>
  <c r="J305" i="34"/>
  <c r="M44" i="34"/>
  <c r="AL44" i="34"/>
  <c r="AM44" i="34" s="1"/>
  <c r="AK244" i="34"/>
  <c r="L244" i="34"/>
  <c r="AL45" i="34"/>
  <c r="AM45" i="34" s="1"/>
  <c r="M45" i="34"/>
  <c r="K25" i="34"/>
  <c r="AJ25" i="34"/>
  <c r="AI214" i="34"/>
  <c r="J214" i="34"/>
  <c r="AH264" i="34"/>
  <c r="I264" i="34"/>
  <c r="AG21" i="34"/>
  <c r="H21" i="34"/>
  <c r="AL300" i="34"/>
  <c r="AM300" i="34" s="1"/>
  <c r="M300" i="34"/>
  <c r="G138" i="34"/>
  <c r="AF138" i="34"/>
  <c r="AH210" i="34"/>
  <c r="I210" i="34"/>
  <c r="M46" i="34"/>
  <c r="AL46" i="34"/>
  <c r="AM46" i="34" s="1"/>
  <c r="AK266" i="34"/>
  <c r="L266" i="34"/>
  <c r="AL225" i="34"/>
  <c r="AM225" i="34" s="1"/>
  <c r="M225" i="34"/>
  <c r="AG274" i="34"/>
  <c r="H274" i="34"/>
  <c r="L31" i="34"/>
  <c r="AK31" i="34"/>
  <c r="AJ218" i="34"/>
  <c r="K218" i="34"/>
  <c r="AF248" i="34"/>
  <c r="G248" i="34"/>
  <c r="AI246" i="34"/>
  <c r="J246" i="34"/>
  <c r="G130" i="34"/>
  <c r="AF130" i="34"/>
  <c r="AJ191" i="34"/>
  <c r="K191" i="34"/>
  <c r="L86" i="34"/>
  <c r="AK86" i="34"/>
  <c r="AF155" i="34"/>
  <c r="G155" i="34"/>
  <c r="AK134" i="34"/>
  <c r="L134" i="34"/>
  <c r="M81" i="34"/>
  <c r="AL81" i="34"/>
  <c r="AM81" i="34" s="1"/>
  <c r="L212" i="34"/>
  <c r="AK212" i="34"/>
  <c r="AL166" i="34"/>
  <c r="AM166" i="34" s="1"/>
  <c r="M166" i="34"/>
  <c r="AI188" i="34"/>
  <c r="J188" i="34"/>
  <c r="G75" i="34"/>
  <c r="AF75" i="34"/>
  <c r="H167" i="34"/>
  <c r="AG167" i="34"/>
  <c r="G90" i="34"/>
  <c r="AF90" i="34"/>
  <c r="M35" i="34"/>
  <c r="AL35" i="34"/>
  <c r="AM35" i="34" s="1"/>
  <c r="AG34" i="34"/>
  <c r="H34" i="34"/>
  <c r="J147" i="34"/>
  <c r="AI147" i="34"/>
  <c r="AH121" i="34"/>
  <c r="I121" i="34"/>
  <c r="AG91" i="34"/>
  <c r="H91" i="34"/>
  <c r="AI207" i="34"/>
  <c r="J207" i="34"/>
  <c r="AK224" i="34"/>
  <c r="L224" i="34"/>
  <c r="L52" i="34"/>
  <c r="AK52" i="34"/>
  <c r="AK297" i="34"/>
  <c r="L297" i="34"/>
  <c r="AH214" i="34"/>
  <c r="I214" i="34"/>
  <c r="AK182" i="34"/>
  <c r="L182" i="34"/>
  <c r="AF178" i="34"/>
  <c r="G178" i="34"/>
  <c r="AI298" i="34"/>
  <c r="J298" i="34"/>
  <c r="AH98" i="34"/>
  <c r="I98" i="34"/>
  <c r="AK117" i="34"/>
  <c r="L117" i="34"/>
  <c r="AG277" i="34"/>
  <c r="H277" i="34"/>
  <c r="M264" i="34"/>
  <c r="AL264" i="34"/>
  <c r="AM264" i="34" s="1"/>
  <c r="AI41" i="34"/>
  <c r="J41" i="34"/>
  <c r="I280" i="34"/>
  <c r="AH280" i="34"/>
  <c r="M246" i="34"/>
  <c r="AL246" i="34"/>
  <c r="AM246" i="34" s="1"/>
  <c r="AJ202" i="34"/>
  <c r="K202" i="34"/>
  <c r="AG292" i="34"/>
  <c r="H292" i="34"/>
  <c r="I135" i="34"/>
  <c r="AH135" i="34"/>
  <c r="AK74" i="35"/>
  <c r="L74" i="35"/>
  <c r="G98" i="34"/>
  <c r="AF98" i="34"/>
  <c r="I270" i="34"/>
  <c r="AH270" i="34"/>
  <c r="M75" i="34"/>
  <c r="AL75" i="34"/>
  <c r="AM75" i="34" s="1"/>
  <c r="M59" i="34"/>
  <c r="AL59" i="34"/>
  <c r="AM59" i="34" s="1"/>
  <c r="AK46" i="34"/>
  <c r="L46" i="34"/>
  <c r="AG244" i="34"/>
  <c r="H244" i="34"/>
  <c r="G33" i="34"/>
  <c r="AF33" i="34"/>
  <c r="M42" i="34"/>
  <c r="AL42" i="34"/>
  <c r="AM42" i="34" s="1"/>
  <c r="G70" i="34"/>
  <c r="AF70" i="34"/>
  <c r="AG101" i="34"/>
  <c r="H101" i="34"/>
  <c r="J270" i="34"/>
  <c r="AI270" i="34"/>
  <c r="J223" i="34"/>
  <c r="AI223" i="34"/>
  <c r="AF267" i="34"/>
  <c r="G267" i="34"/>
  <c r="AJ36" i="34"/>
  <c r="K36" i="34"/>
  <c r="AG142" i="34"/>
  <c r="H142" i="34"/>
  <c r="I94" i="34"/>
  <c r="AH94" i="34"/>
  <c r="K178" i="34"/>
  <c r="AJ178" i="34"/>
  <c r="AJ135" i="34"/>
  <c r="K135" i="34"/>
  <c r="AJ284" i="34"/>
  <c r="K284" i="34"/>
  <c r="AL104" i="34"/>
  <c r="AM104" i="34" s="1"/>
  <c r="M104" i="34"/>
  <c r="AF228" i="34"/>
  <c r="G228" i="34"/>
  <c r="AK77" i="34"/>
  <c r="L77" i="34"/>
  <c r="AJ8" i="34"/>
  <c r="K8" i="34"/>
  <c r="L185" i="34"/>
  <c r="AK185" i="34"/>
  <c r="AL188" i="34"/>
  <c r="AM188" i="34" s="1"/>
  <c r="M188" i="34"/>
  <c r="H8" i="34"/>
  <c r="AG8" i="34"/>
  <c r="K222" i="34"/>
  <c r="AJ222" i="34"/>
  <c r="AG15" i="34"/>
  <c r="H15" i="34"/>
  <c r="L95" i="34"/>
  <c r="AK95" i="34"/>
  <c r="AG278" i="34"/>
  <c r="H278" i="34"/>
  <c r="AL284" i="34"/>
  <c r="AM284" i="34" s="1"/>
  <c r="M284" i="34"/>
  <c r="AJ116" i="34"/>
  <c r="K116" i="34"/>
  <c r="AI77" i="34"/>
  <c r="J77" i="34"/>
  <c r="M115" i="34"/>
  <c r="AL115" i="34"/>
  <c r="AM115" i="34" s="1"/>
  <c r="AH120" i="34"/>
  <c r="I120" i="34"/>
  <c r="H237" i="34"/>
  <c r="AG237" i="34"/>
  <c r="AL21" i="34"/>
  <c r="AM21" i="34" s="1"/>
  <c r="M21" i="34"/>
  <c r="J142" i="34"/>
  <c r="AI142" i="34"/>
  <c r="AI117" i="34"/>
  <c r="J117" i="34"/>
  <c r="I16" i="34"/>
  <c r="AH16" i="34"/>
  <c r="AG222" i="34"/>
  <c r="H222" i="34"/>
  <c r="H117" i="34"/>
  <c r="AG117" i="34"/>
  <c r="J217" i="34"/>
  <c r="AI217" i="34"/>
  <c r="G15" i="34"/>
  <c r="AF15" i="34"/>
  <c r="AG47" i="34"/>
  <c r="H47" i="34"/>
  <c r="I182" i="34"/>
  <c r="AH182" i="34"/>
  <c r="K30" i="34"/>
  <c r="AJ30" i="34"/>
  <c r="AL136" i="34"/>
  <c r="AM136" i="34" s="1"/>
  <c r="M136" i="34"/>
  <c r="AG55" i="34"/>
  <c r="H55" i="34"/>
  <c r="AF66" i="34"/>
  <c r="G66" i="34"/>
  <c r="AJ94" i="34"/>
  <c r="K94" i="34"/>
  <c r="G297" i="34"/>
  <c r="AF297" i="34"/>
  <c r="AL310" i="34"/>
  <c r="AM310" i="34" s="1"/>
  <c r="M310" i="34"/>
  <c r="M116" i="34"/>
  <c r="AL116" i="34"/>
  <c r="AM116" i="34" s="1"/>
  <c r="K233" i="34"/>
  <c r="AJ233" i="34"/>
  <c r="M286" i="34"/>
  <c r="AL286" i="34"/>
  <c r="AM286" i="34" s="1"/>
  <c r="AI8" i="34"/>
  <c r="J8" i="34"/>
  <c r="G118" i="34"/>
  <c r="AF118" i="34"/>
  <c r="J33" i="34"/>
  <c r="AI33" i="34"/>
  <c r="AG163" i="34"/>
  <c r="H163" i="34"/>
  <c r="M15" i="34"/>
  <c r="AL15" i="34"/>
  <c r="AM15" i="34" s="1"/>
  <c r="H96" i="34"/>
  <c r="AG96" i="34"/>
  <c r="M137" i="34"/>
  <c r="AL137" i="34"/>
  <c r="AM137" i="34" s="1"/>
  <c r="AI100" i="34"/>
  <c r="J100" i="34"/>
  <c r="H306" i="34"/>
  <c r="AG306" i="34"/>
  <c r="AH137" i="34"/>
  <c r="I137" i="34"/>
  <c r="AG45" i="34"/>
  <c r="H45" i="34"/>
  <c r="M50" i="34"/>
  <c r="AL50" i="34"/>
  <c r="AM50" i="34" s="1"/>
  <c r="K125" i="34"/>
  <c r="AJ125" i="34"/>
  <c r="M296" i="34"/>
  <c r="AL296" i="34"/>
  <c r="AM296" i="34" s="1"/>
  <c r="M214" i="34"/>
  <c r="AL214" i="34"/>
  <c r="AM214" i="34" s="1"/>
  <c r="AF216" i="34"/>
  <c r="G216" i="34"/>
  <c r="I128" i="34"/>
  <c r="AH128" i="34"/>
  <c r="AL195" i="34"/>
  <c r="AM195" i="34" s="1"/>
  <c r="M195" i="34"/>
  <c r="AF273" i="34"/>
  <c r="G273" i="34"/>
  <c r="J166" i="34"/>
  <c r="AI166" i="34"/>
  <c r="AK24" i="34"/>
  <c r="L24" i="34"/>
  <c r="AL84" i="34"/>
  <c r="AM84" i="34" s="1"/>
  <c r="M84" i="34"/>
  <c r="AL32" i="34"/>
  <c r="AM32" i="34" s="1"/>
  <c r="M32" i="34"/>
  <c r="AK180" i="34"/>
  <c r="L180" i="34"/>
  <c r="AL223" i="34"/>
  <c r="AM223" i="34" s="1"/>
  <c r="M223" i="34"/>
  <c r="K15" i="34"/>
  <c r="AJ15" i="34"/>
  <c r="AH117" i="34"/>
  <c r="I117" i="34"/>
  <c r="K63" i="34"/>
  <c r="AJ63" i="34"/>
  <c r="I75" i="34"/>
  <c r="AH75" i="34"/>
  <c r="G26" i="34"/>
  <c r="AF26" i="34"/>
  <c r="AF215" i="34"/>
  <c r="G215" i="34"/>
  <c r="AH81" i="34"/>
  <c r="I81" i="34"/>
  <c r="J52" i="34"/>
  <c r="AI52" i="34"/>
  <c r="J179" i="34"/>
  <c r="AI179" i="34"/>
  <c r="AI289" i="34"/>
  <c r="J289" i="34"/>
  <c r="K183" i="35"/>
  <c r="AJ183" i="35"/>
  <c r="M16" i="34"/>
  <c r="AL16" i="34"/>
  <c r="AM16" i="34" s="1"/>
  <c r="G10" i="34"/>
  <c r="AF10" i="34"/>
  <c r="J132" i="34"/>
  <c r="AI132" i="34"/>
  <c r="AJ215" i="34"/>
  <c r="K215" i="34"/>
  <c r="AG207" i="34"/>
  <c r="H207" i="34"/>
  <c r="AK137" i="34"/>
  <c r="L137" i="34"/>
  <c r="H33" i="34"/>
  <c r="AG33" i="34"/>
  <c r="AL145" i="34"/>
  <c r="AM145" i="34" s="1"/>
  <c r="M145" i="34"/>
  <c r="AH248" i="34"/>
  <c r="I248" i="34"/>
  <c r="AL179" i="34"/>
  <c r="AM179" i="34" s="1"/>
  <c r="M179" i="34"/>
  <c r="AH303" i="34"/>
  <c r="I303" i="34"/>
  <c r="K266" i="34"/>
  <c r="AJ266" i="34"/>
  <c r="AJ138" i="34"/>
  <c r="K138" i="34"/>
  <c r="L25" i="34"/>
  <c r="AK25" i="34"/>
  <c r="AI296" i="34"/>
  <c r="J296" i="34"/>
  <c r="L273" i="34"/>
  <c r="AK273" i="34"/>
  <c r="G224" i="34"/>
  <c r="AF224" i="34"/>
  <c r="M78" i="34"/>
  <c r="AL78" i="34"/>
  <c r="AM78" i="34" s="1"/>
  <c r="AF60" i="34"/>
  <c r="G60" i="34"/>
  <c r="I230" i="34"/>
  <c r="AH230" i="34"/>
  <c r="AK15" i="34"/>
  <c r="L15" i="34"/>
  <c r="AF42" i="34"/>
  <c r="G42" i="34"/>
  <c r="AF296" i="34"/>
  <c r="G296" i="34"/>
  <c r="AL208" i="34"/>
  <c r="AM208" i="34" s="1"/>
  <c r="M208" i="34"/>
  <c r="L60" i="34"/>
  <c r="AK60" i="34"/>
  <c r="K71" i="34"/>
  <c r="AJ71" i="34"/>
  <c r="G8" i="34"/>
  <c r="AF8" i="34"/>
  <c r="AH188" i="34"/>
  <c r="I188" i="34"/>
  <c r="M226" i="34"/>
  <c r="AL226" i="34"/>
  <c r="AM226" i="34" s="1"/>
  <c r="AJ28" i="34"/>
  <c r="K28" i="34"/>
  <c r="J26" i="34"/>
  <c r="AI26" i="34"/>
  <c r="K16" i="34"/>
  <c r="AJ16" i="34"/>
  <c r="G100" i="34"/>
  <c r="AF100" i="34"/>
  <c r="K120" i="34"/>
  <c r="AJ120" i="34"/>
  <c r="G285" i="34"/>
  <c r="AF285" i="34"/>
  <c r="M221" i="34"/>
  <c r="AL221" i="34"/>
  <c r="AM221" i="34" s="1"/>
  <c r="K273" i="34"/>
  <c r="AJ273" i="34"/>
  <c r="X55" i="35" a="1"/>
  <c r="V96" i="35" a="1"/>
  <c r="X305" i="35" a="1"/>
  <c r="Z164" i="35" a="1"/>
  <c r="Y13" i="35" a="1"/>
  <c r="X47" i="35" a="1"/>
  <c r="W78" i="35" a="1"/>
  <c r="U182" i="35" a="1"/>
  <c r="Z193" i="35" a="1"/>
  <c r="W248" i="35" a="1"/>
  <c r="W164" i="35" a="1"/>
  <c r="U285" i="35" a="1"/>
  <c r="U130" i="35" a="1"/>
  <c r="Y165" i="35" a="1"/>
  <c r="V202" i="35" a="1"/>
  <c r="Y280" i="35" a="1"/>
  <c r="T293" i="35" a="1"/>
  <c r="X77" i="35" a="1"/>
  <c r="U214" i="35" a="1"/>
  <c r="V116" i="35" a="1"/>
  <c r="T128" i="35" a="1"/>
  <c r="T78" i="35" a="1"/>
  <c r="Z60" i="35" a="1"/>
  <c r="Z186" i="35" a="1"/>
  <c r="V237" i="35" a="1"/>
  <c r="V67" i="35" a="1"/>
  <c r="U301" i="35" a="1"/>
  <c r="T58" i="35" a="1"/>
  <c r="Z158" i="35" a="1"/>
  <c r="X217" i="35" a="1"/>
  <c r="Z33" i="35" a="1"/>
  <c r="T135" i="35" a="1"/>
  <c r="W98" i="35" a="1"/>
  <c r="Y211" i="35" a="1"/>
  <c r="Z197" i="35" a="1"/>
  <c r="V20" i="35" a="1"/>
  <c r="V245" i="35" a="1"/>
  <c r="U268" i="35" a="1"/>
  <c r="T268" i="35" a="1"/>
  <c r="T157" i="35" a="1"/>
  <c r="X256" i="35" a="1"/>
  <c r="X246" i="35" a="1"/>
  <c r="X40" i="35" a="1"/>
  <c r="T310" i="35" a="1"/>
  <c r="V253" i="35" a="1"/>
  <c r="W67" i="35" a="1"/>
  <c r="V33" i="35" a="1"/>
  <c r="Z236" i="35" a="1"/>
  <c r="Y30" i="35" a="1"/>
  <c r="V31" i="35" a="1"/>
  <c r="Y19" i="35" a="1"/>
  <c r="U78" i="35" a="1"/>
  <c r="Z190" i="35" a="1"/>
  <c r="Z77" i="35" a="1"/>
  <c r="Y279" i="35" a="1"/>
  <c r="T160" i="35" a="1"/>
  <c r="U204" i="35" a="1"/>
  <c r="Z147" i="35" a="1"/>
  <c r="W211" i="35" a="1"/>
  <c r="T194" i="35" a="1"/>
  <c r="Z297" i="35" a="1"/>
  <c r="V30" i="35" a="1"/>
  <c r="V224" i="35" a="1"/>
  <c r="Y287" i="35" a="1"/>
  <c r="U137" i="35" a="1"/>
  <c r="U114" i="35" a="1"/>
  <c r="T235" i="35" a="1"/>
  <c r="W204" i="35" a="1"/>
  <c r="W95" i="35" a="1"/>
  <c r="T264" i="35" a="1"/>
  <c r="W125" i="35" a="1"/>
  <c r="V293" i="35" a="1"/>
  <c r="V191" i="35" a="1"/>
  <c r="T263" i="35" a="1"/>
  <c r="V166" i="35" a="1"/>
  <c r="V302" i="35" a="1"/>
  <c r="W295" i="35" a="1"/>
  <c r="T233" i="35" a="1"/>
  <c r="Y132" i="35" a="1"/>
  <c r="U195" i="35" a="1"/>
  <c r="W266" i="35" a="1"/>
  <c r="Z254" i="35" a="1"/>
  <c r="T96" i="35" a="1"/>
  <c r="X287" i="35" a="1"/>
  <c r="Y142" i="35" a="1"/>
  <c r="Z302" i="35" a="1"/>
  <c r="T305" i="35" a="1"/>
  <c r="W274" i="35" a="1"/>
  <c r="V294" i="35" a="1"/>
  <c r="U302" i="35" a="1"/>
  <c r="Y244" i="35" a="1"/>
  <c r="X218" i="35" a="1"/>
  <c r="Y134" i="35" a="1"/>
  <c r="Y224" i="35" a="1"/>
  <c r="V98" i="35" a="1"/>
  <c r="X202" i="35" a="1"/>
  <c r="X135" i="35" a="1"/>
  <c r="Z188" i="35" a="1"/>
  <c r="X116" i="35" a="1"/>
  <c r="W117" i="35" a="1"/>
  <c r="Z310" i="35" a="1"/>
  <c r="U163" i="35" a="1"/>
  <c r="U45" i="35" a="1"/>
  <c r="Z195" i="35" a="1"/>
  <c r="Z223" i="35" a="1"/>
  <c r="V81" i="35" a="1"/>
  <c r="Z179" i="35" a="1"/>
  <c r="Z208" i="35" a="1"/>
  <c r="W96" i="35" a="1"/>
  <c r="X222" i="35" a="1"/>
  <c r="W179" i="35" a="1"/>
  <c r="U84" i="35" a="1"/>
  <c r="T223" i="35" a="1"/>
  <c r="W285" i="35" a="1"/>
  <c r="V145" i="35" a="1"/>
  <c r="V298" i="35" a="1"/>
  <c r="U26" i="35" a="1"/>
  <c r="T306" i="35" a="1"/>
  <c r="U300" i="35" a="1"/>
  <c r="Z212" i="35" a="1"/>
  <c r="Z125" i="35" a="1"/>
  <c r="T16" i="35" a="1"/>
  <c r="Z8" i="35" a="1"/>
  <c r="W116" i="35" a="1"/>
  <c r="Y155" i="35" a="1"/>
  <c r="Z52" i="35" a="1"/>
  <c r="T265" i="35" a="1"/>
  <c r="U121" i="35" a="1"/>
  <c r="T13" i="35" a="1"/>
  <c r="Y138" i="35" a="1"/>
  <c r="Z303" i="35" a="1"/>
  <c r="U51" i="35" a="1"/>
  <c r="W92" i="35" a="1"/>
  <c r="Y295" i="35" a="1"/>
  <c r="W35" i="35" a="1"/>
  <c r="Z106" i="35" a="1"/>
  <c r="V110" i="35" a="1"/>
  <c r="U254" i="35" a="1"/>
  <c r="Y284" i="35" a="1"/>
  <c r="W32" i="35" a="1"/>
  <c r="Y227" i="35" a="1"/>
  <c r="Z75" i="35" a="1"/>
  <c r="Y185" i="35" a="1"/>
  <c r="V128" i="35" a="1"/>
  <c r="Y273" i="35" a="1"/>
  <c r="X273" i="35" a="1"/>
  <c r="V157" i="35" a="1"/>
  <c r="Z222" i="35" a="1"/>
  <c r="V267" i="35" a="1"/>
  <c r="X193" i="35" a="1"/>
  <c r="W208" i="35" a="1"/>
  <c r="X179" i="35" a="1"/>
  <c r="V127" i="35" a="1"/>
  <c r="X142" i="35" a="1"/>
  <c r="X230" i="35" a="1"/>
  <c r="W62" i="35" a="1"/>
  <c r="X110" i="35" a="1"/>
  <c r="U27" i="35" a="1"/>
  <c r="W91" i="35" a="1"/>
  <c r="T202" i="35" a="1"/>
  <c r="Z281" i="35" a="1"/>
  <c r="T280" i="35" a="1"/>
  <c r="W158" i="35" a="1"/>
  <c r="T181" i="35" a="1"/>
  <c r="T155" i="35" a="1"/>
  <c r="W298" i="35" a="1"/>
  <c r="T296" i="35" a="1"/>
  <c r="V284" i="35" a="1"/>
  <c r="Z306" i="35" a="1"/>
  <c r="T120" i="35" a="1"/>
  <c r="Z228" i="35" a="1"/>
  <c r="T59" i="35" a="1"/>
  <c r="Z289" i="35" a="1"/>
  <c r="U43" i="35" a="1"/>
  <c r="T29" i="35" a="1"/>
  <c r="T304" i="35" a="1"/>
  <c r="Y118" i="35" a="1"/>
  <c r="V205" i="35" a="1"/>
  <c r="T237" i="35" a="1"/>
  <c r="Y75" i="35" a="1"/>
  <c r="V154" i="35" a="1"/>
  <c r="Y237" i="35" a="1"/>
  <c r="W154" i="35" a="1"/>
  <c r="T284" i="35" a="1"/>
  <c r="Z155" i="35" a="1"/>
  <c r="U236" i="35" a="1"/>
  <c r="Z253" i="35" a="1"/>
  <c r="X34" i="35" a="1"/>
  <c r="T254" i="35" a="1"/>
  <c r="U36" i="35" a="1"/>
  <c r="Y294" i="35" a="1"/>
  <c r="V193" i="35" a="1"/>
  <c r="W25" i="35" a="1"/>
  <c r="W237" i="35" a="1"/>
  <c r="V63" i="35" a="1"/>
  <c r="U103" i="35" a="1"/>
  <c r="X114" i="35" a="1"/>
  <c r="W293" i="35" a="1"/>
  <c r="T24" i="35" a="1"/>
  <c r="V78" i="35" a="1"/>
  <c r="T77" i="35" a="1"/>
  <c r="U218" i="35" a="1"/>
  <c r="Z19" i="35" a="1"/>
  <c r="X106" i="35" a="1"/>
  <c r="Y145" i="35" a="1"/>
  <c r="W197" i="35" a="1"/>
  <c r="U13" i="35" a="1"/>
  <c r="X136" i="35" a="1"/>
  <c r="V312" i="35" a="1"/>
  <c r="Z132" i="35" a="1"/>
  <c r="V134" i="35" a="1"/>
  <c r="U281" i="35" a="1"/>
  <c r="X228" i="35" a="1"/>
  <c r="X14" i="35" a="1"/>
  <c r="Y124" i="35" a="1"/>
  <c r="U154" i="35" a="1"/>
  <c r="T195" i="35" a="1"/>
  <c r="Y160" i="35" a="1"/>
  <c r="Y80" i="35" a="1"/>
  <c r="X294" i="35" a="1"/>
  <c r="U147" i="35" a="1"/>
  <c r="V279" i="35" a="1"/>
  <c r="V55" i="35" a="1"/>
  <c r="V241" i="35" a="1"/>
  <c r="Y40" i="35" a="1"/>
  <c r="X295" i="35" a="1"/>
  <c r="X95" i="35" a="1"/>
  <c r="T67" i="35" a="1"/>
  <c r="U230" i="35" a="1"/>
  <c r="W221" i="35" a="1"/>
  <c r="W145" i="35" a="1"/>
  <c r="W176" i="35" a="1"/>
  <c r="X128" i="35" a="1"/>
  <c r="Z277" i="35" a="1"/>
  <c r="W104" i="35" a="1"/>
  <c r="U295" i="35" a="1"/>
  <c r="T163" i="35" a="1"/>
  <c r="Z81" i="35" a="1"/>
  <c r="Z35" i="35" a="1"/>
  <c r="Y52" i="35" a="1"/>
  <c r="W223" i="35" a="1"/>
  <c r="U8" i="35" a="1"/>
  <c r="V16" i="35" a="1"/>
  <c r="X30" i="35" a="1"/>
  <c r="Z116" i="35" a="1"/>
  <c r="Z15" i="35" a="1"/>
  <c r="Z50" i="35" a="1"/>
  <c r="X15" i="35" a="1"/>
  <c r="W52" i="35" a="1"/>
  <c r="Z78" i="35" a="1"/>
  <c r="Y186" i="35" a="1"/>
  <c r="Y60" i="35" a="1"/>
  <c r="X16" i="35" a="1"/>
  <c r="Y236" i="35" a="1"/>
  <c r="X266" i="35" a="1"/>
  <c r="T100" i="35" a="1"/>
  <c r="Y67" i="35" a="1"/>
  <c r="Z70" i="35" a="1"/>
  <c r="V254" i="35" a="1"/>
  <c r="T292" i="35" a="1"/>
  <c r="W193" i="35" a="1"/>
  <c r="V19" i="35" a="1"/>
  <c r="Y298" i="35" a="1"/>
  <c r="W247" i="35" a="1"/>
  <c r="X225" i="35" a="1"/>
  <c r="Y34" i="35" a="1"/>
  <c r="W201" i="35" a="1"/>
  <c r="Y128" i="35" a="1"/>
  <c r="T20" i="35" a="1"/>
  <c r="X164" i="35" a="1"/>
  <c r="T221" i="35" a="1"/>
  <c r="Y31" i="35" a="1"/>
  <c r="X178" i="35" a="1"/>
  <c r="T297" i="35" a="1"/>
  <c r="Y281" i="35" a="1"/>
  <c r="W160" i="35" a="1"/>
  <c r="W66" i="35" a="1"/>
  <c r="W14" i="35" a="1"/>
  <c r="X190" i="35" a="1"/>
  <c r="V185" i="35" a="1"/>
  <c r="V285" i="35" a="1"/>
  <c r="T71" i="35" a="1"/>
  <c r="W135" i="35" a="1"/>
  <c r="X195" i="35" a="1"/>
  <c r="Y225" i="35" a="1"/>
  <c r="V274" i="35" a="1"/>
  <c r="Y296" i="35" a="1"/>
  <c r="V226" i="35" a="1"/>
  <c r="U224" i="35" a="1"/>
  <c r="Y293" i="35" a="1"/>
  <c r="Z14" i="35" a="1"/>
  <c r="V160" i="35" a="1"/>
  <c r="U305" i="35" a="1"/>
  <c r="X104" i="35" a="1"/>
  <c r="X32" i="35" a="1"/>
  <c r="U233" i="35" a="1"/>
  <c r="V277" i="35" a="1"/>
  <c r="U101" i="35" a="1"/>
  <c r="Y180" i="35" a="1"/>
  <c r="V248" i="35" a="1"/>
  <c r="V13" i="35" a="1"/>
  <c r="T158" i="35" a="1"/>
  <c r="X285" i="35" a="1"/>
  <c r="T95" i="35" a="1"/>
  <c r="Z230" i="35" a="1"/>
  <c r="U41" i="35" a="1"/>
  <c r="Y234" i="35" a="1"/>
  <c r="Y221" i="35" a="1"/>
  <c r="U235" i="35" a="1"/>
  <c r="X157" i="35" a="1"/>
  <c r="Z312" i="35" a="1"/>
  <c r="T47" i="35" a="1"/>
  <c r="T110" i="35" a="1"/>
  <c r="Y58" i="35" a="1"/>
  <c r="U24" i="35" a="1"/>
  <c r="W50" i="35" a="1"/>
  <c r="V227" i="35" a="1"/>
  <c r="Y201" i="35" a="1"/>
  <c r="Z100" i="35" a="1"/>
  <c r="U12" i="35" a="1"/>
  <c r="Y190" i="35" a="1"/>
  <c r="Z182" i="35" a="1"/>
  <c r="Y33" i="35" a="1"/>
  <c r="T14" i="35" a="1"/>
  <c r="V297" i="35" a="1"/>
  <c r="Y125" i="35" a="1"/>
  <c r="Z305" i="35" a="1"/>
  <c r="X75" i="35" a="1"/>
  <c r="Z91" i="35" a="1"/>
  <c r="W12" i="35" a="1"/>
  <c r="U210" i="35" a="1"/>
  <c r="Y154" i="35" a="1"/>
  <c r="X234" i="35" a="1"/>
  <c r="X238" i="35" a="1"/>
  <c r="V84" i="35" a="1"/>
  <c r="Z80" i="35" a="1"/>
  <c r="T245" i="35" a="1"/>
  <c r="X12" i="35" a="1"/>
  <c r="Y189" i="35" a="1"/>
  <c r="Z20" i="35" a="1"/>
  <c r="T127" i="35" a="1"/>
  <c r="T35" i="35" a="1"/>
  <c r="T227" i="35" a="1"/>
  <c r="U181" i="35" a="1"/>
  <c r="Z248" i="35" a="1"/>
  <c r="Z36" i="35" a="1"/>
  <c r="W103" i="35" a="1"/>
  <c r="X211" i="35" a="1"/>
  <c r="V167" i="35" a="1"/>
  <c r="V130" i="35" a="1"/>
  <c r="X90" i="35" a="1"/>
  <c r="W127" i="35" a="1"/>
  <c r="V136" i="35" a="1"/>
  <c r="T126" i="35" a="1"/>
  <c r="U70" i="35" a="1"/>
  <c r="W136" i="35" a="1"/>
  <c r="Z237" i="35" a="1"/>
  <c r="U294" i="35" a="1"/>
  <c r="Y226" i="35" a="1"/>
  <c r="T48" i="35" a="1"/>
  <c r="Z279" i="35" a="1"/>
  <c r="Y10" i="35" a="1"/>
  <c r="W303" i="35" a="1"/>
  <c r="Y302" i="35" a="1"/>
  <c r="W124" i="35" a="1"/>
  <c r="T279" i="35" a="1"/>
  <c r="Z268" i="35" a="1"/>
  <c r="T40" i="35" a="1"/>
  <c r="V180" i="35" a="1"/>
  <c r="Y207" i="35" a="1"/>
  <c r="W202" i="35" a="1"/>
  <c r="T298" i="35" a="1"/>
  <c r="Y14" i="35" a="1"/>
  <c r="Z215" i="35" a="1"/>
  <c r="Z34" i="35" a="1"/>
  <c r="X264" i="35" a="1"/>
  <c r="T281" i="35" a="1"/>
  <c r="V190" i="35" a="1"/>
  <c r="X62" i="35" a="1"/>
  <c r="T205" i="35" a="1"/>
  <c r="X280" i="35" a="1"/>
  <c r="Y264" i="35" a="1"/>
  <c r="Z45" i="35" a="1"/>
  <c r="V210" i="35" a="1"/>
  <c r="T248" i="35" a="1"/>
  <c r="Y117" i="35" a="1"/>
  <c r="U292" i="35" a="1"/>
  <c r="Y46" i="35" a="1"/>
  <c r="X284" i="35" a="1"/>
  <c r="W77" i="35" a="1"/>
  <c r="T273" i="35" a="1"/>
  <c r="X215" i="35" a="1"/>
  <c r="V303" i="35" a="1"/>
  <c r="V24" i="35" a="1"/>
  <c r="T147" i="35" a="1"/>
  <c r="V40" i="35" a="1"/>
  <c r="Z25" i="35" a="1"/>
  <c r="X28" i="35" a="1"/>
  <c r="U208" i="35" a="1"/>
  <c r="Z101" i="35" a="1"/>
  <c r="X207" i="35" a="1"/>
  <c r="Z304" i="35" a="1"/>
  <c r="Y41" i="35" a="1"/>
  <c r="W227" i="35" a="1"/>
  <c r="U52" i="35" a="1"/>
  <c r="W297" i="35" a="1"/>
  <c r="Z62" i="35" a="1"/>
  <c r="W114" i="35" a="1"/>
  <c r="V11" i="35" a="1"/>
  <c r="T124" i="35" a="1"/>
  <c r="T302" i="35" a="1"/>
  <c r="U215" i="35" a="1"/>
  <c r="X263" i="35" a="1"/>
  <c r="V158" i="35" a="1"/>
  <c r="Y228" i="35" a="1"/>
  <c r="Y71" i="35" a="1"/>
  <c r="Z55" i="35" a="1"/>
  <c r="U241" i="35" a="1"/>
  <c r="T207" i="35" a="1"/>
  <c r="T21" i="35" a="1"/>
  <c r="V118" i="35" a="1"/>
  <c r="X137" i="35" a="1"/>
  <c r="X303" i="35" a="1"/>
  <c r="Y277" i="35" a="1"/>
  <c r="V223" i="35" a="1"/>
  <c r="Z227" i="35" a="1"/>
  <c r="T103" i="35" a="1"/>
  <c r="T44" i="35" a="1"/>
  <c r="T30" i="35" a="1"/>
  <c r="Z293" i="35" a="1"/>
  <c r="T51" i="35" a="1"/>
  <c r="Y35" i="35" a="1"/>
  <c r="Z234" i="35" a="1"/>
  <c r="X254" i="35" a="1"/>
  <c r="Z298" i="35" a="1"/>
  <c r="U10" i="35" a="1"/>
  <c r="U165" i="35" a="1"/>
  <c r="Z92" i="35" a="1"/>
  <c r="Z265" i="35" a="1"/>
  <c r="X214" i="35" a="1"/>
  <c r="W215" i="35" a="1"/>
  <c r="T211" i="35" a="1"/>
  <c r="Z41" i="35" a="1"/>
  <c r="Y274" i="35" a="1"/>
  <c r="Z287" i="35" a="1"/>
  <c r="U95" i="35" a="1"/>
  <c r="V208" i="35" a="1"/>
  <c r="Z207" i="35" a="1"/>
  <c r="U145" i="35" a="1"/>
  <c r="X248" i="35" a="1"/>
  <c r="W234" i="35" a="1"/>
  <c r="Y210" i="35" a="1"/>
  <c r="Y92" i="35" a="1"/>
  <c r="T222" i="35" a="1"/>
  <c r="W310" i="35" a="1"/>
  <c r="X26" i="35" a="1"/>
  <c r="X98" i="35" a="1"/>
  <c r="Z224" i="35" a="1"/>
  <c r="U32" i="35" a="1"/>
  <c r="Y29" i="35" a="1"/>
  <c r="Z12" i="35" a="1"/>
  <c r="U185" i="35" a="1"/>
  <c r="T106" i="35" a="1"/>
  <c r="W115" i="35" a="1"/>
  <c r="Y104" i="35" a="1"/>
  <c r="Y247" i="35" a="1"/>
  <c r="V92" i="35" a="1"/>
  <c r="X154" i="35" a="1"/>
  <c r="Z94" i="35" a="1"/>
  <c r="Y66" i="35" a="1"/>
  <c r="Z154" i="35" a="1"/>
  <c r="X180" i="35" a="1"/>
  <c r="Z292" i="35" a="1"/>
  <c r="U20" i="35" a="1"/>
  <c r="T101" i="35" a="1"/>
  <c r="T188" i="35" a="1"/>
  <c r="X81" i="35" a="1"/>
  <c r="X25" i="35" a="1"/>
  <c r="Z46" i="35" a="1"/>
  <c r="Y212" i="35" a="1"/>
  <c r="V135" i="35" a="1"/>
  <c r="Z115" i="35" a="1"/>
  <c r="X233" i="35" a="1"/>
  <c r="U96" i="35" a="1"/>
  <c r="X125" i="35" a="1"/>
  <c r="W166" i="35" a="1"/>
  <c r="X71" i="35" a="1"/>
  <c r="Z204" i="35" a="1"/>
  <c r="Y48" i="35" a="1"/>
  <c r="X235" i="35" a="1"/>
  <c r="U211" i="35" a="1"/>
  <c r="X224" i="35" a="1"/>
  <c r="V147" i="35" a="1"/>
  <c r="U212" i="35" a="1"/>
  <c r="Y301" i="35" a="1"/>
  <c r="W20" i="35" a="1"/>
  <c r="X286" i="35" a="1"/>
  <c r="X92" i="35" a="1"/>
  <c r="X278" i="35" a="1"/>
  <c r="X158" i="35" a="1"/>
  <c r="T204" i="35" a="1"/>
  <c r="T241" i="35" a="1"/>
  <c r="W186" i="35" a="1"/>
  <c r="W60" i="35" a="1"/>
  <c r="W281" i="35" a="1"/>
  <c r="Z29" i="35" a="1"/>
  <c r="U94" i="35" a="1"/>
  <c r="W155" i="35" a="1"/>
  <c r="Y267" i="35" a="1"/>
  <c r="V176" i="35" a="1"/>
  <c r="U247" i="35" a="1"/>
  <c r="Z117" i="35" a="1"/>
  <c r="U225" i="35" a="1"/>
  <c r="U186" i="35" a="1"/>
  <c r="U60" i="35" a="1"/>
  <c r="T278" i="35" a="1"/>
  <c r="X292" i="35" a="1"/>
  <c r="W268" i="35" a="1"/>
  <c r="T294" i="35" a="1"/>
  <c r="Y235" i="35" a="1"/>
  <c r="V27" i="35" a="1"/>
  <c r="V278" i="35" a="1"/>
  <c r="X11" i="35" a="1"/>
  <c r="T12" i="35" a="1"/>
  <c r="U124" i="35" a="1"/>
  <c r="T225" i="35" a="1"/>
  <c r="W81" i="35" a="1"/>
  <c r="Z24" i="35" a="1"/>
  <c r="T62" i="35" a="1"/>
  <c r="W264" i="35" a="1"/>
  <c r="V221" i="35" a="1"/>
  <c r="Z30" i="35" a="1"/>
  <c r="W55" i="35" a="1"/>
  <c r="X132" i="35" a="1"/>
  <c r="X244" i="35" a="1"/>
  <c r="X226" i="35" a="1"/>
  <c r="W241" i="35" a="1"/>
  <c r="V235" i="35" a="1"/>
  <c r="W86" i="35" a="1"/>
  <c r="Z142" i="35" a="1"/>
  <c r="Z280" i="35" a="1"/>
  <c r="Y191" i="35" a="1"/>
  <c r="T132" i="35" a="1"/>
  <c r="U125" i="35" a="1"/>
  <c r="Z127" i="35" a="1"/>
  <c r="U168" i="35" a="1"/>
  <c r="T226" i="35" a="1"/>
  <c r="Y208" i="35" a="1"/>
  <c r="Z135" i="35" a="1"/>
  <c r="X147" i="35" a="1"/>
  <c r="U270" i="35" a="1"/>
  <c r="T137" i="35" a="1"/>
  <c r="V163" i="35" a="1"/>
  <c r="X300" i="35" a="1"/>
  <c r="V266" i="35" a="1"/>
  <c r="U226" i="35" a="1"/>
  <c r="V62" i="35" a="1"/>
  <c r="Z244" i="35" a="1"/>
  <c r="W94" i="35" a="1"/>
  <c r="W212" i="35" a="1"/>
  <c r="X24" i="35" a="1"/>
  <c r="X124" i="35" a="1"/>
  <c r="W246" i="35" a="1"/>
  <c r="U34" i="35" a="1"/>
  <c r="Y297" i="35" a="1"/>
  <c r="U277" i="35" a="1"/>
  <c r="U244" i="35" a="1"/>
  <c r="T267" i="35" a="1"/>
  <c r="Z104" i="35" a="1"/>
  <c r="U222" i="35" a="1"/>
  <c r="Z136" i="35" a="1"/>
  <c r="V117" i="35" a="1"/>
  <c r="U207" i="35" a="1"/>
  <c r="T186" i="35" a="1"/>
  <c r="T60" i="35" a="1"/>
  <c r="Z274" i="35" a="1"/>
  <c r="W230" i="35" a="1"/>
  <c r="U245" i="35" a="1"/>
  <c r="T301" i="35" a="1"/>
  <c r="V142" i="35" a="1"/>
  <c r="W168" i="35" a="1"/>
  <c r="Z185" i="35" a="1"/>
  <c r="Z96" i="35" a="1"/>
  <c r="V59" i="35" a="1"/>
  <c r="V71" i="35" a="1"/>
  <c r="U30" i="35" a="1"/>
  <c r="V115" i="35" a="1"/>
  <c r="U80" i="35" a="1"/>
  <c r="U310" i="35" a="1"/>
  <c r="Z160" i="35" a="1"/>
  <c r="V80" i="35" a="1"/>
  <c r="T166" i="35" a="1"/>
  <c r="T287" i="35" a="1"/>
  <c r="V10" i="35" a="1"/>
  <c r="U58" i="35" a="1"/>
  <c r="U166" i="35" a="1"/>
  <c r="Y106" i="35" a="1"/>
  <c r="W191" i="35" a="1"/>
  <c r="T43" i="35" a="1"/>
  <c r="U178" i="35" a="1"/>
  <c r="T45" i="35" a="1"/>
  <c r="X21" i="35" a="1"/>
  <c r="Y292" i="35" a="1"/>
  <c r="T176" i="35" a="1"/>
  <c r="T303" i="35" a="1"/>
  <c r="U264" i="35" a="1"/>
  <c r="Y222" i="35" a="1"/>
  <c r="T167" i="35" a="1"/>
  <c r="T212" i="35" a="1"/>
  <c r="U190" i="35" a="1"/>
  <c r="U205" i="35" a="1"/>
  <c r="X181" i="35" a="1"/>
  <c r="Y127" i="35" a="1"/>
  <c r="X43" i="35" a="1"/>
  <c r="V43" i="35" a="1"/>
  <c r="U138" i="35" a="1"/>
  <c r="Z233" i="35" a="1"/>
  <c r="U134" i="35" a="1"/>
  <c r="Y42" i="35" a="1"/>
  <c r="V265" i="35" a="1"/>
  <c r="Y43" i="35" a="1"/>
  <c r="Y300" i="35" a="1"/>
  <c r="Y51" i="35" a="1"/>
  <c r="U28" i="35" a="1"/>
  <c r="V301" i="35" a="1"/>
  <c r="Y84" i="35" a="1"/>
  <c r="Z128" i="35" a="1"/>
  <c r="U160" i="35" a="1"/>
  <c r="V21" i="35" a="1"/>
  <c r="X188" i="35" a="1"/>
  <c r="W167" i="35" a="1"/>
  <c r="X103" i="35" a="1"/>
  <c r="X115" i="35" a="1"/>
  <c r="U227" i="35" a="1"/>
  <c r="U120" i="35" a="1"/>
  <c r="Y32" i="35" a="1"/>
  <c r="X310" i="35" a="1"/>
  <c r="Y176" i="35" a="1"/>
  <c r="W302" i="35" a="1"/>
  <c r="V106" i="35" a="1"/>
  <c r="U284" i="35" a="1"/>
  <c r="T145" i="35" a="1"/>
  <c r="W216" i="35" a="1"/>
  <c r="X13" i="35" a="1"/>
  <c r="T28" i="35" a="1"/>
  <c r="V194" i="35" a="1"/>
  <c r="T55" i="35" a="1"/>
  <c r="V15" i="35" a="1"/>
  <c r="T180" i="35" a="1"/>
  <c r="X205" i="35" a="1"/>
  <c r="U11" i="35" a="1"/>
  <c r="Z86" i="35" a="1"/>
  <c r="U19" i="35" a="1"/>
  <c r="X289" i="35" a="1"/>
  <c r="T130" i="35" a="1"/>
  <c r="W147" i="35" a="1"/>
  <c r="Z264" i="35" a="1"/>
  <c r="T33" i="35" a="1"/>
  <c r="U117" i="35" a="1"/>
  <c r="Z286" i="35" a="1"/>
  <c r="Z137" i="35" a="1"/>
  <c r="Z296" i="35" a="1"/>
  <c r="X63" i="35" a="1"/>
  <c r="V230" i="35" a="1"/>
  <c r="T8" i="35" a="1"/>
  <c r="X120" i="35" a="1"/>
  <c r="X281" i="35" a="1"/>
  <c r="T19" i="35" a="1"/>
  <c r="W254" i="35" a="1"/>
  <c r="Y47" i="35" a="1"/>
  <c r="U115" i="35" a="1"/>
  <c r="T52" i="35" a="1"/>
  <c r="V201" i="35" a="1"/>
  <c r="W189" i="35" a="1"/>
  <c r="V181" i="35" a="1"/>
  <c r="U158" i="35" a="1"/>
  <c r="Y215" i="35" a="1"/>
  <c r="T208" i="35" a="1"/>
  <c r="U86" i="35" a="1"/>
  <c r="W301" i="35" a="1"/>
  <c r="U106" i="35" a="1"/>
  <c r="Y69" i="35" a="1"/>
  <c r="T210" i="35" a="1"/>
  <c r="T116" i="35" a="1"/>
  <c r="T214" i="35" a="1"/>
  <c r="V42" i="35" a="1"/>
  <c r="V263" i="35" a="1"/>
  <c r="V41" i="35" a="1"/>
  <c r="U90" i="35" a="1"/>
  <c r="Y135" i="35" a="1"/>
  <c r="Y214" i="35" a="1"/>
  <c r="W126" i="35" a="1"/>
  <c r="Z118" i="35" a="1"/>
  <c r="W195" i="35" a="1"/>
  <c r="W279" i="35" a="1"/>
  <c r="X86" i="35" a="1"/>
  <c r="U157" i="35" a="1"/>
  <c r="T92" i="35" a="1"/>
  <c r="U273" i="35" a="1"/>
  <c r="Z165" i="35" a="1"/>
  <c r="W224" i="35" a="1"/>
  <c r="V222" i="35" a="1"/>
  <c r="X227" i="35" a="1"/>
  <c r="V35" i="35" a="1"/>
  <c r="T165" i="35" a="1"/>
  <c r="U98" i="35" a="1"/>
  <c r="Y36" i="35" a="1"/>
  <c r="Y306" i="35" a="1"/>
  <c r="T193" i="35" a="1"/>
  <c r="W263" i="35" a="1"/>
  <c r="X201" i="35" a="1"/>
  <c r="X182" i="35" a="1"/>
  <c r="Z245" i="35" a="1"/>
  <c r="Z256" i="35" a="1"/>
  <c r="X166" i="35" a="1"/>
  <c r="Z110" i="35" a="1"/>
  <c r="Y147" i="35" a="1"/>
  <c r="Z47" i="35" a="1"/>
  <c r="Z58" i="35" a="1"/>
  <c r="Y11" i="35" a="1"/>
  <c r="Z168" i="35" a="1"/>
  <c r="W137" i="35" a="1"/>
  <c r="W84" i="35" a="1"/>
  <c r="V28" i="35" a="1"/>
  <c r="X91" i="35" a="1"/>
  <c r="W16" i="35" a="1"/>
  <c r="Y20" i="35" a="1"/>
  <c r="V103" i="35" a="1"/>
  <c r="Z63" i="35" a="1"/>
  <c r="U136" i="35" a="1"/>
  <c r="Z294" i="35" a="1"/>
  <c r="X168" i="35" a="1"/>
  <c r="W226" i="35" a="1"/>
  <c r="U75" i="35" a="1"/>
  <c r="X237" i="35" a="1"/>
  <c r="Z13" i="35" a="1"/>
  <c r="V281" i="35" a="1"/>
  <c r="U31" i="35" a="1"/>
  <c r="W294" i="35" a="1"/>
  <c r="V95" i="35" a="1"/>
  <c r="Y70" i="35" a="1"/>
  <c r="Z189" i="35" a="1"/>
  <c r="W120" i="35" a="1"/>
  <c r="V233" i="35" a="1"/>
  <c r="X277" i="35" a="1"/>
  <c r="T63" i="35" a="1"/>
  <c r="X59" i="35" a="1"/>
  <c r="Y50" i="35" a="1"/>
  <c r="Z235" i="35" a="1"/>
  <c r="Z238" i="35" a="1"/>
  <c r="U44" i="35" a="1"/>
  <c r="X84" i="35" a="1"/>
  <c r="W214" i="35" a="1"/>
  <c r="Y266" i="35" a="1"/>
  <c r="Z166" i="35" a="1"/>
  <c r="V214" i="35" a="1"/>
  <c r="X36" i="35" a="1"/>
  <c r="T228" i="35" a="1"/>
  <c r="U15" i="35" a="1"/>
  <c r="V120" i="35" a="1"/>
  <c r="U55" i="35" a="1"/>
  <c r="Y24" i="35" a="1"/>
  <c r="W289" i="35" a="1"/>
  <c r="Y137" i="35" a="1"/>
  <c r="X138" i="35" a="1"/>
  <c r="U25" i="35" a="1"/>
  <c r="X165" i="35" a="1"/>
  <c r="Y194" i="35" a="1"/>
  <c r="Y163" i="35" a="1"/>
  <c r="T218" i="35" a="1"/>
  <c r="U303" i="35" a="1"/>
  <c r="Y223" i="35" a="1"/>
  <c r="X210" i="35" a="1"/>
  <c r="X208" i="35" a="1"/>
  <c r="W24" i="35" a="1"/>
  <c r="T121" i="35" a="1"/>
  <c r="W235" i="35" a="1"/>
  <c r="Z167" i="35" a="1"/>
  <c r="U104" i="35" a="1"/>
  <c r="Y8" i="35" a="1"/>
  <c r="W190" i="35" a="1"/>
  <c r="Y193" i="35" a="1"/>
  <c r="Y45" i="35" a="1"/>
  <c r="X216" i="35" a="1"/>
  <c r="V273" i="35" a="1"/>
  <c r="U67" i="35" a="1"/>
  <c r="U42" i="35" a="1"/>
  <c r="X58" i="35" a="1"/>
  <c r="X127" i="35" a="1"/>
  <c r="T69" i="35" a="1"/>
  <c r="W75" i="35" a="1"/>
  <c r="U59" i="35" a="1"/>
  <c r="W58" i="35" a="1"/>
  <c r="V244" i="35" a="1"/>
  <c r="Z157" i="35" a="1"/>
  <c r="W278" i="35" a="1"/>
  <c r="U193" i="35" a="1"/>
  <c r="X167" i="35" a="1"/>
  <c r="U248" i="35" a="1"/>
  <c r="Z270" i="35" a="1"/>
  <c r="T253" i="35" a="1"/>
  <c r="U289" i="35" a="1"/>
  <c r="V132" i="35" a="1"/>
  <c r="Y94" i="35" a="1"/>
  <c r="V236" i="35" a="1"/>
  <c r="Y166" i="35" a="1"/>
  <c r="X267" i="35" a="1"/>
  <c r="Y245" i="35" a="1"/>
  <c r="Y304" i="35" a="1"/>
  <c r="U279" i="35" a="1"/>
  <c r="W225" i="35" a="1"/>
  <c r="T91" i="35" a="1"/>
  <c r="W30" i="35" a="1"/>
  <c r="Y59" i="35" a="1"/>
  <c r="V69" i="35" a="1"/>
  <c r="W287" i="35" a="1"/>
  <c r="V14" i="35" a="1"/>
  <c r="U16" i="35" a="1"/>
  <c r="W19" i="35" a="1"/>
  <c r="V296" i="35" a="1"/>
  <c r="X48" i="35" a="1"/>
  <c r="Y164" i="35" a="1"/>
  <c r="X274" i="35" a="1"/>
  <c r="W267" i="35" a="1"/>
  <c r="T191" i="35" a="1"/>
  <c r="U81" i="35" a="1"/>
  <c r="V295" i="35" a="1"/>
  <c r="Z210" i="35" a="1"/>
  <c r="Z211" i="35" a="1"/>
  <c r="W110" i="35" a="1"/>
  <c r="V195" i="35" a="1"/>
  <c r="X51" i="35" a="1"/>
  <c r="W157" i="35" a="1"/>
  <c r="Z27" i="35" a="1"/>
  <c r="T179" i="35" a="1"/>
  <c r="X204" i="35" a="1"/>
  <c r="T201" i="35" a="1"/>
  <c r="X33" i="35" a="1"/>
  <c r="V287" i="35" a="1"/>
  <c r="T34" i="35" a="1"/>
  <c r="Y121" i="35" a="1"/>
  <c r="X298" i="35" a="1"/>
  <c r="T84" i="35" a="1"/>
  <c r="V212" i="35" a="1"/>
  <c r="X67" i="35" a="1"/>
  <c r="X78" i="35" a="1"/>
  <c r="T98" i="35" a="1"/>
  <c r="Z42" i="35" a="1"/>
  <c r="Y95" i="35" a="1"/>
  <c r="U237" i="35" a="1"/>
  <c r="W217" i="35" a="1"/>
  <c r="Z214" i="35" a="1"/>
  <c r="V75" i="35" a="1"/>
  <c r="U33" i="35" a="1"/>
  <c r="Y25" i="35" a="1"/>
  <c r="T285" i="35" a="1"/>
  <c r="U176" i="35" a="1"/>
  <c r="V101" i="35" a="1"/>
  <c r="W70" i="35" a="1"/>
  <c r="V211" i="35" a="1"/>
  <c r="U202" i="35" a="1"/>
  <c r="Y157" i="35" a="1"/>
  <c r="Y270" i="35" a="1"/>
  <c r="W13" i="35" a="1"/>
  <c r="Y12" i="35" a="1"/>
  <c r="X304" i="35" a="1"/>
  <c r="Y278" i="35" a="1"/>
  <c r="V34" i="35" a="1"/>
  <c r="V51" i="35" a="1"/>
  <c r="X197" i="35" a="1"/>
  <c r="U50" i="35" a="1"/>
  <c r="W265" i="35" a="1"/>
  <c r="V46" i="35" a="1"/>
  <c r="V70" i="35" a="1"/>
  <c r="W292" i="35" a="1"/>
  <c r="Y136" i="35" a="1"/>
  <c r="T286" i="35" a="1"/>
  <c r="T41" i="35" a="1"/>
  <c r="Z124" i="35" a="1"/>
  <c r="X265" i="35" a="1"/>
  <c r="T31" i="35" a="1"/>
  <c r="V32" i="35" a="1"/>
  <c r="T247" i="35" a="1"/>
  <c r="Z201" i="35" a="1"/>
  <c r="W286" i="35" a="1"/>
  <c r="U92" i="35" a="1"/>
  <c r="Z103" i="35" a="1"/>
  <c r="U274" i="35" a="1"/>
  <c r="U91" i="35" a="1"/>
  <c r="Z21" i="35" a="1"/>
  <c r="X94" i="35" a="1"/>
  <c r="T216" i="35" a="1"/>
  <c r="Z32" i="35" a="1"/>
  <c r="Z145" i="35" a="1"/>
  <c r="T42" i="35" a="1"/>
  <c r="V300" i="35" a="1"/>
  <c r="X46" i="35" a="1"/>
  <c r="X253" i="35" a="1"/>
  <c r="W273" i="35" a="1"/>
  <c r="Z114" i="35" a="1"/>
  <c r="U189" i="35" a="1"/>
  <c r="Z295" i="35" a="1"/>
  <c r="X70" i="35" a="1"/>
  <c r="T81" i="35" a="1"/>
  <c r="Z163" i="35" a="1"/>
  <c r="V44" i="35" a="1"/>
  <c r="Z121" i="35" a="1"/>
  <c r="X19" i="35" a="1"/>
  <c r="V104" i="35" a="1"/>
  <c r="T189" i="35" a="1"/>
  <c r="Y285" i="35" a="1"/>
  <c r="X118" i="35" a="1"/>
  <c r="Y248" i="35" a="1"/>
  <c r="Z44" i="35" a="1"/>
  <c r="U167" i="35" a="1"/>
  <c r="Z246" i="35" a="1"/>
  <c r="W142" i="35" a="1"/>
  <c r="W33" i="35" a="1"/>
  <c r="V168" i="35" a="1"/>
  <c r="Y263" i="35" a="1"/>
  <c r="Y233" i="35" a="1"/>
  <c r="W180" i="35" a="1"/>
  <c r="Z263" i="35" a="1"/>
  <c r="T168" i="35" a="1"/>
  <c r="U164" i="35" a="1"/>
  <c r="Y188" i="35" a="1"/>
  <c r="W185" i="35" a="1"/>
  <c r="V86" i="35" a="1"/>
  <c r="Z181" i="35" a="1"/>
  <c r="W300" i="35" a="1"/>
  <c r="T312" i="35" a="1"/>
  <c r="U63" i="35" a="1"/>
  <c r="U293" i="35" a="1"/>
  <c r="U312" i="35" a="1"/>
  <c r="Y158" i="35" a="1"/>
  <c r="T32" i="35" a="1"/>
  <c r="U197" i="35" a="1"/>
  <c r="X236" i="35" a="1"/>
  <c r="W34" i="35" a="1"/>
  <c r="Z120" i="35" a="1"/>
  <c r="Z28" i="35" a="1"/>
  <c r="Z216" i="35" a="1"/>
  <c r="U47" i="35" a="1"/>
  <c r="V137" i="35" a="1"/>
  <c r="T215" i="35" a="1"/>
  <c r="Z202" i="35" a="1"/>
  <c r="W43" i="35" a="1"/>
  <c r="V306" i="35" a="1"/>
  <c r="V124" i="35" a="1"/>
  <c r="V164" i="35" a="1"/>
  <c r="X100" i="35" a="1"/>
  <c r="Z67" i="35" a="1"/>
  <c r="X41" i="35" a="1"/>
  <c r="T289" i="35" a="1"/>
  <c r="W222" i="35" a="1"/>
  <c r="T50" i="35" a="1"/>
  <c r="W128" i="35" a="1"/>
  <c r="U179" i="35" a="1"/>
  <c r="V58" i="35" a="1"/>
  <c r="W284" i="35" a="1"/>
  <c r="Y100" i="35" a="1"/>
  <c r="V234" i="35" a="1"/>
  <c r="Z51" i="35" a="1"/>
  <c r="U191" i="35" a="1"/>
  <c r="U126" i="35" a="1"/>
  <c r="T217" i="35" a="1"/>
  <c r="X176" i="35" a="1"/>
  <c r="X189" i="35" a="1"/>
  <c r="Y101" i="35" a="1"/>
  <c r="W59" i="35" a="1"/>
  <c r="X96" i="35" a="1"/>
  <c r="V45" i="35" a="1"/>
  <c r="Y78" i="35" a="1"/>
  <c r="Y115" i="35" a="1"/>
  <c r="W236" i="35" a="1"/>
  <c r="Z31" i="35" a="1"/>
  <c r="Z205" i="35" a="1"/>
  <c r="V138" i="35" a="1"/>
  <c r="V286" i="35" a="1"/>
  <c r="Y96" i="35" a="1"/>
  <c r="Y167" i="35" a="1"/>
  <c r="Y230" i="35" a="1"/>
  <c r="W306" i="35" a="1"/>
  <c r="W80" i="35" a="1"/>
  <c r="V90" i="35" a="1"/>
  <c r="Y168" i="35" a="1"/>
  <c r="Z273" i="35" a="1"/>
  <c r="Y90" i="35" a="1"/>
  <c r="V29" i="35" a="1"/>
  <c r="U287" i="35" a="1"/>
  <c r="W205" i="35" a="1"/>
  <c r="W118" i="35" a="1"/>
  <c r="T274" i="35" a="1"/>
  <c r="W312" i="35" a="1"/>
  <c r="T104" i="35" a="1"/>
  <c r="X80" i="35" a="1"/>
  <c r="T136" i="35" a="1"/>
  <c r="W90" i="35" a="1"/>
  <c r="V100" i="35" a="1"/>
  <c r="U265" i="35" a="1"/>
  <c r="T86" i="35" a="1"/>
  <c r="W304" i="35" a="1"/>
  <c r="X296" i="35" a="1"/>
  <c r="Z247" i="35" a="1"/>
  <c r="T185" i="35" a="1"/>
  <c r="X10" i="35" a="1"/>
  <c r="Z138" i="35" a="1"/>
  <c r="U217" i="35" a="1"/>
  <c r="U29" i="35" a="1"/>
  <c r="W48" i="35" a="1"/>
  <c r="T11" i="35" a="1"/>
  <c r="X145" i="35" a="1"/>
  <c r="Z180" i="35" a="1"/>
  <c r="T80" i="35" a="1"/>
  <c r="X268" i="35" a="1"/>
  <c r="W10" i="35" a="1"/>
  <c r="W42" i="35" a="1"/>
  <c r="X134" i="35" a="1"/>
  <c r="V77" i="35" a="1"/>
  <c r="Y312" i="35" a="1"/>
  <c r="Y62" i="35" a="1"/>
  <c r="X20" i="35" a="1"/>
  <c r="V264" i="35" a="1"/>
  <c r="Z225" i="35" a="1"/>
  <c r="X191" i="35" a="1"/>
  <c r="W188" i="35" a="1"/>
  <c r="V121" i="35" a="1"/>
  <c r="Y182" i="35" a="1"/>
  <c r="W41" i="35" a="1"/>
  <c r="U142" i="35" a="1"/>
  <c r="Y77" i="35" a="1"/>
  <c r="T66" i="35" a="1"/>
  <c r="W8" i="35" a="1"/>
  <c r="W100" i="35" a="1"/>
  <c r="Z84" i="35" a="1"/>
  <c r="Y15" i="35" a="1"/>
  <c r="V188" i="35" a="1"/>
  <c r="V60" i="35" a="1"/>
  <c r="V186" i="35" a="1"/>
  <c r="Y217" i="35" a="1"/>
  <c r="X293" i="35" a="1"/>
  <c r="Y110" i="35" a="1"/>
  <c r="T270" i="35" a="1"/>
  <c r="W280" i="35" a="1"/>
  <c r="T277" i="35" a="1"/>
  <c r="Y26" i="35" a="1"/>
  <c r="Z40" i="35" a="1"/>
  <c r="W228" i="35" a="1"/>
  <c r="U216" i="35" a="1"/>
  <c r="T197" i="35" a="1"/>
  <c r="Y120" i="35" a="1"/>
  <c r="T46" i="35" a="1"/>
  <c r="Y303" i="35" a="1"/>
  <c r="U69" i="35" a="1"/>
  <c r="T182" i="35" a="1"/>
  <c r="U286" i="35" a="1"/>
  <c r="V225" i="35" a="1"/>
  <c r="Z71" i="35" a="1"/>
  <c r="Z266" i="35" a="1"/>
  <c r="X66" i="35" a="1"/>
  <c r="X306" i="35" a="1"/>
  <c r="Y116" i="35" a="1"/>
  <c r="W182" i="35" a="1"/>
  <c r="X279" i="35" a="1"/>
  <c r="Z10" i="35" a="1"/>
  <c r="Y55" i="35" a="1"/>
  <c r="Y253" i="35" a="1"/>
  <c r="W101" i="35" a="1"/>
  <c r="T154" i="35" a="1"/>
  <c r="Z26" i="35" a="1"/>
  <c r="W305" i="35" a="1"/>
  <c r="U21" i="35" a="1"/>
  <c r="T178" i="35" a="1"/>
  <c r="X8" i="35" a="1"/>
  <c r="U278" i="35" a="1"/>
  <c r="V50" i="35" a="1"/>
  <c r="Z267" i="35" a="1"/>
  <c r="U266" i="35" a="1"/>
  <c r="W106" i="35" a="1"/>
  <c r="U118" i="35" a="1"/>
  <c r="Y44" i="35" a="1"/>
  <c r="Y63" i="35" a="1"/>
  <c r="Z48" i="35" a="1"/>
  <c r="W121" i="35" a="1"/>
  <c r="Y254" i="35" a="1"/>
  <c r="W163" i="35" a="1"/>
  <c r="V218" i="35" a="1"/>
  <c r="Z95" i="35" a="1"/>
  <c r="W245" i="35" a="1"/>
  <c r="W138" i="35" a="1"/>
  <c r="Y27" i="35" a="1"/>
  <c r="W28" i="35" a="1"/>
  <c r="W165" i="35" a="1"/>
  <c r="W44" i="35" a="1"/>
  <c r="W36" i="35" a="1"/>
  <c r="U238" i="35" a="1"/>
  <c r="U100" i="35" a="1"/>
  <c r="U228" i="35" a="1"/>
  <c r="Z300" i="35" a="1"/>
  <c r="W207" i="35" a="1"/>
  <c r="Z284" i="35" a="1"/>
  <c r="W178" i="35" a="1"/>
  <c r="Z90" i="35" a="1"/>
  <c r="Y205" i="35" a="1"/>
  <c r="W31" i="35" a="1"/>
  <c r="T134" i="35" a="1"/>
  <c r="T94" i="35" a="1"/>
  <c r="U116" i="35" a="1"/>
  <c r="W47" i="35" a="1"/>
  <c r="Z126" i="35" a="1"/>
  <c r="Z191" i="35" a="1"/>
  <c r="W46" i="35" a="1"/>
  <c r="X35" i="35" a="1"/>
  <c r="W40" i="35" a="1"/>
  <c r="U77" i="35" a="1"/>
  <c r="Z66" i="35" a="1"/>
  <c r="W71" i="35" a="1"/>
  <c r="X29" i="35" a="1"/>
  <c r="Y98" i="35" a="1"/>
  <c r="Y178" i="35" a="1"/>
  <c r="W45" i="35" a="1"/>
  <c r="Z285" i="35" a="1"/>
  <c r="X247" i="35" a="1"/>
  <c r="U280" i="35" a="1"/>
  <c r="U48" i="35" a="1"/>
  <c r="U71" i="35" a="1"/>
  <c r="Y28" i="35" a="1"/>
  <c r="V52" i="35" a="1"/>
  <c r="Z217" i="35" a="1"/>
  <c r="U304" i="35" a="1"/>
  <c r="X212" i="35" a="1"/>
  <c r="W181" i="35" a="1"/>
  <c r="U62" i="35" a="1"/>
  <c r="W15" i="35" a="1"/>
  <c r="T266" i="35" a="1"/>
  <c r="T238" i="35" a="1"/>
  <c r="W253" i="35" a="1"/>
  <c r="V304" i="35" a="1"/>
  <c r="V66" i="35" a="1"/>
  <c r="T142" i="35" a="1"/>
  <c r="T300" i="35" a="1"/>
  <c r="U127" i="35" a="1"/>
  <c r="V305" i="35" a="1"/>
  <c r="V47" i="35" a="1"/>
  <c r="Y126" i="35" a="1"/>
  <c r="X101" i="35" a="1"/>
  <c r="T117" i="35" a="1"/>
  <c r="Y265" i="35" a="1"/>
  <c r="X297" i="35" a="1"/>
  <c r="W11" i="35" a="1"/>
  <c r="Z134" i="35" a="1"/>
  <c r="W238" i="35" a="1"/>
  <c r="W233" i="35" a="1"/>
  <c r="Z301" i="35" a="1"/>
  <c r="V215" i="35" a="1"/>
  <c r="U201" i="35" a="1"/>
  <c r="Z69" i="35" a="1"/>
  <c r="Z176" i="35" a="1"/>
  <c r="V228" i="35" a="1"/>
  <c r="V36" i="35" a="1"/>
  <c r="W27" i="35" a="1"/>
  <c r="V125" i="35" a="1"/>
  <c r="Z98" i="35" a="1"/>
  <c r="W194" i="35" a="1"/>
  <c r="X186" i="35" a="1"/>
  <c r="X60" i="35" a="1"/>
  <c r="T234" i="35" a="1"/>
  <c r="V197" i="35" a="1"/>
  <c r="W244" i="35" a="1"/>
  <c r="T190" i="35" a="1"/>
  <c r="U46" i="35" a="1"/>
  <c r="X223" i="35" a="1"/>
  <c r="U223" i="35" a="1"/>
  <c r="X31" i="35" a="1"/>
  <c r="Y286" i="35" a="1"/>
  <c r="T25" i="35" a="1"/>
  <c r="W69" i="35" a="1"/>
  <c r="T230" i="35" a="1"/>
  <c r="Y86" i="35" a="1"/>
  <c r="T75" i="35" a="1"/>
  <c r="V280" i="35" a="1"/>
  <c r="V270" i="35" a="1"/>
  <c r="T70" i="35" a="1"/>
  <c r="V94" i="35" a="1"/>
  <c r="T15" i="35" a="1"/>
  <c r="T118" i="35" a="1"/>
  <c r="U306" i="35" a="1"/>
  <c r="T26" i="35" a="1"/>
  <c r="Z16" i="35" a="1"/>
  <c r="Z226" i="35" a="1"/>
  <c r="Z221" i="35" a="1"/>
  <c r="T295" i="35" a="1"/>
  <c r="Z11" i="35" a="1"/>
  <c r="Y103" i="35" a="1"/>
  <c r="T114" i="35" a="1"/>
  <c r="Y81" i="35" a="1"/>
  <c r="T236" i="35" a="1"/>
  <c r="Y16" i="35" a="1"/>
  <c r="V12" i="35" a="1"/>
  <c r="U135" i="35" a="1"/>
  <c r="X160" i="35" a="1"/>
  <c r="X194" i="35" a="1"/>
  <c r="Z194" i="35" a="1"/>
  <c r="T246" i="35" a="1"/>
  <c r="X163" i="35" a="1"/>
  <c r="W134" i="35" a="1"/>
  <c r="W296" i="35" a="1"/>
  <c r="T244" i="35" a="1"/>
  <c r="X27" i="35" a="1"/>
  <c r="T10" i="35" a="1"/>
  <c r="X121" i="35" a="1"/>
  <c r="U296" i="35" a="1"/>
  <c r="T164" i="35" a="1"/>
  <c r="X155" i="35" a="1"/>
  <c r="W21" i="35" a="1"/>
  <c r="V217" i="35" a="1"/>
  <c r="U66" i="35" a="1"/>
  <c r="U110" i="35" a="1"/>
  <c r="U14" i="35" a="1"/>
  <c r="V189" i="35" a="1"/>
  <c r="T256" i="35" a="1"/>
  <c r="X185" i="35" a="1"/>
  <c r="V26" i="35" a="1"/>
  <c r="X301" i="35" a="1"/>
  <c r="W277" i="35" a="1"/>
  <c r="W218" i="35" a="1"/>
  <c r="V126" i="35" a="1"/>
  <c r="U132" i="35" a="1"/>
  <c r="U253" i="35" a="1"/>
  <c r="X117" i="35" a="1"/>
  <c r="W270" i="35" a="1"/>
  <c r="W132" i="35" a="1"/>
  <c r="T224" i="35" a="1"/>
  <c r="W26" i="35" a="1"/>
  <c r="T125" i="35" a="1"/>
  <c r="T115" i="35" a="1"/>
  <c r="X312" i="35" a="1"/>
  <c r="Z178" i="35" a="1"/>
  <c r="V292" i="35" a="1"/>
  <c r="U234" i="35" a="1"/>
  <c r="V165" i="35" a="1"/>
  <c r="U263" i="35" a="1"/>
  <c r="V207" i="35" a="1"/>
  <c r="V8" i="35" a="1"/>
  <c r="V247" i="35" a="1"/>
  <c r="X270" i="35" a="1"/>
  <c r="X42" i="35" a="1"/>
  <c r="T138" i="35" a="1"/>
  <c r="V182" i="35" a="1"/>
  <c r="X126" i="35" a="1"/>
  <c r="U267" i="35" a="1"/>
  <c r="U128" i="35" a="1"/>
  <c r="U246" i="35" a="1"/>
  <c r="Y21" i="35" a="1"/>
  <c r="V178" i="35" a="1"/>
  <c r="X302" i="35" a="1"/>
  <c r="V155" i="35" a="1"/>
  <c r="U297" i="35" a="1"/>
  <c r="W63" i="35" a="1"/>
  <c r="X245" i="35" a="1"/>
  <c r="X50" i="35" a="1"/>
  <c r="X69" i="35" a="1"/>
  <c r="X45" i="35" a="1"/>
  <c r="U155" i="35" a="1"/>
  <c r="T27" i="35" a="1"/>
  <c r="X52" i="35" a="1"/>
  <c r="Y181" i="35" a="1"/>
  <c r="Z278" i="35" a="1"/>
  <c r="Y195" i="35" a="1"/>
  <c r="T90" i="35" a="1"/>
  <c r="Z59" i="35" a="1"/>
  <c r="U221" i="35" a="1"/>
  <c r="W210" i="35" a="1"/>
  <c r="X44" i="35" a="1"/>
  <c r="Y202" i="35" a="1"/>
  <c r="U35" i="35" a="1"/>
  <c r="U40" i="35" a="1"/>
  <c r="Y197" i="35" a="1"/>
  <c r="V48" i="35" a="1"/>
  <c r="Y305" i="35" a="1"/>
  <c r="T36" i="35" a="1"/>
  <c r="W29" i="35" a="1"/>
  <c r="U194" i="35" a="1"/>
  <c r="X221" i="35" a="1"/>
  <c r="U188" i="35" a="1"/>
  <c r="U180" i="35" a="1"/>
  <c r="Z43" i="35" a="1"/>
  <c r="W51" i="35" a="1"/>
  <c r="U298" i="35" a="1"/>
  <c r="U298" i="35" l="1"/>
  <c r="W51" i="35"/>
  <c r="Z43" i="35"/>
  <c r="U180" i="35"/>
  <c r="U188" i="35"/>
  <c r="X221" i="35"/>
  <c r="U194" i="35"/>
  <c r="W29" i="35"/>
  <c r="T36" i="35"/>
  <c r="Y305" i="35"/>
  <c r="V48" i="35"/>
  <c r="Y197" i="35"/>
  <c r="U40" i="35"/>
  <c r="U35" i="35"/>
  <c r="Y202" i="35"/>
  <c r="X44" i="35"/>
  <c r="W210" i="35"/>
  <c r="U221" i="35"/>
  <c r="Z59" i="35"/>
  <c r="T90" i="35"/>
  <c r="Y195" i="35"/>
  <c r="Z278" i="35"/>
  <c r="Y181" i="35"/>
  <c r="X52" i="35"/>
  <c r="T27" i="35"/>
  <c r="U155" i="35"/>
  <c r="X45" i="35"/>
  <c r="X69" i="35"/>
  <c r="X50" i="35"/>
  <c r="X245" i="35"/>
  <c r="W63" i="35"/>
  <c r="U297" i="35"/>
  <c r="V155" i="35"/>
  <c r="X302" i="35"/>
  <c r="V178" i="35"/>
  <c r="Y21" i="35"/>
  <c r="U246" i="35"/>
  <c r="U128" i="35"/>
  <c r="U267" i="35"/>
  <c r="X126" i="35"/>
  <c r="V182" i="35"/>
  <c r="T138" i="35"/>
  <c r="X42" i="35"/>
  <c r="X270" i="35"/>
  <c r="V247" i="35"/>
  <c r="V8" i="35"/>
  <c r="V207" i="35"/>
  <c r="U263" i="35"/>
  <c r="V165" i="35"/>
  <c r="U234" i="35"/>
  <c r="V292" i="35"/>
  <c r="Z178" i="35"/>
  <c r="X312" i="35"/>
  <c r="T115" i="35"/>
  <c r="T125" i="35"/>
  <c r="W26" i="35"/>
  <c r="T224" i="35"/>
  <c r="W132" i="35"/>
  <c r="W270" i="35"/>
  <c r="X117" i="35"/>
  <c r="U253" i="35"/>
  <c r="U132" i="35"/>
  <c r="V126" i="35"/>
  <c r="W218" i="35"/>
  <c r="W277" i="35"/>
  <c r="X301" i="35"/>
  <c r="V26" i="35"/>
  <c r="X185" i="35"/>
  <c r="T256" i="35"/>
  <c r="V189" i="35"/>
  <c r="U14" i="35"/>
  <c r="U110" i="35"/>
  <c r="U66" i="35"/>
  <c r="V217" i="35"/>
  <c r="W21" i="35"/>
  <c r="X155" i="35"/>
  <c r="T164" i="35"/>
  <c r="U296" i="35"/>
  <c r="X121" i="35"/>
  <c r="T10" i="35"/>
  <c r="X27" i="35"/>
  <c r="T244" i="35"/>
  <c r="W296" i="35"/>
  <c r="W134" i="35"/>
  <c r="X163" i="35"/>
  <c r="T246" i="35"/>
  <c r="Z194" i="35"/>
  <c r="X194" i="35"/>
  <c r="X160" i="35"/>
  <c r="U135" i="35"/>
  <c r="V12" i="35"/>
  <c r="Y16" i="35"/>
  <c r="T236" i="35"/>
  <c r="Y81" i="35"/>
  <c r="T114" i="35"/>
  <c r="Y103" i="35"/>
  <c r="Z11" i="35"/>
  <c r="T295" i="35"/>
  <c r="Z221" i="35"/>
  <c r="Z226" i="35"/>
  <c r="Z16" i="35"/>
  <c r="T26" i="35"/>
  <c r="U306" i="35"/>
  <c r="T118" i="35"/>
  <c r="T15" i="35"/>
  <c r="V94" i="35"/>
  <c r="T70" i="35"/>
  <c r="V270" i="35"/>
  <c r="V280" i="35"/>
  <c r="T75" i="35"/>
  <c r="Y86" i="35"/>
  <c r="T230" i="35"/>
  <c r="W69" i="35"/>
  <c r="T25" i="35"/>
  <c r="Y286" i="35"/>
  <c r="X31" i="35"/>
  <c r="U223" i="35"/>
  <c r="X223" i="35"/>
  <c r="U46" i="35"/>
  <c r="T190" i="35"/>
  <c r="W244" i="35"/>
  <c r="V197" i="35"/>
  <c r="T234" i="35"/>
  <c r="X60" i="35"/>
  <c r="X186" i="35"/>
  <c r="W194" i="35"/>
  <c r="Z98" i="35"/>
  <c r="V125" i="35"/>
  <c r="W27" i="35"/>
  <c r="V36" i="35"/>
  <c r="V228" i="35"/>
  <c r="Z176" i="35"/>
  <c r="Z69" i="35"/>
  <c r="U201" i="35"/>
  <c r="V215" i="35"/>
  <c r="Z301" i="35"/>
  <c r="W233" i="35"/>
  <c r="W238" i="35"/>
  <c r="Z134" i="35"/>
  <c r="W11" i="35"/>
  <c r="X297" i="35"/>
  <c r="Y265" i="35"/>
  <c r="T117" i="35"/>
  <c r="X101" i="35"/>
  <c r="Y126" i="35"/>
  <c r="V47" i="35"/>
  <c r="V305" i="35"/>
  <c r="U127" i="35"/>
  <c r="T300" i="35"/>
  <c r="T142" i="35"/>
  <c r="V66" i="35"/>
  <c r="V304" i="35"/>
  <c r="W253" i="35"/>
  <c r="T238" i="35"/>
  <c r="T266" i="35"/>
  <c r="W15" i="35"/>
  <c r="U62" i="35"/>
  <c r="W181" i="35"/>
  <c r="X212" i="35"/>
  <c r="U304" i="35"/>
  <c r="Z217" i="35"/>
  <c r="V52" i="35"/>
  <c r="Y28" i="35"/>
  <c r="U71" i="35"/>
  <c r="U48" i="35"/>
  <c r="U280" i="35"/>
  <c r="X247" i="35"/>
  <c r="Z285" i="35"/>
  <c r="W45" i="35"/>
  <c r="Y178" i="35"/>
  <c r="Y98" i="35"/>
  <c r="X29" i="35"/>
  <c r="W71" i="35"/>
  <c r="Z66" i="35"/>
  <c r="U77" i="35"/>
  <c r="W40" i="35"/>
  <c r="X35" i="35"/>
  <c r="W46" i="35"/>
  <c r="Z191" i="35"/>
  <c r="Z126" i="35"/>
  <c r="W47" i="35"/>
  <c r="U116" i="35"/>
  <c r="T94" i="35"/>
  <c r="T134" i="35"/>
  <c r="W31" i="35"/>
  <c r="Y205" i="35"/>
  <c r="Z90" i="35"/>
  <c r="W178" i="35"/>
  <c r="Z284" i="35"/>
  <c r="W207" i="35"/>
  <c r="Z300" i="35"/>
  <c r="U228" i="35"/>
  <c r="U100" i="35"/>
  <c r="U238" i="35"/>
  <c r="W36" i="35"/>
  <c r="W44" i="35"/>
  <c r="W165" i="35"/>
  <c r="W28" i="35"/>
  <c r="Y27" i="35"/>
  <c r="W138" i="35"/>
  <c r="W245" i="35"/>
  <c r="Z95" i="35"/>
  <c r="V218" i="35"/>
  <c r="W163" i="35"/>
  <c r="Y254" i="35"/>
  <c r="W121" i="35"/>
  <c r="Z48" i="35"/>
  <c r="Y63" i="35"/>
  <c r="Y44" i="35"/>
  <c r="U118" i="35"/>
  <c r="W106" i="35"/>
  <c r="U266" i="35"/>
  <c r="Z267" i="35"/>
  <c r="V50" i="35"/>
  <c r="U278" i="35"/>
  <c r="X8" i="35"/>
  <c r="T178" i="35"/>
  <c r="U21" i="35"/>
  <c r="W305" i="35"/>
  <c r="Z26" i="35"/>
  <c r="T154" i="35"/>
  <c r="W101" i="35"/>
  <c r="Y253" i="35"/>
  <c r="Y55" i="35"/>
  <c r="Z10" i="35"/>
  <c r="X279" i="35"/>
  <c r="W182" i="35"/>
  <c r="Y116" i="35"/>
  <c r="X306" i="35"/>
  <c r="X66" i="35"/>
  <c r="Z266" i="35"/>
  <c r="Z71" i="35"/>
  <c r="V225" i="35"/>
  <c r="U286" i="35"/>
  <c r="T182" i="35"/>
  <c r="U69" i="35"/>
  <c r="Y303" i="35"/>
  <c r="T46" i="35"/>
  <c r="Y120" i="35"/>
  <c r="T197" i="35"/>
  <c r="U216" i="35"/>
  <c r="W228" i="35"/>
  <c r="Z40" i="35"/>
  <c r="Y26" i="35"/>
  <c r="T277" i="35"/>
  <c r="W280" i="35"/>
  <c r="T270" i="35"/>
  <c r="Y110" i="35"/>
  <c r="X293" i="35"/>
  <c r="Y217" i="35"/>
  <c r="V186" i="35"/>
  <c r="V60" i="35"/>
  <c r="V188" i="35"/>
  <c r="Y15" i="35"/>
  <c r="Z84" i="35"/>
  <c r="W100" i="35"/>
  <c r="W8" i="35"/>
  <c r="T66" i="35"/>
  <c r="Y77" i="35"/>
  <c r="U142" i="35"/>
  <c r="W41" i="35"/>
  <c r="Y182" i="35"/>
  <c r="V121" i="35"/>
  <c r="W188" i="35"/>
  <c r="X191" i="35"/>
  <c r="Z225" i="35"/>
  <c r="V264" i="35"/>
  <c r="X20" i="35"/>
  <c r="Y62" i="35"/>
  <c r="Y312" i="35"/>
  <c r="V77" i="35"/>
  <c r="X134" i="35"/>
  <c r="W42" i="35"/>
  <c r="W10" i="35"/>
  <c r="X268" i="35"/>
  <c r="T80" i="35"/>
  <c r="Z180" i="35"/>
  <c r="X145" i="35"/>
  <c r="T11" i="35"/>
  <c r="W48" i="35"/>
  <c r="U29" i="35"/>
  <c r="U217" i="35"/>
  <c r="Z138" i="35"/>
  <c r="X10" i="35"/>
  <c r="T185" i="35"/>
  <c r="Z247" i="35"/>
  <c r="X296" i="35"/>
  <c r="W304" i="35"/>
  <c r="T86" i="35"/>
  <c r="U265" i="35"/>
  <c r="V100" i="35"/>
  <c r="W90" i="35"/>
  <c r="T136" i="35"/>
  <c r="X80" i="35"/>
  <c r="T104" i="35"/>
  <c r="W312" i="35"/>
  <c r="T274" i="35"/>
  <c r="W118" i="35"/>
  <c r="W205" i="35"/>
  <c r="U287" i="35"/>
  <c r="V29" i="35"/>
  <c r="Y90" i="35"/>
  <c r="Z273" i="35"/>
  <c r="Y168" i="35"/>
  <c r="V90" i="35"/>
  <c r="W80" i="35"/>
  <c r="W306" i="35"/>
  <c r="Y230" i="35"/>
  <c r="Y167" i="35"/>
  <c r="Y96" i="35"/>
  <c r="V286" i="35"/>
  <c r="V138" i="35"/>
  <c r="Z205" i="35"/>
  <c r="Z31" i="35"/>
  <c r="W236" i="35"/>
  <c r="Y115" i="35"/>
  <c r="Y78" i="35"/>
  <c r="V45" i="35"/>
  <c r="X96" i="35"/>
  <c r="W59" i="35"/>
  <c r="Y101" i="35"/>
  <c r="X189" i="35"/>
  <c r="X176" i="35"/>
  <c r="T217" i="35"/>
  <c r="U126" i="35"/>
  <c r="U191" i="35"/>
  <c r="Z51" i="35"/>
  <c r="V234" i="35"/>
  <c r="Y100" i="35"/>
  <c r="W284" i="35"/>
  <c r="V58" i="35"/>
  <c r="U179" i="35"/>
  <c r="W128" i="35"/>
  <c r="T50" i="35"/>
  <c r="W222" i="35"/>
  <c r="T289" i="35"/>
  <c r="X41" i="35"/>
  <c r="Z67" i="35"/>
  <c r="X100" i="35"/>
  <c r="V164" i="35"/>
  <c r="V124" i="35"/>
  <c r="V306" i="35"/>
  <c r="W43" i="35"/>
  <c r="Z202" i="35"/>
  <c r="T215" i="35"/>
  <c r="V137" i="35"/>
  <c r="U47" i="35"/>
  <c r="Z216" i="35"/>
  <c r="Z28" i="35"/>
  <c r="Z120" i="35"/>
  <c r="W34" i="35"/>
  <c r="X236" i="35"/>
  <c r="U197" i="35"/>
  <c r="T32" i="35"/>
  <c r="Y158" i="35"/>
  <c r="U312" i="35"/>
  <c r="U293" i="35"/>
  <c r="U63" i="35"/>
  <c r="T312" i="35"/>
  <c r="W300" i="35"/>
  <c r="Z181" i="35"/>
  <c r="V86" i="35"/>
  <c r="W185" i="35"/>
  <c r="Y188" i="35"/>
  <c r="U164" i="35"/>
  <c r="T168" i="35"/>
  <c r="Z263" i="35"/>
  <c r="W180" i="35"/>
  <c r="Y233" i="35"/>
  <c r="Y263" i="35"/>
  <c r="V168" i="35"/>
  <c r="W33" i="35"/>
  <c r="W142" i="35"/>
  <c r="Z246" i="35"/>
  <c r="U167" i="35"/>
  <c r="Z44" i="35"/>
  <c r="Y248" i="35"/>
  <c r="X118" i="35"/>
  <c r="Y285" i="35"/>
  <c r="T189" i="35"/>
  <c r="V104" i="35"/>
  <c r="X19" i="35"/>
  <c r="Z121" i="35"/>
  <c r="V44" i="35"/>
  <c r="Z163" i="35"/>
  <c r="T81" i="35"/>
  <c r="X70" i="35"/>
  <c r="Z295" i="35"/>
  <c r="U189" i="35"/>
  <c r="Z114" i="35"/>
  <c r="W273" i="35"/>
  <c r="X253" i="35"/>
  <c r="X46" i="35"/>
  <c r="V300" i="35"/>
  <c r="T42" i="35"/>
  <c r="Z145" i="35"/>
  <c r="Z32" i="35"/>
  <c r="T216" i="35"/>
  <c r="X94" i="35"/>
  <c r="Z21" i="35"/>
  <c r="U91" i="35"/>
  <c r="U274" i="35"/>
  <c r="Z103" i="35"/>
  <c r="U92" i="35"/>
  <c r="W286" i="35"/>
  <c r="Z201" i="35"/>
  <c r="T247" i="35"/>
  <c r="V32" i="35"/>
  <c r="T31" i="35"/>
  <c r="X265" i="35"/>
  <c r="Z124" i="35"/>
  <c r="T41" i="35"/>
  <c r="T286" i="35"/>
  <c r="Y136" i="35"/>
  <c r="W292" i="35"/>
  <c r="V70" i="35"/>
  <c r="V46" i="35"/>
  <c r="W265" i="35"/>
  <c r="U50" i="35"/>
  <c r="X197" i="35"/>
  <c r="V51" i="35"/>
  <c r="V34" i="35"/>
  <c r="Y278" i="35"/>
  <c r="X304" i="35"/>
  <c r="Y12" i="35"/>
  <c r="W13" i="35"/>
  <c r="Y270" i="35"/>
  <c r="Y157" i="35"/>
  <c r="U202" i="35"/>
  <c r="V211" i="35"/>
  <c r="W70" i="35"/>
  <c r="V101" i="35"/>
  <c r="U176" i="35"/>
  <c r="T285" i="35"/>
  <c r="Y25" i="35"/>
  <c r="U33" i="35"/>
  <c r="V75" i="35"/>
  <c r="Z214" i="35"/>
  <c r="W217" i="35"/>
  <c r="U237" i="35"/>
  <c r="Y95" i="35"/>
  <c r="Z42" i="35"/>
  <c r="T98" i="35"/>
  <c r="X78" i="35"/>
  <c r="X67" i="35"/>
  <c r="V212" i="35"/>
  <c r="T84" i="35"/>
  <c r="X298" i="35"/>
  <c r="Y121" i="35"/>
  <c r="T34" i="35"/>
  <c r="V287" i="35"/>
  <c r="X33" i="35"/>
  <c r="T201" i="35"/>
  <c r="X204" i="35"/>
  <c r="T179" i="35"/>
  <c r="Z27" i="35"/>
  <c r="W157" i="35"/>
  <c r="X51" i="35"/>
  <c r="V195" i="35"/>
  <c r="W110" i="35"/>
  <c r="Z211" i="35"/>
  <c r="Z210" i="35"/>
  <c r="V295" i="35"/>
  <c r="U81" i="35"/>
  <c r="T191" i="35"/>
  <c r="W267" i="35"/>
  <c r="X274" i="35"/>
  <c r="Y164" i="35"/>
  <c r="X48" i="35"/>
  <c r="V296" i="35"/>
  <c r="W19" i="35"/>
  <c r="U16" i="35"/>
  <c r="V14" i="35"/>
  <c r="W287" i="35"/>
  <c r="V69" i="35"/>
  <c r="Y59" i="35"/>
  <c r="W30" i="35"/>
  <c r="T91" i="35"/>
  <c r="W225" i="35"/>
  <c r="U279" i="35"/>
  <c r="Y304" i="35"/>
  <c r="Y245" i="35"/>
  <c r="X267" i="35"/>
  <c r="Y166" i="35"/>
  <c r="V236" i="35"/>
  <c r="Y94" i="35"/>
  <c r="V132" i="35"/>
  <c r="U289" i="35"/>
  <c r="T253" i="35"/>
  <c r="Z270" i="35"/>
  <c r="U248" i="35"/>
  <c r="X167" i="35"/>
  <c r="U193" i="35"/>
  <c r="W278" i="35"/>
  <c r="Z157" i="35"/>
  <c r="V244" i="35"/>
  <c r="W58" i="35"/>
  <c r="U59" i="35"/>
  <c r="W75" i="35"/>
  <c r="T69" i="35"/>
  <c r="X127" i="35"/>
  <c r="X58" i="35"/>
  <c r="U42" i="35"/>
  <c r="U67" i="35"/>
  <c r="V273" i="35"/>
  <c r="X216" i="35"/>
  <c r="Y45" i="35"/>
  <c r="Y193" i="35"/>
  <c r="W190" i="35"/>
  <c r="Y8" i="35"/>
  <c r="U104" i="35"/>
  <c r="Z167" i="35"/>
  <c r="W235" i="35"/>
  <c r="T121" i="35"/>
  <c r="W24" i="35"/>
  <c r="X208" i="35"/>
  <c r="X210" i="35"/>
  <c r="Y223" i="35"/>
  <c r="U303" i="35"/>
  <c r="T218" i="35"/>
  <c r="Y163" i="35"/>
  <c r="Y194" i="35"/>
  <c r="X165" i="35"/>
  <c r="U25" i="35"/>
  <c r="X138" i="35"/>
  <c r="Y137" i="35"/>
  <c r="W289" i="35"/>
  <c r="Y24" i="35"/>
  <c r="U55" i="35"/>
  <c r="V120" i="35"/>
  <c r="U15" i="35"/>
  <c r="T228" i="35"/>
  <c r="X36" i="35"/>
  <c r="V214" i="35"/>
  <c r="Z166" i="35"/>
  <c r="Y266" i="35"/>
  <c r="W214" i="35"/>
  <c r="X84" i="35"/>
  <c r="U44" i="35"/>
  <c r="Z238" i="35"/>
  <c r="Z235" i="35"/>
  <c r="Y50" i="35"/>
  <c r="X59" i="35"/>
  <c r="T63" i="35"/>
  <c r="X277" i="35"/>
  <c r="V233" i="35"/>
  <c r="W120" i="35"/>
  <c r="Z189" i="35"/>
  <c r="Y70" i="35"/>
  <c r="V95" i="35"/>
  <c r="W294" i="35"/>
  <c r="U31" i="35"/>
  <c r="V281" i="35"/>
  <c r="Z13" i="35"/>
  <c r="X237" i="35"/>
  <c r="U75" i="35"/>
  <c r="W226" i="35"/>
  <c r="X168" i="35"/>
  <c r="Z294" i="35"/>
  <c r="U136" i="35"/>
  <c r="Z63" i="35"/>
  <c r="V103" i="35"/>
  <c r="Y20" i="35"/>
  <c r="W16" i="35"/>
  <c r="X91" i="35"/>
  <c r="V28" i="35"/>
  <c r="W84" i="35"/>
  <c r="W137" i="35"/>
  <c r="Z168" i="35"/>
  <c r="Y11" i="35"/>
  <c r="Z58" i="35"/>
  <c r="Z47" i="35"/>
  <c r="Y147" i="35"/>
  <c r="Z110" i="35"/>
  <c r="X166" i="35"/>
  <c r="Z256" i="35"/>
  <c r="Z245" i="35"/>
  <c r="X182" i="35"/>
  <c r="X201" i="35"/>
  <c r="W263" i="35"/>
  <c r="T193" i="35"/>
  <c r="Y306" i="35"/>
  <c r="Y36" i="35"/>
  <c r="U98" i="35"/>
  <c r="T165" i="35"/>
  <c r="V35" i="35"/>
  <c r="X227" i="35"/>
  <c r="V222" i="35"/>
  <c r="W224" i="35"/>
  <c r="Z165" i="35"/>
  <c r="U273" i="35"/>
  <c r="T92" i="35"/>
  <c r="U157" i="35"/>
  <c r="X86" i="35"/>
  <c r="W279" i="35"/>
  <c r="W195" i="35"/>
  <c r="Z118" i="35"/>
  <c r="W126" i="35"/>
  <c r="Y214" i="35"/>
  <c r="Y135" i="35"/>
  <c r="U90" i="35"/>
  <c r="V41" i="35"/>
  <c r="V263" i="35"/>
  <c r="V42" i="35"/>
  <c r="T214" i="35"/>
  <c r="T116" i="35"/>
  <c r="T210" i="35"/>
  <c r="Y69" i="35"/>
  <c r="U106" i="35"/>
  <c r="W301" i="35"/>
  <c r="U86" i="35"/>
  <c r="T208" i="35"/>
  <c r="Y215" i="35"/>
  <c r="U158" i="35"/>
  <c r="V181" i="35"/>
  <c r="W189" i="35"/>
  <c r="V201" i="35"/>
  <c r="T52" i="35"/>
  <c r="U115" i="35"/>
  <c r="Y47" i="35"/>
  <c r="W254" i="35"/>
  <c r="T19" i="35"/>
  <c r="X281" i="35"/>
  <c r="X120" i="35"/>
  <c r="T8" i="35"/>
  <c r="V230" i="35"/>
  <c r="X63" i="35"/>
  <c r="Z296" i="35"/>
  <c r="Z137" i="35"/>
  <c r="Z286" i="35"/>
  <c r="U117" i="35"/>
  <c r="T33" i="35"/>
  <c r="Z264" i="35"/>
  <c r="W147" i="35"/>
  <c r="T130" i="35"/>
  <c r="X289" i="35"/>
  <c r="U19" i="35"/>
  <c r="Z86" i="35"/>
  <c r="U11" i="35"/>
  <c r="X205" i="35"/>
  <c r="T180" i="35"/>
  <c r="V15" i="35"/>
  <c r="T55" i="35"/>
  <c r="V194" i="35"/>
  <c r="T28" i="35"/>
  <c r="X13" i="35"/>
  <c r="W216" i="35"/>
  <c r="T145" i="35"/>
  <c r="U284" i="35"/>
  <c r="V106" i="35"/>
  <c r="W302" i="35"/>
  <c r="Y176" i="35"/>
  <c r="X310" i="35"/>
  <c r="Y32" i="35"/>
  <c r="U120" i="35"/>
  <c r="U227" i="35"/>
  <c r="X115" i="35"/>
  <c r="X103" i="35"/>
  <c r="W167" i="35"/>
  <c r="X188" i="35"/>
  <c r="V21" i="35"/>
  <c r="U160" i="35"/>
  <c r="Z128" i="35"/>
  <c r="Y84" i="35"/>
  <c r="V301" i="35"/>
  <c r="U28" i="35"/>
  <c r="Y51" i="35"/>
  <c r="Y300" i="35"/>
  <c r="Y43" i="35"/>
  <c r="V265" i="35"/>
  <c r="Y42" i="35"/>
  <c r="U134" i="35"/>
  <c r="Z233" i="35"/>
  <c r="U138" i="35"/>
  <c r="V43" i="35"/>
  <c r="X43" i="35"/>
  <c r="Y127" i="35"/>
  <c r="X181" i="35"/>
  <c r="U205" i="35"/>
  <c r="U190" i="35"/>
  <c r="T212" i="35"/>
  <c r="T167" i="35"/>
  <c r="Y222" i="35"/>
  <c r="U264" i="35"/>
  <c r="T303" i="35"/>
  <c r="T176" i="35"/>
  <c r="Y292" i="35"/>
  <c r="X21" i="35"/>
  <c r="T45" i="35"/>
  <c r="U178" i="35"/>
  <c r="T43" i="35"/>
  <c r="W191" i="35"/>
  <c r="Y106" i="35"/>
  <c r="U166" i="35"/>
  <c r="U58" i="35"/>
  <c r="V10" i="35"/>
  <c r="T287" i="35"/>
  <c r="T166" i="35"/>
  <c r="V80" i="35"/>
  <c r="Z160" i="35"/>
  <c r="U310" i="35"/>
  <c r="U80" i="35"/>
  <c r="V115" i="35"/>
  <c r="U30" i="35"/>
  <c r="V71" i="35"/>
  <c r="V59" i="35"/>
  <c r="Z96" i="35"/>
  <c r="Z185" i="35"/>
  <c r="W168" i="35"/>
  <c r="V142" i="35"/>
  <c r="T301" i="35"/>
  <c r="U245" i="35"/>
  <c r="W230" i="35"/>
  <c r="Z274" i="35"/>
  <c r="T60" i="35"/>
  <c r="T186" i="35"/>
  <c r="U207" i="35"/>
  <c r="V117" i="35"/>
  <c r="Z136" i="35"/>
  <c r="U222" i="35"/>
  <c r="Z104" i="35"/>
  <c r="T267" i="35"/>
  <c r="U244" i="35"/>
  <c r="U277" i="35"/>
  <c r="Y297" i="35"/>
  <c r="U34" i="35"/>
  <c r="W246" i="35"/>
  <c r="X124" i="35"/>
  <c r="X24" i="35"/>
  <c r="W212" i="35"/>
  <c r="W94" i="35"/>
  <c r="Z244" i="35"/>
  <c r="V62" i="35"/>
  <c r="U226" i="35"/>
  <c r="V266" i="35"/>
  <c r="X300" i="35"/>
  <c r="V163" i="35"/>
  <c r="T137" i="35"/>
  <c r="U270" i="35"/>
  <c r="X147" i="35"/>
  <c r="Z135" i="35"/>
  <c r="Y208" i="35"/>
  <c r="T226" i="35"/>
  <c r="U168" i="35"/>
  <c r="Z127" i="35"/>
  <c r="U125" i="35"/>
  <c r="T132" i="35"/>
  <c r="Y191" i="35"/>
  <c r="Z280" i="35"/>
  <c r="Z142" i="35"/>
  <c r="W86" i="35"/>
  <c r="V235" i="35"/>
  <c r="W241" i="35"/>
  <c r="X226" i="35"/>
  <c r="X244" i="35"/>
  <c r="X132" i="35"/>
  <c r="W55" i="35"/>
  <c r="Z30" i="35"/>
  <c r="V221" i="35"/>
  <c r="W264" i="35"/>
  <c r="T62" i="35"/>
  <c r="Z24" i="35"/>
  <c r="W81" i="35"/>
  <c r="T225" i="35"/>
  <c r="U124" i="35"/>
  <c r="T12" i="35"/>
  <c r="X11" i="35"/>
  <c r="V278" i="35"/>
  <c r="V27" i="35"/>
  <c r="Y235" i="35"/>
  <c r="T294" i="35"/>
  <c r="W268" i="35"/>
  <c r="X292" i="35"/>
  <c r="T278" i="35"/>
  <c r="U60" i="35"/>
  <c r="U186" i="35"/>
  <c r="U225" i="35"/>
  <c r="Z117" i="35"/>
  <c r="U247" i="35"/>
  <c r="V176" i="35"/>
  <c r="Y267" i="35"/>
  <c r="W155" i="35"/>
  <c r="U94" i="35"/>
  <c r="Z29" i="35"/>
  <c r="W281" i="35"/>
  <c r="W60" i="35"/>
  <c r="W186" i="35"/>
  <c r="T241" i="35"/>
  <c r="T204" i="35"/>
  <c r="X158" i="35"/>
  <c r="X278" i="35"/>
  <c r="X92" i="35"/>
  <c r="X286" i="35"/>
  <c r="W20" i="35"/>
  <c r="Y301" i="35"/>
  <c r="U212" i="35"/>
  <c r="V147" i="35"/>
  <c r="X224" i="35"/>
  <c r="U211" i="35"/>
  <c r="X235" i="35"/>
  <c r="Y48" i="35"/>
  <c r="Z204" i="35"/>
  <c r="X71" i="35"/>
  <c r="W166" i="35"/>
  <c r="X125" i="35"/>
  <c r="U96" i="35"/>
  <c r="X233" i="35"/>
  <c r="Z115" i="35"/>
  <c r="V135" i="35"/>
  <c r="Y212" i="35"/>
  <c r="Z46" i="35"/>
  <c r="X25" i="35"/>
  <c r="X81" i="35"/>
  <c r="T188" i="35"/>
  <c r="T101" i="35"/>
  <c r="U20" i="35"/>
  <c r="Z292" i="35"/>
  <c r="X180" i="35"/>
  <c r="Z154" i="35"/>
  <c r="Y66" i="35"/>
  <c r="Z94" i="35"/>
  <c r="X154" i="35"/>
  <c r="V92" i="35"/>
  <c r="Y247" i="35"/>
  <c r="Y104" i="35"/>
  <c r="W115" i="35"/>
  <c r="T106" i="35"/>
  <c r="U185" i="35"/>
  <c r="Z12" i="35"/>
  <c r="Y29" i="35"/>
  <c r="U32" i="35"/>
  <c r="Z224" i="35"/>
  <c r="X98" i="35"/>
  <c r="X26" i="35"/>
  <c r="W310" i="35"/>
  <c r="T222" i="35"/>
  <c r="Y92" i="35"/>
  <c r="Y210" i="35"/>
  <c r="W234" i="35"/>
  <c r="X248" i="35"/>
  <c r="U145" i="35"/>
  <c r="Z207" i="35"/>
  <c r="V208" i="35"/>
  <c r="U95" i="35"/>
  <c r="Z287" i="35"/>
  <c r="Y274" i="35"/>
  <c r="Z41" i="35"/>
  <c r="T211" i="35"/>
  <c r="W215" i="35"/>
  <c r="X214" i="35"/>
  <c r="Z265" i="35"/>
  <c r="Z92" i="35"/>
  <c r="U165" i="35"/>
  <c r="U10" i="35"/>
  <c r="Z298" i="35"/>
  <c r="X254" i="35"/>
  <c r="Z234" i="35"/>
  <c r="Y35" i="35"/>
  <c r="T51" i="35"/>
  <c r="Z293" i="35"/>
  <c r="T30" i="35"/>
  <c r="T44" i="35"/>
  <c r="T103" i="35"/>
  <c r="Z227" i="35"/>
  <c r="V223" i="35"/>
  <c r="Y277" i="35"/>
  <c r="X303" i="35"/>
  <c r="X137" i="35"/>
  <c r="V118" i="35"/>
  <c r="T21" i="35"/>
  <c r="T207" i="35"/>
  <c r="U241" i="35"/>
  <c r="Z55" i="35"/>
  <c r="Y71" i="35"/>
  <c r="Y228" i="35"/>
  <c r="V158" i="35"/>
  <c r="X263" i="35"/>
  <c r="U215" i="35"/>
  <c r="T302" i="35"/>
  <c r="T124" i="35"/>
  <c r="V11" i="35"/>
  <c r="W114" i="35"/>
  <c r="Z62" i="35"/>
  <c r="W297" i="35"/>
  <c r="U52" i="35"/>
  <c r="W227" i="35"/>
  <c r="Y41" i="35"/>
  <c r="Z304" i="35"/>
  <c r="X207" i="35"/>
  <c r="Z101" i="35"/>
  <c r="U208" i="35"/>
  <c r="X28" i="35"/>
  <c r="Z25" i="35"/>
  <c r="V40" i="35"/>
  <c r="T147" i="35"/>
  <c r="V24" i="35"/>
  <c r="V303" i="35"/>
  <c r="X215" i="35"/>
  <c r="T273" i="35"/>
  <c r="W77" i="35"/>
  <c r="X284" i="35"/>
  <c r="Y46" i="35"/>
  <c r="U292" i="35"/>
  <c r="Y117" i="35"/>
  <c r="T248" i="35"/>
  <c r="V210" i="35"/>
  <c r="Z45" i="35"/>
  <c r="Y264" i="35"/>
  <c r="X280" i="35"/>
  <c r="T205" i="35"/>
  <c r="X62" i="35"/>
  <c r="V190" i="35"/>
  <c r="T281" i="35"/>
  <c r="X264" i="35"/>
  <c r="Z34" i="35"/>
  <c r="Z215" i="35"/>
  <c r="Y14" i="35"/>
  <c r="T298" i="35"/>
  <c r="W202" i="35"/>
  <c r="Y207" i="35"/>
  <c r="V180" i="35"/>
  <c r="T40" i="35"/>
  <c r="Z268" i="35"/>
  <c r="T279" i="35"/>
  <c r="W124" i="35"/>
  <c r="Y302" i="35"/>
  <c r="W303" i="35"/>
  <c r="Y10" i="35"/>
  <c r="Z279" i="35"/>
  <c r="T48" i="35"/>
  <c r="Y226" i="35"/>
  <c r="U294" i="35"/>
  <c r="Z237" i="35"/>
  <c r="W136" i="35"/>
  <c r="U70" i="35"/>
  <c r="T126" i="35"/>
  <c r="V136" i="35"/>
  <c r="W127" i="35"/>
  <c r="X90" i="35"/>
  <c r="V130" i="35"/>
  <c r="V167" i="35"/>
  <c r="X211" i="35"/>
  <c r="W103" i="35"/>
  <c r="Z36" i="35"/>
  <c r="Z248" i="35"/>
  <c r="U181" i="35"/>
  <c r="T227" i="35"/>
  <c r="T35" i="35"/>
  <c r="T127" i="35"/>
  <c r="Z20" i="35"/>
  <c r="Y189" i="35"/>
  <c r="X12" i="35"/>
  <c r="T245" i="35"/>
  <c r="Z80" i="35"/>
  <c r="V84" i="35"/>
  <c r="X238" i="35"/>
  <c r="X234" i="35"/>
  <c r="Y154" i="35"/>
  <c r="U210" i="35"/>
  <c r="W12" i="35"/>
  <c r="Z91" i="35"/>
  <c r="X75" i="35"/>
  <c r="Z305" i="35"/>
  <c r="Y125" i="35"/>
  <c r="V297" i="35"/>
  <c r="T14" i="35"/>
  <c r="Y33" i="35"/>
  <c r="Z182" i="35"/>
  <c r="Y190" i="35"/>
  <c r="U12" i="35"/>
  <c r="Z100" i="35"/>
  <c r="Y201" i="35"/>
  <c r="V227" i="35"/>
  <c r="W50" i="35"/>
  <c r="U24" i="35"/>
  <c r="Y58" i="35"/>
  <c r="T110" i="35"/>
  <c r="T47" i="35"/>
  <c r="Z312" i="35"/>
  <c r="X157" i="35"/>
  <c r="U235" i="35"/>
  <c r="Y221" i="35"/>
  <c r="Y234" i="35"/>
  <c r="U41" i="35"/>
  <c r="Z230" i="35"/>
  <c r="T95" i="35"/>
  <c r="X285" i="35"/>
  <c r="T158" i="35"/>
  <c r="V13" i="35"/>
  <c r="V248" i="35"/>
  <c r="Y180" i="35"/>
  <c r="U101" i="35"/>
  <c r="V277" i="35"/>
  <c r="U233" i="35"/>
  <c r="X32" i="35"/>
  <c r="X104" i="35"/>
  <c r="U305" i="35"/>
  <c r="V160" i="35"/>
  <c r="Z14" i="35"/>
  <c r="Y293" i="35"/>
  <c r="U224" i="35"/>
  <c r="V226" i="35"/>
  <c r="Y296" i="35"/>
  <c r="V274" i="35"/>
  <c r="Y225" i="35"/>
  <c r="X195" i="35"/>
  <c r="W135" i="35"/>
  <c r="T71" i="35"/>
  <c r="V285" i="35"/>
  <c r="V185" i="35"/>
  <c r="X190" i="35"/>
  <c r="W14" i="35"/>
  <c r="W66" i="35"/>
  <c r="W160" i="35"/>
  <c r="Y281" i="35"/>
  <c r="T297" i="35"/>
  <c r="X178" i="35"/>
  <c r="Y31" i="35"/>
  <c r="T221" i="35"/>
  <c r="X164" i="35"/>
  <c r="T20" i="35"/>
  <c r="Y128" i="35"/>
  <c r="W201" i="35"/>
  <c r="Y34" i="35"/>
  <c r="X225" i="35"/>
  <c r="W247" i="35"/>
  <c r="Y298" i="35"/>
  <c r="V19" i="35"/>
  <c r="W193" i="35"/>
  <c r="T292" i="35"/>
  <c r="V254" i="35"/>
  <c r="Z70" i="35"/>
  <c r="Y67" i="35"/>
  <c r="T100" i="35"/>
  <c r="X266" i="35"/>
  <c r="Y236" i="35"/>
  <c r="X16" i="35"/>
  <c r="Y60" i="35"/>
  <c r="Y186" i="35"/>
  <c r="Z78" i="35"/>
  <c r="W52" i="35"/>
  <c r="X15" i="35"/>
  <c r="Z50" i="35"/>
  <c r="Z15" i="35"/>
  <c r="Z116" i="35"/>
  <c r="X30" i="35"/>
  <c r="V16" i="35"/>
  <c r="U8" i="35"/>
  <c r="W223" i="35"/>
  <c r="Y52" i="35"/>
  <c r="Z35" i="35"/>
  <c r="Z81" i="35"/>
  <c r="T163" i="35"/>
  <c r="U295" i="35"/>
  <c r="W104" i="35"/>
  <c r="Z277" i="35"/>
  <c r="X128" i="35"/>
  <c r="W176" i="35"/>
  <c r="W145" i="35"/>
  <c r="W221" i="35"/>
  <c r="U230" i="35"/>
  <c r="T67" i="35"/>
  <c r="X95" i="35"/>
  <c r="X295" i="35"/>
  <c r="Y40" i="35"/>
  <c r="V241" i="35"/>
  <c r="V55" i="35"/>
  <c r="V279" i="35"/>
  <c r="U147" i="35"/>
  <c r="X294" i="35"/>
  <c r="Y80" i="35"/>
  <c r="Y160" i="35"/>
  <c r="T195" i="35"/>
  <c r="U154" i="35"/>
  <c r="Y124" i="35"/>
  <c r="X14" i="35"/>
  <c r="X228" i="35"/>
  <c r="U281" i="35"/>
  <c r="V134" i="35"/>
  <c r="Z132" i="35"/>
  <c r="V312" i="35"/>
  <c r="X136" i="35"/>
  <c r="U13" i="35"/>
  <c r="W197" i="35"/>
  <c r="Y145" i="35"/>
  <c r="X106" i="35"/>
  <c r="Z19" i="35"/>
  <c r="U218" i="35"/>
  <c r="T77" i="35"/>
  <c r="V78" i="35"/>
  <c r="T24" i="35"/>
  <c r="W293" i="35"/>
  <c r="X114" i="35"/>
  <c r="U103" i="35"/>
  <c r="V63" i="35"/>
  <c r="W237" i="35"/>
  <c r="W25" i="35"/>
  <c r="V193" i="35"/>
  <c r="Y294" i="35"/>
  <c r="U36" i="35"/>
  <c r="T254" i="35"/>
  <c r="X34" i="35"/>
  <c r="Z253" i="35"/>
  <c r="U236" i="35"/>
  <c r="Z155" i="35"/>
  <c r="T284" i="35"/>
  <c r="W154" i="35"/>
  <c r="Y237" i="35"/>
  <c r="V154" i="35"/>
  <c r="Y75" i="35"/>
  <c r="T237" i="35"/>
  <c r="V205" i="35"/>
  <c r="Y118" i="35"/>
  <c r="T304" i="35"/>
  <c r="T29" i="35"/>
  <c r="U43" i="35"/>
  <c r="Z289" i="35"/>
  <c r="T59" i="35"/>
  <c r="Z228" i="35"/>
  <c r="T120" i="35"/>
  <c r="Z306" i="35"/>
  <c r="V284" i="35"/>
  <c r="T296" i="35"/>
  <c r="W298" i="35"/>
  <c r="T155" i="35"/>
  <c r="T181" i="35"/>
  <c r="W158" i="35"/>
  <c r="T280" i="35"/>
  <c r="Z281" i="35"/>
  <c r="T202" i="35"/>
  <c r="W91" i="35"/>
  <c r="U27" i="35"/>
  <c r="X110" i="35"/>
  <c r="W62" i="35"/>
  <c r="X230" i="35"/>
  <c r="X142" i="35"/>
  <c r="V127" i="35"/>
  <c r="X179" i="35"/>
  <c r="W208" i="35"/>
  <c r="X193" i="35"/>
  <c r="V267" i="35"/>
  <c r="Z222" i="35"/>
  <c r="V157" i="35"/>
  <c r="X273" i="35"/>
  <c r="Y273" i="35"/>
  <c r="V128" i="35"/>
  <c r="Y185" i="35"/>
  <c r="Z75" i="35"/>
  <c r="Y227" i="35"/>
  <c r="W32" i="35"/>
  <c r="Y284" i="35"/>
  <c r="U254" i="35"/>
  <c r="V110" i="35"/>
  <c r="Z106" i="35"/>
  <c r="W35" i="35"/>
  <c r="Y295" i="35"/>
  <c r="W92" i="35"/>
  <c r="U51" i="35"/>
  <c r="Z303" i="35"/>
  <c r="Y138" i="35"/>
  <c r="T13" i="35"/>
  <c r="U121" i="35"/>
  <c r="T265" i="35"/>
  <c r="Z52" i="35"/>
  <c r="Y155" i="35"/>
  <c r="W116" i="35"/>
  <c r="Z8" i="35"/>
  <c r="T16" i="35"/>
  <c r="Z125" i="35"/>
  <c r="Z212" i="35"/>
  <c r="U300" i="35"/>
  <c r="T306" i="35"/>
  <c r="U26" i="35"/>
  <c r="V298" i="35"/>
  <c r="V145" i="35"/>
  <c r="W285" i="35"/>
  <c r="T223" i="35"/>
  <c r="U84" i="35"/>
  <c r="W179" i="35"/>
  <c r="X222" i="35"/>
  <c r="W96" i="35"/>
  <c r="Z208" i="35"/>
  <c r="Z179" i="35"/>
  <c r="V81" i="35"/>
  <c r="Z223" i="35"/>
  <c r="Z195" i="35"/>
  <c r="U45" i="35"/>
  <c r="U163" i="35"/>
  <c r="Z310" i="35"/>
  <c r="W117" i="35"/>
  <c r="X116" i="35"/>
  <c r="Z188" i="35"/>
  <c r="X135" i="35"/>
  <c r="X202" i="35"/>
  <c r="V98" i="35"/>
  <c r="Y224" i="35"/>
  <c r="Y134" i="35"/>
  <c r="X218" i="35"/>
  <c r="Y244" i="35"/>
  <c r="U302" i="35"/>
  <c r="V294" i="35"/>
  <c r="W274" i="35"/>
  <c r="T305" i="35"/>
  <c r="Z302" i="35"/>
  <c r="Y142" i="35"/>
  <c r="X287" i="35"/>
  <c r="T96" i="35"/>
  <c r="Z254" i="35"/>
  <c r="W266" i="35"/>
  <c r="U195" i="35"/>
  <c r="Y132" i="35"/>
  <c r="T233" i="35"/>
  <c r="W295" i="35"/>
  <c r="V302" i="35"/>
  <c r="V166" i="35"/>
  <c r="T263" i="35"/>
  <c r="V191" i="35"/>
  <c r="V293" i="35"/>
  <c r="W125" i="35"/>
  <c r="T264" i="35"/>
  <c r="W95" i="35"/>
  <c r="W204" i="35"/>
  <c r="T235" i="35"/>
  <c r="U114" i="35"/>
  <c r="U137" i="35"/>
  <c r="Y287" i="35"/>
  <c r="V224" i="35"/>
  <c r="V30" i="35"/>
  <c r="Z297" i="35"/>
  <c r="T194" i="35"/>
  <c r="W211" i="35"/>
  <c r="Z147" i="35"/>
  <c r="U204" i="35"/>
  <c r="T160" i="35"/>
  <c r="Y279" i="35"/>
  <c r="Z77" i="35"/>
  <c r="Z190" i="35"/>
  <c r="U78" i="35"/>
  <c r="Y19" i="35"/>
  <c r="V31" i="35"/>
  <c r="Y30" i="35"/>
  <c r="Z236" i="35"/>
  <c r="V33" i="35"/>
  <c r="W67" i="35"/>
  <c r="V253" i="35"/>
  <c r="T310" i="35"/>
  <c r="X40" i="35"/>
  <c r="X246" i="35"/>
  <c r="X256" i="35"/>
  <c r="T157" i="35"/>
  <c r="T268" i="35"/>
  <c r="U268" i="35"/>
  <c r="V245" i="35"/>
  <c r="V20" i="35"/>
  <c r="Z197" i="35"/>
  <c r="Y211" i="35"/>
  <c r="W98" i="35"/>
  <c r="T135" i="35"/>
  <c r="Z33" i="35"/>
  <c r="X217" i="35"/>
  <c r="Z158" i="35"/>
  <c r="T58" i="35"/>
  <c r="U301" i="35"/>
  <c r="V67" i="35"/>
  <c r="V237" i="35"/>
  <c r="Z186" i="35"/>
  <c r="Z60" i="35"/>
  <c r="T78" i="35"/>
  <c r="T128" i="35"/>
  <c r="V116" i="35"/>
  <c r="U214" i="35"/>
  <c r="X77" i="35"/>
  <c r="T293" i="35"/>
  <c r="Y280" i="35"/>
  <c r="V202" i="35"/>
  <c r="Y165" i="35"/>
  <c r="U130" i="35"/>
  <c r="U285" i="35"/>
  <c r="W164" i="35"/>
  <c r="W248" i="35"/>
  <c r="Z193" i="35"/>
  <c r="U182" i="35"/>
  <c r="W78" i="35"/>
  <c r="X47" i="35"/>
  <c r="Y13" i="35"/>
  <c r="Z164" i="35"/>
  <c r="X305" i="35"/>
  <c r="V96" i="35"/>
  <c r="X55" i="35"/>
  <c r="G219" i="35"/>
  <c r="AF219" i="35"/>
  <c r="J49" i="35"/>
  <c r="AI49" i="35"/>
  <c r="AK87" i="35"/>
  <c r="L87" i="35"/>
  <c r="AF131" i="35"/>
  <c r="G131" i="35"/>
  <c r="H87" i="35"/>
  <c r="AG87" i="35"/>
  <c r="L99" i="35"/>
  <c r="AK99" i="35"/>
  <c r="AK49" i="35"/>
  <c r="L49" i="35"/>
  <c r="G49" i="35"/>
  <c r="AF49" i="35"/>
  <c r="J219" i="35"/>
  <c r="AI219" i="35"/>
  <c r="AJ177" i="35"/>
  <c r="K177" i="35"/>
  <c r="M87" i="35"/>
  <c r="AL87" i="35"/>
  <c r="H49" i="35"/>
  <c r="AG49" i="35"/>
  <c r="AL49" i="35"/>
  <c r="M49" i="35"/>
  <c r="AJ219" i="35"/>
  <c r="K219" i="35"/>
  <c r="L177" i="35"/>
  <c r="AK177" i="35"/>
  <c r="AJ49" i="35"/>
  <c r="K49" i="35"/>
  <c r="AH99" i="35"/>
  <c r="I99" i="35"/>
  <c r="AJ99" i="35"/>
  <c r="K99" i="35"/>
  <c r="AH53" i="35"/>
  <c r="I53" i="35"/>
  <c r="AF53" i="35"/>
  <c r="G53" i="35"/>
  <c r="M219" i="35"/>
  <c r="AL219" i="35"/>
  <c r="AH49" i="35"/>
  <c r="I49" i="35"/>
  <c r="AH256" i="35"/>
  <c r="I256" i="35"/>
  <c r="J99" i="35"/>
  <c r="AI99" i="35"/>
  <c r="AH87" i="35"/>
  <c r="I87" i="35"/>
  <c r="AI177" i="35"/>
  <c r="J177" i="35"/>
  <c r="L53" i="35"/>
  <c r="AK53" i="35"/>
  <c r="AG219" i="35"/>
  <c r="H219" i="35"/>
  <c r="M99" i="35"/>
  <c r="AL99" i="35"/>
  <c r="J131" i="35"/>
  <c r="AI131" i="35"/>
  <c r="AG256" i="35"/>
  <c r="H256" i="35"/>
  <c r="J87" i="35"/>
  <c r="AI87" i="35"/>
  <c r="K131" i="35"/>
  <c r="AJ131" i="35"/>
  <c r="AG99" i="35"/>
  <c r="H99" i="35"/>
  <c r="L256" i="35"/>
  <c r="AK256" i="35"/>
  <c r="AK131" i="35"/>
  <c r="L131" i="35"/>
  <c r="AG53" i="35"/>
  <c r="H53" i="35"/>
  <c r="K87" i="35"/>
  <c r="AJ87" i="35"/>
  <c r="L219" i="35"/>
  <c r="AK219" i="35"/>
  <c r="AJ241" i="35"/>
  <c r="K241" i="35"/>
  <c r="J130" i="35"/>
  <c r="AI130" i="35"/>
  <c r="AH177" i="35"/>
  <c r="I177" i="35"/>
  <c r="AL177" i="35"/>
  <c r="M177" i="35"/>
  <c r="AF87" i="35"/>
  <c r="G87" i="35"/>
  <c r="H177" i="35"/>
  <c r="AG177" i="35"/>
  <c r="AI256" i="35"/>
  <c r="J256" i="35"/>
  <c r="I25" i="35"/>
  <c r="AH25" i="35"/>
  <c r="AL53" i="35"/>
  <c r="M53" i="35"/>
  <c r="L218" i="35"/>
  <c r="AK218" i="35"/>
  <c r="AF99" i="35"/>
  <c r="G99" i="35"/>
  <c r="H131" i="35"/>
  <c r="AG131" i="35"/>
  <c r="I131" i="35"/>
  <c r="AH131" i="35"/>
  <c r="K53" i="35"/>
  <c r="AJ53" i="35"/>
  <c r="AI53" i="35"/>
  <c r="J53" i="35"/>
  <c r="G177" i="35"/>
  <c r="AF177" i="35"/>
  <c r="AH219" i="35"/>
  <c r="I219" i="35"/>
  <c r="AH189" i="35" l="1"/>
  <c r="I189" i="35"/>
  <c r="G305" i="35"/>
  <c r="AF305" i="35"/>
  <c r="AH78" i="35"/>
  <c r="I78" i="35"/>
  <c r="I278" i="35"/>
  <c r="AH278" i="35"/>
  <c r="AF166" i="35"/>
  <c r="G166" i="35"/>
  <c r="I265" i="35"/>
  <c r="AH265" i="35"/>
  <c r="H227" i="35"/>
  <c r="AG227" i="35"/>
  <c r="I15" i="35"/>
  <c r="AH15" i="35"/>
  <c r="M296" i="35"/>
  <c r="AL296" i="35"/>
  <c r="K168" i="35"/>
  <c r="AJ168" i="35"/>
  <c r="G63" i="35"/>
  <c r="AF63" i="35"/>
  <c r="I120" i="35"/>
  <c r="AH120" i="35"/>
  <c r="AJ208" i="35"/>
  <c r="K208" i="35"/>
  <c r="AJ58" i="35"/>
  <c r="K58" i="35"/>
  <c r="H289" i="35"/>
  <c r="AG289" i="35"/>
  <c r="J287" i="35"/>
  <c r="AI287" i="35"/>
  <c r="J110" i="35"/>
  <c r="AI110" i="35"/>
  <c r="I212" i="35"/>
  <c r="AH212" i="35"/>
  <c r="AH101" i="35"/>
  <c r="I101" i="35"/>
  <c r="AI265" i="35"/>
  <c r="J265" i="35"/>
  <c r="H92" i="35"/>
  <c r="AG92" i="35"/>
  <c r="M114" i="35"/>
  <c r="AL114" i="35"/>
  <c r="M44" i="35"/>
  <c r="AL44" i="35"/>
  <c r="AH86" i="35"/>
  <c r="I86" i="35"/>
  <c r="AL216" i="35"/>
  <c r="M216" i="35"/>
  <c r="AF50" i="35"/>
  <c r="G50" i="35"/>
  <c r="AI59" i="35"/>
  <c r="J59" i="35"/>
  <c r="J80" i="35"/>
  <c r="AI80" i="35"/>
  <c r="AI90" i="35"/>
  <c r="J90" i="35"/>
  <c r="AJ145" i="35"/>
  <c r="K145" i="35"/>
  <c r="AI188" i="35"/>
  <c r="J188" i="35"/>
  <c r="L217" i="35"/>
  <c r="AK217" i="35"/>
  <c r="H69" i="35"/>
  <c r="AG69" i="35"/>
  <c r="J101" i="35"/>
  <c r="AI101" i="35"/>
  <c r="L63" i="35"/>
  <c r="AK63" i="35"/>
  <c r="H238" i="35"/>
  <c r="AG238" i="35"/>
  <c r="AL126" i="35"/>
  <c r="M126" i="35"/>
  <c r="H280" i="35"/>
  <c r="AG280" i="35"/>
  <c r="AH304" i="35"/>
  <c r="I304" i="35"/>
  <c r="J238" i="35"/>
  <c r="AI238" i="35"/>
  <c r="AJ60" i="35"/>
  <c r="K60" i="35"/>
  <c r="G75" i="35"/>
  <c r="AF75" i="35"/>
  <c r="AK103" i="35"/>
  <c r="L103" i="35"/>
  <c r="G244" i="35"/>
  <c r="AF244" i="35"/>
  <c r="K185" i="35"/>
  <c r="AJ185" i="35"/>
  <c r="AF115" i="35"/>
  <c r="G115" i="35"/>
  <c r="K126" i="35"/>
  <c r="AJ126" i="35"/>
  <c r="AG155" i="35"/>
  <c r="H155" i="35"/>
  <c r="AK197" i="35"/>
  <c r="L197" i="35"/>
  <c r="AG10" i="35"/>
  <c r="H10" i="35"/>
  <c r="I191" i="35"/>
  <c r="AH191" i="35"/>
  <c r="H120" i="35"/>
  <c r="AG120" i="35"/>
  <c r="AG47" i="35"/>
  <c r="H47" i="35"/>
  <c r="AH100" i="35"/>
  <c r="I100" i="35"/>
  <c r="I121" i="35"/>
  <c r="AH121" i="35"/>
  <c r="AF182" i="35"/>
  <c r="G182" i="35"/>
  <c r="G154" i="35"/>
  <c r="AF154" i="35"/>
  <c r="AL48" i="35"/>
  <c r="M48" i="35"/>
  <c r="H100" i="35"/>
  <c r="AG100" i="35"/>
  <c r="M191" i="35"/>
  <c r="AL191" i="35"/>
  <c r="H48" i="35"/>
  <c r="AG48" i="35"/>
  <c r="AH66" i="35"/>
  <c r="I66" i="35"/>
  <c r="AI233" i="35"/>
  <c r="J233" i="35"/>
  <c r="AF234" i="35"/>
  <c r="G234" i="35"/>
  <c r="AH280" i="35"/>
  <c r="I280" i="35"/>
  <c r="G114" i="35"/>
  <c r="AF114" i="35"/>
  <c r="AG267" i="35"/>
  <c r="H267" i="35"/>
  <c r="AH48" i="35"/>
  <c r="I48" i="35"/>
  <c r="M225" i="35"/>
  <c r="AL225" i="35"/>
  <c r="M33" i="35"/>
  <c r="AL33" i="35"/>
  <c r="AJ301" i="35"/>
  <c r="K301" i="35"/>
  <c r="AI44" i="35"/>
  <c r="J44" i="35"/>
  <c r="G256" i="35"/>
  <c r="AF256" i="35"/>
  <c r="K293" i="35"/>
  <c r="AJ293" i="35"/>
  <c r="AF310" i="35"/>
  <c r="G310" i="35"/>
  <c r="AL302" i="35"/>
  <c r="M302" i="35"/>
  <c r="AI285" i="35"/>
  <c r="J285" i="35"/>
  <c r="AI62" i="35"/>
  <c r="J62" i="35"/>
  <c r="J293" i="35"/>
  <c r="AI293" i="35"/>
  <c r="AJ295" i="35"/>
  <c r="K295" i="35"/>
  <c r="L128" i="35"/>
  <c r="AK128" i="35"/>
  <c r="K157" i="35"/>
  <c r="AJ157" i="35"/>
  <c r="AJ12" i="35"/>
  <c r="K12" i="35"/>
  <c r="G279" i="35"/>
  <c r="AF279" i="35"/>
  <c r="AJ137" i="35"/>
  <c r="K137" i="35"/>
  <c r="AI115" i="35"/>
  <c r="J115" i="35"/>
  <c r="L235" i="35"/>
  <c r="AK235" i="35"/>
  <c r="AK208" i="35"/>
  <c r="L208" i="35"/>
  <c r="H134" i="35"/>
  <c r="AG134" i="35"/>
  <c r="AI189" i="35"/>
  <c r="J189" i="35"/>
  <c r="AL110" i="35"/>
  <c r="M110" i="35"/>
  <c r="L223" i="35"/>
  <c r="AK223" i="35"/>
  <c r="AK59" i="35"/>
  <c r="L59" i="35"/>
  <c r="AF285" i="35"/>
  <c r="G285" i="35"/>
  <c r="K253" i="35"/>
  <c r="AJ253" i="35"/>
  <c r="AL120" i="35"/>
  <c r="M120" i="35"/>
  <c r="AJ80" i="35"/>
  <c r="K80" i="35"/>
  <c r="G46" i="35"/>
  <c r="AF46" i="35"/>
  <c r="H118" i="35"/>
  <c r="AG118" i="35"/>
  <c r="G238" i="35"/>
  <c r="AF238" i="35"/>
  <c r="G295" i="35"/>
  <c r="AF295" i="35"/>
  <c r="AF138" i="35"/>
  <c r="G138" i="35"/>
  <c r="AI211" i="35"/>
  <c r="J211" i="35"/>
  <c r="AF13" i="35"/>
  <c r="G13" i="35"/>
  <c r="AL228" i="35"/>
  <c r="M228" i="35"/>
  <c r="AF24" i="35"/>
  <c r="G24" i="35"/>
  <c r="AJ266" i="35"/>
  <c r="K266" i="35"/>
  <c r="J135" i="35"/>
  <c r="AI135" i="35"/>
  <c r="M312" i="35"/>
  <c r="AL312" i="35"/>
  <c r="AH136" i="35"/>
  <c r="I136" i="35"/>
  <c r="AF147" i="35"/>
  <c r="G147" i="35"/>
  <c r="K303" i="35"/>
  <c r="AJ303" i="35"/>
  <c r="AK104" i="35"/>
  <c r="L104" i="35"/>
  <c r="I147" i="35"/>
  <c r="AH147" i="35"/>
  <c r="AJ244" i="35"/>
  <c r="K244" i="35"/>
  <c r="I80" i="35"/>
  <c r="AH80" i="35"/>
  <c r="AK42" i="35"/>
  <c r="L42" i="35"/>
  <c r="M137" i="35"/>
  <c r="AL137" i="35"/>
  <c r="AJ227" i="35"/>
  <c r="K227" i="35"/>
  <c r="M294" i="35"/>
  <c r="AL294" i="35"/>
  <c r="K210" i="35"/>
  <c r="AJ210" i="35"/>
  <c r="AL211" i="35"/>
  <c r="M211" i="35"/>
  <c r="AG176" i="35"/>
  <c r="H176" i="35"/>
  <c r="J273" i="35"/>
  <c r="AI273" i="35"/>
  <c r="AL28" i="35"/>
  <c r="M28" i="35"/>
  <c r="J306" i="35"/>
  <c r="AI306" i="35"/>
  <c r="K191" i="35"/>
  <c r="AJ191" i="35"/>
  <c r="AK44" i="35"/>
  <c r="L44" i="35"/>
  <c r="AI47" i="35"/>
  <c r="J47" i="35"/>
  <c r="J253" i="35"/>
  <c r="AI253" i="35"/>
  <c r="M134" i="35"/>
  <c r="AL134" i="35"/>
  <c r="AK86" i="35"/>
  <c r="L86" i="35"/>
  <c r="J296" i="35"/>
  <c r="AI296" i="35"/>
  <c r="K45" i="35"/>
  <c r="AJ45" i="35"/>
  <c r="K77" i="35"/>
  <c r="AJ77" i="35"/>
  <c r="J67" i="35"/>
  <c r="AI67" i="35"/>
  <c r="AF263" i="35"/>
  <c r="G263" i="35"/>
  <c r="H163" i="35"/>
  <c r="AG163" i="35"/>
  <c r="I298" i="35"/>
  <c r="AH298" i="35"/>
  <c r="I128" i="35"/>
  <c r="AH128" i="35"/>
  <c r="G59" i="35"/>
  <c r="AF59" i="35"/>
  <c r="AJ14" i="35"/>
  <c r="K14" i="35"/>
  <c r="AJ164" i="35"/>
  <c r="K164" i="35"/>
  <c r="H101" i="35"/>
  <c r="AG101" i="35"/>
  <c r="AK125" i="35"/>
  <c r="L125" i="35"/>
  <c r="AF126" i="35"/>
  <c r="G126" i="35"/>
  <c r="L264" i="35"/>
  <c r="AK264" i="35"/>
  <c r="I40" i="35"/>
  <c r="AH40" i="35"/>
  <c r="L277" i="35"/>
  <c r="AK277" i="35"/>
  <c r="L210" i="35"/>
  <c r="AK210" i="35"/>
  <c r="L212" i="35"/>
  <c r="AK212" i="35"/>
  <c r="J155" i="35"/>
  <c r="AI155" i="35"/>
  <c r="AJ147" i="35"/>
  <c r="K147" i="35"/>
  <c r="AG245" i="35"/>
  <c r="H245" i="35"/>
  <c r="AL47" i="35"/>
  <c r="M47" i="35"/>
  <c r="AH33" i="35"/>
  <c r="I33" i="35"/>
  <c r="L273" i="35"/>
  <c r="AK273" i="35"/>
  <c r="AH16" i="35"/>
  <c r="I16" i="35"/>
  <c r="H70" i="35"/>
  <c r="AG70" i="35"/>
  <c r="I92" i="35"/>
  <c r="AH92" i="35"/>
  <c r="AK297" i="35"/>
  <c r="L297" i="35"/>
  <c r="K63" i="35"/>
  <c r="AJ63" i="35"/>
  <c r="AI24" i="35"/>
  <c r="J24" i="35"/>
  <c r="AH46" i="35"/>
  <c r="I46" i="35"/>
  <c r="AI128" i="35"/>
  <c r="J128" i="35"/>
  <c r="G27" i="35"/>
  <c r="AF27" i="35"/>
  <c r="AH116" i="35"/>
  <c r="I116" i="35"/>
  <c r="AH30" i="35"/>
  <c r="I30" i="35"/>
  <c r="AF306" i="35"/>
  <c r="G306" i="35"/>
  <c r="H43" i="35"/>
  <c r="AG43" i="35"/>
  <c r="H154" i="35"/>
  <c r="AG154" i="35"/>
  <c r="M70" i="35"/>
  <c r="AL70" i="35"/>
  <c r="AK58" i="35"/>
  <c r="L58" i="35"/>
  <c r="J136" i="35"/>
  <c r="AI136" i="35"/>
  <c r="AG215" i="35"/>
  <c r="H215" i="35"/>
  <c r="K154" i="35"/>
  <c r="AJ154" i="35"/>
  <c r="AH235" i="35"/>
  <c r="I235" i="35"/>
  <c r="I142" i="35"/>
  <c r="AH142" i="35"/>
  <c r="L32" i="35"/>
  <c r="AK32" i="35"/>
  <c r="I230" i="35"/>
  <c r="AH230" i="35"/>
  <c r="AK11" i="35"/>
  <c r="L11" i="35"/>
  <c r="L24" i="35"/>
  <c r="AK24" i="35"/>
  <c r="AK94" i="35"/>
  <c r="L94" i="35"/>
  <c r="I211" i="35"/>
  <c r="AH211" i="35"/>
  <c r="AL246" i="35"/>
  <c r="M246" i="35"/>
  <c r="AG179" i="35"/>
  <c r="H179" i="35"/>
  <c r="AG265" i="35"/>
  <c r="H265" i="35"/>
  <c r="L110" i="35"/>
  <c r="AK110" i="35"/>
  <c r="H228" i="35"/>
  <c r="AG228" i="35"/>
  <c r="I270" i="35"/>
  <c r="AH270" i="35"/>
  <c r="L305" i="35"/>
  <c r="AK305" i="35"/>
  <c r="J78" i="35"/>
  <c r="AI78" i="35"/>
  <c r="AH224" i="35"/>
  <c r="I224" i="35"/>
  <c r="G254" i="35"/>
  <c r="AF254" i="35"/>
  <c r="AI168" i="35"/>
  <c r="J168" i="35"/>
  <c r="AJ217" i="35"/>
  <c r="K217" i="35"/>
  <c r="M75" i="35"/>
  <c r="AL75" i="35"/>
  <c r="AK236" i="35"/>
  <c r="L236" i="35"/>
  <c r="AF205" i="35"/>
  <c r="G205" i="35"/>
  <c r="AJ25" i="35"/>
  <c r="K25" i="35"/>
  <c r="M274" i="35"/>
  <c r="AL274" i="35"/>
  <c r="I194" i="35"/>
  <c r="AH194" i="35"/>
  <c r="AH222" i="35"/>
  <c r="I222" i="35"/>
  <c r="G228" i="35"/>
  <c r="AF228" i="35"/>
  <c r="AG67" i="35"/>
  <c r="H67" i="35"/>
  <c r="K298" i="35"/>
  <c r="AJ298" i="35"/>
  <c r="M201" i="35"/>
  <c r="AL201" i="35"/>
  <c r="L188" i="35"/>
  <c r="AK188" i="35"/>
  <c r="AK230" i="35"/>
  <c r="L230" i="35"/>
  <c r="AH60" i="35"/>
  <c r="I60" i="35"/>
  <c r="AK55" i="35"/>
  <c r="L55" i="35"/>
  <c r="AG116" i="35"/>
  <c r="H116" i="35"/>
  <c r="G230" i="35"/>
  <c r="AF230" i="35"/>
  <c r="J26" i="35"/>
  <c r="AI26" i="35"/>
  <c r="I145" i="35"/>
  <c r="AH145" i="35"/>
  <c r="K95" i="35"/>
  <c r="AJ95" i="35"/>
  <c r="I297" i="35"/>
  <c r="AH297" i="35"/>
  <c r="AG165" i="35"/>
  <c r="H165" i="35"/>
  <c r="J246" i="35"/>
  <c r="AI246" i="35"/>
  <c r="H90" i="35"/>
  <c r="AG90" i="35"/>
  <c r="G253" i="35"/>
  <c r="AF253" i="35"/>
  <c r="AI185" i="35"/>
  <c r="J185" i="35"/>
  <c r="L303" i="35"/>
  <c r="AK303" i="35"/>
  <c r="G125" i="35"/>
  <c r="AF125" i="35"/>
  <c r="H8" i="35"/>
  <c r="AG8" i="35"/>
  <c r="AK135" i="35"/>
  <c r="L135" i="35"/>
  <c r="H214" i="35"/>
  <c r="AG214" i="35"/>
  <c r="M297" i="35"/>
  <c r="AL297" i="35"/>
  <c r="AH294" i="35"/>
  <c r="I294" i="35"/>
  <c r="M303" i="35"/>
  <c r="AL303" i="35"/>
  <c r="AI91" i="35"/>
  <c r="J91" i="35"/>
  <c r="M253" i="35"/>
  <c r="AL253" i="35"/>
  <c r="H230" i="35"/>
  <c r="AG230" i="35"/>
  <c r="G221" i="35"/>
  <c r="AF221" i="35"/>
  <c r="L180" i="35"/>
  <c r="AK180" i="35"/>
  <c r="M305" i="35"/>
  <c r="AL305" i="35"/>
  <c r="AH180" i="35"/>
  <c r="I180" i="35"/>
  <c r="M25" i="35"/>
  <c r="AL25" i="35"/>
  <c r="AL265" i="35"/>
  <c r="M265" i="35"/>
  <c r="I135" i="35"/>
  <c r="AH135" i="35"/>
  <c r="H270" i="35"/>
  <c r="AG270" i="35"/>
  <c r="AK222" i="35"/>
  <c r="L222" i="35"/>
  <c r="AK215" i="35"/>
  <c r="L215" i="35"/>
  <c r="M58" i="35"/>
  <c r="AL58" i="35"/>
  <c r="H55" i="35"/>
  <c r="AG55" i="35"/>
  <c r="K127" i="35"/>
  <c r="AJ127" i="35"/>
  <c r="I14" i="35"/>
  <c r="AH14" i="35"/>
  <c r="K67" i="35"/>
  <c r="AJ67" i="35"/>
  <c r="AL103" i="35"/>
  <c r="M103" i="35"/>
  <c r="AG189" i="35"/>
  <c r="H189" i="35"/>
  <c r="M181" i="35"/>
  <c r="AL181" i="35"/>
  <c r="AL180" i="35"/>
  <c r="M180" i="35"/>
  <c r="K27" i="35"/>
  <c r="AJ27" i="35"/>
  <c r="L211" i="35"/>
  <c r="AK211" i="35"/>
  <c r="M195" i="35"/>
  <c r="AL195" i="35"/>
  <c r="AF202" i="35"/>
  <c r="G202" i="35"/>
  <c r="J221" i="35"/>
  <c r="AI221" i="35"/>
  <c r="I274" i="35"/>
  <c r="AH274" i="35"/>
  <c r="L207" i="35"/>
  <c r="AK207" i="35"/>
  <c r="AJ214" i="35"/>
  <c r="K214" i="35"/>
  <c r="AI20" i="35"/>
  <c r="J20" i="35"/>
  <c r="AF137" i="35"/>
  <c r="G137" i="35"/>
  <c r="L300" i="35"/>
  <c r="AK300" i="35"/>
  <c r="AG98" i="35"/>
  <c r="H98" i="35"/>
  <c r="G121" i="35"/>
  <c r="AF121" i="35"/>
  <c r="AJ51" i="35"/>
  <c r="K51" i="35"/>
  <c r="AL295" i="35"/>
  <c r="M295" i="35"/>
  <c r="I137" i="35"/>
  <c r="AH137" i="35"/>
  <c r="L182" i="35"/>
  <c r="AK182" i="35"/>
  <c r="H71" i="35"/>
  <c r="AG71" i="35"/>
  <c r="AL178" i="35"/>
  <c r="M178" i="35"/>
  <c r="G195" i="35"/>
  <c r="AF195" i="35"/>
  <c r="AH58" i="35"/>
  <c r="I58" i="35"/>
  <c r="AF289" i="35"/>
  <c r="G289" i="35"/>
  <c r="AI194" i="35"/>
  <c r="J194" i="35"/>
  <c r="L280" i="35"/>
  <c r="AK280" i="35"/>
  <c r="M147" i="35"/>
  <c r="AL147" i="35"/>
  <c r="AI117" i="35"/>
  <c r="J117" i="35"/>
  <c r="H121" i="35"/>
  <c r="AG121" i="35"/>
  <c r="AF120" i="35"/>
  <c r="G120" i="35"/>
  <c r="H281" i="35"/>
  <c r="AG281" i="35"/>
  <c r="AK52" i="35"/>
  <c r="L52" i="35"/>
  <c r="AF71" i="35"/>
  <c r="G71" i="35"/>
  <c r="G14" i="35"/>
  <c r="AF14" i="35"/>
  <c r="AI127" i="35"/>
  <c r="J127" i="35"/>
  <c r="AI114" i="35"/>
  <c r="J114" i="35"/>
  <c r="K248" i="35"/>
  <c r="AJ248" i="35"/>
  <c r="M29" i="35"/>
  <c r="AL29" i="35"/>
  <c r="AJ132" i="35"/>
  <c r="K132" i="35"/>
  <c r="G176" i="35"/>
  <c r="AF176" i="35"/>
  <c r="AL286" i="35"/>
  <c r="M286" i="35"/>
  <c r="AG136" i="35"/>
  <c r="H136" i="35"/>
  <c r="AL210" i="35"/>
  <c r="M210" i="35"/>
  <c r="AJ118" i="35"/>
  <c r="K118" i="35"/>
  <c r="AI48" i="35"/>
  <c r="J48" i="35"/>
  <c r="J11" i="35"/>
  <c r="AI11" i="35"/>
  <c r="AG35" i="35"/>
  <c r="H35" i="35"/>
  <c r="AH253" i="35"/>
  <c r="I253" i="35"/>
  <c r="AL310" i="35"/>
  <c r="M310" i="35"/>
  <c r="AK185" i="35"/>
  <c r="L185" i="35"/>
  <c r="AL155" i="35"/>
  <c r="M155" i="35"/>
  <c r="AJ228" i="35"/>
  <c r="K228" i="35"/>
  <c r="AI223" i="35"/>
  <c r="J223" i="35"/>
  <c r="AH277" i="35"/>
  <c r="I277" i="35"/>
  <c r="AK189" i="35"/>
  <c r="L189" i="35"/>
  <c r="AJ280" i="35"/>
  <c r="K280" i="35"/>
  <c r="AH11" i="35"/>
  <c r="I11" i="35"/>
  <c r="J234" i="35"/>
  <c r="AI234" i="35"/>
  <c r="M46" i="35"/>
  <c r="AL46" i="35"/>
  <c r="AH27" i="35"/>
  <c r="I27" i="35"/>
  <c r="M135" i="35"/>
  <c r="AL135" i="35"/>
  <c r="J230" i="35"/>
  <c r="AI230" i="35"/>
  <c r="G303" i="35"/>
  <c r="AF303" i="35"/>
  <c r="AF55" i="35"/>
  <c r="G55" i="35"/>
  <c r="I181" i="35"/>
  <c r="AH181" i="35"/>
  <c r="AK147" i="35"/>
  <c r="L147" i="35"/>
  <c r="AJ277" i="35"/>
  <c r="K277" i="35"/>
  <c r="H42" i="35"/>
  <c r="AG42" i="35"/>
  <c r="I69" i="35"/>
  <c r="AH69" i="35"/>
  <c r="G84" i="35"/>
  <c r="AF84" i="35"/>
  <c r="H50" i="35"/>
  <c r="AG50" i="35"/>
  <c r="L248" i="35"/>
  <c r="AK248" i="35"/>
  <c r="J222" i="35"/>
  <c r="AI222" i="35"/>
  <c r="L101" i="35"/>
  <c r="AK101" i="35"/>
  <c r="AF136" i="35"/>
  <c r="G136" i="35"/>
  <c r="AH186" i="35"/>
  <c r="I186" i="35"/>
  <c r="L253" i="35"/>
  <c r="AK253" i="35"/>
  <c r="J36" i="35"/>
  <c r="AI36" i="35"/>
  <c r="AJ247" i="35"/>
  <c r="K247" i="35"/>
  <c r="K186" i="35"/>
  <c r="AJ186" i="35"/>
  <c r="AL11" i="35"/>
  <c r="M11" i="35"/>
  <c r="H40" i="35"/>
  <c r="AG40" i="35"/>
  <c r="M164" i="35"/>
  <c r="AL164" i="35"/>
  <c r="AF135" i="35"/>
  <c r="G135" i="35"/>
  <c r="G194" i="35"/>
  <c r="AF194" i="35"/>
  <c r="J274" i="35"/>
  <c r="AI274" i="35"/>
  <c r="AK138" i="35"/>
  <c r="L138" i="35"/>
  <c r="AG27" i="35"/>
  <c r="H27" i="35"/>
  <c r="H236" i="35"/>
  <c r="AG236" i="35"/>
  <c r="G67" i="35"/>
  <c r="AF67" i="35"/>
  <c r="AJ195" i="35"/>
  <c r="K195" i="35"/>
  <c r="G47" i="35"/>
  <c r="AF47" i="35"/>
  <c r="M20" i="35"/>
  <c r="AL20" i="35"/>
  <c r="AF40" i="35"/>
  <c r="G40" i="35"/>
  <c r="AF124" i="35"/>
  <c r="G124" i="35"/>
  <c r="M92" i="35"/>
  <c r="AL92" i="35"/>
  <c r="L247" i="35"/>
  <c r="AK247" i="35"/>
  <c r="H212" i="35"/>
  <c r="AG212" i="35"/>
  <c r="AJ226" i="35"/>
  <c r="K226" i="35"/>
  <c r="AG34" i="35"/>
  <c r="H34" i="35"/>
  <c r="AG264" i="35"/>
  <c r="H264" i="35"/>
  <c r="I35" i="35"/>
  <c r="AH35" i="35"/>
  <c r="H45" i="35"/>
  <c r="AG45" i="35"/>
  <c r="AK124" i="35"/>
  <c r="L124" i="35"/>
  <c r="G110" i="35"/>
  <c r="AF110" i="35"/>
  <c r="G302" i="35"/>
  <c r="AF302" i="35"/>
  <c r="L267" i="35"/>
  <c r="AK267" i="35"/>
  <c r="AF301" i="35"/>
  <c r="G301" i="35"/>
  <c r="AF180" i="35"/>
  <c r="G180" i="35"/>
  <c r="J226" i="35"/>
  <c r="AI226" i="35"/>
  <c r="AH195" i="35"/>
  <c r="I195" i="35"/>
  <c r="K96" i="35"/>
  <c r="AJ96" i="35"/>
  <c r="K312" i="35"/>
  <c r="AJ312" i="35"/>
  <c r="M236" i="35"/>
  <c r="AL236" i="35"/>
  <c r="AG302" i="35"/>
  <c r="H302" i="35"/>
  <c r="AJ273" i="35"/>
  <c r="K273" i="35"/>
  <c r="H218" i="35"/>
  <c r="AG218" i="35"/>
  <c r="K30" i="35"/>
  <c r="AJ30" i="35"/>
  <c r="AH248" i="35"/>
  <c r="I248" i="35"/>
  <c r="G35" i="35"/>
  <c r="AF35" i="35"/>
  <c r="AH210" i="35"/>
  <c r="I210" i="35"/>
  <c r="AL227" i="35"/>
  <c r="M227" i="35"/>
  <c r="AL115" i="35"/>
  <c r="M115" i="35"/>
  <c r="I176" i="35"/>
  <c r="AH176" i="35"/>
  <c r="AG277" i="35"/>
  <c r="H277" i="35"/>
  <c r="I10" i="35"/>
  <c r="AH10" i="35"/>
  <c r="K205" i="35"/>
  <c r="AJ205" i="35"/>
  <c r="AF208" i="35"/>
  <c r="G208" i="35"/>
  <c r="H75" i="35"/>
  <c r="AG75" i="35"/>
  <c r="AF69" i="35"/>
  <c r="G69" i="35"/>
  <c r="AJ78" i="35"/>
  <c r="K78" i="35"/>
  <c r="I70" i="35"/>
  <c r="AH70" i="35"/>
  <c r="AI300" i="35"/>
  <c r="J300" i="35"/>
  <c r="AH45" i="35"/>
  <c r="I45" i="35"/>
  <c r="G80" i="35"/>
  <c r="AF80" i="35"/>
  <c r="AG286" i="35"/>
  <c r="H286" i="35"/>
  <c r="AI121" i="35"/>
  <c r="J121" i="35"/>
  <c r="AI46" i="35"/>
  <c r="J46" i="35"/>
  <c r="AF142" i="35"/>
  <c r="G142" i="35"/>
  <c r="M301" i="35"/>
  <c r="AL301" i="35"/>
  <c r="AH197" i="35"/>
  <c r="I197" i="35"/>
  <c r="L81" i="35"/>
  <c r="AK81" i="35"/>
  <c r="G10" i="35"/>
  <c r="AF10" i="35"/>
  <c r="K52" i="35"/>
  <c r="AJ52" i="35"/>
  <c r="G128" i="35"/>
  <c r="AF128" i="35"/>
  <c r="J295" i="35"/>
  <c r="AI295" i="35"/>
  <c r="M281" i="35"/>
  <c r="AL281" i="35"/>
  <c r="I13" i="35"/>
  <c r="AH13" i="35"/>
  <c r="AH163" i="35"/>
  <c r="I163" i="35"/>
  <c r="I236" i="35"/>
  <c r="AH236" i="35"/>
  <c r="L181" i="35"/>
  <c r="AK181" i="35"/>
  <c r="AG181" i="35"/>
  <c r="H181" i="35"/>
  <c r="AH293" i="35"/>
  <c r="I293" i="35"/>
  <c r="G284" i="35"/>
  <c r="AF284" i="35"/>
  <c r="H233" i="35"/>
  <c r="AG233" i="35"/>
  <c r="I24" i="35"/>
  <c r="AH24" i="35"/>
  <c r="AJ224" i="35"/>
  <c r="K224" i="35"/>
  <c r="AJ124" i="35"/>
  <c r="K124" i="35"/>
  <c r="AJ103" i="35"/>
  <c r="K103" i="35"/>
  <c r="I41" i="35"/>
  <c r="AH41" i="35"/>
  <c r="I233" i="35"/>
  <c r="AH233" i="35"/>
  <c r="M270" i="35"/>
  <c r="AL270" i="35"/>
  <c r="K197" i="35"/>
  <c r="AJ197" i="35"/>
  <c r="K189" i="35"/>
  <c r="AJ189" i="35"/>
  <c r="M285" i="35"/>
  <c r="AL285" i="35"/>
  <c r="AJ69" i="35"/>
  <c r="K69" i="35"/>
  <c r="AJ305" i="35"/>
  <c r="K305" i="35"/>
  <c r="K110" i="35"/>
  <c r="AJ110" i="35"/>
  <c r="G20" i="35"/>
  <c r="AF20" i="35"/>
  <c r="M268" i="35"/>
  <c r="AL268" i="35"/>
  <c r="AG94" i="35"/>
  <c r="H94" i="35"/>
  <c r="K115" i="35"/>
  <c r="AJ115" i="35"/>
  <c r="H15" i="35"/>
  <c r="AG15" i="35"/>
  <c r="AI286" i="35"/>
  <c r="J286" i="35"/>
  <c r="AF11" i="35"/>
  <c r="G11" i="35"/>
  <c r="AH182" i="35"/>
  <c r="I182" i="35"/>
  <c r="AF100" i="35"/>
  <c r="G100" i="35"/>
  <c r="H158" i="35"/>
  <c r="AG158" i="35"/>
  <c r="AK13" i="35"/>
  <c r="L13" i="35"/>
  <c r="AI98" i="35"/>
  <c r="J98" i="35"/>
  <c r="I166" i="35"/>
  <c r="AH166" i="35"/>
  <c r="AG26" i="35"/>
  <c r="H26" i="35"/>
  <c r="AL289" i="35"/>
  <c r="M289" i="35"/>
  <c r="AF77" i="35"/>
  <c r="G77" i="35"/>
  <c r="AK67" i="35"/>
  <c r="L67" i="35"/>
  <c r="L225" i="35"/>
  <c r="AK225" i="35"/>
  <c r="G127" i="35"/>
  <c r="AF127" i="35"/>
  <c r="AL45" i="35"/>
  <c r="M45" i="35"/>
  <c r="AH223" i="35"/>
  <c r="I223" i="35"/>
  <c r="AK92" i="35"/>
  <c r="L92" i="35"/>
  <c r="L301" i="35"/>
  <c r="AK301" i="35"/>
  <c r="K11" i="35"/>
  <c r="AJ11" i="35"/>
  <c r="AI241" i="35"/>
  <c r="J241" i="35"/>
  <c r="G287" i="35"/>
  <c r="AF287" i="35"/>
  <c r="L43" i="35"/>
  <c r="AK43" i="35"/>
  <c r="AK214" i="35"/>
  <c r="L214" i="35"/>
  <c r="G165" i="35"/>
  <c r="AF165" i="35"/>
  <c r="K59" i="35"/>
  <c r="AJ59" i="35"/>
  <c r="I132" i="35"/>
  <c r="AH132" i="35"/>
  <c r="AI70" i="35"/>
  <c r="J70" i="35"/>
  <c r="H167" i="35"/>
  <c r="AG167" i="35"/>
  <c r="I90" i="35"/>
  <c r="AH90" i="35"/>
  <c r="AH26" i="35"/>
  <c r="I26" i="35"/>
  <c r="AJ47" i="35"/>
  <c r="K47" i="35"/>
  <c r="I302" i="35"/>
  <c r="AH302" i="35"/>
  <c r="AG51" i="35"/>
  <c r="H51" i="35"/>
  <c r="AJ34" i="35"/>
  <c r="K34" i="35"/>
  <c r="L31" i="35"/>
  <c r="AK31" i="35"/>
  <c r="AJ75" i="35"/>
  <c r="K75" i="35"/>
  <c r="K28" i="35"/>
  <c r="AJ28" i="35"/>
  <c r="G222" i="35"/>
  <c r="AF222" i="35"/>
  <c r="AF12" i="35"/>
  <c r="G12" i="35"/>
  <c r="AF167" i="35"/>
  <c r="G167" i="35"/>
  <c r="AI126" i="35"/>
  <c r="J126" i="35"/>
  <c r="L50" i="35"/>
  <c r="AK50" i="35"/>
  <c r="AG16" i="35"/>
  <c r="H16" i="35"/>
  <c r="AG274" i="35"/>
  <c r="H274" i="35"/>
  <c r="L168" i="35"/>
  <c r="AK168" i="35"/>
  <c r="AL26" i="35"/>
  <c r="M26" i="35"/>
  <c r="H128" i="35"/>
  <c r="AG128" i="35"/>
  <c r="M197" i="35"/>
  <c r="AL197" i="35"/>
  <c r="L30" i="35"/>
  <c r="AK30" i="35"/>
  <c r="AK244" i="35"/>
  <c r="L244" i="35"/>
  <c r="M223" i="35"/>
  <c r="AL223" i="35"/>
  <c r="AG300" i="35"/>
  <c r="H300" i="35"/>
  <c r="J92" i="35"/>
  <c r="AI92" i="35"/>
  <c r="I157" i="35"/>
  <c r="AH157" i="35"/>
  <c r="AF29" i="35"/>
  <c r="G29" i="35"/>
  <c r="M19" i="35"/>
  <c r="AL19" i="35"/>
  <c r="AI145" i="35"/>
  <c r="J145" i="35"/>
  <c r="AL116" i="35"/>
  <c r="M116" i="35"/>
  <c r="AH254" i="35"/>
  <c r="I254" i="35"/>
  <c r="K178" i="35"/>
  <c r="AJ178" i="35"/>
  <c r="AK296" i="35"/>
  <c r="L296" i="35"/>
  <c r="AG24" i="35"/>
  <c r="H24" i="35"/>
  <c r="AL91" i="35"/>
  <c r="M91" i="35"/>
  <c r="G227" i="35"/>
  <c r="AF227" i="35"/>
  <c r="AL237" i="35"/>
  <c r="M237" i="35"/>
  <c r="AI202" i="35"/>
  <c r="J202" i="35"/>
  <c r="AF248" i="35"/>
  <c r="G248" i="35"/>
  <c r="AG208" i="35"/>
  <c r="H208" i="35"/>
  <c r="K263" i="35"/>
  <c r="AJ263" i="35"/>
  <c r="G103" i="35"/>
  <c r="AF103" i="35"/>
  <c r="AI215" i="35"/>
  <c r="J215" i="35"/>
  <c r="J310" i="35"/>
  <c r="AI310" i="35"/>
  <c r="AL94" i="35"/>
  <c r="M94" i="35"/>
  <c r="K233" i="35"/>
  <c r="AJ233" i="35"/>
  <c r="AJ286" i="35"/>
  <c r="K286" i="35"/>
  <c r="AG247" i="35"/>
  <c r="H247" i="35"/>
  <c r="H124" i="35"/>
  <c r="AG124" i="35"/>
  <c r="AI86" i="35"/>
  <c r="J86" i="35"/>
  <c r="AG244" i="35"/>
  <c r="H244" i="35"/>
  <c r="H58" i="35"/>
  <c r="AG58" i="35"/>
  <c r="G212" i="35"/>
  <c r="AF212" i="35"/>
  <c r="AK51" i="35"/>
  <c r="L51" i="35"/>
  <c r="K310" i="35"/>
  <c r="AJ310" i="35"/>
  <c r="AG11" i="35"/>
  <c r="H11" i="35"/>
  <c r="G8" i="35"/>
  <c r="AF8" i="35"/>
  <c r="H86" i="35"/>
  <c r="AG86" i="35"/>
  <c r="M118" i="35"/>
  <c r="AL118" i="35"/>
  <c r="AK36" i="35"/>
  <c r="L36" i="35"/>
  <c r="M168" i="35"/>
  <c r="AL168" i="35"/>
  <c r="AJ237" i="35"/>
  <c r="K237" i="35"/>
  <c r="AL235" i="35"/>
  <c r="M235" i="35"/>
  <c r="AI289" i="35"/>
  <c r="J289" i="35"/>
  <c r="J235" i="35"/>
  <c r="AI235" i="35"/>
  <c r="AI75" i="35"/>
  <c r="J75" i="35"/>
  <c r="J19" i="35"/>
  <c r="AI19" i="35"/>
  <c r="AI157" i="35"/>
  <c r="J157" i="35"/>
  <c r="AF98" i="35"/>
  <c r="G98" i="35"/>
  <c r="AG202" i="35"/>
  <c r="H202" i="35"/>
  <c r="J292" i="35"/>
  <c r="AI292" i="35"/>
  <c r="AG91" i="35"/>
  <c r="H91" i="35"/>
  <c r="AJ70" i="35"/>
  <c r="K70" i="35"/>
  <c r="J142" i="35"/>
  <c r="AI142" i="35"/>
  <c r="AF312" i="35"/>
  <c r="G312" i="35"/>
  <c r="G215" i="35"/>
  <c r="AF215" i="35"/>
  <c r="L78" i="35"/>
  <c r="AK78" i="35"/>
  <c r="AL273" i="35"/>
  <c r="M273" i="35"/>
  <c r="G86" i="35"/>
  <c r="AF86" i="35"/>
  <c r="K268" i="35"/>
  <c r="AJ268" i="35"/>
  <c r="J41" i="35"/>
  <c r="AI41" i="35"/>
  <c r="AF270" i="35"/>
  <c r="G270" i="35"/>
  <c r="I225" i="35"/>
  <c r="AH225" i="35"/>
  <c r="J305" i="35"/>
  <c r="AI305" i="35"/>
  <c r="L254" i="35"/>
  <c r="AK254" i="35"/>
  <c r="M300" i="35"/>
  <c r="AL300" i="35"/>
  <c r="AJ35" i="35"/>
  <c r="K35" i="35"/>
  <c r="AK28" i="35"/>
  <c r="L28" i="35"/>
  <c r="AF300" i="35"/>
  <c r="G300" i="35"/>
  <c r="AH215" i="35"/>
  <c r="I215" i="35"/>
  <c r="J244" i="35"/>
  <c r="AI244" i="35"/>
  <c r="G70" i="35"/>
  <c r="AF70" i="35"/>
  <c r="AF236" i="35"/>
  <c r="G236" i="35"/>
  <c r="AJ121" i="35"/>
  <c r="K121" i="35"/>
  <c r="AI277" i="35"/>
  <c r="J277" i="35"/>
  <c r="AH292" i="35"/>
  <c r="I292" i="35"/>
  <c r="AG246" i="35"/>
  <c r="H246" i="35"/>
  <c r="G36" i="35"/>
  <c r="AF36" i="35"/>
  <c r="H182" i="35"/>
  <c r="AG182" i="35"/>
  <c r="AF78" i="35"/>
  <c r="G78" i="35"/>
  <c r="I20" i="35"/>
  <c r="AH20" i="35"/>
  <c r="I31" i="35"/>
  <c r="AH31" i="35"/>
  <c r="L287" i="35"/>
  <c r="AK287" i="35"/>
  <c r="G233" i="35"/>
  <c r="AF233" i="35"/>
  <c r="K218" i="35"/>
  <c r="AJ218" i="35"/>
  <c r="AH81" i="35"/>
  <c r="I81" i="35"/>
  <c r="M212" i="35"/>
  <c r="AL212" i="35"/>
  <c r="L295" i="35"/>
  <c r="AK295" i="35"/>
  <c r="AL222" i="35"/>
  <c r="M222" i="35"/>
  <c r="AF280" i="35"/>
  <c r="G280" i="35"/>
  <c r="AF304" i="35"/>
  <c r="G304" i="35"/>
  <c r="H36" i="35"/>
  <c r="AG36" i="35"/>
  <c r="K106" i="35"/>
  <c r="AJ106" i="35"/>
  <c r="AK160" i="35"/>
  <c r="L160" i="35"/>
  <c r="J176" i="35"/>
  <c r="AI176" i="35"/>
  <c r="M15" i="35"/>
  <c r="AL15" i="35"/>
  <c r="AF292" i="35"/>
  <c r="G292" i="35"/>
  <c r="AF297" i="35"/>
  <c r="G297" i="35"/>
  <c r="AH226" i="35"/>
  <c r="I226" i="35"/>
  <c r="G158" i="35"/>
  <c r="AF158" i="35"/>
  <c r="AI50" i="35"/>
  <c r="J50" i="35"/>
  <c r="AI12" i="35"/>
  <c r="J12" i="35"/>
  <c r="H294" i="35"/>
  <c r="AG294" i="35"/>
  <c r="G298" i="35"/>
  <c r="AF298" i="35"/>
  <c r="AK117" i="35"/>
  <c r="L117" i="35"/>
  <c r="AL101" i="35"/>
  <c r="M101" i="35"/>
  <c r="I158" i="35"/>
  <c r="AH158" i="35"/>
  <c r="G44" i="35"/>
  <c r="AF44" i="35"/>
  <c r="AF211" i="35"/>
  <c r="G211" i="35"/>
  <c r="K26" i="35"/>
  <c r="AJ26" i="35"/>
  <c r="L66" i="35"/>
  <c r="AK66" i="35"/>
  <c r="AG96" i="35"/>
  <c r="H96" i="35"/>
  <c r="K92" i="35"/>
  <c r="AJ92" i="35"/>
  <c r="M117" i="35"/>
  <c r="AL117" i="35"/>
  <c r="AF225" i="35"/>
  <c r="G225" i="35"/>
  <c r="AL142" i="35"/>
  <c r="M142" i="35"/>
  <c r="AJ300" i="35"/>
  <c r="K300" i="35"/>
  <c r="G267" i="35"/>
  <c r="AF267" i="35"/>
  <c r="AL185" i="35"/>
  <c r="M185" i="35"/>
  <c r="AG166" i="35"/>
  <c r="H166" i="35"/>
  <c r="H190" i="35"/>
  <c r="AG190" i="35"/>
  <c r="H28" i="35"/>
  <c r="AG28" i="35"/>
  <c r="L176" i="35"/>
  <c r="AK176" i="35"/>
  <c r="AL86" i="35"/>
  <c r="M86" i="35"/>
  <c r="AJ120" i="35"/>
  <c r="K120" i="35"/>
  <c r="AI301" i="35"/>
  <c r="J301" i="35"/>
  <c r="AI195" i="35"/>
  <c r="J195" i="35"/>
  <c r="L306" i="35"/>
  <c r="AK306" i="35"/>
  <c r="AI137" i="35"/>
  <c r="J137" i="35"/>
  <c r="M13" i="35"/>
  <c r="AL13" i="35"/>
  <c r="AL238" i="35"/>
  <c r="M238" i="35"/>
  <c r="AK137" i="35"/>
  <c r="L137" i="35"/>
  <c r="AL167" i="35"/>
  <c r="M167" i="35"/>
  <c r="AG59" i="35"/>
  <c r="H59" i="35"/>
  <c r="L166" i="35"/>
  <c r="AK166" i="35"/>
  <c r="AH296" i="35"/>
  <c r="I296" i="35"/>
  <c r="AL27" i="35"/>
  <c r="M27" i="35"/>
  <c r="M42" i="35"/>
  <c r="AL42" i="35"/>
  <c r="AK157" i="35"/>
  <c r="L157" i="35"/>
  <c r="AK136" i="35"/>
  <c r="L136" i="35"/>
  <c r="AL21" i="35"/>
  <c r="M21" i="35"/>
  <c r="AF81" i="35"/>
  <c r="G81" i="35"/>
  <c r="J33" i="35"/>
  <c r="AI33" i="35"/>
  <c r="AG63" i="35"/>
  <c r="H63" i="35"/>
  <c r="AL202" i="35"/>
  <c r="M202" i="35"/>
  <c r="AI284" i="35"/>
  <c r="J284" i="35"/>
  <c r="L115" i="35"/>
  <c r="AK115" i="35"/>
  <c r="AK90" i="35"/>
  <c r="L90" i="35"/>
  <c r="J304" i="35"/>
  <c r="AI304" i="35"/>
  <c r="J10" i="35"/>
  <c r="AI10" i="35"/>
  <c r="H142" i="35"/>
  <c r="AG142" i="35"/>
  <c r="AI280" i="35"/>
  <c r="J280" i="35"/>
  <c r="M71" i="35"/>
  <c r="AL71" i="35"/>
  <c r="AG21" i="35"/>
  <c r="H21" i="35"/>
  <c r="J163" i="35"/>
  <c r="AI163" i="35"/>
  <c r="AI207" i="35"/>
  <c r="J207" i="35"/>
  <c r="AI40" i="35"/>
  <c r="J40" i="35"/>
  <c r="I52" i="35"/>
  <c r="AH52" i="35"/>
  <c r="H127" i="35"/>
  <c r="AG127" i="35"/>
  <c r="H201" i="35"/>
  <c r="AG201" i="35"/>
  <c r="AF190" i="35"/>
  <c r="G190" i="35"/>
  <c r="AH94" i="35"/>
  <c r="I94" i="35"/>
  <c r="AK16" i="35"/>
  <c r="L16" i="35"/>
  <c r="H296" i="35"/>
  <c r="AG296" i="35"/>
  <c r="J218" i="35"/>
  <c r="AI218" i="35"/>
  <c r="H234" i="35"/>
  <c r="AG234" i="35"/>
  <c r="L21" i="35"/>
  <c r="AK21" i="35"/>
  <c r="M278" i="35"/>
  <c r="AL278" i="35"/>
  <c r="AI29" i="35"/>
  <c r="J29" i="35"/>
  <c r="M193" i="35"/>
  <c r="AL193" i="35"/>
  <c r="AL60" i="35"/>
  <c r="M60" i="35"/>
  <c r="I245" i="35"/>
  <c r="AH245" i="35"/>
  <c r="L19" i="35"/>
  <c r="AK19" i="35"/>
  <c r="H137" i="35"/>
  <c r="AG137" i="35"/>
  <c r="AK132" i="35"/>
  <c r="L132" i="35"/>
  <c r="AK134" i="35"/>
  <c r="L134" i="35"/>
  <c r="AL179" i="35"/>
  <c r="M179" i="35"/>
  <c r="M125" i="35"/>
  <c r="AL125" i="35"/>
  <c r="J35" i="35"/>
  <c r="AI35" i="35"/>
  <c r="I267" i="35"/>
  <c r="AH267" i="35"/>
  <c r="J158" i="35"/>
  <c r="AI158" i="35"/>
  <c r="L118" i="35"/>
  <c r="AK118" i="35"/>
  <c r="L294" i="35"/>
  <c r="AK294" i="35"/>
  <c r="AK145" i="35"/>
  <c r="L145" i="35"/>
  <c r="L80" i="35"/>
  <c r="AK80" i="35"/>
  <c r="AJ128" i="35"/>
  <c r="K128" i="35"/>
  <c r="AL50" i="35"/>
  <c r="M50" i="35"/>
  <c r="AI193" i="35"/>
  <c r="J193" i="35"/>
  <c r="L281" i="35"/>
  <c r="AK281" i="35"/>
  <c r="AG224" i="35"/>
  <c r="H224" i="35"/>
  <c r="AJ285" i="35"/>
  <c r="K285" i="35"/>
  <c r="AH227" i="35"/>
  <c r="I227" i="35"/>
  <c r="AG210" i="35"/>
  <c r="H210" i="35"/>
  <c r="AL248" i="35"/>
  <c r="M248" i="35"/>
  <c r="AK226" i="35"/>
  <c r="L226" i="35"/>
  <c r="AK14" i="35"/>
  <c r="L14" i="35"/>
  <c r="H292" i="35"/>
  <c r="AG292" i="35"/>
  <c r="K207" i="35"/>
  <c r="AJ207" i="35"/>
  <c r="L228" i="35"/>
  <c r="AK228" i="35"/>
  <c r="H194" i="35"/>
  <c r="AG194" i="35"/>
  <c r="J248" i="35"/>
  <c r="AI248" i="35"/>
  <c r="AL186" i="35"/>
  <c r="M186" i="35"/>
  <c r="H268" i="35"/>
  <c r="AG268" i="35"/>
  <c r="AG78" i="35"/>
  <c r="H78" i="35"/>
  <c r="AG195" i="35"/>
  <c r="H195" i="35"/>
  <c r="AK224" i="35"/>
  <c r="L224" i="35"/>
  <c r="AL208" i="35"/>
  <c r="M208" i="35"/>
  <c r="G16" i="35"/>
  <c r="AF16" i="35"/>
  <c r="M106" i="35"/>
  <c r="AL106" i="35"/>
  <c r="K193" i="35"/>
  <c r="AJ193" i="35"/>
  <c r="G181" i="35"/>
  <c r="AF181" i="35"/>
  <c r="I205" i="35"/>
  <c r="AH205" i="35"/>
  <c r="AH193" i="35"/>
  <c r="I193" i="35"/>
  <c r="AI197" i="35"/>
  <c r="J197" i="35"/>
  <c r="K294" i="35"/>
  <c r="AJ294" i="35"/>
  <c r="M277" i="35"/>
  <c r="AL277" i="35"/>
  <c r="AJ15" i="35"/>
  <c r="K15" i="35"/>
  <c r="I19" i="35"/>
  <c r="AH19" i="35"/>
  <c r="AI160" i="35"/>
  <c r="J160" i="35"/>
  <c r="AK293" i="35"/>
  <c r="L293" i="35"/>
  <c r="AF95" i="35"/>
  <c r="G95" i="35"/>
  <c r="L201" i="35"/>
  <c r="AK201" i="35"/>
  <c r="AK154" i="35"/>
  <c r="L154" i="35"/>
  <c r="M36" i="35"/>
  <c r="AL36" i="35"/>
  <c r="G48" i="35"/>
  <c r="AF48" i="35"/>
  <c r="L46" i="35"/>
  <c r="AK46" i="35"/>
  <c r="M304" i="35"/>
  <c r="AL304" i="35"/>
  <c r="L71" i="35"/>
  <c r="AK71" i="35"/>
  <c r="M293" i="35"/>
  <c r="AL293" i="35"/>
  <c r="L274" i="35"/>
  <c r="AK274" i="35"/>
  <c r="AL224" i="35"/>
  <c r="M224" i="35"/>
  <c r="AJ180" i="35"/>
  <c r="K180" i="35"/>
  <c r="J166" i="35"/>
  <c r="AI166" i="35"/>
  <c r="K158" i="35"/>
  <c r="AJ158" i="35"/>
  <c r="AG186" i="35"/>
  <c r="H186" i="35"/>
  <c r="M24" i="35"/>
  <c r="AL24" i="35"/>
  <c r="L191" i="35"/>
  <c r="AK191" i="35"/>
  <c r="H226" i="35"/>
  <c r="AG226" i="35"/>
  <c r="AG222" i="35"/>
  <c r="H222" i="35"/>
  <c r="I59" i="35"/>
  <c r="AH59" i="35"/>
  <c r="AI191" i="35"/>
  <c r="J191" i="35"/>
  <c r="AJ181" i="35"/>
  <c r="K181" i="35"/>
  <c r="L84" i="35"/>
  <c r="AK84" i="35"/>
  <c r="I106" i="35"/>
  <c r="AH106" i="35"/>
  <c r="K289" i="35"/>
  <c r="AJ289" i="35"/>
  <c r="AF19" i="35"/>
  <c r="G19" i="35"/>
  <c r="AK69" i="35"/>
  <c r="L69" i="35"/>
  <c r="AI263" i="35"/>
  <c r="J263" i="35"/>
  <c r="I28" i="35"/>
  <c r="AH28" i="35"/>
  <c r="AG31" i="35"/>
  <c r="H31" i="35"/>
  <c r="K84" i="35"/>
  <c r="AJ84" i="35"/>
  <c r="AG25" i="35"/>
  <c r="H25" i="35"/>
  <c r="AK8" i="35"/>
  <c r="L8" i="35"/>
  <c r="I244" i="35"/>
  <c r="AH244" i="35"/>
  <c r="AK245" i="35"/>
  <c r="L245" i="35"/>
  <c r="AK164" i="35"/>
  <c r="L164" i="35"/>
  <c r="K204" i="35"/>
  <c r="AJ204" i="35"/>
  <c r="H237" i="35"/>
  <c r="AG237" i="35"/>
  <c r="AI13" i="35"/>
  <c r="J13" i="35"/>
  <c r="G41" i="35"/>
  <c r="AF41" i="35"/>
  <c r="AF216" i="35"/>
  <c r="G216" i="35"/>
  <c r="AH44" i="35"/>
  <c r="I44" i="35"/>
  <c r="AK263" i="35"/>
  <c r="L263" i="35"/>
  <c r="AG312" i="35"/>
  <c r="H312" i="35"/>
  <c r="I306" i="35"/>
  <c r="AH306" i="35"/>
  <c r="AL31" i="35"/>
  <c r="M31" i="35"/>
  <c r="AG287" i="35"/>
  <c r="H287" i="35"/>
  <c r="M247" i="35"/>
  <c r="AL247" i="35"/>
  <c r="K134" i="35"/>
  <c r="AJ134" i="35"/>
  <c r="AF66" i="35"/>
  <c r="G66" i="35"/>
  <c r="L26" i="35"/>
  <c r="AK26" i="35"/>
  <c r="K66" i="35"/>
  <c r="AJ66" i="35"/>
  <c r="K8" i="35"/>
  <c r="AJ8" i="35"/>
  <c r="M95" i="35"/>
  <c r="AL95" i="35"/>
  <c r="AI178" i="35"/>
  <c r="J178" i="35"/>
  <c r="AL66" i="35"/>
  <c r="M66" i="35"/>
  <c r="AG304" i="35"/>
  <c r="H304" i="35"/>
  <c r="AH47" i="35"/>
  <c r="I47" i="35"/>
  <c r="AL176" i="35"/>
  <c r="M176" i="35"/>
  <c r="AJ223" i="35"/>
  <c r="K223" i="35"/>
  <c r="AF118" i="35"/>
  <c r="G118" i="35"/>
  <c r="H135" i="35"/>
  <c r="AG135" i="35"/>
  <c r="K155" i="35"/>
  <c r="AJ155" i="35"/>
  <c r="AG132" i="35"/>
  <c r="H132" i="35"/>
  <c r="AG263" i="35"/>
  <c r="H263" i="35"/>
  <c r="AJ302" i="35"/>
  <c r="K302" i="35"/>
  <c r="AF90" i="35"/>
  <c r="G90" i="35"/>
  <c r="G204" i="35"/>
  <c r="AF204" i="35"/>
  <c r="AF201" i="35"/>
  <c r="G201" i="35"/>
  <c r="J245" i="35"/>
  <c r="AI245" i="35"/>
  <c r="AG188" i="35"/>
  <c r="H188" i="35"/>
  <c r="H285" i="35"/>
  <c r="AG285" i="35"/>
  <c r="I67" i="35"/>
  <c r="AH67" i="35"/>
  <c r="AF157" i="35"/>
  <c r="G157" i="35"/>
  <c r="Z2" i="35"/>
  <c r="M77" i="35"/>
  <c r="AL77" i="35"/>
  <c r="J204" i="35"/>
  <c r="AI204" i="35"/>
  <c r="M254" i="35"/>
  <c r="AL254" i="35"/>
  <c r="AJ202" i="35"/>
  <c r="K202" i="35"/>
  <c r="K222" i="35"/>
  <c r="AJ222" i="35"/>
  <c r="J116" i="35"/>
  <c r="AI116" i="35"/>
  <c r="AG254" i="35"/>
  <c r="H254" i="35"/>
  <c r="K179" i="35"/>
  <c r="AJ179" i="35"/>
  <c r="AI298" i="35"/>
  <c r="J298" i="35"/>
  <c r="L75" i="35"/>
  <c r="AK75" i="35"/>
  <c r="J237" i="35"/>
  <c r="AI237" i="35"/>
  <c r="AJ136" i="35"/>
  <c r="K136" i="35"/>
  <c r="AH279" i="35"/>
  <c r="I279" i="35"/>
  <c r="H295" i="35"/>
  <c r="AG295" i="35"/>
  <c r="M78" i="35"/>
  <c r="AL78" i="35"/>
  <c r="AI247" i="35"/>
  <c r="J247" i="35"/>
  <c r="AI14" i="35"/>
  <c r="J14" i="35"/>
  <c r="AH160" i="35"/>
  <c r="I160" i="35"/>
  <c r="H41" i="35"/>
  <c r="AG41" i="35"/>
  <c r="AG12" i="35"/>
  <c r="H12" i="35"/>
  <c r="K238" i="35"/>
  <c r="AJ238" i="35"/>
  <c r="AJ211" i="35"/>
  <c r="K211" i="35"/>
  <c r="L10" i="35"/>
  <c r="AK10" i="35"/>
  <c r="K264" i="35"/>
  <c r="AJ264" i="35"/>
  <c r="J77" i="35"/>
  <c r="AI77" i="35"/>
  <c r="J227" i="35"/>
  <c r="AI227" i="35"/>
  <c r="H241" i="35"/>
  <c r="AG241" i="35"/>
  <c r="AK35" i="35"/>
  <c r="L35" i="35"/>
  <c r="AG95" i="35"/>
  <c r="H95" i="35"/>
  <c r="AK29" i="35"/>
  <c r="L29" i="35"/>
  <c r="AG20" i="35"/>
  <c r="H20" i="35"/>
  <c r="AL204" i="35"/>
  <c r="M204" i="35"/>
  <c r="G241" i="35"/>
  <c r="AF241" i="35"/>
  <c r="G278" i="35"/>
  <c r="AF278" i="35"/>
  <c r="AI264" i="35"/>
  <c r="J264" i="35"/>
  <c r="H125" i="35"/>
  <c r="AG125" i="35"/>
  <c r="M244" i="35"/>
  <c r="AL244" i="35"/>
  <c r="I117" i="35"/>
  <c r="AH117" i="35"/>
  <c r="AG30" i="35"/>
  <c r="H30" i="35"/>
  <c r="AG178" i="35"/>
  <c r="H178" i="35"/>
  <c r="K43" i="35"/>
  <c r="AJ43" i="35"/>
  <c r="AG160" i="35"/>
  <c r="H160" i="35"/>
  <c r="G145" i="35"/>
  <c r="AF145" i="35"/>
  <c r="J147" i="35"/>
  <c r="AI147" i="35"/>
  <c r="AK47" i="35"/>
  <c r="L47" i="35"/>
  <c r="G116" i="35"/>
  <c r="AF116" i="35"/>
  <c r="AF92" i="35"/>
  <c r="G92" i="35"/>
  <c r="AJ182" i="35"/>
  <c r="K182" i="35"/>
  <c r="J16" i="35"/>
  <c r="AI16" i="35"/>
  <c r="AH95" i="35"/>
  <c r="I95" i="35"/>
  <c r="AK266" i="35"/>
  <c r="L266" i="35"/>
  <c r="L194" i="35"/>
  <c r="AK194" i="35"/>
  <c r="L193" i="35"/>
  <c r="AK193" i="35"/>
  <c r="AI278" i="35"/>
  <c r="J278" i="35"/>
  <c r="H279" i="35"/>
  <c r="AG279" i="35"/>
  <c r="AI267" i="35"/>
  <c r="J267" i="35"/>
  <c r="AJ33" i="35"/>
  <c r="K33" i="35"/>
  <c r="AL214" i="35"/>
  <c r="M214" i="35"/>
  <c r="K304" i="35"/>
  <c r="AJ304" i="35"/>
  <c r="K265" i="35"/>
  <c r="AJ265" i="35"/>
  <c r="M145" i="35"/>
  <c r="AL145" i="35"/>
  <c r="K19" i="35"/>
  <c r="AJ19" i="35"/>
  <c r="AI180" i="35"/>
  <c r="J180" i="35"/>
  <c r="AF32" i="35"/>
  <c r="G32" i="35"/>
  <c r="AH164" i="35"/>
  <c r="I164" i="35"/>
  <c r="H191" i="35"/>
  <c r="AG191" i="35"/>
  <c r="AH138" i="35"/>
  <c r="I138" i="35"/>
  <c r="J118" i="35"/>
  <c r="AI118" i="35"/>
  <c r="AJ10" i="35"/>
  <c r="K10" i="35"/>
  <c r="AK312" i="35"/>
  <c r="L312" i="35"/>
  <c r="J100" i="35"/>
  <c r="AI100" i="35"/>
  <c r="J228" i="35"/>
  <c r="AI228" i="35"/>
  <c r="AK116" i="35"/>
  <c r="L116" i="35"/>
  <c r="AH50" i="35"/>
  <c r="I50" i="35"/>
  <c r="AI138" i="35"/>
  <c r="J138" i="35"/>
  <c r="L205" i="35"/>
  <c r="AK205" i="35"/>
  <c r="K29" i="35"/>
  <c r="AJ29" i="35"/>
  <c r="AI181" i="35"/>
  <c r="J181" i="35"/>
  <c r="K101" i="35"/>
  <c r="AJ101" i="35"/>
  <c r="I36" i="35"/>
  <c r="AH36" i="35"/>
  <c r="K31" i="35"/>
  <c r="AJ31" i="35"/>
  <c r="G26" i="35"/>
  <c r="AF26" i="35"/>
  <c r="AJ194" i="35"/>
  <c r="K194" i="35"/>
  <c r="AH217" i="35"/>
  <c r="I217" i="35"/>
  <c r="AJ117" i="35"/>
  <c r="K117" i="35"/>
  <c r="AH8" i="35"/>
  <c r="I8" i="35"/>
  <c r="H297" i="35"/>
  <c r="AG297" i="35"/>
  <c r="AG180" i="35"/>
  <c r="H180" i="35"/>
  <c r="H130" i="35"/>
  <c r="AG130" i="35"/>
  <c r="H301" i="35"/>
  <c r="AG301" i="35"/>
  <c r="K256" i="35"/>
  <c r="AJ256" i="35"/>
  <c r="L279" i="35"/>
  <c r="AK279" i="35"/>
  <c r="AI95" i="35"/>
  <c r="J95" i="35"/>
  <c r="AF96" i="35"/>
  <c r="G96" i="35"/>
  <c r="AJ135" i="35"/>
  <c r="K135" i="35"/>
  <c r="J179" i="35"/>
  <c r="AI179" i="35"/>
  <c r="L155" i="35"/>
  <c r="AK155" i="35"/>
  <c r="AK284" i="35"/>
  <c r="L284" i="35"/>
  <c r="AH127" i="35"/>
  <c r="I127" i="35"/>
  <c r="AF296" i="35"/>
  <c r="G296" i="35"/>
  <c r="I154" i="35"/>
  <c r="AH154" i="35"/>
  <c r="I63" i="35"/>
  <c r="AH63" i="35"/>
  <c r="AH312" i="35"/>
  <c r="I312" i="35"/>
  <c r="I55" i="35"/>
  <c r="AH55" i="35"/>
  <c r="AF163" i="35"/>
  <c r="G163" i="35"/>
  <c r="AK186" i="35"/>
  <c r="L186" i="35"/>
  <c r="AJ225" i="35"/>
  <c r="K225" i="35"/>
  <c r="K190" i="35"/>
  <c r="AJ190" i="35"/>
  <c r="H305" i="35"/>
  <c r="AG305" i="35"/>
  <c r="AK234" i="35"/>
  <c r="L234" i="35"/>
  <c r="L190" i="35"/>
  <c r="AK190" i="35"/>
  <c r="I84" i="35"/>
  <c r="AH84" i="35"/>
  <c r="AH167" i="35"/>
  <c r="I167" i="35"/>
  <c r="J303" i="35"/>
  <c r="AI303" i="35"/>
  <c r="G281" i="35"/>
  <c r="AF281" i="35"/>
  <c r="G273" i="35"/>
  <c r="AF273" i="35"/>
  <c r="AG52" i="35"/>
  <c r="H52" i="35"/>
  <c r="AF207" i="35"/>
  <c r="G207" i="35"/>
  <c r="M234" i="35"/>
  <c r="AL234" i="35"/>
  <c r="AH208" i="35"/>
  <c r="I208" i="35"/>
  <c r="AL12" i="35"/>
  <c r="M12" i="35"/>
  <c r="G101" i="35"/>
  <c r="AF101" i="35"/>
  <c r="L48" i="35"/>
  <c r="AK48" i="35"/>
  <c r="J186" i="35"/>
  <c r="AI186" i="35"/>
  <c r="K292" i="35"/>
  <c r="AJ292" i="35"/>
  <c r="I221" i="35"/>
  <c r="AH221" i="35"/>
  <c r="M127" i="35"/>
  <c r="AL127" i="35"/>
  <c r="J94" i="35"/>
  <c r="AI94" i="35"/>
  <c r="AG207" i="35"/>
  <c r="H207" i="35"/>
  <c r="I115" i="35"/>
  <c r="AH115" i="35"/>
  <c r="AF45" i="35"/>
  <c r="G45" i="35"/>
  <c r="I43" i="35"/>
  <c r="AH43" i="35"/>
  <c r="I21" i="35"/>
  <c r="AH21" i="35"/>
  <c r="AI216" i="35"/>
  <c r="J216" i="35"/>
  <c r="AL264" i="35"/>
  <c r="M264" i="35"/>
  <c r="H115" i="35"/>
  <c r="AG115" i="35"/>
  <c r="AF214" i="35"/>
  <c r="G214" i="35"/>
  <c r="H273" i="35"/>
  <c r="AG273" i="35"/>
  <c r="AL245" i="35"/>
  <c r="M245" i="35"/>
  <c r="AK20" i="35"/>
  <c r="L20" i="35"/>
  <c r="L70" i="35"/>
  <c r="AK70" i="35"/>
  <c r="AL166" i="35"/>
  <c r="M166" i="35"/>
  <c r="AK163" i="35"/>
  <c r="L163" i="35"/>
  <c r="L45" i="35"/>
  <c r="AK45" i="35"/>
  <c r="AG193" i="35"/>
  <c r="H193" i="35"/>
  <c r="AI225" i="35"/>
  <c r="J225" i="35"/>
  <c r="G191" i="35"/>
  <c r="AF191" i="35"/>
  <c r="AH287" i="35"/>
  <c r="I287" i="35"/>
  <c r="AH75" i="35"/>
  <c r="I75" i="35"/>
  <c r="L278" i="35"/>
  <c r="AK278" i="35"/>
  <c r="AF31" i="35"/>
  <c r="G31" i="35"/>
  <c r="G42" i="35"/>
  <c r="AF42" i="35"/>
  <c r="I104" i="35"/>
  <c r="AH104" i="35"/>
  <c r="AL263" i="35"/>
  <c r="M263" i="35"/>
  <c r="H197" i="35"/>
  <c r="AG197" i="35"/>
  <c r="K100" i="35"/>
  <c r="AJ100" i="35"/>
  <c r="H126" i="35"/>
  <c r="AG126" i="35"/>
  <c r="AH286" i="35"/>
  <c r="I286" i="35"/>
  <c r="G274" i="35"/>
  <c r="AF274" i="35"/>
  <c r="AL138" i="35"/>
  <c r="M138" i="35"/>
  <c r="L62" i="35"/>
  <c r="AK62" i="35"/>
  <c r="AL84" i="35"/>
  <c r="M84" i="35"/>
  <c r="H216" i="35"/>
  <c r="AG216" i="35"/>
  <c r="AI182" i="35"/>
  <c r="J182" i="35"/>
  <c r="M267" i="35"/>
  <c r="AL267" i="35"/>
  <c r="AK27" i="35"/>
  <c r="L27" i="35"/>
  <c r="J31" i="35"/>
  <c r="AI31" i="35"/>
  <c r="AK98" i="35"/>
  <c r="L98" i="35"/>
  <c r="H62" i="35"/>
  <c r="AG62" i="35"/>
  <c r="AF117" i="35"/>
  <c r="G117" i="35"/>
  <c r="J27" i="35"/>
  <c r="AI27" i="35"/>
  <c r="AK286" i="35"/>
  <c r="L286" i="35"/>
  <c r="M16" i="35"/>
  <c r="AL16" i="35"/>
  <c r="M194" i="35"/>
  <c r="AL194" i="35"/>
  <c r="AG66" i="35"/>
  <c r="H66" i="35"/>
  <c r="AI270" i="35"/>
  <c r="J270" i="35"/>
  <c r="AH247" i="35"/>
  <c r="I247" i="35"/>
  <c r="AI63" i="35"/>
  <c r="J63" i="35"/>
  <c r="AI210" i="35"/>
  <c r="J210" i="35"/>
  <c r="AL43" i="35"/>
  <c r="M43" i="35"/>
  <c r="AK165" i="35"/>
  <c r="L165" i="35"/>
  <c r="AF58" i="35"/>
  <c r="G58" i="35"/>
  <c r="AJ246" i="35"/>
  <c r="K246" i="35"/>
  <c r="G160" i="35"/>
  <c r="AF160" i="35"/>
  <c r="G264" i="35"/>
  <c r="AF264" i="35"/>
  <c r="AJ287" i="35"/>
  <c r="K287" i="35"/>
  <c r="M188" i="35"/>
  <c r="AL188" i="35"/>
  <c r="H84" i="35"/>
  <c r="AG84" i="35"/>
  <c r="M52" i="35"/>
  <c r="AL52" i="35"/>
  <c r="J32" i="35"/>
  <c r="AI32" i="35"/>
  <c r="AJ142" i="35"/>
  <c r="K142" i="35"/>
  <c r="AH284" i="35"/>
  <c r="I284" i="35"/>
  <c r="AK237" i="35"/>
  <c r="L237" i="35"/>
  <c r="H103" i="35"/>
  <c r="AG103" i="35"/>
  <c r="M132" i="35"/>
  <c r="AL132" i="35"/>
  <c r="AH241" i="35"/>
  <c r="I241" i="35"/>
  <c r="M81" i="35"/>
  <c r="AL81" i="35"/>
  <c r="AK60" i="35"/>
  <c r="L60" i="35"/>
  <c r="L34" i="35"/>
  <c r="AK34" i="35"/>
  <c r="I185" i="35"/>
  <c r="AH185" i="35"/>
  <c r="K104" i="35"/>
  <c r="AJ104" i="35"/>
  <c r="L221" i="35"/>
  <c r="AK221" i="35"/>
  <c r="M182" i="35"/>
  <c r="AL182" i="35"/>
  <c r="AL80" i="35"/>
  <c r="M80" i="35"/>
  <c r="AH130" i="35"/>
  <c r="I130" i="35"/>
  <c r="AK302" i="35"/>
  <c r="L302" i="35"/>
  <c r="I190" i="35"/>
  <c r="AH190" i="35"/>
  <c r="K215" i="35"/>
  <c r="AJ215" i="35"/>
  <c r="AI297" i="35"/>
  <c r="J297" i="35"/>
  <c r="G21" i="35"/>
  <c r="AF21" i="35"/>
  <c r="AJ254" i="35"/>
  <c r="K254" i="35"/>
  <c r="AL207" i="35"/>
  <c r="M207" i="35"/>
  <c r="AG185" i="35"/>
  <c r="H185" i="35"/>
  <c r="G188" i="35"/>
  <c r="AF188" i="35"/>
  <c r="K235" i="35"/>
  <c r="AJ235" i="35"/>
  <c r="J60" i="35"/>
  <c r="AI60" i="35"/>
  <c r="J268" i="35"/>
  <c r="AI268" i="35"/>
  <c r="M30" i="35"/>
  <c r="AL30" i="35"/>
  <c r="H168" i="35"/>
  <c r="AG168" i="35"/>
  <c r="AI212" i="35"/>
  <c r="J212" i="35"/>
  <c r="AF186" i="35"/>
  <c r="G186" i="35"/>
  <c r="H80" i="35"/>
  <c r="AG80" i="35"/>
  <c r="AJ21" i="35"/>
  <c r="K21" i="35"/>
  <c r="AG138" i="35"/>
  <c r="H138" i="35"/>
  <c r="AJ188" i="35"/>
  <c r="K188" i="35"/>
  <c r="AJ13" i="35"/>
  <c r="K13" i="35"/>
  <c r="G33" i="35"/>
  <c r="AF33" i="35"/>
  <c r="G52" i="35"/>
  <c r="AF52" i="35"/>
  <c r="AH42" i="35"/>
  <c r="I42" i="35"/>
  <c r="M165" i="35"/>
  <c r="AL165" i="35"/>
  <c r="M256" i="35"/>
  <c r="AL256" i="35"/>
  <c r="I103" i="35"/>
  <c r="AH103" i="35"/>
  <c r="M189" i="35"/>
  <c r="AL189" i="35"/>
  <c r="AH214" i="35"/>
  <c r="I214" i="35"/>
  <c r="AF218" i="35"/>
  <c r="G218" i="35"/>
  <c r="K216" i="35"/>
  <c r="AJ216" i="35"/>
  <c r="K167" i="35"/>
  <c r="AJ167" i="35"/>
  <c r="AF91" i="35"/>
  <c r="G91" i="35"/>
  <c r="AG81" i="35"/>
  <c r="H81" i="35"/>
  <c r="AF34" i="35"/>
  <c r="G34" i="35"/>
  <c r="H33" i="35"/>
  <c r="AG33" i="35"/>
  <c r="AH34" i="35"/>
  <c r="I34" i="35"/>
  <c r="AH32" i="35"/>
  <c r="I32" i="35"/>
  <c r="I300" i="35"/>
  <c r="AH300" i="35"/>
  <c r="G189" i="35"/>
  <c r="AF189" i="35"/>
  <c r="AF168" i="35"/>
  <c r="G168" i="35"/>
  <c r="K236" i="35"/>
  <c r="AJ236" i="35"/>
  <c r="M67" i="35"/>
  <c r="AL67" i="35"/>
  <c r="AF217" i="35"/>
  <c r="G217" i="35"/>
  <c r="L96" i="35"/>
  <c r="AK96" i="35"/>
  <c r="AI312" i="35"/>
  <c r="J312" i="35"/>
  <c r="H217" i="35"/>
  <c r="AG217" i="35"/>
  <c r="K20" i="35"/>
  <c r="AJ20" i="35"/>
  <c r="AK15" i="35"/>
  <c r="L15" i="35"/>
  <c r="G197" i="35"/>
  <c r="AF197" i="35"/>
  <c r="AJ279" i="35"/>
  <c r="K279" i="35"/>
  <c r="AG266" i="35"/>
  <c r="H266" i="35"/>
  <c r="J28" i="35"/>
  <c r="AI28" i="35"/>
  <c r="AF134" i="35"/>
  <c r="G134" i="35"/>
  <c r="L178" i="35"/>
  <c r="AK178" i="35"/>
  <c r="AI15" i="35"/>
  <c r="J15" i="35"/>
  <c r="AK265" i="35"/>
  <c r="L265" i="35"/>
  <c r="I125" i="35"/>
  <c r="AH125" i="35"/>
  <c r="G25" i="35"/>
  <c r="AF25" i="35"/>
  <c r="AL226" i="35"/>
  <c r="M226" i="35"/>
  <c r="G246" i="35"/>
  <c r="AF246" i="35"/>
  <c r="AG110" i="35"/>
  <c r="H110" i="35"/>
  <c r="AI132" i="35"/>
  <c r="J132" i="35"/>
  <c r="AJ270" i="35"/>
  <c r="K270" i="35"/>
  <c r="K245" i="35"/>
  <c r="AJ245" i="35"/>
  <c r="AJ44" i="35"/>
  <c r="K44" i="35"/>
  <c r="J51" i="35"/>
  <c r="AI51" i="35"/>
  <c r="AH96" i="35"/>
  <c r="I96" i="35"/>
  <c r="M160" i="35"/>
  <c r="AL160" i="35"/>
  <c r="J134" i="35"/>
  <c r="AI134" i="35"/>
  <c r="G293" i="35"/>
  <c r="AF293" i="35"/>
  <c r="G30" i="35"/>
  <c r="AF30" i="35"/>
  <c r="AL41" i="35"/>
  <c r="M41" i="35"/>
  <c r="K98" i="35"/>
  <c r="AJ98" i="35"/>
  <c r="M154" i="35"/>
  <c r="AL154" i="35"/>
  <c r="AJ125" i="35"/>
  <c r="K125" i="35"/>
  <c r="AJ278" i="35"/>
  <c r="K278" i="35"/>
  <c r="AG225" i="35"/>
  <c r="H225" i="35"/>
  <c r="AI81" i="35"/>
  <c r="J81" i="35"/>
  <c r="M280" i="35"/>
  <c r="AL280" i="35"/>
  <c r="I266" i="35"/>
  <c r="AH266" i="35"/>
  <c r="AL104" i="35"/>
  <c r="M104" i="35"/>
  <c r="M96" i="35"/>
  <c r="AL96" i="35"/>
  <c r="AK106" i="35"/>
  <c r="L106" i="35"/>
  <c r="AG205" i="35"/>
  <c r="H205" i="35"/>
  <c r="I301" i="35"/>
  <c r="AH301" i="35"/>
  <c r="AI302" i="35"/>
  <c r="J302" i="35"/>
  <c r="H19" i="35"/>
  <c r="AG19" i="35"/>
  <c r="AJ281" i="35"/>
  <c r="K281" i="35"/>
  <c r="AG106" i="35"/>
  <c r="H106" i="35"/>
  <c r="J279" i="35"/>
  <c r="AI279" i="35"/>
  <c r="G193" i="35"/>
  <c r="AF193" i="35"/>
  <c r="J84" i="35"/>
  <c r="AI84" i="35"/>
  <c r="I281" i="35"/>
  <c r="AH281" i="35"/>
  <c r="H44" i="35"/>
  <c r="AG44" i="35"/>
  <c r="AJ138" i="35"/>
  <c r="K138" i="35"/>
  <c r="H104" i="35"/>
  <c r="AG104" i="35"/>
  <c r="AI58" i="35"/>
  <c r="J58" i="35"/>
  <c r="K267" i="35"/>
  <c r="AJ267" i="35"/>
  <c r="AJ48" i="35"/>
  <c r="K48" i="35"/>
  <c r="G179" i="35"/>
  <c r="AF179" i="35"/>
  <c r="AK95" i="35"/>
  <c r="L95" i="35"/>
  <c r="AK270" i="35"/>
  <c r="L270" i="35"/>
  <c r="AF286" i="35"/>
  <c r="G286" i="35"/>
  <c r="AJ94" i="35"/>
  <c r="K94" i="35"/>
  <c r="M163" i="35"/>
  <c r="AL163" i="35"/>
  <c r="AH168" i="35"/>
  <c r="I168" i="35"/>
  <c r="H293" i="35"/>
  <c r="AG293" i="35"/>
  <c r="AI43" i="35"/>
  <c r="J43" i="35"/>
  <c r="L100" i="35"/>
  <c r="AK100" i="35"/>
  <c r="AI236" i="35"/>
  <c r="J236" i="35"/>
  <c r="I29" i="35"/>
  <c r="AH29" i="35"/>
  <c r="K296" i="35"/>
  <c r="AJ296" i="35"/>
  <c r="J42" i="35"/>
  <c r="AI42" i="35"/>
  <c r="L77" i="35"/>
  <c r="AK77" i="35"/>
  <c r="AF277" i="35"/>
  <c r="G277" i="35"/>
  <c r="AL266" i="35"/>
  <c r="M266" i="35"/>
  <c r="AF178" i="35"/>
  <c r="G178" i="35"/>
  <c r="AH218" i="35"/>
  <c r="I218" i="35"/>
  <c r="M284" i="35"/>
  <c r="AL284" i="35"/>
  <c r="AG77" i="35"/>
  <c r="H77" i="35"/>
  <c r="AL217" i="35"/>
  <c r="M217" i="35"/>
  <c r="AH305" i="35"/>
  <c r="I305" i="35"/>
  <c r="M69" i="35"/>
  <c r="AL69" i="35"/>
  <c r="H46" i="35"/>
  <c r="AG46" i="35"/>
  <c r="AF15" i="35"/>
  <c r="G15" i="35"/>
  <c r="AH12" i="35"/>
  <c r="I12" i="35"/>
  <c r="G164" i="35"/>
  <c r="AF164" i="35"/>
  <c r="AH126" i="35"/>
  <c r="I126" i="35"/>
  <c r="AH165" i="35"/>
  <c r="I165" i="35"/>
  <c r="I178" i="35"/>
  <c r="AH178" i="35"/>
  <c r="AK195" i="35"/>
  <c r="L195" i="35"/>
  <c r="H114" i="35"/>
  <c r="AG114" i="35"/>
  <c r="M215" i="35"/>
  <c r="AL215" i="35"/>
  <c r="K86" i="35"/>
  <c r="AJ86" i="35"/>
  <c r="I234" i="35"/>
  <c r="AH234" i="35"/>
  <c r="K221" i="35"/>
  <c r="AJ221" i="35"/>
  <c r="J164" i="35"/>
  <c r="AI164" i="35"/>
  <c r="AH237" i="35"/>
  <c r="I237" i="35"/>
  <c r="AF268" i="35"/>
  <c r="G268" i="35"/>
  <c r="M190" i="35"/>
  <c r="AL190" i="35"/>
  <c r="AF235" i="35"/>
  <c r="G235" i="35"/>
  <c r="AI266" i="35"/>
  <c r="J266" i="35"/>
  <c r="AH98" i="35"/>
  <c r="I98" i="35"/>
  <c r="AI96" i="35"/>
  <c r="J96" i="35"/>
  <c r="M8" i="35"/>
  <c r="AL8" i="35"/>
  <c r="I110" i="35"/>
  <c r="AH110" i="35"/>
  <c r="AI208" i="35"/>
  <c r="J208" i="35"/>
  <c r="G155" i="35"/>
  <c r="AF155" i="35"/>
  <c r="AF237" i="35"/>
  <c r="G237" i="35"/>
  <c r="J25" i="35"/>
  <c r="AI25" i="35"/>
  <c r="AG13" i="35"/>
  <c r="H13" i="35"/>
  <c r="H147" i="35"/>
  <c r="AG147" i="35"/>
  <c r="J104" i="35"/>
  <c r="AI104" i="35"/>
  <c r="J52" i="35"/>
  <c r="AI52" i="35"/>
  <c r="L298" i="35"/>
  <c r="AK298" i="35"/>
  <c r="J66" i="35"/>
  <c r="AI66" i="35"/>
  <c r="AL14" i="35"/>
  <c r="M14" i="35"/>
  <c r="M230" i="35"/>
  <c r="AL230" i="35"/>
  <c r="AL100" i="35"/>
  <c r="M100" i="35"/>
  <c r="K234" i="35"/>
  <c r="AJ234" i="35"/>
  <c r="AI103" i="35"/>
  <c r="J103" i="35"/>
  <c r="M279" i="35"/>
  <c r="AL279" i="35"/>
  <c r="M34" i="35"/>
  <c r="AL34" i="35"/>
  <c r="K284" i="35"/>
  <c r="AJ284" i="35"/>
  <c r="AK41" i="35"/>
  <c r="L41" i="35"/>
  <c r="M55" i="35"/>
  <c r="AL55" i="35"/>
  <c r="G51" i="35"/>
  <c r="AF51" i="35"/>
  <c r="M287" i="35"/>
  <c r="AL287" i="35"/>
  <c r="AG32" i="35"/>
  <c r="H32" i="35"/>
  <c r="M292" i="35"/>
  <c r="AL292" i="35"/>
  <c r="AJ71" i="35"/>
  <c r="K71" i="35"/>
  <c r="H60" i="35"/>
  <c r="AG60" i="35"/>
  <c r="AF62" i="35"/>
  <c r="G62" i="35"/>
  <c r="AF132" i="35"/>
  <c r="G132" i="35"/>
  <c r="I62" i="35"/>
  <c r="AH62" i="35"/>
  <c r="M136" i="35"/>
  <c r="AL136" i="35"/>
  <c r="AH71" i="35"/>
  <c r="I71" i="35"/>
  <c r="G43" i="35"/>
  <c r="AF43" i="35"/>
  <c r="L127" i="35"/>
  <c r="AK127" i="35"/>
  <c r="AL128" i="35"/>
  <c r="M128" i="35"/>
  <c r="AG284" i="35"/>
  <c r="H284" i="35"/>
  <c r="G130" i="35"/>
  <c r="AF130" i="35"/>
  <c r="AI254" i="35"/>
  <c r="J254" i="35"/>
  <c r="AF210" i="35"/>
  <c r="G210" i="35"/>
  <c r="H157" i="35"/>
  <c r="AG157" i="35"/>
  <c r="AJ201" i="35"/>
  <c r="K201" i="35"/>
  <c r="AJ91" i="35"/>
  <c r="K91" i="35"/>
  <c r="J294" i="35"/>
  <c r="AI294" i="35"/>
  <c r="J214" i="35"/>
  <c r="AI214" i="35"/>
  <c r="K165" i="35"/>
  <c r="AJ165" i="35"/>
  <c r="AI190" i="35"/>
  <c r="J190" i="35"/>
  <c r="AL157" i="35"/>
  <c r="M157" i="35"/>
  <c r="AK304" i="35"/>
  <c r="L304" i="35"/>
  <c r="AJ274" i="35"/>
  <c r="K274" i="35"/>
  <c r="J217" i="35"/>
  <c r="AI217" i="35"/>
  <c r="AK12" i="35"/>
  <c r="L12" i="35"/>
  <c r="AL124" i="35"/>
  <c r="M124" i="35"/>
  <c r="M32" i="35"/>
  <c r="AL32" i="35"/>
  <c r="M121" i="35"/>
  <c r="AL121" i="35"/>
  <c r="L233" i="35"/>
  <c r="AK233" i="35"/>
  <c r="L158" i="35"/>
  <c r="AK158" i="35"/>
  <c r="I124" i="35"/>
  <c r="AH124" i="35"/>
  <c r="M51" i="35"/>
  <c r="AL51" i="35"/>
  <c r="AL205" i="35"/>
  <c r="M205" i="35"/>
  <c r="J205" i="35"/>
  <c r="AI205" i="35"/>
  <c r="AF185" i="35"/>
  <c r="G185" i="35"/>
  <c r="I77" i="35"/>
  <c r="AH77" i="35"/>
  <c r="AI8" i="35"/>
  <c r="J8" i="35"/>
  <c r="AL40" i="35"/>
  <c r="M40" i="35"/>
  <c r="K306" i="35"/>
  <c r="AJ306" i="35"/>
  <c r="AG278" i="35"/>
  <c r="H278" i="35"/>
  <c r="AL90" i="35"/>
  <c r="M90" i="35"/>
  <c r="AI71" i="35"/>
  <c r="J71" i="35"/>
  <c r="K212" i="35"/>
  <c r="AJ212" i="35"/>
  <c r="L126" i="35"/>
  <c r="AK126" i="35"/>
  <c r="AH228" i="35"/>
  <c r="I228" i="35"/>
  <c r="AG223" i="35"/>
  <c r="H223" i="35"/>
  <c r="H306" i="35"/>
  <c r="AG306" i="35"/>
  <c r="K160" i="35"/>
  <c r="AJ160" i="35"/>
  <c r="J21" i="35"/>
  <c r="AI21" i="35"/>
  <c r="AG253" i="35"/>
  <c r="H253" i="35"/>
  <c r="I207" i="35"/>
  <c r="AH207" i="35"/>
  <c r="I155" i="35"/>
  <c r="AH155" i="35"/>
  <c r="M59" i="35"/>
  <c r="AL59" i="35"/>
  <c r="H221" i="35"/>
  <c r="AG221" i="35"/>
  <c r="AJ55" i="35"/>
  <c r="K55" i="35"/>
  <c r="AH202" i="35"/>
  <c r="I202" i="35"/>
  <c r="M158" i="35"/>
  <c r="AL158" i="35"/>
  <c r="AJ40" i="35"/>
  <c r="K40" i="35"/>
  <c r="H204" i="35"/>
  <c r="AG204" i="35"/>
  <c r="J125" i="35"/>
  <c r="AI125" i="35"/>
  <c r="AK142" i="35"/>
  <c r="L142" i="35"/>
  <c r="AJ116" i="35"/>
  <c r="K116" i="35"/>
  <c r="AF223" i="35"/>
  <c r="G223" i="35"/>
  <c r="G265" i="35"/>
  <c r="AF265" i="35"/>
  <c r="AK227" i="35"/>
  <c r="L227" i="35"/>
  <c r="AJ230" i="35"/>
  <c r="K230" i="35"/>
  <c r="M306" i="35"/>
  <c r="AL306" i="35"/>
  <c r="J154" i="35"/>
  <c r="AI154" i="35"/>
  <c r="K114" i="35"/>
  <c r="AJ114" i="35"/>
  <c r="AH134" i="35"/>
  <c r="I134" i="35"/>
  <c r="AK40" i="35"/>
  <c r="L40" i="35"/>
  <c r="M35" i="35"/>
  <c r="AL35" i="35"/>
  <c r="AJ16" i="35"/>
  <c r="K16" i="35"/>
  <c r="J201" i="35"/>
  <c r="AI201" i="35"/>
  <c r="AH285" i="35"/>
  <c r="I285" i="35"/>
  <c r="K32" i="35"/>
  <c r="AJ32" i="35"/>
  <c r="H235" i="35"/>
  <c r="AG235" i="35"/>
  <c r="L33" i="35"/>
  <c r="AK33" i="35"/>
  <c r="G245" i="35"/>
  <c r="AF245" i="35"/>
  <c r="AJ90" i="35"/>
  <c r="K90" i="35"/>
  <c r="J124" i="35"/>
  <c r="AI124" i="35"/>
  <c r="AJ62" i="35"/>
  <c r="K62" i="35"/>
  <c r="I303" i="35"/>
  <c r="AH303" i="35"/>
  <c r="M62" i="35"/>
  <c r="AL62" i="35"/>
  <c r="AH118" i="35"/>
  <c r="I118" i="35"/>
  <c r="AL298" i="35"/>
  <c r="M298" i="35"/>
  <c r="AG145" i="35"/>
  <c r="H145" i="35"/>
  <c r="AF106" i="35"/>
  <c r="G106" i="35"/>
  <c r="AJ81" i="35"/>
  <c r="K81" i="35"/>
  <c r="AG211" i="35"/>
  <c r="H211" i="35"/>
  <c r="AI281" i="35"/>
  <c r="J281" i="35"/>
  <c r="AF294" i="35"/>
  <c r="G294" i="35"/>
  <c r="AI55" i="35"/>
  <c r="J55" i="35"/>
  <c r="G226" i="35"/>
  <c r="AF226" i="35"/>
  <c r="K24" i="35"/>
  <c r="AJ24" i="35"/>
  <c r="AF60" i="35"/>
  <c r="G60" i="35"/>
  <c r="AG310" i="35"/>
  <c r="H310" i="35"/>
  <c r="AK292" i="35"/>
  <c r="L292" i="35"/>
  <c r="M233" i="35"/>
  <c r="AL233" i="35"/>
  <c r="J167" i="35"/>
  <c r="AI167" i="35"/>
  <c r="AF28" i="35"/>
  <c r="G28" i="35"/>
  <c r="AG117" i="35"/>
  <c r="H117" i="35"/>
  <c r="I201" i="35"/>
  <c r="AH201" i="35"/>
  <c r="I263" i="35"/>
  <c r="AH263" i="35"/>
  <c r="J224" i="35"/>
  <c r="AI224" i="35"/>
  <c r="AJ166" i="35"/>
  <c r="K166" i="35"/>
  <c r="M63" i="35"/>
  <c r="AL63" i="35"/>
  <c r="AI120" i="35"/>
  <c r="J120" i="35"/>
  <c r="AJ36" i="35"/>
  <c r="K36" i="35"/>
  <c r="AG303" i="35"/>
  <c r="H303" i="35"/>
  <c r="I273" i="35"/>
  <c r="AH273" i="35"/>
  <c r="AG248" i="35"/>
  <c r="H248" i="35"/>
  <c r="J30" i="35"/>
  <c r="AI30" i="35"/>
  <c r="I295" i="35"/>
  <c r="AH295" i="35"/>
  <c r="L121" i="35"/>
  <c r="AK121" i="35"/>
  <c r="L25" i="35"/>
  <c r="AK25" i="35"/>
  <c r="AH51" i="35"/>
  <c r="I51" i="35"/>
  <c r="G247" i="35"/>
  <c r="AF247" i="35"/>
  <c r="K46" i="35"/>
  <c r="AJ46" i="35"/>
  <c r="L285" i="35"/>
  <c r="AK285" i="35"/>
  <c r="H164" i="35"/>
  <c r="AG164" i="35"/>
  <c r="J34" i="35"/>
  <c r="AI34" i="35"/>
  <c r="AJ41" i="35"/>
  <c r="K41" i="35"/>
  <c r="AJ176" i="35"/>
  <c r="K176" i="35"/>
  <c r="AK167" i="35"/>
  <c r="L167" i="35"/>
  <c r="AF104" i="35"/>
  <c r="G104" i="35"/>
  <c r="AG29" i="35"/>
  <c r="H29" i="35"/>
  <c r="AH264" i="35"/>
  <c r="I264" i="35"/>
  <c r="AH188" i="35"/>
  <c r="I188" i="35"/>
  <c r="L120" i="35"/>
  <c r="AK120" i="35"/>
  <c r="AL10" i="35"/>
  <c r="M10" i="35"/>
  <c r="J106" i="35"/>
  <c r="AI106" i="35"/>
  <c r="J165" i="35"/>
  <c r="AI165" i="35"/>
  <c r="G94" i="35"/>
  <c r="AF94" i="35"/>
  <c r="AI45" i="35"/>
  <c r="J45" i="35"/>
  <c r="AF266" i="35"/>
  <c r="G266" i="35"/>
  <c r="AJ297" i="35"/>
  <c r="K297" i="35"/>
  <c r="M98" i="35"/>
  <c r="AL98" i="35"/>
  <c r="J69" i="35"/>
  <c r="AI69" i="35"/>
  <c r="M221" i="35"/>
  <c r="AL221" i="35"/>
  <c r="AJ163" i="35"/>
  <c r="K163" i="35"/>
  <c r="AG14" i="35"/>
  <c r="H14" i="35"/>
  <c r="AF224" i="35"/>
  <c r="G224" i="35"/>
  <c r="AJ42" i="35"/>
  <c r="K42" i="35"/>
  <c r="AJ50" i="35"/>
  <c r="K50" i="35"/>
  <c r="L202" i="35"/>
  <c r="AK202" i="35"/>
  <c r="AG298" i="35"/>
  <c r="H298" i="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on January 1, 2016: increase all salary and wage schedules, Longevity, premiums and differentials 2.2%. 
Step Progression is allowed.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F9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Reclassified in Feb 2017 to Loan Portfolio Specialist</t>
        </r>
      </text>
    </comment>
    <comment ref="F149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* NO CHANGE in 2017 job was established at 2017-rates.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tc={781E81FA-2F81-4A15-987F-D79F82DF80F3}</author>
  </authors>
  <commentList>
    <comment ref="Q4" authorId="0" shapeId="0" xr:uid="{781E81FA-2F81-4A15-987F-D79F82DF80F3}">
      <text>
        <t>[Threaded comment]
Your version of Excel allows you to read this threaded comment; however, any edits to it will get removed if the file is opened in a newer version of Excel. Learn more: https://go.microsoft.com/fwlink/?linkid=870924
Comment:
    Appended to formula for 2026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<sst xmlns="http://schemas.openxmlformats.org/spreadsheetml/2006/main" count="18633" uniqueCount="1151">
  <si>
    <t>Minneapolis Professional Employees Association (CPE)</t>
  </si>
  <si>
    <t>Hourly or Annual Rate</t>
  </si>
  <si>
    <t>FLSA  &amp; OTC</t>
  </si>
  <si>
    <t>Job Code</t>
  </si>
  <si>
    <t>Salary Grade</t>
  </si>
  <si>
    <t>Classification title</t>
  </si>
  <si>
    <t>PTS</t>
  </si>
  <si>
    <t>Classification Grade</t>
  </si>
  <si>
    <t>Step 1</t>
  </si>
  <si>
    <t>Step 2</t>
  </si>
  <si>
    <t>Step 3</t>
  </si>
  <si>
    <t>Step 4</t>
  </si>
  <si>
    <t>Step 5</t>
  </si>
  <si>
    <t>Step 6</t>
  </si>
  <si>
    <t>Step 7</t>
  </si>
  <si>
    <t>A</t>
  </si>
  <si>
    <t>E-1</t>
  </si>
  <si>
    <t>00220C</t>
  </si>
  <si>
    <t xml:space="preserve">Accountant II </t>
  </si>
  <si>
    <t>00350C</t>
  </si>
  <si>
    <t>33B</t>
  </si>
  <si>
    <t>Administrative Analyst II</t>
  </si>
  <si>
    <t>00340C</t>
  </si>
  <si>
    <t>Administrative Analyst II - Confidential</t>
  </si>
  <si>
    <t>00468C</t>
  </si>
  <si>
    <t>Aide to the Director Regulatory Services/Emergency Preparedness</t>
  </si>
  <si>
    <t>00481C</t>
  </si>
  <si>
    <t>Applications Analyst</t>
  </si>
  <si>
    <t>00565C</t>
  </si>
  <si>
    <t>Associate Contract Administrator</t>
  </si>
  <si>
    <t>Associate Transportation Planner</t>
  </si>
  <si>
    <t>01365C</t>
  </si>
  <si>
    <t>Booking &amp; Administrative Coordinator</t>
  </si>
  <si>
    <t>01454C</t>
  </si>
  <si>
    <t>Business Application Analyst II</t>
  </si>
  <si>
    <t>01456C</t>
  </si>
  <si>
    <t>Business Application Manager</t>
  </si>
  <si>
    <t>01455C</t>
  </si>
  <si>
    <t>21</t>
  </si>
  <si>
    <t>Business Development Lead-C</t>
  </si>
  <si>
    <t>01459C</t>
  </si>
  <si>
    <t>Business Process and Data Analyst</t>
  </si>
  <si>
    <t>52150C</t>
  </si>
  <si>
    <t>Business Services Specialist</t>
  </si>
  <si>
    <t>01441C</t>
  </si>
  <si>
    <t>Call Center Analyst</t>
  </si>
  <si>
    <t>01520C</t>
  </si>
  <si>
    <t>Career Pathways &amp; Industry Outreach Specialist</t>
  </si>
  <si>
    <t>01660C</t>
  </si>
  <si>
    <t>Chemist Water Bacteriologist I</t>
  </si>
  <si>
    <t>01670C</t>
  </si>
  <si>
    <t>Chemist Water Bacteriologist II</t>
  </si>
  <si>
    <t>01875C</t>
  </si>
  <si>
    <t>01880C</t>
  </si>
  <si>
    <t xml:space="preserve">City Planner </t>
  </si>
  <si>
    <t>02265C</t>
  </si>
  <si>
    <t>Communication Manager - CPED</t>
  </si>
  <si>
    <t>02312C</t>
  </si>
  <si>
    <t>Community Crime Prevention Analyst</t>
  </si>
  <si>
    <t>02319C</t>
  </si>
  <si>
    <t>97</t>
  </si>
  <si>
    <t>Community Relations Specialist</t>
  </si>
  <si>
    <t>52444C</t>
  </si>
  <si>
    <t>Construction Management Specialist - City</t>
  </si>
  <si>
    <t>02685C</t>
  </si>
  <si>
    <t>Coordinator Volunteers &amp; Community Partnerships</t>
  </si>
  <si>
    <t>02758C</t>
  </si>
  <si>
    <t>Crime Analyst I</t>
  </si>
  <si>
    <t>Crime Analyst II</t>
  </si>
  <si>
    <t>02870C</t>
  </si>
  <si>
    <t>Database Engineer</t>
  </si>
  <si>
    <t>52265C</t>
  </si>
  <si>
    <t>Development Finance Analyst</t>
  </si>
  <si>
    <t>52890C</t>
  </si>
  <si>
    <t>Development Finance Specialist</t>
  </si>
  <si>
    <t>52893C</t>
  </si>
  <si>
    <t>Development Grants Coordinator</t>
  </si>
  <si>
    <t>52710C</t>
  </si>
  <si>
    <t>Development Process Specialist</t>
  </si>
  <si>
    <t>52360C</t>
  </si>
  <si>
    <t>Economic Development Specialist</t>
  </si>
  <si>
    <t>03943C</t>
  </si>
  <si>
    <t>Emergency Management Assistant</t>
  </si>
  <si>
    <t>03957C</t>
  </si>
  <si>
    <t>Emergency Mgmt Training Mgr-C</t>
  </si>
  <si>
    <t>03947C</t>
  </si>
  <si>
    <t>99</t>
  </si>
  <si>
    <t>Emergency Management Grants &amp; Training Specialist</t>
  </si>
  <si>
    <t>03959C</t>
  </si>
  <si>
    <t>Employment Equity Analyst</t>
  </si>
  <si>
    <t>H</t>
  </si>
  <si>
    <t>N-3</t>
  </si>
  <si>
    <t>03958C</t>
  </si>
  <si>
    <t>56</t>
  </si>
  <si>
    <t>Energy Manager</t>
  </si>
  <si>
    <t>52320C</t>
  </si>
  <si>
    <t>60M</t>
  </si>
  <si>
    <t>Engineering Inspector - City</t>
  </si>
  <si>
    <t>04108C</t>
  </si>
  <si>
    <t>Enterprise Coordinator Asp-IPI</t>
  </si>
  <si>
    <t>04107C</t>
  </si>
  <si>
    <t>Enterprise Coordinator WFD-IPI</t>
  </si>
  <si>
    <t>04111C</t>
  </si>
  <si>
    <t>109</t>
  </si>
  <si>
    <t>Enterprise Finance Specialist</t>
  </si>
  <si>
    <t>04230C</t>
  </si>
  <si>
    <t>Event Coordinator</t>
  </si>
  <si>
    <t>04305C</t>
  </si>
  <si>
    <t xml:space="preserve">Family Support Specialist II - Employment &amp; Training </t>
  </si>
  <si>
    <t>04306C</t>
  </si>
  <si>
    <t>Family Support Specialist III - Employment &amp; Training</t>
  </si>
  <si>
    <t>04330C</t>
  </si>
  <si>
    <t>Finance Administrator Regulatory Services</t>
  </si>
  <si>
    <t>04350C</t>
  </si>
  <si>
    <t>Financial Analyst</t>
  </si>
  <si>
    <t>04427C</t>
  </si>
  <si>
    <t>Fire Plan Examiner</t>
  </si>
  <si>
    <t>04430C</t>
  </si>
  <si>
    <t>Fire Protection Specialist Inspector</t>
  </si>
  <si>
    <t>04470C</t>
  </si>
  <si>
    <t>Fleet Manager</t>
  </si>
  <si>
    <t>04472C</t>
  </si>
  <si>
    <t>Fleet Services Training Coordinator</t>
  </si>
  <si>
    <t>05263C</t>
  </si>
  <si>
    <t>72</t>
  </si>
  <si>
    <t>GIS Analyst</t>
  </si>
  <si>
    <t>05418C</t>
  </si>
  <si>
    <t>HR Consultant</t>
  </si>
  <si>
    <t>05419C</t>
  </si>
  <si>
    <t>HR Consultant - Confidential</t>
  </si>
  <si>
    <t>06059C</t>
  </si>
  <si>
    <t>Legal Analyst Police Conduct Review</t>
  </si>
  <si>
    <t>06478C</t>
  </si>
  <si>
    <t>Management Analyst</t>
  </si>
  <si>
    <t>06500C</t>
  </si>
  <si>
    <t xml:space="preserve">Management Analyst II </t>
  </si>
  <si>
    <t>06639C</t>
  </si>
  <si>
    <t>Manager Continuous Improvement</t>
  </si>
  <si>
    <t>42340C</t>
  </si>
  <si>
    <t>Marketing Specialist CPED</t>
  </si>
  <si>
    <t>07099C</t>
  </si>
  <si>
    <t>Medical Processes Coordinator</t>
  </si>
  <si>
    <t>07164C</t>
  </si>
  <si>
    <t xml:space="preserve">Multi Family Housing (MFH) Finance Specialist </t>
  </si>
  <si>
    <t>07165C</t>
  </si>
  <si>
    <t>108</t>
  </si>
  <si>
    <t xml:space="preserve">Multi Family Housing (MFH) Loan Prtfo Specialist </t>
  </si>
  <si>
    <t>07200C</t>
  </si>
  <si>
    <t>Native American Community Specialist</t>
  </si>
  <si>
    <t>06260C</t>
  </si>
  <si>
    <t>Neighborhood Support Specialist</t>
  </si>
  <si>
    <t>52410C</t>
  </si>
  <si>
    <t>NRP/Finance Specialist</t>
  </si>
  <si>
    <t>07450C</t>
  </si>
  <si>
    <t>Parking Systems Analyst</t>
  </si>
  <si>
    <t>07880C</t>
  </si>
  <si>
    <t>Plan Examiner II - Architect</t>
  </si>
  <si>
    <t>08141C</t>
  </si>
  <si>
    <t>Police Equipment Specialist</t>
  </si>
  <si>
    <t>08285C</t>
  </si>
  <si>
    <t>Principal City Planner</t>
  </si>
  <si>
    <t>08296C</t>
  </si>
  <si>
    <t>Problem Properties Operations Analyst</t>
  </si>
  <si>
    <t>08375C</t>
  </si>
  <si>
    <t>Program Development Coordinator</t>
  </si>
  <si>
    <t>08415C</t>
  </si>
  <si>
    <t>45</t>
  </si>
  <si>
    <t>Program Specialist Senior Community</t>
  </si>
  <si>
    <t>08430C</t>
  </si>
  <si>
    <t>Project Coordinator</t>
  </si>
  <si>
    <t>n/a</t>
  </si>
  <si>
    <t>08440C</t>
  </si>
  <si>
    <t>Project Manager</t>
  </si>
  <si>
    <t>08443C</t>
  </si>
  <si>
    <t>Project Manager - BIS</t>
  </si>
  <si>
    <t>08449C</t>
  </si>
  <si>
    <t>Pub Works Financial Analyst</t>
  </si>
  <si>
    <t>08447C</t>
  </si>
  <si>
    <t xml:space="preserve">Public Arts Administrator </t>
  </si>
  <si>
    <t>08488C</t>
  </si>
  <si>
    <t>Public Health Mental Health Counselor I</t>
  </si>
  <si>
    <t>08490C</t>
  </si>
  <si>
    <t>Public Health Nurse I</t>
  </si>
  <si>
    <t>04310C</t>
  </si>
  <si>
    <t>Public Health Specialist II</t>
  </si>
  <si>
    <t>04314C</t>
  </si>
  <si>
    <t>Public Health Specialist II - Emergency Preparedness</t>
  </si>
  <si>
    <t>08560C</t>
  </si>
  <si>
    <t>Public Information Officer-C</t>
  </si>
  <si>
    <t>08565C</t>
  </si>
  <si>
    <t>Public Works Operations Analyst</t>
  </si>
  <si>
    <t>08567C</t>
  </si>
  <si>
    <t>Public Works Safety Specialist</t>
  </si>
  <si>
    <t>52780C</t>
  </si>
  <si>
    <t>Real Estate Coordinator</t>
  </si>
  <si>
    <t>08840C</t>
  </si>
  <si>
    <t>Registered Professional Nurse</t>
  </si>
  <si>
    <t>09135C</t>
  </si>
  <si>
    <t>Security Coordinator</t>
  </si>
  <si>
    <t>09000C</t>
  </si>
  <si>
    <t>Senior Applications Analyst</t>
  </si>
  <si>
    <t>09162C</t>
  </si>
  <si>
    <t>Senior City Planner</t>
  </si>
  <si>
    <t>52446C</t>
  </si>
  <si>
    <t>Senior Construction Management Specialist</t>
  </si>
  <si>
    <t>52873C</t>
  </si>
  <si>
    <t>Senior Contract Management Specialist</t>
  </si>
  <si>
    <t>52875C</t>
  </si>
  <si>
    <t>Senior Development Finance Analyst</t>
  </si>
  <si>
    <t>52340C</t>
  </si>
  <si>
    <t>Senior Economic Development Specialist - City</t>
  </si>
  <si>
    <t>09170C</t>
  </si>
  <si>
    <t>Senior Event Coordinator</t>
  </si>
  <si>
    <t>04351C</t>
  </si>
  <si>
    <t>Senior Financial Analyst</t>
  </si>
  <si>
    <t>05267C</t>
  </si>
  <si>
    <t>65</t>
  </si>
  <si>
    <t>Senior GIS Analyst</t>
  </si>
  <si>
    <t>52885C</t>
  </si>
  <si>
    <t xml:space="preserve">Senior NRP/Citizen Participation Specialist </t>
  </si>
  <si>
    <t>04110C</t>
  </si>
  <si>
    <t>Senior Public Health Researcher/ Epidemiologist</t>
  </si>
  <si>
    <t>04311C</t>
  </si>
  <si>
    <t xml:space="preserve">Senior Public Health Specialist </t>
  </si>
  <si>
    <t>04313C</t>
  </si>
  <si>
    <t>Senior Public Health Specialist (Youth Development)</t>
  </si>
  <si>
    <t>09189C</t>
  </si>
  <si>
    <t xml:space="preserve">Senior Telecom Analyst </t>
  </si>
  <si>
    <t>09247C</t>
  </si>
  <si>
    <t>Software Engineer I</t>
  </si>
  <si>
    <t>09245C</t>
  </si>
  <si>
    <t>Software Engineer II - Solution Designer/Developer</t>
  </si>
  <si>
    <t>09250C</t>
  </si>
  <si>
    <t xml:space="preserve">Software Engineer III </t>
  </si>
  <si>
    <t>10385C</t>
  </si>
  <si>
    <t>51</t>
  </si>
  <si>
    <t>Sustainability Program Coordinator</t>
  </si>
  <si>
    <t>10401C</t>
  </si>
  <si>
    <t>Systems Engineer II</t>
  </si>
  <si>
    <t>10406C</t>
  </si>
  <si>
    <t>Systems Integrator V</t>
  </si>
  <si>
    <t>10407C</t>
  </si>
  <si>
    <t>Systems Integrator VI</t>
  </si>
  <si>
    <t>10527C</t>
  </si>
  <si>
    <t>Technology Services Coordinator</t>
  </si>
  <si>
    <t>10588C</t>
  </si>
  <si>
    <t>Tort Liability Claims Coordinator</t>
  </si>
  <si>
    <t>10635C</t>
  </si>
  <si>
    <t>Transportation Planner</t>
  </si>
  <si>
    <t>10665C</t>
  </si>
  <si>
    <t xml:space="preserve">Treasury Analyst </t>
  </si>
  <si>
    <t>11010C</t>
  </si>
  <si>
    <t>Workers Compensation Claims Coordinator</t>
  </si>
  <si>
    <t>00003C</t>
  </si>
  <si>
    <t>16</t>
  </si>
  <si>
    <t>311 Training Coordinator</t>
  </si>
  <si>
    <t>00180C</t>
  </si>
  <si>
    <t>25</t>
  </si>
  <si>
    <t xml:space="preserve">Accountant I </t>
  </si>
  <si>
    <t>00330C</t>
  </si>
  <si>
    <t>09</t>
  </si>
  <si>
    <t xml:space="preserve">Administrative Analyst I </t>
  </si>
  <si>
    <t>00320C</t>
  </si>
  <si>
    <t>Administrative Analyst I - Confidential</t>
  </si>
  <si>
    <t>00356C</t>
  </si>
  <si>
    <t xml:space="preserve">Administrative Assistant to the Director </t>
  </si>
  <si>
    <t>00482C</t>
  </si>
  <si>
    <t>Applications Programmer</t>
  </si>
  <si>
    <t>00483C</t>
  </si>
  <si>
    <t>64</t>
  </si>
  <si>
    <t>Applications Programmer/Analyst</t>
  </si>
  <si>
    <t>00567C</t>
  </si>
  <si>
    <t xml:space="preserve">Associate Coordinator Legal Processes </t>
  </si>
  <si>
    <t>01339C</t>
  </si>
  <si>
    <t>07</t>
  </si>
  <si>
    <t>BIS Project Assistant</t>
  </si>
  <si>
    <t>01336C</t>
  </si>
  <si>
    <t>74</t>
  </si>
  <si>
    <t>BIS Telecom Analyst I</t>
  </si>
  <si>
    <t>01337C</t>
  </si>
  <si>
    <t>63</t>
  </si>
  <si>
    <t>BIS Telecom Analyst II</t>
  </si>
  <si>
    <t>01338C</t>
  </si>
  <si>
    <t>BIS Telecom Analyst III</t>
  </si>
  <si>
    <t>01444C</t>
  </si>
  <si>
    <t>61</t>
  </si>
  <si>
    <t>Business Analyst I</t>
  </si>
  <si>
    <t>01443C</t>
  </si>
  <si>
    <t>Business Analyst II</t>
  </si>
  <si>
    <t>01442C</t>
  </si>
  <si>
    <t xml:space="preserve">Business Analyst III </t>
  </si>
  <si>
    <t>01453C</t>
  </si>
  <si>
    <t>Business Applications Analyst I</t>
  </si>
  <si>
    <t>01452C</t>
  </si>
  <si>
    <t>Business Applications Analyst I (Conf)</t>
  </si>
  <si>
    <t>02232C</t>
  </si>
  <si>
    <t>27</t>
  </si>
  <si>
    <t>Code Compliance Officer I - (Construction Inspection Services)</t>
  </si>
  <si>
    <t>08550C</t>
  </si>
  <si>
    <t>Communications Specialist</t>
  </si>
  <si>
    <t>04063C</t>
  </si>
  <si>
    <t>Engineering Applications Analyst</t>
  </si>
  <si>
    <t>04304C</t>
  </si>
  <si>
    <t>Family Support Specialist I Employment &amp; Training</t>
  </si>
  <si>
    <t>05050C</t>
  </si>
  <si>
    <t>05261C</t>
  </si>
  <si>
    <t>GIS Specialist I</t>
  </si>
  <si>
    <t>05262C</t>
  </si>
  <si>
    <t>GIS Specialist II</t>
  </si>
  <si>
    <t>05260C</t>
  </si>
  <si>
    <t xml:space="preserve">GIS Technician </t>
  </si>
  <si>
    <t>02233C</t>
  </si>
  <si>
    <t>Health Inspector I</t>
  </si>
  <si>
    <t>02234C</t>
  </si>
  <si>
    <t>28</t>
  </si>
  <si>
    <t>Health Inspector II</t>
  </si>
  <si>
    <t>05416C</t>
  </si>
  <si>
    <t>59</t>
  </si>
  <si>
    <t>HR Associate Consultant</t>
  </si>
  <si>
    <t>05743C</t>
  </si>
  <si>
    <t>Intelligence Analyst</t>
  </si>
  <si>
    <t>07228C</t>
  </si>
  <si>
    <t>Network Infrastructure Analyst</t>
  </si>
  <si>
    <t>07370C</t>
  </si>
  <si>
    <t>Paralegal</t>
  </si>
  <si>
    <t>07375C</t>
  </si>
  <si>
    <t>Paralegal Confidential</t>
  </si>
  <si>
    <t>08350C</t>
  </si>
  <si>
    <t>Program Assistant, Non-Supervisory</t>
  </si>
  <si>
    <t>04303C</t>
  </si>
  <si>
    <t>Public Health Specialist I</t>
  </si>
  <si>
    <t>01890C</t>
  </si>
  <si>
    <t>Senior Resource Coordinator</t>
  </si>
  <si>
    <t>10403C</t>
  </si>
  <si>
    <t>Systems Integrator II</t>
  </si>
  <si>
    <t>10404C</t>
  </si>
  <si>
    <t>Systems Integrator III</t>
  </si>
  <si>
    <t>10405C</t>
  </si>
  <si>
    <t>Systems Integrator IV</t>
  </si>
  <si>
    <t>10800C</t>
  </si>
  <si>
    <t>Victim/Witness Assistant</t>
  </si>
  <si>
    <t>10830C</t>
  </si>
  <si>
    <t>Video Specialist</t>
  </si>
  <si>
    <t xml:space="preserve">Provided that employees shall receive the following longevity.  </t>
  </si>
  <si>
    <t>EXEMPT EMPLOYEES:</t>
  </si>
  <si>
    <t xml:space="preserve"> additional annually at the beginning of the 10th year of service </t>
  </si>
  <si>
    <t xml:space="preserve"> additional annually at the beginning of the 15th year of service </t>
  </si>
  <si>
    <t xml:space="preserve"> additional annually at the beginning of the 20th year of service </t>
  </si>
  <si>
    <t xml:space="preserve"> additional annually at the beginning of the 25th year of service </t>
  </si>
  <si>
    <t>NON-EXEMPT EMPLOYEES:</t>
  </si>
  <si>
    <t>These payments shall be based on a maximum of 80 hours biweekly:</t>
  </si>
  <si>
    <t>hourly longevity beginning of the 10th year of service</t>
  </si>
  <si>
    <t>hourly longevity beginning of the 15th year of service</t>
  </si>
  <si>
    <t>hourly longevity beginning of the 20th year of service</t>
  </si>
  <si>
    <t>hourly longevity beginning of the 25th year of service</t>
  </si>
  <si>
    <t>SHIFT DIFFERENTIAL:</t>
  </si>
  <si>
    <t>Group 2: FLSA Non-Exempt Classifications</t>
  </si>
  <si>
    <t>Group 1: FLSA Exempt Classifications</t>
  </si>
  <si>
    <t xml:space="preserve">Overtime Codes: </t>
  </si>
  <si>
    <t xml:space="preserve">1 = Not eligible for Overtime or Comptime </t>
  </si>
  <si>
    <t>3 = Eligible for Overtime after 40 hours worked in one work week.</t>
  </si>
  <si>
    <t>City Clerk's Operation Technician</t>
  </si>
  <si>
    <t>Contract Compliance Officer II</t>
  </si>
  <si>
    <t>Urban Designer</t>
  </si>
  <si>
    <t xml:space="preserve">Senior Information Technology Program Manager </t>
  </si>
  <si>
    <t>Forensic Scientist I</t>
  </si>
  <si>
    <t>Forensic Scientist II</t>
  </si>
  <si>
    <t>05040C</t>
  </si>
  <si>
    <t>Senior Health Inspector</t>
  </si>
  <si>
    <t>420</t>
  </si>
  <si>
    <t>9</t>
  </si>
  <si>
    <t>03948C</t>
  </si>
  <si>
    <t>Emergency Management Operations Administrator</t>
  </si>
  <si>
    <t>Investment Compliance Administrator</t>
  </si>
  <si>
    <t>05755C</t>
  </si>
  <si>
    <t>08282C</t>
  </si>
  <si>
    <t>Principal Appraiser</t>
  </si>
  <si>
    <t xml:space="preserve">SAMA/CAE Premium: </t>
  </si>
  <si>
    <t xml:space="preserve">Principal Appraisers who achieve and maintain a Senior Accredited Minnesota Assessor (SAMA) or a Certified Assessment Evaluator (CAE) designation </t>
  </si>
  <si>
    <t>eliminated and the then-current premium rate will be folded into the base wage.</t>
  </si>
  <si>
    <t>Emergency Management Planning Administrator</t>
  </si>
  <si>
    <t>03949C</t>
  </si>
  <si>
    <t>Business Intelligence Analyst</t>
  </si>
  <si>
    <t>01451C</t>
  </si>
  <si>
    <t>04309C</t>
  </si>
  <si>
    <t>10730C</t>
  </si>
  <si>
    <t>04354C</t>
  </si>
  <si>
    <t>02628C</t>
  </si>
  <si>
    <t>02374C</t>
  </si>
  <si>
    <t>Water Network Analyst</t>
  </si>
  <si>
    <t>10895C</t>
  </si>
  <si>
    <t>between 2:00 p.m. and 2:00 a.m. shall be paid an additional $1.049 per hour for all hours worked on such a shift.</t>
  </si>
  <si>
    <t xml:space="preserve">shall be paid and additional $2,600 annually.  Should the City decide to make a SAMA/CAE designations a requirement of the position, the premium will be </t>
  </si>
  <si>
    <r>
      <t xml:space="preserve">Provided that </t>
    </r>
    <r>
      <rPr>
        <u/>
        <sz val="10"/>
        <rFont val="Arial"/>
        <family val="2"/>
      </rPr>
      <t>Forensic Scientist,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Forensic Video Analyst, Crime Analyst and</t>
    </r>
    <r>
      <rPr>
        <sz val="10"/>
        <rFont val="Arial"/>
        <family val="2"/>
      </rPr>
      <t xml:space="preserve"> Intelligence Analyst employees who are assigned to work a full shift which begins</t>
    </r>
  </si>
  <si>
    <t>Effective on January 1, 2016: Step Movement is allowed.</t>
  </si>
  <si>
    <t>Senior Treasury Analyst</t>
  </si>
  <si>
    <t xml:space="preserve">Community Specialist </t>
  </si>
  <si>
    <t>Data Scientist</t>
  </si>
  <si>
    <t>Public Health Mental Health Counselor II</t>
  </si>
  <si>
    <r>
      <t>Results Management Program Coordinator</t>
    </r>
    <r>
      <rPr>
        <b/>
        <sz val="12"/>
        <color theme="1"/>
        <rFont val="Times New Roman"/>
        <family val="1"/>
      </rPr>
      <t xml:space="preserve"> </t>
    </r>
  </si>
  <si>
    <t>02945C</t>
  </si>
  <si>
    <t>08489C</t>
  </si>
  <si>
    <t>08869C</t>
  </si>
  <si>
    <t>09203C</t>
  </si>
  <si>
    <t>04187C</t>
  </si>
  <si>
    <t>Equity &amp; Inclusion Program Coordinator</t>
  </si>
  <si>
    <t>Econmic Research Analyst</t>
  </si>
  <si>
    <t>52364C</t>
  </si>
  <si>
    <t>Innovation Program Manager</t>
  </si>
  <si>
    <t>05463C</t>
  </si>
  <si>
    <t>Information Technology Collaboration Analyst I</t>
  </si>
  <si>
    <t>Information Technology Collaboration Analyst II</t>
  </si>
  <si>
    <t>Information Technology Collaboration Engineer I</t>
  </si>
  <si>
    <t>Information Technology Collaboration Engineer II</t>
  </si>
  <si>
    <t>Video and Audio Evidence Technician</t>
  </si>
  <si>
    <t>Environmental Health Community Liaison</t>
  </si>
  <si>
    <t>04113C</t>
  </si>
  <si>
    <t>MPD Public Information Specialist</t>
  </si>
  <si>
    <t>Innoivation Team Planner Analyst</t>
  </si>
  <si>
    <t>05464C</t>
  </si>
  <si>
    <t>911 Training and Quality Assurance Specialist</t>
  </si>
  <si>
    <t>Coordinator Grants and Communtiy Engagement</t>
  </si>
  <si>
    <t>02657C</t>
  </si>
  <si>
    <t>10082C</t>
  </si>
  <si>
    <t>10083C</t>
  </si>
  <si>
    <t>10088C</t>
  </si>
  <si>
    <t>10089C</t>
  </si>
  <si>
    <t xml:space="preserve">Media Relations Coordinator </t>
  </si>
  <si>
    <t>Information Technology Security Engineer II</t>
  </si>
  <si>
    <t>Neighborhood and Community Relations Policy Specialist</t>
  </si>
  <si>
    <t>MPD Early Intervention Specialist</t>
  </si>
  <si>
    <t>ADA Language Access Specialist</t>
  </si>
  <si>
    <t>07153C</t>
  </si>
  <si>
    <t>07084C</t>
  </si>
  <si>
    <t>06251C</t>
  </si>
  <si>
    <t>10805C</t>
  </si>
  <si>
    <t>00005C</t>
  </si>
  <si>
    <t>00027C</t>
  </si>
  <si>
    <t>04349C</t>
  </si>
  <si>
    <t>Senior Environmental Research Analyst</t>
  </si>
  <si>
    <t>00569C</t>
  </si>
  <si>
    <t>02671C</t>
  </si>
  <si>
    <t>02759C</t>
  </si>
  <si>
    <t>05768C</t>
  </si>
  <si>
    <t>07162C</t>
  </si>
  <si>
    <t>08865C</t>
  </si>
  <si>
    <t>Coordinator Adminstrative Legal Processes</t>
  </si>
  <si>
    <t>Research Associate</t>
  </si>
  <si>
    <t>Loan Portfolio Specialist</t>
  </si>
  <si>
    <t>Shelter Veterinaria* NO CHANGE in 2017</t>
  </si>
  <si>
    <t>Effective on January 1, 2017: Step Movement is allowed.</t>
  </si>
  <si>
    <t xml:space="preserve">Effective at the start of the pay period that includes April 1, 2017: </t>
  </si>
  <si>
    <t>between 2:00 p.m. and 2:00 a.m. shall be paid an additional $1.073 per hour for all hours worked on such a shift.</t>
  </si>
  <si>
    <t>Shelter Veterinarian* NO CHANGE in 2017</t>
  </si>
  <si>
    <t>between 2:00 p.m. and 2:00 a.m. shall be paid an additional $1.098 per hour for all hours worked on such a shift.</t>
  </si>
  <si>
    <t>between 2:00 p.m. and 2:00 a.m. shall be paid an additional $1.124 per hour for all hours worked on such a shift.</t>
  </si>
  <si>
    <t xml:space="preserve">Effective at the start of the pay period that includes March 1, 2018: </t>
  </si>
  <si>
    <t xml:space="preserve">Effective at the start of the pay period that includes January 1, 2019: </t>
  </si>
  <si>
    <t xml:space="preserve">Business Development Lead </t>
  </si>
  <si>
    <t xml:space="preserve">Housing Development Program and Policy Coordinator   </t>
  </si>
  <si>
    <t>Fleet Management Specialist</t>
  </si>
  <si>
    <t>04465C</t>
  </si>
  <si>
    <t xml:space="preserve">A </t>
  </si>
  <si>
    <t>Shelter Veterinarian (non-supervisory)</t>
  </si>
  <si>
    <t>Shelter Veterinarian</t>
  </si>
  <si>
    <t>Aide to the Executive Director CPED</t>
  </si>
  <si>
    <t>Internal Auditor I</t>
  </si>
  <si>
    <t>Public Works Communications and Outreach Coordinator</t>
  </si>
  <si>
    <t>HR Business Applications Analyst</t>
  </si>
  <si>
    <t>Communication and Video Coordinator</t>
  </si>
  <si>
    <t>Victim/Witness Specialist</t>
  </si>
  <si>
    <t>03354C</t>
  </si>
  <si>
    <t>02663C</t>
  </si>
  <si>
    <t>02615C</t>
  </si>
  <si>
    <t>00467C</t>
  </si>
  <si>
    <t>05402C</t>
  </si>
  <si>
    <t xml:space="preserve">07165C </t>
  </si>
  <si>
    <t>05413C</t>
  </si>
  <si>
    <t>09002C</t>
  </si>
  <si>
    <t>h</t>
  </si>
  <si>
    <t>Victim/Witness Specialist (Effective 8/15/2017)</t>
  </si>
  <si>
    <t>Victim/Witness Assistant (Inactivated 8/15/2017)</t>
  </si>
  <si>
    <t>Minneapolis Professional Employees Association (CPE) Appendix "A"</t>
  </si>
  <si>
    <t>Homeowner Navigation Program Coordinator</t>
  </si>
  <si>
    <t>05407C</t>
  </si>
  <si>
    <t>Development Process Analyst</t>
  </si>
  <si>
    <t>Development Contracts Administrator</t>
  </si>
  <si>
    <t>03033C</t>
  </si>
  <si>
    <t>Public Health Data Scientist &amp; Epidemiologist</t>
  </si>
  <si>
    <t>08485C</t>
  </si>
  <si>
    <t>Workers Compensation Claims Adjuster</t>
  </si>
  <si>
    <t>Rental Licenses Operations Analyst</t>
  </si>
  <si>
    <t>Health and Safety Coordinator (MPD)</t>
  </si>
  <si>
    <t>08859C</t>
  </si>
  <si>
    <t>Video Analyst Office of Police Conduct Review</t>
  </si>
  <si>
    <t>10807C</t>
  </si>
  <si>
    <t>Coordinator Administrative Legal Processes</t>
  </si>
  <si>
    <t>Coordinator Grants and Community Engagement</t>
  </si>
  <si>
    <t>Economic Research Analyst</t>
  </si>
  <si>
    <t>Emergency Management Training Manager</t>
  </si>
  <si>
    <t>Innovation Team Planner Analyst</t>
  </si>
  <si>
    <t xml:space="preserve">1 = Not eligible for Overtime or Comp time </t>
  </si>
  <si>
    <t>Public Arts Administrator (Moved to CNR as now supervises)</t>
  </si>
  <si>
    <t>Public Arts Administrator (Removed from Unit; Supervisor as of 10/2017)</t>
  </si>
  <si>
    <t>11011C</t>
  </si>
  <si>
    <t>05365C</t>
  </si>
  <si>
    <t>Community Specialist Bilingual</t>
  </si>
  <si>
    <t>Community Specialist - Bilingual</t>
  </si>
  <si>
    <t>Effective September 1, 2017</t>
  </si>
  <si>
    <t>Effective February 18, 2018</t>
  </si>
  <si>
    <t>Effective January 19, 2019</t>
  </si>
  <si>
    <t>Neighborhood Support Specialist Project Lead</t>
  </si>
  <si>
    <t>Community Specialist Project Lead</t>
  </si>
  <si>
    <t xml:space="preserve">Small Business Community Liaison </t>
  </si>
  <si>
    <t xml:space="preserve">MPD Community Navigator Bilingual </t>
  </si>
  <si>
    <t>MPD Community Navigator-Bilingual</t>
  </si>
  <si>
    <t>Principal Urban Designer</t>
  </si>
  <si>
    <t>08289C</t>
  </si>
  <si>
    <t>10528C</t>
  </si>
  <si>
    <t>52901C</t>
  </si>
  <si>
    <t>MPD Community Navigator</t>
  </si>
  <si>
    <t>02373C</t>
  </si>
  <si>
    <t>06261C</t>
  </si>
  <si>
    <t>52909C</t>
  </si>
  <si>
    <t xml:space="preserve">Technology Systems and Data Analysis Coordinator </t>
  </si>
  <si>
    <t>Business Data Analyst</t>
  </si>
  <si>
    <t>59211C</t>
  </si>
  <si>
    <t>11110C</t>
  </si>
  <si>
    <r>
      <t>Results Management Program Coordinator</t>
    </r>
    <r>
      <rPr>
        <b/>
        <sz val="12"/>
        <rFont val="Times New Roman"/>
        <family val="1"/>
      </rPr>
      <t xml:space="preserve"> </t>
    </r>
  </si>
  <si>
    <t>New</t>
  </si>
  <si>
    <t>Senior Security Coordinator</t>
  </si>
  <si>
    <t>Seniorr Public Health Specialist Emergency Preparedness</t>
  </si>
  <si>
    <t>Community Relations Policy Specialist</t>
  </si>
  <si>
    <t>05767C</t>
  </si>
  <si>
    <t>Information Technology Security Engineer III</t>
  </si>
  <si>
    <t>Information Technology Senior Security Analyst</t>
  </si>
  <si>
    <t>52913C</t>
  </si>
  <si>
    <t>Reclassified 6/21/2018</t>
  </si>
  <si>
    <t>Date</t>
  </si>
  <si>
    <t>By</t>
  </si>
  <si>
    <t>Change</t>
  </si>
  <si>
    <t>Date Website Updated</t>
  </si>
  <si>
    <t>Brenda</t>
  </si>
  <si>
    <t>Deleted Coordinator Grants and Community Engagement (02657C) from Jan '19 and Mar '18 tabs because job moved to non-represented when it transitioned to a manager role in Oct '17</t>
  </si>
  <si>
    <t>Added Intelligence Analyst</t>
  </si>
  <si>
    <t>Added Coord Plans and Scheduling</t>
  </si>
  <si>
    <t>Updated in PS</t>
  </si>
  <si>
    <t>LOA created</t>
  </si>
  <si>
    <t>Data Scientist I</t>
  </si>
  <si>
    <t>Data Scientist II</t>
  </si>
  <si>
    <t>52935C</t>
  </si>
  <si>
    <t>NA</t>
  </si>
  <si>
    <t>Senior Public Health Specialist Emergency Preparedness</t>
  </si>
  <si>
    <t>Removed Development Process Specialist because it had changed to Development Process Analyst - but both were left on the schedule</t>
  </si>
  <si>
    <t>Was</t>
  </si>
  <si>
    <t>Corrected to</t>
  </si>
  <si>
    <t>59212C</t>
  </si>
  <si>
    <t>Note: Community Specialist Bilingual (52909C) is $1200 more than the Community Specialist</t>
  </si>
  <si>
    <t>Corrected the Jan '19 salary schedule for Senior Security Coord (52913C); was correct in PS</t>
  </si>
  <si>
    <t>10/15/119</t>
  </si>
  <si>
    <t>Added Lead Inspector Zoning</t>
  </si>
  <si>
    <t>Lead Inspector Zoning</t>
  </si>
  <si>
    <t>9/?/19</t>
  </si>
  <si>
    <t>Changed title of Data Scientist to Data Scientist I</t>
  </si>
  <si>
    <t>Added Data Scientist II</t>
  </si>
  <si>
    <t>Data Engineer I</t>
  </si>
  <si>
    <t>Changed title of Database Engr to Data Engr I</t>
  </si>
  <si>
    <t>06012C</t>
  </si>
  <si>
    <t>52929C</t>
  </si>
  <si>
    <t>Effective at the start of the pay period that includes April 1, 2017 (March 19, 2017): Increase all salary and wage steps, longevity and shift differentials by 2.25%</t>
  </si>
  <si>
    <t>Effective January 1, 2017: Step movement is allowed</t>
  </si>
  <si>
    <t>Pam</t>
  </si>
  <si>
    <t>Effective at the start of the pay period that includes March 1, 2018: Increase all salary and wage steps, longevity and shift differentials by 2.35%</t>
  </si>
  <si>
    <t>Effective January 1, 2018: Step movement is allowed. No schedule changes.</t>
  </si>
  <si>
    <t>Effective at the start of the pay period that includes January 1, 2019: Increase all salary and wage steps, longevity and shift differentials by 2.35%</t>
  </si>
  <si>
    <t xml:space="preserve">Effective January 1, 2019: Step movement is allowed. </t>
  </si>
  <si>
    <t>52902C</t>
  </si>
  <si>
    <t>59221C</t>
  </si>
  <si>
    <t>Multifamily Housing Comp Analy</t>
  </si>
  <si>
    <t>Corrected salary schedule for Media Relations Coord</t>
  </si>
  <si>
    <t>Removed HR Assoc Consultant</t>
  </si>
  <si>
    <t>Removed Records Management Coord until further notice</t>
  </si>
  <si>
    <t>Job was reevaluated from 385 points to 473 points. Also, didn't look like it received the 2.35% increase</t>
  </si>
  <si>
    <t>In PS eff 12/23/18</t>
  </si>
  <si>
    <t>Correct salary grade of Video Analyst Office of Police Conduct Review (373 pts) from grade 7 to grade 8</t>
  </si>
  <si>
    <t>Public Works Workforce Coord</t>
  </si>
  <si>
    <t>52948C</t>
  </si>
  <si>
    <t>Added job code for Public Works Workforce Coord</t>
  </si>
  <si>
    <t>Classification
 Grade</t>
  </si>
  <si>
    <t>Video Production Coordinator</t>
  </si>
  <si>
    <t>Added Video Production Coordinator (still need job code and grade)</t>
  </si>
  <si>
    <t>Removed Emergency Management Grants &amp; Training Specialist (03947C) b/c inactive in PS</t>
  </si>
  <si>
    <t>52942C</t>
  </si>
  <si>
    <t>52922C</t>
  </si>
  <si>
    <t>10810C</t>
  </si>
  <si>
    <t>08287C</t>
  </si>
  <si>
    <t>02763C</t>
  </si>
  <si>
    <t>00465C</t>
  </si>
  <si>
    <t>Principal Resource Coordinator</t>
  </si>
  <si>
    <t>Principal Business Analyst</t>
  </si>
  <si>
    <t>Data Engineer II</t>
  </si>
  <si>
    <r>
      <t xml:space="preserve">Added </t>
    </r>
    <r>
      <rPr>
        <sz val="11"/>
        <color rgb="FFFF0000"/>
        <rFont val="Calibri"/>
        <family val="2"/>
        <scheme val="minor"/>
      </rPr>
      <t xml:space="preserve">Data Scientist II </t>
    </r>
    <r>
      <rPr>
        <sz val="11"/>
        <color theme="1"/>
        <rFont val="Calibri"/>
        <family val="2"/>
        <scheme val="minor"/>
      </rPr>
      <t xml:space="preserve">- but </t>
    </r>
    <r>
      <rPr>
        <u/>
        <sz val="11"/>
        <color rgb="FFFF0000"/>
        <rFont val="Calibri"/>
        <family val="2"/>
        <scheme val="minor"/>
      </rPr>
      <t>hidden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until final</t>
    </r>
  </si>
  <si>
    <r>
      <t xml:space="preserve">Added </t>
    </r>
    <r>
      <rPr>
        <sz val="11"/>
        <color rgb="FFFF0000"/>
        <rFont val="Calibri"/>
        <family val="2"/>
        <scheme val="minor"/>
      </rPr>
      <t>Data Engineer II</t>
    </r>
    <r>
      <rPr>
        <sz val="11"/>
        <color theme="1"/>
        <rFont val="Calibri"/>
        <family val="2"/>
        <scheme val="minor"/>
      </rPr>
      <t xml:space="preserve"> - but </t>
    </r>
    <r>
      <rPr>
        <u/>
        <sz val="11"/>
        <color rgb="FFFF0000"/>
        <rFont val="Calibri"/>
        <family val="2"/>
        <scheme val="minor"/>
      </rPr>
      <t>hidden</t>
    </r>
    <r>
      <rPr>
        <sz val="11"/>
        <color theme="1"/>
        <rFont val="Calibri"/>
        <family val="2"/>
        <scheme val="minor"/>
      </rPr>
      <t xml:space="preserve"> until final</t>
    </r>
  </si>
  <si>
    <t>Added Principal Business Analyst</t>
  </si>
  <si>
    <t>Added Business Analyst I</t>
  </si>
  <si>
    <t>Crime Lab Quality Assurance Analyst</t>
  </si>
  <si>
    <t>Added Crime Lab Quality Assurance Analyst</t>
  </si>
  <si>
    <t>Aide to the Director Public Works</t>
  </si>
  <si>
    <t>Added Aide to the Director Public Works</t>
  </si>
  <si>
    <t>Completed audit against PS rates</t>
  </si>
  <si>
    <t>Effective March 1, 2020</t>
  </si>
  <si>
    <t>Professional Organization Membership:</t>
  </si>
  <si>
    <t>Effective March 1, 2021</t>
  </si>
  <si>
    <t>Effective March 1, 2022</t>
  </si>
  <si>
    <t>Added Forensic Scientist Training premium = $1.00 hr</t>
  </si>
  <si>
    <t>Added Forensic Scientist uniform allowance = $250 year</t>
  </si>
  <si>
    <t>Added Forensic Scientist professional membership fee = $125 year</t>
  </si>
  <si>
    <t>Increased Wages, Longevity Pay and Shift differential by 2.25%</t>
  </si>
  <si>
    <t>Added new shift diff for 12:00 pm - 1:59 am of $1.22 hr</t>
  </si>
  <si>
    <t>March 2020 Changes:</t>
  </si>
  <si>
    <t>March 2021 Changes</t>
  </si>
  <si>
    <t>Increased Wages, Longevity Pay and Shift differential by 2.35%</t>
  </si>
  <si>
    <t>March 2022 Changes</t>
  </si>
  <si>
    <t>Increased Wages, Longevity Pay and Shift differential by 2.75%</t>
  </si>
  <si>
    <t>Principal Appraisers who achieve and maintain a Senior Accredited Minnesota Assessor (SAMA) or a Certified Assessment Evaluator (CAE) designation shall be paid an additional $2,600 annually.  Should the City decide to make a SAMA/CAE designations a requirement of the position, the premium will be eliminated and the then-current premium rate will be folded into the base wage.</t>
  </si>
  <si>
    <t>Effective January 1, 2020</t>
  </si>
  <si>
    <t>$9.50 per day when assigned and used.</t>
  </si>
  <si>
    <t>FORENSIC SCIENTISTS</t>
  </si>
  <si>
    <t>Training Premium:</t>
  </si>
  <si>
    <t>Annual Clothing Allowance:</t>
  </si>
  <si>
    <t>Language Premium:</t>
  </si>
  <si>
    <t xml:space="preserve">A premium rate for use of a second language may be provided at the sole discretion of the City. Exempt and Non-exempt employees will be compensated at the rate of </t>
  </si>
  <si>
    <t xml:space="preserve">52710C </t>
  </si>
  <si>
    <t>inactive</t>
  </si>
  <si>
    <t>Emergency Management Grants and Training Specialist</t>
  </si>
  <si>
    <t xml:space="preserve">03947C </t>
  </si>
  <si>
    <t>Neighborhood &amp; Community Relations Policy Specialist</t>
  </si>
  <si>
    <r>
      <t>06251C</t>
    </r>
    <r>
      <rPr>
        <sz val="12"/>
        <color rgb="FF000000"/>
        <rFont val="Arial"/>
        <family val="2"/>
      </rPr>
      <t xml:space="preserve"> </t>
    </r>
  </si>
  <si>
    <t>Added MPD Information Management  Analyst</t>
  </si>
  <si>
    <t>Added Enterprise Information Management Analyst</t>
  </si>
  <si>
    <t>Added Records Management Specialist</t>
  </si>
  <si>
    <t>Enterprise Information Management Analyst</t>
  </si>
  <si>
    <t>Records Management Specialist</t>
  </si>
  <si>
    <t>MPD Data Management Analyst</t>
  </si>
  <si>
    <t>52971C</t>
  </si>
  <si>
    <t>52957C</t>
  </si>
  <si>
    <t>08700C</t>
  </si>
  <si>
    <t>Rental Housing Liaison</t>
  </si>
  <si>
    <t xml:space="preserve">52972C </t>
  </si>
  <si>
    <t>Added Rental Housing Liaison</t>
  </si>
  <si>
    <t>IT Security Analyst</t>
  </si>
  <si>
    <t>52975C</t>
  </si>
  <si>
    <t>Senior Plan Examiner</t>
  </si>
  <si>
    <t>Added Senior Plan Examiner</t>
  </si>
  <si>
    <t>52980C</t>
  </si>
  <si>
    <t>52940C</t>
  </si>
  <si>
    <t>Unhid Data Scientist II and Data Engineer II</t>
  </si>
  <si>
    <t>Corrected job code for Data Scientist II</t>
  </si>
  <si>
    <t>Corrected class grade for Media Relations Coord from 8 to 10</t>
  </si>
  <si>
    <t>Corrected FLSA status for Senior Enviromental Research Analyst; corrected sal grade from 45 to 11</t>
  </si>
  <si>
    <t>Corrected FLSA status for Shelter Veterinarian</t>
  </si>
  <si>
    <t>Corrected Senior Plan Examiner job code</t>
  </si>
  <si>
    <t>Added Financial Systems Services Lead</t>
  </si>
  <si>
    <t>59220C</t>
  </si>
  <si>
    <t>Financial Systems Services Lead</t>
  </si>
  <si>
    <t>Coordinator Plans &amp; Scheduling</t>
  </si>
  <si>
    <t>02678C</t>
  </si>
  <si>
    <t>Added Coodinator Plans &amp; Scheduling</t>
  </si>
  <si>
    <t>Senior Business Analyst</t>
  </si>
  <si>
    <t>01446C</t>
  </si>
  <si>
    <t>Added Sr Business Analyst</t>
  </si>
  <si>
    <t>Correct salary range for Coordinator Plans &amp; Scheduling</t>
  </si>
  <si>
    <t>Homless Response Coordinator</t>
  </si>
  <si>
    <t>52983C</t>
  </si>
  <si>
    <t>Added Public Health Specialist II - Emergency Response</t>
  </si>
  <si>
    <t>Class
Grade</t>
  </si>
  <si>
    <t>Public Health Specialist II - Emergency Response</t>
  </si>
  <si>
    <t>Points</t>
  </si>
  <si>
    <t xml:space="preserve">Housing &amp; Equitable Development Policy Coordinator </t>
  </si>
  <si>
    <t>59408C</t>
  </si>
  <si>
    <t>Senior Economic Development Specialist</t>
  </si>
  <si>
    <t>Changed JC 05402C title from Housing Development Program and Policy Coordinator to Housing &amp; Equitable Development Policy Coordinator</t>
  </si>
  <si>
    <t>IT Project Assistant</t>
  </si>
  <si>
    <t>IT Telecom Analyst I</t>
  </si>
  <si>
    <t>IT Telecom Analyst II</t>
  </si>
  <si>
    <t>IT Telecom Analyst III</t>
  </si>
  <si>
    <t>Project Manager - IT</t>
  </si>
  <si>
    <t>Changed BIS to IT</t>
  </si>
  <si>
    <t>Added Communications Coordinator - Public Health</t>
  </si>
  <si>
    <t>E1</t>
  </si>
  <si>
    <t>Communications Coordinator - Public Health</t>
  </si>
  <si>
    <t>52992C</t>
  </si>
  <si>
    <t>Changed Senior Plan Examiner from non-exempt to exempt. Kept the non-exempt rates because they were higher than the exempt job with the same number of points.</t>
  </si>
  <si>
    <t>Updated Development Grants Coordinator from grade 10 to 11 and updated sal plan/schedule accordingly</t>
  </si>
  <si>
    <t>Neighborhood Support Specialist I</t>
  </si>
  <si>
    <t>Added Neighborhood Support Specialist I and changed the title of Neighborhood Support Specialist to Neighborhood Support Specialist II</t>
  </si>
  <si>
    <t>Neighborhood Support Specialist II</t>
  </si>
  <si>
    <t>Internal Auditor II</t>
  </si>
  <si>
    <t>Updated Internal Auditor I FLSA status, salary grade &amp; schedule</t>
  </si>
  <si>
    <t>Added Internal Auditor II</t>
  </si>
  <si>
    <t>Finance Administrator - CPED</t>
  </si>
  <si>
    <t>52997C</t>
  </si>
  <si>
    <t>Data Scientist - MPD</t>
  </si>
  <si>
    <t>Added Data Scientist - MPD</t>
  </si>
  <si>
    <t>Senior Plan Examiner I</t>
  </si>
  <si>
    <t>Updated title of Sr Plan Examiner to Sr Plan Examiner I</t>
  </si>
  <si>
    <t xml:space="preserve">Brenda </t>
  </si>
  <si>
    <t>Intelligence Analyst II</t>
  </si>
  <si>
    <t>clean up salary schedule next time</t>
  </si>
  <si>
    <t>Updated sal grade/class grade/salary schedule for Senior Economic Development Specialist</t>
  </si>
  <si>
    <t>Senior Public Health Specialist - Immunizations</t>
  </si>
  <si>
    <t>52999C</t>
  </si>
  <si>
    <t>Added Senior Public Health Specialist - Immunizations</t>
  </si>
  <si>
    <t>Changed Intelligence Analyst to Intelligence Analyst I</t>
  </si>
  <si>
    <t>Community Specialist - Health</t>
  </si>
  <si>
    <t>59411C</t>
  </si>
  <si>
    <t>Added Community Specialist - Health</t>
  </si>
  <si>
    <t>Updated salary schedule for Principal City Planner</t>
  </si>
  <si>
    <t>53003C</t>
  </si>
  <si>
    <t>53002C</t>
  </si>
  <si>
    <t>(2.35% increase)</t>
  </si>
  <si>
    <t>(2.75% increase)</t>
  </si>
  <si>
    <t>(2.25% increase)</t>
  </si>
  <si>
    <t>59413C</t>
  </si>
  <si>
    <t>Senior Public Health Researcher/Epidemiologist</t>
  </si>
  <si>
    <t>Longevity</t>
  </si>
  <si>
    <t>10Ex</t>
  </si>
  <si>
    <t>15Ex</t>
  </si>
  <si>
    <t>20Ex</t>
  </si>
  <si>
    <t>25Ex</t>
  </si>
  <si>
    <t>10Nex</t>
  </si>
  <si>
    <t>20Nex</t>
  </si>
  <si>
    <t>15Nex</t>
  </si>
  <si>
    <t>25Nex</t>
  </si>
  <si>
    <t>CPENIT</t>
  </si>
  <si>
    <t>CPETPP</t>
  </si>
  <si>
    <t>CPECDY</t>
  </si>
  <si>
    <t>Law Enforcement Auditor</t>
  </si>
  <si>
    <t>Community Navigator</t>
  </si>
  <si>
    <t>Changed MPD Community Navigator to Community Navigator</t>
  </si>
  <si>
    <t xml:space="preserve">Community Navigator Bilingual </t>
  </si>
  <si>
    <t>Changed MPD Community Navigator Bilingual to Community Navigator Bilingual</t>
  </si>
  <si>
    <t>Communications Specialist - CPED</t>
  </si>
  <si>
    <t>Added Communications Specialist - CPED</t>
  </si>
  <si>
    <t>Consolidated and alphabetized exempt and non-exempt jobs together - ok from Julie today</t>
  </si>
  <si>
    <t>PeopleSoft System Administrator</t>
  </si>
  <si>
    <t>59418C</t>
  </si>
  <si>
    <t>Added PeopleSoft System Admin</t>
  </si>
  <si>
    <t>Health Program Coordinator - Non-Supervisor</t>
  </si>
  <si>
    <t>37</t>
  </si>
  <si>
    <t>59419C</t>
  </si>
  <si>
    <t>Engineering Project Management Analyst</t>
  </si>
  <si>
    <t>Added Engineering Project Management Analyst</t>
  </si>
  <si>
    <t>53014C</t>
  </si>
  <si>
    <t xml:space="preserve">Added Health Program Coordinator - Non-Supervisor </t>
  </si>
  <si>
    <t>Strategic Communications Specialist</t>
  </si>
  <si>
    <t>Added Strategic Communications Coordinator</t>
  </si>
  <si>
    <t>Information Technology Collaboration Analyst II - CPED</t>
  </si>
  <si>
    <t>53013C</t>
  </si>
  <si>
    <t>59421C</t>
  </si>
  <si>
    <t>Curriculum Development Specialist - MPD</t>
  </si>
  <si>
    <t>53017C</t>
  </si>
  <si>
    <t>Added Law Enforcement Auditor</t>
  </si>
  <si>
    <t>Added Curriculum Development Specialist - MPD</t>
  </si>
  <si>
    <t>59422C</t>
  </si>
  <si>
    <t>Added Forensic Aministrative Analyst</t>
  </si>
  <si>
    <t>Forensic Administrative Analyst</t>
  </si>
  <si>
    <t>59423C</t>
  </si>
  <si>
    <t>53018C</t>
  </si>
  <si>
    <t>Added Information Technology Collaboration Analyst - CPED</t>
  </si>
  <si>
    <t>Added Principal Application Analyst</t>
  </si>
  <si>
    <t>Principal Applications Analyst</t>
  </si>
  <si>
    <t>104</t>
  </si>
  <si>
    <t>53020C</t>
  </si>
  <si>
    <t>Added Web Content Specialist</t>
  </si>
  <si>
    <t>53023C</t>
  </si>
  <si>
    <t>Web Content Specialist</t>
  </si>
  <si>
    <t>39</t>
  </si>
  <si>
    <t>Intelligence Analyst I</t>
  </si>
  <si>
    <t>59424C</t>
  </si>
  <si>
    <t>Added Intelligence Analyst II</t>
  </si>
  <si>
    <t>Senior Environmental Health Specialist</t>
  </si>
  <si>
    <t>58</t>
  </si>
  <si>
    <t>Changed salary grade for Principal City Planner to 58; updated salary schedule</t>
  </si>
  <si>
    <t>Management Analyst I</t>
  </si>
  <si>
    <t>Changed title of Management Analyst to Management Analyst I</t>
  </si>
  <si>
    <t>Environmental Health Specialist I</t>
  </si>
  <si>
    <t>Environmental Health Specialist II</t>
  </si>
  <si>
    <t>53026C</t>
  </si>
  <si>
    <t xml:space="preserve">53027C </t>
  </si>
  <si>
    <t>117</t>
  </si>
  <si>
    <t>118</t>
  </si>
  <si>
    <t>53027C</t>
  </si>
  <si>
    <t>Added Environmental Health Specialist I</t>
  </si>
  <si>
    <t xml:space="preserve">Added Environmental Health Specialist II </t>
  </si>
  <si>
    <t>Added Senior Environmental Health Specialist</t>
  </si>
  <si>
    <t>Community Specialist - People with Disabilities</t>
  </si>
  <si>
    <t>Added Community Specialist - People with Disabilities</t>
  </si>
  <si>
    <t>59430C</t>
  </si>
  <si>
    <t>Added Public Health Specialist II - Contracts</t>
  </si>
  <si>
    <t>Public Health Specialist II - Contracts</t>
  </si>
  <si>
    <t>59427C</t>
  </si>
  <si>
    <t>59431C</t>
  </si>
  <si>
    <t>IT Contracts Manager</t>
  </si>
  <si>
    <t>Added IT Contracts Manager</t>
  </si>
  <si>
    <t>Last updated July 14, 2022</t>
  </si>
  <si>
    <t>Healthy Homes Inspector I</t>
  </si>
  <si>
    <t>Healthy Homes Inspector II</t>
  </si>
  <si>
    <t>53032C</t>
  </si>
  <si>
    <t>59432C</t>
  </si>
  <si>
    <t>Added Healthy Homes Inspector I</t>
  </si>
  <si>
    <t>Added Healthy Homes Inspector II</t>
  </si>
  <si>
    <t>Inactivated Health Inspector I</t>
  </si>
  <si>
    <t>Inactivated Health Inspector II</t>
  </si>
  <si>
    <t>Inactivated Senior Health Inspector</t>
  </si>
  <si>
    <t>Public Information Officer</t>
  </si>
  <si>
    <t>Language Services Program Management Coordinator</t>
  </si>
  <si>
    <t>53033C</t>
  </si>
  <si>
    <t>Added Language Services Program Management Coordinator</t>
  </si>
  <si>
    <t xml:space="preserve">additional annually at the beginning of the 10th year of service </t>
  </si>
  <si>
    <t xml:space="preserve">additional annually at the beginning of the 15th year of service </t>
  </si>
  <si>
    <t xml:space="preserve">additional annually at the beginning of the 20th year of service </t>
  </si>
  <si>
    <t xml:space="preserve">additional annually at the beginning of the 25th year of service </t>
  </si>
  <si>
    <t>FLSA</t>
  </si>
  <si>
    <t>Title</t>
  </si>
  <si>
    <t>Update</t>
  </si>
  <si>
    <t>Y</t>
  </si>
  <si>
    <t>Sal Grade</t>
  </si>
  <si>
    <t>IncrPerc2023</t>
  </si>
  <si>
    <t>Data From</t>
  </si>
  <si>
    <t>Data2022</t>
  </si>
  <si>
    <t>N</t>
  </si>
  <si>
    <t>Sal Grd</t>
  </si>
  <si>
    <t>Data2023</t>
  </si>
  <si>
    <t>Data2024</t>
  </si>
  <si>
    <t>On-Call Pay</t>
  </si>
  <si>
    <t>CPECWE</t>
  </si>
  <si>
    <t>CPELDS</t>
  </si>
  <si>
    <t>TL-Night Shift Premium-CPE</t>
  </si>
  <si>
    <t>TL-On call by the day-CPE</t>
  </si>
  <si>
    <t>TL-On call by day Weekend-CWE</t>
  </si>
  <si>
    <t>Lead Prem(Clinic Supv)-CPE</t>
  </si>
  <si>
    <t>CPESAM</t>
  </si>
  <si>
    <t>Senior Accredited MN Assessor</t>
  </si>
  <si>
    <t>CPECAE</t>
  </si>
  <si>
    <t>Certified Assessment Evaluator</t>
  </si>
  <si>
    <t>CPEBIL</t>
  </si>
  <si>
    <t>Bi-lingual Premium pay</t>
  </si>
  <si>
    <t>TL-Training Premium Pay-CPE</t>
  </si>
  <si>
    <t>Clothing Allowance</t>
  </si>
  <si>
    <t>Professional Membership</t>
  </si>
  <si>
    <t>Membership</t>
  </si>
  <si>
    <t>hard coded values</t>
  </si>
  <si>
    <t>98</t>
  </si>
  <si>
    <t>94</t>
  </si>
  <si>
    <t>93</t>
  </si>
  <si>
    <t>90</t>
  </si>
  <si>
    <t>85</t>
  </si>
  <si>
    <t>7</t>
  </si>
  <si>
    <t>66</t>
  </si>
  <si>
    <t>60</t>
  </si>
  <si>
    <t>50</t>
  </si>
  <si>
    <t>48</t>
  </si>
  <si>
    <t>4</t>
  </si>
  <si>
    <t>38</t>
  </si>
  <si>
    <t>36</t>
  </si>
  <si>
    <t>31</t>
  </si>
  <si>
    <t>29</t>
  </si>
  <si>
    <t>20</t>
  </si>
  <si>
    <t>171</t>
  </si>
  <si>
    <t>168</t>
  </si>
  <si>
    <t>160</t>
  </si>
  <si>
    <t>15</t>
  </si>
  <si>
    <t>121</t>
  </si>
  <si>
    <t>116</t>
  </si>
  <si>
    <t>115</t>
  </si>
  <si>
    <t>113</t>
  </si>
  <si>
    <t>111</t>
  </si>
  <si>
    <t>110</t>
  </si>
  <si>
    <t>107</t>
  </si>
  <si>
    <t>105</t>
  </si>
  <si>
    <t>102</t>
  </si>
  <si>
    <t>101</t>
  </si>
  <si>
    <t>1</t>
  </si>
  <si>
    <t>IncrPerc2024</t>
  </si>
  <si>
    <t>IncrPerc2025</t>
  </si>
  <si>
    <t>Updated salary grade, points and salary schedule for Data Scientist - MPD</t>
  </si>
  <si>
    <t>59428C</t>
  </si>
  <si>
    <t>01</t>
  </si>
  <si>
    <t>`</t>
  </si>
  <si>
    <t>hard coded</t>
  </si>
  <si>
    <t>Added Legislative Business Analyst</t>
  </si>
  <si>
    <t>Legislative Business Analyst</t>
  </si>
  <si>
    <t>Video Production Operations Coordinator</t>
  </si>
  <si>
    <t>59451C</t>
  </si>
  <si>
    <t>Enterprise Information Management Analyst II</t>
  </si>
  <si>
    <t>35</t>
  </si>
  <si>
    <t>Enterprise Information Management Analyst I</t>
  </si>
  <si>
    <t>59452C</t>
  </si>
  <si>
    <t>Enterprise Information Management Analyst III</t>
  </si>
  <si>
    <t>Marie</t>
  </si>
  <si>
    <t>Added Enterprise Info Mgmt Analyst I/III</t>
  </si>
  <si>
    <t>Renamed Enterprise Info Mgt Analyst to EIMA II, both grade 9</t>
  </si>
  <si>
    <t>Converted Video specialist to Video Production Operations Coordinated - updated points, salary grade and pay</t>
  </si>
  <si>
    <t>53049C</t>
  </si>
  <si>
    <t>Renamed Communications Spec II - CPED to Communication Spec - CPED per request from HR Rep</t>
  </si>
  <si>
    <t>Communications Specialist  - CPED</t>
  </si>
  <si>
    <t>Updated City Planner/Sr/Princ schedules to 9, 10, 11</t>
  </si>
  <si>
    <t>Program Manager</t>
  </si>
  <si>
    <t>59459C</t>
  </si>
  <si>
    <t>Public Health Specialist II - Neighborhood Safety</t>
  </si>
  <si>
    <t>Added Public Health Specialist II - Neighborhood Safety</t>
  </si>
  <si>
    <t>Added Enterprise Events Manager</t>
  </si>
  <si>
    <t>53052C</t>
  </si>
  <si>
    <t>Enterprise Events Manager</t>
  </si>
  <si>
    <t>E</t>
  </si>
  <si>
    <t>Added Recycling Services Program Asst</t>
  </si>
  <si>
    <t>53053C</t>
  </si>
  <si>
    <t>Recycling Services Program Assistant</t>
  </si>
  <si>
    <t>59460C</t>
  </si>
  <si>
    <t>Program Assistant - Neighborhood Safety</t>
  </si>
  <si>
    <t>Added Program Manager - Neighborhood Safety</t>
  </si>
  <si>
    <t>Added Senior Engineering Applications Analyst</t>
  </si>
  <si>
    <t>59461C</t>
  </si>
  <si>
    <t>Senior Engineering Applications Analyst</t>
  </si>
  <si>
    <t>59462C</t>
  </si>
  <si>
    <t>Wage Theft Investigator</t>
  </si>
  <si>
    <t>Erick</t>
  </si>
  <si>
    <t>Added Wage Theft Investigator</t>
  </si>
  <si>
    <t>53056C</t>
  </si>
  <si>
    <t>MPD Compliance Specialist</t>
  </si>
  <si>
    <t>Added MPD Compliance Specialist</t>
  </si>
  <si>
    <t>59465C</t>
  </si>
  <si>
    <t>Senior Public Health Specialist - Neighborhood Safety</t>
  </si>
  <si>
    <t>Added Nurse Practitioner/Physician Assistant</t>
  </si>
  <si>
    <t>07250C</t>
  </si>
  <si>
    <t>120</t>
  </si>
  <si>
    <t>Nurse Practitioner/Physician Assistant</t>
  </si>
  <si>
    <t>59467C</t>
  </si>
  <si>
    <t>123</t>
  </si>
  <si>
    <t>Lead Clinician Nurse Practitioner/Physician Assistant</t>
  </si>
  <si>
    <t>Added Lead Clinician Nurse Practitioner/Physician Assistant</t>
  </si>
  <si>
    <t>59469C</t>
  </si>
  <si>
    <t>Animal Shelter Foster Program Coordinator</t>
  </si>
  <si>
    <t>Updated MPD Compliance Specialist</t>
  </si>
  <si>
    <t>Added Animal Shelter Foster Program Coordinator</t>
  </si>
  <si>
    <t>59470C</t>
  </si>
  <si>
    <t>MPD Health and Wellness Specialist</t>
  </si>
  <si>
    <t>Added Health and Wellness Specialist</t>
  </si>
  <si>
    <t>134</t>
  </si>
  <si>
    <t>114</t>
  </si>
  <si>
    <t>Updated Principal Appraiser pay rates - based on market analysis only</t>
  </si>
  <si>
    <t>Added Senior Paralegal</t>
  </si>
  <si>
    <t>59472C</t>
  </si>
  <si>
    <t>Senior Paralegal</t>
  </si>
  <si>
    <t>Removed Coordinator Volunteers &amp; Community Partnerships; replaced with Animal Shelter Volunteer and Outreach Coordinator, grade 9</t>
  </si>
  <si>
    <t>40</t>
  </si>
  <si>
    <t>Animal Shelter Volunteer &amp; Outreach Coordinator</t>
  </si>
  <si>
    <t>Removed City Clerk's Operation Technician as this became the Legislative Business Analyst</t>
  </si>
  <si>
    <t>53065C</t>
  </si>
  <si>
    <t>Constituent Services Coordinator</t>
  </si>
  <si>
    <t>Added 53065C Consituent Services Coordinator</t>
  </si>
  <si>
    <t>53066C</t>
  </si>
  <si>
    <t>Administrative Program Specialist</t>
  </si>
  <si>
    <t>Added 53066C Administrative Services Specialist</t>
  </si>
  <si>
    <t>Removed 52992C Communications Coordinator - Public Health (Changed to Comm Mgr - Public Health and moved to CNR</t>
  </si>
  <si>
    <t>Senior Banking Analyst</t>
  </si>
  <si>
    <t>Updated Senior Treasury Analyst to Senior Banking Analyst in 2024 and 2025</t>
  </si>
  <si>
    <t>Changed title of MPD Community Navigator Bilingual to Community Navigator Bilingual</t>
  </si>
  <si>
    <t>59481C</t>
  </si>
  <si>
    <t>Administrative Program Coordinator</t>
  </si>
  <si>
    <t>Added 59481C Administrative Program Coordinator</t>
  </si>
  <si>
    <t>Added Intake Coordinator to 2024 and 2025</t>
  </si>
  <si>
    <t>59480C</t>
  </si>
  <si>
    <t>Intake Coordinator</t>
  </si>
  <si>
    <t>53079C</t>
  </si>
  <si>
    <t>Community Forester</t>
  </si>
  <si>
    <t>Added 53079C Community Forester</t>
  </si>
  <si>
    <t>53075C</t>
  </si>
  <si>
    <t>Financial Analyst - Banking, Investment and Debt</t>
  </si>
  <si>
    <t>Added Financial Analyst - Banking, Investment and Debt</t>
  </si>
  <si>
    <t>Added Senior Debt Analyst</t>
  </si>
  <si>
    <t>59479C</t>
  </si>
  <si>
    <t>Senior Debt Analyst</t>
  </si>
  <si>
    <t>Senior Investment Analyst</t>
  </si>
  <si>
    <t>Updated name from Investments Compliance Administrator to Senior Investment Analyst</t>
  </si>
  <si>
    <t>Added Rental Housing Liaison - Bilingual</t>
  </si>
  <si>
    <t>53080C</t>
  </si>
  <si>
    <t>Rental Housing Liaison - Bilingual</t>
  </si>
  <si>
    <t>174</t>
  </si>
  <si>
    <t>Added Sr Environmental Health Community Liaison</t>
  </si>
  <si>
    <t>59483C</t>
  </si>
  <si>
    <t>Senior Environmental Health Community Liaison</t>
  </si>
  <si>
    <t>01545C</t>
  </si>
  <si>
    <t>Debt Manager - Non Supervisory</t>
  </si>
  <si>
    <t>Added Debt Manager Non-Supervisory</t>
  </si>
  <si>
    <t>Added Sustainability Program Manager</t>
  </si>
  <si>
    <t>59488C</t>
  </si>
  <si>
    <t>Sustainability Program Manager</t>
  </si>
  <si>
    <t>Added Database Engineer II</t>
  </si>
  <si>
    <t>Added Systems Engineer I</t>
  </si>
  <si>
    <t>53084C</t>
  </si>
  <si>
    <t>Database Engineer II</t>
  </si>
  <si>
    <t>59487C</t>
  </si>
  <si>
    <t>Systems Engineer I</t>
  </si>
  <si>
    <t>Updated rates for Crime Analyst I and II after market study</t>
  </si>
  <si>
    <t>124</t>
  </si>
  <si>
    <t>Added Emergency Preparedness Specialist - Volunteer &amp; Collaborations Coordinator</t>
  </si>
  <si>
    <t>59492C</t>
  </si>
  <si>
    <t>Emergency Preparedness Specialist - Volunteer &amp; Collaborations Coordinator</t>
  </si>
  <si>
    <t>Added Business Applications Specialist - Property Services</t>
  </si>
  <si>
    <t>Business Applications Specialist - Property Services</t>
  </si>
  <si>
    <t>59493C</t>
  </si>
  <si>
    <t>Senior Public Health Specialist Emergency Preparedness &amp; Response</t>
  </si>
  <si>
    <t>Changed title and points for 59212 to Sr Public Health Specialist - Emergency Preparedness &amp; Response due to Job classification</t>
  </si>
  <si>
    <t>59496C</t>
  </si>
  <si>
    <t>Senior Victim Witness Specialist</t>
  </si>
  <si>
    <t>Added Senior Victim Witness Specialist</t>
  </si>
  <si>
    <t>59497C</t>
  </si>
  <si>
    <t>Lead Homeless Response Coordinator</t>
  </si>
  <si>
    <t>Added Lead Homeless Response Coordinator</t>
  </si>
  <si>
    <t>Updated Lead Clinician Nurse Practitioner and Nurse Practitioner rates based on market study - eff 9/8/2024</t>
  </si>
  <si>
    <t>59495C</t>
  </si>
  <si>
    <t>311 Service Center Analyst</t>
  </si>
  <si>
    <t>Added 311 Service Center Analyst</t>
  </si>
  <si>
    <t>Moved Administrative Analyst I - Confidential to CNR</t>
  </si>
  <si>
    <t>Moved Administrative Analyst II - Confidential to CNR</t>
  </si>
  <si>
    <t>Classification Title</t>
  </si>
  <si>
    <t>Added Communications Spec II - CPED, grade 8</t>
  </si>
  <si>
    <t>Inactivated Communications Specialist - CPED--should have been inactivated in 2023</t>
  </si>
  <si>
    <t>Family Support Specialist I - Employment &amp; Training</t>
  </si>
  <si>
    <t>Homeless Response Coordinator</t>
  </si>
  <si>
    <t>53086C</t>
  </si>
  <si>
    <t>Senior Emergency Preparedness Specialist - Pandemic Planner</t>
  </si>
  <si>
    <t>Senior Emergency Preparedness Specialist - Pandemic Planning</t>
  </si>
  <si>
    <t>y</t>
  </si>
  <si>
    <t xml:space="preserve">Added Sr Emergency Preparedness Specialist - Pandemic Planner </t>
  </si>
  <si>
    <t>Added IT Project Coordinator</t>
  </si>
  <si>
    <t>50504C</t>
  </si>
  <si>
    <t>IT Project Coordinator</t>
  </si>
  <si>
    <t>Added Data and Technology Operations Analyst</t>
  </si>
  <si>
    <t>Data and Technology Operations Analyst</t>
  </si>
  <si>
    <t>City of Minneapolis</t>
  </si>
  <si>
    <t>Last updated 12/10/2024</t>
  </si>
  <si>
    <t>Page 1 of 1</t>
  </si>
  <si>
    <t>Updated Business Applications Analyst I - Confidential to Business Applications Analyst I - Payroll</t>
  </si>
  <si>
    <t>Business Applications Analyst I - Payroll</t>
  </si>
  <si>
    <t>52972C</t>
  </si>
  <si>
    <t>911 Program Coordinator</t>
  </si>
  <si>
    <t>59498C</t>
  </si>
  <si>
    <t>Business Applications Specialist - Payroll</t>
  </si>
  <si>
    <t>59500C</t>
  </si>
  <si>
    <t>59503C</t>
  </si>
  <si>
    <t>125</t>
  </si>
  <si>
    <t>Added Lead Applications Analyst to 2024 and 2025</t>
  </si>
  <si>
    <t>59502C</t>
  </si>
  <si>
    <t>Lead Applications Analyst</t>
  </si>
  <si>
    <t>Added Project Manager  - Equity, Performance &amp; Innovation</t>
  </si>
  <si>
    <t>59506C</t>
  </si>
  <si>
    <t>Project Manager - Equity Performance &amp; Innovation</t>
  </si>
  <si>
    <t>53092C</t>
  </si>
  <si>
    <t>GIS Analyst  - Surface Water &amp; Sewers</t>
  </si>
  <si>
    <t>GIS Analyst - Surface Water &amp; Sewers</t>
  </si>
  <si>
    <t>53093C</t>
  </si>
  <si>
    <t>Intergovernmental Relations Coordinator - Sustainability</t>
  </si>
  <si>
    <t>Added Intergovernmental Relations Coordinator - Sustainability</t>
  </si>
  <si>
    <t>Added GIS Analyst - Surface Water and Sewers</t>
  </si>
  <si>
    <t>Multifamily Housing Compliance Specialist</t>
  </si>
  <si>
    <t>Multifamily Housing Compliance Analyst</t>
  </si>
  <si>
    <t>Updated salary for MFH Compliance Specialist and MFH Finance Specialist</t>
  </si>
  <si>
    <t xml:space="preserve">Multifamily Housing (MFH) Finance Specialist </t>
  </si>
  <si>
    <t>Last updated March 25, 2025</t>
  </si>
  <si>
    <t>Last Updated March 25, 2025</t>
  </si>
  <si>
    <t>Last updated 3/25/2025</t>
  </si>
  <si>
    <t>53100C</t>
  </si>
  <si>
    <t>Industrial Outreach Specialist</t>
  </si>
  <si>
    <t>Added Industrial Outreach Specialist</t>
  </si>
  <si>
    <t>moved to CNR</t>
  </si>
  <si>
    <t>Moved Fleet Manager to CNR</t>
  </si>
  <si>
    <t>Police Health and Wellness Specialist</t>
  </si>
  <si>
    <t>Police Early Intervention Specialist</t>
  </si>
  <si>
    <t>Police Data Management Analyst</t>
  </si>
  <si>
    <t>Data Scientist - Police</t>
  </si>
  <si>
    <t>Police Curriculum Development Specialist</t>
  </si>
  <si>
    <t>Police/Fire Health and Safety Coordinator</t>
  </si>
  <si>
    <t>Police Compliance Specialist</t>
  </si>
  <si>
    <t>Police Public Information Specialist</t>
  </si>
  <si>
    <t>Changed MPD in titles to Police</t>
  </si>
  <si>
    <t>IT Collaboration Analyst I</t>
  </si>
  <si>
    <t>IT Collaboration Analyst II</t>
  </si>
  <si>
    <t>IT Collaboration Engineer I</t>
  </si>
  <si>
    <t>IT Collaboration Analyst II - CPED</t>
  </si>
  <si>
    <t>IT Collaboration Engineer II</t>
  </si>
  <si>
    <t>IT Security Engineer II</t>
  </si>
  <si>
    <t>IT Security Engineer III</t>
  </si>
  <si>
    <t>IT Senior Security Analyst</t>
  </si>
  <si>
    <t>Inactivated Workers Compensation Claims Adjuster</t>
  </si>
  <si>
    <t>Inactivated Fleet Services Training Coordinator</t>
  </si>
  <si>
    <t>Inactivated Associate Coordinator Legal Processes</t>
  </si>
  <si>
    <t>Inactivated Crime Lab Quality Assurance Analyst</t>
  </si>
  <si>
    <t>Inactivated Emergency Management Assistant</t>
  </si>
  <si>
    <t xml:space="preserve">Inactivated Law Enforcement Auditor </t>
  </si>
  <si>
    <t>Inactivated Medical Processes Coordinator</t>
  </si>
  <si>
    <t>Updated Tort Liability Claims Coordinator</t>
  </si>
  <si>
    <t xml:space="preserve">Updated Workers Compensation Claims Coordinator to Analyst </t>
  </si>
  <si>
    <t>Workers Compensation Claims Analyst</t>
  </si>
  <si>
    <t>Updated Intelligence Analyst I and II</t>
  </si>
  <si>
    <t xml:space="preserve">Marie </t>
  </si>
  <si>
    <t>Added Community Forester II</t>
  </si>
  <si>
    <t>59516C</t>
  </si>
  <si>
    <t>Community Forester II</t>
  </si>
  <si>
    <t>Public Works Engagement and Outreach Coordinator</t>
  </si>
  <si>
    <t>Update to Job Title to Public Works Engagement &amp; Outreach Coordinator</t>
  </si>
  <si>
    <t>Water Network Analyst II</t>
  </si>
  <si>
    <t>Updated Water Network Analyst to Water Network Analyst II--title only</t>
  </si>
  <si>
    <t>Added Water Network Analyst I</t>
  </si>
  <si>
    <t>53115C</t>
  </si>
  <si>
    <t xml:space="preserve">Water Network Analyst I </t>
  </si>
  <si>
    <t>59519C</t>
  </si>
  <si>
    <t>127</t>
  </si>
  <si>
    <t>Environmental Health Community Liaison - Bilingual</t>
  </si>
  <si>
    <t>Added Environmental Health Community Liaison - Bilingual</t>
  </si>
  <si>
    <t>Inactivated Development Finance Specialist</t>
  </si>
  <si>
    <t>Inactivated Results Mgmt Program Coordinator</t>
  </si>
  <si>
    <t>Inactivated Senior Contract Management Specialist</t>
  </si>
  <si>
    <t>Inactivated Senior NRP/Citizen Participation Specialist</t>
  </si>
  <si>
    <t>53117C</t>
  </si>
  <si>
    <t>Digital Communications Coordinator</t>
  </si>
  <si>
    <t>Added Digital Communications Coordinator</t>
  </si>
  <si>
    <t>Community Relations Specialist - CPED</t>
  </si>
  <si>
    <t>Changed title for 53049C  Communications Specialist - CPED to Community Relations Spec - CPED</t>
  </si>
  <si>
    <t>Senior Communications Operations and Production Lead</t>
  </si>
  <si>
    <t>53118C</t>
  </si>
  <si>
    <t>128</t>
  </si>
  <si>
    <t>Added Senior Communications Operations and Production Lead</t>
  </si>
  <si>
    <t>57527C</t>
  </si>
  <si>
    <t>Senior Loss Control Coordinator</t>
  </si>
  <si>
    <t>59527C</t>
  </si>
  <si>
    <t>Last Updated on 4/29/26</t>
  </si>
  <si>
    <t>Added Senior Loss Control Coordinator</t>
  </si>
  <si>
    <t>Data2025</t>
  </si>
  <si>
    <t>IncrPerc2026</t>
  </si>
  <si>
    <t xml:space="preserve">Internal Equity </t>
  </si>
  <si>
    <t>Data2026</t>
  </si>
  <si>
    <t>IncrPerc2027</t>
  </si>
  <si>
    <t>IncrPerc2028</t>
  </si>
  <si>
    <t>Data2027</t>
  </si>
  <si>
    <t>Last Updated on 6/25/2026</t>
  </si>
  <si>
    <t>Added 311 Lead Service Center Analyst</t>
  </si>
  <si>
    <t>59529C</t>
  </si>
  <si>
    <t>Lead 311 Service Center Analyst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</si>
</sst>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* #,##0_);_(* \(#,##0\);_(* &quot;-&quot;??_);_(@_)"/>
    <numFmt numFmtId="166" formatCode="#,##0.000"/>
    <numFmt numFmtId="167" formatCode="0.000"/>
    <numFmt numFmtId="168" formatCode="&quot;$&quot;#,##0"/>
    <numFmt numFmtId="169" formatCode="0.0"/>
    <numFmt numFmtId="170" formatCode="0.0000"/>
    <numFmt numFmtId="171" formatCode="&quot;$&quot;#,##0.00"/>
    <numFmt numFmtId="172" formatCode="#,##0.00000"/>
    <numFmt numFmtId="173" formatCode="_(&quot;$&quot;* #,##0_);_(&quot;$&quot;* \(#,##0\);_(&quot;$&quot;* &quot;-&quot;??_);_(@_)"/>
    <numFmt numFmtId="174" formatCode="&quot;$&quot;#,##0.000"/>
    <numFmt numFmtId="175" formatCode="0.000%"/>
    <numFmt numFmtId="176" formatCode="&quot;$&quot;#,##0.000_);[Red]\(&quot;$&quot;#,##0.000\)"/>
    <numFmt numFmtId="177" formatCode="0.000000"/>
    <numFmt numFmtId="178" formatCode="&quot;$&quot;#,##0.0"/>
    <numFmt numFmtId="179" formatCode="&quot;$&quot;#,##0.0000000"/>
  </numFmts>
  <fonts count="142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10"/>
      <name val="Arial Unicode MS"/>
      <family val="2"/>
    </font>
    <font>
      <u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sz val="12"/>
      <color rgb="FF000000"/>
      <name val="Arial"/>
      <family val="2"/>
    </font>
    <font>
      <strike/>
      <sz val="10"/>
      <name val="Arial"/>
      <family val="2"/>
    </font>
    <font>
      <b/>
      <sz val="12"/>
      <color theme="1"/>
      <name val="Times New Roman"/>
      <family val="1"/>
    </font>
    <font>
      <strike/>
      <sz val="10"/>
      <color indexed="10"/>
      <name val="Arial"/>
      <family val="2"/>
    </font>
    <font>
      <sz val="9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Arial"/>
      <family val="2"/>
    </font>
    <font>
      <sz val="10"/>
      <color rgb="FF515151"/>
      <name val="Arial"/>
      <family val="2"/>
    </font>
    <font>
      <sz val="12"/>
      <name val="Helv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515151"/>
      <name val="Arial"/>
      <family val="2"/>
    </font>
    <font>
      <b/>
      <sz val="11"/>
      <color theme="5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9"/>
      <color theme="0"/>
      <name val="Arial"/>
      <family val="2"/>
    </font>
    <font>
      <i/>
      <sz val="9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97" fillId="0" borderId="0"/>
    <xf numFmtId="0" fontId="112" fillId="0" borderId="0"/>
    <xf numFmtId="164" fontId="123" fillId="0" borderId="0"/>
    <xf numFmtId="44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0" fontId="68" fillId="0" borderId="0"/>
    <xf numFmtId="43" fontId="131" fillId="0" borderId="0" applyFont="0" applyFill="0" applyBorder="0" applyAlignment="0" applyProtection="0"/>
  </cellStyleXfs>
  <cellXfs count="816">
    <xf numFmtId="0" fontId="0" fillId="0" borderId="0" xfId="0"/>
    <xf numFmtId="0" fontId="98" fillId="0" borderId="0" xfId="1" applyFont="1" applyFill="1" applyAlignment="1" applyProtection="1">
      <protection hidden="1"/>
    </xf>
    <xf numFmtId="2" fontId="98" fillId="0" borderId="0" xfId="1" applyNumberFormat="1" applyFont="1" applyFill="1" applyAlignment="1" applyProtection="1">
      <alignment horizontal="center"/>
      <protection hidden="1"/>
    </xf>
    <xf numFmtId="1" fontId="98" fillId="0" borderId="0" xfId="1" applyNumberFormat="1" applyFont="1" applyFill="1" applyAlignment="1" applyProtection="1">
      <alignment horizontal="center"/>
      <protection hidden="1"/>
    </xf>
    <xf numFmtId="0" fontId="99" fillId="0" borderId="0" xfId="1" applyFont="1" applyFill="1" applyAlignment="1" applyProtection="1">
      <alignment horizontal="center" wrapText="1"/>
      <protection hidden="1"/>
    </xf>
    <xf numFmtId="0" fontId="99" fillId="0" borderId="0" xfId="1" applyFont="1" applyFill="1" applyProtection="1">
      <protection hidden="1"/>
    </xf>
    <xf numFmtId="0" fontId="99" fillId="0" borderId="0" xfId="1" applyFont="1" applyFill="1" applyAlignment="1" applyProtection="1">
      <alignment horizontal="center"/>
      <protection hidden="1"/>
    </xf>
    <xf numFmtId="0" fontId="97" fillId="0" borderId="0" xfId="1" applyFill="1" applyAlignment="1" applyProtection="1">
      <alignment horizontal="center"/>
      <protection hidden="1"/>
    </xf>
    <xf numFmtId="0" fontId="100" fillId="0" borderId="0" xfId="1" applyFont="1" applyFill="1" applyProtection="1">
      <protection hidden="1"/>
    </xf>
    <xf numFmtId="0" fontId="97" fillId="0" borderId="0" xfId="1" applyFill="1" applyProtection="1">
      <protection hidden="1"/>
    </xf>
    <xf numFmtId="0" fontId="98" fillId="0" borderId="0" xfId="1" applyFont="1" applyFill="1" applyAlignment="1" applyProtection="1">
      <alignment horizontal="left"/>
      <protection hidden="1"/>
    </xf>
    <xf numFmtId="164" fontId="99" fillId="0" borderId="0" xfId="1" applyNumberFormat="1" applyFont="1" applyFill="1" applyAlignment="1" applyProtection="1">
      <alignment horizontal="center" textRotation="90" wrapText="1"/>
      <protection hidden="1"/>
    </xf>
    <xf numFmtId="164" fontId="99" fillId="0" borderId="0" xfId="1" applyNumberFormat="1" applyFont="1" applyFill="1" applyAlignment="1" applyProtection="1">
      <alignment horizontal="center" wrapText="1"/>
      <protection hidden="1"/>
    </xf>
    <xf numFmtId="1" fontId="99" fillId="0" borderId="0" xfId="1" applyNumberFormat="1" applyFont="1" applyFill="1" applyAlignment="1" applyProtection="1">
      <alignment horizontal="center" wrapText="1"/>
      <protection hidden="1"/>
    </xf>
    <xf numFmtId="165" fontId="99" fillId="0" borderId="0" xfId="1" applyNumberFormat="1" applyFont="1" applyFill="1" applyAlignment="1" applyProtection="1">
      <alignment horizontal="center"/>
      <protection hidden="1"/>
    </xf>
    <xf numFmtId="165" fontId="101" fillId="0" borderId="0" xfId="1" applyNumberFormat="1" applyFont="1" applyFill="1" applyAlignment="1" applyProtection="1">
      <alignment horizontal="center"/>
      <protection hidden="1"/>
    </xf>
    <xf numFmtId="49" fontId="97" fillId="0" borderId="0" xfId="1" applyNumberFormat="1" applyFill="1" applyAlignment="1" applyProtection="1">
      <alignment horizontal="center"/>
      <protection hidden="1"/>
    </xf>
    <xf numFmtId="1" fontId="97" fillId="0" borderId="0" xfId="1" applyNumberFormat="1" applyFill="1" applyAlignment="1" applyProtection="1">
      <alignment horizontal="center"/>
      <protection hidden="1"/>
    </xf>
    <xf numFmtId="49" fontId="97" fillId="0" borderId="0" xfId="1" applyNumberFormat="1" applyFill="1" applyAlignment="1" applyProtection="1">
      <alignment wrapText="1"/>
      <protection hidden="1"/>
    </xf>
    <xf numFmtId="3" fontId="97" fillId="0" borderId="0" xfId="1" applyNumberFormat="1" applyFill="1" applyAlignment="1" applyProtection="1">
      <alignment horizontal="center"/>
      <protection hidden="1"/>
    </xf>
    <xf numFmtId="3" fontId="100" fillId="0" borderId="0" xfId="1" applyNumberFormat="1" applyFont="1" applyFill="1" applyProtection="1">
      <protection hidden="1"/>
    </xf>
    <xf numFmtId="166" fontId="97" fillId="0" borderId="0" xfId="1" applyNumberFormat="1" applyFont="1" applyFill="1" applyAlignment="1" applyProtection="1">
      <alignment horizontal="center"/>
      <protection hidden="1"/>
    </xf>
    <xf numFmtId="0" fontId="97" fillId="0" borderId="0" xfId="1" applyFont="1" applyFill="1" applyAlignment="1" applyProtection="1">
      <alignment horizontal="center"/>
      <protection hidden="1"/>
    </xf>
    <xf numFmtId="0" fontId="97" fillId="0" borderId="0" xfId="1" applyFont="1" applyFill="1" applyProtection="1">
      <protection hidden="1"/>
    </xf>
    <xf numFmtId="3" fontId="100" fillId="0" borderId="0" xfId="1" applyNumberFormat="1" applyFont="1" applyFill="1" applyAlignment="1" applyProtection="1">
      <alignment horizontal="center"/>
      <protection hidden="1"/>
    </xf>
    <xf numFmtId="3" fontId="97" fillId="0" borderId="0" xfId="1" applyNumberFormat="1" applyFont="1" applyFill="1" applyAlignment="1" applyProtection="1">
      <alignment horizontal="center"/>
      <protection hidden="1"/>
    </xf>
    <xf numFmtId="49" fontId="97" fillId="0" borderId="0" xfId="1" applyNumberFormat="1" applyFont="1" applyFill="1" applyAlignment="1" applyProtection="1">
      <alignment horizontal="center"/>
      <protection hidden="1"/>
    </xf>
    <xf numFmtId="1" fontId="97" fillId="0" borderId="0" xfId="1" applyNumberFormat="1" applyFont="1" applyFill="1" applyAlignment="1" applyProtection="1">
      <alignment horizontal="center"/>
      <protection hidden="1"/>
    </xf>
    <xf numFmtId="166" fontId="100" fillId="0" borderId="0" xfId="1" applyNumberFormat="1" applyFont="1" applyFill="1" applyProtection="1">
      <protection hidden="1"/>
    </xf>
    <xf numFmtId="166" fontId="97" fillId="0" borderId="0" xfId="1" applyNumberFormat="1" applyFill="1" applyAlignment="1" applyProtection="1">
      <alignment horizontal="center"/>
      <protection hidden="1"/>
    </xf>
    <xf numFmtId="0" fontId="97" fillId="0" borderId="0" xfId="1" applyFill="1" applyAlignment="1" applyProtection="1">
      <alignment wrapText="1"/>
      <protection hidden="1"/>
    </xf>
    <xf numFmtId="0" fontId="97" fillId="0" borderId="0" xfId="1" applyFill="1" applyAlignment="1" applyProtection="1">
      <alignment horizontal="left"/>
      <protection hidden="1"/>
    </xf>
    <xf numFmtId="167" fontId="97" fillId="0" borderId="0" xfId="1" applyNumberFormat="1" applyFill="1" applyAlignment="1" applyProtection="1">
      <alignment horizontal="center"/>
      <protection hidden="1"/>
    </xf>
    <xf numFmtId="0" fontId="98" fillId="0" borderId="0" xfId="1" applyFont="1" applyFill="1" applyAlignment="1" applyProtection="1">
      <alignment horizontal="center" wrapText="1"/>
      <protection hidden="1"/>
    </xf>
    <xf numFmtId="0" fontId="98" fillId="0" borderId="0" xfId="1" applyFont="1" applyFill="1" applyProtection="1">
      <protection hidden="1"/>
    </xf>
    <xf numFmtId="37" fontId="97" fillId="0" borderId="0" xfId="1" applyNumberFormat="1" applyFill="1" applyAlignment="1" applyProtection="1">
      <alignment horizontal="center"/>
      <protection hidden="1"/>
    </xf>
    <xf numFmtId="168" fontId="97" fillId="0" borderId="0" xfId="1" applyNumberFormat="1" applyFill="1" applyAlignment="1" applyProtection="1">
      <alignment horizontal="center"/>
      <protection hidden="1"/>
    </xf>
    <xf numFmtId="2" fontId="97" fillId="0" borderId="0" xfId="1" applyNumberFormat="1" applyFill="1" applyAlignment="1" applyProtection="1">
      <alignment horizontal="left"/>
      <protection hidden="1"/>
    </xf>
    <xf numFmtId="168" fontId="97" fillId="0" borderId="0" xfId="1" applyNumberFormat="1" applyFill="1" applyAlignment="1" applyProtection="1">
      <alignment horizontal="left"/>
      <protection hidden="1"/>
    </xf>
    <xf numFmtId="2" fontId="98" fillId="0" borderId="0" xfId="1" applyNumberFormat="1" applyFont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center"/>
      <protection hidden="1"/>
    </xf>
    <xf numFmtId="2" fontId="97" fillId="0" borderId="0" xfId="1" applyNumberFormat="1" applyFill="1" applyAlignment="1" applyProtection="1">
      <alignment horizontal="center"/>
      <protection hidden="1"/>
    </xf>
    <xf numFmtId="0" fontId="97" fillId="0" borderId="0" xfId="1" applyFont="1" applyFill="1" applyAlignment="1" applyProtection="1">
      <alignment horizontal="left"/>
      <protection hidden="1"/>
    </xf>
    <xf numFmtId="0" fontId="108" fillId="0" borderId="0" xfId="1" applyFont="1" applyFill="1" applyAlignment="1" applyProtection="1">
      <alignment horizontal="center"/>
      <protection hidden="1"/>
    </xf>
    <xf numFmtId="49" fontId="108" fillId="0" borderId="0" xfId="1" applyNumberFormat="1" applyFont="1" applyFill="1" applyAlignment="1" applyProtection="1">
      <alignment horizontal="center"/>
      <protection hidden="1"/>
    </xf>
    <xf numFmtId="1" fontId="108" fillId="0" borderId="0" xfId="1" applyNumberFormat="1" applyFont="1" applyFill="1" applyAlignment="1" applyProtection="1">
      <alignment horizontal="center"/>
      <protection hidden="1"/>
    </xf>
    <xf numFmtId="49" fontId="108" fillId="0" borderId="0" xfId="1" applyNumberFormat="1" applyFont="1" applyFill="1" applyAlignment="1" applyProtection="1">
      <alignment wrapText="1"/>
      <protection hidden="1"/>
    </xf>
    <xf numFmtId="0" fontId="97" fillId="0" borderId="0" xfId="1" applyFont="1" applyFill="1" applyAlignment="1" applyProtection="1">
      <alignment wrapText="1"/>
      <protection hidden="1"/>
    </xf>
    <xf numFmtId="49" fontId="97" fillId="0" borderId="0" xfId="1" applyNumberFormat="1" applyFont="1" applyFill="1" applyAlignment="1" applyProtection="1">
      <alignment wrapText="1"/>
      <protection hidden="1"/>
    </xf>
    <xf numFmtId="49" fontId="102" fillId="0" borderId="0" xfId="1" applyNumberFormat="1" applyFont="1" applyFill="1" applyAlignment="1" applyProtection="1">
      <alignment wrapText="1"/>
      <protection hidden="1"/>
    </xf>
    <xf numFmtId="0" fontId="97" fillId="0" borderId="0" xfId="1" applyFill="1" applyAlignment="1" applyProtection="1">
      <alignment horizontal="left" wrapText="1"/>
      <protection hidden="1"/>
    </xf>
    <xf numFmtId="49" fontId="97" fillId="0" borderId="0" xfId="1" applyNumberFormat="1" applyFont="1" applyFill="1" applyAlignment="1" applyProtection="1">
      <alignment horizontal="left" wrapText="1"/>
      <protection hidden="1"/>
    </xf>
    <xf numFmtId="0" fontId="106" fillId="0" borderId="0" xfId="0" applyFont="1" applyFill="1" applyBorder="1" applyAlignment="1">
      <alignment vertical="center" wrapText="1"/>
    </xf>
    <xf numFmtId="0" fontId="107" fillId="0" borderId="0" xfId="0" applyFont="1" applyFill="1" applyBorder="1" applyAlignment="1">
      <alignment horizontal="right" vertical="center" wrapText="1"/>
    </xf>
    <xf numFmtId="0" fontId="107" fillId="0" borderId="0" xfId="0" applyFont="1" applyFill="1" applyBorder="1" applyAlignment="1">
      <alignment horizontal="center" vertical="center" wrapText="1"/>
    </xf>
    <xf numFmtId="0" fontId="106" fillId="0" borderId="0" xfId="0" applyFont="1" applyFill="1" applyAlignment="1">
      <alignment vertical="center"/>
    </xf>
    <xf numFmtId="164" fontId="99" fillId="0" borderId="0" xfId="1" applyNumberFormat="1" applyFont="1" applyFill="1" applyAlignment="1" applyProtection="1">
      <alignment horizontal="center"/>
      <protection hidden="1"/>
    </xf>
    <xf numFmtId="0" fontId="97" fillId="0" borderId="0" xfId="1" applyFont="1" applyFill="1" applyAlignment="1" applyProtection="1">
      <alignment horizontal="center" wrapText="1"/>
      <protection hidden="1"/>
    </xf>
    <xf numFmtId="3" fontId="108" fillId="0" borderId="0" xfId="1" applyNumberFormat="1" applyFont="1" applyFill="1" applyAlignment="1" applyProtection="1">
      <alignment horizontal="center"/>
      <protection hidden="1"/>
    </xf>
    <xf numFmtId="0" fontId="108" fillId="0" borderId="0" xfId="1" applyFont="1" applyFill="1" applyProtection="1">
      <protection hidden="1"/>
    </xf>
    <xf numFmtId="164" fontId="111" fillId="0" borderId="0" xfId="1" applyNumberFormat="1" applyFont="1" applyFill="1" applyAlignment="1" applyProtection="1">
      <alignment horizontal="center"/>
      <protection hidden="1"/>
    </xf>
    <xf numFmtId="0" fontId="112" fillId="0" borderId="0" xfId="2"/>
    <xf numFmtId="1" fontId="101" fillId="0" borderId="0" xfId="1" applyNumberFormat="1" applyFont="1" applyFill="1" applyAlignment="1" applyProtection="1">
      <alignment horizontal="center"/>
      <protection hidden="1"/>
    </xf>
    <xf numFmtId="1" fontId="97" fillId="0" borderId="0" xfId="1" applyNumberFormat="1" applyFill="1" applyProtection="1">
      <protection hidden="1"/>
    </xf>
    <xf numFmtId="1" fontId="100" fillId="0" borderId="0" xfId="1" applyNumberFormat="1" applyFont="1" applyFill="1" applyProtection="1">
      <protection hidden="1"/>
    </xf>
    <xf numFmtId="1" fontId="100" fillId="0" borderId="0" xfId="1" applyNumberFormat="1" applyFont="1" applyFill="1" applyAlignment="1" applyProtection="1">
      <alignment horizontal="center"/>
      <protection hidden="1"/>
    </xf>
    <xf numFmtId="1" fontId="97" fillId="0" borderId="0" xfId="1" applyNumberFormat="1" applyFont="1" applyFill="1" applyProtection="1">
      <protection hidden="1"/>
    </xf>
    <xf numFmtId="1" fontId="110" fillId="0" borderId="0" xfId="1" applyNumberFormat="1" applyFont="1" applyFill="1" applyProtection="1">
      <protection hidden="1"/>
    </xf>
    <xf numFmtId="1" fontId="108" fillId="0" borderId="0" xfId="1" applyNumberFormat="1" applyFont="1" applyFill="1" applyProtection="1">
      <protection hidden="1"/>
    </xf>
    <xf numFmtId="169" fontId="97" fillId="0" borderId="0" xfId="1" applyNumberFormat="1" applyFill="1" applyProtection="1">
      <protection hidden="1"/>
    </xf>
    <xf numFmtId="169" fontId="97" fillId="0" borderId="0" xfId="1" applyNumberFormat="1" applyFont="1" applyFill="1" applyProtection="1">
      <protection hidden="1"/>
    </xf>
    <xf numFmtId="169" fontId="108" fillId="0" borderId="0" xfId="1" applyNumberFormat="1" applyFont="1" applyFill="1" applyProtection="1">
      <protection hidden="1"/>
    </xf>
    <xf numFmtId="169" fontId="97" fillId="0" borderId="0" xfId="1" applyNumberFormat="1" applyFill="1" applyAlignment="1" applyProtection="1">
      <alignment horizontal="center"/>
      <protection hidden="1"/>
    </xf>
    <xf numFmtId="169" fontId="100" fillId="0" borderId="0" xfId="1" applyNumberFormat="1" applyFont="1" applyFill="1" applyProtection="1">
      <protection hidden="1"/>
    </xf>
    <xf numFmtId="170" fontId="97" fillId="0" borderId="0" xfId="1" applyNumberFormat="1" applyFill="1" applyProtection="1">
      <protection hidden="1"/>
    </xf>
    <xf numFmtId="170" fontId="97" fillId="0" borderId="0" xfId="1" applyNumberFormat="1" applyFont="1" applyFill="1" applyProtection="1">
      <protection hidden="1"/>
    </xf>
    <xf numFmtId="0" fontId="99" fillId="0" borderId="0" xfId="1" applyFont="1" applyFill="1" applyAlignment="1" applyProtection="1">
      <alignment horizontal="left"/>
      <protection hidden="1"/>
    </xf>
    <xf numFmtId="49" fontId="113" fillId="0" borderId="0" xfId="1" applyNumberFormat="1" applyFont="1" applyFill="1" applyAlignment="1" applyProtection="1">
      <alignment wrapText="1"/>
      <protection hidden="1"/>
    </xf>
    <xf numFmtId="0" fontId="113" fillId="0" borderId="0" xfId="1" applyFont="1" applyFill="1" applyAlignment="1" applyProtection="1">
      <alignment horizontal="center"/>
      <protection hidden="1"/>
    </xf>
    <xf numFmtId="0" fontId="113" fillId="0" borderId="0" xfId="1" applyFont="1" applyFill="1" applyAlignment="1" applyProtection="1">
      <alignment wrapText="1"/>
      <protection hidden="1"/>
    </xf>
    <xf numFmtId="3" fontId="113" fillId="0" borderId="0" xfId="1" applyNumberFormat="1" applyFont="1" applyFill="1" applyAlignment="1" applyProtection="1">
      <alignment horizontal="center"/>
      <protection hidden="1"/>
    </xf>
    <xf numFmtId="0" fontId="112" fillId="0" borderId="0" xfId="2" applyFill="1"/>
    <xf numFmtId="0" fontId="108" fillId="0" borderId="0" xfId="1" applyFont="1" applyFill="1" applyAlignment="1" applyProtection="1">
      <alignment wrapText="1"/>
      <protection hidden="1"/>
    </xf>
    <xf numFmtId="0" fontId="116" fillId="0" borderId="0" xfId="1" applyFont="1" applyFill="1" applyAlignment="1" applyProtection="1">
      <alignment horizontal="center"/>
      <protection hidden="1"/>
    </xf>
    <xf numFmtId="49" fontId="116" fillId="0" borderId="0" xfId="1" applyNumberFormat="1" applyFont="1" applyFill="1" applyAlignment="1" applyProtection="1">
      <alignment horizontal="center"/>
      <protection hidden="1"/>
    </xf>
    <xf numFmtId="1" fontId="116" fillId="0" borderId="0" xfId="1" applyNumberFormat="1" applyFont="1" applyFill="1" applyAlignment="1" applyProtection="1">
      <alignment horizontal="center"/>
      <protection hidden="1"/>
    </xf>
    <xf numFmtId="49" fontId="116" fillId="0" borderId="0" xfId="1" applyNumberFormat="1" applyFont="1" applyFill="1" applyAlignment="1" applyProtection="1">
      <alignment wrapText="1"/>
      <protection hidden="1"/>
    </xf>
    <xf numFmtId="3" fontId="116" fillId="0" borderId="0" xfId="1" applyNumberFormat="1" applyFont="1" applyFill="1" applyAlignment="1" applyProtection="1">
      <alignment horizontal="center"/>
      <protection hidden="1"/>
    </xf>
    <xf numFmtId="1" fontId="116" fillId="0" borderId="0" xfId="1" applyNumberFormat="1" applyFont="1" applyFill="1" applyProtection="1">
      <protection hidden="1"/>
    </xf>
    <xf numFmtId="0" fontId="116" fillId="0" borderId="0" xfId="1" applyFont="1" applyFill="1" applyProtection="1">
      <protection hidden="1"/>
    </xf>
    <xf numFmtId="169" fontId="116" fillId="0" borderId="0" xfId="1" applyNumberFormat="1" applyFont="1" applyFill="1" applyProtection="1">
      <protection hidden="1"/>
    </xf>
    <xf numFmtId="3" fontId="97" fillId="0" borderId="0" xfId="1" applyNumberFormat="1" applyFill="1" applyProtection="1">
      <protection hidden="1"/>
    </xf>
    <xf numFmtId="3" fontId="99" fillId="0" borderId="0" xfId="1" applyNumberFormat="1" applyFont="1" applyFill="1" applyAlignment="1" applyProtection="1">
      <alignment horizontal="center" wrapText="1"/>
      <protection hidden="1"/>
    </xf>
    <xf numFmtId="3" fontId="99" fillId="0" borderId="0" xfId="1" applyNumberFormat="1" applyFont="1" applyFill="1" applyAlignment="1" applyProtection="1">
      <alignment horizontal="center"/>
      <protection hidden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17" fillId="0" borderId="0" xfId="0" applyFont="1"/>
    <xf numFmtId="0" fontId="118" fillId="0" borderId="0" xfId="2" applyFont="1" applyFill="1"/>
    <xf numFmtId="169" fontId="97" fillId="0" borderId="0" xfId="1" applyNumberFormat="1" applyFont="1" applyFill="1" applyAlignment="1" applyProtection="1">
      <alignment horizontal="center"/>
      <protection hidden="1"/>
    </xf>
    <xf numFmtId="1" fontId="99" fillId="0" borderId="0" xfId="1" applyNumberFormat="1" applyFont="1" applyFill="1" applyAlignment="1" applyProtection="1">
      <alignment horizontal="center"/>
      <protection hidden="1"/>
    </xf>
    <xf numFmtId="0" fontId="97" fillId="0" borderId="0" xfId="1" applyFont="1" applyFill="1" applyAlignment="1" applyProtection="1">
      <alignment horizontal="left" wrapText="1"/>
      <protection hidden="1"/>
    </xf>
    <xf numFmtId="3" fontId="97" fillId="0" borderId="0" xfId="1" applyNumberFormat="1" applyFont="1" applyFill="1" applyProtection="1">
      <protection hidden="1"/>
    </xf>
    <xf numFmtId="166" fontId="97" fillId="0" borderId="0" xfId="1" applyNumberFormat="1" applyFont="1" applyFill="1" applyProtection="1">
      <protection hidden="1"/>
    </xf>
    <xf numFmtId="37" fontId="97" fillId="0" borderId="0" xfId="1" applyNumberFormat="1" applyFont="1" applyFill="1" applyAlignment="1" applyProtection="1">
      <alignment horizontal="center"/>
      <protection hidden="1"/>
    </xf>
    <xf numFmtId="168" fontId="97" fillId="0" borderId="0" xfId="1" applyNumberFormat="1" applyFont="1" applyFill="1" applyAlignment="1" applyProtection="1">
      <alignment horizontal="center"/>
      <protection hidden="1"/>
    </xf>
    <xf numFmtId="2" fontId="97" fillId="0" borderId="0" xfId="1" applyNumberFormat="1" applyFont="1" applyFill="1" applyAlignment="1" applyProtection="1">
      <alignment horizontal="left"/>
      <protection hidden="1"/>
    </xf>
    <xf numFmtId="0" fontId="120" fillId="0" borderId="0" xfId="0" applyFont="1" applyFill="1" applyBorder="1" applyAlignment="1">
      <alignment vertical="center" wrapText="1"/>
    </xf>
    <xf numFmtId="0" fontId="121" fillId="0" borderId="0" xfId="0" applyFont="1" applyFill="1" applyBorder="1" applyAlignment="1">
      <alignment horizontal="right" vertical="center" wrapText="1"/>
    </xf>
    <xf numFmtId="0" fontId="121" fillId="0" borderId="0" xfId="0" applyFont="1" applyFill="1" applyBorder="1" applyAlignment="1">
      <alignment horizontal="center" vertical="center" wrapText="1"/>
    </xf>
    <xf numFmtId="168" fontId="97" fillId="0" borderId="0" xfId="1" applyNumberFormat="1" applyFont="1" applyFill="1" applyAlignment="1" applyProtection="1">
      <alignment horizontal="left"/>
      <protection hidden="1"/>
    </xf>
    <xf numFmtId="167" fontId="97" fillId="0" borderId="0" xfId="1" applyNumberFormat="1" applyFont="1" applyFill="1" applyAlignment="1" applyProtection="1">
      <alignment horizontal="center"/>
      <protection hidden="1"/>
    </xf>
    <xf numFmtId="2" fontId="97" fillId="0" borderId="0" xfId="1" applyNumberFormat="1" applyFont="1" applyFill="1" applyAlignment="1" applyProtection="1">
      <alignment horizontal="center"/>
      <protection hidden="1"/>
    </xf>
    <xf numFmtId="0" fontId="120" fillId="0" borderId="0" xfId="0" applyFont="1" applyFill="1" applyAlignment="1">
      <alignment vertical="center"/>
    </xf>
    <xf numFmtId="1" fontId="99" fillId="0" borderId="1" xfId="1" applyNumberFormat="1" applyFont="1" applyFill="1" applyBorder="1" applyAlignment="1" applyProtection="1">
      <alignment horizontal="center" wrapText="1"/>
      <protection hidden="1"/>
    </xf>
    <xf numFmtId="164" fontId="99" fillId="0" borderId="1" xfId="1" applyNumberFormat="1" applyFont="1" applyFill="1" applyBorder="1" applyAlignment="1" applyProtection="1">
      <alignment horizontal="center" wrapText="1"/>
      <protection hidden="1"/>
    </xf>
    <xf numFmtId="164" fontId="99" fillId="0" borderId="1" xfId="1" applyNumberFormat="1" applyFont="1" applyFill="1" applyBorder="1" applyAlignment="1" applyProtection="1">
      <alignment horizontal="center"/>
      <protection hidden="1"/>
    </xf>
    <xf numFmtId="164" fontId="99" fillId="0" borderId="1" xfId="1" applyNumberFormat="1" applyFont="1" applyFill="1" applyBorder="1" applyAlignment="1" applyProtection="1">
      <alignment horizontal="center" textRotation="90" wrapText="1"/>
      <protection hidden="1"/>
    </xf>
    <xf numFmtId="0" fontId="99" fillId="0" borderId="1" xfId="1" applyFont="1" applyFill="1" applyBorder="1" applyAlignment="1" applyProtection="1">
      <alignment horizontal="center" wrapText="1"/>
      <protection hidden="1"/>
    </xf>
    <xf numFmtId="165" fontId="99" fillId="0" borderId="1" xfId="1" applyNumberFormat="1" applyFont="1" applyFill="1" applyBorder="1" applyAlignment="1" applyProtection="1">
      <alignment horizontal="center"/>
      <protection hidden="1"/>
    </xf>
    <xf numFmtId="1" fontId="97" fillId="0" borderId="1" xfId="1" applyNumberFormat="1" applyFill="1" applyBorder="1" applyAlignment="1" applyProtection="1">
      <alignment horizontal="center"/>
      <protection hidden="1"/>
    </xf>
    <xf numFmtId="49" fontId="97" fillId="0" borderId="1" xfId="1" applyNumberFormat="1" applyFill="1" applyBorder="1" applyAlignment="1" applyProtection="1">
      <alignment wrapText="1"/>
      <protection hidden="1"/>
    </xf>
    <xf numFmtId="0" fontId="97" fillId="0" borderId="1" xfId="1" applyFont="1" applyFill="1" applyBorder="1" applyAlignment="1" applyProtection="1">
      <alignment horizontal="center"/>
      <protection hidden="1"/>
    </xf>
    <xf numFmtId="0" fontId="97" fillId="0" borderId="1" xfId="1" applyFill="1" applyBorder="1" applyAlignment="1" applyProtection="1">
      <alignment horizontal="center"/>
      <protection hidden="1"/>
    </xf>
    <xf numFmtId="3" fontId="97" fillId="0" borderId="1" xfId="1" applyNumberFormat="1" applyFill="1" applyBorder="1" applyAlignment="1" applyProtection="1">
      <alignment horizontal="center"/>
      <protection hidden="1"/>
    </xf>
    <xf numFmtId="0" fontId="122" fillId="0" borderId="1" xfId="0" applyFont="1" applyBorder="1"/>
    <xf numFmtId="49" fontId="97" fillId="0" borderId="0" xfId="0" applyNumberFormat="1" applyFont="1" applyBorder="1"/>
    <xf numFmtId="164" fontId="124" fillId="0" borderId="0" xfId="3" applyFont="1" applyFill="1" applyBorder="1" applyAlignment="1" applyProtection="1">
      <alignment vertical="top"/>
      <protection hidden="1"/>
    </xf>
    <xf numFmtId="0" fontId="124" fillId="0" borderId="0" xfId="0" applyFont="1" applyFill="1" applyBorder="1" applyAlignment="1" applyProtection="1">
      <alignment vertical="top"/>
      <protection hidden="1"/>
    </xf>
    <xf numFmtId="0" fontId="96" fillId="0" borderId="0" xfId="0" applyFont="1"/>
    <xf numFmtId="14" fontId="124" fillId="0" borderId="0" xfId="3" applyNumberFormat="1" applyFont="1" applyFill="1" applyBorder="1" applyAlignment="1" applyProtection="1">
      <alignment horizontal="center" vertical="top"/>
      <protection hidden="1"/>
    </xf>
    <xf numFmtId="164" fontId="124" fillId="0" borderId="0" xfId="3" applyFont="1" applyFill="1" applyBorder="1" applyAlignment="1" applyProtection="1">
      <alignment vertical="top" wrapText="1"/>
      <protection hidden="1"/>
    </xf>
    <xf numFmtId="171" fontId="97" fillId="0" borderId="0" xfId="1" applyNumberFormat="1" applyFill="1" applyAlignment="1" applyProtection="1">
      <alignment horizontal="center"/>
      <protection hidden="1"/>
    </xf>
    <xf numFmtId="168" fontId="96" fillId="0" borderId="0" xfId="0" applyNumberFormat="1" applyFont="1" applyAlignment="1">
      <alignment horizontal="center"/>
    </xf>
    <xf numFmtId="0" fontId="126" fillId="0" borderId="0" xfId="0" applyFont="1"/>
    <xf numFmtId="172" fontId="97" fillId="0" borderId="0" xfId="1" applyNumberFormat="1" applyFill="1" applyAlignment="1" applyProtection="1">
      <alignment horizontal="center"/>
      <protection hidden="1"/>
    </xf>
    <xf numFmtId="0" fontId="93" fillId="0" borderId="0" xfId="0" applyFont="1" applyAlignment="1">
      <alignment horizontal="left" vertical="top"/>
    </xf>
    <xf numFmtId="0" fontId="96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0" fontId="96" fillId="0" borderId="0" xfId="0" applyFont="1" applyAlignment="1">
      <alignment vertical="top" wrapText="1"/>
    </xf>
    <xf numFmtId="0" fontId="95" fillId="0" borderId="0" xfId="0" applyFont="1" applyAlignment="1">
      <alignment vertical="top"/>
    </xf>
    <xf numFmtId="0" fontId="95" fillId="0" borderId="0" xfId="0" applyFont="1" applyAlignment="1">
      <alignment vertical="top" wrapText="1"/>
    </xf>
    <xf numFmtId="0" fontId="93" fillId="0" borderId="0" xfId="0" applyFont="1" applyAlignment="1">
      <alignment vertical="top"/>
    </xf>
    <xf numFmtId="0" fontId="93" fillId="0" borderId="0" xfId="0" applyFont="1" applyAlignment="1">
      <alignment vertical="top" wrapText="1"/>
    </xf>
    <xf numFmtId="168" fontId="96" fillId="0" borderId="0" xfId="0" applyNumberFormat="1" applyFont="1" applyAlignment="1">
      <alignment horizontal="center" vertical="top"/>
    </xf>
    <xf numFmtId="0" fontId="96" fillId="0" borderId="0" xfId="0" applyFont="1" applyAlignment="1">
      <alignment horizontal="center" vertical="top"/>
    </xf>
    <xf numFmtId="49" fontId="97" fillId="0" borderId="0" xfId="0" applyNumberFormat="1" applyFont="1" applyFill="1" applyBorder="1"/>
    <xf numFmtId="49" fontId="97" fillId="0" borderId="0" xfId="1" applyNumberFormat="1" applyFill="1" applyAlignment="1" applyProtection="1">
      <alignment horizontal="left"/>
      <protection hidden="1"/>
    </xf>
    <xf numFmtId="0" fontId="96" fillId="0" borderId="0" xfId="0" applyFont="1" applyAlignment="1">
      <alignment horizontal="center" vertical="top"/>
    </xf>
    <xf numFmtId="0" fontId="93" fillId="0" borderId="0" xfId="0" applyFont="1" applyAlignment="1">
      <alignment horizontal="center" vertical="top"/>
    </xf>
    <xf numFmtId="0" fontId="127" fillId="0" borderId="0" xfId="0" applyFont="1" applyAlignment="1">
      <alignment vertical="top" wrapText="1"/>
    </xf>
    <xf numFmtId="0" fontId="124" fillId="0" borderId="0" xfId="0" applyFont="1" applyFill="1" applyBorder="1" applyAlignment="1" applyProtection="1">
      <alignment horizontal="center" vertical="top"/>
      <protection hidden="1"/>
    </xf>
    <xf numFmtId="0" fontId="125" fillId="0" borderId="0" xfId="0" applyFont="1" applyAlignment="1">
      <alignment horizontal="center" vertical="top"/>
    </xf>
    <xf numFmtId="0" fontId="94" fillId="0" borderId="0" xfId="0" applyFont="1" applyAlignment="1">
      <alignment horizontal="center" vertical="top"/>
    </xf>
    <xf numFmtId="0" fontId="92" fillId="0" borderId="0" xfId="0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91" fillId="0" borderId="0" xfId="0" applyFont="1" applyAlignment="1">
      <alignment horizontal="center" vertical="top"/>
    </xf>
    <xf numFmtId="0" fontId="91" fillId="0" borderId="0" xfId="0" applyFont="1" applyAlignment="1">
      <alignment vertical="top"/>
    </xf>
    <xf numFmtId="0" fontId="91" fillId="0" borderId="0" xfId="0" applyFont="1" applyAlignment="1">
      <alignment vertical="top" wrapText="1"/>
    </xf>
    <xf numFmtId="14" fontId="90" fillId="0" borderId="0" xfId="0" applyNumberFormat="1" applyFont="1" applyAlignment="1">
      <alignment horizontal="center" vertical="top"/>
    </xf>
    <xf numFmtId="0" fontId="90" fillId="0" borderId="0" xfId="0" applyFont="1" applyAlignment="1">
      <alignment vertical="top"/>
    </xf>
    <xf numFmtId="0" fontId="90" fillId="0" borderId="0" xfId="0" applyFont="1" applyAlignment="1">
      <alignment vertical="top" wrapText="1"/>
    </xf>
    <xf numFmtId="0" fontId="90" fillId="0" borderId="0" xfId="0" applyFont="1" applyAlignment="1">
      <alignment horizontal="center" vertical="top"/>
    </xf>
    <xf numFmtId="0" fontId="89" fillId="0" borderId="0" xfId="0" applyFont="1" applyAlignment="1">
      <alignment vertical="top" wrapText="1"/>
    </xf>
    <xf numFmtId="0" fontId="89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0" fontId="97" fillId="0" borderId="0" xfId="1" applyFill="1" applyAlignment="1" applyProtection="1">
      <alignment horizontal="center"/>
      <protection hidden="1"/>
    </xf>
    <xf numFmtId="0" fontId="96" fillId="0" borderId="0" xfId="0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88" fillId="0" borderId="0" xfId="0" applyFont="1" applyAlignment="1">
      <alignment vertical="top"/>
    </xf>
    <xf numFmtId="0" fontId="88" fillId="0" borderId="0" xfId="0" applyFont="1" applyAlignment="1">
      <alignment vertical="top" wrapText="1"/>
    </xf>
    <xf numFmtId="0" fontId="88" fillId="0" borderId="0" xfId="0" applyFont="1"/>
    <xf numFmtId="14" fontId="96" fillId="0" borderId="0" xfId="0" applyNumberFormat="1" applyFont="1" applyAlignment="1">
      <alignment horizontal="center" vertical="top"/>
    </xf>
    <xf numFmtId="0" fontId="87" fillId="0" borderId="0" xfId="0" applyFont="1" applyAlignment="1">
      <alignment horizontal="left" vertical="top" wrapText="1" indent="1"/>
    </xf>
    <xf numFmtId="0" fontId="87" fillId="0" borderId="0" xfId="0" applyFont="1" applyAlignment="1">
      <alignment vertical="top"/>
    </xf>
    <xf numFmtId="4" fontId="126" fillId="0" borderId="0" xfId="0" applyNumberFormat="1" applyFont="1"/>
    <xf numFmtId="171" fontId="96" fillId="0" borderId="0" xfId="0" applyNumberFormat="1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0" fontId="96" fillId="0" borderId="0" xfId="0" applyFont="1" applyFill="1" applyAlignment="1">
      <alignment vertical="top" wrapText="1"/>
    </xf>
    <xf numFmtId="0" fontId="89" fillId="0" borderId="0" xfId="0" applyFont="1" applyFill="1" applyAlignment="1">
      <alignment vertical="top" wrapText="1"/>
    </xf>
    <xf numFmtId="0" fontId="96" fillId="0" borderId="0" xfId="0" applyFont="1" applyFill="1" applyAlignment="1">
      <alignment wrapText="1"/>
    </xf>
    <xf numFmtId="0" fontId="86" fillId="0" borderId="0" xfId="0" applyFont="1" applyAlignment="1">
      <alignment vertical="top"/>
    </xf>
    <xf numFmtId="0" fontId="85" fillId="0" borderId="0" xfId="0" applyFont="1" applyAlignment="1">
      <alignment vertical="top"/>
    </xf>
    <xf numFmtId="0" fontId="85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97" fillId="4" borderId="0" xfId="1" applyFont="1" applyFill="1" applyAlignment="1" applyProtection="1">
      <alignment horizontal="center"/>
      <protection hidden="1"/>
    </xf>
    <xf numFmtId="0" fontId="96" fillId="0" borderId="0" xfId="0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49" fontId="97" fillId="3" borderId="0" xfId="1" applyNumberFormat="1" applyFill="1" applyAlignment="1" applyProtection="1">
      <alignment horizontal="center"/>
      <protection hidden="1"/>
    </xf>
    <xf numFmtId="1" fontId="97" fillId="3" borderId="0" xfId="1" applyNumberFormat="1" applyFill="1" applyAlignment="1" applyProtection="1">
      <alignment horizontal="center"/>
      <protection hidden="1"/>
    </xf>
    <xf numFmtId="49" fontId="97" fillId="3" borderId="0" xfId="1" applyNumberFormat="1" applyFill="1" applyAlignment="1" applyProtection="1">
      <alignment wrapText="1"/>
      <protection hidden="1"/>
    </xf>
    <xf numFmtId="0" fontId="97" fillId="3" borderId="0" xfId="1" applyFont="1" applyFill="1" applyAlignment="1" applyProtection="1">
      <alignment horizontal="center"/>
      <protection hidden="1"/>
    </xf>
    <xf numFmtId="0" fontId="97" fillId="3" borderId="0" xfId="1" applyFill="1" applyAlignment="1" applyProtection="1">
      <alignment horizontal="center"/>
      <protection hidden="1"/>
    </xf>
    <xf numFmtId="3" fontId="97" fillId="3" borderId="0" xfId="1" applyNumberFormat="1" applyFill="1" applyAlignment="1" applyProtection="1">
      <alignment horizontal="center"/>
      <protection hidden="1"/>
    </xf>
    <xf numFmtId="173" fontId="97" fillId="0" borderId="0" xfId="4" applyNumberFormat="1" applyFont="1" applyFill="1" applyProtection="1">
      <protection hidden="1"/>
    </xf>
    <xf numFmtId="49" fontId="97" fillId="5" borderId="0" xfId="1" applyNumberFormat="1" applyFill="1" applyAlignment="1" applyProtection="1">
      <alignment horizontal="center"/>
      <protection hidden="1"/>
    </xf>
    <xf numFmtId="0" fontId="97" fillId="5" borderId="0" xfId="1" applyFill="1" applyAlignment="1" applyProtection="1">
      <alignment horizontal="center"/>
      <protection hidden="1"/>
    </xf>
    <xf numFmtId="1" fontId="97" fillId="5" borderId="0" xfId="1" applyNumberFormat="1" applyFill="1" applyAlignment="1" applyProtection="1">
      <alignment horizontal="center"/>
      <protection hidden="1"/>
    </xf>
    <xf numFmtId="0" fontId="97" fillId="5" borderId="0" xfId="1" applyFill="1" applyAlignment="1" applyProtection="1">
      <alignment wrapText="1"/>
      <protection hidden="1"/>
    </xf>
    <xf numFmtId="0" fontId="97" fillId="5" borderId="0" xfId="1" applyFont="1" applyFill="1" applyAlignment="1" applyProtection="1">
      <alignment horizontal="center"/>
      <protection hidden="1"/>
    </xf>
    <xf numFmtId="3" fontId="97" fillId="5" borderId="0" xfId="1" applyNumberFormat="1" applyFill="1" applyAlignment="1" applyProtection="1">
      <alignment horizontal="center"/>
      <protection hidden="1"/>
    </xf>
    <xf numFmtId="174" fontId="97" fillId="0" borderId="0" xfId="1" applyNumberFormat="1" applyFill="1" applyAlignment="1" applyProtection="1">
      <alignment horizontal="center"/>
      <protection hidden="1"/>
    </xf>
    <xf numFmtId="0" fontId="132" fillId="0" borderId="0" xfId="1" applyFont="1" applyFill="1" applyProtection="1">
      <protection hidden="1"/>
    </xf>
    <xf numFmtId="8" fontId="97" fillId="0" borderId="0" xfId="1" applyNumberFormat="1" applyFill="1" applyAlignment="1" applyProtection="1">
      <alignment horizontal="center"/>
      <protection hidden="1"/>
    </xf>
    <xf numFmtId="6" fontId="97" fillId="0" borderId="0" xfId="1" applyNumberFormat="1" applyFill="1" applyAlignment="1" applyProtection="1">
      <alignment horizontal="center"/>
      <protection hidden="1"/>
    </xf>
    <xf numFmtId="168" fontId="97" fillId="0" borderId="0" xfId="1" applyNumberFormat="1" applyFill="1" applyProtection="1">
      <protection hidden="1"/>
    </xf>
    <xf numFmtId="0" fontId="85" fillId="0" borderId="0" xfId="0" applyFont="1" applyAlignment="1">
      <alignment horizontal="left" vertical="top" wrapText="1" indent="1"/>
    </xf>
    <xf numFmtId="2" fontId="97" fillId="0" borderId="0" xfId="1" applyNumberFormat="1" applyFill="1" applyAlignment="1" applyProtection="1">
      <alignment horizontal="left"/>
      <protection hidden="1"/>
    </xf>
    <xf numFmtId="0" fontId="97" fillId="0" borderId="0" xfId="1" applyFill="1" applyAlignment="1" applyProtection="1">
      <alignment horizontal="left" wrapText="1"/>
      <protection hidden="1"/>
    </xf>
    <xf numFmtId="0" fontId="97" fillId="0" borderId="0" xfId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/>
      <protection hidden="1"/>
    </xf>
    <xf numFmtId="0" fontId="98" fillId="0" borderId="0" xfId="1" applyFont="1" applyFill="1" applyAlignment="1" applyProtection="1">
      <alignment horizontal="left"/>
      <protection hidden="1"/>
    </xf>
    <xf numFmtId="10" fontId="133" fillId="0" borderId="0" xfId="1" applyNumberFormat="1" applyFont="1" applyFill="1" applyAlignment="1" applyProtection="1">
      <alignment horizontal="center"/>
      <protection hidden="1"/>
    </xf>
    <xf numFmtId="0" fontId="113" fillId="0" borderId="0" xfId="0" applyFont="1" applyFill="1" applyAlignment="1">
      <alignment vertical="center"/>
    </xf>
    <xf numFmtId="0" fontId="97" fillId="0" borderId="0" xfId="1" applyFill="1" applyAlignment="1" applyProtection="1">
      <alignment horizontal="left"/>
      <protection hidden="1"/>
    </xf>
    <xf numFmtId="14" fontId="96" fillId="0" borderId="0" xfId="0" applyNumberFormat="1" applyFont="1" applyAlignment="1">
      <alignment horizontal="center" vertical="top"/>
    </xf>
    <xf numFmtId="175" fontId="97" fillId="0" borderId="0" xfId="5" applyNumberFormat="1" applyFont="1" applyFill="1" applyProtection="1">
      <protection hidden="1"/>
    </xf>
    <xf numFmtId="165" fontId="98" fillId="0" borderId="0" xfId="1" applyNumberFormat="1" applyFont="1" applyFill="1" applyAlignment="1" applyProtection="1">
      <alignment horizontal="center"/>
      <protection hidden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98" fillId="0" borderId="0" xfId="1" applyFont="1" applyFill="1" applyAlignment="1" applyProtection="1">
      <alignment horizontal="left"/>
      <protection hidden="1"/>
    </xf>
    <xf numFmtId="0" fontId="97" fillId="0" borderId="0" xfId="1" applyFill="1" applyAlignment="1" applyProtection="1">
      <alignment horizontal="left"/>
      <protection hidden="1"/>
    </xf>
    <xf numFmtId="2" fontId="97" fillId="0" borderId="0" xfId="1" applyNumberFormat="1" applyFill="1" applyAlignment="1" applyProtection="1">
      <alignment horizontal="left"/>
      <protection hidden="1"/>
    </xf>
    <xf numFmtId="0" fontId="112" fillId="0" borderId="0" xfId="2" applyFill="1" applyProtection="1">
      <protection hidden="1"/>
    </xf>
    <xf numFmtId="49" fontId="97" fillId="0" borderId="0" xfId="0" applyNumberFormat="1" applyFont="1" applyFill="1" applyBorder="1" applyProtection="1">
      <protection hidden="1"/>
    </xf>
    <xf numFmtId="0" fontId="117" fillId="0" borderId="0" xfId="0" applyFont="1" applyProtection="1">
      <protection hidden="1"/>
    </xf>
    <xf numFmtId="0" fontId="106" fillId="0" borderId="0" xfId="0" applyFont="1" applyFill="1" applyBorder="1" applyAlignment="1" applyProtection="1">
      <alignment vertical="center" wrapText="1"/>
      <protection hidden="1"/>
    </xf>
    <xf numFmtId="0" fontId="107" fillId="0" borderId="0" xfId="0" applyFont="1" applyFill="1" applyBorder="1" applyAlignment="1" applyProtection="1">
      <alignment horizontal="right" vertical="center" wrapText="1"/>
      <protection hidden="1"/>
    </xf>
    <xf numFmtId="0" fontId="107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113" fillId="0" borderId="0" xfId="0" applyFont="1" applyProtection="1">
      <protection hidden="1"/>
    </xf>
    <xf numFmtId="0" fontId="113" fillId="0" borderId="0" xfId="0" applyFont="1" applyFill="1" applyProtection="1">
      <protection hidden="1"/>
    </xf>
    <xf numFmtId="167" fontId="113" fillId="0" borderId="0" xfId="0" applyNumberFormat="1" applyFont="1" applyFill="1" applyBorder="1" applyAlignment="1" applyProtection="1">
      <alignment horizontal="center" wrapText="1"/>
      <protection hidden="1"/>
    </xf>
    <xf numFmtId="14" fontId="96" fillId="0" borderId="0" xfId="0" applyNumberFormat="1" applyFont="1" applyAlignment="1">
      <alignment horizontal="center" vertical="top"/>
    </xf>
    <xf numFmtId="0" fontId="126" fillId="3" borderId="0" xfId="0" applyFont="1" applyFill="1" applyProtection="1"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97" fillId="0" borderId="0" xfId="1" applyFill="1" applyAlignment="1" applyProtection="1">
      <alignment horizontal="left"/>
      <protection hidden="1"/>
    </xf>
    <xf numFmtId="2" fontId="97" fillId="0" borderId="0" xfId="1" applyNumberFormat="1" applyFill="1" applyAlignment="1" applyProtection="1">
      <alignment horizontal="left"/>
      <protection hidden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84" fillId="0" borderId="0" xfId="0" applyFont="1" applyAlignment="1">
      <alignment vertical="top"/>
    </xf>
    <xf numFmtId="0" fontId="84" fillId="0" borderId="0" xfId="0" applyFont="1" applyAlignment="1">
      <alignment vertical="top" wrapText="1"/>
    </xf>
    <xf numFmtId="0" fontId="83" fillId="0" borderId="0" xfId="0" applyFont="1" applyAlignment="1">
      <alignment vertical="top"/>
    </xf>
    <xf numFmtId="0" fontId="83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82" fillId="0" borderId="0" xfId="0" applyFont="1" applyAlignment="1">
      <alignment vertical="top"/>
    </xf>
    <xf numFmtId="0" fontId="82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81" fillId="0" borderId="0" xfId="0" applyFont="1" applyAlignment="1">
      <alignment vertical="top" wrapText="1"/>
    </xf>
    <xf numFmtId="0" fontId="81" fillId="0" borderId="0" xfId="0" applyFont="1" applyAlignment="1">
      <alignment vertical="top"/>
    </xf>
    <xf numFmtId="49" fontId="97" fillId="3" borderId="0" xfId="1" applyNumberFormat="1" applyFill="1" applyAlignment="1" applyProtection="1">
      <alignment horizontal="center" vertical="top"/>
      <protection hidden="1"/>
    </xf>
    <xf numFmtId="0" fontId="126" fillId="3" borderId="0" xfId="0" applyFont="1" applyFill="1" applyAlignment="1" applyProtection="1">
      <alignment vertical="top"/>
      <protection hidden="1"/>
    </xf>
    <xf numFmtId="1" fontId="97" fillId="3" borderId="0" xfId="1" applyNumberFormat="1" applyFill="1" applyAlignment="1" applyProtection="1">
      <alignment horizontal="center" vertical="top"/>
      <protection hidden="1"/>
    </xf>
    <xf numFmtId="49" fontId="97" fillId="0" borderId="0" xfId="1" applyNumberFormat="1" applyFill="1" applyAlignment="1" applyProtection="1">
      <alignment horizontal="center" vertical="top"/>
      <protection hidden="1"/>
    </xf>
    <xf numFmtId="49" fontId="97" fillId="0" borderId="0" xfId="1" applyNumberFormat="1" applyFill="1" applyAlignment="1" applyProtection="1">
      <alignment vertical="top" wrapText="1"/>
      <protection hidden="1"/>
    </xf>
    <xf numFmtId="164" fontId="111" fillId="0" borderId="0" xfId="1" applyNumberFormat="1" applyFont="1" applyFill="1" applyAlignment="1" applyProtection="1">
      <alignment horizontal="center" vertical="top"/>
      <protection hidden="1"/>
    </xf>
    <xf numFmtId="0" fontId="97" fillId="0" borderId="0" xfId="1" applyFill="1" applyAlignment="1" applyProtection="1">
      <alignment horizontal="center" vertical="top"/>
      <protection hidden="1"/>
    </xf>
    <xf numFmtId="168" fontId="97" fillId="0" borderId="0" xfId="1" applyNumberFormat="1" applyFill="1" applyAlignment="1" applyProtection="1">
      <alignment horizontal="center" vertical="top"/>
      <protection hidden="1"/>
    </xf>
    <xf numFmtId="1" fontId="97" fillId="0" borderId="0" xfId="1" applyNumberFormat="1" applyFill="1" applyAlignment="1" applyProtection="1">
      <alignment horizontal="center" vertical="top"/>
      <protection hidden="1"/>
    </xf>
    <xf numFmtId="0" fontId="97" fillId="0" borderId="0" xfId="1" applyFont="1" applyFill="1" applyAlignment="1" applyProtection="1">
      <alignment horizontal="center" vertical="top"/>
      <protection hidden="1"/>
    </xf>
    <xf numFmtId="0" fontId="97" fillId="0" borderId="0" xfId="1" applyFill="1" applyAlignment="1" applyProtection="1">
      <alignment vertical="top" wrapText="1"/>
      <protection hidden="1"/>
    </xf>
    <xf numFmtId="166" fontId="97" fillId="0" borderId="0" xfId="1" applyNumberFormat="1" applyFont="1" applyFill="1" applyAlignment="1" applyProtection="1">
      <alignment horizontal="center" vertical="top"/>
      <protection hidden="1"/>
    </xf>
    <xf numFmtId="0" fontId="97" fillId="0" borderId="0" xfId="1" applyFont="1" applyFill="1" applyAlignment="1" applyProtection="1">
      <alignment vertical="top" wrapText="1"/>
      <protection hidden="1"/>
    </xf>
    <xf numFmtId="3" fontId="97" fillId="0" borderId="0" xfId="1" applyNumberFormat="1" applyFont="1" applyFill="1" applyAlignment="1" applyProtection="1">
      <alignment horizontal="center" vertical="top"/>
      <protection hidden="1"/>
    </xf>
    <xf numFmtId="49" fontId="113" fillId="0" borderId="0" xfId="1" applyNumberFormat="1" applyFont="1" applyFill="1" applyAlignment="1" applyProtection="1">
      <alignment vertical="top" wrapText="1"/>
      <protection hidden="1"/>
    </xf>
    <xf numFmtId="0" fontId="113" fillId="0" borderId="0" xfId="1" applyFont="1" applyFill="1" applyAlignment="1" applyProtection="1">
      <alignment horizontal="center" vertical="top"/>
      <protection hidden="1"/>
    </xf>
    <xf numFmtId="49" fontId="97" fillId="0" borderId="0" xfId="1" applyNumberFormat="1" applyFont="1" applyFill="1" applyAlignment="1" applyProtection="1">
      <alignment horizontal="center" vertical="top"/>
      <protection hidden="1"/>
    </xf>
    <xf numFmtId="49" fontId="97" fillId="0" borderId="0" xfId="1" applyNumberFormat="1" applyFont="1" applyFill="1" applyAlignment="1" applyProtection="1">
      <alignment vertical="top" wrapText="1"/>
      <protection hidden="1"/>
    </xf>
    <xf numFmtId="1" fontId="97" fillId="0" borderId="0" xfId="1" applyNumberFormat="1" applyFont="1" applyFill="1" applyAlignment="1" applyProtection="1">
      <alignment horizontal="center" vertical="top"/>
      <protection hidden="1"/>
    </xf>
    <xf numFmtId="0" fontId="113" fillId="0" borderId="0" xfId="1" applyFont="1" applyFill="1" applyAlignment="1" applyProtection="1">
      <alignment vertical="top" wrapText="1"/>
      <protection hidden="1"/>
    </xf>
    <xf numFmtId="49" fontId="97" fillId="3" borderId="0" xfId="1" applyNumberFormat="1" applyFill="1" applyAlignment="1" applyProtection="1">
      <alignment vertical="top" wrapText="1"/>
      <protection hidden="1"/>
    </xf>
    <xf numFmtId="0" fontId="97" fillId="3" borderId="0" xfId="1" applyFont="1" applyFill="1" applyAlignment="1" applyProtection="1">
      <alignment horizontal="center" vertical="top"/>
      <protection hidden="1"/>
    </xf>
    <xf numFmtId="0" fontId="97" fillId="3" borderId="0" xfId="1" applyFill="1" applyAlignment="1" applyProtection="1">
      <alignment horizontal="center" vertical="top"/>
      <protection hidden="1"/>
    </xf>
    <xf numFmtId="168" fontId="97" fillId="3" borderId="0" xfId="1" applyNumberFormat="1" applyFill="1" applyAlignment="1" applyProtection="1">
      <alignment horizontal="center" vertical="top"/>
      <protection hidden="1"/>
    </xf>
    <xf numFmtId="3" fontId="97" fillId="0" borderId="0" xfId="1" applyNumberFormat="1" applyFill="1" applyAlignment="1" applyProtection="1">
      <alignment horizontal="center" vertical="top"/>
      <protection hidden="1"/>
    </xf>
    <xf numFmtId="49" fontId="102" fillId="0" borderId="0" xfId="1" applyNumberFormat="1" applyFont="1" applyFill="1" applyAlignment="1" applyProtection="1">
      <alignment vertical="top" wrapText="1"/>
      <protection hidden="1"/>
    </xf>
    <xf numFmtId="0" fontId="97" fillId="0" borderId="0" xfId="1" applyFill="1" applyAlignment="1" applyProtection="1">
      <alignment horizontal="left" vertical="top" wrapText="1"/>
      <protection hidden="1"/>
    </xf>
    <xf numFmtId="0" fontId="117" fillId="0" borderId="0" xfId="0" applyFont="1" applyAlignment="1" applyProtection="1">
      <alignment vertical="top"/>
      <protection hidden="1"/>
    </xf>
    <xf numFmtId="0" fontId="97" fillId="0" borderId="0" xfId="1" applyFill="1" applyAlignment="1" applyProtection="1">
      <alignment vertical="top"/>
      <protection hidden="1"/>
    </xf>
    <xf numFmtId="174" fontId="97" fillId="0" borderId="0" xfId="1" applyNumberFormat="1" applyFill="1" applyAlignment="1" applyProtection="1">
      <alignment horizontal="center" vertical="top"/>
      <protection hidden="1"/>
    </xf>
    <xf numFmtId="166" fontId="97" fillId="0" borderId="0" xfId="1" applyNumberFormat="1" applyFill="1" applyAlignment="1" applyProtection="1">
      <alignment horizontal="center" vertical="top"/>
      <protection hidden="1"/>
    </xf>
    <xf numFmtId="164" fontId="99" fillId="0" borderId="2" xfId="1" applyNumberFormat="1" applyFont="1" applyFill="1" applyBorder="1" applyAlignment="1" applyProtection="1">
      <alignment horizontal="center" wrapText="1"/>
      <protection hidden="1"/>
    </xf>
    <xf numFmtId="1" fontId="99" fillId="0" borderId="2" xfId="1" applyNumberFormat="1" applyFont="1" applyFill="1" applyBorder="1" applyAlignment="1" applyProtection="1">
      <alignment horizontal="center" wrapText="1"/>
      <protection hidden="1"/>
    </xf>
    <xf numFmtId="164" fontId="99" fillId="0" borderId="2" xfId="1" applyNumberFormat="1" applyFont="1" applyFill="1" applyBorder="1" applyAlignment="1" applyProtection="1">
      <alignment horizontal="center"/>
      <protection hidden="1"/>
    </xf>
    <xf numFmtId="0" fontId="99" fillId="0" borderId="2" xfId="1" applyFont="1" applyFill="1" applyBorder="1" applyAlignment="1" applyProtection="1">
      <alignment horizontal="center" wrapText="1"/>
      <protection hidden="1"/>
    </xf>
    <xf numFmtId="165" fontId="99" fillId="0" borderId="2" xfId="1" applyNumberFormat="1" applyFont="1" applyFill="1" applyBorder="1" applyAlignment="1" applyProtection="1">
      <alignment horizontal="center"/>
      <protection hidden="1"/>
    </xf>
    <xf numFmtId="164" fontId="99" fillId="0" borderId="2" xfId="1" applyNumberFormat="1" applyFont="1" applyFill="1" applyBorder="1" applyAlignment="1" applyProtection="1">
      <alignment wrapText="1"/>
      <protection hidden="1"/>
    </xf>
    <xf numFmtId="14" fontId="96" fillId="0" borderId="0" xfId="0" applyNumberFormat="1" applyFont="1" applyAlignment="1">
      <alignment horizontal="center" vertical="top"/>
    </xf>
    <xf numFmtId="0" fontId="80" fillId="0" borderId="0" xfId="0" applyFont="1" applyAlignment="1">
      <alignment vertical="top"/>
    </xf>
    <xf numFmtId="0" fontId="80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79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0" fontId="78" fillId="0" borderId="0" xfId="0" applyFont="1" applyAlignment="1">
      <alignment vertical="top" wrapText="1"/>
    </xf>
    <xf numFmtId="0" fontId="78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0" fontId="77" fillId="0" borderId="0" xfId="0" applyFont="1" applyAlignment="1">
      <alignment vertical="top"/>
    </xf>
    <xf numFmtId="0" fontId="77" fillId="0" borderId="0" xfId="0" applyFont="1" applyAlignment="1">
      <alignment vertical="top" wrapText="1"/>
    </xf>
    <xf numFmtId="0" fontId="76" fillId="0" borderId="0" xfId="0" applyFont="1" applyAlignment="1">
      <alignment vertical="top" wrapText="1"/>
    </xf>
    <xf numFmtId="0" fontId="76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vertical="top"/>
    </xf>
    <xf numFmtId="0" fontId="75" fillId="0" borderId="0" xfId="0" applyFont="1" applyAlignment="1">
      <alignment vertical="top"/>
    </xf>
    <xf numFmtId="0" fontId="75" fillId="0" borderId="0" xfId="0" applyFont="1" applyAlignment="1">
      <alignment vertical="top" wrapText="1"/>
    </xf>
    <xf numFmtId="0" fontId="74" fillId="0" borderId="0" xfId="0" applyFont="1" applyAlignment="1">
      <alignment vertical="top" wrapText="1"/>
    </xf>
    <xf numFmtId="0" fontId="74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0" fontId="73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0" fontId="72" fillId="0" borderId="0" xfId="0" applyFont="1" applyAlignment="1">
      <alignment vertical="top"/>
    </xf>
    <xf numFmtId="0" fontId="72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71" fillId="0" borderId="0" xfId="0" applyFont="1" applyAlignment="1">
      <alignment vertical="top"/>
    </xf>
    <xf numFmtId="0" fontId="71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70" fillId="0" borderId="0" xfId="0" applyFont="1" applyAlignment="1">
      <alignment vertical="top"/>
    </xf>
    <xf numFmtId="0" fontId="70" fillId="0" borderId="0" xfId="0" applyFont="1" applyAlignment="1">
      <alignment vertical="top" wrapText="1"/>
    </xf>
    <xf numFmtId="0" fontId="134" fillId="0" borderId="0" xfId="1" applyFont="1" applyFill="1" applyProtection="1">
      <protection hidden="1"/>
    </xf>
    <xf numFmtId="0" fontId="69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14" fontId="69" fillId="0" borderId="0" xfId="0" applyNumberFormat="1" applyFont="1" applyAlignment="1">
      <alignment vertical="top"/>
    </xf>
    <xf numFmtId="0" fontId="113" fillId="6" borderId="0" xfId="0" applyFont="1" applyFill="1" applyAlignment="1" applyProtection="1">
      <alignment horizontal="center"/>
      <protection hidden="1"/>
    </xf>
    <xf numFmtId="0" fontId="98" fillId="6" borderId="0" xfId="1" applyFont="1" applyFill="1" applyAlignment="1" applyProtection="1">
      <alignment horizontal="center" wrapText="1"/>
      <protection hidden="1"/>
    </xf>
    <xf numFmtId="165" fontId="98" fillId="6" borderId="0" xfId="1" applyNumberFormat="1" applyFont="1" applyFill="1" applyAlignment="1" applyProtection="1">
      <alignment horizontal="center"/>
      <protection hidden="1"/>
    </xf>
    <xf numFmtId="174" fontId="113" fillId="6" borderId="0" xfId="0" applyNumberFormat="1" applyFont="1" applyFill="1" applyAlignment="1" applyProtection="1">
      <alignment horizontal="center"/>
      <protection hidden="1"/>
    </xf>
    <xf numFmtId="0" fontId="97" fillId="6" borderId="0" xfId="1" applyFont="1" applyFill="1" applyAlignment="1" applyProtection="1">
      <alignment horizontal="center"/>
      <protection hidden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69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49" fontId="98" fillId="0" borderId="0" xfId="1" applyNumberFormat="1" applyFont="1" applyFill="1" applyAlignment="1" applyProtection="1">
      <alignment horizontal="center"/>
      <protection hidden="1"/>
    </xf>
    <xf numFmtId="49" fontId="99" fillId="0" borderId="2" xfId="1" applyNumberFormat="1" applyFont="1" applyFill="1" applyBorder="1" applyAlignment="1" applyProtection="1">
      <alignment horizontal="center" wrapText="1"/>
      <protection hidden="1"/>
    </xf>
    <xf numFmtId="0" fontId="97" fillId="0" borderId="0" xfId="1" applyFill="1" applyAlignment="1" applyProtection="1">
      <alignment horizontal="left" wrapText="1"/>
      <protection hidden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74" fontId="116" fillId="0" borderId="0" xfId="1" applyNumberFormat="1" applyFont="1" applyFill="1" applyAlignment="1" applyProtection="1">
      <alignment horizontal="center"/>
      <protection hidden="1"/>
    </xf>
    <xf numFmtId="168" fontId="116" fillId="0" borderId="0" xfId="1" applyNumberFormat="1" applyFont="1" applyFill="1" applyAlignment="1" applyProtection="1">
      <alignment horizontal="center"/>
      <protection hidden="1"/>
    </xf>
    <xf numFmtId="8" fontId="116" fillId="0" borderId="0" xfId="1" applyNumberFormat="1" applyFont="1" applyFill="1" applyAlignment="1" applyProtection="1">
      <alignment horizontal="center"/>
      <protection hidden="1"/>
    </xf>
    <xf numFmtId="6" fontId="116" fillId="0" borderId="0" xfId="1" applyNumberFormat="1" applyFont="1" applyFill="1" applyAlignment="1" applyProtection="1">
      <alignment horizontal="center"/>
      <protection hidden="1"/>
    </xf>
    <xf numFmtId="14" fontId="96" fillId="0" borderId="0" xfId="0" applyNumberFormat="1" applyFont="1" applyAlignment="1">
      <alignment horizontal="center" vertical="top"/>
    </xf>
    <xf numFmtId="0" fontId="126" fillId="3" borderId="0" xfId="0" applyFont="1" applyFill="1" applyAlignment="1" applyProtection="1">
      <alignment horizontal="center" vertical="top"/>
      <protection hidden="1"/>
    </xf>
    <xf numFmtId="49" fontId="97" fillId="0" borderId="0" xfId="0" applyNumberFormat="1" applyFont="1" applyFill="1" applyBorder="1" applyAlignment="1" applyProtection="1">
      <alignment horizontal="center" vertical="top"/>
      <protection hidden="1"/>
    </xf>
    <xf numFmtId="0" fontId="69" fillId="0" borderId="0" xfId="0" applyFont="1" applyFill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97" fillId="6" borderId="0" xfId="1" applyFill="1" applyProtection="1">
      <protection hidden="1"/>
    </xf>
    <xf numFmtId="0" fontId="97" fillId="6" borderId="0" xfId="1" applyFont="1" applyFill="1" applyProtection="1">
      <protection hidden="1"/>
    </xf>
    <xf numFmtId="0" fontId="108" fillId="6" borderId="0" xfId="1" applyFont="1" applyFill="1" applyProtection="1">
      <protection hidden="1"/>
    </xf>
    <xf numFmtId="0" fontId="97" fillId="6" borderId="0" xfId="1" applyFill="1" applyAlignment="1" applyProtection="1">
      <alignment horizontal="center"/>
      <protection hidden="1"/>
    </xf>
    <xf numFmtId="0" fontId="100" fillId="6" borderId="0" xfId="1" applyFont="1" applyFill="1" applyProtection="1">
      <protection hidden="1"/>
    </xf>
    <xf numFmtId="0" fontId="0" fillId="6" borderId="0" xfId="0" applyFill="1" applyProtection="1">
      <protection hidden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74" fontId="113" fillId="6" borderId="0" xfId="0" applyNumberFormat="1" applyFont="1" applyFill="1" applyProtection="1">
      <protection hidden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135" fillId="0" borderId="0" xfId="0" applyFont="1"/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97" fillId="0" borderId="0" xfId="1" applyFont="1" applyFill="1" applyAlignment="1" applyProtection="1">
      <alignment horizontal="left"/>
      <protection hidden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8" fontId="136" fillId="7" borderId="3" xfId="0" applyNumberFormat="1" applyFont="1" applyFill="1" applyBorder="1" applyAlignment="1">
      <alignment horizontal="center" vertical="center" wrapText="1"/>
    </xf>
    <xf numFmtId="8" fontId="137" fillId="7" borderId="4" xfId="0" applyNumberFormat="1" applyFont="1" applyFill="1" applyBorder="1" applyAlignment="1">
      <alignment horizontal="center" vertical="center" wrapText="1"/>
    </xf>
    <xf numFmtId="8" fontId="136" fillId="7" borderId="0" xfId="0" applyNumberFormat="1" applyFont="1" applyFill="1" applyBorder="1" applyAlignment="1">
      <alignment horizontal="center" vertical="center" wrapText="1"/>
    </xf>
    <xf numFmtId="8" fontId="137" fillId="7" borderId="0" xfId="0" applyNumberFormat="1" applyFont="1" applyFill="1" applyBorder="1" applyAlignment="1">
      <alignment horizontal="center" vertical="center" wrapText="1"/>
    </xf>
    <xf numFmtId="49" fontId="97" fillId="3" borderId="0" xfId="1" applyNumberFormat="1" applyFont="1" applyFill="1" applyAlignment="1" applyProtection="1">
      <alignment horizontal="center" vertical="top"/>
      <protection hidden="1"/>
    </xf>
    <xf numFmtId="1" fontId="97" fillId="3" borderId="0" xfId="1" applyNumberFormat="1" applyFont="1" applyFill="1" applyAlignment="1" applyProtection="1">
      <alignment horizontal="center" vertical="top"/>
      <protection hidden="1"/>
    </xf>
    <xf numFmtId="49" fontId="97" fillId="3" borderId="0" xfId="1" applyNumberFormat="1" applyFont="1" applyFill="1" applyAlignment="1" applyProtection="1">
      <alignment vertical="top" wrapText="1"/>
      <protection hidden="1"/>
    </xf>
    <xf numFmtId="174" fontId="97" fillId="3" borderId="0" xfId="1" applyNumberFormat="1" applyFill="1" applyAlignment="1" applyProtection="1">
      <alignment horizontal="center" vertical="top"/>
      <protection hidden="1"/>
    </xf>
    <xf numFmtId="14" fontId="96" fillId="0" borderId="0" xfId="0" applyNumberFormat="1" applyFont="1" applyAlignment="1">
      <alignment horizontal="center" vertical="top"/>
    </xf>
    <xf numFmtId="0" fontId="98" fillId="0" borderId="0" xfId="1" applyFont="1" applyFill="1" applyAlignment="1" applyProtection="1">
      <alignment horizontal="left"/>
      <protection hidden="1"/>
    </xf>
    <xf numFmtId="0" fontId="97" fillId="0" borderId="0" xfId="1" applyFill="1" applyAlignment="1" applyProtection="1">
      <alignment horizontal="left"/>
      <protection hidden="1"/>
    </xf>
    <xf numFmtId="2" fontId="97" fillId="0" borderId="0" xfId="1" applyNumberFormat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 wrapText="1"/>
      <protection hidden="1"/>
    </xf>
    <xf numFmtId="0" fontId="97" fillId="0" borderId="0" xfId="1" applyFont="1" applyFill="1" applyAlignment="1" applyProtection="1">
      <alignment horizontal="left"/>
      <protection hidden="1"/>
    </xf>
    <xf numFmtId="168" fontId="97" fillId="0" borderId="0" xfId="1" applyNumberFormat="1" applyFill="1" applyAlignment="1" applyProtection="1">
      <alignment horizontal="right"/>
      <protection hidden="1"/>
    </xf>
    <xf numFmtId="174" fontId="97" fillId="0" borderId="0" xfId="1" applyNumberFormat="1" applyFill="1" applyAlignment="1" applyProtection="1">
      <alignment horizontal="right"/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 wrapText="1"/>
      <protection hidden="1"/>
    </xf>
    <xf numFmtId="0" fontId="113" fillId="8" borderId="0" xfId="0" applyFont="1" applyFill="1" applyAlignment="1" applyProtection="1">
      <alignment horizontal="center"/>
      <protection hidden="1"/>
    </xf>
    <xf numFmtId="0" fontId="97" fillId="8" borderId="0" xfId="1" applyFill="1" applyAlignment="1" applyProtection="1">
      <alignment horizontal="center"/>
      <protection hidden="1"/>
    </xf>
    <xf numFmtId="0" fontId="97" fillId="8" borderId="0" xfId="1" applyFill="1" applyAlignment="1" applyProtection="1">
      <alignment horizontal="left" indent="1"/>
      <protection hidden="1"/>
    </xf>
    <xf numFmtId="174" fontId="113" fillId="8" borderId="0" xfId="0" applyNumberFormat="1" applyFont="1" applyFill="1" applyAlignment="1" applyProtection="1">
      <alignment horizontal="center"/>
      <protection hidden="1"/>
    </xf>
    <xf numFmtId="0" fontId="113" fillId="8" borderId="0" xfId="0" applyFont="1" applyFill="1" applyAlignment="1" applyProtection="1">
      <alignment horizontal="left" indent="1"/>
      <protection hidden="1"/>
    </xf>
    <xf numFmtId="0" fontId="97" fillId="8" borderId="0" xfId="1" applyFont="1" applyFill="1" applyAlignment="1" applyProtection="1">
      <alignment horizontal="center"/>
      <protection hidden="1"/>
    </xf>
    <xf numFmtId="49" fontId="113" fillId="8" borderId="0" xfId="0" applyNumberFormat="1" applyFont="1" applyFill="1" applyAlignment="1" applyProtection="1">
      <alignment horizontal="center"/>
      <protection hidden="1"/>
    </xf>
    <xf numFmtId="0" fontId="113" fillId="9" borderId="0" xfId="0" applyFont="1" applyFill="1" applyAlignment="1" applyProtection="1">
      <alignment horizontal="center"/>
      <protection hidden="1"/>
    </xf>
    <xf numFmtId="1" fontId="99" fillId="9" borderId="2" xfId="1" applyNumberFormat="1" applyFont="1" applyFill="1" applyBorder="1" applyAlignment="1" applyProtection="1">
      <alignment horizontal="center" wrapText="1"/>
      <protection hidden="1"/>
    </xf>
    <xf numFmtId="0" fontId="97" fillId="9" borderId="0" xfId="1" applyFill="1" applyAlignment="1" applyProtection="1">
      <alignment horizontal="center"/>
      <protection hidden="1"/>
    </xf>
    <xf numFmtId="0" fontId="97" fillId="9" borderId="0" xfId="1" applyFont="1" applyFill="1" applyAlignment="1" applyProtection="1">
      <alignment horizontal="center"/>
      <protection hidden="1"/>
    </xf>
    <xf numFmtId="0" fontId="97" fillId="9" borderId="0" xfId="1" applyFill="1" applyProtection="1">
      <protection hidden="1"/>
    </xf>
    <xf numFmtId="174" fontId="113" fillId="9" borderId="0" xfId="0" applyNumberFormat="1" applyFont="1" applyFill="1" applyAlignment="1" applyProtection="1">
      <alignment horizontal="center"/>
      <protection hidden="1"/>
    </xf>
    <xf numFmtId="168" fontId="113" fillId="9" borderId="0" xfId="0" applyNumberFormat="1" applyFont="1" applyFill="1" applyAlignment="1" applyProtection="1">
      <alignment horizontal="center"/>
      <protection hidden="1"/>
    </xf>
    <xf numFmtId="0" fontId="0" fillId="9" borderId="0" xfId="0" applyFill="1" applyProtection="1">
      <protection hidden="1"/>
    </xf>
    <xf numFmtId="49" fontId="113" fillId="9" borderId="0" xfId="0" applyNumberFormat="1" applyFont="1" applyFill="1" applyAlignment="1" applyProtection="1">
      <alignment horizontal="center"/>
      <protection hidden="1"/>
    </xf>
    <xf numFmtId="0" fontId="98" fillId="9" borderId="2" xfId="1" applyFont="1" applyFill="1" applyBorder="1" applyAlignment="1" applyProtection="1">
      <alignment horizontal="center" wrapText="1"/>
      <protection hidden="1"/>
    </xf>
    <xf numFmtId="165" fontId="98" fillId="9" borderId="2" xfId="1" applyNumberFormat="1" applyFont="1" applyFill="1" applyBorder="1" applyAlignment="1" applyProtection="1">
      <alignment horizontal="center"/>
      <protection hidden="1"/>
    </xf>
    <xf numFmtId="49" fontId="113" fillId="8" borderId="0" xfId="0" applyNumberFormat="1" applyFont="1" applyFill="1" applyAlignment="1" applyProtection="1">
      <alignment horizontal="left"/>
      <protection hidden="1"/>
    </xf>
    <xf numFmtId="0" fontId="113" fillId="9" borderId="0" xfId="0" applyFont="1" applyFill="1" applyAlignment="1" applyProtection="1">
      <protection hidden="1"/>
    </xf>
    <xf numFmtId="1" fontId="99" fillId="9" borderId="2" xfId="1" applyNumberFormat="1" applyFont="1" applyFill="1" applyBorder="1" applyAlignment="1" applyProtection="1">
      <alignment wrapText="1"/>
      <protection hidden="1"/>
    </xf>
    <xf numFmtId="49" fontId="113" fillId="9" borderId="0" xfId="0" applyNumberFormat="1" applyFont="1" applyFill="1" applyAlignment="1" applyProtection="1">
      <protection hidden="1"/>
    </xf>
    <xf numFmtId="0" fontId="97" fillId="9" borderId="0" xfId="1" applyFont="1" applyFill="1" applyAlignment="1" applyProtection="1">
      <protection hidden="1"/>
    </xf>
    <xf numFmtId="164" fontId="99" fillId="8" borderId="2" xfId="1" applyNumberFormat="1" applyFont="1" applyFill="1" applyBorder="1" applyAlignment="1" applyProtection="1">
      <alignment horizontal="center" wrapText="1"/>
      <protection hidden="1"/>
    </xf>
    <xf numFmtId="0" fontId="97" fillId="9" borderId="0" xfId="1" applyFill="1" applyAlignment="1" applyProtection="1">
      <alignment horizontal="left" indent="1"/>
      <protection hidden="1"/>
    </xf>
    <xf numFmtId="0" fontId="113" fillId="9" borderId="0" xfId="0" applyFont="1" applyFill="1" applyAlignment="1" applyProtection="1">
      <alignment horizontal="left" indent="1"/>
      <protection hidden="1"/>
    </xf>
    <xf numFmtId="1" fontId="99" fillId="8" borderId="2" xfId="1" applyNumberFormat="1" applyFont="1" applyFill="1" applyBorder="1" applyAlignment="1" applyProtection="1">
      <alignment horizontal="left" wrapText="1"/>
      <protection hidden="1"/>
    </xf>
    <xf numFmtId="1" fontId="99" fillId="8" borderId="2" xfId="1" applyNumberFormat="1" applyFont="1" applyFill="1" applyBorder="1" applyAlignment="1" applyProtection="1">
      <alignment horizontal="center" wrapText="1"/>
      <protection hidden="1"/>
    </xf>
    <xf numFmtId="0" fontId="99" fillId="8" borderId="2" xfId="1" applyFont="1" applyFill="1" applyBorder="1" applyAlignment="1" applyProtection="1">
      <alignment horizontal="center" wrapText="1"/>
      <protection hidden="1"/>
    </xf>
    <xf numFmtId="165" fontId="99" fillId="8" borderId="2" xfId="1" applyNumberFormat="1" applyFont="1" applyFill="1" applyBorder="1" applyAlignment="1" applyProtection="1">
      <alignment horizontal="center"/>
      <protection hidden="1"/>
    </xf>
    <xf numFmtId="10" fontId="113" fillId="8" borderId="0" xfId="0" applyNumberFormat="1" applyFont="1" applyFill="1" applyAlignment="1" applyProtection="1">
      <alignment horizontal="center"/>
      <protection hidden="1"/>
    </xf>
    <xf numFmtId="0" fontId="113" fillId="8" borderId="0" xfId="0" applyFont="1" applyFill="1" applyAlignment="1" applyProtection="1">
      <alignment horizontal="left"/>
      <protection hidden="1"/>
    </xf>
    <xf numFmtId="171" fontId="113" fillId="8" borderId="0" xfId="0" applyNumberFormat="1" applyFont="1" applyFill="1" applyAlignment="1" applyProtection="1">
      <alignment horizontal="center"/>
      <protection hidden="1"/>
    </xf>
    <xf numFmtId="168" fontId="113" fillId="8" borderId="0" xfId="0" applyNumberFormat="1" applyFont="1" applyFill="1" applyAlignment="1" applyProtection="1">
      <alignment horizontal="center"/>
      <protection hidden="1"/>
    </xf>
    <xf numFmtId="0" fontId="98" fillId="9" borderId="2" xfId="1" applyFont="1" applyFill="1" applyBorder="1" applyAlignment="1" applyProtection="1">
      <alignment horizontal="center"/>
      <protection hidden="1"/>
    </xf>
    <xf numFmtId="171" fontId="99" fillId="0" borderId="0" xfId="1" applyNumberFormat="1" applyFont="1" applyFill="1" applyAlignment="1" applyProtection="1">
      <alignment horizontal="center"/>
      <protection hidden="1"/>
    </xf>
    <xf numFmtId="0" fontId="97" fillId="0" borderId="0" xfId="0" applyFont="1" applyAlignment="1">
      <alignment vertical="center"/>
    </xf>
    <xf numFmtId="0" fontId="97" fillId="8" borderId="0" xfId="1" applyFill="1" applyProtection="1">
      <protection hidden="1"/>
    </xf>
    <xf numFmtId="171" fontId="97" fillId="9" borderId="0" xfId="1" applyNumberFormat="1" applyFill="1" applyAlignment="1" applyProtection="1">
      <alignment horizontal="center"/>
      <protection hidden="1"/>
    </xf>
    <xf numFmtId="174" fontId="97" fillId="9" borderId="0" xfId="1" applyNumberFormat="1" applyFill="1" applyProtection="1">
      <protection hidden="1"/>
    </xf>
    <xf numFmtId="0" fontId="97" fillId="9" borderId="0" xfId="1" applyFill="1" applyAlignment="1" applyProtection="1">
      <alignment horizontal="left"/>
      <protection hidden="1"/>
    </xf>
    <xf numFmtId="0" fontId="113" fillId="9" borderId="0" xfId="0" applyFont="1" applyFill="1" applyAlignment="1" applyProtection="1">
      <alignment horizontal="left"/>
      <protection hidden="1"/>
    </xf>
    <xf numFmtId="0" fontId="97" fillId="8" borderId="0" xfId="1" applyFill="1" applyAlignment="1" applyProtection="1">
      <alignment horizontal="left"/>
      <protection hidden="1"/>
    </xf>
    <xf numFmtId="0" fontId="97" fillId="8" borderId="0" xfId="1" applyFont="1" applyFill="1" applyAlignment="1" applyProtection="1">
      <alignment horizontal="left"/>
      <protection hidden="1"/>
    </xf>
    <xf numFmtId="164" fontId="99" fillId="8" borderId="2" xfId="1" applyNumberFormat="1" applyFont="1" applyFill="1" applyBorder="1" applyAlignment="1" applyProtection="1">
      <alignment horizontal="left" wrapText="1"/>
      <protection hidden="1"/>
    </xf>
    <xf numFmtId="0" fontId="97" fillId="9" borderId="0" xfId="1" applyFont="1" applyFill="1" applyAlignment="1" applyProtection="1">
      <alignment horizontal="left"/>
      <protection hidden="1"/>
    </xf>
    <xf numFmtId="176" fontId="97" fillId="9" borderId="0" xfId="1" applyNumberFormat="1" applyFont="1" applyFill="1" applyAlignment="1" applyProtection="1">
      <alignment horizontal="center"/>
      <protection hidden="1"/>
    </xf>
    <xf numFmtId="0" fontId="97" fillId="0" borderId="0" xfId="1" applyFont="1" applyFill="1" applyAlignment="1" applyProtection="1">
      <alignment horizontal="left"/>
      <protection hidden="1"/>
    </xf>
    <xf numFmtId="174" fontId="97" fillId="8" borderId="0" xfId="1" applyNumberFormat="1" applyFont="1" applyFill="1" applyAlignment="1" applyProtection="1">
      <alignment horizontal="center"/>
      <protection hidden="1"/>
    </xf>
    <xf numFmtId="168" fontId="97" fillId="8" borderId="0" xfId="1" applyNumberFormat="1" applyFont="1" applyFill="1" applyAlignment="1" applyProtection="1">
      <alignment horizontal="center"/>
      <protection hidden="1"/>
    </xf>
    <xf numFmtId="0" fontId="97" fillId="3" borderId="0" xfId="1" applyFill="1" applyProtection="1">
      <protection hidden="1"/>
    </xf>
    <xf numFmtId="0" fontId="97" fillId="3" borderId="0" xfId="1" applyFont="1" applyFill="1" applyProtection="1">
      <protection hidden="1"/>
    </xf>
    <xf numFmtId="174" fontId="113" fillId="5" borderId="0" xfId="0" applyNumberFormat="1" applyFont="1" applyFill="1" applyAlignment="1" applyProtection="1">
      <alignment horizontal="center"/>
      <protection hidden="1"/>
    </xf>
    <xf numFmtId="0" fontId="113" fillId="5" borderId="0" xfId="0" applyFont="1" applyFill="1" applyAlignment="1" applyProtection="1">
      <alignment horizontal="center"/>
      <protection hidden="1"/>
    </xf>
    <xf numFmtId="0" fontId="68" fillId="0" borderId="0" xfId="6"/>
    <xf numFmtId="177" fontId="68" fillId="0" borderId="0" xfId="6" applyNumberFormat="1"/>
    <xf numFmtId="14" fontId="96" fillId="0" borderId="0" xfId="0" applyNumberFormat="1" applyFont="1" applyAlignment="1">
      <alignment horizontal="center" vertical="top"/>
    </xf>
    <xf numFmtId="174" fontId="113" fillId="10" borderId="0" xfId="0" applyNumberFormat="1" applyFont="1" applyFill="1" applyAlignment="1" applyProtection="1">
      <alignment horizontal="center"/>
      <protection hidden="1"/>
    </xf>
    <xf numFmtId="49" fontId="97" fillId="0" borderId="0" xfId="1" applyNumberFormat="1" applyAlignment="1" applyProtection="1">
      <alignment horizontal="center" vertical="top"/>
      <protection hidden="1"/>
    </xf>
    <xf numFmtId="0" fontId="138" fillId="9" borderId="2" xfId="0" applyFont="1" applyFill="1" applyBorder="1" applyAlignment="1" applyProtection="1">
      <alignment horizontal="center"/>
      <protection hidden="1"/>
    </xf>
    <xf numFmtId="49" fontId="113" fillId="3" borderId="0" xfId="0" applyNumberFormat="1" applyFont="1" applyFill="1" applyAlignment="1" applyProtection="1">
      <alignment horizontal="left"/>
      <protection hidden="1"/>
    </xf>
    <xf numFmtId="49" fontId="113" fillId="3" borderId="0" xfId="0" applyNumberFormat="1" applyFont="1" applyFill="1" applyAlignment="1" applyProtection="1">
      <alignment horizontal="center"/>
      <protection hidden="1"/>
    </xf>
    <xf numFmtId="174" fontId="113" fillId="3" borderId="0" xfId="0" applyNumberFormat="1" applyFont="1" applyFill="1" applyAlignment="1" applyProtection="1">
      <alignment horizontal="center"/>
      <protection hidden="1"/>
    </xf>
    <xf numFmtId="49" fontId="113" fillId="3" borderId="0" xfId="0" applyNumberFormat="1" applyFont="1" applyFill="1" applyAlignment="1" applyProtection="1">
      <protection hidden="1"/>
    </xf>
    <xf numFmtId="0" fontId="113" fillId="3" borderId="0" xfId="0" applyFont="1" applyFill="1" applyAlignment="1" applyProtection="1">
      <alignment horizontal="center"/>
      <protection hidden="1"/>
    </xf>
    <xf numFmtId="14" fontId="96" fillId="0" borderId="0" xfId="0" applyNumberFormat="1" applyFont="1" applyAlignment="1">
      <alignment horizontal="center" vertical="top"/>
    </xf>
    <xf numFmtId="49" fontId="113" fillId="0" borderId="0" xfId="0" applyNumberFormat="1" applyFont="1" applyFill="1" applyAlignment="1" applyProtection="1">
      <alignment horizontal="center"/>
      <protection hidden="1"/>
    </xf>
    <xf numFmtId="178" fontId="113" fillId="5" borderId="0" xfId="0" applyNumberFormat="1" applyFont="1" applyFill="1" applyAlignment="1" applyProtection="1">
      <alignment horizontal="center"/>
      <protection hidden="1"/>
    </xf>
    <xf numFmtId="14" fontId="96" fillId="0" borderId="0" xfId="0" applyNumberFormat="1" applyFont="1" applyAlignment="1">
      <alignment horizontal="center" vertical="top"/>
    </xf>
    <xf numFmtId="174" fontId="113" fillId="0" borderId="0" xfId="0" applyNumberFormat="1" applyFont="1" applyFill="1" applyAlignment="1" applyProtection="1">
      <alignment horizontal="center"/>
      <protection hidden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74" fontId="113" fillId="2" borderId="0" xfId="0" applyNumberFormat="1" applyFont="1" applyFill="1" applyAlignment="1" applyProtection="1">
      <alignment horizontal="center"/>
      <protection hidden="1"/>
    </xf>
    <xf numFmtId="174" fontId="97" fillId="2" borderId="0" xfId="1" applyNumberFormat="1" applyFill="1" applyAlignment="1" applyProtection="1">
      <alignment horizontal="center" vertical="top"/>
      <protection hidden="1"/>
    </xf>
    <xf numFmtId="0" fontId="67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0" fontId="66" fillId="0" borderId="0" xfId="0" applyFont="1" applyAlignment="1">
      <alignment vertical="top" wrapText="1"/>
    </xf>
    <xf numFmtId="0" fontId="66" fillId="0" borderId="0" xfId="0" applyFont="1" applyAlignment="1">
      <alignment vertical="top"/>
    </xf>
    <xf numFmtId="0" fontId="65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0" fontId="64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63" fillId="0" borderId="0" xfId="0" applyFont="1" applyAlignment="1">
      <alignment vertical="top"/>
    </xf>
    <xf numFmtId="0" fontId="63" fillId="0" borderId="0" xfId="0" applyFont="1" applyAlignment="1">
      <alignment vertical="top" wrapText="1"/>
    </xf>
    <xf numFmtId="0" fontId="62" fillId="0" borderId="0" xfId="0" applyFont="1" applyAlignment="1">
      <alignment vertical="top"/>
    </xf>
    <xf numFmtId="0" fontId="62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61" fillId="0" borderId="0" xfId="0" applyFont="1" applyAlignment="1">
      <alignment vertical="top"/>
    </xf>
    <xf numFmtId="0" fontId="61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60" fillId="0" borderId="0" xfId="0" applyFont="1" applyAlignment="1">
      <alignment vertical="top"/>
    </xf>
    <xf numFmtId="0" fontId="60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59" fillId="0" borderId="0" xfId="0" applyFont="1" applyAlignment="1">
      <alignment vertical="top"/>
    </xf>
    <xf numFmtId="0" fontId="59" fillId="0" borderId="0" xfId="0" applyFont="1" applyAlignment="1">
      <alignment vertical="top" wrapText="1"/>
    </xf>
    <xf numFmtId="174" fontId="113" fillId="5" borderId="0" xfId="0" applyNumberFormat="1" applyFont="1" applyFill="1" applyBorder="1" applyAlignment="1">
      <alignment horizontal="center"/>
    </xf>
    <xf numFmtId="14" fontId="96" fillId="0" borderId="0" xfId="0" applyNumberFormat="1" applyFont="1" applyAlignment="1">
      <alignment horizontal="center" vertical="top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57" fillId="0" borderId="0" xfId="0" applyFont="1" applyAlignment="1">
      <alignment vertical="top"/>
    </xf>
    <xf numFmtId="0" fontId="57" fillId="0" borderId="0" xfId="0" applyFont="1" applyAlignment="1">
      <alignment vertical="top" wrapText="1"/>
    </xf>
    <xf numFmtId="0" fontId="56" fillId="0" borderId="0" xfId="0" applyFont="1" applyAlignment="1">
      <alignment vertical="top"/>
    </xf>
    <xf numFmtId="0" fontId="56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55" fillId="0" borderId="0" xfId="0" applyFont="1" applyAlignment="1">
      <alignment vertical="top"/>
    </xf>
    <xf numFmtId="0" fontId="55" fillId="0" borderId="0" xfId="0" applyFont="1" applyAlignment="1">
      <alignment vertical="top" wrapText="1"/>
    </xf>
    <xf numFmtId="6" fontId="140" fillId="5" borderId="0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vertical="top"/>
    </xf>
    <xf numFmtId="0" fontId="54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74" fontId="113" fillId="11" borderId="0" xfId="0" applyNumberFormat="1" applyFont="1" applyFill="1" applyAlignment="1" applyProtection="1">
      <alignment horizontal="center"/>
      <protection hidden="1"/>
    </xf>
    <xf numFmtId="14" fontId="96" fillId="0" borderId="0" xfId="0" applyNumberFormat="1" applyFont="1" applyAlignment="1">
      <alignment horizontal="center" vertical="top"/>
    </xf>
    <xf numFmtId="0" fontId="53" fillId="0" borderId="0" xfId="0" applyFont="1" applyAlignment="1">
      <alignment vertical="top"/>
    </xf>
    <xf numFmtId="0" fontId="53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52" fillId="0" borderId="0" xfId="0" applyFont="1" applyAlignment="1">
      <alignment vertical="top"/>
    </xf>
    <xf numFmtId="0" fontId="52" fillId="0" borderId="0" xfId="0" applyFont="1" applyAlignment="1">
      <alignment vertical="top" wrapText="1"/>
    </xf>
    <xf numFmtId="0" fontId="51" fillId="0" borderId="0" xfId="0" applyFont="1" applyAlignment="1">
      <alignment vertical="top"/>
    </xf>
    <xf numFmtId="0" fontId="51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50" fillId="0" borderId="0" xfId="0" applyFont="1" applyAlignment="1">
      <alignment vertical="top"/>
    </xf>
    <xf numFmtId="0" fontId="50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49" fillId="0" borderId="0" xfId="0" applyFont="1" applyAlignment="1">
      <alignment vertical="top"/>
    </xf>
    <xf numFmtId="0" fontId="49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48" fillId="0" borderId="0" xfId="0" applyFont="1" applyAlignment="1">
      <alignment vertical="top"/>
    </xf>
    <xf numFmtId="0" fontId="48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74" fontId="113" fillId="12" borderId="0" xfId="0" applyNumberFormat="1" applyFont="1" applyFill="1" applyAlignment="1" applyProtection="1">
      <alignment horizontal="center"/>
      <protection hidden="1"/>
    </xf>
    <xf numFmtId="0" fontId="47" fillId="0" borderId="0" xfId="0" applyFont="1" applyAlignment="1">
      <alignment vertical="top"/>
    </xf>
    <xf numFmtId="0" fontId="47" fillId="0" borderId="0" xfId="0" applyFont="1" applyAlignment="1">
      <alignment vertical="top" wrapText="1"/>
    </xf>
    <xf numFmtId="0" fontId="46" fillId="0" borderId="0" xfId="0" applyFont="1" applyAlignment="1">
      <alignment vertical="top"/>
    </xf>
    <xf numFmtId="14" fontId="96" fillId="0" borderId="0" xfId="0" applyNumberFormat="1" applyFont="1" applyAlignment="1">
      <alignment horizontal="center" vertical="top"/>
    </xf>
    <xf numFmtId="0" fontId="45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44" fillId="0" borderId="0" xfId="0" applyFont="1" applyAlignment="1">
      <alignment vertical="top"/>
    </xf>
    <xf numFmtId="0" fontId="44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43" fillId="0" borderId="0" xfId="0" applyFont="1" applyAlignment="1">
      <alignment vertical="top"/>
    </xf>
    <xf numFmtId="0" fontId="43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74" fontId="113" fillId="13" borderId="0" xfId="0" applyNumberFormat="1" applyFont="1" applyFill="1" applyAlignment="1" applyProtection="1">
      <alignment horizontal="center"/>
      <protection hidden="1"/>
    </xf>
    <xf numFmtId="0" fontId="42" fillId="0" borderId="0" xfId="0" applyFont="1" applyAlignment="1">
      <alignment vertical="top"/>
    </xf>
    <xf numFmtId="0" fontId="42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top" wrapText="1"/>
    </xf>
    <xf numFmtId="0" fontId="40" fillId="0" borderId="0" xfId="0" applyFont="1" applyAlignment="1">
      <alignment vertical="top"/>
    </xf>
    <xf numFmtId="0" fontId="40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39" fillId="0" borderId="0" xfId="0" applyFont="1" applyAlignment="1">
      <alignment vertical="top"/>
    </xf>
    <xf numFmtId="0" fontId="39" fillId="0" borderId="0" xfId="0" applyFont="1" applyAlignment="1">
      <alignment vertical="top" wrapText="1"/>
    </xf>
    <xf numFmtId="0" fontId="97" fillId="0" borderId="0" xfId="1" applyFill="1" applyAlignment="1" applyProtection="1">
      <alignment horizontal="left" wrapText="1"/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97" fillId="0" borderId="0" xfId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 wrapText="1"/>
      <protection hidden="1"/>
    </xf>
    <xf numFmtId="0" fontId="97" fillId="0" borderId="0" xfId="0" applyFont="1" applyFill="1" applyAlignment="1" applyProtection="1">
      <alignment horizontal="left" vertical="center" wrapText="1"/>
      <protection hidden="1"/>
    </xf>
    <xf numFmtId="14" fontId="96" fillId="0" borderId="0" xfId="0" applyNumberFormat="1" applyFont="1" applyAlignment="1">
      <alignment horizontal="center" vertical="top"/>
    </xf>
    <xf numFmtId="0" fontId="38" fillId="0" borderId="0" xfId="0" applyFont="1" applyAlignment="1">
      <alignment vertical="top"/>
    </xf>
    <xf numFmtId="0" fontId="38" fillId="0" borderId="0" xfId="0" applyFont="1" applyAlignment="1">
      <alignment vertical="top" wrapText="1"/>
    </xf>
    <xf numFmtId="168" fontId="118" fillId="13" borderId="5" xfId="0" applyNumberFormat="1" applyFont="1" applyFill="1" applyBorder="1" applyAlignment="1" applyProtection="1">
      <alignment horizontal="center"/>
      <protection hidden="1"/>
    </xf>
    <xf numFmtId="168" fontId="118" fillId="13" borderId="6" xfId="0" applyNumberFormat="1" applyFont="1" applyFill="1" applyBorder="1" applyAlignment="1" applyProtection="1">
      <alignment horizontal="center"/>
      <protection hidden="1"/>
    </xf>
    <xf numFmtId="0" fontId="99" fillId="0" borderId="0" xfId="1" applyFont="1" applyFill="1" applyBorder="1" applyAlignment="1" applyProtection="1">
      <alignment horizontal="center" wrapText="1"/>
      <protection hidden="1"/>
    </xf>
    <xf numFmtId="14" fontId="96" fillId="0" borderId="0" xfId="0" applyNumberFormat="1" applyFont="1" applyAlignment="1">
      <alignment horizontal="center" vertical="top"/>
    </xf>
    <xf numFmtId="0" fontId="37" fillId="0" borderId="0" xfId="0" applyFont="1" applyAlignment="1">
      <alignment vertical="top"/>
    </xf>
    <xf numFmtId="0" fontId="37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36" fillId="0" borderId="0" xfId="0" applyFont="1" applyAlignment="1">
      <alignment vertical="top"/>
    </xf>
    <xf numFmtId="0" fontId="36" fillId="0" borderId="0" xfId="0" applyFont="1" applyAlignment="1">
      <alignment vertical="top" wrapText="1"/>
    </xf>
    <xf numFmtId="0" fontId="35" fillId="0" borderId="0" xfId="0" applyFont="1" applyAlignment="1">
      <alignment vertical="top"/>
    </xf>
    <xf numFmtId="0" fontId="35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34" fillId="0" borderId="0" xfId="0" applyFont="1" applyAlignment="1">
      <alignment vertical="top"/>
    </xf>
    <xf numFmtId="0" fontId="34" fillId="0" borderId="0" xfId="0" applyFont="1" applyAlignment="1">
      <alignment vertical="top" wrapText="1"/>
    </xf>
    <xf numFmtId="0" fontId="33" fillId="0" borderId="0" xfId="0" applyFont="1" applyAlignment="1">
      <alignment vertical="top"/>
    </xf>
    <xf numFmtId="0" fontId="33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32" fillId="0" borderId="0" xfId="0" applyFont="1" applyAlignment="1">
      <alignment vertical="top"/>
    </xf>
    <xf numFmtId="0" fontId="32" fillId="0" borderId="0" xfId="0" applyFont="1" applyAlignment="1">
      <alignment vertical="top" wrapText="1"/>
    </xf>
    <xf numFmtId="2" fontId="98" fillId="0" borderId="0" xfId="1" applyNumberFormat="1" applyFont="1" applyFill="1" applyAlignment="1" applyProtection="1">
      <alignment horizontal="center" vertical="center"/>
      <protection hidden="1"/>
    </xf>
    <xf numFmtId="49" fontId="98" fillId="0" borderId="0" xfId="1" applyNumberFormat="1" applyFont="1" applyFill="1" applyAlignment="1" applyProtection="1">
      <alignment horizontal="center" vertical="center"/>
      <protection hidden="1"/>
    </xf>
    <xf numFmtId="49" fontId="97" fillId="0" borderId="0" xfId="1" applyNumberFormat="1" applyFont="1" applyFill="1" applyAlignment="1" applyProtection="1">
      <alignment horizontal="center" vertical="center"/>
      <protection hidden="1"/>
    </xf>
    <xf numFmtId="49" fontId="97" fillId="0" borderId="0" xfId="1" applyNumberFormat="1" applyFill="1" applyAlignment="1" applyProtection="1">
      <alignment horizontal="center" vertical="center"/>
      <protection hidden="1"/>
    </xf>
    <xf numFmtId="166" fontId="97" fillId="0" borderId="0" xfId="1" applyNumberFormat="1" applyFill="1" applyAlignment="1" applyProtection="1">
      <alignment horizontal="center" vertical="center"/>
      <protection hidden="1"/>
    </xf>
    <xf numFmtId="0" fontId="97" fillId="0" borderId="0" xfId="1" applyFill="1" applyAlignment="1" applyProtection="1">
      <alignment horizontal="center" vertical="center"/>
      <protection hidden="1"/>
    </xf>
    <xf numFmtId="49" fontId="97" fillId="3" borderId="0" xfId="1" applyNumberFormat="1" applyFill="1" applyAlignment="1" applyProtection="1">
      <alignment horizontal="center" vertical="center"/>
      <protection hidden="1"/>
    </xf>
    <xf numFmtId="3" fontId="97" fillId="0" borderId="0" xfId="1" applyNumberFormat="1" applyFont="1" applyFill="1" applyAlignment="1" applyProtection="1">
      <alignment horizontal="center" vertical="center"/>
      <protection hidden="1"/>
    </xf>
    <xf numFmtId="49" fontId="97" fillId="3" borderId="0" xfId="1" applyNumberFormat="1" applyFont="1" applyFill="1" applyAlignment="1" applyProtection="1">
      <alignment horizontal="center" vertical="center"/>
      <protection hidden="1"/>
    </xf>
    <xf numFmtId="0" fontId="97" fillId="3" borderId="0" xfId="1" applyFont="1" applyFill="1" applyAlignment="1" applyProtection="1">
      <alignment horizontal="center" vertical="center"/>
      <protection hidden="1"/>
    </xf>
    <xf numFmtId="49" fontId="113" fillId="0" borderId="0" xfId="0" applyNumberFormat="1" applyFont="1" applyFill="1" applyAlignment="1" applyProtection="1">
      <alignment horizontal="center" vertical="center"/>
      <protection hidden="1"/>
    </xf>
    <xf numFmtId="49" fontId="97" fillId="0" borderId="0" xfId="1" applyNumberFormat="1" applyAlignment="1" applyProtection="1">
      <alignment horizontal="center" vertical="center"/>
      <protection hidden="1"/>
    </xf>
    <xf numFmtId="49" fontId="97" fillId="0" borderId="0" xfId="0" applyNumberFormat="1" applyFont="1" applyFill="1" applyBorder="1" applyAlignment="1" applyProtection="1">
      <alignment horizontal="center" vertical="center"/>
      <protection hidden="1"/>
    </xf>
    <xf numFmtId="2" fontId="97" fillId="0" borderId="0" xfId="1" applyNumberFormat="1" applyFill="1" applyAlignment="1" applyProtection="1">
      <alignment horizontal="center" vertical="center"/>
      <protection hidden="1"/>
    </xf>
    <xf numFmtId="0" fontId="97" fillId="0" borderId="0" xfId="1" applyFont="1" applyFill="1" applyAlignment="1" applyProtection="1">
      <alignment horizontal="left" vertical="center" wrapText="1"/>
      <protection hidden="1"/>
    </xf>
    <xf numFmtId="0" fontId="97" fillId="0" borderId="0" xfId="1" applyFill="1" applyAlignment="1" applyProtection="1">
      <alignment horizontal="left" vertical="center"/>
      <protection hidden="1"/>
    </xf>
    <xf numFmtId="0" fontId="97" fillId="0" borderId="0" xfId="1" applyFont="1" applyFill="1" applyAlignment="1" applyProtection="1">
      <alignment vertical="center" wrapText="1"/>
      <protection hidden="1"/>
    </xf>
    <xf numFmtId="49" fontId="97" fillId="0" borderId="0" xfId="1" applyNumberFormat="1" applyFont="1" applyFill="1" applyAlignment="1" applyProtection="1">
      <alignment vertical="center" wrapText="1"/>
      <protection hidden="1"/>
    </xf>
    <xf numFmtId="0" fontId="98" fillId="0" borderId="0" xfId="1" applyFont="1" applyFill="1" applyAlignment="1" applyProtection="1">
      <alignment horizontal="center" vertical="center"/>
      <protection hidden="1"/>
    </xf>
    <xf numFmtId="0" fontId="97" fillId="0" borderId="0" xfId="1" applyFont="1" applyFill="1" applyAlignment="1" applyProtection="1">
      <alignment horizontal="center" vertical="center"/>
      <protection hidden="1"/>
    </xf>
    <xf numFmtId="0" fontId="126" fillId="3" borderId="0" xfId="0" applyFont="1" applyFill="1" applyAlignment="1" applyProtection="1">
      <alignment horizontal="center" vertical="center"/>
      <protection hidden="1"/>
    </xf>
    <xf numFmtId="0" fontId="97" fillId="0" borderId="0" xfId="1" applyFont="1" applyFill="1" applyAlignment="1" applyProtection="1">
      <alignment horizontal="center" vertical="center" wrapText="1"/>
      <protection hidden="1"/>
    </xf>
    <xf numFmtId="49" fontId="97" fillId="0" borderId="0" xfId="1" applyNumberFormat="1" applyFont="1" applyFill="1" applyAlignment="1" applyProtection="1">
      <alignment horizontal="center" vertical="center" wrapText="1"/>
      <protection hidden="1"/>
    </xf>
    <xf numFmtId="0" fontId="99" fillId="0" borderId="0" xfId="1" applyFont="1" applyFill="1" applyAlignment="1" applyProtection="1">
      <alignment vertical="center" wrapText="1"/>
      <protection hidden="1"/>
    </xf>
    <xf numFmtId="0" fontId="134" fillId="0" borderId="0" xfId="1" applyFont="1" applyFill="1" applyAlignment="1" applyProtection="1">
      <alignment vertical="center" wrapText="1"/>
      <protection hidden="1"/>
    </xf>
    <xf numFmtId="49" fontId="97" fillId="0" borderId="0" xfId="1" applyNumberFormat="1" applyFill="1" applyAlignment="1" applyProtection="1">
      <alignment vertical="center" wrapText="1"/>
      <protection hidden="1"/>
    </xf>
    <xf numFmtId="49" fontId="113" fillId="0" borderId="0" xfId="1" applyNumberFormat="1" applyFont="1" applyFill="1" applyAlignment="1" applyProtection="1">
      <alignment vertical="center" wrapText="1"/>
      <protection hidden="1"/>
    </xf>
    <xf numFmtId="0" fontId="113" fillId="0" borderId="0" xfId="1" applyFont="1" applyFill="1" applyAlignment="1" applyProtection="1">
      <alignment vertical="center" wrapText="1"/>
      <protection hidden="1"/>
    </xf>
    <xf numFmtId="0" fontId="97" fillId="0" borderId="0" xfId="1" applyFill="1" applyAlignment="1" applyProtection="1">
      <alignment vertical="center" wrapText="1"/>
      <protection hidden="1"/>
    </xf>
    <xf numFmtId="49" fontId="97" fillId="3" borderId="0" xfId="1" applyNumberFormat="1" applyFill="1" applyAlignment="1" applyProtection="1">
      <alignment vertical="center" wrapText="1"/>
      <protection hidden="1"/>
    </xf>
    <xf numFmtId="49" fontId="102" fillId="0" borderId="0" xfId="1" applyNumberFormat="1" applyFont="1" applyFill="1" applyAlignment="1" applyProtection="1">
      <alignment vertical="center" wrapText="1"/>
      <protection hidden="1"/>
    </xf>
    <xf numFmtId="49" fontId="97" fillId="3" borderId="0" xfId="1" applyNumberFormat="1" applyFont="1" applyFill="1" applyAlignment="1" applyProtection="1">
      <alignment vertical="center" wrapText="1"/>
      <protection hidden="1"/>
    </xf>
    <xf numFmtId="0" fontId="97" fillId="0" borderId="0" xfId="1" applyFill="1" applyAlignment="1" applyProtection="1">
      <alignment horizontal="left" vertical="center" wrapText="1"/>
      <protection hidden="1"/>
    </xf>
    <xf numFmtId="0" fontId="117" fillId="0" borderId="0" xfId="0" applyFont="1" applyAlignment="1" applyProtection="1">
      <alignment vertical="center" wrapText="1"/>
      <protection hidden="1"/>
    </xf>
    <xf numFmtId="0" fontId="99" fillId="0" borderId="0" xfId="1" applyFont="1" applyFill="1" applyAlignment="1" applyProtection="1">
      <alignment horizontal="center" vertical="center"/>
      <protection hidden="1"/>
    </xf>
    <xf numFmtId="10" fontId="133" fillId="0" borderId="0" xfId="1" applyNumberFormat="1" applyFont="1" applyFill="1" applyAlignment="1" applyProtection="1">
      <alignment horizontal="center" vertical="center"/>
      <protection hidden="1"/>
    </xf>
    <xf numFmtId="164" fontId="111" fillId="0" borderId="0" xfId="1" applyNumberFormat="1" applyFont="1" applyFill="1" applyAlignment="1" applyProtection="1">
      <alignment horizontal="center" vertical="center"/>
      <protection hidden="1"/>
    </xf>
    <xf numFmtId="0" fontId="113" fillId="0" borderId="0" xfId="1" applyFont="1" applyFill="1" applyAlignment="1" applyProtection="1">
      <alignment horizontal="center" vertical="center"/>
      <protection hidden="1"/>
    </xf>
    <xf numFmtId="0" fontId="97" fillId="3" borderId="0" xfId="1" applyFill="1" applyAlignment="1" applyProtection="1">
      <alignment horizontal="center" vertical="center"/>
      <protection hidden="1"/>
    </xf>
    <xf numFmtId="3" fontId="97" fillId="0" borderId="0" xfId="1" applyNumberFormat="1" applyFill="1" applyAlignment="1" applyProtection="1">
      <alignment horizontal="center" vertical="center"/>
      <protection hidden="1"/>
    </xf>
    <xf numFmtId="0" fontId="98" fillId="0" borderId="0" xfId="1" applyFont="1" applyFill="1" applyAlignment="1" applyProtection="1">
      <alignment horizontal="left" vertical="top"/>
      <protection hidden="1"/>
    </xf>
    <xf numFmtId="0" fontId="97" fillId="0" borderId="0" xfId="1" applyFont="1" applyFill="1" applyAlignment="1" applyProtection="1">
      <alignment horizontal="left" vertical="top"/>
      <protection hidden="1"/>
    </xf>
    <xf numFmtId="0" fontId="97" fillId="0" borderId="0" xfId="1" applyFill="1" applyAlignment="1" applyProtection="1">
      <alignment horizontal="left" vertical="top"/>
      <protection hidden="1"/>
    </xf>
    <xf numFmtId="168" fontId="97" fillId="0" borderId="0" xfId="1" applyNumberFormat="1" applyFill="1" applyAlignment="1" applyProtection="1">
      <alignment horizontal="left" vertical="top"/>
      <protection hidden="1"/>
    </xf>
    <xf numFmtId="174" fontId="97" fillId="0" borderId="0" xfId="1" applyNumberFormat="1" applyFill="1" applyAlignment="1" applyProtection="1">
      <alignment horizontal="left" vertical="top"/>
      <protection hidden="1"/>
    </xf>
    <xf numFmtId="0" fontId="97" fillId="0" borderId="0" xfId="1" applyFont="1" applyFill="1" applyAlignment="1" applyProtection="1">
      <alignment horizontal="left" vertical="top" wrapText="1"/>
      <protection hidden="1"/>
    </xf>
    <xf numFmtId="0" fontId="97" fillId="0" borderId="0" xfId="0" applyFont="1" applyAlignment="1">
      <alignment horizontal="left" vertical="top"/>
    </xf>
    <xf numFmtId="0" fontId="132" fillId="0" borderId="0" xfId="1" applyFont="1" applyFill="1" applyAlignment="1" applyProtection="1">
      <alignment horizontal="left" vertical="top"/>
      <protection hidden="1"/>
    </xf>
    <xf numFmtId="14" fontId="96" fillId="0" borderId="0" xfId="0" applyNumberFormat="1" applyFont="1" applyAlignment="1">
      <alignment horizontal="center" vertical="top"/>
    </xf>
    <xf numFmtId="0" fontId="97" fillId="0" borderId="2" xfId="1" applyFont="1" applyFill="1" applyBorder="1" applyAlignment="1" applyProtection="1">
      <alignment horizontal="center" vertical="center"/>
      <protection hidden="1"/>
    </xf>
    <xf numFmtId="0" fontId="97" fillId="0" borderId="2" xfId="1" applyFill="1" applyBorder="1" applyAlignment="1" applyProtection="1">
      <alignment horizontal="center" vertical="center"/>
      <protection hidden="1"/>
    </xf>
    <xf numFmtId="164" fontId="99" fillId="8" borderId="0" xfId="1" applyNumberFormat="1" applyFont="1" applyFill="1" applyBorder="1" applyAlignment="1" applyProtection="1">
      <alignment horizontal="left" wrapText="1"/>
      <protection hidden="1"/>
    </xf>
    <xf numFmtId="164" fontId="99" fillId="8" borderId="0" xfId="1" applyNumberFormat="1" applyFont="1" applyFill="1" applyBorder="1" applyAlignment="1" applyProtection="1">
      <alignment horizontal="center" wrapText="1"/>
      <protection hidden="1"/>
    </xf>
    <xf numFmtId="1" fontId="99" fillId="8" borderId="0" xfId="1" applyNumberFormat="1" applyFont="1" applyFill="1" applyBorder="1" applyAlignment="1" applyProtection="1">
      <alignment horizontal="left" wrapText="1"/>
      <protection hidden="1"/>
    </xf>
    <xf numFmtId="1" fontId="99" fillId="8" borderId="0" xfId="1" applyNumberFormat="1" applyFont="1" applyFill="1" applyBorder="1" applyAlignment="1" applyProtection="1">
      <alignment horizontal="center" wrapText="1"/>
      <protection hidden="1"/>
    </xf>
    <xf numFmtId="0" fontId="99" fillId="8" borderId="0" xfId="1" applyFont="1" applyFill="1" applyBorder="1" applyAlignment="1" applyProtection="1">
      <alignment horizontal="center" wrapText="1"/>
      <protection hidden="1"/>
    </xf>
    <xf numFmtId="165" fontId="99" fillId="8" borderId="0" xfId="1" applyNumberFormat="1" applyFont="1" applyFill="1" applyBorder="1" applyAlignment="1" applyProtection="1">
      <alignment horizontal="center"/>
      <protection hidden="1"/>
    </xf>
    <xf numFmtId="1" fontId="99" fillId="9" borderId="0" xfId="1" applyNumberFormat="1" applyFont="1" applyFill="1" applyBorder="1" applyAlignment="1" applyProtection="1">
      <alignment horizontal="center" wrapText="1"/>
      <protection hidden="1"/>
    </xf>
    <xf numFmtId="1" fontId="99" fillId="9" borderId="0" xfId="1" applyNumberFormat="1" applyFont="1" applyFill="1" applyBorder="1" applyAlignment="1" applyProtection="1">
      <alignment wrapText="1"/>
      <protection hidden="1"/>
    </xf>
    <xf numFmtId="0" fontId="113" fillId="9" borderId="2" xfId="0" applyFont="1" applyFill="1" applyBorder="1" applyAlignment="1" applyProtection="1">
      <alignment horizontal="center"/>
      <protection hidden="1"/>
    </xf>
    <xf numFmtId="0" fontId="98" fillId="9" borderId="0" xfId="1" applyFont="1" applyFill="1" applyBorder="1" applyAlignment="1" applyProtection="1">
      <alignment horizontal="center"/>
      <protection hidden="1"/>
    </xf>
    <xf numFmtId="0" fontId="98" fillId="9" borderId="0" xfId="1" applyFont="1" applyFill="1" applyBorder="1" applyAlignment="1" applyProtection="1">
      <alignment horizontal="center" wrapText="1"/>
      <protection hidden="1"/>
    </xf>
    <xf numFmtId="165" fontId="98" fillId="9" borderId="0" xfId="1" applyNumberFormat="1" applyFont="1" applyFill="1" applyBorder="1" applyAlignment="1" applyProtection="1">
      <alignment horizontal="center"/>
      <protection hidden="1"/>
    </xf>
    <xf numFmtId="49" fontId="97" fillId="0" borderId="0" xfId="1" applyNumberFormat="1" applyFont="1" applyFill="1" applyBorder="1" applyAlignment="1" applyProtection="1">
      <alignment horizontal="center" vertical="top"/>
      <protection hidden="1"/>
    </xf>
    <xf numFmtId="49" fontId="97" fillId="0" borderId="0" xfId="1" applyNumberFormat="1" applyFont="1" applyFill="1" applyBorder="1" applyAlignment="1" applyProtection="1">
      <alignment horizontal="center" vertical="center"/>
      <protection hidden="1"/>
    </xf>
    <xf numFmtId="49" fontId="97" fillId="0" borderId="0" xfId="1" applyNumberFormat="1" applyFill="1" applyBorder="1" applyAlignment="1" applyProtection="1">
      <alignment vertical="center" wrapText="1"/>
      <protection hidden="1"/>
    </xf>
    <xf numFmtId="0" fontId="97" fillId="0" borderId="0" xfId="1" applyFont="1" applyFill="1" applyBorder="1" applyAlignment="1" applyProtection="1">
      <alignment horizontal="center" vertical="center"/>
      <protection hidden="1"/>
    </xf>
    <xf numFmtId="0" fontId="97" fillId="0" borderId="0" xfId="1" applyFill="1" applyBorder="1" applyAlignment="1" applyProtection="1">
      <alignment horizontal="center" vertical="center"/>
      <protection hidden="1"/>
    </xf>
    <xf numFmtId="174" fontId="97" fillId="0" borderId="0" xfId="1" applyNumberFormat="1" applyFill="1" applyBorder="1" applyAlignment="1" applyProtection="1">
      <alignment horizontal="center" vertical="top"/>
      <protection hidden="1"/>
    </xf>
    <xf numFmtId="49" fontId="113" fillId="8" borderId="0" xfId="0" applyNumberFormat="1" applyFont="1" applyFill="1" applyBorder="1" applyAlignment="1" applyProtection="1">
      <alignment horizontal="left"/>
      <protection hidden="1"/>
    </xf>
    <xf numFmtId="49" fontId="113" fillId="8" borderId="0" xfId="0" applyNumberFormat="1" applyFont="1" applyFill="1" applyBorder="1" applyAlignment="1" applyProtection="1">
      <alignment horizontal="center"/>
      <protection hidden="1"/>
    </xf>
    <xf numFmtId="174" fontId="113" fillId="8" borderId="0" xfId="0" applyNumberFormat="1" applyFont="1" applyFill="1" applyBorder="1" applyAlignment="1" applyProtection="1">
      <alignment horizontal="center"/>
      <protection hidden="1"/>
    </xf>
    <xf numFmtId="49" fontId="113" fillId="9" borderId="0" xfId="0" applyNumberFormat="1" applyFont="1" applyFill="1" applyBorder="1" applyAlignment="1" applyProtection="1">
      <alignment horizontal="center"/>
      <protection hidden="1"/>
    </xf>
    <xf numFmtId="49" fontId="113" fillId="9" borderId="0" xfId="0" applyNumberFormat="1" applyFont="1" applyFill="1" applyBorder="1" applyAlignment="1" applyProtection="1">
      <protection hidden="1"/>
    </xf>
    <xf numFmtId="0" fontId="113" fillId="9" borderId="0" xfId="0" applyFont="1" applyFill="1" applyBorder="1" applyAlignment="1" applyProtection="1">
      <alignment horizontal="center"/>
      <protection hidden="1"/>
    </xf>
    <xf numFmtId="174" fontId="113" fillId="9" borderId="0" xfId="0" applyNumberFormat="1" applyFont="1" applyFill="1" applyBorder="1" applyAlignment="1" applyProtection="1">
      <alignment horizontal="center"/>
      <protection hidden="1"/>
    </xf>
    <xf numFmtId="0" fontId="31" fillId="0" borderId="0" xfId="0" applyFont="1" applyAlignment="1">
      <alignment vertical="top"/>
    </xf>
    <xf numFmtId="0" fontId="31" fillId="0" borderId="0" xfId="0" applyFont="1" applyAlignment="1">
      <alignment vertical="top" wrapText="1"/>
    </xf>
    <xf numFmtId="0" fontId="97" fillId="0" borderId="2" xfId="1" applyFill="1" applyBorder="1" applyAlignment="1" applyProtection="1">
      <alignment horizontal="left" vertical="top"/>
      <protection hidden="1"/>
    </xf>
    <xf numFmtId="49" fontId="97" fillId="0" borderId="2" xfId="1" applyNumberFormat="1" applyFill="1" applyBorder="1" applyAlignment="1" applyProtection="1">
      <alignment horizontal="center" vertical="center"/>
      <protection hidden="1"/>
    </xf>
    <xf numFmtId="0" fontId="97" fillId="0" borderId="2" xfId="1" applyFill="1" applyBorder="1" applyAlignment="1" applyProtection="1">
      <alignment vertical="center" wrapText="1"/>
      <protection hidden="1"/>
    </xf>
    <xf numFmtId="0" fontId="97" fillId="0" borderId="2" xfId="1" applyFill="1" applyBorder="1" applyAlignment="1" applyProtection="1">
      <alignment horizontal="center"/>
      <protection hidden="1"/>
    </xf>
    <xf numFmtId="0" fontId="113" fillId="8" borderId="2" xfId="0" applyFont="1" applyFill="1" applyBorder="1" applyAlignment="1" applyProtection="1">
      <alignment horizontal="left"/>
      <protection hidden="1"/>
    </xf>
    <xf numFmtId="0" fontId="113" fillId="8" borderId="2" xfId="0" applyFont="1" applyFill="1" applyBorder="1" applyAlignment="1" applyProtection="1">
      <alignment horizontal="center"/>
      <protection hidden="1"/>
    </xf>
    <xf numFmtId="0" fontId="113" fillId="9" borderId="2" xfId="0" applyFont="1" applyFill="1" applyBorder="1" applyAlignment="1" applyProtection="1">
      <protection hidden="1"/>
    </xf>
    <xf numFmtId="0" fontId="97" fillId="9" borderId="2" xfId="1" applyFill="1" applyBorder="1" applyProtection="1">
      <protection hidden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30" fillId="0" borderId="0" xfId="0" applyFont="1" applyAlignment="1">
      <alignment vertical="top"/>
    </xf>
    <xf numFmtId="0" fontId="30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64" fontId="111" fillId="0" borderId="0" xfId="1" applyNumberFormat="1" applyFont="1" applyFill="1" applyBorder="1" applyAlignment="1" applyProtection="1">
      <alignment horizontal="center" vertical="top" wrapText="1"/>
      <protection hidden="1"/>
    </xf>
    <xf numFmtId="164" fontId="111" fillId="0" borderId="0" xfId="1" applyNumberFormat="1" applyFont="1" applyFill="1" applyBorder="1" applyAlignment="1" applyProtection="1">
      <alignment horizontal="center" vertical="center" wrapText="1"/>
      <protection hidden="1"/>
    </xf>
    <xf numFmtId="49" fontId="111" fillId="0" borderId="0" xfId="1" applyNumberFormat="1" applyFont="1" applyFill="1" applyBorder="1" applyAlignment="1" applyProtection="1">
      <alignment horizontal="center" vertical="center" wrapText="1"/>
      <protection hidden="1"/>
    </xf>
    <xf numFmtId="164" fontId="111" fillId="0" borderId="0" xfId="1" applyNumberFormat="1" applyFont="1" applyFill="1" applyBorder="1" applyAlignment="1" applyProtection="1">
      <alignment horizontal="center" vertical="center"/>
      <protection hidden="1"/>
    </xf>
    <xf numFmtId="164" fontId="97" fillId="0" borderId="0" xfId="1" applyNumberFormat="1" applyFont="1" applyFill="1" applyBorder="1" applyAlignment="1" applyProtection="1">
      <alignment horizontal="left" vertical="center" wrapText="1"/>
      <protection hidden="1"/>
    </xf>
    <xf numFmtId="49" fontId="97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11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top" wrapText="1"/>
    </xf>
    <xf numFmtId="0" fontId="26" fillId="0" borderId="0" xfId="0" applyFont="1" applyAlignment="1">
      <alignment vertical="top"/>
    </xf>
    <xf numFmtId="0" fontId="26" fillId="0" borderId="0" xfId="0" applyFont="1" applyAlignment="1">
      <alignment vertical="top" wrapText="1"/>
    </xf>
    <xf numFmtId="164" fontId="99" fillId="0" borderId="2" xfId="1" applyNumberFormat="1" applyFont="1" applyFill="1" applyBorder="1" applyAlignment="1" applyProtection="1">
      <alignment horizontal="left" wrapText="1"/>
      <protection hidden="1"/>
    </xf>
    <xf numFmtId="0" fontId="99" fillId="0" borderId="0" xfId="1" applyFont="1" applyFill="1" applyBorder="1" applyAlignment="1" applyProtection="1">
      <alignment horizontal="center"/>
      <protection hidden="1"/>
    </xf>
    <xf numFmtId="0" fontId="98" fillId="0" borderId="0" xfId="1" applyFont="1" applyFill="1" applyBorder="1" applyAlignment="1" applyProtection="1">
      <alignment horizontal="left"/>
      <protection hidden="1"/>
    </xf>
    <xf numFmtId="2" fontId="98" fillId="0" borderId="0" xfId="1" applyNumberFormat="1" applyFont="1" applyFill="1" applyBorder="1" applyAlignment="1" applyProtection="1">
      <alignment horizontal="center"/>
      <protection hidden="1"/>
    </xf>
    <xf numFmtId="0" fontId="99" fillId="0" borderId="0" xfId="1" applyFont="1" applyFill="1" applyBorder="1" applyAlignment="1" applyProtection="1">
      <alignment wrapText="1"/>
      <protection hidden="1"/>
    </xf>
    <xf numFmtId="14" fontId="96" fillId="0" borderId="0" xfId="0" applyNumberFormat="1" applyFont="1" applyAlignment="1">
      <alignment horizontal="center" vertical="top"/>
    </xf>
    <xf numFmtId="0" fontId="25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171" fontId="97" fillId="0" borderId="0" xfId="1" applyNumberFormat="1" applyFill="1" applyProtection="1">
      <protection hidden="1"/>
    </xf>
    <xf numFmtId="0" fontId="98" fillId="0" borderId="0" xfId="1" applyNumberFormat="1" applyFont="1" applyFill="1" applyBorder="1" applyAlignment="1" applyProtection="1">
      <alignment horizontal="center"/>
      <protection hidden="1"/>
    </xf>
    <xf numFmtId="14" fontId="96" fillId="0" borderId="0" xfId="0" applyNumberFormat="1" applyFont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14" fontId="18" fillId="0" borderId="0" xfId="0" applyNumberFormat="1" applyFont="1" applyAlignment="1">
      <alignment horizontal="center" vertical="top"/>
    </xf>
    <xf numFmtId="49" fontId="113" fillId="2" borderId="0" xfId="0" applyNumberFormat="1" applyFont="1" applyFill="1" applyAlignment="1" applyProtection="1">
      <alignment horizontal="center"/>
      <protection hidden="1"/>
    </xf>
    <xf numFmtId="14" fontId="96" fillId="0" borderId="0" xfId="0" applyNumberFormat="1" applyFont="1" applyAlignment="1">
      <alignment horizontal="center" vertical="top"/>
    </xf>
    <xf numFmtId="174" fontId="112" fillId="8" borderId="0" xfId="1" applyNumberFormat="1" applyFont="1" applyFill="1" applyBorder="1" applyAlignment="1" applyProtection="1">
      <alignment horizontal="center" vertical="top"/>
      <protection hidden="1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174" fontId="141" fillId="8" borderId="0" xfId="1" applyNumberFormat="1" applyFont="1" applyFill="1" applyBorder="1" applyAlignment="1" applyProtection="1">
      <alignment horizontal="center" vertical="top"/>
      <protection hidden="1"/>
    </xf>
    <xf numFmtId="14" fontId="96" fillId="0" borderId="0" xfId="0" applyNumberFormat="1" applyFont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0" fontId="97" fillId="3" borderId="0" xfId="1" applyFont="1" applyFill="1" applyAlignment="1" applyProtection="1">
      <alignment vertical="top" wrapText="1"/>
      <protection hidden="1"/>
    </xf>
    <xf numFmtId="0" fontId="97" fillId="3" borderId="0" xfId="1" applyFill="1" applyAlignment="1" applyProtection="1">
      <alignment vertical="top" wrapText="1"/>
      <protection hidden="1"/>
    </xf>
    <xf numFmtId="14" fontId="96" fillId="0" borderId="0" xfId="0" applyNumberFormat="1" applyFont="1" applyAlignment="1">
      <alignment horizontal="center"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3" fontId="97" fillId="3" borderId="0" xfId="1" applyNumberFormat="1" applyFill="1" applyAlignment="1" applyProtection="1">
      <alignment horizontal="center" vertical="top"/>
      <protection hidden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97" fillId="3" borderId="0" xfId="1" applyFill="1" applyAlignment="1" applyProtection="1">
      <alignment vertical="top"/>
      <protection hidden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0" fontId="0" fillId="3" borderId="0" xfId="0" applyFill="1"/>
    <xf numFmtId="0" fontId="5" fillId="0" borderId="0" xfId="0" applyFont="1" applyAlignment="1">
      <alignment vertical="top" wrapText="1"/>
    </xf>
    <xf numFmtId="0" fontId="97" fillId="0" borderId="0" xfId="1" applyFont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 wrapText="1"/>
      <protection hidden="1"/>
    </xf>
    <xf numFmtId="14" fontId="96" fillId="0" borderId="0" xfId="0" applyNumberFormat="1" applyFont="1" applyAlignment="1">
      <alignment horizontal="center" vertical="top"/>
    </xf>
    <xf numFmtId="0" fontId="97" fillId="0" borderId="0" xfId="1" applyNumberFormat="1" applyFont="1" applyFill="1" applyBorder="1" applyAlignment="1" applyProtection="1">
      <alignment horizontal="center" vertical="center"/>
      <protection hidden="1"/>
    </xf>
    <xf numFmtId="164" fontId="98" fillId="0" borderId="2" xfId="1" applyNumberFormat="1" applyFont="1" applyFill="1" applyBorder="1" applyAlignment="1" applyProtection="1">
      <alignment horizontal="center"/>
      <protection hidden="1"/>
    </xf>
    <xf numFmtId="164" fontId="97" fillId="0" borderId="0" xfId="1" applyNumberFormat="1" applyFont="1" applyFill="1" applyAlignment="1" applyProtection="1">
      <alignment horizontal="center" vertical="top"/>
      <protection hidden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97" fillId="0" borderId="0" xfId="1" applyFill="1" applyAlignment="1" applyProtection="1">
      <alignment horizontal="left" wrapText="1"/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97" fillId="0" borderId="0" xfId="1" applyFill="1" applyAlignment="1" applyProtection="1">
      <alignment horizontal="left"/>
      <protection hidden="1"/>
    </xf>
    <xf numFmtId="2" fontId="97" fillId="0" borderId="0" xfId="1" applyNumberFormat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 wrapText="1"/>
      <protection hidden="1"/>
    </xf>
    <xf numFmtId="0" fontId="97" fillId="0" borderId="0" xfId="0" applyFont="1" applyFill="1" applyAlignment="1" applyProtection="1">
      <alignment horizontal="left" vertical="center" wrapText="1"/>
      <protection hidden="1"/>
    </xf>
    <xf numFmtId="0" fontId="97" fillId="0" borderId="0" xfId="1" applyFill="1" applyAlignment="1" applyProtection="1">
      <alignment horizontal="left" wrapText="1"/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97" fillId="0" borderId="0" xfId="1" applyFill="1" applyAlignment="1" applyProtection="1">
      <alignment horizontal="left"/>
      <protection hidden="1"/>
    </xf>
    <xf numFmtId="2" fontId="97" fillId="0" borderId="0" xfId="1" applyNumberFormat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 wrapText="1"/>
      <protection hidden="1"/>
    </xf>
    <xf numFmtId="0" fontId="97" fillId="0" borderId="0" xfId="0" applyFont="1" applyFill="1" applyAlignment="1" applyProtection="1">
      <alignment horizontal="left" vertical="center" wrapText="1"/>
      <protection hidden="1"/>
    </xf>
    <xf numFmtId="0" fontId="97" fillId="0" borderId="0" xfId="1" applyFont="1" applyFill="1" applyAlignment="1" applyProtection="1">
      <alignment horizontal="left"/>
      <protection hidden="1"/>
    </xf>
    <xf numFmtId="171" fontId="0" fillId="0" borderId="0" xfId="0" applyNumberFormat="1"/>
    <xf numFmtId="171" fontId="113" fillId="8" borderId="0" xfId="7" applyNumberFormat="1" applyFont="1" applyFill="1" applyAlignment="1" applyProtection="1">
      <alignment horizontal="center"/>
      <protection hidden="1"/>
    </xf>
    <xf numFmtId="179" fontId="113" fillId="8" borderId="0" xfId="0" applyNumberFormat="1" applyFont="1" applyFill="1" applyAlignment="1" applyProtection="1">
      <alignment horizontal="left"/>
      <protection hidden="1"/>
    </xf>
    <xf numFmtId="10" fontId="113" fillId="2" borderId="0" xfId="0" applyNumberFormat="1" applyFont="1" applyFill="1" applyAlignment="1" applyProtection="1">
      <alignment horizontal="center"/>
      <protection hidden="1"/>
    </xf>
    <xf numFmtId="174" fontId="113" fillId="14" borderId="0" xfId="0" applyNumberFormat="1" applyFont="1" applyFill="1" applyAlignment="1" applyProtection="1">
      <alignment horizontal="center"/>
      <protection hidden="1"/>
    </xf>
    <xf numFmtId="174" fontId="113" fillId="15" borderId="0" xfId="0" applyNumberFormat="1" applyFont="1" applyFill="1" applyAlignment="1" applyProtection="1">
      <alignment horizontal="center"/>
      <protection hidden="1"/>
    </xf>
    <xf numFmtId="0" fontId="0" fillId="0" borderId="0" xfId="0" applyFill="1"/>
    <xf numFmtId="1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13" fillId="0" borderId="0" xfId="0" applyNumberFormat="1" applyFont="1" applyFill="1" applyAlignment="1" applyProtection="1">
      <alignment horizontal="left"/>
      <protection hidden="1"/>
    </xf>
    <xf numFmtId="0" fontId="97" fillId="0" borderId="0" xfId="1" applyFill="1" applyAlignment="1" applyProtection="1">
      <alignment horizontal="left" wrapText="1"/>
      <protection hidden="1"/>
    </xf>
    <xf numFmtId="0" fontId="98" fillId="0" borderId="0" xfId="1" applyFont="1" applyFill="1" applyAlignment="1" applyProtection="1">
      <alignment horizontal="left"/>
      <protection hidden="1"/>
    </xf>
    <xf numFmtId="0" fontId="97" fillId="0" borderId="0" xfId="1" applyFill="1" applyAlignment="1" applyProtection="1">
      <alignment horizontal="left"/>
      <protection hidden="1"/>
    </xf>
    <xf numFmtId="2" fontId="97" fillId="0" borderId="0" xfId="1" applyNumberFormat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/>
      <protection hidden="1"/>
    </xf>
    <xf numFmtId="0" fontId="97" fillId="0" borderId="0" xfId="1" applyFont="1" applyFill="1" applyAlignment="1" applyProtection="1">
      <alignment horizontal="left" wrapText="1"/>
      <protection hidden="1"/>
    </xf>
    <xf numFmtId="0" fontId="97" fillId="0" borderId="0" xfId="0" applyFont="1" applyFill="1" applyAlignment="1" applyProtection="1">
      <alignment horizontal="left" vertical="center" wrapText="1"/>
      <protection hidden="1"/>
    </xf>
    <xf numFmtId="0" fontId="93" fillId="0" borderId="0" xfId="0" applyFont="1" applyAlignment="1">
      <alignment horizontal="center" vertical="top"/>
    </xf>
    <xf numFmtId="0" fontId="96" fillId="0" borderId="0" xfId="0" applyFont="1" applyAlignment="1">
      <alignment horizontal="center" vertical="top"/>
    </xf>
    <xf numFmtId="14" fontId="96" fillId="0" borderId="0" xfId="0" applyNumberFormat="1" applyFont="1" applyAlignment="1">
      <alignment horizontal="center" vertical="top"/>
    </xf>
    <xf numFmtId="0" fontId="93" fillId="0" borderId="0" xfId="0" applyFont="1" applyAlignment="1">
      <alignment horizontal="left" vertical="top"/>
    </xf>
    <xf numFmtId="0" fontId="92" fillId="0" borderId="0" xfId="0" applyFont="1" applyAlignment="1">
      <alignment horizontal="left" vertical="top" wrapText="1"/>
    </xf>
    <xf numFmtId="0" fontId="93" fillId="0" borderId="0" xfId="0" applyFont="1" applyAlignment="1">
      <alignment horizontal="left" vertical="top" wrapText="1"/>
    </xf>
  </cellXfs>
  <cellStyles count="8">
    <cellStyle name="Comma" xfId="7" builtinId="3"/>
    <cellStyle name="Currency" xfId="4" builtinId="4"/>
    <cellStyle name="Normal" xfId="0" builtinId="0"/>
    <cellStyle name="Normal 2" xfId="1" xr:uid="{00000000-0005-0000-0000-000001000000}"/>
    <cellStyle name="Normal 3" xfId="2" xr:uid="{00000000-0005-0000-0000-000002000000}"/>
    <cellStyle name="Normal 4" xfId="6" xr:uid="{4DB2E868-BFAC-4169-9995-3848ED9F8FEA}"/>
    <cellStyle name="Normal_1998SalOrd" xfId="3" xr:uid="{0A11EF14-BDA0-4709-936D-463FC8AAF4A4}"/>
    <cellStyle name="Percent" xfId="5" builtinId="5"/>
  </cellStyles>
  <dxfs count="68"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font>
        <color rgb="FF9C0006"/>
      </font>
      <fill>
        <patternFill>
          <bgColor rgb="FFFFC7CE"/>
        </patternFill>
      </fill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  <dxf>
      <numFmt numFmtId="168" formatCode="&quot;$&quot;#,##0"/>
    </dxf>
  </dxfs>
  <tableStyles count="1" defaultTableStyle="TableStyleMedium2" defaultPivotStyle="PivotStyleLight16">
    <tableStyle name="Invisible" pivot="0" table="0" count="0" xr9:uid="{D4A4ED73-5A8E-47C3-B722-998A590B08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rn, Dugan" id="{F0B82093-C360-4E17-A792-9039004D6DFD}" userId="S::dugan.kern@minneapolismn.gov::c455a23f-0bef-447e-860d-4fe18029972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4" dT="2026-04-29T18:43:10.10" personId="{F0B82093-C360-4E17-A792-9039004D6DFD}" id="{781E81FA-2F81-4A15-987F-D79F82DF80F3}">
    <text>Appended to formula for 2026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Relationship Id="rId4" Type="http://schemas.microsoft.com/office/2017/10/relationships/threadedComment" Target="../threadedComments/threadedComment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</sheetPr>
  <dimension ref="A1:AF230"/>
  <sheetViews>
    <sheetView zoomScaleNormal="100" workbookViewId="0">
      <selection activeCell="B5" sqref="B5"/>
    </sheetView>
  </sheetViews>
  <sheetFormatPr defaultColWidth="8.90625" defaultRowHeight="13.2"/>
  <cols>
    <col min="1" max="1" width="3.90625" style="9" customWidth="1"/>
    <col min="2" max="2" width="5.90625" style="9" customWidth="1"/>
    <col min="3" max="3" width="6.08984375" style="7" customWidth="1"/>
    <col min="4" max="4" width="5.08984375" style="17" bestFit="1" customWidth="1"/>
    <col min="5" max="5" width="4.54296875" style="22" customWidth="1"/>
    <col min="6" max="6" width="30.90625" style="30" customWidth="1"/>
    <col min="7" max="7" width="3.08984375" style="22" bestFit="1" customWidth="1"/>
    <col min="8" max="8" width="4.08984375" style="7" bestFit="1" customWidth="1"/>
    <col min="9" max="9" width="7.54296875" style="7" customWidth="1"/>
    <col min="10" max="10" width="6.54296875" style="7" customWidth="1"/>
    <col min="11" max="11" width="5.90625" style="7" bestFit="1" customWidth="1"/>
    <col min="12" max="12" width="7" style="7" customWidth="1"/>
    <col min="13" max="15" width="6.90625" style="7" bestFit="1" customWidth="1"/>
    <col min="16" max="16" width="1.453125" style="8" customWidth="1"/>
    <col min="17" max="16384" width="8.90625" style="9"/>
  </cols>
  <sheetData>
    <row r="1" spans="1:32" ht="14.4">
      <c r="A1" s="1" t="s">
        <v>0</v>
      </c>
      <c r="B1" s="1"/>
      <c r="C1" s="2"/>
      <c r="D1" s="3"/>
      <c r="E1" s="4"/>
      <c r="F1" s="5"/>
      <c r="G1" s="6"/>
      <c r="H1" s="6"/>
      <c r="I1" s="6"/>
      <c r="J1" s="61"/>
      <c r="K1" s="61"/>
      <c r="O1" s="8"/>
      <c r="P1" s="9"/>
    </row>
    <row r="2" spans="1:32">
      <c r="A2" s="10" t="s">
        <v>394</v>
      </c>
      <c r="B2" s="10"/>
      <c r="C2" s="2"/>
      <c r="D2" s="3"/>
      <c r="E2" s="4"/>
      <c r="F2" s="5"/>
      <c r="G2" s="6"/>
      <c r="H2" s="6"/>
      <c r="I2" s="6"/>
      <c r="J2" s="6"/>
      <c r="K2" s="76"/>
      <c r="O2" s="8"/>
      <c r="P2" s="9"/>
    </row>
    <row r="3" spans="1:32" ht="14.4">
      <c r="A3" s="10"/>
      <c r="B3" s="10"/>
      <c r="C3" s="2"/>
      <c r="D3" s="3"/>
      <c r="E3" s="4"/>
      <c r="F3" s="5"/>
      <c r="G3" s="6"/>
      <c r="H3" s="6"/>
      <c r="I3" s="6"/>
      <c r="J3" s="61"/>
      <c r="K3" s="61"/>
      <c r="O3" s="8"/>
      <c r="P3" s="9"/>
    </row>
    <row r="4" spans="1:32">
      <c r="A4" s="10" t="s">
        <v>357</v>
      </c>
      <c r="B4" s="10"/>
      <c r="C4" s="2"/>
      <c r="D4" s="3"/>
      <c r="E4" s="4"/>
      <c r="F4" s="5"/>
      <c r="G4" s="6"/>
      <c r="H4" s="6"/>
      <c r="I4" s="6"/>
      <c r="J4" s="6"/>
      <c r="K4" s="6"/>
      <c r="O4" s="8"/>
      <c r="P4" s="9"/>
    </row>
    <row r="5" spans="1:32" ht="64.5" customHeight="1">
      <c r="A5" s="11" t="s">
        <v>1</v>
      </c>
      <c r="B5" s="12" t="s">
        <v>2</v>
      </c>
      <c r="C5" s="12" t="s">
        <v>3</v>
      </c>
      <c r="D5" s="13" t="s">
        <v>4</v>
      </c>
      <c r="F5" s="12" t="s">
        <v>5</v>
      </c>
      <c r="G5" s="56" t="s">
        <v>6</v>
      </c>
      <c r="H5" s="11" t="s">
        <v>7</v>
      </c>
      <c r="I5" s="4" t="s">
        <v>8</v>
      </c>
      <c r="J5" s="14" t="s">
        <v>9</v>
      </c>
      <c r="K5" s="4" t="s">
        <v>10</v>
      </c>
      <c r="L5" s="14" t="s">
        <v>11</v>
      </c>
      <c r="M5" s="4" t="s">
        <v>12</v>
      </c>
      <c r="N5" s="14" t="s">
        <v>13</v>
      </c>
      <c r="O5" s="4" t="s">
        <v>14</v>
      </c>
      <c r="P5" s="15"/>
    </row>
    <row r="6" spans="1:32" ht="32.1" customHeight="1">
      <c r="A6" s="7" t="s">
        <v>15</v>
      </c>
      <c r="B6" s="16" t="s">
        <v>16</v>
      </c>
      <c r="C6" s="16" t="s">
        <v>48</v>
      </c>
      <c r="D6" s="17">
        <v>15</v>
      </c>
      <c r="F6" s="77" t="s">
        <v>49</v>
      </c>
      <c r="G6" s="78">
        <v>318</v>
      </c>
      <c r="H6" s="78">
        <v>7</v>
      </c>
      <c r="I6" s="80">
        <v>48500</v>
      </c>
      <c r="J6" s="80">
        <v>53310</v>
      </c>
      <c r="K6" s="80">
        <v>56121</v>
      </c>
      <c r="L6" s="80">
        <v>59215</v>
      </c>
      <c r="M6" s="80">
        <v>62304</v>
      </c>
      <c r="N6" s="80">
        <v>66093</v>
      </c>
      <c r="O6" s="80">
        <v>69881</v>
      </c>
      <c r="P6" s="62"/>
      <c r="Q6" s="63"/>
      <c r="R6" s="17"/>
      <c r="S6" s="17"/>
      <c r="T6" s="17"/>
      <c r="U6" s="17"/>
      <c r="V6" s="17"/>
      <c r="W6" s="17"/>
      <c r="X6" s="17"/>
      <c r="Z6" s="69"/>
      <c r="AA6" s="69"/>
      <c r="AB6" s="69"/>
      <c r="AC6" s="69"/>
      <c r="AD6" s="69"/>
      <c r="AE6" s="69"/>
      <c r="AF6" s="69"/>
    </row>
    <row r="7" spans="1:32" ht="17.100000000000001" customHeight="1">
      <c r="A7" s="7" t="s">
        <v>15</v>
      </c>
      <c r="B7" s="16" t="s">
        <v>16</v>
      </c>
      <c r="C7" s="7" t="s">
        <v>59</v>
      </c>
      <c r="D7" s="17" t="s">
        <v>60</v>
      </c>
      <c r="F7" s="79" t="s">
        <v>61</v>
      </c>
      <c r="G7" s="78">
        <v>330</v>
      </c>
      <c r="H7" s="78">
        <v>7</v>
      </c>
      <c r="I7" s="80">
        <v>48500</v>
      </c>
      <c r="J7" s="80">
        <v>50003</v>
      </c>
      <c r="K7" s="80">
        <v>52634</v>
      </c>
      <c r="L7" s="80">
        <v>55404</v>
      </c>
      <c r="M7" s="80">
        <v>58320</v>
      </c>
      <c r="N7" s="80">
        <v>62004</v>
      </c>
      <c r="O7" s="80">
        <v>65687</v>
      </c>
      <c r="P7" s="62"/>
      <c r="Q7" s="63"/>
      <c r="R7" s="17"/>
      <c r="S7" s="17"/>
      <c r="T7" s="17"/>
      <c r="U7" s="17"/>
      <c r="V7" s="17"/>
      <c r="W7" s="17"/>
      <c r="X7" s="17"/>
      <c r="Z7" s="69"/>
      <c r="AA7" s="69"/>
      <c r="AB7" s="69"/>
      <c r="AC7" s="69"/>
      <c r="AD7" s="69"/>
      <c r="AE7" s="69"/>
      <c r="AF7" s="69"/>
    </row>
    <row r="8" spans="1:32" ht="12.75" customHeight="1">
      <c r="A8" s="7" t="s">
        <v>15</v>
      </c>
      <c r="B8" s="16" t="s">
        <v>16</v>
      </c>
      <c r="C8" s="16" t="s">
        <v>181</v>
      </c>
      <c r="D8" s="17">
        <v>20</v>
      </c>
      <c r="F8" s="77" t="s">
        <v>182</v>
      </c>
      <c r="G8" s="78">
        <v>355</v>
      </c>
      <c r="H8" s="78">
        <v>7</v>
      </c>
      <c r="I8" s="80">
        <v>48500</v>
      </c>
      <c r="J8" s="80">
        <v>51365</v>
      </c>
      <c r="K8" s="80">
        <v>54493</v>
      </c>
      <c r="L8" s="80">
        <v>57825</v>
      </c>
      <c r="M8" s="80">
        <v>61262</v>
      </c>
      <c r="N8" s="80">
        <v>65277</v>
      </c>
      <c r="O8" s="80">
        <v>69291</v>
      </c>
      <c r="P8" s="64"/>
      <c r="Q8" s="63"/>
      <c r="R8" s="17"/>
      <c r="S8" s="17"/>
      <c r="T8" s="17"/>
      <c r="U8" s="17"/>
      <c r="V8" s="17"/>
      <c r="W8" s="17"/>
      <c r="X8" s="17"/>
      <c r="Z8" s="69"/>
      <c r="AA8" s="69"/>
      <c r="AB8" s="69"/>
      <c r="AC8" s="69"/>
      <c r="AD8" s="69"/>
      <c r="AE8" s="69"/>
      <c r="AF8" s="69"/>
    </row>
    <row r="9" spans="1:32" ht="12.75" customHeight="1">
      <c r="A9" s="7" t="s">
        <v>15</v>
      </c>
      <c r="B9" s="16" t="s">
        <v>16</v>
      </c>
      <c r="C9" s="16" t="s">
        <v>423</v>
      </c>
      <c r="D9" s="17">
        <v>35</v>
      </c>
      <c r="F9" s="18" t="s">
        <v>410</v>
      </c>
      <c r="G9" s="22">
        <v>363</v>
      </c>
      <c r="H9" s="7">
        <v>8</v>
      </c>
      <c r="I9" s="19">
        <v>52579.534521657035</v>
      </c>
      <c r="J9" s="19">
        <v>55463.972668417075</v>
      </c>
      <c r="K9" s="19">
        <v>58345.97669015875</v>
      </c>
      <c r="L9" s="19">
        <v>61400.80358820418</v>
      </c>
      <c r="M9" s="19">
        <v>64664.965237828845</v>
      </c>
      <c r="N9" s="19">
        <v>69123.375336691068</v>
      </c>
      <c r="O9" s="19">
        <v>73581.785435553305</v>
      </c>
      <c r="P9" s="64"/>
      <c r="Q9" s="63"/>
      <c r="R9" s="17"/>
      <c r="S9" s="17"/>
      <c r="T9" s="17"/>
      <c r="U9" s="17"/>
      <c r="V9" s="17"/>
      <c r="W9" s="17"/>
      <c r="X9" s="17"/>
      <c r="Z9" s="69"/>
      <c r="AA9" s="69"/>
      <c r="AB9" s="69"/>
      <c r="AC9" s="69"/>
      <c r="AD9" s="69"/>
      <c r="AE9" s="69"/>
      <c r="AF9" s="69"/>
    </row>
    <row r="10" spans="1:32" ht="12.75" customHeight="1">
      <c r="A10" s="7" t="s">
        <v>15</v>
      </c>
      <c r="B10" s="16" t="s">
        <v>16</v>
      </c>
      <c r="C10" s="16" t="s">
        <v>147</v>
      </c>
      <c r="D10" s="17">
        <v>35</v>
      </c>
      <c r="F10" s="18" t="s">
        <v>148</v>
      </c>
      <c r="G10" s="22">
        <v>363</v>
      </c>
      <c r="H10" s="7">
        <v>8</v>
      </c>
      <c r="I10" s="19">
        <v>52579.534521657035</v>
      </c>
      <c r="J10" s="19">
        <v>55463.972668417075</v>
      </c>
      <c r="K10" s="19">
        <v>58345.97669015875</v>
      </c>
      <c r="L10" s="19">
        <v>61400.80358820418</v>
      </c>
      <c r="M10" s="19">
        <v>64664.965237828845</v>
      </c>
      <c r="N10" s="19">
        <v>69123.375336691068</v>
      </c>
      <c r="O10" s="19">
        <v>73581.785435553305</v>
      </c>
      <c r="P10" s="64"/>
      <c r="Q10" s="63"/>
      <c r="R10" s="17"/>
      <c r="S10" s="17"/>
      <c r="T10" s="17"/>
      <c r="U10" s="17"/>
      <c r="V10" s="17"/>
      <c r="W10" s="17"/>
      <c r="X10" s="17"/>
      <c r="Z10" s="69"/>
      <c r="AA10" s="69"/>
      <c r="AB10" s="69"/>
      <c r="AC10" s="69"/>
      <c r="AD10" s="69"/>
      <c r="AE10" s="69"/>
      <c r="AF10" s="69"/>
    </row>
    <row r="11" spans="1:32" ht="12.75" customHeight="1">
      <c r="A11" s="16" t="s">
        <v>15</v>
      </c>
      <c r="B11" s="16" t="s">
        <v>16</v>
      </c>
      <c r="C11" s="16" t="s">
        <v>437</v>
      </c>
      <c r="D11" s="16">
        <v>29</v>
      </c>
      <c r="F11" s="18" t="s">
        <v>420</v>
      </c>
      <c r="G11" s="60">
        <v>365</v>
      </c>
      <c r="H11" s="7">
        <v>8</v>
      </c>
      <c r="I11" s="19">
        <v>52579.534521657035</v>
      </c>
      <c r="J11" s="19">
        <v>55463.972668417075</v>
      </c>
      <c r="K11" s="19">
        <v>58345.97669015875</v>
      </c>
      <c r="L11" s="19">
        <v>61400.80358820418</v>
      </c>
      <c r="M11" s="19">
        <v>64664.965237828845</v>
      </c>
      <c r="N11" s="19">
        <v>68716.490024725746</v>
      </c>
      <c r="O11" s="19">
        <v>72768.014811622663</v>
      </c>
      <c r="P11" s="64"/>
      <c r="Q11" s="63"/>
      <c r="R11" s="17"/>
      <c r="S11" s="17"/>
      <c r="T11" s="17"/>
      <c r="U11" s="17"/>
      <c r="V11" s="17"/>
      <c r="W11" s="17"/>
      <c r="X11" s="17"/>
      <c r="Z11" s="69"/>
      <c r="AA11" s="69"/>
      <c r="AB11" s="69"/>
      <c r="AC11" s="69"/>
      <c r="AD11" s="69"/>
      <c r="AE11" s="69"/>
      <c r="AF11" s="69"/>
    </row>
    <row r="12" spans="1:32" ht="14.25" customHeight="1">
      <c r="A12" s="7"/>
      <c r="B12" s="26" t="s">
        <v>16</v>
      </c>
      <c r="C12" s="26" t="s">
        <v>52</v>
      </c>
      <c r="D12" s="17">
        <v>35</v>
      </c>
      <c r="F12" s="48" t="s">
        <v>361</v>
      </c>
      <c r="G12" s="22">
        <v>365</v>
      </c>
      <c r="H12" s="7">
        <v>8</v>
      </c>
      <c r="I12" s="19">
        <v>52579.534521657035</v>
      </c>
      <c r="J12" s="19">
        <v>55463.972668417075</v>
      </c>
      <c r="K12" s="19">
        <v>58345.97669015875</v>
      </c>
      <c r="L12" s="19">
        <v>61400.80358820418</v>
      </c>
      <c r="M12" s="19">
        <v>64664.965237828845</v>
      </c>
      <c r="N12" s="19">
        <v>69123.375336691068</v>
      </c>
      <c r="O12" s="19">
        <v>73581.785435553305</v>
      </c>
      <c r="P12" s="64"/>
      <c r="Q12" s="63"/>
      <c r="R12" s="17"/>
      <c r="S12" s="17"/>
      <c r="T12" s="17"/>
      <c r="U12" s="17"/>
      <c r="V12" s="17"/>
      <c r="W12" s="17"/>
      <c r="X12" s="17"/>
      <c r="Z12" s="69"/>
      <c r="AA12" s="69"/>
      <c r="AB12" s="69"/>
      <c r="AC12" s="69"/>
      <c r="AD12" s="69"/>
      <c r="AE12" s="69"/>
      <c r="AF12" s="69"/>
    </row>
    <row r="13" spans="1:32" ht="12.75" customHeight="1">
      <c r="A13" s="7" t="s">
        <v>15</v>
      </c>
      <c r="B13" s="26" t="s">
        <v>16</v>
      </c>
      <c r="C13" s="26" t="s">
        <v>53</v>
      </c>
      <c r="D13" s="27">
        <v>107</v>
      </c>
      <c r="F13" s="18" t="s">
        <v>54</v>
      </c>
      <c r="G13" s="22">
        <v>365</v>
      </c>
      <c r="H13" s="7">
        <v>8</v>
      </c>
      <c r="I13" s="19">
        <v>51545.031388852789</v>
      </c>
      <c r="J13" s="19">
        <v>54371.050535172129</v>
      </c>
      <c r="K13" s="19">
        <v>57194.635556473091</v>
      </c>
      <c r="L13" s="19">
        <v>60191.04345407783</v>
      </c>
      <c r="M13" s="19">
        <v>63391.91785322503</v>
      </c>
      <c r="N13" s="19">
        <v>67364.700517720485</v>
      </c>
      <c r="O13" s="19">
        <v>71337.483182215932</v>
      </c>
      <c r="P13" s="64"/>
      <c r="Q13" s="63"/>
      <c r="R13" s="17"/>
      <c r="S13" s="17"/>
      <c r="T13" s="17"/>
      <c r="U13" s="17"/>
      <c r="V13" s="17"/>
      <c r="W13" s="17"/>
      <c r="X13" s="17"/>
      <c r="Z13" s="69"/>
      <c r="AA13" s="69"/>
      <c r="AB13" s="69"/>
      <c r="AC13" s="69"/>
      <c r="AD13" s="69"/>
      <c r="AE13" s="69"/>
      <c r="AF13" s="69"/>
    </row>
    <row r="14" spans="1:32" ht="12.75" customHeight="1">
      <c r="A14" s="7" t="s">
        <v>15</v>
      </c>
      <c r="B14" s="16" t="s">
        <v>16</v>
      </c>
      <c r="C14" s="16" t="s">
        <v>140</v>
      </c>
      <c r="D14" s="17">
        <v>29</v>
      </c>
      <c r="F14" s="18" t="s">
        <v>141</v>
      </c>
      <c r="G14" s="22">
        <v>365</v>
      </c>
      <c r="H14" s="7">
        <v>8</v>
      </c>
      <c r="I14" s="19">
        <v>52579.534521657035</v>
      </c>
      <c r="J14" s="19">
        <v>55463.972668417075</v>
      </c>
      <c r="K14" s="19">
        <v>58345.97669015875</v>
      </c>
      <c r="L14" s="19">
        <v>61400.80358820418</v>
      </c>
      <c r="M14" s="19">
        <v>64664.965237828845</v>
      </c>
      <c r="N14" s="19">
        <v>68716.490024725746</v>
      </c>
      <c r="O14" s="19">
        <v>72768.014811622663</v>
      </c>
      <c r="P14" s="64"/>
      <c r="Q14" s="63"/>
      <c r="R14" s="17"/>
      <c r="S14" s="17"/>
      <c r="T14" s="17"/>
      <c r="U14" s="17"/>
      <c r="V14" s="17"/>
      <c r="W14" s="17"/>
      <c r="X14" s="17"/>
      <c r="Z14" s="69"/>
      <c r="AA14" s="69"/>
      <c r="AB14" s="69"/>
      <c r="AC14" s="69"/>
      <c r="AD14" s="69"/>
      <c r="AE14" s="69"/>
      <c r="AF14" s="69"/>
    </row>
    <row r="15" spans="1:32" ht="16.5" customHeight="1">
      <c r="A15" s="7" t="s">
        <v>15</v>
      </c>
      <c r="B15" s="16" t="s">
        <v>16</v>
      </c>
      <c r="C15" s="16" t="s">
        <v>191</v>
      </c>
      <c r="D15" s="17">
        <v>29</v>
      </c>
      <c r="F15" s="18" t="s">
        <v>192</v>
      </c>
      <c r="G15" s="22">
        <v>365</v>
      </c>
      <c r="H15" s="7">
        <v>8</v>
      </c>
      <c r="I15" s="19">
        <v>52579.534521657035</v>
      </c>
      <c r="J15" s="19">
        <v>55463.972668417075</v>
      </c>
      <c r="K15" s="19">
        <v>58345.97669015875</v>
      </c>
      <c r="L15" s="19">
        <v>61400.80358820418</v>
      </c>
      <c r="M15" s="19">
        <v>64664.965237828845</v>
      </c>
      <c r="N15" s="19">
        <v>68716.490024725746</v>
      </c>
      <c r="O15" s="19">
        <v>72768.014811622663</v>
      </c>
      <c r="P15" s="64"/>
      <c r="Q15" s="63"/>
      <c r="R15" s="17"/>
      <c r="S15" s="17"/>
      <c r="T15" s="17"/>
      <c r="U15" s="17"/>
      <c r="V15" s="17"/>
      <c r="W15" s="17"/>
      <c r="X15" s="17"/>
      <c r="Z15" s="69"/>
      <c r="AA15" s="69"/>
      <c r="AB15" s="69"/>
      <c r="AC15" s="69"/>
      <c r="AD15" s="69"/>
      <c r="AE15" s="69"/>
      <c r="AF15" s="69"/>
    </row>
    <row r="16" spans="1:32" ht="12.75" customHeight="1">
      <c r="A16" s="7" t="s">
        <v>15</v>
      </c>
      <c r="B16" s="16" t="s">
        <v>16</v>
      </c>
      <c r="C16" s="16" t="s">
        <v>440</v>
      </c>
      <c r="D16" s="17">
        <v>107</v>
      </c>
      <c r="F16" s="18" t="s">
        <v>30</v>
      </c>
      <c r="G16" s="22">
        <v>368</v>
      </c>
      <c r="H16" s="7">
        <v>8</v>
      </c>
      <c r="I16" s="19">
        <v>51545.031388852789</v>
      </c>
      <c r="J16" s="19">
        <v>54371.050535172129</v>
      </c>
      <c r="K16" s="19">
        <v>57194.635556473091</v>
      </c>
      <c r="L16" s="19">
        <v>60191.04345407783</v>
      </c>
      <c r="M16" s="19">
        <v>63391.91785322503</v>
      </c>
      <c r="N16" s="19">
        <v>67364.700517720485</v>
      </c>
      <c r="O16" s="19">
        <v>71337.483182215932</v>
      </c>
      <c r="P16" s="64"/>
      <c r="Q16" s="63"/>
      <c r="R16" s="17"/>
      <c r="S16" s="17"/>
      <c r="T16" s="17"/>
      <c r="U16" s="17"/>
      <c r="V16" s="17"/>
      <c r="W16" s="17"/>
      <c r="X16" s="17"/>
      <c r="Z16" s="69"/>
      <c r="AA16" s="69"/>
      <c r="AB16" s="69"/>
      <c r="AC16" s="69"/>
      <c r="AD16" s="69"/>
      <c r="AE16" s="69"/>
      <c r="AF16" s="69"/>
    </row>
    <row r="17" spans="1:32" ht="12.75" customHeight="1">
      <c r="A17" s="7" t="s">
        <v>15</v>
      </c>
      <c r="B17" s="16" t="s">
        <v>16</v>
      </c>
      <c r="C17" s="16" t="s">
        <v>157</v>
      </c>
      <c r="D17" s="17">
        <v>29</v>
      </c>
      <c r="F17" s="18" t="s">
        <v>158</v>
      </c>
      <c r="G17" s="22">
        <v>368</v>
      </c>
      <c r="H17" s="7">
        <v>8</v>
      </c>
      <c r="I17" s="19">
        <v>52579.534521657035</v>
      </c>
      <c r="J17" s="19">
        <v>55463.972668417075</v>
      </c>
      <c r="K17" s="19">
        <v>58345.97669015875</v>
      </c>
      <c r="L17" s="19">
        <v>61400.80358820418</v>
      </c>
      <c r="M17" s="19">
        <v>64664.965237828845</v>
      </c>
      <c r="N17" s="19">
        <v>68716.490024725746</v>
      </c>
      <c r="O17" s="19">
        <v>72768.014811622663</v>
      </c>
      <c r="P17" s="64"/>
      <c r="Q17" s="63"/>
      <c r="R17" s="17"/>
      <c r="S17" s="17"/>
      <c r="T17" s="17"/>
      <c r="U17" s="17"/>
      <c r="V17" s="17"/>
      <c r="W17" s="17"/>
      <c r="X17" s="17"/>
      <c r="Z17" s="69"/>
      <c r="AA17" s="69"/>
      <c r="AB17" s="69"/>
      <c r="AC17" s="69"/>
      <c r="AD17" s="69"/>
      <c r="AE17" s="69"/>
      <c r="AF17" s="69"/>
    </row>
    <row r="18" spans="1:32" ht="12.75" customHeight="1">
      <c r="A18" s="7" t="s">
        <v>15</v>
      </c>
      <c r="B18" s="16" t="s">
        <v>16</v>
      </c>
      <c r="C18" s="16" t="s">
        <v>197</v>
      </c>
      <c r="D18" s="17">
        <v>29</v>
      </c>
      <c r="F18" s="18" t="s">
        <v>198</v>
      </c>
      <c r="G18" s="22">
        <v>370</v>
      </c>
      <c r="H18" s="7">
        <v>8</v>
      </c>
      <c r="I18" s="19">
        <v>52579.534521657035</v>
      </c>
      <c r="J18" s="19">
        <v>55463.972668417075</v>
      </c>
      <c r="K18" s="19">
        <v>58345.97669015875</v>
      </c>
      <c r="L18" s="19">
        <v>61400.80358820418</v>
      </c>
      <c r="M18" s="19">
        <v>64664.965237828845</v>
      </c>
      <c r="N18" s="19">
        <v>68716.490024725746</v>
      </c>
      <c r="O18" s="19">
        <v>72768.014811622663</v>
      </c>
      <c r="P18" s="64"/>
      <c r="Q18" s="63"/>
      <c r="R18" s="17"/>
      <c r="S18" s="17"/>
      <c r="T18" s="17"/>
      <c r="U18" s="17"/>
      <c r="V18" s="17"/>
      <c r="W18" s="17"/>
      <c r="X18" s="17"/>
      <c r="Z18" s="69"/>
      <c r="AA18" s="69"/>
      <c r="AB18" s="69"/>
      <c r="AC18" s="69"/>
      <c r="AD18" s="69"/>
      <c r="AE18" s="69"/>
      <c r="AF18" s="69"/>
    </row>
    <row r="19" spans="1:32" ht="12.75" customHeight="1">
      <c r="A19" s="7" t="s">
        <v>15</v>
      </c>
      <c r="B19" s="16" t="s">
        <v>16</v>
      </c>
      <c r="C19" s="7" t="s">
        <v>385</v>
      </c>
      <c r="D19" s="17">
        <v>107</v>
      </c>
      <c r="F19" s="30" t="s">
        <v>363</v>
      </c>
      <c r="G19" s="22">
        <v>370</v>
      </c>
      <c r="H19" s="7">
        <v>8</v>
      </c>
      <c r="I19" s="19">
        <v>51545.031388852789</v>
      </c>
      <c r="J19" s="19">
        <v>54371.050535172129</v>
      </c>
      <c r="K19" s="19">
        <v>57194.635556473091</v>
      </c>
      <c r="L19" s="19">
        <v>60191.04345407783</v>
      </c>
      <c r="M19" s="19">
        <v>63391.91785322503</v>
      </c>
      <c r="N19" s="19">
        <v>67364.700517720485</v>
      </c>
      <c r="O19" s="19">
        <v>71337.483182215932</v>
      </c>
      <c r="P19" s="64"/>
      <c r="Q19" s="63"/>
      <c r="R19" s="17"/>
      <c r="S19" s="17"/>
      <c r="T19" s="17"/>
      <c r="U19" s="17"/>
      <c r="V19" s="17"/>
      <c r="W19" s="17"/>
      <c r="X19" s="17"/>
      <c r="Z19" s="69"/>
      <c r="AA19" s="69"/>
      <c r="AB19" s="69"/>
      <c r="AC19" s="69"/>
      <c r="AD19" s="69"/>
      <c r="AE19" s="69"/>
      <c r="AF19" s="69"/>
    </row>
    <row r="20" spans="1:32" ht="12.75" customHeight="1">
      <c r="A20" s="7" t="s">
        <v>15</v>
      </c>
      <c r="B20" s="16" t="s">
        <v>16</v>
      </c>
      <c r="C20" s="16" t="s">
        <v>416</v>
      </c>
      <c r="D20" s="17">
        <v>29</v>
      </c>
      <c r="F20" s="18" t="s">
        <v>415</v>
      </c>
      <c r="G20" s="22">
        <v>373</v>
      </c>
      <c r="H20" s="7">
        <v>8</v>
      </c>
      <c r="I20" s="19">
        <v>52579.534521657035</v>
      </c>
      <c r="J20" s="19">
        <v>55463.972668417075</v>
      </c>
      <c r="K20" s="19">
        <v>58345.97669015875</v>
      </c>
      <c r="L20" s="19">
        <v>61400.80358820418</v>
      </c>
      <c r="M20" s="19">
        <v>64664.965237828845</v>
      </c>
      <c r="N20" s="19">
        <v>68716.490024725746</v>
      </c>
      <c r="O20" s="19">
        <v>72768.014811622663</v>
      </c>
      <c r="P20" s="65"/>
      <c r="Q20" s="63"/>
      <c r="R20" s="17"/>
      <c r="S20" s="17"/>
      <c r="T20" s="17"/>
      <c r="U20" s="17"/>
      <c r="V20" s="17"/>
      <c r="W20" s="17"/>
      <c r="X20" s="17"/>
      <c r="Z20" s="69"/>
      <c r="AA20" s="69"/>
      <c r="AB20" s="69"/>
      <c r="AC20" s="69"/>
      <c r="AD20" s="69"/>
      <c r="AE20" s="69"/>
      <c r="AF20" s="69"/>
    </row>
    <row r="21" spans="1:32" s="23" customFormat="1" ht="12.75" customHeight="1">
      <c r="A21" s="7" t="s">
        <v>15</v>
      </c>
      <c r="B21" s="16" t="s">
        <v>16</v>
      </c>
      <c r="C21" s="16" t="s">
        <v>105</v>
      </c>
      <c r="D21" s="17">
        <v>29</v>
      </c>
      <c r="E21" s="22"/>
      <c r="F21" s="18" t="s">
        <v>106</v>
      </c>
      <c r="G21" s="22">
        <v>373</v>
      </c>
      <c r="H21" s="7">
        <v>8</v>
      </c>
      <c r="I21" s="19">
        <v>52579.534521657035</v>
      </c>
      <c r="J21" s="19">
        <v>55463.972668417075</v>
      </c>
      <c r="K21" s="19">
        <v>58345.97669015875</v>
      </c>
      <c r="L21" s="19">
        <v>61400.80358820418</v>
      </c>
      <c r="M21" s="19">
        <v>64664.965237828845</v>
      </c>
      <c r="N21" s="19">
        <v>68716.490024725746</v>
      </c>
      <c r="O21" s="19">
        <v>72768.014811622663</v>
      </c>
      <c r="P21" s="27"/>
      <c r="Q21" s="66"/>
      <c r="R21" s="27"/>
      <c r="S21" s="27"/>
      <c r="T21" s="27"/>
      <c r="U21" s="27"/>
      <c r="V21" s="27"/>
      <c r="W21" s="27"/>
      <c r="X21" s="27"/>
      <c r="Z21" s="70"/>
      <c r="AA21" s="70"/>
      <c r="AB21" s="70"/>
      <c r="AC21" s="70"/>
      <c r="AD21" s="70"/>
      <c r="AE21" s="70"/>
      <c r="AF21" s="70"/>
    </row>
    <row r="22" spans="1:32" s="23" customFormat="1">
      <c r="A22" s="7" t="s">
        <v>15</v>
      </c>
      <c r="B22" s="16" t="s">
        <v>16</v>
      </c>
      <c r="C22" s="16" t="s">
        <v>436</v>
      </c>
      <c r="D22" s="17">
        <v>35</v>
      </c>
      <c r="E22" s="22"/>
      <c r="F22" s="18" t="s">
        <v>431</v>
      </c>
      <c r="G22" s="22">
        <v>378</v>
      </c>
      <c r="H22" s="7">
        <v>8</v>
      </c>
      <c r="I22" s="19">
        <v>52579.534521657035</v>
      </c>
      <c r="J22" s="19">
        <v>55463.972668417075</v>
      </c>
      <c r="K22" s="19">
        <v>58345.97669015875</v>
      </c>
      <c r="L22" s="19">
        <v>61400.80358820418</v>
      </c>
      <c r="M22" s="19">
        <v>64664.965237828845</v>
      </c>
      <c r="N22" s="19">
        <v>69123.375336691068</v>
      </c>
      <c r="O22" s="19">
        <v>73581.785435553305</v>
      </c>
      <c r="P22" s="27"/>
      <c r="Q22" s="66"/>
      <c r="R22" s="27"/>
      <c r="S22" s="27"/>
      <c r="T22" s="27"/>
      <c r="U22" s="27"/>
      <c r="V22" s="27"/>
      <c r="W22" s="27"/>
      <c r="X22" s="27"/>
      <c r="Z22" s="70"/>
      <c r="AA22" s="70"/>
      <c r="AB22" s="70"/>
      <c r="AC22" s="70"/>
      <c r="AD22" s="70"/>
      <c r="AE22" s="70"/>
      <c r="AF22" s="70"/>
    </row>
    <row r="23" spans="1:32" ht="12.75" customHeight="1">
      <c r="A23" s="7" t="s">
        <v>15</v>
      </c>
      <c r="B23" s="16" t="s">
        <v>16</v>
      </c>
      <c r="C23" s="7" t="s">
        <v>388</v>
      </c>
      <c r="D23" s="17">
        <v>35</v>
      </c>
      <c r="F23" s="30" t="s">
        <v>396</v>
      </c>
      <c r="G23" s="22">
        <v>378</v>
      </c>
      <c r="H23" s="7">
        <v>8</v>
      </c>
      <c r="I23" s="19">
        <v>52579.534521657035</v>
      </c>
      <c r="J23" s="19">
        <v>55463.972668417075</v>
      </c>
      <c r="K23" s="19">
        <v>58345.97669015875</v>
      </c>
      <c r="L23" s="19">
        <v>61400.80358820418</v>
      </c>
      <c r="M23" s="19">
        <v>64664.965237828845</v>
      </c>
      <c r="N23" s="19">
        <v>69123.375336691068</v>
      </c>
      <c r="O23" s="19">
        <v>73581.785435553305</v>
      </c>
      <c r="P23" s="65"/>
      <c r="Q23" s="63"/>
      <c r="R23" s="17"/>
      <c r="S23" s="17"/>
      <c r="T23" s="17"/>
      <c r="U23" s="17"/>
      <c r="V23" s="17"/>
      <c r="W23" s="17"/>
      <c r="X23" s="17"/>
      <c r="Z23" s="69"/>
      <c r="AA23" s="69"/>
      <c r="AB23" s="69"/>
      <c r="AC23" s="69"/>
      <c r="AD23" s="69"/>
      <c r="AE23" s="69"/>
      <c r="AF23" s="69"/>
    </row>
    <row r="24" spans="1:32" ht="12.75" customHeight="1">
      <c r="A24" s="7" t="s">
        <v>15</v>
      </c>
      <c r="B24" s="16" t="s">
        <v>16</v>
      </c>
      <c r="C24" s="7" t="s">
        <v>149</v>
      </c>
      <c r="D24" s="17">
        <v>35</v>
      </c>
      <c r="F24" s="30" t="s">
        <v>150</v>
      </c>
      <c r="G24" s="22">
        <v>378</v>
      </c>
      <c r="H24" s="7">
        <v>8</v>
      </c>
      <c r="I24" s="19">
        <v>52579.534521657035</v>
      </c>
      <c r="J24" s="19">
        <v>55463.972668417075</v>
      </c>
      <c r="K24" s="19">
        <v>58345.97669015875</v>
      </c>
      <c r="L24" s="19">
        <v>61400.80358820418</v>
      </c>
      <c r="M24" s="19">
        <v>64664.965237828845</v>
      </c>
      <c r="N24" s="19">
        <v>69123.375336691068</v>
      </c>
      <c r="O24" s="19">
        <v>73581.785435553305</v>
      </c>
      <c r="P24" s="64"/>
      <c r="Q24" s="63"/>
      <c r="R24" s="17"/>
      <c r="S24" s="17"/>
      <c r="T24" s="17"/>
      <c r="U24" s="17"/>
      <c r="V24" s="17"/>
      <c r="W24" s="17"/>
      <c r="X24" s="17"/>
      <c r="Z24" s="69"/>
      <c r="AA24" s="69"/>
      <c r="AB24" s="69"/>
      <c r="AC24" s="69"/>
      <c r="AD24" s="69"/>
      <c r="AE24" s="69"/>
      <c r="AF24" s="69"/>
    </row>
    <row r="25" spans="1:32" ht="12.75" customHeight="1">
      <c r="A25" s="7" t="s">
        <v>15</v>
      </c>
      <c r="B25" s="16" t="s">
        <v>16</v>
      </c>
      <c r="C25" s="16" t="s">
        <v>57</v>
      </c>
      <c r="D25" s="17" t="s">
        <v>20</v>
      </c>
      <c r="F25" s="18" t="s">
        <v>58</v>
      </c>
      <c r="G25" s="22">
        <v>383</v>
      </c>
      <c r="H25" s="7">
        <v>8</v>
      </c>
      <c r="I25" s="19">
        <v>53134.515025843779</v>
      </c>
      <c r="J25" s="19">
        <v>56018.953172603826</v>
      </c>
      <c r="K25" s="19">
        <v>58937.469069620929</v>
      </c>
      <c r="L25" s="19">
        <v>62094.529218437623</v>
      </c>
      <c r="M25" s="19">
        <v>65361.124993080644</v>
      </c>
      <c r="N25" s="19">
        <v>69414.598841081694</v>
      </c>
      <c r="O25" s="19">
        <v>73468.072689082765</v>
      </c>
      <c r="P25" s="63"/>
      <c r="Q25" s="63"/>
      <c r="R25" s="17"/>
      <c r="S25" s="17"/>
      <c r="T25" s="17"/>
      <c r="U25" s="17"/>
      <c r="V25" s="17"/>
      <c r="W25" s="17"/>
      <c r="X25" s="17"/>
      <c r="Z25" s="69"/>
      <c r="AA25" s="69"/>
      <c r="AB25" s="69"/>
      <c r="AC25" s="69"/>
      <c r="AD25" s="69"/>
      <c r="AE25" s="69"/>
      <c r="AF25" s="69"/>
    </row>
    <row r="26" spans="1:32" ht="12.75" customHeight="1">
      <c r="A26" s="7" t="s">
        <v>15</v>
      </c>
      <c r="B26" s="16" t="s">
        <v>16</v>
      </c>
      <c r="C26" s="16" t="s">
        <v>62</v>
      </c>
      <c r="D26" s="17">
        <v>38</v>
      </c>
      <c r="F26" s="18" t="s">
        <v>63</v>
      </c>
      <c r="G26" s="22">
        <v>383</v>
      </c>
      <c r="H26" s="7">
        <v>8</v>
      </c>
      <c r="I26" s="19">
        <v>55115.892790791178</v>
      </c>
      <c r="J26" s="19">
        <v>58136.641938579545</v>
      </c>
      <c r="K26" s="19">
        <v>61123.313336110819</v>
      </c>
      <c r="L26" s="19">
        <v>64355.831360496762</v>
      </c>
      <c r="M26" s="19">
        <v>67756.304011149725</v>
      </c>
      <c r="N26" s="19">
        <v>71980.318776353932</v>
      </c>
      <c r="O26" s="19">
        <v>76204.333541558139</v>
      </c>
      <c r="P26" s="63"/>
      <c r="Q26" s="63"/>
      <c r="R26" s="17"/>
      <c r="S26" s="17"/>
      <c r="T26" s="17"/>
      <c r="U26" s="17"/>
      <c r="V26" s="17"/>
      <c r="W26" s="17"/>
      <c r="X26" s="17"/>
      <c r="Z26" s="69"/>
      <c r="AA26" s="69"/>
      <c r="AB26" s="69"/>
      <c r="AC26" s="69"/>
      <c r="AD26" s="69"/>
      <c r="AE26" s="69"/>
      <c r="AF26" s="69"/>
    </row>
    <row r="27" spans="1:32" ht="25.5" customHeight="1">
      <c r="A27" s="7" t="s">
        <v>15</v>
      </c>
      <c r="B27" s="16" t="s">
        <v>16</v>
      </c>
      <c r="C27" s="16" t="s">
        <v>107</v>
      </c>
      <c r="D27" s="17">
        <v>29</v>
      </c>
      <c r="F27" s="18" t="s">
        <v>108</v>
      </c>
      <c r="G27" s="22">
        <v>383</v>
      </c>
      <c r="H27" s="7">
        <v>8</v>
      </c>
      <c r="I27" s="19">
        <v>52579.534521657035</v>
      </c>
      <c r="J27" s="19">
        <v>55463.972668417075</v>
      </c>
      <c r="K27" s="19">
        <v>58345.97669015875</v>
      </c>
      <c r="L27" s="19">
        <v>61400.80358820418</v>
      </c>
      <c r="M27" s="19">
        <v>64664.965237828845</v>
      </c>
      <c r="N27" s="19">
        <v>68716.490024725746</v>
      </c>
      <c r="O27" s="19">
        <v>72768.014811622663</v>
      </c>
      <c r="P27" s="63"/>
      <c r="Q27" s="63"/>
      <c r="R27" s="17"/>
      <c r="S27" s="17"/>
      <c r="T27" s="17"/>
      <c r="U27" s="17"/>
      <c r="V27" s="17"/>
      <c r="W27" s="17"/>
      <c r="X27" s="17"/>
      <c r="Z27" s="69"/>
      <c r="AA27" s="69"/>
      <c r="AB27" s="69"/>
      <c r="AC27" s="69"/>
      <c r="AD27" s="69"/>
      <c r="AE27" s="69"/>
      <c r="AF27" s="69"/>
    </row>
    <row r="28" spans="1:32" ht="12.75" customHeight="1">
      <c r="A28" s="7" t="s">
        <v>15</v>
      </c>
      <c r="B28" s="16" t="s">
        <v>16</v>
      </c>
      <c r="C28" s="16" t="s">
        <v>179</v>
      </c>
      <c r="D28" s="17">
        <v>29</v>
      </c>
      <c r="F28" s="18" t="s">
        <v>180</v>
      </c>
      <c r="G28" s="22">
        <v>383</v>
      </c>
      <c r="H28" s="7">
        <v>8</v>
      </c>
      <c r="I28" s="19">
        <v>52579.534521657035</v>
      </c>
      <c r="J28" s="19">
        <v>55463.972668417075</v>
      </c>
      <c r="K28" s="19">
        <v>58345.97669015875</v>
      </c>
      <c r="L28" s="19">
        <v>61400.80358820418</v>
      </c>
      <c r="M28" s="19">
        <v>64664.965237828845</v>
      </c>
      <c r="N28" s="19">
        <v>68716.490024725746</v>
      </c>
      <c r="O28" s="19">
        <v>72768.014811622663</v>
      </c>
      <c r="P28" s="63"/>
      <c r="Q28" s="63"/>
      <c r="R28" s="17"/>
      <c r="S28" s="17"/>
      <c r="T28" s="17"/>
      <c r="U28" s="17"/>
      <c r="V28" s="17"/>
      <c r="W28" s="17"/>
      <c r="X28" s="17"/>
      <c r="Z28" s="69"/>
      <c r="AA28" s="69"/>
      <c r="AB28" s="69"/>
      <c r="AC28" s="69"/>
      <c r="AD28" s="69"/>
      <c r="AE28" s="69"/>
      <c r="AF28" s="69"/>
    </row>
    <row r="29" spans="1:32" ht="12.75" customHeight="1">
      <c r="A29" s="7" t="s">
        <v>15</v>
      </c>
      <c r="B29" s="16" t="s">
        <v>16</v>
      </c>
      <c r="C29" s="16" t="s">
        <v>183</v>
      </c>
      <c r="D29" s="17">
        <v>29</v>
      </c>
      <c r="F29" s="18" t="s">
        <v>184</v>
      </c>
      <c r="G29" s="22">
        <v>383</v>
      </c>
      <c r="H29" s="7">
        <v>8</v>
      </c>
      <c r="I29" s="19">
        <v>52579.534521657035</v>
      </c>
      <c r="J29" s="19">
        <v>55463.972668417075</v>
      </c>
      <c r="K29" s="19">
        <v>58345.97669015875</v>
      </c>
      <c r="L29" s="19">
        <v>61400.80358820418</v>
      </c>
      <c r="M29" s="19">
        <v>64664.965237828845</v>
      </c>
      <c r="N29" s="19">
        <v>68716.490024725746</v>
      </c>
      <c r="O29" s="19">
        <v>72768.014811622663</v>
      </c>
      <c r="P29" s="64"/>
      <c r="Q29" s="63"/>
      <c r="R29" s="17"/>
      <c r="S29" s="17"/>
      <c r="T29" s="17"/>
      <c r="U29" s="17"/>
      <c r="V29" s="17"/>
      <c r="W29" s="17"/>
      <c r="X29" s="17"/>
      <c r="Z29" s="69"/>
      <c r="AA29" s="69"/>
      <c r="AB29" s="69"/>
      <c r="AC29" s="69"/>
      <c r="AD29" s="69"/>
      <c r="AE29" s="69"/>
      <c r="AF29" s="69"/>
    </row>
    <row r="30" spans="1:32" ht="25.5" customHeight="1">
      <c r="A30" s="7" t="s">
        <v>15</v>
      </c>
      <c r="B30" s="16" t="s">
        <v>16</v>
      </c>
      <c r="C30" s="16" t="s">
        <v>185</v>
      </c>
      <c r="D30" s="17">
        <v>29</v>
      </c>
      <c r="F30" s="18" t="s">
        <v>186</v>
      </c>
      <c r="G30" s="22">
        <v>383</v>
      </c>
      <c r="H30" s="7">
        <v>8</v>
      </c>
      <c r="I30" s="19">
        <v>52579.534521657035</v>
      </c>
      <c r="J30" s="19">
        <v>55463.972668417075</v>
      </c>
      <c r="K30" s="19">
        <v>58345.97669015875</v>
      </c>
      <c r="L30" s="19">
        <v>61400.80358820418</v>
      </c>
      <c r="M30" s="19">
        <v>64664.965237828845</v>
      </c>
      <c r="N30" s="19">
        <v>68716.490024725746</v>
      </c>
      <c r="O30" s="19">
        <v>72768.014811622663</v>
      </c>
      <c r="P30" s="64"/>
      <c r="Q30" s="63"/>
      <c r="R30" s="17"/>
      <c r="S30" s="17"/>
      <c r="T30" s="17"/>
      <c r="U30" s="17"/>
      <c r="V30" s="17"/>
      <c r="W30" s="17"/>
      <c r="X30" s="17"/>
      <c r="Z30" s="69"/>
      <c r="AA30" s="69"/>
      <c r="AB30" s="69"/>
      <c r="AC30" s="69"/>
      <c r="AD30" s="69"/>
      <c r="AE30" s="69"/>
      <c r="AF30" s="69"/>
    </row>
    <row r="31" spans="1:32" ht="25.5" customHeight="1">
      <c r="A31" s="7" t="s">
        <v>15</v>
      </c>
      <c r="B31" s="16" t="s">
        <v>16</v>
      </c>
      <c r="C31" s="16" t="s">
        <v>445</v>
      </c>
      <c r="D31" s="17">
        <v>29</v>
      </c>
      <c r="F31" s="18" t="s">
        <v>447</v>
      </c>
      <c r="G31" s="22">
        <v>383</v>
      </c>
      <c r="H31" s="7">
        <v>8</v>
      </c>
      <c r="I31" s="19">
        <v>52579.534521657035</v>
      </c>
      <c r="J31" s="19">
        <v>55463.972668417075</v>
      </c>
      <c r="K31" s="19">
        <v>58345.97669015875</v>
      </c>
      <c r="L31" s="19">
        <v>61400.80358820418</v>
      </c>
      <c r="M31" s="19">
        <v>64664.965237828845</v>
      </c>
      <c r="N31" s="19">
        <v>68716.490024725746</v>
      </c>
      <c r="O31" s="19">
        <v>72768.014811622663</v>
      </c>
      <c r="P31" s="64"/>
      <c r="Q31" s="63"/>
      <c r="R31" s="17"/>
      <c r="S31" s="17"/>
      <c r="T31" s="17"/>
      <c r="U31" s="17"/>
      <c r="V31" s="17"/>
      <c r="W31" s="17"/>
      <c r="X31" s="17"/>
      <c r="Z31" s="69"/>
      <c r="AA31" s="69"/>
      <c r="AB31" s="69"/>
      <c r="AC31" s="69"/>
      <c r="AD31" s="69"/>
      <c r="AE31" s="69"/>
      <c r="AF31" s="69"/>
    </row>
    <row r="32" spans="1:32" ht="12.75" customHeight="1">
      <c r="A32" s="7" t="s">
        <v>15</v>
      </c>
      <c r="B32" s="16" t="s">
        <v>16</v>
      </c>
      <c r="C32" s="16" t="s">
        <v>245</v>
      </c>
      <c r="D32" s="17">
        <v>29</v>
      </c>
      <c r="F32" s="18" t="s">
        <v>246</v>
      </c>
      <c r="G32" s="22">
        <v>383</v>
      </c>
      <c r="H32" s="7">
        <v>8</v>
      </c>
      <c r="I32" s="19">
        <v>52579.534521657035</v>
      </c>
      <c r="J32" s="19">
        <v>55463.972668417075</v>
      </c>
      <c r="K32" s="19">
        <v>58345.97669015875</v>
      </c>
      <c r="L32" s="19">
        <v>61400.80358820418</v>
      </c>
      <c r="M32" s="19">
        <v>64664.965237828845</v>
      </c>
      <c r="N32" s="19">
        <v>68716.490024725746</v>
      </c>
      <c r="O32" s="19">
        <v>72768.014811622663</v>
      </c>
      <c r="P32" s="64"/>
      <c r="Q32" s="63"/>
      <c r="R32" s="17"/>
      <c r="S32" s="17"/>
      <c r="T32" s="17"/>
      <c r="U32" s="17"/>
      <c r="V32" s="17"/>
      <c r="W32" s="17"/>
      <c r="X32" s="17"/>
      <c r="Z32" s="69"/>
      <c r="AA32" s="69"/>
      <c r="AB32" s="69"/>
      <c r="AC32" s="69"/>
      <c r="AD32" s="69"/>
      <c r="AE32" s="69"/>
      <c r="AF32" s="69"/>
    </row>
    <row r="33" spans="1:32" ht="12.75" customHeight="1">
      <c r="A33" s="7" t="s">
        <v>15</v>
      </c>
      <c r="B33" s="16" t="s">
        <v>16</v>
      </c>
      <c r="C33" s="16" t="s">
        <v>40</v>
      </c>
      <c r="D33" s="17" t="s">
        <v>20</v>
      </c>
      <c r="F33" s="47" t="s">
        <v>41</v>
      </c>
      <c r="G33" s="22">
        <v>385</v>
      </c>
      <c r="H33" s="22">
        <v>8</v>
      </c>
      <c r="I33" s="19">
        <v>53134.515025843779</v>
      </c>
      <c r="J33" s="19">
        <v>56018.953172603826</v>
      </c>
      <c r="K33" s="19">
        <v>58937.469069620929</v>
      </c>
      <c r="L33" s="19">
        <v>62094.529218437623</v>
      </c>
      <c r="M33" s="19">
        <v>65361.124993080644</v>
      </c>
      <c r="N33" s="19">
        <v>69414.598841081694</v>
      </c>
      <c r="O33" s="19">
        <v>73468.072689082765</v>
      </c>
      <c r="P33" s="64"/>
      <c r="Q33" s="63"/>
      <c r="R33" s="17"/>
      <c r="S33" s="17"/>
      <c r="T33" s="17"/>
      <c r="U33" s="17"/>
      <c r="V33" s="17"/>
      <c r="W33" s="17"/>
      <c r="X33" s="17"/>
      <c r="Z33" s="69"/>
      <c r="AA33" s="69"/>
      <c r="AB33" s="69"/>
      <c r="AC33" s="69"/>
      <c r="AD33" s="69"/>
      <c r="AE33" s="69"/>
      <c r="AF33" s="69"/>
    </row>
    <row r="34" spans="1:32" ht="12.75" customHeight="1">
      <c r="A34" s="7" t="s">
        <v>15</v>
      </c>
      <c r="B34" s="16" t="s">
        <v>16</v>
      </c>
      <c r="C34" s="16" t="s">
        <v>419</v>
      </c>
      <c r="D34" s="17" t="s">
        <v>20</v>
      </c>
      <c r="F34" s="18" t="s">
        <v>418</v>
      </c>
      <c r="G34" s="22">
        <v>385</v>
      </c>
      <c r="H34" s="7">
        <v>8</v>
      </c>
      <c r="I34" s="19">
        <v>53134.515025843779</v>
      </c>
      <c r="J34" s="19">
        <v>56018.953172603826</v>
      </c>
      <c r="K34" s="19">
        <v>58937.469069620929</v>
      </c>
      <c r="L34" s="19">
        <v>62094.529218437623</v>
      </c>
      <c r="M34" s="19">
        <v>65361.124993080644</v>
      </c>
      <c r="N34" s="19">
        <v>69414.598841081694</v>
      </c>
      <c r="O34" s="19">
        <v>73468.072689082765</v>
      </c>
      <c r="P34" s="64"/>
      <c r="Q34" s="63"/>
      <c r="R34" s="17"/>
      <c r="S34" s="17"/>
      <c r="T34" s="17"/>
      <c r="U34" s="17"/>
      <c r="V34" s="17"/>
      <c r="W34" s="17"/>
      <c r="X34" s="17"/>
      <c r="Z34" s="69"/>
      <c r="AA34" s="69"/>
      <c r="AB34" s="69"/>
      <c r="AC34" s="69"/>
      <c r="AD34" s="69"/>
      <c r="AE34" s="69"/>
      <c r="AF34" s="69"/>
    </row>
    <row r="35" spans="1:32" ht="12.75" customHeight="1">
      <c r="A35" s="7" t="s">
        <v>15</v>
      </c>
      <c r="B35" s="16" t="s">
        <v>16</v>
      </c>
      <c r="C35" s="16" t="s">
        <v>433</v>
      </c>
      <c r="D35" s="17" t="s">
        <v>20</v>
      </c>
      <c r="F35" s="18" t="s">
        <v>427</v>
      </c>
      <c r="G35" s="22">
        <v>385</v>
      </c>
      <c r="H35" s="7">
        <v>8</v>
      </c>
      <c r="I35" s="19">
        <v>53134.515025843779</v>
      </c>
      <c r="J35" s="19">
        <v>56018.953172603826</v>
      </c>
      <c r="K35" s="19">
        <v>58937.469069620929</v>
      </c>
      <c r="L35" s="19">
        <v>62094.529218437623</v>
      </c>
      <c r="M35" s="19">
        <v>65361.124993080644</v>
      </c>
      <c r="N35" s="19">
        <v>69414.598841081694</v>
      </c>
      <c r="O35" s="19">
        <v>73468.072689082765</v>
      </c>
      <c r="P35" s="64"/>
      <c r="Q35" s="63"/>
      <c r="R35" s="17"/>
      <c r="S35" s="17"/>
      <c r="T35" s="17"/>
      <c r="U35" s="17"/>
      <c r="V35" s="17"/>
      <c r="W35" s="17"/>
      <c r="X35" s="17"/>
      <c r="Z35" s="69"/>
      <c r="AA35" s="69"/>
      <c r="AB35" s="69"/>
      <c r="AC35" s="69"/>
      <c r="AD35" s="69"/>
      <c r="AE35" s="69"/>
      <c r="AF35" s="69"/>
    </row>
    <row r="36" spans="1:32" ht="12.75" customHeight="1">
      <c r="A36" s="7" t="s">
        <v>15</v>
      </c>
      <c r="B36" s="16" t="s">
        <v>16</v>
      </c>
      <c r="C36" s="16" t="s">
        <v>195</v>
      </c>
      <c r="D36" s="17">
        <v>168</v>
      </c>
      <c r="F36" s="18" t="s">
        <v>196</v>
      </c>
      <c r="G36" s="22">
        <v>385</v>
      </c>
      <c r="H36" s="7">
        <v>8</v>
      </c>
      <c r="I36" s="19">
        <v>64548.782016577366</v>
      </c>
      <c r="J36" s="19">
        <v>67944.853769197129</v>
      </c>
      <c r="K36" s="19">
        <v>71521.14570405148</v>
      </c>
      <c r="L36" s="19">
        <v>76204.333541558139</v>
      </c>
      <c r="M36" s="19" t="s">
        <v>170</v>
      </c>
      <c r="N36" s="19" t="s">
        <v>170</v>
      </c>
      <c r="O36" s="19" t="s">
        <v>170</v>
      </c>
      <c r="P36" s="64"/>
      <c r="Q36" s="63"/>
      <c r="R36" s="17"/>
      <c r="S36" s="17"/>
      <c r="T36" s="17"/>
      <c r="U36" s="17"/>
      <c r="V36" s="17"/>
      <c r="W36" s="17"/>
      <c r="X36" s="17"/>
      <c r="Z36" s="69"/>
      <c r="AA36" s="69"/>
      <c r="AB36" s="69"/>
      <c r="AC36" s="69"/>
      <c r="AD36" s="69"/>
      <c r="AE36" s="69"/>
      <c r="AF36" s="69"/>
    </row>
    <row r="37" spans="1:32" ht="12.75" customHeight="1">
      <c r="A37" s="7" t="s">
        <v>15</v>
      </c>
      <c r="B37" s="16" t="s">
        <v>16</v>
      </c>
      <c r="C37" s="16" t="s">
        <v>33</v>
      </c>
      <c r="D37" s="17">
        <v>29</v>
      </c>
      <c r="F37" s="18" t="s">
        <v>34</v>
      </c>
      <c r="G37" s="22">
        <v>388</v>
      </c>
      <c r="H37" s="7">
        <v>8</v>
      </c>
      <c r="I37" s="19">
        <v>52579.534521657035</v>
      </c>
      <c r="J37" s="19">
        <v>55463.972668417075</v>
      </c>
      <c r="K37" s="19">
        <v>58345.97669015875</v>
      </c>
      <c r="L37" s="19">
        <v>61400.80358820418</v>
      </c>
      <c r="M37" s="19">
        <v>64664.965237828845</v>
      </c>
      <c r="N37" s="19">
        <v>68716.490024725746</v>
      </c>
      <c r="O37" s="19">
        <v>72768.014811622663</v>
      </c>
      <c r="P37" s="64"/>
      <c r="Q37" s="63"/>
      <c r="R37" s="17"/>
      <c r="S37" s="17"/>
      <c r="T37" s="17"/>
      <c r="U37" s="17"/>
      <c r="V37" s="17"/>
      <c r="W37" s="17"/>
      <c r="X37" s="17"/>
      <c r="Z37" s="69"/>
      <c r="AA37" s="69"/>
      <c r="AB37" s="69"/>
      <c r="AC37" s="69"/>
      <c r="AD37" s="69"/>
      <c r="AE37" s="69"/>
      <c r="AF37" s="69"/>
    </row>
    <row r="38" spans="1:32" ht="25.5" customHeight="1">
      <c r="A38" s="7" t="s">
        <v>15</v>
      </c>
      <c r="B38" s="16" t="s">
        <v>16</v>
      </c>
      <c r="C38" s="16" t="s">
        <v>64</v>
      </c>
      <c r="D38" s="17" t="s">
        <v>20</v>
      </c>
      <c r="F38" s="18" t="s">
        <v>65</v>
      </c>
      <c r="G38" s="22">
        <v>388</v>
      </c>
      <c r="H38" s="7">
        <v>8</v>
      </c>
      <c r="I38" s="19">
        <v>53134.515025843779</v>
      </c>
      <c r="J38" s="19">
        <v>56018.953172603826</v>
      </c>
      <c r="K38" s="19">
        <v>58937.469069620929</v>
      </c>
      <c r="L38" s="19">
        <v>62094.529218437623</v>
      </c>
      <c r="M38" s="19">
        <v>65361.124993080644</v>
      </c>
      <c r="N38" s="19">
        <v>69414.598841081694</v>
      </c>
      <c r="O38" s="19">
        <v>73468.072689082765</v>
      </c>
      <c r="P38" s="64"/>
      <c r="Q38" s="63"/>
      <c r="R38" s="17"/>
      <c r="S38" s="17"/>
      <c r="T38" s="17"/>
      <c r="U38" s="17"/>
      <c r="V38" s="17"/>
      <c r="W38" s="17"/>
      <c r="X38" s="17"/>
      <c r="Z38" s="69"/>
      <c r="AA38" s="69"/>
      <c r="AB38" s="69"/>
      <c r="AC38" s="69"/>
      <c r="AD38" s="69"/>
      <c r="AE38" s="69"/>
      <c r="AF38" s="69"/>
    </row>
    <row r="39" spans="1:32" ht="12.75" customHeight="1">
      <c r="A39" s="7" t="s">
        <v>15</v>
      </c>
      <c r="B39" s="16" t="s">
        <v>16</v>
      </c>
      <c r="C39" s="16" t="s">
        <v>19</v>
      </c>
      <c r="D39" s="17" t="s">
        <v>20</v>
      </c>
      <c r="F39" s="18" t="s">
        <v>21</v>
      </c>
      <c r="G39" s="22">
        <v>393</v>
      </c>
      <c r="H39" s="7">
        <v>8</v>
      </c>
      <c r="I39" s="19">
        <v>53134.515025843779</v>
      </c>
      <c r="J39" s="19">
        <v>56018.953172603826</v>
      </c>
      <c r="K39" s="19">
        <v>58937.469069620929</v>
      </c>
      <c r="L39" s="19">
        <v>62094.529218437623</v>
      </c>
      <c r="M39" s="19">
        <v>65361.124993080644</v>
      </c>
      <c r="N39" s="19">
        <v>69414.598841081694</v>
      </c>
      <c r="O39" s="19">
        <v>73468.072689082765</v>
      </c>
      <c r="P39" s="64"/>
      <c r="Q39" s="63"/>
      <c r="R39" s="17"/>
      <c r="S39" s="17"/>
      <c r="T39" s="17"/>
      <c r="U39" s="17"/>
      <c r="V39" s="17"/>
      <c r="W39" s="17"/>
      <c r="X39" s="17"/>
      <c r="Z39" s="69"/>
      <c r="AA39" s="69"/>
      <c r="AB39" s="69"/>
      <c r="AC39" s="69"/>
      <c r="AD39" s="69"/>
      <c r="AE39" s="69"/>
      <c r="AF39" s="69"/>
    </row>
    <row r="40" spans="1:32" ht="12.75" customHeight="1">
      <c r="A40" s="7" t="s">
        <v>15</v>
      </c>
      <c r="B40" s="16" t="s">
        <v>16</v>
      </c>
      <c r="C40" s="16" t="s">
        <v>22</v>
      </c>
      <c r="D40" s="17" t="s">
        <v>20</v>
      </c>
      <c r="F40" s="18" t="s">
        <v>23</v>
      </c>
      <c r="G40" s="22">
        <v>393</v>
      </c>
      <c r="H40" s="7">
        <v>8</v>
      </c>
      <c r="I40" s="19">
        <v>53134.515025843779</v>
      </c>
      <c r="J40" s="19">
        <v>56018.953172603826</v>
      </c>
      <c r="K40" s="19">
        <v>58937.469069620929</v>
      </c>
      <c r="L40" s="19">
        <v>62094.529218437623</v>
      </c>
      <c r="M40" s="19">
        <v>65361.124993080644</v>
      </c>
      <c r="N40" s="19">
        <v>69414.598841081694</v>
      </c>
      <c r="O40" s="19">
        <v>73468.072689082765</v>
      </c>
      <c r="P40" s="64"/>
      <c r="Q40" s="63"/>
      <c r="R40" s="17"/>
      <c r="S40" s="17"/>
      <c r="T40" s="17"/>
      <c r="U40" s="17"/>
      <c r="V40" s="17"/>
      <c r="W40" s="17"/>
      <c r="X40" s="17"/>
      <c r="Z40" s="69"/>
      <c r="AA40" s="69"/>
      <c r="AB40" s="69"/>
      <c r="AC40" s="69"/>
      <c r="AD40" s="69"/>
      <c r="AE40" s="69"/>
      <c r="AF40" s="69"/>
    </row>
    <row r="41" spans="1:32" ht="25.5" customHeight="1">
      <c r="A41" s="7" t="s">
        <v>15</v>
      </c>
      <c r="B41" s="16" t="s">
        <v>16</v>
      </c>
      <c r="C41" s="16" t="s">
        <v>24</v>
      </c>
      <c r="D41" s="17" t="s">
        <v>20</v>
      </c>
      <c r="F41" s="18" t="s">
        <v>25</v>
      </c>
      <c r="G41" s="22">
        <v>393</v>
      </c>
      <c r="H41" s="7">
        <v>8</v>
      </c>
      <c r="I41" s="19">
        <v>53134.515025843779</v>
      </c>
      <c r="J41" s="19">
        <v>56018.953172603826</v>
      </c>
      <c r="K41" s="19">
        <v>58937.469069620929</v>
      </c>
      <c r="L41" s="19">
        <v>62094.529218437623</v>
      </c>
      <c r="M41" s="19">
        <v>65361.124993080644</v>
      </c>
      <c r="N41" s="19">
        <v>69414.598841081694</v>
      </c>
      <c r="O41" s="19">
        <v>73468.072689082765</v>
      </c>
      <c r="P41" s="64"/>
      <c r="Q41" s="63"/>
      <c r="R41" s="17"/>
      <c r="S41" s="17"/>
      <c r="T41" s="17"/>
      <c r="U41" s="17"/>
      <c r="V41" s="17"/>
      <c r="W41" s="17"/>
      <c r="X41" s="17"/>
      <c r="Z41" s="69"/>
      <c r="AA41" s="69"/>
      <c r="AB41" s="69"/>
      <c r="AC41" s="69"/>
      <c r="AD41" s="69"/>
      <c r="AE41" s="69"/>
      <c r="AF41" s="69"/>
    </row>
    <row r="42" spans="1:32" ht="12.75" customHeight="1">
      <c r="A42" s="7" t="s">
        <v>15</v>
      </c>
      <c r="B42" s="16" t="s">
        <v>16</v>
      </c>
      <c r="C42" s="16" t="s">
        <v>28</v>
      </c>
      <c r="D42" s="17" t="s">
        <v>20</v>
      </c>
      <c r="F42" s="18" t="s">
        <v>29</v>
      </c>
      <c r="G42" s="22">
        <v>393</v>
      </c>
      <c r="H42" s="7">
        <v>8</v>
      </c>
      <c r="I42" s="19">
        <v>53134.515025843779</v>
      </c>
      <c r="J42" s="19">
        <v>56018.953172603826</v>
      </c>
      <c r="K42" s="19">
        <v>58937.469069620929</v>
      </c>
      <c r="L42" s="19">
        <v>62094.529218437623</v>
      </c>
      <c r="M42" s="19">
        <v>65361.124993080644</v>
      </c>
      <c r="N42" s="19">
        <v>69414.598841081694</v>
      </c>
      <c r="O42" s="19">
        <v>73468.072689082765</v>
      </c>
      <c r="P42" s="64"/>
      <c r="Q42" s="63"/>
      <c r="R42" s="17"/>
      <c r="S42" s="17"/>
      <c r="T42" s="17"/>
      <c r="U42" s="17"/>
      <c r="V42" s="17"/>
      <c r="W42" s="17"/>
      <c r="X42" s="17"/>
      <c r="Z42" s="69"/>
      <c r="AA42" s="69"/>
      <c r="AB42" s="69"/>
      <c r="AC42" s="69"/>
      <c r="AD42" s="69"/>
      <c r="AE42" s="69"/>
      <c r="AF42" s="69"/>
    </row>
    <row r="43" spans="1:32" ht="12.75" customHeight="1">
      <c r="A43" s="7" t="s">
        <v>15</v>
      </c>
      <c r="B43" s="16" t="s">
        <v>16</v>
      </c>
      <c r="C43" s="7" t="s">
        <v>31</v>
      </c>
      <c r="D43" s="17" t="s">
        <v>20</v>
      </c>
      <c r="F43" s="30" t="s">
        <v>32</v>
      </c>
      <c r="G43" s="22">
        <v>393</v>
      </c>
      <c r="H43" s="7">
        <v>8</v>
      </c>
      <c r="I43" s="19">
        <v>53134.515025843779</v>
      </c>
      <c r="J43" s="19">
        <v>56018.953172603826</v>
      </c>
      <c r="K43" s="19">
        <v>58937.469069620929</v>
      </c>
      <c r="L43" s="19">
        <v>62094.529218437623</v>
      </c>
      <c r="M43" s="19">
        <v>65361.124993080644</v>
      </c>
      <c r="N43" s="19">
        <v>69414.598841081694</v>
      </c>
      <c r="O43" s="19">
        <v>73468.072689082765</v>
      </c>
      <c r="P43" s="64"/>
      <c r="Q43" s="63"/>
      <c r="R43" s="17"/>
      <c r="S43" s="17"/>
      <c r="T43" s="17"/>
      <c r="U43" s="17"/>
      <c r="V43" s="17"/>
      <c r="W43" s="17"/>
      <c r="X43" s="17"/>
      <c r="Z43" s="69"/>
      <c r="AA43" s="69"/>
      <c r="AB43" s="69"/>
      <c r="AC43" s="69"/>
      <c r="AD43" s="69"/>
      <c r="AE43" s="69"/>
      <c r="AF43" s="69"/>
    </row>
    <row r="44" spans="1:32" ht="12.75" customHeight="1">
      <c r="A44" s="7" t="s">
        <v>15</v>
      </c>
      <c r="B44" s="16" t="s">
        <v>16</v>
      </c>
      <c r="C44" s="7" t="s">
        <v>66</v>
      </c>
      <c r="D44" s="17" t="s">
        <v>20</v>
      </c>
      <c r="F44" s="18" t="s">
        <v>67</v>
      </c>
      <c r="G44" s="22">
        <v>393</v>
      </c>
      <c r="H44" s="7">
        <v>8</v>
      </c>
      <c r="I44" s="19">
        <v>53134.515025843779</v>
      </c>
      <c r="J44" s="19">
        <v>56018.953172603826</v>
      </c>
      <c r="K44" s="19">
        <v>58937.469069620929</v>
      </c>
      <c r="L44" s="19">
        <v>62094.529218437623</v>
      </c>
      <c r="M44" s="19">
        <v>65361.124993080644</v>
      </c>
      <c r="N44" s="19">
        <v>69414.598841081694</v>
      </c>
      <c r="O44" s="19">
        <v>73468.072689082765</v>
      </c>
      <c r="P44" s="64"/>
      <c r="Q44" s="63"/>
      <c r="R44" s="17"/>
      <c r="S44" s="17"/>
      <c r="T44" s="17"/>
      <c r="U44" s="17"/>
      <c r="V44" s="17"/>
      <c r="W44" s="17"/>
      <c r="X44" s="17"/>
      <c r="Z44" s="69"/>
      <c r="AA44" s="69"/>
      <c r="AB44" s="69"/>
      <c r="AC44" s="69"/>
      <c r="AD44" s="69"/>
      <c r="AE44" s="69"/>
      <c r="AF44" s="69"/>
    </row>
    <row r="45" spans="1:32" ht="12.75" customHeight="1">
      <c r="A45" s="7" t="s">
        <v>15</v>
      </c>
      <c r="B45" s="16" t="s">
        <v>16</v>
      </c>
      <c r="C45" s="7" t="s">
        <v>88</v>
      </c>
      <c r="D45" s="17" t="s">
        <v>20</v>
      </c>
      <c r="F45" s="47" t="s">
        <v>89</v>
      </c>
      <c r="G45" s="22">
        <v>393</v>
      </c>
      <c r="H45" s="7">
        <v>8</v>
      </c>
      <c r="I45" s="19">
        <v>53134.515025843779</v>
      </c>
      <c r="J45" s="19">
        <v>56018.953172603826</v>
      </c>
      <c r="K45" s="19">
        <v>58937.469069620929</v>
      </c>
      <c r="L45" s="19">
        <v>62094.529218437623</v>
      </c>
      <c r="M45" s="19">
        <v>65361.124993080644</v>
      </c>
      <c r="N45" s="19">
        <v>69414.598841081694</v>
      </c>
      <c r="O45" s="19">
        <v>73468.072689082765</v>
      </c>
      <c r="P45" s="64"/>
      <c r="Q45" s="63"/>
      <c r="R45" s="17"/>
      <c r="S45" s="17"/>
      <c r="T45" s="17"/>
      <c r="U45" s="17"/>
      <c r="V45" s="17"/>
      <c r="W45" s="17"/>
      <c r="X45" s="17"/>
      <c r="Z45" s="69"/>
      <c r="AA45" s="69"/>
      <c r="AB45" s="69"/>
      <c r="AC45" s="69"/>
      <c r="AD45" s="69"/>
      <c r="AE45" s="69"/>
      <c r="AF45" s="69"/>
    </row>
    <row r="46" spans="1:32" ht="12.75" customHeight="1">
      <c r="A46" s="7" t="s">
        <v>15</v>
      </c>
      <c r="B46" s="16" t="s">
        <v>16</v>
      </c>
      <c r="C46" s="16" t="s">
        <v>153</v>
      </c>
      <c r="D46" s="17">
        <v>29</v>
      </c>
      <c r="F46" s="18" t="s">
        <v>154</v>
      </c>
      <c r="G46" s="22">
        <v>393</v>
      </c>
      <c r="H46" s="7">
        <v>8</v>
      </c>
      <c r="I46" s="19">
        <v>52579.534521657035</v>
      </c>
      <c r="J46" s="19">
        <v>55463.972668417075</v>
      </c>
      <c r="K46" s="19">
        <v>58345.97669015875</v>
      </c>
      <c r="L46" s="19">
        <v>61400.80358820418</v>
      </c>
      <c r="M46" s="19">
        <v>64664.965237828845</v>
      </c>
      <c r="N46" s="19">
        <v>68716.490024725746</v>
      </c>
      <c r="O46" s="19">
        <v>72768.014811622663</v>
      </c>
      <c r="P46" s="64"/>
      <c r="Q46" s="63"/>
      <c r="R46" s="17"/>
      <c r="S46" s="17"/>
      <c r="T46" s="17"/>
      <c r="U46" s="17"/>
      <c r="V46" s="17"/>
      <c r="W46" s="17"/>
      <c r="X46" s="17"/>
      <c r="Z46" s="69"/>
      <c r="AA46" s="69"/>
      <c r="AB46" s="69"/>
      <c r="AC46" s="69"/>
      <c r="AD46" s="69"/>
      <c r="AE46" s="69"/>
      <c r="AF46" s="69"/>
    </row>
    <row r="47" spans="1:32" ht="12.75" customHeight="1">
      <c r="A47" s="7" t="s">
        <v>15</v>
      </c>
      <c r="B47" s="16" t="s">
        <v>16</v>
      </c>
      <c r="C47" s="16" t="s">
        <v>121</v>
      </c>
      <c r="D47" s="17" t="s">
        <v>20</v>
      </c>
      <c r="F47" s="48" t="s">
        <v>122</v>
      </c>
      <c r="G47" s="22">
        <v>398</v>
      </c>
      <c r="H47" s="7">
        <v>8</v>
      </c>
      <c r="I47" s="19">
        <v>53134.515025843779</v>
      </c>
      <c r="J47" s="19">
        <v>56018.953172603826</v>
      </c>
      <c r="K47" s="19">
        <v>58937.469069620929</v>
      </c>
      <c r="L47" s="19">
        <v>62094.529218437623</v>
      </c>
      <c r="M47" s="19">
        <v>65361.124993080644</v>
      </c>
      <c r="N47" s="19">
        <v>69414.598841081694</v>
      </c>
      <c r="O47" s="19">
        <v>73468.072689082765</v>
      </c>
      <c r="P47" s="27"/>
      <c r="Q47" s="63"/>
      <c r="R47" s="17"/>
      <c r="S47" s="17"/>
      <c r="T47" s="17"/>
      <c r="U47" s="17"/>
      <c r="V47" s="17"/>
      <c r="W47" s="17"/>
      <c r="X47" s="17"/>
      <c r="Z47" s="69"/>
      <c r="AA47" s="69"/>
      <c r="AB47" s="69"/>
      <c r="AC47" s="69"/>
      <c r="AD47" s="69"/>
      <c r="AE47" s="69"/>
      <c r="AF47" s="69"/>
    </row>
    <row r="48" spans="1:32" ht="12.75" customHeight="1">
      <c r="A48" s="7" t="s">
        <v>15</v>
      </c>
      <c r="B48" s="16" t="s">
        <v>16</v>
      </c>
      <c r="C48" s="16" t="s">
        <v>113</v>
      </c>
      <c r="D48" s="17">
        <v>29</v>
      </c>
      <c r="F48" s="18" t="s">
        <v>114</v>
      </c>
      <c r="G48" s="22">
        <v>400</v>
      </c>
      <c r="H48" s="7">
        <v>8</v>
      </c>
      <c r="I48" s="19">
        <v>52579.534521657035</v>
      </c>
      <c r="J48" s="19">
        <v>55463.972668417075</v>
      </c>
      <c r="K48" s="19">
        <v>58345.97669015875</v>
      </c>
      <c r="L48" s="19">
        <v>61400.80358820418</v>
      </c>
      <c r="M48" s="19">
        <v>64664.965237828845</v>
      </c>
      <c r="N48" s="19">
        <v>68716.490024725746</v>
      </c>
      <c r="O48" s="19">
        <v>72768.014811622663</v>
      </c>
      <c r="P48" s="64"/>
      <c r="Q48" s="63"/>
      <c r="R48" s="17"/>
      <c r="S48" s="17"/>
      <c r="T48" s="17"/>
      <c r="U48" s="17"/>
      <c r="V48" s="17"/>
      <c r="W48" s="17"/>
      <c r="X48" s="17"/>
      <c r="Z48" s="69"/>
      <c r="AA48" s="69"/>
      <c r="AB48" s="69"/>
      <c r="AC48" s="69"/>
      <c r="AD48" s="69"/>
      <c r="AE48" s="69"/>
      <c r="AF48" s="69"/>
    </row>
    <row r="49" spans="1:32" ht="12.75" customHeight="1">
      <c r="A49" s="7" t="s">
        <v>15</v>
      </c>
      <c r="B49" s="16" t="s">
        <v>16</v>
      </c>
      <c r="C49" s="16" t="s">
        <v>126</v>
      </c>
      <c r="D49" s="17" t="s">
        <v>96</v>
      </c>
      <c r="F49" s="18" t="s">
        <v>127</v>
      </c>
      <c r="G49" s="22">
        <v>400</v>
      </c>
      <c r="H49" s="7">
        <v>8</v>
      </c>
      <c r="I49" s="19">
        <v>55079.380915515736</v>
      </c>
      <c r="J49" s="19">
        <v>58102.56418832246</v>
      </c>
      <c r="K49" s="19">
        <v>61123.313336110819</v>
      </c>
      <c r="L49" s="19">
        <v>64355.831360496762</v>
      </c>
      <c r="M49" s="19">
        <v>67756.304011149725</v>
      </c>
      <c r="N49" s="19">
        <v>71964.32857583405</v>
      </c>
      <c r="O49" s="19">
        <v>76172.353140518375</v>
      </c>
      <c r="P49" s="64"/>
      <c r="Q49" s="63"/>
      <c r="R49" s="17"/>
      <c r="S49" s="17"/>
      <c r="T49" s="17"/>
      <c r="U49" s="17"/>
      <c r="V49" s="17"/>
      <c r="W49" s="17"/>
      <c r="X49" s="17"/>
      <c r="Z49" s="69"/>
      <c r="AA49" s="69"/>
      <c r="AB49" s="69"/>
      <c r="AC49" s="69"/>
      <c r="AD49" s="69"/>
      <c r="AE49" s="69"/>
      <c r="AF49" s="69"/>
    </row>
    <row r="50" spans="1:32">
      <c r="A50" s="7" t="s">
        <v>15</v>
      </c>
      <c r="B50" s="16" t="s">
        <v>16</v>
      </c>
      <c r="C50" s="16" t="s">
        <v>128</v>
      </c>
      <c r="D50" s="17" t="s">
        <v>96</v>
      </c>
      <c r="F50" s="18" t="s">
        <v>129</v>
      </c>
      <c r="G50" s="22">
        <v>400</v>
      </c>
      <c r="H50" s="7">
        <v>8</v>
      </c>
      <c r="I50" s="19">
        <v>55079.380915515736</v>
      </c>
      <c r="J50" s="19">
        <v>58102.56418832246</v>
      </c>
      <c r="K50" s="19">
        <v>61123.313336110819</v>
      </c>
      <c r="L50" s="19">
        <v>64355.831360496762</v>
      </c>
      <c r="M50" s="19">
        <v>67756.304011149725</v>
      </c>
      <c r="N50" s="19">
        <v>71964.32857583405</v>
      </c>
      <c r="O50" s="19">
        <v>76172.353140518375</v>
      </c>
      <c r="P50" s="64"/>
      <c r="Q50" s="63"/>
      <c r="R50" s="17"/>
      <c r="S50" s="17"/>
      <c r="T50" s="17"/>
      <c r="U50" s="17"/>
      <c r="V50" s="17"/>
      <c r="W50" s="17"/>
      <c r="X50" s="17"/>
      <c r="Z50" s="69"/>
      <c r="AA50" s="69"/>
      <c r="AB50" s="69"/>
      <c r="AC50" s="69"/>
      <c r="AD50" s="69"/>
      <c r="AE50" s="69"/>
      <c r="AF50" s="69"/>
    </row>
    <row r="51" spans="1:32">
      <c r="A51" s="7" t="s">
        <v>15</v>
      </c>
      <c r="B51" s="16" t="s">
        <v>16</v>
      </c>
      <c r="C51" s="7" t="s">
        <v>249</v>
      </c>
      <c r="D51" s="17">
        <v>29</v>
      </c>
      <c r="F51" s="30" t="s">
        <v>250</v>
      </c>
      <c r="G51" s="22">
        <v>400</v>
      </c>
      <c r="H51" s="7">
        <v>8</v>
      </c>
      <c r="I51" s="19">
        <v>52579.534521657035</v>
      </c>
      <c r="J51" s="19">
        <v>55463.972668417075</v>
      </c>
      <c r="K51" s="19">
        <v>58345.97669015875</v>
      </c>
      <c r="L51" s="19">
        <v>61400.80358820418</v>
      </c>
      <c r="M51" s="19">
        <v>64664.965237828845</v>
      </c>
      <c r="N51" s="19">
        <v>68716.490024725746</v>
      </c>
      <c r="O51" s="19">
        <v>72768.014811622663</v>
      </c>
      <c r="P51" s="65"/>
      <c r="Q51" s="63"/>
      <c r="R51" s="17"/>
      <c r="S51" s="17"/>
      <c r="T51" s="17"/>
      <c r="U51" s="17"/>
      <c r="V51" s="17"/>
      <c r="W51" s="17"/>
      <c r="X51" s="17"/>
      <c r="Z51" s="69"/>
      <c r="AA51" s="69"/>
      <c r="AB51" s="69"/>
      <c r="AC51" s="69"/>
      <c r="AD51" s="69"/>
      <c r="AE51" s="69"/>
      <c r="AF51" s="69"/>
    </row>
    <row r="52" spans="1:32" ht="13.35" customHeight="1">
      <c r="A52" s="7" t="s">
        <v>15</v>
      </c>
      <c r="B52" s="16" t="s">
        <v>16</v>
      </c>
      <c r="C52" s="16" t="s">
        <v>95</v>
      </c>
      <c r="D52" s="17" t="s">
        <v>96</v>
      </c>
      <c r="F52" s="18" t="s">
        <v>97</v>
      </c>
      <c r="G52" s="22">
        <v>403</v>
      </c>
      <c r="H52" s="7">
        <v>8</v>
      </c>
      <c r="I52" s="19">
        <v>55079.380915515736</v>
      </c>
      <c r="J52" s="19">
        <v>58102.56418832246</v>
      </c>
      <c r="K52" s="19">
        <v>61123.313336110819</v>
      </c>
      <c r="L52" s="19">
        <v>64355.831360496762</v>
      </c>
      <c r="M52" s="19">
        <v>67756.304011149725</v>
      </c>
      <c r="N52" s="19">
        <v>71964.32857583405</v>
      </c>
      <c r="O52" s="19">
        <v>76172.353140518375</v>
      </c>
      <c r="P52" s="64"/>
      <c r="Q52" s="63"/>
      <c r="R52" s="17"/>
      <c r="S52" s="17"/>
      <c r="T52" s="17"/>
      <c r="U52" s="17"/>
      <c r="V52" s="17"/>
      <c r="W52" s="17"/>
      <c r="X52" s="17"/>
      <c r="Z52" s="69"/>
      <c r="AA52" s="69"/>
      <c r="AB52" s="69"/>
      <c r="AC52" s="69"/>
      <c r="AD52" s="69"/>
      <c r="AE52" s="69"/>
      <c r="AF52" s="69"/>
    </row>
    <row r="53" spans="1:32" ht="13.35" customHeight="1">
      <c r="A53" s="7" t="s">
        <v>15</v>
      </c>
      <c r="B53" s="16" t="s">
        <v>16</v>
      </c>
      <c r="C53" s="16" t="s">
        <v>441</v>
      </c>
      <c r="D53" s="17" t="s">
        <v>96</v>
      </c>
      <c r="F53" s="18" t="s">
        <v>446</v>
      </c>
      <c r="G53" s="22">
        <v>405</v>
      </c>
      <c r="H53" s="7">
        <v>8</v>
      </c>
      <c r="I53" s="19">
        <v>55079.380915515736</v>
      </c>
      <c r="J53" s="19">
        <v>58102.56418832246</v>
      </c>
      <c r="K53" s="19">
        <v>61123.313336110819</v>
      </c>
      <c r="L53" s="19">
        <v>64355.831360496762</v>
      </c>
      <c r="M53" s="19">
        <v>67756.304011149725</v>
      </c>
      <c r="N53" s="19">
        <v>71964.32857583405</v>
      </c>
      <c r="O53" s="19">
        <v>76172.353140518375</v>
      </c>
      <c r="P53" s="64"/>
      <c r="Q53" s="63"/>
      <c r="R53" s="17"/>
      <c r="S53" s="17"/>
      <c r="T53" s="17"/>
      <c r="U53" s="17"/>
      <c r="V53" s="17"/>
      <c r="W53" s="17"/>
      <c r="X53" s="17"/>
      <c r="Z53" s="69"/>
      <c r="AA53" s="69"/>
      <c r="AB53" s="69"/>
      <c r="AC53" s="69"/>
      <c r="AD53" s="69"/>
      <c r="AE53" s="69"/>
      <c r="AF53" s="69"/>
    </row>
    <row r="54" spans="1:32" ht="12.75" customHeight="1">
      <c r="A54" s="7" t="s">
        <v>15</v>
      </c>
      <c r="B54" s="16" t="s">
        <v>16</v>
      </c>
      <c r="C54" s="16" t="s">
        <v>432</v>
      </c>
      <c r="D54" s="17">
        <v>40</v>
      </c>
      <c r="F54" s="18" t="s">
        <v>430</v>
      </c>
      <c r="G54" s="22">
        <v>408</v>
      </c>
      <c r="H54" s="7">
        <v>9</v>
      </c>
      <c r="I54" s="19">
        <v>56715.112927855611</v>
      </c>
      <c r="J54" s="19">
        <v>59733.427950625606</v>
      </c>
      <c r="K54" s="19">
        <v>63068.179225782776</v>
      </c>
      <c r="L54" s="19">
        <v>66507.59787672956</v>
      </c>
      <c r="M54" s="19">
        <v>70012.737903172136</v>
      </c>
      <c r="N54" s="19">
        <v>74201.265126459359</v>
      </c>
      <c r="O54" s="19">
        <v>78389.792349746611</v>
      </c>
      <c r="P54" s="64"/>
      <c r="Q54" s="63"/>
      <c r="R54" s="17"/>
      <c r="S54" s="17"/>
      <c r="T54" s="17"/>
      <c r="U54" s="17"/>
      <c r="V54" s="17"/>
      <c r="W54" s="17"/>
      <c r="X54" s="17"/>
      <c r="Z54" s="69"/>
      <c r="AA54" s="69"/>
      <c r="AB54" s="69"/>
      <c r="AC54" s="69"/>
      <c r="AD54" s="69"/>
      <c r="AE54" s="69"/>
      <c r="AF54" s="69"/>
    </row>
    <row r="55" spans="1:32" ht="12.75" customHeight="1">
      <c r="A55" s="7" t="s">
        <v>15</v>
      </c>
      <c r="B55" s="16" t="s">
        <v>16</v>
      </c>
      <c r="C55" s="16" t="s">
        <v>163</v>
      </c>
      <c r="D55" s="17">
        <v>40</v>
      </c>
      <c r="F55" s="18" t="s">
        <v>164</v>
      </c>
      <c r="G55" s="22">
        <v>408</v>
      </c>
      <c r="H55" s="7">
        <v>9</v>
      </c>
      <c r="I55" s="19">
        <v>56715.112927855611</v>
      </c>
      <c r="J55" s="19">
        <v>59733.427950625606</v>
      </c>
      <c r="K55" s="19">
        <v>63068.179225782776</v>
      </c>
      <c r="L55" s="19">
        <v>66507.59787672956</v>
      </c>
      <c r="M55" s="19">
        <v>70012.737903172136</v>
      </c>
      <c r="N55" s="19">
        <v>74201.265126459359</v>
      </c>
      <c r="O55" s="19">
        <v>78389.792349746611</v>
      </c>
      <c r="P55" s="64"/>
      <c r="Q55" s="63"/>
      <c r="R55" s="17"/>
      <c r="S55" s="17"/>
      <c r="T55" s="17"/>
      <c r="U55" s="17"/>
      <c r="V55" s="17"/>
      <c r="W55" s="17"/>
      <c r="X55" s="17"/>
      <c r="Z55" s="69"/>
      <c r="AA55" s="69"/>
      <c r="AB55" s="69"/>
      <c r="AC55" s="69"/>
      <c r="AD55" s="69"/>
      <c r="AE55" s="69"/>
      <c r="AF55" s="69"/>
    </row>
    <row r="56" spans="1:32" ht="12.75" customHeight="1">
      <c r="A56" s="7" t="s">
        <v>15</v>
      </c>
      <c r="B56" s="16" t="s">
        <v>16</v>
      </c>
      <c r="C56" s="16" t="s">
        <v>50</v>
      </c>
      <c r="D56" s="17">
        <v>48</v>
      </c>
      <c r="F56" s="18" t="s">
        <v>51</v>
      </c>
      <c r="G56" s="22">
        <v>410</v>
      </c>
      <c r="H56" s="7">
        <v>9</v>
      </c>
      <c r="I56" s="19">
        <v>61400.80358820418</v>
      </c>
      <c r="J56" s="19">
        <v>64664.965237828845</v>
      </c>
      <c r="K56" s="19">
        <v>68313.718640354811</v>
      </c>
      <c r="L56" s="19">
        <v>71750.70316628326</v>
      </c>
      <c r="M56" s="19">
        <v>75501.689819580482</v>
      </c>
      <c r="N56" s="19">
        <v>80090.07481099185</v>
      </c>
      <c r="O56" s="19">
        <v>84678.45980240326</v>
      </c>
      <c r="P56" s="64"/>
      <c r="Q56" s="63"/>
      <c r="R56" s="17"/>
      <c r="S56" s="17"/>
      <c r="T56" s="17"/>
      <c r="U56" s="17"/>
      <c r="V56" s="17"/>
      <c r="W56" s="17"/>
      <c r="X56" s="17"/>
      <c r="Z56" s="69"/>
      <c r="AA56" s="69"/>
      <c r="AB56" s="69"/>
      <c r="AC56" s="69"/>
      <c r="AD56" s="69"/>
      <c r="AE56" s="69"/>
      <c r="AF56" s="69"/>
    </row>
    <row r="57" spans="1:32" ht="12.75" customHeight="1">
      <c r="A57" s="7" t="s">
        <v>15</v>
      </c>
      <c r="B57" s="16" t="s">
        <v>16</v>
      </c>
      <c r="C57" s="16" t="s">
        <v>98</v>
      </c>
      <c r="D57" s="17">
        <v>40</v>
      </c>
      <c r="F57" s="18" t="s">
        <v>99</v>
      </c>
      <c r="G57" s="22">
        <v>410</v>
      </c>
      <c r="H57" s="7">
        <v>9</v>
      </c>
      <c r="I57" s="19">
        <v>56715.112927855611</v>
      </c>
      <c r="J57" s="19">
        <v>59733.427950625606</v>
      </c>
      <c r="K57" s="19">
        <v>63068.179225782776</v>
      </c>
      <c r="L57" s="19">
        <v>66507.59787672956</v>
      </c>
      <c r="M57" s="19">
        <v>70012.737903172136</v>
      </c>
      <c r="N57" s="19">
        <v>74201.265126459359</v>
      </c>
      <c r="O57" s="19">
        <v>78389.792349746611</v>
      </c>
      <c r="P57" s="64"/>
      <c r="Q57" s="63"/>
      <c r="R57" s="17"/>
      <c r="S57" s="17"/>
      <c r="T57" s="17"/>
      <c r="U57" s="17"/>
      <c r="V57" s="17"/>
      <c r="W57" s="17"/>
      <c r="X57" s="17"/>
      <c r="Z57" s="69"/>
      <c r="AA57" s="69"/>
      <c r="AB57" s="69"/>
      <c r="AC57" s="69"/>
      <c r="AD57" s="69"/>
      <c r="AE57" s="69"/>
      <c r="AF57" s="69"/>
    </row>
    <row r="58" spans="1:32" ht="12.75" customHeight="1">
      <c r="A58" s="7" t="s">
        <v>15</v>
      </c>
      <c r="B58" s="16" t="s">
        <v>16</v>
      </c>
      <c r="C58" s="16" t="s">
        <v>100</v>
      </c>
      <c r="D58" s="17">
        <v>40</v>
      </c>
      <c r="F58" s="18" t="s">
        <v>101</v>
      </c>
      <c r="G58" s="22">
        <v>410</v>
      </c>
      <c r="H58" s="7">
        <v>9</v>
      </c>
      <c r="I58" s="19">
        <v>56715.112927855611</v>
      </c>
      <c r="J58" s="19">
        <v>59733.427950625606</v>
      </c>
      <c r="K58" s="19">
        <v>63068.179225782776</v>
      </c>
      <c r="L58" s="19">
        <v>66507.59787672956</v>
      </c>
      <c r="M58" s="19">
        <v>70012.737903172136</v>
      </c>
      <c r="N58" s="19">
        <v>74201.265126459359</v>
      </c>
      <c r="O58" s="19">
        <v>78389.792349746611</v>
      </c>
      <c r="P58" s="64"/>
      <c r="Q58" s="63"/>
      <c r="R58" s="17"/>
      <c r="S58" s="17"/>
      <c r="T58" s="17"/>
      <c r="U58" s="17"/>
      <c r="V58" s="17"/>
      <c r="W58" s="17"/>
      <c r="X58" s="17"/>
      <c r="Z58" s="69"/>
      <c r="AA58" s="69"/>
      <c r="AB58" s="69"/>
      <c r="AC58" s="69"/>
      <c r="AD58" s="69"/>
      <c r="AE58" s="69"/>
      <c r="AF58" s="69"/>
    </row>
    <row r="59" spans="1:32" ht="25.5" customHeight="1">
      <c r="A59" s="7" t="s">
        <v>15</v>
      </c>
      <c r="B59" s="16" t="s">
        <v>16</v>
      </c>
      <c r="C59" s="16" t="s">
        <v>424</v>
      </c>
      <c r="D59" s="17">
        <v>99</v>
      </c>
      <c r="F59" s="18" t="s">
        <v>411</v>
      </c>
      <c r="G59" s="22">
        <v>413</v>
      </c>
      <c r="H59" s="7">
        <v>9</v>
      </c>
      <c r="I59" s="19">
        <v>58798.161660695005</v>
      </c>
      <c r="J59" s="19">
        <v>61894.648608429728</v>
      </c>
      <c r="K59" s="19">
        <v>65161.994093578403</v>
      </c>
      <c r="L59" s="19">
        <v>68563.917482742327</v>
      </c>
      <c r="M59" s="19">
        <v>72174.145988602686</v>
      </c>
      <c r="N59" s="19">
        <v>76541.716094507981</v>
      </c>
      <c r="O59" s="19">
        <v>80908.331405160003</v>
      </c>
      <c r="P59" s="64"/>
      <c r="Q59" s="63"/>
      <c r="R59" s="17"/>
      <c r="S59" s="17"/>
      <c r="T59" s="17"/>
      <c r="U59" s="17"/>
      <c r="V59" s="17"/>
      <c r="W59" s="17"/>
      <c r="X59" s="17"/>
      <c r="Z59" s="69"/>
      <c r="AA59" s="69"/>
      <c r="AB59" s="69"/>
      <c r="AC59" s="69"/>
      <c r="AD59" s="69"/>
      <c r="AE59" s="69"/>
      <c r="AF59" s="69"/>
    </row>
    <row r="60" spans="1:32" ht="25.5" customHeight="1">
      <c r="A60" s="7" t="s">
        <v>15</v>
      </c>
      <c r="B60" s="16" t="s">
        <v>16</v>
      </c>
      <c r="C60" s="16" t="s">
        <v>46</v>
      </c>
      <c r="D60" s="17">
        <v>99</v>
      </c>
      <c r="F60" s="18" t="s">
        <v>47</v>
      </c>
      <c r="G60" s="22">
        <v>415</v>
      </c>
      <c r="H60" s="7">
        <v>9</v>
      </c>
      <c r="I60" s="19">
        <v>58798.161660695005</v>
      </c>
      <c r="J60" s="19">
        <v>61894.648608429728</v>
      </c>
      <c r="K60" s="19">
        <v>65161.994093578403</v>
      </c>
      <c r="L60" s="19">
        <v>68563.917482742327</v>
      </c>
      <c r="M60" s="19">
        <v>72174.145988602686</v>
      </c>
      <c r="N60" s="19">
        <v>76541.716094507981</v>
      </c>
      <c r="O60" s="19">
        <v>80908.331405160003</v>
      </c>
      <c r="P60" s="64"/>
      <c r="Q60" s="63"/>
      <c r="R60" s="17"/>
      <c r="S60" s="17"/>
      <c r="T60" s="17"/>
      <c r="U60" s="17"/>
      <c r="V60" s="17"/>
      <c r="W60" s="17"/>
      <c r="X60" s="17"/>
      <c r="Z60" s="69"/>
      <c r="AA60" s="69"/>
      <c r="AB60" s="69"/>
      <c r="AC60" s="69"/>
      <c r="AD60" s="69"/>
      <c r="AE60" s="69"/>
      <c r="AF60" s="69"/>
    </row>
    <row r="61" spans="1:32" ht="12.75" customHeight="1">
      <c r="A61" s="7" t="s">
        <v>15</v>
      </c>
      <c r="B61" s="16" t="s">
        <v>16</v>
      </c>
      <c r="C61" s="7" t="s">
        <v>85</v>
      </c>
      <c r="D61" s="17" t="s">
        <v>86</v>
      </c>
      <c r="F61" s="47" t="s">
        <v>87</v>
      </c>
      <c r="G61" s="22">
        <v>415</v>
      </c>
      <c r="H61" s="7">
        <v>9</v>
      </c>
      <c r="I61" s="19">
        <v>58798.161660695005</v>
      </c>
      <c r="J61" s="19">
        <v>61894.648608429728</v>
      </c>
      <c r="K61" s="19">
        <v>65161.994093578403</v>
      </c>
      <c r="L61" s="19">
        <v>68563.917482742327</v>
      </c>
      <c r="M61" s="19">
        <v>72174.145988602686</v>
      </c>
      <c r="N61" s="19">
        <v>76541.716094507981</v>
      </c>
      <c r="O61" s="19">
        <v>80908.331405160003</v>
      </c>
      <c r="P61" s="64"/>
      <c r="Q61" s="63"/>
      <c r="R61" s="17"/>
      <c r="S61" s="17"/>
      <c r="T61" s="17"/>
      <c r="U61" s="17"/>
      <c r="V61" s="17"/>
      <c r="W61" s="17"/>
      <c r="X61" s="17"/>
      <c r="Z61" s="69"/>
      <c r="AA61" s="69"/>
      <c r="AB61" s="69"/>
      <c r="AC61" s="69"/>
      <c r="AD61" s="69"/>
      <c r="AE61" s="69"/>
      <c r="AF61" s="69"/>
    </row>
    <row r="62" spans="1:32" s="59" customFormat="1">
      <c r="A62" s="7" t="s">
        <v>15</v>
      </c>
      <c r="B62" s="16" t="s">
        <v>16</v>
      </c>
      <c r="C62" s="16" t="s">
        <v>138</v>
      </c>
      <c r="D62" s="17">
        <v>40</v>
      </c>
      <c r="E62" s="22"/>
      <c r="F62" s="18" t="s">
        <v>139</v>
      </c>
      <c r="G62" s="22">
        <v>415</v>
      </c>
      <c r="H62" s="7">
        <v>9</v>
      </c>
      <c r="I62" s="19">
        <v>56715.112927855611</v>
      </c>
      <c r="J62" s="19">
        <v>59733.427950625606</v>
      </c>
      <c r="K62" s="19">
        <v>63068.179225782776</v>
      </c>
      <c r="L62" s="19">
        <v>66507.59787672956</v>
      </c>
      <c r="M62" s="19">
        <v>70012.737903172136</v>
      </c>
      <c r="N62" s="19">
        <v>74201.265126459359</v>
      </c>
      <c r="O62" s="19">
        <v>78389.792349746611</v>
      </c>
      <c r="P62" s="64"/>
      <c r="Q62" s="63"/>
      <c r="R62" s="27"/>
      <c r="S62" s="27"/>
      <c r="T62" s="27"/>
      <c r="U62" s="27"/>
      <c r="V62" s="27"/>
      <c r="W62" s="27"/>
      <c r="X62" s="27"/>
      <c r="Z62" s="71"/>
      <c r="AA62" s="71"/>
      <c r="AB62" s="71"/>
      <c r="AC62" s="71"/>
      <c r="AD62" s="71"/>
      <c r="AE62" s="71"/>
      <c r="AF62" s="71"/>
    </row>
    <row r="63" spans="1:32" ht="12.75" customHeight="1">
      <c r="A63" s="7" t="s">
        <v>15</v>
      </c>
      <c r="B63" s="16" t="s">
        <v>16</v>
      </c>
      <c r="C63" s="16" t="s">
        <v>168</v>
      </c>
      <c r="D63" s="17">
        <v>171</v>
      </c>
      <c r="F63" s="18" t="s">
        <v>169</v>
      </c>
      <c r="G63" s="22">
        <v>415</v>
      </c>
      <c r="H63" s="7">
        <v>9</v>
      </c>
      <c r="I63" s="19">
        <v>63926.208294755692</v>
      </c>
      <c r="J63" s="19">
        <v>67473.243357572035</v>
      </c>
      <c r="K63" s="19">
        <v>71090.493565148819</v>
      </c>
      <c r="L63" s="19">
        <v>74843.493052595863</v>
      </c>
      <c r="M63" s="19">
        <v>79852.173378842592</v>
      </c>
      <c r="N63" s="19" t="s">
        <v>170</v>
      </c>
      <c r="O63" s="19" t="s">
        <v>170</v>
      </c>
      <c r="P63" s="64"/>
      <c r="Q63" s="63"/>
      <c r="R63" s="17"/>
      <c r="S63" s="17"/>
      <c r="T63" s="17"/>
      <c r="U63" s="17"/>
      <c r="V63" s="17"/>
      <c r="W63" s="17"/>
      <c r="X63" s="17"/>
      <c r="Z63" s="69"/>
      <c r="AA63" s="69"/>
      <c r="AB63" s="69"/>
      <c r="AC63" s="69"/>
      <c r="AD63" s="69"/>
      <c r="AE63" s="69"/>
      <c r="AF63" s="69"/>
    </row>
    <row r="64" spans="1:32" s="23" customFormat="1" ht="12.75" customHeight="1">
      <c r="A64" s="7" t="s">
        <v>15</v>
      </c>
      <c r="B64" s="16" t="s">
        <v>16</v>
      </c>
      <c r="C64" s="16" t="s">
        <v>177</v>
      </c>
      <c r="D64" s="17">
        <v>40</v>
      </c>
      <c r="E64" s="22"/>
      <c r="F64" s="18" t="s">
        <v>178</v>
      </c>
      <c r="G64" s="22">
        <v>415</v>
      </c>
      <c r="H64" s="7">
        <v>9</v>
      </c>
      <c r="I64" s="19">
        <v>56715.112927855611</v>
      </c>
      <c r="J64" s="19">
        <v>59733.427950625606</v>
      </c>
      <c r="K64" s="19">
        <v>63068.179225782776</v>
      </c>
      <c r="L64" s="19">
        <v>66507.59787672956</v>
      </c>
      <c r="M64" s="19">
        <v>70012.737903172136</v>
      </c>
      <c r="N64" s="19">
        <v>74201.265126459359</v>
      </c>
      <c r="O64" s="19">
        <v>78389.792349746611</v>
      </c>
      <c r="P64" s="66"/>
      <c r="Q64" s="66"/>
      <c r="R64" s="27"/>
      <c r="S64" s="27"/>
      <c r="T64" s="27"/>
      <c r="U64" s="27"/>
      <c r="V64" s="27"/>
      <c r="W64" s="27"/>
      <c r="X64" s="27"/>
      <c r="Z64" s="70"/>
      <c r="AA64" s="70"/>
      <c r="AB64" s="70"/>
      <c r="AC64" s="70"/>
      <c r="AD64" s="70"/>
      <c r="AE64" s="70"/>
      <c r="AF64" s="70"/>
    </row>
    <row r="65" spans="1:32" ht="12.75" customHeight="1">
      <c r="A65" s="7" t="s">
        <v>15</v>
      </c>
      <c r="B65" s="16" t="s">
        <v>16</v>
      </c>
      <c r="C65" s="16" t="s">
        <v>189</v>
      </c>
      <c r="D65" s="17">
        <v>40</v>
      </c>
      <c r="F65" s="18" t="s">
        <v>190</v>
      </c>
      <c r="G65" s="22">
        <v>415</v>
      </c>
      <c r="H65" s="7">
        <v>9</v>
      </c>
      <c r="I65" s="19">
        <v>56715.112927855611</v>
      </c>
      <c r="J65" s="19">
        <v>59733.427950625606</v>
      </c>
      <c r="K65" s="19">
        <v>63068.179225782776</v>
      </c>
      <c r="L65" s="19">
        <v>66507.59787672956</v>
      </c>
      <c r="M65" s="19">
        <v>70012.737903172136</v>
      </c>
      <c r="N65" s="19">
        <v>74201.265126459359</v>
      </c>
      <c r="O65" s="19">
        <v>78389.792349746611</v>
      </c>
      <c r="P65" s="64"/>
      <c r="Q65" s="63"/>
      <c r="R65" s="17"/>
      <c r="S65" s="17"/>
      <c r="T65" s="17"/>
      <c r="U65" s="17"/>
      <c r="V65" s="17"/>
      <c r="W65" s="17"/>
      <c r="X65" s="17"/>
      <c r="Z65" s="69"/>
      <c r="AA65" s="69"/>
      <c r="AB65" s="69"/>
      <c r="AC65" s="69"/>
      <c r="AD65" s="69"/>
      <c r="AE65" s="69"/>
      <c r="AF65" s="69"/>
    </row>
    <row r="66" spans="1:32" ht="12.75" customHeight="1">
      <c r="A66" s="7" t="s">
        <v>15</v>
      </c>
      <c r="B66" s="16" t="s">
        <v>16</v>
      </c>
      <c r="C66" s="16" t="s">
        <v>17</v>
      </c>
      <c r="D66" s="17">
        <v>40</v>
      </c>
      <c r="F66" s="18" t="s">
        <v>18</v>
      </c>
      <c r="G66" s="22">
        <v>420</v>
      </c>
      <c r="H66" s="7">
        <v>9</v>
      </c>
      <c r="I66" s="19">
        <v>56715.112927855611</v>
      </c>
      <c r="J66" s="19">
        <v>59733.427950625606</v>
      </c>
      <c r="K66" s="19">
        <v>63068.179225782776</v>
      </c>
      <c r="L66" s="19">
        <v>66507.59787672956</v>
      </c>
      <c r="M66" s="19">
        <v>70012.737903172136</v>
      </c>
      <c r="N66" s="19">
        <v>74201.265126459359</v>
      </c>
      <c r="O66" s="19">
        <v>78389.792349746611</v>
      </c>
      <c r="P66" s="64"/>
      <c r="Q66" s="63"/>
      <c r="R66" s="17"/>
      <c r="S66" s="17"/>
      <c r="T66" s="17"/>
      <c r="U66" s="17"/>
      <c r="V66" s="17"/>
      <c r="W66" s="17"/>
      <c r="X66" s="17"/>
      <c r="Z66" s="69"/>
      <c r="AA66" s="69"/>
      <c r="AB66" s="69"/>
      <c r="AC66" s="69"/>
      <c r="AD66" s="69"/>
      <c r="AE66" s="69"/>
      <c r="AF66" s="69"/>
    </row>
    <row r="67" spans="1:32" ht="12.75" customHeight="1">
      <c r="A67" s="7" t="s">
        <v>15</v>
      </c>
      <c r="B67" s="16" t="s">
        <v>16</v>
      </c>
      <c r="C67" s="16" t="s">
        <v>203</v>
      </c>
      <c r="D67" s="17">
        <v>99</v>
      </c>
      <c r="F67" s="18" t="s">
        <v>204</v>
      </c>
      <c r="G67" s="22">
        <v>420</v>
      </c>
      <c r="H67" s="7">
        <v>9</v>
      </c>
      <c r="I67" s="19">
        <v>58798.161660695005</v>
      </c>
      <c r="J67" s="19">
        <v>61894.648608429728</v>
      </c>
      <c r="K67" s="19">
        <v>65161.994093578403</v>
      </c>
      <c r="L67" s="19">
        <v>68563.917482742327</v>
      </c>
      <c r="M67" s="19">
        <v>72174.145988602686</v>
      </c>
      <c r="N67" s="19">
        <v>76541.716094507981</v>
      </c>
      <c r="O67" s="19">
        <v>80908.331405160003</v>
      </c>
      <c r="P67" s="64"/>
      <c r="Q67" s="63"/>
      <c r="R67" s="17"/>
      <c r="S67" s="17"/>
      <c r="T67" s="17"/>
      <c r="U67" s="17"/>
      <c r="V67" s="17"/>
      <c r="W67" s="17"/>
      <c r="X67" s="17"/>
      <c r="Z67" s="69"/>
      <c r="AA67" s="69"/>
      <c r="AB67" s="69"/>
      <c r="AC67" s="69"/>
      <c r="AD67" s="69"/>
      <c r="AE67" s="69"/>
      <c r="AF67" s="69"/>
    </row>
    <row r="68" spans="1:32" ht="12.75" customHeight="1">
      <c r="A68" s="7" t="s">
        <v>15</v>
      </c>
      <c r="B68" s="16" t="s">
        <v>16</v>
      </c>
      <c r="C68" s="7" t="s">
        <v>243</v>
      </c>
      <c r="D68" s="17" t="s">
        <v>86</v>
      </c>
      <c r="F68" s="30" t="s">
        <v>244</v>
      </c>
      <c r="G68" s="22">
        <v>420</v>
      </c>
      <c r="H68" s="7">
        <v>9</v>
      </c>
      <c r="I68" s="19">
        <v>58798.161660695005</v>
      </c>
      <c r="J68" s="19">
        <v>61894.648608429728</v>
      </c>
      <c r="K68" s="19">
        <v>65161.994093578403</v>
      </c>
      <c r="L68" s="19">
        <v>68563.917482742327</v>
      </c>
      <c r="M68" s="19">
        <v>72174.145988602686</v>
      </c>
      <c r="N68" s="19">
        <v>76541.716094507981</v>
      </c>
      <c r="O68" s="19">
        <v>80908.331405160003</v>
      </c>
      <c r="P68" s="64"/>
      <c r="Q68" s="63"/>
      <c r="R68" s="17"/>
      <c r="S68" s="17"/>
      <c r="T68" s="17"/>
      <c r="U68" s="17"/>
      <c r="V68" s="17"/>
      <c r="W68" s="17"/>
      <c r="X68" s="17"/>
      <c r="Z68" s="69"/>
      <c r="AA68" s="69"/>
      <c r="AB68" s="69"/>
      <c r="AC68" s="69"/>
      <c r="AD68" s="69"/>
      <c r="AE68" s="69"/>
      <c r="AF68" s="69"/>
    </row>
    <row r="69" spans="1:32" ht="12.75" customHeight="1">
      <c r="A69" s="7" t="s">
        <v>15</v>
      </c>
      <c r="B69" s="16" t="s">
        <v>16</v>
      </c>
      <c r="C69" s="16" t="s">
        <v>442</v>
      </c>
      <c r="D69" s="17">
        <v>99</v>
      </c>
      <c r="F69" s="18" t="s">
        <v>68</v>
      </c>
      <c r="G69" s="22">
        <v>423</v>
      </c>
      <c r="H69" s="7">
        <v>9</v>
      </c>
      <c r="I69" s="19">
        <v>58798.161660695005</v>
      </c>
      <c r="J69" s="19">
        <v>61894.648608429728</v>
      </c>
      <c r="K69" s="19">
        <v>65161.994093578403</v>
      </c>
      <c r="L69" s="19">
        <v>68563.917482742327</v>
      </c>
      <c r="M69" s="19">
        <v>72174.145988602686</v>
      </c>
      <c r="N69" s="19">
        <v>76541.716094507981</v>
      </c>
      <c r="O69" s="19">
        <v>80908.331405160003</v>
      </c>
      <c r="P69" s="64"/>
      <c r="Q69" s="63"/>
      <c r="R69" s="17"/>
      <c r="S69" s="17"/>
      <c r="T69" s="17"/>
      <c r="U69" s="17"/>
      <c r="V69" s="17"/>
      <c r="W69" s="17"/>
      <c r="X69" s="17"/>
      <c r="Z69" s="69"/>
      <c r="AA69" s="69"/>
      <c r="AB69" s="69"/>
      <c r="AC69" s="69"/>
      <c r="AD69" s="69"/>
      <c r="AE69" s="69"/>
      <c r="AF69" s="69"/>
    </row>
    <row r="70" spans="1:32" ht="12.75" customHeight="1">
      <c r="A70" s="7" t="s">
        <v>15</v>
      </c>
      <c r="B70" s="16" t="s">
        <v>16</v>
      </c>
      <c r="C70" s="16" t="s">
        <v>130</v>
      </c>
      <c r="D70" s="17">
        <v>39</v>
      </c>
      <c r="F70" s="18" t="s">
        <v>131</v>
      </c>
      <c r="G70" s="22">
        <v>423</v>
      </c>
      <c r="H70" s="7">
        <v>9</v>
      </c>
      <c r="I70" s="19">
        <v>58798.723943574259</v>
      </c>
      <c r="J70" s="19">
        <v>61894.930966931861</v>
      </c>
      <c r="K70" s="19">
        <v>65161.526741574868</v>
      </c>
      <c r="L70" s="19">
        <v>68564.433517246216</v>
      </c>
      <c r="M70" s="19">
        <v>72174.240919478398</v>
      </c>
      <c r="N70" s="19">
        <v>76541.061202421435</v>
      </c>
      <c r="O70" s="19">
        <v>80910.315610382851</v>
      </c>
      <c r="P70" s="64"/>
      <c r="Q70" s="63"/>
      <c r="R70" s="17"/>
      <c r="S70" s="17"/>
      <c r="T70" s="17"/>
      <c r="U70" s="17"/>
      <c r="V70" s="17"/>
      <c r="W70" s="17"/>
      <c r="X70" s="17"/>
      <c r="Z70" s="69"/>
      <c r="AA70" s="69"/>
      <c r="AB70" s="69"/>
      <c r="AC70" s="69"/>
      <c r="AD70" s="69"/>
      <c r="AE70" s="69"/>
      <c r="AF70" s="69"/>
    </row>
    <row r="71" spans="1:32" ht="12.75" customHeight="1">
      <c r="A71" s="7" t="s">
        <v>15</v>
      </c>
      <c r="B71" s="16" t="s">
        <v>16</v>
      </c>
      <c r="C71" s="16" t="s">
        <v>151</v>
      </c>
      <c r="D71" s="17">
        <v>99</v>
      </c>
      <c r="F71" s="18" t="s">
        <v>152</v>
      </c>
      <c r="G71" s="22">
        <v>423</v>
      </c>
      <c r="H71" s="7">
        <v>9</v>
      </c>
      <c r="I71" s="19">
        <v>58798.161660695005</v>
      </c>
      <c r="J71" s="19">
        <v>61894.648608429728</v>
      </c>
      <c r="K71" s="19">
        <v>65161.994093578403</v>
      </c>
      <c r="L71" s="19">
        <v>68563.917482742327</v>
      </c>
      <c r="M71" s="19">
        <v>72174.145988602686</v>
      </c>
      <c r="N71" s="19">
        <v>76541.716094507981</v>
      </c>
      <c r="O71" s="19">
        <v>80908.331405160003</v>
      </c>
      <c r="P71" s="64"/>
      <c r="Q71" s="63"/>
      <c r="R71" s="17"/>
      <c r="S71" s="17"/>
      <c r="T71" s="17"/>
      <c r="U71" s="17"/>
      <c r="V71" s="17"/>
      <c r="W71" s="17"/>
      <c r="X71" s="17"/>
      <c r="Z71" s="69"/>
      <c r="AA71" s="69"/>
      <c r="AB71" s="69"/>
      <c r="AC71" s="69"/>
      <c r="AD71" s="69"/>
      <c r="AE71" s="69"/>
      <c r="AF71" s="69"/>
    </row>
    <row r="72" spans="1:32" ht="12.75" customHeight="1">
      <c r="A72" s="7" t="s">
        <v>15</v>
      </c>
      <c r="B72" s="16" t="s">
        <v>16</v>
      </c>
      <c r="C72" s="16" t="s">
        <v>438</v>
      </c>
      <c r="D72" s="17">
        <v>45</v>
      </c>
      <c r="F72" s="18" t="s">
        <v>439</v>
      </c>
      <c r="G72" s="22">
        <v>423</v>
      </c>
      <c r="H72" s="7">
        <v>9</v>
      </c>
      <c r="I72" s="19">
        <v>59804.017576158119</v>
      </c>
      <c r="J72" s="19">
        <v>62965.945975011549</v>
      </c>
      <c r="K72" s="19">
        <v>66541.675626986646</v>
      </c>
      <c r="L72" s="19">
        <v>70080.893403686307</v>
      </c>
      <c r="M72" s="19">
        <v>73834.314182001908</v>
      </c>
      <c r="N72" s="19">
        <v>78221.107742287437</v>
      </c>
      <c r="O72" s="19">
        <v>82607.901302572922</v>
      </c>
      <c r="P72" s="65"/>
      <c r="Q72" s="63"/>
      <c r="R72" s="17"/>
      <c r="S72" s="17"/>
      <c r="T72" s="17"/>
      <c r="U72" s="17"/>
      <c r="V72" s="17"/>
      <c r="W72" s="17"/>
      <c r="X72" s="17"/>
      <c r="Z72" s="69"/>
      <c r="AA72" s="69"/>
      <c r="AB72" s="69"/>
      <c r="AC72" s="69"/>
      <c r="AD72" s="69"/>
      <c r="AE72" s="69"/>
      <c r="AF72" s="69"/>
    </row>
    <row r="73" spans="1:32" ht="25.5" customHeight="1">
      <c r="A73" s="7" t="s">
        <v>15</v>
      </c>
      <c r="B73" s="16" t="s">
        <v>16</v>
      </c>
      <c r="C73" s="16" t="s">
        <v>220</v>
      </c>
      <c r="D73" s="17">
        <v>45</v>
      </c>
      <c r="F73" s="18" t="s">
        <v>221</v>
      </c>
      <c r="G73" s="22">
        <v>423</v>
      </c>
      <c r="H73" s="7">
        <v>9</v>
      </c>
      <c r="I73" s="19">
        <v>59804.017576158119</v>
      </c>
      <c r="J73" s="19">
        <v>62965.945975011549</v>
      </c>
      <c r="K73" s="19">
        <v>66541.675626986646</v>
      </c>
      <c r="L73" s="19">
        <v>70080.893403686307</v>
      </c>
      <c r="M73" s="19">
        <v>73834.314182001908</v>
      </c>
      <c r="N73" s="19">
        <v>78221.107742287437</v>
      </c>
      <c r="O73" s="19">
        <v>82607.901302572922</v>
      </c>
      <c r="P73" s="64"/>
      <c r="Q73" s="63"/>
      <c r="R73" s="17"/>
      <c r="S73" s="17"/>
      <c r="T73" s="17"/>
      <c r="U73" s="17"/>
      <c r="V73" s="17"/>
      <c r="W73" s="17"/>
      <c r="X73" s="17"/>
      <c r="Z73" s="69"/>
      <c r="AA73" s="69"/>
      <c r="AB73" s="69"/>
      <c r="AC73" s="69"/>
      <c r="AD73" s="69"/>
      <c r="AE73" s="69"/>
      <c r="AF73" s="69"/>
    </row>
    <row r="74" spans="1:32" ht="12.75" customHeight="1">
      <c r="A74" s="7" t="s">
        <v>15</v>
      </c>
      <c r="B74" s="16" t="s">
        <v>16</v>
      </c>
      <c r="C74" s="16" t="s">
        <v>44</v>
      </c>
      <c r="D74" s="17">
        <v>39</v>
      </c>
      <c r="F74" s="18" t="s">
        <v>45</v>
      </c>
      <c r="G74" s="22">
        <v>425</v>
      </c>
      <c r="H74" s="7">
        <v>9</v>
      </c>
      <c r="I74" s="19">
        <v>58798.723943574259</v>
      </c>
      <c r="J74" s="19">
        <v>61894.930966931861</v>
      </c>
      <c r="K74" s="19">
        <v>65161.526741574868</v>
      </c>
      <c r="L74" s="19">
        <v>68564.433517246216</v>
      </c>
      <c r="M74" s="19">
        <v>72174.240919478398</v>
      </c>
      <c r="N74" s="19">
        <v>76541.061202421435</v>
      </c>
      <c r="O74" s="19">
        <v>80910.315610382851</v>
      </c>
      <c r="P74" s="64"/>
      <c r="Q74" s="63"/>
      <c r="R74" s="17"/>
      <c r="S74" s="17"/>
      <c r="T74" s="17"/>
      <c r="U74" s="17"/>
      <c r="V74" s="17"/>
      <c r="W74" s="17"/>
      <c r="X74" s="17"/>
      <c r="Z74" s="69"/>
      <c r="AA74" s="69"/>
      <c r="AB74" s="69"/>
      <c r="AC74" s="69"/>
      <c r="AD74" s="69"/>
      <c r="AE74" s="69"/>
      <c r="AF74" s="69"/>
    </row>
    <row r="75" spans="1:32" ht="12.75" customHeight="1">
      <c r="A75" s="7" t="s">
        <v>15</v>
      </c>
      <c r="B75" s="16" t="s">
        <v>16</v>
      </c>
      <c r="C75" s="16" t="s">
        <v>165</v>
      </c>
      <c r="D75" s="7" t="s">
        <v>166</v>
      </c>
      <c r="F75" s="30" t="s">
        <v>167</v>
      </c>
      <c r="G75" s="22">
        <v>425</v>
      </c>
      <c r="H75" s="7">
        <v>9</v>
      </c>
      <c r="I75" s="19">
        <v>59804.017576158119</v>
      </c>
      <c r="J75" s="19">
        <v>62965.945975011549</v>
      </c>
      <c r="K75" s="19">
        <v>66541.675626986646</v>
      </c>
      <c r="L75" s="19">
        <v>70080.893403686307</v>
      </c>
      <c r="M75" s="19">
        <v>73834.314182001908</v>
      </c>
      <c r="N75" s="19">
        <v>78221.107742287437</v>
      </c>
      <c r="O75" s="19">
        <v>82607.901302572922</v>
      </c>
      <c r="P75" s="64"/>
      <c r="Q75" s="63"/>
      <c r="R75" s="17"/>
      <c r="S75" s="17"/>
      <c r="T75" s="17"/>
      <c r="U75" s="17"/>
      <c r="V75" s="17"/>
      <c r="W75" s="17"/>
      <c r="X75" s="17"/>
      <c r="Z75" s="69"/>
      <c r="AA75" s="69"/>
      <c r="AB75" s="69"/>
      <c r="AC75" s="69"/>
      <c r="AD75" s="69"/>
      <c r="AE75" s="69"/>
      <c r="AF75" s="69"/>
    </row>
    <row r="76" spans="1:32" ht="12.75" customHeight="1">
      <c r="A76" s="7" t="s">
        <v>15</v>
      </c>
      <c r="B76" s="16" t="s">
        <v>16</v>
      </c>
      <c r="C76" s="16" t="s">
        <v>222</v>
      </c>
      <c r="D76" s="17">
        <v>45</v>
      </c>
      <c r="F76" s="18" t="s">
        <v>223</v>
      </c>
      <c r="G76" s="22">
        <v>425</v>
      </c>
      <c r="H76" s="7">
        <v>9</v>
      </c>
      <c r="I76" s="19">
        <v>59804.017576158119</v>
      </c>
      <c r="J76" s="19">
        <v>62965.945975011549</v>
      </c>
      <c r="K76" s="19">
        <v>66541.675626986646</v>
      </c>
      <c r="L76" s="19">
        <v>70080.893403686307</v>
      </c>
      <c r="M76" s="19">
        <v>73834.314182001908</v>
      </c>
      <c r="N76" s="19">
        <v>78221.107742287437</v>
      </c>
      <c r="O76" s="19">
        <v>82607.901302572922</v>
      </c>
      <c r="P76" s="64"/>
      <c r="Q76" s="63"/>
      <c r="R76" s="17"/>
      <c r="S76" s="17"/>
      <c r="T76" s="17"/>
      <c r="U76" s="17"/>
      <c r="V76" s="17"/>
      <c r="W76" s="17"/>
      <c r="X76" s="17"/>
      <c r="Z76" s="69"/>
      <c r="AA76" s="69"/>
      <c r="AB76" s="69"/>
      <c r="AC76" s="69"/>
      <c r="AD76" s="69"/>
      <c r="AE76" s="69"/>
      <c r="AF76" s="69"/>
    </row>
    <row r="77" spans="1:32" s="59" customFormat="1" ht="25.5" customHeight="1">
      <c r="A77" s="7" t="s">
        <v>15</v>
      </c>
      <c r="B77" s="16" t="s">
        <v>16</v>
      </c>
      <c r="C77" s="16" t="s">
        <v>224</v>
      </c>
      <c r="D77" s="17">
        <v>45</v>
      </c>
      <c r="E77" s="22"/>
      <c r="F77" s="18" t="s">
        <v>225</v>
      </c>
      <c r="G77" s="22">
        <v>425</v>
      </c>
      <c r="H77" s="7">
        <v>9</v>
      </c>
      <c r="I77" s="19">
        <v>59804.017576158119</v>
      </c>
      <c r="J77" s="19">
        <v>62965.945975011549</v>
      </c>
      <c r="K77" s="19">
        <v>66541.675626986646</v>
      </c>
      <c r="L77" s="19">
        <v>70080.893403686307</v>
      </c>
      <c r="M77" s="19">
        <v>73834.314182001908</v>
      </c>
      <c r="N77" s="19">
        <v>78221.107742287437</v>
      </c>
      <c r="O77" s="19">
        <v>82607.901302572922</v>
      </c>
      <c r="P77" s="67"/>
      <c r="Q77" s="66"/>
      <c r="R77" s="27"/>
      <c r="S77" s="27"/>
      <c r="T77" s="27"/>
      <c r="U77" s="27"/>
      <c r="V77" s="27"/>
      <c r="W77" s="27"/>
      <c r="X77" s="27"/>
      <c r="Z77" s="71"/>
      <c r="AA77" s="71"/>
      <c r="AB77" s="71"/>
      <c r="AC77" s="71"/>
      <c r="AD77" s="71"/>
      <c r="AE77" s="71"/>
      <c r="AF77" s="71"/>
    </row>
    <row r="78" spans="1:32" ht="25.5" customHeight="1">
      <c r="A78" s="7" t="s">
        <v>15</v>
      </c>
      <c r="B78" s="16" t="s">
        <v>16</v>
      </c>
      <c r="C78" s="16" t="s">
        <v>434</v>
      </c>
      <c r="D78" s="17">
        <v>45</v>
      </c>
      <c r="F78" s="18" t="s">
        <v>429</v>
      </c>
      <c r="G78" s="22">
        <v>428</v>
      </c>
      <c r="H78" s="7">
        <v>9</v>
      </c>
      <c r="I78" s="19">
        <v>59804.017576158119</v>
      </c>
      <c r="J78" s="19">
        <v>62965.945975011549</v>
      </c>
      <c r="K78" s="19">
        <v>66541.675626986646</v>
      </c>
      <c r="L78" s="19">
        <v>70080.893403686307</v>
      </c>
      <c r="M78" s="19">
        <v>73834.314182001908</v>
      </c>
      <c r="N78" s="19">
        <v>78221.107742287437</v>
      </c>
      <c r="O78" s="19">
        <v>82607.901302572922</v>
      </c>
      <c r="P78" s="65"/>
      <c r="Q78" s="63"/>
      <c r="R78" s="17"/>
      <c r="S78" s="17"/>
      <c r="T78" s="17"/>
      <c r="U78" s="17"/>
      <c r="V78" s="17"/>
      <c r="W78" s="17"/>
      <c r="X78" s="17"/>
      <c r="Z78" s="69"/>
      <c r="AA78" s="69"/>
      <c r="AB78" s="69"/>
      <c r="AC78" s="69"/>
      <c r="AD78" s="69"/>
      <c r="AE78" s="69"/>
      <c r="AF78" s="69"/>
    </row>
    <row r="79" spans="1:32" ht="26.4">
      <c r="A79" s="7" t="s">
        <v>15</v>
      </c>
      <c r="B79" s="16" t="s">
        <v>16</v>
      </c>
      <c r="C79" s="16" t="s">
        <v>109</v>
      </c>
      <c r="D79" s="17">
        <v>45</v>
      </c>
      <c r="F79" s="18" t="s">
        <v>110</v>
      </c>
      <c r="G79" s="22">
        <v>430</v>
      </c>
      <c r="H79" s="7">
        <v>9</v>
      </c>
      <c r="I79" s="19">
        <v>59804.017576158119</v>
      </c>
      <c r="J79" s="19">
        <v>62965.945975011549</v>
      </c>
      <c r="K79" s="19">
        <v>66541.675626986646</v>
      </c>
      <c r="L79" s="19">
        <v>70080.893403686307</v>
      </c>
      <c r="M79" s="19">
        <v>73834.314182001908</v>
      </c>
      <c r="N79" s="19">
        <v>78221.107742287437</v>
      </c>
      <c r="O79" s="19">
        <v>82607.901302572922</v>
      </c>
      <c r="P79" s="64"/>
      <c r="Q79" s="63"/>
      <c r="R79" s="17"/>
      <c r="S79" s="17"/>
      <c r="T79" s="17"/>
      <c r="U79" s="17"/>
      <c r="V79" s="17"/>
      <c r="W79" s="17"/>
      <c r="X79" s="17"/>
      <c r="Z79" s="69"/>
      <c r="AA79" s="69"/>
      <c r="AB79" s="69"/>
      <c r="AC79" s="69"/>
      <c r="AD79" s="69"/>
      <c r="AE79" s="69"/>
      <c r="AF79" s="69"/>
    </row>
    <row r="80" spans="1:32" ht="13.35" customHeight="1">
      <c r="A80" s="7" t="s">
        <v>15</v>
      </c>
      <c r="B80" s="16" t="s">
        <v>16</v>
      </c>
      <c r="C80" s="16" t="s">
        <v>401</v>
      </c>
      <c r="D80" s="17">
        <v>39</v>
      </c>
      <c r="F80" s="18" t="s">
        <v>398</v>
      </c>
      <c r="G80" s="22">
        <v>430</v>
      </c>
      <c r="H80" s="7">
        <v>9</v>
      </c>
      <c r="I80" s="19">
        <v>58798.723943574259</v>
      </c>
      <c r="J80" s="19">
        <v>61894.930966931861</v>
      </c>
      <c r="K80" s="19">
        <v>65161.526741574868</v>
      </c>
      <c r="L80" s="19">
        <v>68564.433517246216</v>
      </c>
      <c r="M80" s="19">
        <v>72174.240919478398</v>
      </c>
      <c r="N80" s="19">
        <v>76541.061202421435</v>
      </c>
      <c r="O80" s="19">
        <v>80910.315610382851</v>
      </c>
      <c r="P80" s="64"/>
      <c r="Q80" s="63"/>
      <c r="R80" s="17"/>
      <c r="S80" s="17"/>
      <c r="T80" s="17"/>
      <c r="U80" s="17"/>
      <c r="V80" s="17"/>
      <c r="W80" s="17"/>
      <c r="X80" s="17"/>
      <c r="Z80" s="69"/>
      <c r="AA80" s="69"/>
      <c r="AB80" s="69"/>
      <c r="AC80" s="69"/>
      <c r="AD80" s="69"/>
      <c r="AE80" s="69"/>
      <c r="AF80" s="69"/>
    </row>
    <row r="81" spans="1:32" ht="12.75" customHeight="1">
      <c r="A81" s="7" t="s">
        <v>15</v>
      </c>
      <c r="B81" s="16" t="s">
        <v>16</v>
      </c>
      <c r="C81" s="16" t="s">
        <v>211</v>
      </c>
      <c r="D81" s="17">
        <v>94</v>
      </c>
      <c r="F81" s="18" t="s">
        <v>212</v>
      </c>
      <c r="G81" s="22">
        <v>430</v>
      </c>
      <c r="H81" s="7">
        <v>9</v>
      </c>
      <c r="I81" s="19">
        <v>57301.737057281076</v>
      </c>
      <c r="J81" s="19">
        <v>60317.6179550327</v>
      </c>
      <c r="K81" s="19">
        <v>63491.716978977922</v>
      </c>
      <c r="L81" s="19">
        <v>66833.770629190185</v>
      </c>
      <c r="M81" s="19">
        <v>70351.081280724582</v>
      </c>
      <c r="N81" s="19">
        <v>74616.226400561151</v>
      </c>
      <c r="O81" s="19">
        <v>78881.371520397734</v>
      </c>
      <c r="P81" s="64"/>
      <c r="Q81" s="63"/>
      <c r="R81" s="17"/>
      <c r="S81" s="17"/>
      <c r="T81" s="17"/>
      <c r="U81" s="17"/>
      <c r="V81" s="17"/>
      <c r="W81" s="17"/>
      <c r="X81" s="17"/>
      <c r="Z81" s="69"/>
      <c r="AA81" s="69"/>
      <c r="AB81" s="69"/>
      <c r="AC81" s="69"/>
      <c r="AD81" s="69"/>
      <c r="AE81" s="69"/>
      <c r="AF81" s="69"/>
    </row>
    <row r="82" spans="1:32" ht="12.75" customHeight="1">
      <c r="A82" s="7" t="s">
        <v>15</v>
      </c>
      <c r="B82" s="16" t="s">
        <v>16</v>
      </c>
      <c r="C82" s="16" t="s">
        <v>115</v>
      </c>
      <c r="D82" s="17">
        <v>45</v>
      </c>
      <c r="F82" s="18" t="s">
        <v>116</v>
      </c>
      <c r="G82" s="22">
        <v>433</v>
      </c>
      <c r="H82" s="7">
        <v>9</v>
      </c>
      <c r="I82" s="19">
        <v>59804.017576158119</v>
      </c>
      <c r="J82" s="19">
        <v>62965.945975011549</v>
      </c>
      <c r="K82" s="19">
        <v>66541.675626986646</v>
      </c>
      <c r="L82" s="19">
        <v>70080.893403686307</v>
      </c>
      <c r="M82" s="19">
        <v>73834.314182001908</v>
      </c>
      <c r="N82" s="19">
        <v>78221.107742287437</v>
      </c>
      <c r="O82" s="19">
        <v>82607.901302572922</v>
      </c>
      <c r="P82" s="64"/>
      <c r="Q82" s="63"/>
      <c r="R82" s="17"/>
      <c r="S82" s="17"/>
      <c r="T82" s="17"/>
      <c r="U82" s="17"/>
      <c r="V82" s="17"/>
      <c r="W82" s="17"/>
      <c r="X82" s="17"/>
      <c r="Z82" s="69"/>
      <c r="AA82" s="69"/>
      <c r="AB82" s="69"/>
      <c r="AC82" s="69"/>
      <c r="AD82" s="69"/>
      <c r="AE82" s="69"/>
      <c r="AF82" s="69"/>
    </row>
    <row r="83" spans="1:32" ht="12.75" customHeight="1">
      <c r="A83" s="7" t="s">
        <v>15</v>
      </c>
      <c r="B83" s="16" t="s">
        <v>16</v>
      </c>
      <c r="C83" s="16" t="s">
        <v>55</v>
      </c>
      <c r="D83" s="17">
        <v>45</v>
      </c>
      <c r="F83" s="18" t="s">
        <v>56</v>
      </c>
      <c r="G83" s="22">
        <v>435</v>
      </c>
      <c r="H83" s="7">
        <v>9</v>
      </c>
      <c r="I83" s="19">
        <v>59804.017576158119</v>
      </c>
      <c r="J83" s="19">
        <v>62965.945975011549</v>
      </c>
      <c r="K83" s="19">
        <v>66541.675626986646</v>
      </c>
      <c r="L83" s="19">
        <v>70080.893403686307</v>
      </c>
      <c r="M83" s="19">
        <v>73834.314182001908</v>
      </c>
      <c r="N83" s="19">
        <v>78221.107742287437</v>
      </c>
      <c r="O83" s="19">
        <v>82607.901302572922</v>
      </c>
      <c r="P83" s="64"/>
      <c r="Q83" s="63"/>
      <c r="R83" s="17"/>
      <c r="S83" s="17"/>
      <c r="T83" s="17"/>
      <c r="U83" s="17"/>
      <c r="V83" s="17"/>
      <c r="W83" s="17"/>
      <c r="X83" s="17"/>
      <c r="Z83" s="69"/>
      <c r="AA83" s="69"/>
      <c r="AB83" s="69"/>
      <c r="AC83" s="69"/>
      <c r="AD83" s="69"/>
      <c r="AE83" s="69"/>
      <c r="AF83" s="69"/>
    </row>
    <row r="84" spans="1:32" ht="12.75" customHeight="1">
      <c r="A84" s="7" t="s">
        <v>15</v>
      </c>
      <c r="B84" s="16" t="s">
        <v>16</v>
      </c>
      <c r="C84" s="16" t="s">
        <v>387</v>
      </c>
      <c r="D84" s="17">
        <v>45</v>
      </c>
      <c r="F84" s="18" t="s">
        <v>362</v>
      </c>
      <c r="G84" s="22">
        <v>435</v>
      </c>
      <c r="H84" s="7">
        <v>9</v>
      </c>
      <c r="I84" s="19">
        <v>59804.017576158119</v>
      </c>
      <c r="J84" s="19">
        <v>62965.945975011549</v>
      </c>
      <c r="K84" s="19">
        <v>66541.675626986646</v>
      </c>
      <c r="L84" s="19">
        <v>70080.893403686307</v>
      </c>
      <c r="M84" s="19">
        <v>73834.314182001908</v>
      </c>
      <c r="N84" s="19">
        <v>78221.107742287437</v>
      </c>
      <c r="O84" s="19">
        <v>82607.901302572922</v>
      </c>
      <c r="P84" s="64"/>
      <c r="Q84" s="63"/>
      <c r="R84" s="17"/>
      <c r="S84" s="17"/>
      <c r="T84" s="17"/>
      <c r="U84" s="17"/>
      <c r="V84" s="17"/>
      <c r="W84" s="17"/>
      <c r="X84" s="17"/>
      <c r="Z84" s="69"/>
      <c r="AA84" s="69"/>
      <c r="AB84" s="69"/>
      <c r="AC84" s="69"/>
      <c r="AD84" s="69"/>
      <c r="AE84" s="69"/>
      <c r="AF84" s="69"/>
    </row>
    <row r="85" spans="1:32" ht="15" customHeight="1">
      <c r="A85" s="7" t="s">
        <v>15</v>
      </c>
      <c r="B85" s="16" t="s">
        <v>16</v>
      </c>
      <c r="C85" s="7" t="s">
        <v>161</v>
      </c>
      <c r="D85" s="17" t="s">
        <v>166</v>
      </c>
      <c r="F85" s="30" t="s">
        <v>162</v>
      </c>
      <c r="G85" s="22">
        <v>435</v>
      </c>
      <c r="H85" s="7">
        <v>9</v>
      </c>
      <c r="I85" s="19">
        <v>59804.017576158119</v>
      </c>
      <c r="J85" s="19">
        <v>62965.945975011549</v>
      </c>
      <c r="K85" s="19">
        <v>66541.675626986646</v>
      </c>
      <c r="L85" s="19">
        <v>70080.893403686307</v>
      </c>
      <c r="M85" s="19">
        <v>73834.314182001908</v>
      </c>
      <c r="N85" s="19">
        <v>78221.107742287437</v>
      </c>
      <c r="O85" s="19">
        <v>82607.901302572922</v>
      </c>
      <c r="P85" s="64"/>
      <c r="Q85" s="63"/>
      <c r="R85" s="17"/>
      <c r="S85" s="17"/>
      <c r="T85" s="17"/>
      <c r="U85" s="17"/>
      <c r="V85" s="17"/>
      <c r="W85" s="17"/>
      <c r="X85" s="17"/>
      <c r="Z85" s="69"/>
      <c r="AA85" s="69"/>
      <c r="AB85" s="69"/>
      <c r="AC85" s="69"/>
      <c r="AD85" s="69"/>
      <c r="AE85" s="69"/>
      <c r="AF85" s="69"/>
    </row>
    <row r="86" spans="1:32" ht="15" customHeight="1">
      <c r="A86" s="7" t="s">
        <v>15</v>
      </c>
      <c r="B86" s="16" t="s">
        <v>16</v>
      </c>
      <c r="C86" s="7" t="s">
        <v>175</v>
      </c>
      <c r="D86" s="17" t="s">
        <v>166</v>
      </c>
      <c r="F86" s="30" t="s">
        <v>176</v>
      </c>
      <c r="G86" s="22">
        <v>435</v>
      </c>
      <c r="H86" s="7">
        <v>9</v>
      </c>
      <c r="I86" s="19">
        <v>59804.017576158119</v>
      </c>
      <c r="J86" s="19">
        <v>62965.945975011549</v>
      </c>
      <c r="K86" s="19">
        <v>66541.675626986646</v>
      </c>
      <c r="L86" s="19">
        <v>70080.893403686307</v>
      </c>
      <c r="M86" s="19">
        <v>73834.314182001908</v>
      </c>
      <c r="N86" s="19">
        <v>78221.107742287437</v>
      </c>
      <c r="O86" s="19">
        <v>82607.901302572922</v>
      </c>
      <c r="P86" s="64"/>
      <c r="Q86" s="63"/>
      <c r="R86" s="17"/>
      <c r="S86" s="17"/>
      <c r="T86" s="17"/>
      <c r="U86" s="17"/>
      <c r="V86" s="17"/>
      <c r="W86" s="17"/>
      <c r="X86" s="17"/>
      <c r="Z86" s="69"/>
      <c r="AA86" s="69"/>
      <c r="AB86" s="69"/>
      <c r="AC86" s="69"/>
      <c r="AD86" s="69"/>
      <c r="AE86" s="69"/>
      <c r="AF86" s="69"/>
    </row>
    <row r="87" spans="1:32" ht="12.75" customHeight="1">
      <c r="A87" s="7" t="s">
        <v>15</v>
      </c>
      <c r="B87" s="16" t="s">
        <v>16</v>
      </c>
      <c r="C87" s="16" t="s">
        <v>187</v>
      </c>
      <c r="D87" s="7" t="s">
        <v>166</v>
      </c>
      <c r="F87" s="30" t="s">
        <v>188</v>
      </c>
      <c r="G87" s="22">
        <v>435</v>
      </c>
      <c r="H87" s="7">
        <v>9</v>
      </c>
      <c r="I87" s="19">
        <v>59804.017576158119</v>
      </c>
      <c r="J87" s="19">
        <v>62965.945975011549</v>
      </c>
      <c r="K87" s="19">
        <v>66541.675626986646</v>
      </c>
      <c r="L87" s="19">
        <v>70080.893403686307</v>
      </c>
      <c r="M87" s="19">
        <v>73834.314182001908</v>
      </c>
      <c r="N87" s="19">
        <v>78221.107742287437</v>
      </c>
      <c r="O87" s="19">
        <v>82607.901302572922</v>
      </c>
      <c r="P87" s="64"/>
      <c r="Q87" s="63"/>
      <c r="R87" s="17"/>
      <c r="S87" s="17"/>
      <c r="T87" s="17"/>
      <c r="U87" s="17"/>
      <c r="V87" s="17"/>
      <c r="W87" s="17"/>
      <c r="X87" s="17"/>
      <c r="Z87" s="69"/>
      <c r="AA87" s="69"/>
      <c r="AB87" s="69"/>
      <c r="AC87" s="69"/>
      <c r="AD87" s="69"/>
      <c r="AE87" s="69"/>
      <c r="AF87" s="69"/>
    </row>
    <row r="88" spans="1:32" ht="12.75" customHeight="1">
      <c r="A88" s="7" t="s">
        <v>15</v>
      </c>
      <c r="B88" s="16" t="s">
        <v>16</v>
      </c>
      <c r="C88" s="16" t="s">
        <v>213</v>
      </c>
      <c r="D88" s="17">
        <v>45</v>
      </c>
      <c r="F88" s="18" t="s">
        <v>214</v>
      </c>
      <c r="G88" s="22">
        <v>435</v>
      </c>
      <c r="H88" s="7">
        <v>9</v>
      </c>
      <c r="I88" s="19">
        <v>59804.017576158119</v>
      </c>
      <c r="J88" s="19">
        <v>62965.945975011549</v>
      </c>
      <c r="K88" s="19">
        <v>66541.675626986646</v>
      </c>
      <c r="L88" s="19">
        <v>70080.893403686307</v>
      </c>
      <c r="M88" s="19">
        <v>73834.314182001908</v>
      </c>
      <c r="N88" s="19">
        <v>78221.107742287437</v>
      </c>
      <c r="O88" s="19">
        <v>82607.901302572922</v>
      </c>
      <c r="P88" s="64"/>
      <c r="Q88" s="63"/>
      <c r="R88" s="17"/>
      <c r="S88" s="17"/>
      <c r="T88" s="17"/>
      <c r="U88" s="17"/>
      <c r="V88" s="17"/>
      <c r="W88" s="17"/>
      <c r="X88" s="17"/>
      <c r="Z88" s="69"/>
      <c r="AA88" s="69"/>
      <c r="AB88" s="69"/>
      <c r="AC88" s="69"/>
      <c r="AD88" s="69"/>
      <c r="AE88" s="69"/>
      <c r="AF88" s="69"/>
    </row>
    <row r="89" spans="1:32" ht="12.75" customHeight="1">
      <c r="A89" s="7" t="s">
        <v>15</v>
      </c>
      <c r="B89" s="16" t="s">
        <v>16</v>
      </c>
      <c r="C89" s="16" t="s">
        <v>403</v>
      </c>
      <c r="D89" s="17">
        <v>45</v>
      </c>
      <c r="F89" s="18" t="s">
        <v>395</v>
      </c>
      <c r="G89" s="22">
        <v>435</v>
      </c>
      <c r="H89" s="7">
        <v>9</v>
      </c>
      <c r="I89" s="19">
        <v>59804.017576158119</v>
      </c>
      <c r="J89" s="19">
        <v>62965.945975011549</v>
      </c>
      <c r="K89" s="19">
        <v>66541.675626986646</v>
      </c>
      <c r="L89" s="19">
        <v>70080.893403686307</v>
      </c>
      <c r="M89" s="19">
        <v>73834.314182001908</v>
      </c>
      <c r="N89" s="19">
        <v>78221.107742287437</v>
      </c>
      <c r="O89" s="19">
        <v>82607.901302572922</v>
      </c>
      <c r="P89" s="64"/>
      <c r="Q89" s="63"/>
      <c r="R89" s="17"/>
      <c r="S89" s="17"/>
      <c r="T89" s="17"/>
      <c r="U89" s="17"/>
      <c r="V89" s="17"/>
      <c r="W89" s="17"/>
      <c r="X89" s="17"/>
      <c r="Z89" s="69"/>
      <c r="AA89" s="69"/>
      <c r="AB89" s="69"/>
      <c r="AC89" s="69"/>
      <c r="AD89" s="69"/>
      <c r="AE89" s="69"/>
      <c r="AF89" s="69"/>
    </row>
    <row r="90" spans="1:32">
      <c r="A90" s="7" t="s">
        <v>15</v>
      </c>
      <c r="B90" s="16" t="s">
        <v>16</v>
      </c>
      <c r="C90" s="16" t="s">
        <v>201</v>
      </c>
      <c r="D90" s="17">
        <v>93</v>
      </c>
      <c r="F90" s="18" t="s">
        <v>202</v>
      </c>
      <c r="G90" s="22">
        <v>440</v>
      </c>
      <c r="H90" s="7">
        <v>9</v>
      </c>
      <c r="I90" s="19">
        <v>59940.328577186461</v>
      </c>
      <c r="J90" s="19">
        <v>63094.954600984776</v>
      </c>
      <c r="K90" s="19">
        <v>66415.101126031775</v>
      </c>
      <c r="L90" s="19">
        <v>69910.504652400909</v>
      </c>
      <c r="M90" s="19">
        <v>73590.901680165596</v>
      </c>
      <c r="N90" s="19">
        <v>78052.61229214388</v>
      </c>
      <c r="O90" s="19">
        <v>82514.322904122208</v>
      </c>
      <c r="P90" s="64"/>
      <c r="Q90" s="63"/>
      <c r="R90" s="17"/>
      <c r="S90" s="17"/>
      <c r="T90" s="17"/>
      <c r="U90" s="17"/>
      <c r="V90" s="17"/>
      <c r="W90" s="17"/>
      <c r="X90" s="17"/>
      <c r="Z90" s="69"/>
      <c r="AA90" s="69"/>
      <c r="AB90" s="69"/>
      <c r="AC90" s="69"/>
      <c r="AD90" s="69"/>
      <c r="AE90" s="69"/>
      <c r="AF90" s="69"/>
    </row>
    <row r="91" spans="1:32" ht="12.75" customHeight="1">
      <c r="A91" s="7" t="s">
        <v>15</v>
      </c>
      <c r="B91" s="16" t="s">
        <v>16</v>
      </c>
      <c r="C91" s="16" t="s">
        <v>77</v>
      </c>
      <c r="D91" s="17">
        <v>101</v>
      </c>
      <c r="F91" s="18" t="s">
        <v>78</v>
      </c>
      <c r="G91" s="22">
        <v>443</v>
      </c>
      <c r="H91" s="7">
        <v>9</v>
      </c>
      <c r="I91" s="19">
        <v>61023.981562361456</v>
      </c>
      <c r="J91" s="19">
        <v>64236.323124470196</v>
      </c>
      <c r="K91" s="19">
        <v>67722.506185269754</v>
      </c>
      <c r="L91" s="19">
        <v>71175.921055072133</v>
      </c>
      <c r="M91" s="19">
        <v>74921.898279081564</v>
      </c>
      <c r="N91" s="19">
        <v>78987.591051056734</v>
      </c>
      <c r="O91" s="19">
        <v>83053.283823031801</v>
      </c>
      <c r="P91" s="64"/>
      <c r="Q91" s="63"/>
      <c r="R91" s="17"/>
      <c r="S91" s="17"/>
      <c r="T91" s="17"/>
      <c r="U91" s="17"/>
      <c r="V91" s="17"/>
      <c r="W91" s="17"/>
      <c r="X91" s="17"/>
      <c r="Z91" s="69"/>
      <c r="AA91" s="69"/>
      <c r="AB91" s="69"/>
      <c r="AC91" s="69"/>
      <c r="AD91" s="69"/>
      <c r="AE91" s="69"/>
      <c r="AF91" s="69"/>
    </row>
    <row r="92" spans="1:32" ht="12.75" customHeight="1">
      <c r="A92" s="7" t="s">
        <v>15</v>
      </c>
      <c r="B92" s="16" t="s">
        <v>16</v>
      </c>
      <c r="C92" s="16" t="s">
        <v>79</v>
      </c>
      <c r="D92" s="17">
        <v>66</v>
      </c>
      <c r="F92" s="18" t="s">
        <v>80</v>
      </c>
      <c r="G92" s="22">
        <v>443</v>
      </c>
      <c r="H92" s="7">
        <v>9</v>
      </c>
      <c r="I92" s="19">
        <v>61460.485899529442</v>
      </c>
      <c r="J92" s="19">
        <v>64533.568735212597</v>
      </c>
      <c r="K92" s="19">
        <v>67761.123578686093</v>
      </c>
      <c r="L92" s="19">
        <v>71138.472041664616</v>
      </c>
      <c r="M92" s="19">
        <v>74706.573145832153</v>
      </c>
      <c r="N92" s="19">
        <v>78656.644675169431</v>
      </c>
      <c r="O92" s="19">
        <v>82606.71620450668</v>
      </c>
      <c r="P92" s="64"/>
      <c r="Q92" s="63"/>
      <c r="R92" s="17"/>
      <c r="S92" s="17"/>
      <c r="T92" s="17"/>
      <c r="U92" s="17"/>
      <c r="V92" s="17"/>
      <c r="W92" s="17"/>
      <c r="X92" s="17"/>
      <c r="Z92" s="69"/>
      <c r="AA92" s="69"/>
      <c r="AB92" s="69"/>
      <c r="AC92" s="69"/>
      <c r="AD92" s="69"/>
      <c r="AE92" s="69"/>
      <c r="AF92" s="69"/>
    </row>
    <row r="93" spans="1:32" ht="12.75" customHeight="1">
      <c r="A93" s="7" t="s">
        <v>15</v>
      </c>
      <c r="B93" s="16" t="s">
        <v>16</v>
      </c>
      <c r="C93" s="16" t="s">
        <v>251</v>
      </c>
      <c r="D93" s="17">
        <v>37</v>
      </c>
      <c r="F93" s="18" t="s">
        <v>252</v>
      </c>
      <c r="G93" s="22">
        <v>443</v>
      </c>
      <c r="H93" s="7">
        <v>9</v>
      </c>
      <c r="I93" s="19">
        <v>61023.981562361456</v>
      </c>
      <c r="J93" s="19">
        <v>64236.323124470196</v>
      </c>
      <c r="K93" s="19">
        <v>67722.506185269754</v>
      </c>
      <c r="L93" s="19">
        <v>71175.921055072133</v>
      </c>
      <c r="M93" s="19">
        <v>74921.898279081564</v>
      </c>
      <c r="N93" s="19">
        <v>78987.591051056734</v>
      </c>
      <c r="O93" s="19">
        <v>83053.283823031801</v>
      </c>
      <c r="P93" s="64"/>
      <c r="Q93" s="63"/>
      <c r="R93" s="17"/>
      <c r="S93" s="17"/>
      <c r="T93" s="17"/>
      <c r="U93" s="17"/>
      <c r="V93" s="17"/>
      <c r="W93" s="17"/>
      <c r="X93" s="17"/>
      <c r="Z93" s="69"/>
      <c r="AA93" s="69"/>
      <c r="AB93" s="69"/>
      <c r="AC93" s="69"/>
      <c r="AD93" s="69"/>
      <c r="AE93" s="69"/>
      <c r="AF93" s="69"/>
    </row>
    <row r="94" spans="1:32" ht="12.75" customHeight="1">
      <c r="A94" s="7" t="s">
        <v>15</v>
      </c>
      <c r="B94" s="16" t="s">
        <v>16</v>
      </c>
      <c r="C94" s="16" t="s">
        <v>42</v>
      </c>
      <c r="D94" s="17">
        <v>93</v>
      </c>
      <c r="F94" s="18" t="s">
        <v>43</v>
      </c>
      <c r="G94" s="22">
        <v>445</v>
      </c>
      <c r="H94" s="7">
        <v>9</v>
      </c>
      <c r="I94" s="19">
        <v>59940.328577186461</v>
      </c>
      <c r="J94" s="19">
        <v>63094.954600984776</v>
      </c>
      <c r="K94" s="19">
        <v>66415.101126031775</v>
      </c>
      <c r="L94" s="19">
        <v>69910.504652400909</v>
      </c>
      <c r="M94" s="19">
        <v>73590.901680165596</v>
      </c>
      <c r="N94" s="19">
        <v>78052.61229214388</v>
      </c>
      <c r="O94" s="19">
        <v>82514.322904122208</v>
      </c>
      <c r="P94" s="64"/>
      <c r="Q94" s="63"/>
      <c r="R94" s="17"/>
      <c r="S94" s="17"/>
      <c r="T94" s="17"/>
      <c r="U94" s="17"/>
      <c r="V94" s="17"/>
      <c r="W94" s="17"/>
      <c r="X94" s="17"/>
      <c r="Z94" s="69"/>
      <c r="AA94" s="69"/>
      <c r="AB94" s="69"/>
      <c r="AC94" s="69"/>
      <c r="AD94" s="69"/>
      <c r="AE94" s="69"/>
      <c r="AF94" s="69"/>
    </row>
    <row r="95" spans="1:32" ht="26.25" customHeight="1">
      <c r="A95" s="7" t="s">
        <v>15</v>
      </c>
      <c r="B95" s="16" t="s">
        <v>16</v>
      </c>
      <c r="C95" s="16" t="s">
        <v>144</v>
      </c>
      <c r="D95" s="7" t="s">
        <v>145</v>
      </c>
      <c r="F95" s="30" t="s">
        <v>146</v>
      </c>
      <c r="G95" s="22">
        <v>450</v>
      </c>
      <c r="H95" s="7">
        <v>9</v>
      </c>
      <c r="I95" s="19">
        <v>68124.134001975297</v>
      </c>
      <c r="J95" s="19">
        <v>70960.681147252748</v>
      </c>
      <c r="K95" s="19">
        <v>73917.46728520091</v>
      </c>
      <c r="L95" s="19">
        <v>76996.678579322877</v>
      </c>
      <c r="M95" s="19">
        <v>80205.966601879569</v>
      </c>
      <c r="N95" s="19">
        <v>83547.517516374035</v>
      </c>
      <c r="O95" s="19">
        <v>87028.982895067136</v>
      </c>
      <c r="P95" s="64"/>
      <c r="Q95" s="63"/>
      <c r="R95" s="17"/>
      <c r="S95" s="17"/>
      <c r="T95" s="17"/>
      <c r="U95" s="17"/>
      <c r="V95" s="17"/>
      <c r="W95" s="17"/>
      <c r="X95" s="17"/>
      <c r="Z95" s="69"/>
      <c r="AA95" s="69"/>
      <c r="AB95" s="69"/>
      <c r="AC95" s="69"/>
      <c r="AD95" s="69"/>
      <c r="AE95" s="69"/>
      <c r="AF95" s="69"/>
    </row>
    <row r="96" spans="1:32" ht="12.75" customHeight="1">
      <c r="A96" s="7" t="s">
        <v>15</v>
      </c>
      <c r="B96" s="16" t="s">
        <v>16</v>
      </c>
      <c r="C96" s="16" t="s">
        <v>404</v>
      </c>
      <c r="D96" s="17">
        <v>51</v>
      </c>
      <c r="F96" s="18" t="s">
        <v>405</v>
      </c>
      <c r="G96" s="22">
        <v>453</v>
      </c>
      <c r="H96" s="7">
        <v>10</v>
      </c>
      <c r="I96" s="19">
        <v>64248.729859688792</v>
      </c>
      <c r="J96" s="19">
        <v>67478.813759056371</v>
      </c>
      <c r="K96" s="19">
        <v>71125.133036563988</v>
      </c>
      <c r="L96" s="19">
        <v>74773.886439089998</v>
      </c>
      <c r="M96" s="19">
        <v>78593.028592901377</v>
      </c>
      <c r="N96" s="19">
        <v>83375.225472527454</v>
      </c>
      <c r="O96" s="19">
        <v>88157.422352153517</v>
      </c>
      <c r="P96" s="64"/>
      <c r="Q96" s="63"/>
      <c r="R96" s="17"/>
      <c r="S96" s="17"/>
      <c r="T96" s="17"/>
      <c r="U96" s="17"/>
      <c r="V96" s="17"/>
      <c r="W96" s="17"/>
      <c r="X96" s="17"/>
      <c r="Z96" s="69"/>
      <c r="AA96" s="69"/>
      <c r="AB96" s="69"/>
      <c r="AC96" s="69"/>
      <c r="AD96" s="69"/>
      <c r="AE96" s="69"/>
      <c r="AF96" s="69"/>
    </row>
    <row r="97" spans="1:32" ht="12.75" customHeight="1">
      <c r="A97" s="7" t="s">
        <v>15</v>
      </c>
      <c r="B97" s="16" t="s">
        <v>16</v>
      </c>
      <c r="C97" s="7" t="s">
        <v>234</v>
      </c>
      <c r="D97" s="17" t="s">
        <v>235</v>
      </c>
      <c r="F97" s="50" t="s">
        <v>236</v>
      </c>
      <c r="G97" s="22">
        <v>453</v>
      </c>
      <c r="H97" s="7">
        <v>10</v>
      </c>
      <c r="I97" s="19">
        <v>64248.729859688792</v>
      </c>
      <c r="J97" s="19">
        <v>67478.813759056371</v>
      </c>
      <c r="K97" s="19">
        <v>71125.133036563988</v>
      </c>
      <c r="L97" s="19">
        <v>74773.886439089998</v>
      </c>
      <c r="M97" s="19">
        <v>78593.028592901377</v>
      </c>
      <c r="N97" s="19">
        <v>83375.225472527454</v>
      </c>
      <c r="O97" s="19">
        <v>88157.422352153517</v>
      </c>
      <c r="P97" s="64"/>
      <c r="Q97" s="63"/>
      <c r="R97" s="17"/>
      <c r="S97" s="17"/>
      <c r="T97" s="17"/>
      <c r="U97" s="17"/>
      <c r="V97" s="17"/>
      <c r="W97" s="17"/>
      <c r="X97" s="17"/>
      <c r="Z97" s="69"/>
      <c r="AA97" s="69"/>
      <c r="AB97" s="69"/>
      <c r="AC97" s="69"/>
      <c r="AD97" s="69"/>
      <c r="AE97" s="69"/>
      <c r="AF97" s="69"/>
    </row>
    <row r="98" spans="1:32" ht="12.75" customHeight="1">
      <c r="A98" s="7" t="s">
        <v>15</v>
      </c>
      <c r="B98" s="16" t="s">
        <v>16</v>
      </c>
      <c r="C98" s="16" t="s">
        <v>374</v>
      </c>
      <c r="D98" s="17">
        <v>51</v>
      </c>
      <c r="F98" s="18" t="s">
        <v>373</v>
      </c>
      <c r="G98" s="22">
        <v>455</v>
      </c>
      <c r="H98" s="7">
        <v>10</v>
      </c>
      <c r="I98" s="19">
        <v>64248.729859688792</v>
      </c>
      <c r="J98" s="19">
        <v>67478.813759056371</v>
      </c>
      <c r="K98" s="19">
        <v>71125.133036563988</v>
      </c>
      <c r="L98" s="19">
        <v>74773.886439089998</v>
      </c>
      <c r="M98" s="19">
        <v>78593.028592901377</v>
      </c>
      <c r="N98" s="19">
        <v>83375.225472527454</v>
      </c>
      <c r="O98" s="19">
        <v>88157.422352153517</v>
      </c>
      <c r="P98" s="64"/>
      <c r="Q98" s="63"/>
      <c r="R98" s="17"/>
      <c r="S98" s="17"/>
      <c r="T98" s="17"/>
      <c r="U98" s="17"/>
      <c r="V98" s="17"/>
      <c r="W98" s="17"/>
      <c r="X98" s="17"/>
      <c r="Z98" s="69"/>
      <c r="AA98" s="69"/>
      <c r="AB98" s="69"/>
      <c r="AC98" s="69"/>
      <c r="AD98" s="69"/>
      <c r="AE98" s="69"/>
      <c r="AF98" s="69"/>
    </row>
    <row r="99" spans="1:32" ht="12.75" hidden="1" customHeight="1">
      <c r="A99" s="43" t="s">
        <v>15</v>
      </c>
      <c r="B99" s="44" t="s">
        <v>16</v>
      </c>
      <c r="C99" s="44" t="s">
        <v>161</v>
      </c>
      <c r="D99" s="45">
        <v>40</v>
      </c>
      <c r="E99" s="43"/>
      <c r="F99" s="46" t="s">
        <v>162</v>
      </c>
      <c r="G99" s="43">
        <v>415</v>
      </c>
      <c r="H99" s="43">
        <v>9</v>
      </c>
      <c r="I99" s="58">
        <v>56715.112927855611</v>
      </c>
      <c r="J99" s="58">
        <v>59733.427950625606</v>
      </c>
      <c r="K99" s="58">
        <v>63068.179225782776</v>
      </c>
      <c r="L99" s="58">
        <v>66507.59787672956</v>
      </c>
      <c r="M99" s="58">
        <v>70012.737903172136</v>
      </c>
      <c r="N99" s="58">
        <v>74201.265126459359</v>
      </c>
      <c r="O99" s="58">
        <v>78389.792349746611</v>
      </c>
      <c r="P99" s="67"/>
      <c r="Q99" s="68"/>
      <c r="R99" s="17"/>
      <c r="S99" s="17"/>
      <c r="T99" s="17"/>
      <c r="U99" s="17"/>
      <c r="V99" s="17"/>
      <c r="W99" s="17"/>
      <c r="X99" s="17"/>
      <c r="Z99" s="69"/>
      <c r="AA99" s="69"/>
      <c r="AB99" s="69"/>
      <c r="AC99" s="69"/>
      <c r="AD99" s="69"/>
      <c r="AE99" s="69"/>
      <c r="AF99" s="69"/>
    </row>
    <row r="100" spans="1:32" ht="12.75" customHeight="1">
      <c r="A100" s="7" t="s">
        <v>15</v>
      </c>
      <c r="B100" s="16" t="s">
        <v>16</v>
      </c>
      <c r="C100" s="16" t="s">
        <v>444</v>
      </c>
      <c r="D100" s="17">
        <v>51</v>
      </c>
      <c r="F100" s="48" t="s">
        <v>417</v>
      </c>
      <c r="G100" s="22">
        <v>455</v>
      </c>
      <c r="H100" s="22">
        <v>10</v>
      </c>
      <c r="I100" s="25">
        <v>64248.729859688792</v>
      </c>
      <c r="J100" s="25">
        <v>67478.813759056371</v>
      </c>
      <c r="K100" s="25">
        <v>71125.133036563988</v>
      </c>
      <c r="L100" s="25">
        <v>74773.886439089998</v>
      </c>
      <c r="M100" s="25">
        <v>78593.028592901377</v>
      </c>
      <c r="N100" s="25">
        <v>83375.225472527454</v>
      </c>
      <c r="O100" s="25">
        <v>88157.422352153517</v>
      </c>
      <c r="P100" s="64"/>
      <c r="Q100" s="63"/>
      <c r="R100" s="17"/>
      <c r="S100" s="17"/>
      <c r="T100" s="17"/>
      <c r="U100" s="17"/>
      <c r="V100" s="17"/>
      <c r="W100" s="17"/>
      <c r="X100" s="17"/>
      <c r="Z100" s="69"/>
      <c r="AA100" s="69"/>
      <c r="AB100" s="69"/>
      <c r="AC100" s="69"/>
      <c r="AD100" s="69"/>
      <c r="AE100" s="69"/>
      <c r="AF100" s="69"/>
    </row>
    <row r="101" spans="1:32" ht="12.75" customHeight="1">
      <c r="A101" s="7" t="s">
        <v>15</v>
      </c>
      <c r="B101" s="16" t="s">
        <v>16</v>
      </c>
      <c r="C101" s="16" t="s">
        <v>155</v>
      </c>
      <c r="D101" s="17">
        <v>50</v>
      </c>
      <c r="F101" s="18" t="s">
        <v>156</v>
      </c>
      <c r="G101" s="22">
        <v>455</v>
      </c>
      <c r="H101" s="7">
        <v>10</v>
      </c>
      <c r="I101" s="19">
        <v>63869.006356824175</v>
      </c>
      <c r="J101" s="19">
        <v>67203.757631981352</v>
      </c>
      <c r="K101" s="19">
        <v>70847.64278447062</v>
      </c>
      <c r="L101" s="19">
        <v>74564.551687510771</v>
      </c>
      <c r="M101" s="19">
        <v>78593.028592901377</v>
      </c>
      <c r="N101" s="19">
        <v>83449.258376259531</v>
      </c>
      <c r="O101" s="19">
        <v>88305.488159617744</v>
      </c>
      <c r="P101" s="64"/>
      <c r="Q101" s="63"/>
      <c r="R101" s="17"/>
      <c r="S101" s="17"/>
      <c r="T101" s="17"/>
      <c r="U101" s="17"/>
      <c r="V101" s="17"/>
      <c r="W101" s="17"/>
      <c r="X101" s="17"/>
      <c r="Z101" s="69"/>
      <c r="AA101" s="69"/>
      <c r="AB101" s="69"/>
      <c r="AC101" s="69"/>
      <c r="AD101" s="69"/>
      <c r="AE101" s="69"/>
      <c r="AF101" s="69"/>
    </row>
    <row r="102" spans="1:32" ht="12.75" customHeight="1">
      <c r="A102" s="7" t="s">
        <v>15</v>
      </c>
      <c r="B102" s="16" t="s">
        <v>16</v>
      </c>
      <c r="C102" s="16" t="s">
        <v>402</v>
      </c>
      <c r="D102" s="17">
        <v>51</v>
      </c>
      <c r="F102" s="18" t="s">
        <v>399</v>
      </c>
      <c r="G102" s="22">
        <v>455</v>
      </c>
      <c r="H102" s="7">
        <v>10</v>
      </c>
      <c r="I102" s="19">
        <v>64248.729859688792</v>
      </c>
      <c r="J102" s="19">
        <v>67478.813759056371</v>
      </c>
      <c r="K102" s="19">
        <v>71125.133036563988</v>
      </c>
      <c r="L102" s="19">
        <v>74773.886439089998</v>
      </c>
      <c r="M102" s="19">
        <v>78593.028592901377</v>
      </c>
      <c r="N102" s="19">
        <v>83375.225472527454</v>
      </c>
      <c r="O102" s="19">
        <v>88157.422352153517</v>
      </c>
      <c r="P102" s="64"/>
      <c r="Q102" s="63"/>
      <c r="R102" s="17"/>
      <c r="S102" s="17"/>
      <c r="T102" s="17"/>
      <c r="U102" s="17"/>
      <c r="V102" s="17"/>
      <c r="W102" s="17"/>
      <c r="X102" s="17"/>
      <c r="Z102" s="69"/>
      <c r="AA102" s="69"/>
      <c r="AB102" s="69"/>
      <c r="AC102" s="69"/>
      <c r="AD102" s="69"/>
      <c r="AE102" s="69"/>
      <c r="AF102" s="69"/>
    </row>
    <row r="103" spans="1:32" ht="25.5" customHeight="1">
      <c r="A103" s="7" t="s">
        <v>15</v>
      </c>
      <c r="B103" s="16" t="s">
        <v>16</v>
      </c>
      <c r="C103" s="7" t="s">
        <v>390</v>
      </c>
      <c r="D103" s="17">
        <v>51</v>
      </c>
      <c r="F103" s="30" t="s">
        <v>389</v>
      </c>
      <c r="G103" s="22">
        <v>455</v>
      </c>
      <c r="H103" s="7">
        <v>10</v>
      </c>
      <c r="I103" s="19">
        <v>64248.729859688792</v>
      </c>
      <c r="J103" s="19">
        <v>67478.813759056371</v>
      </c>
      <c r="K103" s="19">
        <v>71125.133036563988</v>
      </c>
      <c r="L103" s="19">
        <v>74773.886439089998</v>
      </c>
      <c r="M103" s="19">
        <v>78593.028592901377</v>
      </c>
      <c r="N103" s="19">
        <v>83375.225472527454</v>
      </c>
      <c r="O103" s="19">
        <v>88157.422352153517</v>
      </c>
      <c r="P103" s="64"/>
      <c r="Q103" s="63"/>
      <c r="R103" s="17"/>
      <c r="S103" s="17"/>
      <c r="T103" s="17"/>
      <c r="U103" s="17"/>
      <c r="V103" s="17"/>
      <c r="W103" s="17"/>
      <c r="X103" s="17"/>
      <c r="Z103" s="69"/>
      <c r="AA103" s="69"/>
      <c r="AB103" s="69"/>
      <c r="AC103" s="69"/>
      <c r="AD103" s="69"/>
      <c r="AE103" s="69"/>
      <c r="AF103" s="69"/>
    </row>
    <row r="104" spans="1:32" ht="12.75" customHeight="1">
      <c r="A104" s="7" t="s">
        <v>15</v>
      </c>
      <c r="B104" s="16" t="s">
        <v>16</v>
      </c>
      <c r="C104" s="16" t="s">
        <v>422</v>
      </c>
      <c r="D104" s="17">
        <v>51</v>
      </c>
      <c r="F104" s="18" t="s">
        <v>421</v>
      </c>
      <c r="G104" s="22">
        <v>458</v>
      </c>
      <c r="H104" s="7">
        <v>10</v>
      </c>
      <c r="I104" s="19">
        <v>64248.729859688792</v>
      </c>
      <c r="J104" s="19">
        <v>67478.813759056371</v>
      </c>
      <c r="K104" s="19">
        <v>71125.133036563988</v>
      </c>
      <c r="L104" s="19">
        <v>74773.886439089998</v>
      </c>
      <c r="M104" s="19">
        <v>78593.028592901377</v>
      </c>
      <c r="N104" s="19">
        <v>83375.225472527454</v>
      </c>
      <c r="O104" s="19">
        <v>88157.422352153517</v>
      </c>
      <c r="P104" s="64"/>
      <c r="Q104" s="63"/>
      <c r="R104" s="17"/>
      <c r="S104" s="17"/>
      <c r="T104" s="17"/>
      <c r="U104" s="17"/>
      <c r="V104" s="17"/>
      <c r="W104" s="17"/>
      <c r="X104" s="17"/>
      <c r="Z104" s="69"/>
      <c r="AA104" s="69"/>
      <c r="AB104" s="69"/>
      <c r="AC104" s="69"/>
      <c r="AD104" s="69"/>
      <c r="AE104" s="69"/>
      <c r="AF104" s="69"/>
    </row>
    <row r="105" spans="1:32" ht="12.75" customHeight="1">
      <c r="A105" s="7" t="s">
        <v>15</v>
      </c>
      <c r="B105" s="16" t="s">
        <v>16</v>
      </c>
      <c r="C105" s="16" t="s">
        <v>407</v>
      </c>
      <c r="D105" s="17">
        <v>51</v>
      </c>
      <c r="F105" s="18" t="s">
        <v>406</v>
      </c>
      <c r="G105" s="22">
        <v>458</v>
      </c>
      <c r="H105" s="7">
        <v>10</v>
      </c>
      <c r="I105" s="19">
        <v>64248.729859688792</v>
      </c>
      <c r="J105" s="19">
        <v>67478.813759056371</v>
      </c>
      <c r="K105" s="19">
        <v>71125.133036563988</v>
      </c>
      <c r="L105" s="19">
        <v>74773.886439089998</v>
      </c>
      <c r="M105" s="19">
        <v>78593.028592901377</v>
      </c>
      <c r="N105" s="19">
        <v>83375.225472527454</v>
      </c>
      <c r="O105" s="19">
        <v>88157.422352153517</v>
      </c>
      <c r="P105" s="64"/>
      <c r="Q105" s="63"/>
      <c r="R105" s="17"/>
      <c r="S105" s="17"/>
      <c r="T105" s="17"/>
      <c r="U105" s="17"/>
      <c r="V105" s="17"/>
      <c r="W105" s="17"/>
      <c r="X105" s="17"/>
      <c r="Z105" s="69"/>
      <c r="AA105" s="69"/>
      <c r="AB105" s="69"/>
      <c r="AC105" s="69"/>
      <c r="AD105" s="69"/>
      <c r="AE105" s="69"/>
      <c r="AF105" s="69"/>
    </row>
    <row r="106" spans="1:32" ht="12.75" customHeight="1">
      <c r="A106" s="7" t="s">
        <v>15</v>
      </c>
      <c r="B106" s="16" t="s">
        <v>16</v>
      </c>
      <c r="C106" s="16" t="s">
        <v>409</v>
      </c>
      <c r="D106" s="17">
        <v>51</v>
      </c>
      <c r="F106" s="18" t="s">
        <v>408</v>
      </c>
      <c r="G106" s="22">
        <v>458</v>
      </c>
      <c r="H106" s="7">
        <v>10</v>
      </c>
      <c r="I106" s="19">
        <v>64248.729859688792</v>
      </c>
      <c r="J106" s="19">
        <v>67478.813759056371</v>
      </c>
      <c r="K106" s="19">
        <v>71125.133036563988</v>
      </c>
      <c r="L106" s="19">
        <v>74773.886439089998</v>
      </c>
      <c r="M106" s="19">
        <v>78593.028592901377</v>
      </c>
      <c r="N106" s="19">
        <v>83375.225472527454</v>
      </c>
      <c r="O106" s="19">
        <v>88157.422352153517</v>
      </c>
      <c r="P106" s="64"/>
      <c r="Q106" s="63"/>
      <c r="R106" s="17"/>
      <c r="S106" s="17"/>
      <c r="T106" s="17"/>
      <c r="U106" s="17"/>
      <c r="V106" s="17"/>
      <c r="W106" s="17"/>
      <c r="X106" s="17"/>
      <c r="Z106" s="69"/>
      <c r="AA106" s="69"/>
      <c r="AB106" s="69"/>
      <c r="AC106" s="69"/>
      <c r="AD106" s="69"/>
      <c r="AE106" s="69"/>
      <c r="AF106" s="69"/>
    </row>
    <row r="107" spans="1:32" ht="12.75" customHeight="1">
      <c r="A107" s="7" t="s">
        <v>15</v>
      </c>
      <c r="B107" s="16" t="s">
        <v>16</v>
      </c>
      <c r="C107" s="16" t="s">
        <v>132</v>
      </c>
      <c r="D107" s="17">
        <v>51</v>
      </c>
      <c r="F107" s="18" t="s">
        <v>133</v>
      </c>
      <c r="G107" s="22">
        <v>458</v>
      </c>
      <c r="H107" s="7">
        <v>10</v>
      </c>
      <c r="I107" s="19">
        <v>64248.729859688792</v>
      </c>
      <c r="J107" s="19">
        <v>67478.813759056371</v>
      </c>
      <c r="K107" s="19">
        <v>71125.133036563988</v>
      </c>
      <c r="L107" s="19">
        <v>74773.886439089998</v>
      </c>
      <c r="M107" s="19">
        <v>78593.028592901377</v>
      </c>
      <c r="N107" s="19">
        <v>83375.225472527454</v>
      </c>
      <c r="O107" s="19">
        <v>88157.422352153517</v>
      </c>
      <c r="P107" s="64"/>
      <c r="Q107" s="63"/>
      <c r="R107" s="17"/>
      <c r="S107" s="17"/>
      <c r="T107" s="17"/>
      <c r="U107" s="17"/>
      <c r="V107" s="17"/>
      <c r="W107" s="17"/>
      <c r="X107" s="17"/>
      <c r="Z107" s="69"/>
      <c r="AA107" s="69"/>
      <c r="AB107" s="69"/>
      <c r="AC107" s="69"/>
      <c r="AD107" s="69"/>
      <c r="AE107" s="69"/>
      <c r="AF107" s="69"/>
    </row>
    <row r="108" spans="1:32" ht="12.75" customHeight="1">
      <c r="A108" s="7" t="s">
        <v>15</v>
      </c>
      <c r="B108" s="16" t="s">
        <v>16</v>
      </c>
      <c r="C108" s="16" t="s">
        <v>193</v>
      </c>
      <c r="D108" s="17">
        <v>51</v>
      </c>
      <c r="F108" s="18" t="s">
        <v>194</v>
      </c>
      <c r="G108" s="22">
        <v>460</v>
      </c>
      <c r="H108" s="7">
        <v>10</v>
      </c>
      <c r="I108" s="19">
        <v>64248.729859688792</v>
      </c>
      <c r="J108" s="19">
        <v>67478.813759056371</v>
      </c>
      <c r="K108" s="19">
        <v>71125.133036563988</v>
      </c>
      <c r="L108" s="19">
        <v>74773.886439089998</v>
      </c>
      <c r="M108" s="19">
        <v>78593.028592901377</v>
      </c>
      <c r="N108" s="19">
        <v>83375.225472527454</v>
      </c>
      <c r="O108" s="19">
        <v>88157.422352153517</v>
      </c>
      <c r="P108" s="64"/>
      <c r="Q108" s="63"/>
      <c r="R108" s="17"/>
      <c r="S108" s="17"/>
      <c r="T108" s="17"/>
      <c r="U108" s="17"/>
      <c r="V108" s="17"/>
      <c r="W108" s="17"/>
      <c r="X108" s="17"/>
      <c r="Z108" s="69"/>
      <c r="AA108" s="69"/>
      <c r="AB108" s="69"/>
      <c r="AC108" s="69"/>
      <c r="AD108" s="69"/>
      <c r="AE108" s="69"/>
      <c r="AF108" s="69"/>
    </row>
    <row r="109" spans="1:32" ht="12.75" customHeight="1">
      <c r="A109" s="7" t="s">
        <v>15</v>
      </c>
      <c r="B109" s="16" t="s">
        <v>16</v>
      </c>
      <c r="C109" s="16" t="s">
        <v>26</v>
      </c>
      <c r="D109" s="17">
        <v>72</v>
      </c>
      <c r="F109" s="18" t="s">
        <v>27</v>
      </c>
      <c r="G109" s="22">
        <v>463</v>
      </c>
      <c r="H109" s="7">
        <v>10</v>
      </c>
      <c r="I109" s="19">
        <v>64355.831360496762</v>
      </c>
      <c r="J109" s="19">
        <v>67756.304011149725</v>
      </c>
      <c r="K109" s="19">
        <v>71300.390037886129</v>
      </c>
      <c r="L109" s="19">
        <v>75048.942566164988</v>
      </c>
      <c r="M109" s="19">
        <v>79011.698096059787</v>
      </c>
      <c r="N109" s="19">
        <v>83786.902419963924</v>
      </c>
      <c r="O109" s="19">
        <v>88561.346150863872</v>
      </c>
      <c r="P109" s="64"/>
      <c r="Q109" s="63"/>
      <c r="R109" s="17"/>
      <c r="S109" s="17"/>
      <c r="T109" s="17"/>
      <c r="U109" s="17"/>
      <c r="V109" s="17"/>
      <c r="W109" s="17"/>
      <c r="X109" s="17"/>
      <c r="Z109" s="69"/>
      <c r="AA109" s="69"/>
      <c r="AB109" s="69"/>
      <c r="AC109" s="69"/>
      <c r="AD109" s="69"/>
      <c r="AE109" s="69"/>
      <c r="AF109" s="69"/>
    </row>
    <row r="110" spans="1:32" ht="12.75" customHeight="1">
      <c r="A110" s="7" t="s">
        <v>15</v>
      </c>
      <c r="B110" s="16" t="s">
        <v>16</v>
      </c>
      <c r="C110" s="16" t="s">
        <v>35</v>
      </c>
      <c r="D110" s="17">
        <v>72</v>
      </c>
      <c r="F110" s="18" t="s">
        <v>36</v>
      </c>
      <c r="G110" s="22">
        <v>463</v>
      </c>
      <c r="H110" s="7">
        <v>10</v>
      </c>
      <c r="I110" s="19">
        <v>64355.831360496762</v>
      </c>
      <c r="J110" s="19">
        <v>67756.304011149725</v>
      </c>
      <c r="K110" s="19">
        <v>71300.390037886129</v>
      </c>
      <c r="L110" s="19">
        <v>75048.942566164988</v>
      </c>
      <c r="M110" s="19">
        <v>79011.698096059787</v>
      </c>
      <c r="N110" s="19">
        <v>83786.902419963924</v>
      </c>
      <c r="O110" s="19">
        <v>88561.346150863872</v>
      </c>
      <c r="P110" s="64"/>
      <c r="Q110" s="63"/>
      <c r="R110" s="17"/>
      <c r="S110" s="17"/>
      <c r="T110" s="17"/>
      <c r="U110" s="17"/>
      <c r="V110" s="17"/>
      <c r="W110" s="17"/>
      <c r="X110" s="17"/>
      <c r="Z110" s="69"/>
      <c r="AA110" s="69"/>
      <c r="AB110" s="69"/>
      <c r="AC110" s="69"/>
      <c r="AD110" s="69"/>
      <c r="AE110" s="69"/>
      <c r="AF110" s="69"/>
    </row>
    <row r="111" spans="1:32" ht="12.75" customHeight="1">
      <c r="A111" s="7" t="s">
        <v>15</v>
      </c>
      <c r="B111" s="16" t="s">
        <v>16</v>
      </c>
      <c r="C111" s="7" t="s">
        <v>123</v>
      </c>
      <c r="D111" s="17" t="s">
        <v>124</v>
      </c>
      <c r="F111" s="30" t="s">
        <v>125</v>
      </c>
      <c r="G111" s="22">
        <v>463</v>
      </c>
      <c r="H111" s="7">
        <v>10</v>
      </c>
      <c r="I111" s="19">
        <v>64355.831360496762</v>
      </c>
      <c r="J111" s="19">
        <v>67756.304011149725</v>
      </c>
      <c r="K111" s="19">
        <v>71300.390037886129</v>
      </c>
      <c r="L111" s="19">
        <v>75048.942566164988</v>
      </c>
      <c r="M111" s="19">
        <v>79011.698096059787</v>
      </c>
      <c r="N111" s="19">
        <v>83786.902419963924</v>
      </c>
      <c r="O111" s="19">
        <v>88561.346150863872</v>
      </c>
      <c r="P111" s="64"/>
      <c r="Q111" s="63"/>
      <c r="R111" s="17"/>
      <c r="S111" s="17"/>
      <c r="T111" s="17"/>
      <c r="U111" s="17"/>
      <c r="V111" s="17"/>
      <c r="W111" s="17"/>
      <c r="X111" s="17"/>
      <c r="Z111" s="69"/>
      <c r="AA111" s="69"/>
      <c r="AB111" s="69"/>
      <c r="AC111" s="69"/>
      <c r="AD111" s="69"/>
      <c r="AE111" s="69"/>
      <c r="AF111" s="69"/>
    </row>
    <row r="112" spans="1:32" ht="12.75" customHeight="1">
      <c r="A112" s="7" t="s">
        <v>15</v>
      </c>
      <c r="B112" s="16" t="s">
        <v>16</v>
      </c>
      <c r="C112" s="16" t="s">
        <v>228</v>
      </c>
      <c r="D112" s="17">
        <v>72</v>
      </c>
      <c r="F112" s="18" t="s">
        <v>229</v>
      </c>
      <c r="G112" s="22">
        <v>463</v>
      </c>
      <c r="H112" s="7">
        <v>10</v>
      </c>
      <c r="I112" s="19">
        <v>64355.831360496762</v>
      </c>
      <c r="J112" s="19">
        <v>67756.304011149725</v>
      </c>
      <c r="K112" s="19">
        <v>71300.390037886129</v>
      </c>
      <c r="L112" s="19">
        <v>75048.942566164988</v>
      </c>
      <c r="M112" s="19">
        <v>79011.698096059787</v>
      </c>
      <c r="N112" s="19">
        <v>83786.902419963924</v>
      </c>
      <c r="O112" s="19">
        <v>88561.346150863872</v>
      </c>
      <c r="P112" s="64"/>
      <c r="Q112" s="63"/>
      <c r="R112" s="17"/>
      <c r="S112" s="17"/>
      <c r="T112" s="17"/>
      <c r="U112" s="17"/>
      <c r="V112" s="17"/>
      <c r="W112" s="17"/>
      <c r="X112" s="17"/>
      <c r="Z112" s="69"/>
      <c r="AA112" s="69"/>
      <c r="AB112" s="69"/>
      <c r="AC112" s="69"/>
      <c r="AD112" s="69"/>
      <c r="AE112" s="69"/>
      <c r="AF112" s="69"/>
    </row>
    <row r="113" spans="1:32" ht="12.75" customHeight="1">
      <c r="A113" s="7" t="s">
        <v>15</v>
      </c>
      <c r="B113" s="16" t="s">
        <v>16</v>
      </c>
      <c r="C113" s="16" t="s">
        <v>239</v>
      </c>
      <c r="D113" s="17">
        <v>72</v>
      </c>
      <c r="F113" s="18" t="s">
        <v>240</v>
      </c>
      <c r="G113" s="22">
        <v>463</v>
      </c>
      <c r="H113" s="7">
        <v>10</v>
      </c>
      <c r="I113" s="19">
        <v>64355.831360496762</v>
      </c>
      <c r="J113" s="19">
        <v>67756.304011149725</v>
      </c>
      <c r="K113" s="19">
        <v>71300.390037886129</v>
      </c>
      <c r="L113" s="19">
        <v>75048.942566164988</v>
      </c>
      <c r="M113" s="19">
        <v>79011.698096059787</v>
      </c>
      <c r="N113" s="19">
        <v>83786.902419963924</v>
      </c>
      <c r="O113" s="19">
        <v>88561.346150863872</v>
      </c>
      <c r="P113" s="64"/>
      <c r="Q113" s="63"/>
      <c r="R113" s="17"/>
      <c r="S113" s="17"/>
      <c r="T113" s="17"/>
      <c r="U113" s="17"/>
      <c r="V113" s="17"/>
      <c r="W113" s="17"/>
      <c r="X113" s="17"/>
      <c r="Z113" s="69"/>
      <c r="AA113" s="69"/>
      <c r="AB113" s="69"/>
      <c r="AC113" s="69"/>
      <c r="AD113" s="69"/>
      <c r="AE113" s="69"/>
      <c r="AF113" s="69"/>
    </row>
    <row r="114" spans="1:32" ht="12.75" customHeight="1">
      <c r="A114" s="7" t="s">
        <v>15</v>
      </c>
      <c r="B114" s="16" t="s">
        <v>16</v>
      </c>
      <c r="C114" s="16"/>
      <c r="F114" s="18" t="s">
        <v>449</v>
      </c>
      <c r="G114" s="22">
        <v>463</v>
      </c>
      <c r="H114" s="7">
        <v>10</v>
      </c>
      <c r="I114" s="19">
        <v>69535</v>
      </c>
      <c r="J114" s="19">
        <v>73190</v>
      </c>
      <c r="K114" s="19">
        <v>77053</v>
      </c>
      <c r="L114" s="19">
        <v>85326</v>
      </c>
      <c r="M114" s="19">
        <v>87716</v>
      </c>
      <c r="N114" s="19">
        <v>90172</v>
      </c>
      <c r="O114" s="19">
        <v>92741</v>
      </c>
      <c r="P114" s="64"/>
      <c r="Q114" s="63"/>
      <c r="R114" s="17"/>
      <c r="S114" s="17"/>
      <c r="T114" s="17"/>
      <c r="U114" s="17"/>
      <c r="V114" s="17"/>
      <c r="W114" s="17"/>
      <c r="X114" s="17"/>
      <c r="Z114" s="69"/>
      <c r="AA114" s="69"/>
      <c r="AB114" s="69"/>
      <c r="AC114" s="69"/>
      <c r="AD114" s="69"/>
      <c r="AE114" s="69"/>
      <c r="AF114" s="69"/>
    </row>
    <row r="115" spans="1:32" ht="12.75" customHeight="1">
      <c r="A115" s="7" t="s">
        <v>15</v>
      </c>
      <c r="B115" s="16" t="s">
        <v>16</v>
      </c>
      <c r="C115" s="16" t="s">
        <v>75</v>
      </c>
      <c r="D115" s="17">
        <v>51</v>
      </c>
      <c r="F115" s="18" t="s">
        <v>76</v>
      </c>
      <c r="G115" s="22">
        <v>465</v>
      </c>
      <c r="H115" s="7">
        <v>10</v>
      </c>
      <c r="I115" s="19">
        <v>64248.729859688792</v>
      </c>
      <c r="J115" s="19">
        <v>67478.813759056371</v>
      </c>
      <c r="K115" s="19">
        <v>71125.133036563988</v>
      </c>
      <c r="L115" s="19">
        <v>74773.886439089998</v>
      </c>
      <c r="M115" s="19">
        <v>78593.028592901377</v>
      </c>
      <c r="N115" s="19">
        <v>83375.225472527454</v>
      </c>
      <c r="O115" s="19">
        <v>88157.422352153517</v>
      </c>
      <c r="P115" s="64"/>
      <c r="Q115" s="63"/>
      <c r="R115" s="17"/>
      <c r="S115" s="17"/>
      <c r="T115" s="17"/>
      <c r="U115" s="17"/>
      <c r="V115" s="17"/>
      <c r="W115" s="17"/>
      <c r="X115" s="17"/>
      <c r="Z115" s="69"/>
      <c r="AA115" s="69"/>
      <c r="AB115" s="69"/>
      <c r="AC115" s="69"/>
      <c r="AD115" s="69"/>
      <c r="AE115" s="69"/>
      <c r="AF115" s="69"/>
    </row>
    <row r="116" spans="1:32" ht="12.75" customHeight="1">
      <c r="A116" s="7" t="s">
        <v>15</v>
      </c>
      <c r="B116" s="16" t="s">
        <v>16</v>
      </c>
      <c r="C116" s="16" t="s">
        <v>81</v>
      </c>
      <c r="D116" s="17">
        <v>72</v>
      </c>
      <c r="F116" s="18" t="s">
        <v>82</v>
      </c>
      <c r="G116" s="22">
        <v>465</v>
      </c>
      <c r="H116" s="7">
        <v>10</v>
      </c>
      <c r="I116" s="19">
        <v>64355.831360496762</v>
      </c>
      <c r="J116" s="19">
        <v>67756.304011149725</v>
      </c>
      <c r="K116" s="19">
        <v>71300.390037886129</v>
      </c>
      <c r="L116" s="19">
        <v>75048.942566164988</v>
      </c>
      <c r="M116" s="19">
        <v>79011.698096059787</v>
      </c>
      <c r="N116" s="19">
        <v>83786.902419963924</v>
      </c>
      <c r="O116" s="19">
        <v>88561.346150863872</v>
      </c>
      <c r="P116" s="64"/>
      <c r="Q116" s="63"/>
      <c r="R116" s="17"/>
      <c r="S116" s="17"/>
      <c r="T116" s="17"/>
      <c r="U116" s="17"/>
      <c r="V116" s="17"/>
      <c r="W116" s="17"/>
      <c r="X116" s="17"/>
      <c r="Z116" s="69"/>
      <c r="AA116" s="69"/>
      <c r="AB116" s="69"/>
      <c r="AC116" s="69"/>
      <c r="AD116" s="69"/>
      <c r="AE116" s="69"/>
      <c r="AF116" s="69"/>
    </row>
    <row r="117" spans="1:32" ht="25.5" customHeight="1">
      <c r="A117" s="7" t="s">
        <v>15</v>
      </c>
      <c r="B117" s="16" t="s">
        <v>16</v>
      </c>
      <c r="C117" s="16" t="s">
        <v>119</v>
      </c>
      <c r="D117" s="17">
        <v>51</v>
      </c>
      <c r="F117" s="18" t="s">
        <v>120</v>
      </c>
      <c r="G117" s="22">
        <v>465</v>
      </c>
      <c r="H117" s="7">
        <v>10</v>
      </c>
      <c r="I117" s="19">
        <v>64248.729859688792</v>
      </c>
      <c r="J117" s="19">
        <v>67478.813759056371</v>
      </c>
      <c r="K117" s="19">
        <v>71125.133036563988</v>
      </c>
      <c r="L117" s="19">
        <v>74773.886439089998</v>
      </c>
      <c r="M117" s="19">
        <v>78593.028592901377</v>
      </c>
      <c r="N117" s="19">
        <v>83375.225472527454</v>
      </c>
      <c r="O117" s="19">
        <v>88157.422352153517</v>
      </c>
      <c r="P117" s="64"/>
      <c r="Q117" s="63"/>
      <c r="R117" s="17"/>
      <c r="S117" s="17"/>
      <c r="T117" s="17"/>
      <c r="U117" s="17"/>
      <c r="V117" s="17"/>
      <c r="W117" s="17"/>
      <c r="X117" s="17"/>
      <c r="Z117" s="69"/>
      <c r="AA117" s="69"/>
      <c r="AB117" s="69"/>
      <c r="AC117" s="69"/>
      <c r="AD117" s="69"/>
      <c r="AE117" s="69"/>
      <c r="AF117" s="69"/>
    </row>
    <row r="118" spans="1:32" ht="12.75" customHeight="1">
      <c r="A118" s="7" t="s">
        <v>15</v>
      </c>
      <c r="B118" s="16" t="s">
        <v>16</v>
      </c>
      <c r="C118" s="16" t="s">
        <v>425</v>
      </c>
      <c r="D118" s="17">
        <v>72</v>
      </c>
      <c r="F118" s="18" t="s">
        <v>412</v>
      </c>
      <c r="G118" s="22">
        <v>470</v>
      </c>
      <c r="H118" s="7">
        <v>10</v>
      </c>
      <c r="I118" s="19">
        <v>64355.831360496762</v>
      </c>
      <c r="J118" s="19">
        <v>67756.304011149725</v>
      </c>
      <c r="K118" s="19">
        <v>71300.390037886129</v>
      </c>
      <c r="L118" s="19">
        <v>75048.942566164988</v>
      </c>
      <c r="M118" s="19">
        <v>79011.698096059787</v>
      </c>
      <c r="N118" s="19">
        <v>83786.902419963924</v>
      </c>
      <c r="O118" s="19">
        <v>88561.346150863872</v>
      </c>
      <c r="P118" s="64"/>
      <c r="Q118" s="63"/>
      <c r="R118" s="17"/>
      <c r="S118" s="17"/>
      <c r="T118" s="17"/>
      <c r="U118" s="17"/>
      <c r="V118" s="17"/>
      <c r="W118" s="17"/>
      <c r="X118" s="17"/>
      <c r="Z118" s="69"/>
      <c r="AA118" s="69"/>
      <c r="AB118" s="69"/>
      <c r="AC118" s="69"/>
      <c r="AD118" s="69"/>
      <c r="AE118" s="69"/>
      <c r="AF118" s="69"/>
    </row>
    <row r="119" spans="1:32" ht="12.75" customHeight="1">
      <c r="A119" s="7" t="s">
        <v>15</v>
      </c>
      <c r="B119" s="16" t="s">
        <v>16</v>
      </c>
      <c r="C119" s="16" t="s">
        <v>375</v>
      </c>
      <c r="D119" s="17">
        <v>4</v>
      </c>
      <c r="F119" s="18" t="s">
        <v>376</v>
      </c>
      <c r="G119" s="22">
        <v>476</v>
      </c>
      <c r="H119" s="7">
        <v>10</v>
      </c>
      <c r="I119" s="19">
        <v>74188.654036000007</v>
      </c>
      <c r="J119" s="19">
        <v>76323.579332000008</v>
      </c>
      <c r="K119" s="19">
        <v>77924.773304000002</v>
      </c>
      <c r="L119" s="19">
        <v>81127.161248000004</v>
      </c>
      <c r="M119" s="19">
        <v>83795.817868000013</v>
      </c>
      <c r="N119" s="19">
        <v>86464.474487999993</v>
      </c>
      <c r="O119" s="19">
        <v>89133.131108000001</v>
      </c>
      <c r="P119" s="64"/>
      <c r="Q119" s="63"/>
      <c r="R119" s="17"/>
      <c r="S119" s="17"/>
      <c r="T119" s="17"/>
      <c r="U119" s="17"/>
      <c r="V119" s="17"/>
      <c r="W119" s="17"/>
      <c r="X119" s="17"/>
      <c r="Z119" s="69"/>
      <c r="AA119" s="69"/>
      <c r="AB119" s="69"/>
      <c r="AC119" s="69"/>
      <c r="AD119" s="69"/>
      <c r="AE119" s="69"/>
      <c r="AF119" s="69"/>
    </row>
    <row r="120" spans="1:32" ht="12.75" customHeight="1">
      <c r="A120" s="7" t="s">
        <v>15</v>
      </c>
      <c r="B120" s="16" t="s">
        <v>16</v>
      </c>
      <c r="C120" s="16" t="s">
        <v>111</v>
      </c>
      <c r="D120" s="17">
        <v>51</v>
      </c>
      <c r="F120" s="18" t="s">
        <v>112</v>
      </c>
      <c r="G120" s="22">
        <v>478</v>
      </c>
      <c r="H120" s="7">
        <v>10</v>
      </c>
      <c r="I120" s="19">
        <v>64248.729859688792</v>
      </c>
      <c r="J120" s="19">
        <v>67478.813759056371</v>
      </c>
      <c r="K120" s="19">
        <v>71125.133036563988</v>
      </c>
      <c r="L120" s="19">
        <v>74773.886439089998</v>
      </c>
      <c r="M120" s="19">
        <v>78593.028592901377</v>
      </c>
      <c r="N120" s="19">
        <v>83375.225472527454</v>
      </c>
      <c r="O120" s="19">
        <v>88157.422352153517</v>
      </c>
      <c r="P120" s="64"/>
      <c r="Q120" s="63"/>
      <c r="R120" s="17"/>
      <c r="S120" s="17"/>
      <c r="T120" s="17"/>
      <c r="U120" s="17"/>
      <c r="V120" s="17"/>
      <c r="W120" s="17"/>
      <c r="X120" s="17"/>
      <c r="Z120" s="69"/>
      <c r="AA120" s="69"/>
      <c r="AB120" s="69"/>
      <c r="AC120" s="69"/>
      <c r="AD120" s="69"/>
      <c r="AE120" s="69"/>
      <c r="AF120" s="69"/>
    </row>
    <row r="121" spans="1:32" ht="12.75" customHeight="1">
      <c r="A121" s="7" t="s">
        <v>15</v>
      </c>
      <c r="B121" s="16" t="s">
        <v>16</v>
      </c>
      <c r="C121" s="16" t="s">
        <v>117</v>
      </c>
      <c r="D121" s="17">
        <v>72</v>
      </c>
      <c r="F121" s="18" t="s">
        <v>118</v>
      </c>
      <c r="G121" s="22">
        <v>478</v>
      </c>
      <c r="H121" s="7">
        <v>10</v>
      </c>
      <c r="I121" s="19">
        <v>64355.831360496762</v>
      </c>
      <c r="J121" s="19">
        <v>67756.304011149725</v>
      </c>
      <c r="K121" s="19">
        <v>71300.390037886129</v>
      </c>
      <c r="L121" s="19">
        <v>75048.942566164988</v>
      </c>
      <c r="M121" s="19">
        <v>79011.698096059787</v>
      </c>
      <c r="N121" s="19">
        <v>83786.902419963924</v>
      </c>
      <c r="O121" s="19">
        <v>88561.346150863872</v>
      </c>
      <c r="P121" s="64"/>
      <c r="Q121" s="63"/>
      <c r="R121" s="17"/>
      <c r="S121" s="17"/>
      <c r="T121" s="17"/>
      <c r="U121" s="17"/>
      <c r="V121" s="17"/>
      <c r="W121" s="17"/>
      <c r="X121" s="17"/>
      <c r="Z121" s="69"/>
      <c r="AA121" s="69"/>
      <c r="AB121" s="69"/>
      <c r="AC121" s="69"/>
      <c r="AD121" s="69"/>
      <c r="AE121" s="69"/>
      <c r="AF121" s="69"/>
    </row>
    <row r="122" spans="1:32" ht="24.75" customHeight="1">
      <c r="A122" s="7" t="s">
        <v>15</v>
      </c>
      <c r="B122" s="16" t="s">
        <v>16</v>
      </c>
      <c r="C122" s="16" t="s">
        <v>71</v>
      </c>
      <c r="D122" s="17">
        <v>51</v>
      </c>
      <c r="F122" s="18" t="s">
        <v>72</v>
      </c>
      <c r="G122" s="22">
        <v>480</v>
      </c>
      <c r="H122" s="7">
        <v>10</v>
      </c>
      <c r="I122" s="19">
        <v>64248.729859688792</v>
      </c>
      <c r="J122" s="19">
        <v>67478.813759056371</v>
      </c>
      <c r="K122" s="19">
        <v>71125.133036563988</v>
      </c>
      <c r="L122" s="19">
        <v>74773.886439089998</v>
      </c>
      <c r="M122" s="19">
        <v>78593.028592901377</v>
      </c>
      <c r="N122" s="19">
        <v>83375.225472527454</v>
      </c>
      <c r="O122" s="19">
        <v>88157.422352153517</v>
      </c>
      <c r="P122" s="65"/>
      <c r="Q122" s="63"/>
      <c r="R122" s="17"/>
      <c r="S122" s="17"/>
      <c r="T122" s="17"/>
      <c r="U122" s="17"/>
      <c r="V122" s="17"/>
      <c r="W122" s="17"/>
      <c r="X122" s="17"/>
      <c r="Z122" s="69"/>
      <c r="AA122" s="69"/>
      <c r="AB122" s="69"/>
      <c r="AC122" s="69"/>
      <c r="AD122" s="69"/>
      <c r="AE122" s="69"/>
      <c r="AF122" s="69"/>
    </row>
    <row r="123" spans="1:32" ht="25.5" customHeight="1">
      <c r="A123" s="7" t="s">
        <v>15</v>
      </c>
      <c r="B123" s="16" t="s">
        <v>16</v>
      </c>
      <c r="C123" s="16" t="s">
        <v>159</v>
      </c>
      <c r="D123" s="17">
        <v>71</v>
      </c>
      <c r="F123" s="18" t="s">
        <v>160</v>
      </c>
      <c r="G123" s="22">
        <v>490</v>
      </c>
      <c r="H123" s="7">
        <v>10</v>
      </c>
      <c r="I123" s="19">
        <v>65032.518115601648</v>
      </c>
      <c r="J123" s="19">
        <v>68454.897891419881</v>
      </c>
      <c r="K123" s="19">
        <v>72057.402918596985</v>
      </c>
      <c r="L123" s="19">
        <v>75849.769697206386</v>
      </c>
      <c r="M123" s="19">
        <v>79841.734727321556</v>
      </c>
      <c r="N123" s="19">
        <v>84682.459886700803</v>
      </c>
      <c r="O123" s="19">
        <v>89523.185046080063</v>
      </c>
      <c r="P123" s="17"/>
      <c r="Q123" s="63"/>
      <c r="R123" s="17"/>
      <c r="S123" s="17"/>
      <c r="T123" s="17"/>
      <c r="U123" s="17"/>
      <c r="V123" s="17"/>
      <c r="W123" s="17"/>
      <c r="X123" s="17"/>
      <c r="Z123" s="69"/>
      <c r="AA123" s="69"/>
      <c r="AB123" s="69"/>
      <c r="AC123" s="69"/>
      <c r="AD123" s="69"/>
      <c r="AE123" s="69"/>
      <c r="AF123" s="69"/>
    </row>
    <row r="124" spans="1:32" ht="13.5" customHeight="1">
      <c r="A124" s="7" t="s">
        <v>15</v>
      </c>
      <c r="B124" s="16" t="s">
        <v>16</v>
      </c>
      <c r="C124" s="16" t="s">
        <v>247</v>
      </c>
      <c r="D124" s="17">
        <v>58</v>
      </c>
      <c r="F124" s="18" t="s">
        <v>248</v>
      </c>
      <c r="G124" s="22">
        <v>490</v>
      </c>
      <c r="H124" s="7">
        <v>10</v>
      </c>
      <c r="I124" s="19">
        <v>67756.304011149725</v>
      </c>
      <c r="J124" s="19">
        <v>71541.368414704033</v>
      </c>
      <c r="K124" s="19">
        <v>75119.532191697508</v>
      </c>
      <c r="L124" s="19">
        <v>78870.518844994745</v>
      </c>
      <c r="M124" s="19">
        <v>82830.84024987118</v>
      </c>
      <c r="N124" s="19">
        <v>87731.114773048612</v>
      </c>
      <c r="O124" s="19">
        <v>92631.389296226</v>
      </c>
      <c r="P124" s="17"/>
      <c r="Q124" s="63"/>
      <c r="R124" s="17"/>
      <c r="S124" s="17"/>
      <c r="T124" s="17"/>
      <c r="U124" s="17"/>
      <c r="V124" s="17"/>
      <c r="W124" s="17"/>
      <c r="X124" s="17"/>
      <c r="Z124" s="69"/>
      <c r="AA124" s="69"/>
      <c r="AB124" s="69"/>
      <c r="AC124" s="69"/>
      <c r="AD124" s="69"/>
      <c r="AE124" s="69"/>
      <c r="AF124" s="69"/>
    </row>
    <row r="125" spans="1:32" ht="25.5" customHeight="1">
      <c r="A125" s="7" t="s">
        <v>15</v>
      </c>
      <c r="B125" s="16" t="s">
        <v>16</v>
      </c>
      <c r="C125" s="7" t="s">
        <v>371</v>
      </c>
      <c r="D125" s="17">
        <v>58</v>
      </c>
      <c r="F125" s="47" t="s">
        <v>372</v>
      </c>
      <c r="G125" s="22">
        <v>493</v>
      </c>
      <c r="H125" s="7">
        <v>10</v>
      </c>
      <c r="I125" s="19">
        <v>67756.304011149725</v>
      </c>
      <c r="J125" s="19">
        <v>71541.368414704033</v>
      </c>
      <c r="K125" s="19">
        <v>75119.532191697508</v>
      </c>
      <c r="L125" s="19">
        <v>78870.518844994745</v>
      </c>
      <c r="M125" s="19">
        <v>82830.84024987118</v>
      </c>
      <c r="N125" s="19">
        <v>87731.114773048612</v>
      </c>
      <c r="O125" s="19">
        <v>92631.389296226</v>
      </c>
      <c r="P125" s="65"/>
      <c r="Q125" s="63"/>
      <c r="R125" s="17"/>
      <c r="S125" s="17"/>
      <c r="T125" s="17"/>
      <c r="U125" s="17"/>
      <c r="V125" s="17"/>
      <c r="W125" s="17"/>
      <c r="X125" s="17"/>
      <c r="Z125" s="69"/>
      <c r="AA125" s="69"/>
      <c r="AB125" s="69"/>
      <c r="AC125" s="69"/>
      <c r="AD125" s="69"/>
      <c r="AE125" s="69"/>
      <c r="AF125" s="69"/>
    </row>
    <row r="126" spans="1:32" ht="12.75" customHeight="1">
      <c r="A126" s="7" t="s">
        <v>15</v>
      </c>
      <c r="B126" s="16" t="s">
        <v>16</v>
      </c>
      <c r="C126" s="16" t="s">
        <v>142</v>
      </c>
      <c r="D126" s="7" t="s">
        <v>103</v>
      </c>
      <c r="F126" s="30" t="s">
        <v>143</v>
      </c>
      <c r="G126" s="22">
        <v>500</v>
      </c>
      <c r="H126" s="7">
        <v>11</v>
      </c>
      <c r="I126" s="19">
        <v>75150.463500951562</v>
      </c>
      <c r="J126" s="19">
        <v>78282.142719148032</v>
      </c>
      <c r="K126" s="19">
        <v>81543.898665779212</v>
      </c>
      <c r="L126" s="19">
        <v>84941.196749602808</v>
      </c>
      <c r="M126" s="19">
        <v>88480.595461128192</v>
      </c>
      <c r="N126" s="19">
        <v>92167.560209113086</v>
      </c>
      <c r="O126" s="19">
        <v>96008.649484066831</v>
      </c>
      <c r="P126" s="64"/>
      <c r="Q126" s="63"/>
      <c r="R126" s="17"/>
      <c r="S126" s="17"/>
      <c r="T126" s="17"/>
      <c r="U126" s="17"/>
      <c r="V126" s="17"/>
      <c r="W126" s="17"/>
      <c r="X126" s="17"/>
      <c r="Z126" s="69"/>
      <c r="AA126" s="69"/>
      <c r="AB126" s="69"/>
      <c r="AC126" s="69"/>
      <c r="AD126" s="69"/>
      <c r="AE126" s="69"/>
      <c r="AF126" s="69"/>
    </row>
    <row r="127" spans="1:32" s="7" customFormat="1" ht="12.75" customHeight="1">
      <c r="A127" s="7" t="s">
        <v>15</v>
      </c>
      <c r="B127" s="16" t="s">
        <v>16</v>
      </c>
      <c r="C127" s="16" t="s">
        <v>218</v>
      </c>
      <c r="D127" s="17">
        <v>65</v>
      </c>
      <c r="E127" s="22"/>
      <c r="F127" s="18" t="s">
        <v>219</v>
      </c>
      <c r="G127" s="22">
        <v>500</v>
      </c>
      <c r="H127" s="7">
        <v>11</v>
      </c>
      <c r="I127" s="19">
        <v>68729.954018494886</v>
      </c>
      <c r="J127" s="19">
        <v>72342.195545745431</v>
      </c>
      <c r="K127" s="19">
        <v>76127.259949299754</v>
      </c>
      <c r="L127" s="19">
        <v>80153.302729671996</v>
      </c>
      <c r="M127" s="19">
        <v>84357.036636384713</v>
      </c>
      <c r="N127" s="19">
        <v>89475.596124329561</v>
      </c>
      <c r="O127" s="19">
        <v>94594.155612274379</v>
      </c>
      <c r="P127" s="64"/>
      <c r="Q127" s="63"/>
      <c r="R127" s="17"/>
      <c r="S127" s="17"/>
      <c r="T127" s="17"/>
      <c r="U127" s="17"/>
      <c r="V127" s="17"/>
      <c r="W127" s="17"/>
      <c r="X127" s="17"/>
      <c r="Z127" s="72"/>
      <c r="AA127" s="72"/>
      <c r="AB127" s="72"/>
      <c r="AC127" s="72"/>
      <c r="AD127" s="72"/>
      <c r="AE127" s="72"/>
      <c r="AF127" s="72"/>
    </row>
    <row r="128" spans="1:32" s="7" customFormat="1" ht="12.75" customHeight="1">
      <c r="A128" s="7" t="s">
        <v>15</v>
      </c>
      <c r="B128" s="16" t="s">
        <v>16</v>
      </c>
      <c r="C128" s="16" t="s">
        <v>134</v>
      </c>
      <c r="D128" s="17">
        <v>65</v>
      </c>
      <c r="E128" s="22"/>
      <c r="F128" s="18" t="s">
        <v>135</v>
      </c>
      <c r="G128" s="22">
        <v>505</v>
      </c>
      <c r="H128" s="7">
        <v>11</v>
      </c>
      <c r="I128" s="19">
        <v>68729.954018494886</v>
      </c>
      <c r="J128" s="19">
        <v>72342.195545745431</v>
      </c>
      <c r="K128" s="19">
        <v>76127.259949299754</v>
      </c>
      <c r="L128" s="19">
        <v>80153.302729671996</v>
      </c>
      <c r="M128" s="19">
        <v>84357.036636384713</v>
      </c>
      <c r="N128" s="19">
        <v>89475.596124329561</v>
      </c>
      <c r="O128" s="19">
        <v>94594.155612274379</v>
      </c>
      <c r="P128" s="64"/>
      <c r="Q128" s="17"/>
      <c r="R128" s="17"/>
      <c r="S128" s="17"/>
      <c r="T128" s="17"/>
      <c r="U128" s="17"/>
      <c r="V128" s="17"/>
      <c r="W128" s="17"/>
      <c r="X128" s="17"/>
      <c r="Z128" s="72"/>
      <c r="AA128" s="72"/>
      <c r="AB128" s="72"/>
      <c r="AC128" s="72"/>
      <c r="AD128" s="72"/>
      <c r="AE128" s="72"/>
      <c r="AF128" s="72"/>
    </row>
    <row r="129" spans="1:32" s="7" customFormat="1" ht="12.75" customHeight="1">
      <c r="A129" s="7" t="s">
        <v>15</v>
      </c>
      <c r="B129" s="16" t="s">
        <v>16</v>
      </c>
      <c r="C129" s="16" t="s">
        <v>383</v>
      </c>
      <c r="D129" s="25">
        <v>65</v>
      </c>
      <c r="E129" s="22"/>
      <c r="F129" s="47" t="s">
        <v>382</v>
      </c>
      <c r="G129" s="22">
        <v>508</v>
      </c>
      <c r="H129" s="22">
        <v>11</v>
      </c>
      <c r="I129" s="19">
        <v>68729.954018494886</v>
      </c>
      <c r="J129" s="19">
        <v>72342.195545745431</v>
      </c>
      <c r="K129" s="19">
        <v>76127.259949299754</v>
      </c>
      <c r="L129" s="19">
        <v>80153.302729671996</v>
      </c>
      <c r="M129" s="19">
        <v>84357.036636384713</v>
      </c>
      <c r="N129" s="19">
        <v>89475.596124329561</v>
      </c>
      <c r="O129" s="19">
        <v>94594.155612274379</v>
      </c>
      <c r="P129" s="64"/>
      <c r="Q129" s="17"/>
      <c r="R129" s="17"/>
      <c r="S129" s="17"/>
      <c r="T129" s="17"/>
      <c r="U129" s="17"/>
      <c r="V129" s="17"/>
      <c r="W129" s="17"/>
      <c r="X129" s="17"/>
      <c r="Z129" s="72"/>
      <c r="AA129" s="72"/>
      <c r="AB129" s="72"/>
      <c r="AC129" s="72"/>
      <c r="AD129" s="72"/>
      <c r="AE129" s="72"/>
      <c r="AF129" s="72"/>
    </row>
    <row r="130" spans="1:32" ht="12.75" customHeight="1">
      <c r="A130" s="7" t="s">
        <v>15</v>
      </c>
      <c r="B130" s="16" t="s">
        <v>16</v>
      </c>
      <c r="C130" s="16" t="s">
        <v>69</v>
      </c>
      <c r="D130" s="17">
        <v>65</v>
      </c>
      <c r="F130" s="18" t="s">
        <v>70</v>
      </c>
      <c r="G130" s="22">
        <v>508</v>
      </c>
      <c r="H130" s="7">
        <v>11</v>
      </c>
      <c r="I130" s="19">
        <v>68729.954018494886</v>
      </c>
      <c r="J130" s="19">
        <v>72342.195545745431</v>
      </c>
      <c r="K130" s="19">
        <v>76127.259949299754</v>
      </c>
      <c r="L130" s="19">
        <v>80153.302729671996</v>
      </c>
      <c r="M130" s="19">
        <v>84357.036636384713</v>
      </c>
      <c r="N130" s="19">
        <v>89475.596124329561</v>
      </c>
      <c r="O130" s="19">
        <v>94594.155612274379</v>
      </c>
      <c r="P130" s="64"/>
      <c r="Q130" s="63"/>
      <c r="R130" s="17"/>
      <c r="S130" s="17"/>
      <c r="T130" s="17"/>
      <c r="U130" s="17"/>
      <c r="V130" s="17"/>
      <c r="W130" s="17"/>
      <c r="X130" s="17"/>
      <c r="Z130" s="69"/>
      <c r="AA130" s="69"/>
      <c r="AB130" s="69"/>
      <c r="AC130" s="69"/>
      <c r="AD130" s="69"/>
      <c r="AE130" s="69"/>
      <c r="AF130" s="69"/>
    </row>
    <row r="131" spans="1:32" ht="12.75" customHeight="1">
      <c r="A131" s="7" t="s">
        <v>15</v>
      </c>
      <c r="B131" s="16" t="s">
        <v>16</v>
      </c>
      <c r="C131" s="16" t="s">
        <v>400</v>
      </c>
      <c r="D131" s="17">
        <v>65</v>
      </c>
      <c r="F131" s="18" t="s">
        <v>397</v>
      </c>
      <c r="G131" s="22">
        <v>508</v>
      </c>
      <c r="H131" s="7">
        <v>11</v>
      </c>
      <c r="I131" s="19">
        <v>68729.954018494886</v>
      </c>
      <c r="J131" s="19">
        <v>72342.195545745431</v>
      </c>
      <c r="K131" s="19">
        <v>76127.259949299754</v>
      </c>
      <c r="L131" s="19">
        <v>80153.302729671996</v>
      </c>
      <c r="M131" s="19">
        <v>84357.036636384713</v>
      </c>
      <c r="N131" s="19">
        <v>89475.596124329561</v>
      </c>
      <c r="O131" s="19">
        <v>94594.155612274379</v>
      </c>
      <c r="P131" s="64"/>
      <c r="Q131" s="63"/>
      <c r="R131" s="17"/>
      <c r="S131" s="17"/>
      <c r="T131" s="17"/>
      <c r="U131" s="17"/>
      <c r="V131" s="17"/>
      <c r="W131" s="17"/>
      <c r="X131" s="17"/>
      <c r="Z131" s="69"/>
      <c r="AA131" s="69"/>
      <c r="AB131" s="69"/>
      <c r="AC131" s="69"/>
      <c r="AD131" s="69"/>
      <c r="AE131" s="69"/>
      <c r="AF131" s="69"/>
    </row>
    <row r="132" spans="1:32" ht="25.5" customHeight="1">
      <c r="A132" s="7" t="s">
        <v>15</v>
      </c>
      <c r="B132" s="16" t="s">
        <v>16</v>
      </c>
      <c r="C132" s="7" t="s">
        <v>381</v>
      </c>
      <c r="D132" s="17">
        <v>109</v>
      </c>
      <c r="F132" s="47" t="s">
        <v>380</v>
      </c>
      <c r="G132" s="22">
        <v>508</v>
      </c>
      <c r="H132" s="7">
        <v>11</v>
      </c>
      <c r="I132" s="19">
        <v>75150.463500951562</v>
      </c>
      <c r="J132" s="19">
        <v>78282.142719148032</v>
      </c>
      <c r="K132" s="19">
        <v>81543.898665779212</v>
      </c>
      <c r="L132" s="19">
        <v>84941.196749602808</v>
      </c>
      <c r="M132" s="19">
        <v>88480.595461128192</v>
      </c>
      <c r="N132" s="19">
        <v>92167.560209113086</v>
      </c>
      <c r="O132" s="19">
        <v>96008.649484066831</v>
      </c>
      <c r="P132" s="64"/>
      <c r="Q132" s="63"/>
      <c r="R132" s="17"/>
      <c r="S132" s="17"/>
      <c r="T132" s="17"/>
      <c r="U132" s="17"/>
      <c r="V132" s="17"/>
      <c r="W132" s="17"/>
      <c r="X132" s="17"/>
      <c r="Z132" s="69"/>
      <c r="AA132" s="69"/>
      <c r="AB132" s="69"/>
      <c r="AC132" s="69"/>
      <c r="AD132" s="69"/>
      <c r="AE132" s="69"/>
      <c r="AF132" s="69"/>
    </row>
    <row r="133" spans="1:32" ht="12.75" customHeight="1">
      <c r="A133" s="7" t="s">
        <v>15</v>
      </c>
      <c r="B133" s="16" t="s">
        <v>16</v>
      </c>
      <c r="C133" s="16" t="s">
        <v>102</v>
      </c>
      <c r="D133" s="17" t="s">
        <v>103</v>
      </c>
      <c r="F133" s="18" t="s">
        <v>104</v>
      </c>
      <c r="G133" s="22">
        <v>508</v>
      </c>
      <c r="H133" s="7">
        <v>11</v>
      </c>
      <c r="I133" s="19">
        <v>75150.463500951562</v>
      </c>
      <c r="J133" s="19">
        <v>78282.142719148032</v>
      </c>
      <c r="K133" s="19">
        <v>81543.898665779212</v>
      </c>
      <c r="L133" s="19">
        <v>84941.196749602808</v>
      </c>
      <c r="M133" s="19">
        <v>88480.595461128192</v>
      </c>
      <c r="N133" s="19">
        <v>92167.560209113086</v>
      </c>
      <c r="O133" s="19">
        <v>96008.649484066831</v>
      </c>
      <c r="P133" s="64"/>
      <c r="Q133" s="63"/>
      <c r="R133" s="17"/>
      <c r="S133" s="17"/>
      <c r="T133" s="17"/>
      <c r="U133" s="17"/>
      <c r="V133" s="17"/>
      <c r="W133" s="17"/>
      <c r="X133" s="17"/>
      <c r="Z133" s="69"/>
      <c r="AA133" s="69"/>
      <c r="AB133" s="69"/>
      <c r="AC133" s="69"/>
      <c r="AD133" s="69"/>
      <c r="AE133" s="69"/>
      <c r="AF133" s="69"/>
    </row>
    <row r="134" spans="1:32" ht="12.75" customHeight="1">
      <c r="A134" s="7" t="s">
        <v>15</v>
      </c>
      <c r="B134" s="16" t="s">
        <v>16</v>
      </c>
      <c r="C134" s="16"/>
      <c r="D134" s="17">
        <v>65</v>
      </c>
      <c r="F134" s="18" t="s">
        <v>448</v>
      </c>
      <c r="G134" s="22">
        <v>508</v>
      </c>
      <c r="H134" s="7">
        <v>11</v>
      </c>
      <c r="I134" s="19">
        <v>68729.954018494886</v>
      </c>
      <c r="J134" s="19">
        <v>72342.195545745431</v>
      </c>
      <c r="K134" s="19">
        <v>76127.259949299754</v>
      </c>
      <c r="L134" s="19">
        <v>80153.302729671996</v>
      </c>
      <c r="M134" s="19">
        <v>84357.036636384713</v>
      </c>
      <c r="N134" s="19">
        <v>89475.596124329561</v>
      </c>
      <c r="O134" s="19">
        <v>94594.155612274379</v>
      </c>
      <c r="P134" s="64"/>
      <c r="Q134" s="63"/>
      <c r="R134" s="17"/>
      <c r="S134" s="17"/>
      <c r="T134" s="17"/>
      <c r="U134" s="17"/>
      <c r="V134" s="17"/>
      <c r="W134" s="17"/>
      <c r="X134" s="17"/>
      <c r="Z134" s="69"/>
      <c r="AA134" s="69"/>
      <c r="AB134" s="69"/>
      <c r="AC134" s="69"/>
      <c r="AD134" s="69"/>
      <c r="AE134" s="69"/>
      <c r="AF134" s="69"/>
    </row>
    <row r="135" spans="1:32" ht="25.5" customHeight="1">
      <c r="A135" s="7" t="s">
        <v>15</v>
      </c>
      <c r="B135" s="16" t="s">
        <v>16</v>
      </c>
      <c r="C135" s="16" t="s">
        <v>426</v>
      </c>
      <c r="D135" s="17">
        <v>65</v>
      </c>
      <c r="F135" s="18" t="s">
        <v>413</v>
      </c>
      <c r="G135" s="22">
        <v>508</v>
      </c>
      <c r="H135" s="7">
        <v>11</v>
      </c>
      <c r="I135" s="19">
        <v>68729.954018494886</v>
      </c>
      <c r="J135" s="19">
        <v>72342.195545745431</v>
      </c>
      <c r="K135" s="19">
        <v>76127.259949299754</v>
      </c>
      <c r="L135" s="19">
        <v>80153.302729671996</v>
      </c>
      <c r="M135" s="19">
        <v>84357.036636384713</v>
      </c>
      <c r="N135" s="19">
        <v>89475.596124329561</v>
      </c>
      <c r="O135" s="19">
        <v>94594.155612274379</v>
      </c>
      <c r="P135" s="64"/>
      <c r="Q135" s="63"/>
      <c r="R135" s="17"/>
      <c r="S135" s="17"/>
      <c r="T135" s="17"/>
      <c r="U135" s="17"/>
      <c r="V135" s="17"/>
      <c r="W135" s="17"/>
      <c r="X135" s="17"/>
      <c r="Z135" s="69"/>
      <c r="AA135" s="69"/>
      <c r="AB135" s="69"/>
      <c r="AC135" s="69"/>
      <c r="AD135" s="69"/>
      <c r="AE135" s="69"/>
      <c r="AF135" s="69"/>
    </row>
    <row r="136" spans="1:32" ht="12.75" customHeight="1">
      <c r="A136" s="7" t="s">
        <v>15</v>
      </c>
      <c r="B136" s="16" t="s">
        <v>16</v>
      </c>
      <c r="C136" s="16" t="s">
        <v>443</v>
      </c>
      <c r="D136" s="17">
        <v>65</v>
      </c>
      <c r="F136" s="18" t="s">
        <v>428</v>
      </c>
      <c r="G136" s="22">
        <v>508</v>
      </c>
      <c r="H136" s="7">
        <v>11</v>
      </c>
      <c r="I136" s="19">
        <v>68729.954018494886</v>
      </c>
      <c r="J136" s="19">
        <v>72342.195545745431</v>
      </c>
      <c r="K136" s="19">
        <v>76127.259949299754</v>
      </c>
      <c r="L136" s="19">
        <v>80153.302729671996</v>
      </c>
      <c r="M136" s="19">
        <v>84357.036636384713</v>
      </c>
      <c r="N136" s="19">
        <v>89475.596124329561</v>
      </c>
      <c r="O136" s="19">
        <v>94594.155612274379</v>
      </c>
      <c r="P136" s="64"/>
      <c r="Q136" s="63"/>
      <c r="R136" s="17"/>
      <c r="S136" s="17"/>
      <c r="T136" s="17"/>
      <c r="U136" s="17"/>
      <c r="V136" s="17"/>
      <c r="W136" s="17"/>
      <c r="X136" s="17"/>
      <c r="Z136" s="69"/>
      <c r="AA136" s="69"/>
      <c r="AB136" s="69"/>
      <c r="AC136" s="69"/>
      <c r="AD136" s="69"/>
      <c r="AE136" s="69"/>
      <c r="AF136" s="69"/>
    </row>
    <row r="137" spans="1:32" ht="12.75" customHeight="1">
      <c r="A137" s="7" t="s">
        <v>15</v>
      </c>
      <c r="B137" s="16" t="s">
        <v>16</v>
      </c>
      <c r="C137" s="16" t="s">
        <v>199</v>
      </c>
      <c r="D137" s="17">
        <v>65</v>
      </c>
      <c r="F137" s="18" t="s">
        <v>200</v>
      </c>
      <c r="G137" s="22">
        <v>508</v>
      </c>
      <c r="H137" s="7">
        <v>11</v>
      </c>
      <c r="I137" s="19">
        <v>68729.954018494886</v>
      </c>
      <c r="J137" s="19">
        <v>72342.195545745431</v>
      </c>
      <c r="K137" s="19">
        <v>76127.259949299754</v>
      </c>
      <c r="L137" s="19">
        <v>80153.302729671996</v>
      </c>
      <c r="M137" s="19">
        <v>84357.036636384713</v>
      </c>
      <c r="N137" s="19">
        <v>89475.596124329561</v>
      </c>
      <c r="O137" s="19">
        <v>94594.155612274379</v>
      </c>
      <c r="P137" s="64"/>
      <c r="Q137" s="63"/>
      <c r="R137" s="17"/>
      <c r="S137" s="17"/>
      <c r="T137" s="17"/>
      <c r="U137" s="17"/>
      <c r="V137" s="17"/>
      <c r="W137" s="17"/>
      <c r="X137" s="17"/>
      <c r="Z137" s="69"/>
      <c r="AA137" s="69"/>
      <c r="AB137" s="69"/>
      <c r="AC137" s="69"/>
      <c r="AD137" s="69"/>
      <c r="AE137" s="69"/>
      <c r="AF137" s="69"/>
    </row>
    <row r="138" spans="1:32" ht="12.75" customHeight="1">
      <c r="A138" s="7" t="s">
        <v>15</v>
      </c>
      <c r="B138" s="16" t="s">
        <v>16</v>
      </c>
      <c r="C138" s="7" t="s">
        <v>215</v>
      </c>
      <c r="D138" s="17" t="s">
        <v>216</v>
      </c>
      <c r="F138" s="30" t="s">
        <v>217</v>
      </c>
      <c r="G138" s="22">
        <v>508</v>
      </c>
      <c r="H138" s="7">
        <v>11</v>
      </c>
      <c r="I138" s="19">
        <v>68729.954018494886</v>
      </c>
      <c r="J138" s="19">
        <v>72342.195545745431</v>
      </c>
      <c r="K138" s="19">
        <v>76127.259949299754</v>
      </c>
      <c r="L138" s="19">
        <v>80153.302729671996</v>
      </c>
      <c r="M138" s="19">
        <v>84357.036636384713</v>
      </c>
      <c r="N138" s="19">
        <v>89475.596124329561</v>
      </c>
      <c r="O138" s="19">
        <v>94594.155612274379</v>
      </c>
      <c r="P138" s="64"/>
      <c r="Q138" s="63"/>
      <c r="R138" s="17"/>
      <c r="S138" s="17"/>
      <c r="T138" s="17"/>
      <c r="U138" s="17"/>
      <c r="V138" s="17"/>
      <c r="W138" s="17"/>
      <c r="X138" s="17"/>
      <c r="Z138" s="69"/>
      <c r="AA138" s="69"/>
      <c r="AB138" s="69"/>
      <c r="AC138" s="69"/>
      <c r="AD138" s="69"/>
      <c r="AE138" s="69"/>
      <c r="AF138" s="69"/>
    </row>
    <row r="139" spans="1:32">
      <c r="A139" s="7" t="s">
        <v>15</v>
      </c>
      <c r="B139" s="16" t="s">
        <v>16</v>
      </c>
      <c r="C139" s="16" t="s">
        <v>226</v>
      </c>
      <c r="D139" s="17">
        <v>65</v>
      </c>
      <c r="F139" s="18" t="s">
        <v>227</v>
      </c>
      <c r="G139" s="22">
        <v>508</v>
      </c>
      <c r="H139" s="7">
        <v>11</v>
      </c>
      <c r="I139" s="19">
        <v>68729.954018494886</v>
      </c>
      <c r="J139" s="19">
        <v>72342.195545745431</v>
      </c>
      <c r="K139" s="19">
        <v>76127.259949299754</v>
      </c>
      <c r="L139" s="19">
        <v>80153.302729671996</v>
      </c>
      <c r="M139" s="19">
        <v>84357.036636384713</v>
      </c>
      <c r="N139" s="19">
        <v>89475.596124329561</v>
      </c>
      <c r="O139" s="19">
        <v>94594.155612274379</v>
      </c>
      <c r="P139" s="64"/>
      <c r="Q139" s="63"/>
      <c r="R139" s="17"/>
      <c r="S139" s="17"/>
      <c r="T139" s="17"/>
      <c r="U139" s="17"/>
      <c r="V139" s="17"/>
      <c r="W139" s="17"/>
      <c r="X139" s="17"/>
      <c r="Z139" s="69"/>
      <c r="AA139" s="69"/>
      <c r="AB139" s="69"/>
      <c r="AC139" s="69"/>
      <c r="AD139" s="69"/>
      <c r="AE139" s="69"/>
      <c r="AF139" s="69"/>
    </row>
    <row r="140" spans="1:32" ht="25.5" customHeight="1">
      <c r="A140" s="7" t="s">
        <v>15</v>
      </c>
      <c r="B140" s="16" t="s">
        <v>16</v>
      </c>
      <c r="C140" s="16" t="s">
        <v>230</v>
      </c>
      <c r="D140" s="17">
        <v>65</v>
      </c>
      <c r="F140" s="18" t="s">
        <v>231</v>
      </c>
      <c r="G140" s="22">
        <v>508</v>
      </c>
      <c r="H140" s="7">
        <v>11</v>
      </c>
      <c r="I140" s="19">
        <v>68729.954018494886</v>
      </c>
      <c r="J140" s="19">
        <v>72342.195545745431</v>
      </c>
      <c r="K140" s="19">
        <v>76127.259949299754</v>
      </c>
      <c r="L140" s="19">
        <v>80153.302729671996</v>
      </c>
      <c r="M140" s="19">
        <v>84357.036636384713</v>
      </c>
      <c r="N140" s="19">
        <v>89475.596124329561</v>
      </c>
      <c r="O140" s="19">
        <v>94594.155612274379</v>
      </c>
      <c r="P140" s="64"/>
      <c r="Q140" s="63"/>
      <c r="R140" s="17"/>
      <c r="S140" s="17"/>
      <c r="T140" s="17"/>
      <c r="U140" s="17"/>
      <c r="V140" s="17"/>
      <c r="W140" s="17"/>
      <c r="X140" s="17"/>
      <c r="Z140" s="69"/>
      <c r="AA140" s="69"/>
      <c r="AB140" s="69"/>
      <c r="AC140" s="69"/>
      <c r="AD140" s="69"/>
      <c r="AE140" s="69"/>
      <c r="AF140" s="69"/>
    </row>
    <row r="141" spans="1:32" ht="12.75" customHeight="1">
      <c r="A141" s="7" t="s">
        <v>15</v>
      </c>
      <c r="B141" s="16" t="s">
        <v>16</v>
      </c>
      <c r="C141" s="16" t="s">
        <v>237</v>
      </c>
      <c r="D141" s="17">
        <v>65</v>
      </c>
      <c r="F141" s="18" t="s">
        <v>238</v>
      </c>
      <c r="G141" s="22">
        <v>508</v>
      </c>
      <c r="H141" s="7">
        <v>11</v>
      </c>
      <c r="I141" s="19">
        <v>68729.954018494886</v>
      </c>
      <c r="J141" s="19">
        <v>72342.195545745431</v>
      </c>
      <c r="K141" s="19">
        <v>76127.259949299754</v>
      </c>
      <c r="L141" s="19">
        <v>80153.302729671996</v>
      </c>
      <c r="M141" s="19">
        <v>84357.036636384713</v>
      </c>
      <c r="N141" s="19">
        <v>89475.596124329561</v>
      </c>
      <c r="O141" s="19">
        <v>94594.155612274379</v>
      </c>
      <c r="P141" s="64"/>
      <c r="Q141" s="63"/>
      <c r="R141" s="17"/>
      <c r="S141" s="17"/>
      <c r="T141" s="17"/>
      <c r="U141" s="17"/>
      <c r="V141" s="17"/>
      <c r="W141" s="17"/>
      <c r="X141" s="17"/>
      <c r="Z141" s="69"/>
      <c r="AA141" s="69"/>
      <c r="AB141" s="69"/>
      <c r="AC141" s="69"/>
      <c r="AD141" s="69"/>
      <c r="AE141" s="69"/>
      <c r="AF141" s="69"/>
    </row>
    <row r="142" spans="1:32" ht="12.75" customHeight="1">
      <c r="A142" s="7" t="s">
        <v>15</v>
      </c>
      <c r="B142" s="16" t="s">
        <v>16</v>
      </c>
      <c r="C142" s="16" t="s">
        <v>241</v>
      </c>
      <c r="D142" s="17">
        <v>65</v>
      </c>
      <c r="F142" s="18" t="s">
        <v>242</v>
      </c>
      <c r="G142" s="22">
        <v>508</v>
      </c>
      <c r="H142" s="7">
        <v>11</v>
      </c>
      <c r="I142" s="19">
        <v>68729.954018494886</v>
      </c>
      <c r="J142" s="19">
        <v>72342.195545745431</v>
      </c>
      <c r="K142" s="19">
        <v>76127.259949299754</v>
      </c>
      <c r="L142" s="19">
        <v>80153.302729671996</v>
      </c>
      <c r="M142" s="19">
        <v>84357.036636384713</v>
      </c>
      <c r="N142" s="19">
        <v>89475.596124329561</v>
      </c>
      <c r="O142" s="19">
        <v>94594.155612274379</v>
      </c>
      <c r="P142" s="64"/>
      <c r="Q142" s="63"/>
      <c r="R142" s="17"/>
      <c r="S142" s="17"/>
      <c r="T142" s="17"/>
      <c r="U142" s="17"/>
      <c r="V142" s="17"/>
      <c r="W142" s="17"/>
      <c r="X142" s="17"/>
      <c r="Z142" s="69"/>
      <c r="AA142" s="69"/>
      <c r="AB142" s="69"/>
      <c r="AC142" s="69"/>
      <c r="AD142" s="69"/>
      <c r="AE142" s="69"/>
      <c r="AF142" s="69"/>
    </row>
    <row r="143" spans="1:32" ht="12.75" customHeight="1">
      <c r="A143" s="7" t="s">
        <v>15</v>
      </c>
      <c r="B143" s="16" t="s">
        <v>16</v>
      </c>
      <c r="C143" s="16" t="s">
        <v>205</v>
      </c>
      <c r="D143" s="17">
        <v>102</v>
      </c>
      <c r="F143" s="18" t="s">
        <v>206</v>
      </c>
      <c r="G143" s="22">
        <v>518</v>
      </c>
      <c r="H143" s="7">
        <v>11</v>
      </c>
      <c r="I143" s="19">
        <v>70237.378432866826</v>
      </c>
      <c r="J143" s="19">
        <v>73934.205804505473</v>
      </c>
      <c r="K143" s="19">
        <v>77825.295825609603</v>
      </c>
      <c r="L143" s="19">
        <v>81921.178521008711</v>
      </c>
      <c r="M143" s="19">
        <v>86232.388783782269</v>
      </c>
      <c r="N143" s="19">
        <v>91147.680672660703</v>
      </c>
      <c r="O143" s="19">
        <v>96062.972561539122</v>
      </c>
      <c r="P143" s="64"/>
      <c r="Q143" s="63"/>
      <c r="R143" s="17"/>
      <c r="S143" s="17"/>
      <c r="T143" s="17"/>
      <c r="U143" s="17"/>
      <c r="V143" s="17"/>
      <c r="W143" s="17"/>
      <c r="X143" s="17"/>
      <c r="Z143" s="69"/>
      <c r="AA143" s="69"/>
      <c r="AB143" s="69"/>
      <c r="AC143" s="69"/>
      <c r="AD143" s="69"/>
      <c r="AE143" s="69"/>
      <c r="AF143" s="69"/>
    </row>
    <row r="144" spans="1:32" ht="12.75" customHeight="1">
      <c r="A144" s="7" t="s">
        <v>15</v>
      </c>
      <c r="B144" s="16" t="s">
        <v>16</v>
      </c>
      <c r="C144" s="16" t="s">
        <v>83</v>
      </c>
      <c r="D144" s="17">
        <v>98</v>
      </c>
      <c r="F144" s="47" t="s">
        <v>84</v>
      </c>
      <c r="G144" s="22">
        <v>520</v>
      </c>
      <c r="H144" s="19">
        <v>11</v>
      </c>
      <c r="I144" s="19">
        <v>70237.378432866826</v>
      </c>
      <c r="J144" s="19">
        <v>73934.205804505473</v>
      </c>
      <c r="K144" s="19">
        <v>77825.295825609603</v>
      </c>
      <c r="L144" s="19">
        <v>81921.178521008711</v>
      </c>
      <c r="M144" s="19">
        <v>86232.388783782269</v>
      </c>
      <c r="N144" s="19">
        <v>90910.774395189452</v>
      </c>
      <c r="O144" s="19">
        <v>95589.160006596605</v>
      </c>
      <c r="P144" s="64"/>
      <c r="Q144" s="63"/>
      <c r="R144" s="17"/>
      <c r="S144" s="17"/>
      <c r="T144" s="17"/>
      <c r="U144" s="17"/>
      <c r="V144" s="17"/>
      <c r="W144" s="17"/>
      <c r="X144" s="17"/>
      <c r="Z144" s="69"/>
      <c r="AA144" s="69"/>
      <c r="AB144" s="69"/>
      <c r="AC144" s="69"/>
      <c r="AD144" s="69"/>
      <c r="AE144" s="69"/>
      <c r="AF144" s="69"/>
    </row>
    <row r="145" spans="1:32" ht="12.75" customHeight="1">
      <c r="A145" s="7" t="s">
        <v>15</v>
      </c>
      <c r="B145" s="16" t="s">
        <v>16</v>
      </c>
      <c r="C145" s="16" t="s">
        <v>37</v>
      </c>
      <c r="D145" s="21" t="s">
        <v>38</v>
      </c>
      <c r="F145" s="47" t="s">
        <v>39</v>
      </c>
      <c r="G145" s="22">
        <v>523</v>
      </c>
      <c r="H145" s="22">
        <v>11</v>
      </c>
      <c r="I145" s="19">
        <v>77608.804360192007</v>
      </c>
      <c r="J145" s="19">
        <v>80213.6181741404</v>
      </c>
      <c r="K145" s="19">
        <v>83556.262170386428</v>
      </c>
      <c r="L145" s="19">
        <v>87037.727549079558</v>
      </c>
      <c r="M145" s="19">
        <v>90664.572800729104</v>
      </c>
      <c r="N145" s="19">
        <v>94442.263334092815</v>
      </c>
      <c r="O145" s="19">
        <v>98377.357639680005</v>
      </c>
      <c r="P145" s="64"/>
      <c r="Q145" s="63"/>
      <c r="R145" s="17"/>
      <c r="S145" s="17"/>
      <c r="T145" s="17"/>
      <c r="U145" s="17"/>
      <c r="V145" s="17"/>
      <c r="W145" s="17"/>
      <c r="X145" s="17"/>
      <c r="Z145" s="69"/>
      <c r="AA145" s="69"/>
      <c r="AB145" s="69"/>
      <c r="AC145" s="69"/>
      <c r="AD145" s="69"/>
      <c r="AE145" s="69"/>
      <c r="AF145" s="69"/>
    </row>
    <row r="146" spans="1:32" ht="12.75" customHeight="1">
      <c r="A146" s="7" t="s">
        <v>15</v>
      </c>
      <c r="B146" s="16" t="s">
        <v>16</v>
      </c>
      <c r="C146" s="16" t="s">
        <v>73</v>
      </c>
      <c r="D146" s="17">
        <v>98</v>
      </c>
      <c r="F146" s="18" t="s">
        <v>74</v>
      </c>
      <c r="G146" s="22">
        <v>523</v>
      </c>
      <c r="H146" s="7">
        <v>11</v>
      </c>
      <c r="I146" s="19">
        <v>70237.378432866826</v>
      </c>
      <c r="J146" s="19">
        <v>73934.205804505473</v>
      </c>
      <c r="K146" s="19">
        <v>77825.295825609603</v>
      </c>
      <c r="L146" s="19">
        <v>81921.178521008711</v>
      </c>
      <c r="M146" s="19">
        <v>86232.388783782269</v>
      </c>
      <c r="N146" s="19">
        <v>90910.774395189452</v>
      </c>
      <c r="O146" s="19">
        <v>95589.160006596605</v>
      </c>
      <c r="P146" s="64"/>
      <c r="Q146" s="63"/>
      <c r="R146" s="17"/>
      <c r="S146" s="17"/>
      <c r="T146" s="17"/>
      <c r="U146" s="17"/>
      <c r="V146" s="17"/>
      <c r="W146" s="17"/>
      <c r="X146" s="17"/>
      <c r="Z146" s="69"/>
      <c r="AA146" s="69"/>
      <c r="AB146" s="69"/>
      <c r="AC146" s="69"/>
      <c r="AD146" s="69"/>
      <c r="AE146" s="69"/>
      <c r="AF146" s="69"/>
    </row>
    <row r="147" spans="1:32" ht="12.75" customHeight="1">
      <c r="A147" s="7" t="s">
        <v>15</v>
      </c>
      <c r="B147" s="16" t="s">
        <v>16</v>
      </c>
      <c r="C147" s="16" t="s">
        <v>171</v>
      </c>
      <c r="D147" s="17">
        <v>56</v>
      </c>
      <c r="F147" s="18" t="s">
        <v>172</v>
      </c>
      <c r="G147" s="22">
        <v>523</v>
      </c>
      <c r="H147" s="7">
        <v>11</v>
      </c>
      <c r="I147" s="19">
        <v>74043.040402326515</v>
      </c>
      <c r="J147" s="19">
        <v>78000.832751308873</v>
      </c>
      <c r="K147" s="19">
        <v>81927.77986805854</v>
      </c>
      <c r="L147" s="19">
        <v>85955.039710939964</v>
      </c>
      <c r="M147" s="19">
        <v>90573.791933283574</v>
      </c>
      <c r="N147" s="19">
        <v>95931.453264618045</v>
      </c>
      <c r="O147" s="19">
        <v>101289.11459595256</v>
      </c>
      <c r="P147" s="64"/>
      <c r="Q147" s="63"/>
      <c r="R147" s="17"/>
      <c r="S147" s="17"/>
      <c r="T147" s="17"/>
      <c r="U147" s="17"/>
      <c r="V147" s="17"/>
      <c r="W147" s="17"/>
      <c r="X147" s="17"/>
      <c r="Z147" s="69"/>
      <c r="AA147" s="69"/>
      <c r="AB147" s="69"/>
      <c r="AC147" s="69"/>
      <c r="AD147" s="69"/>
      <c r="AE147" s="69"/>
      <c r="AF147" s="69"/>
    </row>
    <row r="148" spans="1:32" ht="12.75" customHeight="1">
      <c r="A148" s="7" t="s">
        <v>15</v>
      </c>
      <c r="B148" s="16" t="s">
        <v>16</v>
      </c>
      <c r="C148" s="16" t="s">
        <v>173</v>
      </c>
      <c r="D148" s="17">
        <v>56</v>
      </c>
      <c r="F148" s="18" t="s">
        <v>174</v>
      </c>
      <c r="G148" s="22">
        <v>523</v>
      </c>
      <c r="H148" s="7">
        <v>11</v>
      </c>
      <c r="I148" s="19">
        <v>74043.040402326515</v>
      </c>
      <c r="J148" s="19">
        <v>78000.832751308873</v>
      </c>
      <c r="K148" s="19">
        <v>81927.77986805854</v>
      </c>
      <c r="L148" s="19">
        <v>85955.039710939964</v>
      </c>
      <c r="M148" s="19">
        <v>90573.791933283574</v>
      </c>
      <c r="N148" s="19">
        <v>95931.453264618045</v>
      </c>
      <c r="O148" s="19">
        <v>101289.11459595256</v>
      </c>
      <c r="P148" s="64"/>
      <c r="Q148" s="63"/>
      <c r="R148" s="17"/>
      <c r="S148" s="17"/>
      <c r="T148" s="17"/>
      <c r="U148" s="17"/>
      <c r="V148" s="17"/>
      <c r="W148" s="17"/>
      <c r="X148" s="17"/>
      <c r="Z148" s="69"/>
      <c r="AA148" s="69"/>
      <c r="AB148" s="69"/>
      <c r="AC148" s="69"/>
      <c r="AD148" s="69"/>
      <c r="AE148" s="69"/>
      <c r="AF148" s="69"/>
    </row>
    <row r="149" spans="1:32" ht="12.75" customHeight="1">
      <c r="A149" s="7" t="s">
        <v>15</v>
      </c>
      <c r="B149" s="16" t="s">
        <v>16</v>
      </c>
      <c r="C149" s="16" t="s">
        <v>207</v>
      </c>
      <c r="D149" s="17">
        <v>98</v>
      </c>
      <c r="F149" s="18" t="s">
        <v>208</v>
      </c>
      <c r="G149" s="22">
        <v>523</v>
      </c>
      <c r="H149" s="7">
        <v>11</v>
      </c>
      <c r="I149" s="19">
        <v>70237.378432866826</v>
      </c>
      <c r="J149" s="19">
        <v>73934.205804505473</v>
      </c>
      <c r="K149" s="19">
        <v>77825.295825609603</v>
      </c>
      <c r="L149" s="19">
        <v>81921.178521008711</v>
      </c>
      <c r="M149" s="19">
        <v>86232.388783782269</v>
      </c>
      <c r="N149" s="19">
        <v>90910.774395189452</v>
      </c>
      <c r="O149" s="19">
        <v>95589.160006596605</v>
      </c>
      <c r="P149" s="64"/>
      <c r="Q149" s="63"/>
      <c r="R149" s="17"/>
      <c r="S149" s="17"/>
      <c r="T149" s="17"/>
      <c r="U149" s="17"/>
      <c r="V149" s="17"/>
      <c r="W149" s="17"/>
      <c r="X149" s="17"/>
      <c r="Z149" s="69"/>
      <c r="AA149" s="69"/>
      <c r="AB149" s="69"/>
      <c r="AC149" s="69"/>
      <c r="AD149" s="69"/>
      <c r="AE149" s="69"/>
      <c r="AF149" s="69"/>
    </row>
    <row r="150" spans="1:32" ht="25.5" customHeight="1">
      <c r="A150" s="7" t="s">
        <v>15</v>
      </c>
      <c r="B150" s="16" t="s">
        <v>16</v>
      </c>
      <c r="C150" s="16" t="s">
        <v>209</v>
      </c>
      <c r="D150" s="17">
        <v>65</v>
      </c>
      <c r="F150" s="18" t="s">
        <v>210</v>
      </c>
      <c r="G150" s="22">
        <v>523</v>
      </c>
      <c r="H150" s="7">
        <v>11</v>
      </c>
      <c r="I150" s="19">
        <v>68729.954018494886</v>
      </c>
      <c r="J150" s="19">
        <v>72342.195545745431</v>
      </c>
      <c r="K150" s="19">
        <v>76127.259949299754</v>
      </c>
      <c r="L150" s="19">
        <v>80153.302729671996</v>
      </c>
      <c r="M150" s="19">
        <v>84357.036636384713</v>
      </c>
      <c r="N150" s="19">
        <v>89475.596124329561</v>
      </c>
      <c r="O150" s="19">
        <v>94594.155612274379</v>
      </c>
      <c r="P150" s="65"/>
      <c r="Q150" s="63"/>
      <c r="R150" s="17"/>
      <c r="S150" s="17"/>
      <c r="T150" s="17"/>
      <c r="U150" s="17"/>
      <c r="V150" s="17"/>
      <c r="W150" s="17"/>
      <c r="X150" s="17"/>
      <c r="Z150" s="69"/>
      <c r="AA150" s="69"/>
      <c r="AB150" s="69"/>
      <c r="AC150" s="69"/>
      <c r="AD150" s="69"/>
      <c r="AE150" s="69"/>
      <c r="AF150" s="69"/>
    </row>
    <row r="151" spans="1:32" s="8" customFormat="1" ht="13.35" customHeight="1">
      <c r="A151" s="7" t="s">
        <v>15</v>
      </c>
      <c r="B151" s="16" t="s">
        <v>16</v>
      </c>
      <c r="C151" s="16" t="s">
        <v>92</v>
      </c>
      <c r="D151" s="17" t="s">
        <v>93</v>
      </c>
      <c r="E151" s="22"/>
      <c r="F151" s="49" t="s">
        <v>94</v>
      </c>
      <c r="G151" s="22">
        <v>525</v>
      </c>
      <c r="H151" s="7">
        <v>11</v>
      </c>
      <c r="I151" s="19">
        <v>74043.040402326515</v>
      </c>
      <c r="J151" s="19">
        <v>78000.832751308873</v>
      </c>
      <c r="K151" s="19">
        <v>81927.77986805854</v>
      </c>
      <c r="L151" s="19">
        <v>85955.039710939964</v>
      </c>
      <c r="M151" s="19">
        <v>90573.791933283574</v>
      </c>
      <c r="N151" s="19">
        <v>95931.453264618045</v>
      </c>
      <c r="O151" s="19">
        <v>101289.11459595256</v>
      </c>
      <c r="P151" s="65"/>
      <c r="Q151" s="64"/>
      <c r="R151" s="65"/>
      <c r="S151" s="65"/>
      <c r="T151" s="65"/>
      <c r="U151" s="65"/>
      <c r="V151" s="65"/>
      <c r="W151" s="65"/>
      <c r="X151" s="65"/>
      <c r="Z151" s="73"/>
      <c r="AA151" s="73"/>
      <c r="AB151" s="73"/>
      <c r="AC151" s="73"/>
      <c r="AD151" s="73"/>
      <c r="AE151" s="73"/>
      <c r="AF151" s="73"/>
    </row>
    <row r="152" spans="1:32" s="8" customFormat="1" ht="13.35" customHeight="1">
      <c r="A152" s="7" t="s">
        <v>15</v>
      </c>
      <c r="B152" s="16" t="s">
        <v>16</v>
      </c>
      <c r="C152" s="16" t="s">
        <v>136</v>
      </c>
      <c r="D152" s="17">
        <v>98</v>
      </c>
      <c r="E152" s="22"/>
      <c r="F152" s="18" t="s">
        <v>137</v>
      </c>
      <c r="G152" s="22">
        <v>528</v>
      </c>
      <c r="H152" s="7">
        <v>11</v>
      </c>
      <c r="I152" s="19">
        <v>70237.378432866826</v>
      </c>
      <c r="J152" s="19">
        <v>73934.205804505473</v>
      </c>
      <c r="K152" s="19">
        <v>77825.295825609603</v>
      </c>
      <c r="L152" s="19">
        <v>81921.178521008711</v>
      </c>
      <c r="M152" s="19">
        <v>86232.388783782269</v>
      </c>
      <c r="N152" s="19">
        <v>90910.774395189452</v>
      </c>
      <c r="O152" s="19">
        <v>95589.160006596605</v>
      </c>
      <c r="P152" s="65"/>
      <c r="Q152" s="64"/>
      <c r="R152" s="65"/>
      <c r="S152" s="65"/>
      <c r="T152" s="65"/>
      <c r="U152" s="65"/>
      <c r="V152" s="65"/>
      <c r="W152" s="65"/>
      <c r="X152" s="65"/>
      <c r="Z152" s="73"/>
      <c r="AA152" s="73"/>
      <c r="AB152" s="73"/>
      <c r="AC152" s="73"/>
      <c r="AD152" s="73"/>
      <c r="AE152" s="73"/>
      <c r="AF152" s="73"/>
    </row>
    <row r="153" spans="1:32" ht="12.75" customHeight="1">
      <c r="A153" s="7" t="s">
        <v>15</v>
      </c>
      <c r="B153" s="16" t="s">
        <v>16</v>
      </c>
      <c r="C153" s="16" t="s">
        <v>232</v>
      </c>
      <c r="D153" s="17">
        <v>104</v>
      </c>
      <c r="F153" s="18" t="s">
        <v>233</v>
      </c>
      <c r="G153" s="22">
        <v>545</v>
      </c>
      <c r="H153" s="7">
        <v>12</v>
      </c>
      <c r="I153" s="19">
        <v>76346.571445544381</v>
      </c>
      <c r="J153" s="19">
        <v>80364.812047941436</v>
      </c>
      <c r="K153" s="19">
        <v>84594.538997833122</v>
      </c>
      <c r="L153" s="19">
        <v>89046.883155613832</v>
      </c>
      <c r="M153" s="19">
        <v>93733.561216435584</v>
      </c>
      <c r="N153" s="19">
        <v>98666.906543616409</v>
      </c>
      <c r="O153" s="19">
        <v>103859.90162485937</v>
      </c>
      <c r="P153" s="64"/>
      <c r="Q153" s="63"/>
      <c r="R153" s="17"/>
      <c r="S153" s="17"/>
      <c r="T153" s="17"/>
      <c r="U153" s="17"/>
      <c r="V153" s="17"/>
      <c r="W153" s="17"/>
      <c r="X153" s="17"/>
      <c r="Z153" s="69"/>
      <c r="AA153" s="69"/>
      <c r="AB153" s="69"/>
      <c r="AC153" s="69"/>
      <c r="AD153" s="69"/>
      <c r="AE153" s="69"/>
      <c r="AF153" s="69"/>
    </row>
    <row r="154" spans="1:32" ht="25.5" customHeight="1">
      <c r="A154" s="7" t="s">
        <v>15</v>
      </c>
      <c r="B154" s="16" t="s">
        <v>16</v>
      </c>
      <c r="C154" s="16" t="s">
        <v>386</v>
      </c>
      <c r="D154" s="17">
        <v>1</v>
      </c>
      <c r="F154" s="18" t="s">
        <v>364</v>
      </c>
      <c r="G154" s="22">
        <v>595</v>
      </c>
      <c r="H154" s="7">
        <v>13</v>
      </c>
      <c r="I154" s="19">
        <v>90408.748972360016</v>
      </c>
      <c r="J154" s="19">
        <v>94929.453286640011</v>
      </c>
      <c r="K154" s="19">
        <v>99676.459682296001</v>
      </c>
      <c r="L154" s="19">
        <v>104660.442785808</v>
      </c>
      <c r="M154" s="19">
        <v>109893.144686304</v>
      </c>
      <c r="N154" s="19">
        <v>115387.37493556</v>
      </c>
      <c r="O154" s="19">
        <v>121157.01054800001</v>
      </c>
      <c r="P154" s="64"/>
      <c r="Q154" s="63"/>
      <c r="R154" s="17"/>
      <c r="S154" s="17"/>
      <c r="T154" s="17"/>
      <c r="U154" s="17"/>
      <c r="V154" s="17"/>
      <c r="W154" s="17"/>
      <c r="X154" s="17"/>
      <c r="Z154" s="69"/>
      <c r="AA154" s="69"/>
      <c r="AB154" s="69"/>
      <c r="AC154" s="69"/>
      <c r="AD154" s="69"/>
      <c r="AE154" s="69"/>
      <c r="AF154" s="69"/>
    </row>
    <row r="155" spans="1:32" ht="12.75" customHeight="1">
      <c r="A155" s="7" t="s">
        <v>15</v>
      </c>
      <c r="B155" s="16" t="s">
        <v>16</v>
      </c>
      <c r="C155" s="16" t="s">
        <v>400</v>
      </c>
      <c r="D155" s="17">
        <v>65</v>
      </c>
      <c r="F155" s="47" t="s">
        <v>397</v>
      </c>
      <c r="H155" s="7">
        <v>11</v>
      </c>
      <c r="I155" s="19">
        <v>68729.954018494886</v>
      </c>
      <c r="J155" s="19">
        <v>72342.195545745431</v>
      </c>
      <c r="K155" s="19">
        <v>76127.259949299754</v>
      </c>
      <c r="L155" s="19">
        <v>80153.302729671996</v>
      </c>
      <c r="M155" s="19">
        <v>84357.036636384713</v>
      </c>
      <c r="N155" s="19">
        <v>89475.596124329561</v>
      </c>
      <c r="O155" s="19">
        <v>94594.155612274379</v>
      </c>
      <c r="P155" s="64"/>
      <c r="Q155" s="63"/>
      <c r="R155" s="17"/>
      <c r="S155" s="17"/>
      <c r="T155" s="17"/>
      <c r="U155" s="17"/>
      <c r="V155" s="17"/>
      <c r="W155" s="17"/>
      <c r="X155" s="17"/>
      <c r="Z155" s="69"/>
      <c r="AA155" s="69"/>
      <c r="AB155" s="69"/>
      <c r="AC155" s="69"/>
      <c r="AD155" s="69"/>
      <c r="AE155" s="69"/>
      <c r="AF155" s="69"/>
    </row>
    <row r="156" spans="1:32">
      <c r="A156" s="7"/>
      <c r="B156" s="16"/>
      <c r="F156" s="9"/>
      <c r="I156" s="19"/>
      <c r="J156" s="19"/>
      <c r="K156" s="19"/>
      <c r="L156" s="19"/>
      <c r="M156" s="19"/>
      <c r="N156" s="19"/>
      <c r="O156" s="19"/>
      <c r="P156" s="20"/>
    </row>
    <row r="157" spans="1:32">
      <c r="A157" s="7"/>
      <c r="B157" s="16"/>
      <c r="F157" s="9"/>
      <c r="I157" s="19"/>
      <c r="J157" s="19"/>
      <c r="K157" s="19"/>
      <c r="L157" s="19"/>
      <c r="M157" s="19"/>
      <c r="N157" s="19"/>
      <c r="O157" s="19"/>
      <c r="P157" s="20"/>
    </row>
    <row r="158" spans="1:32">
      <c r="A158" s="10" t="s">
        <v>356</v>
      </c>
      <c r="B158" s="10"/>
      <c r="C158" s="2"/>
      <c r="D158" s="3"/>
      <c r="E158" s="4"/>
      <c r="F158" s="5"/>
      <c r="G158" s="6"/>
      <c r="H158" s="6"/>
      <c r="I158" s="6"/>
      <c r="J158" s="6"/>
      <c r="K158" s="6"/>
      <c r="O158" s="8"/>
      <c r="P158" s="20"/>
    </row>
    <row r="159" spans="1:32" ht="96.6">
      <c r="A159" s="11" t="s">
        <v>1</v>
      </c>
      <c r="B159" s="12" t="s">
        <v>2</v>
      </c>
      <c r="C159" s="12" t="s">
        <v>3</v>
      </c>
      <c r="D159" s="13" t="s">
        <v>4</v>
      </c>
      <c r="F159" s="12" t="s">
        <v>5</v>
      </c>
      <c r="G159" s="56" t="s">
        <v>6</v>
      </c>
      <c r="H159" s="11" t="s">
        <v>7</v>
      </c>
      <c r="I159" s="4" t="s">
        <v>8</v>
      </c>
      <c r="J159" s="14" t="s">
        <v>9</v>
      </c>
      <c r="K159" s="14" t="s">
        <v>10</v>
      </c>
      <c r="L159" s="14" t="s">
        <v>11</v>
      </c>
      <c r="M159" s="14" t="s">
        <v>12</v>
      </c>
      <c r="N159" s="14" t="s">
        <v>13</v>
      </c>
      <c r="O159" s="14" t="s">
        <v>14</v>
      </c>
      <c r="P159" s="20"/>
    </row>
    <row r="160" spans="1:32" ht="16.5" customHeight="1">
      <c r="A160" s="7" t="s">
        <v>90</v>
      </c>
      <c r="B160" s="26" t="s">
        <v>91</v>
      </c>
      <c r="C160" s="26" t="s">
        <v>253</v>
      </c>
      <c r="D160" s="26" t="s">
        <v>254</v>
      </c>
      <c r="F160" s="18" t="s">
        <v>255</v>
      </c>
      <c r="G160" s="22">
        <v>358</v>
      </c>
      <c r="H160" s="7">
        <v>7</v>
      </c>
      <c r="I160" s="29">
        <v>23.68889712</v>
      </c>
      <c r="J160" s="29">
        <v>25.05999223608115</v>
      </c>
      <c r="K160" s="29">
        <v>26.353107948167171</v>
      </c>
      <c r="L160" s="29">
        <v>27.825489067507714</v>
      </c>
      <c r="M160" s="29">
        <v>29.329569557643268</v>
      </c>
      <c r="N160" s="29">
        <v>31.115665139679237</v>
      </c>
      <c r="O160" s="29">
        <v>32.901760721715206</v>
      </c>
      <c r="P160" s="20"/>
      <c r="Z160" s="74"/>
      <c r="AA160" s="74"/>
      <c r="AB160" s="74"/>
      <c r="AC160" s="74"/>
      <c r="AD160" s="74"/>
      <c r="AE160" s="74"/>
      <c r="AF160" s="74"/>
    </row>
    <row r="161" spans="1:32" ht="16.5" customHeight="1">
      <c r="A161" s="7" t="s">
        <v>90</v>
      </c>
      <c r="B161" s="16" t="s">
        <v>91</v>
      </c>
      <c r="C161" s="16" t="s">
        <v>256</v>
      </c>
      <c r="D161" s="17" t="s">
        <v>257</v>
      </c>
      <c r="F161" s="18" t="s">
        <v>258</v>
      </c>
      <c r="G161" s="22">
        <v>363</v>
      </c>
      <c r="H161" s="7">
        <v>8</v>
      </c>
      <c r="I161" s="29">
        <v>24.011239003254815</v>
      </c>
      <c r="J161" s="29">
        <v>25.223620502785572</v>
      </c>
      <c r="K161" s="29">
        <v>26.58111330148796</v>
      </c>
      <c r="L161" s="29">
        <v>27.988926953935348</v>
      </c>
      <c r="M161" s="29">
        <v>29.462274741492504</v>
      </c>
      <c r="N161" s="29">
        <v>31.251770197191885</v>
      </c>
      <c r="O161" s="29">
        <v>33.041265652891248</v>
      </c>
      <c r="P161" s="28"/>
      <c r="Z161" s="74"/>
      <c r="AA161" s="74"/>
      <c r="AB161" s="74"/>
      <c r="AC161" s="74"/>
      <c r="AD161" s="74"/>
      <c r="AE161" s="74"/>
      <c r="AF161" s="74"/>
    </row>
    <row r="162" spans="1:32" ht="16.5" customHeight="1">
      <c r="A162" s="22" t="s">
        <v>90</v>
      </c>
      <c r="B162" s="26" t="s">
        <v>91</v>
      </c>
      <c r="C162" s="26" t="s">
        <v>259</v>
      </c>
      <c r="D162" s="27" t="s">
        <v>260</v>
      </c>
      <c r="F162" s="48" t="s">
        <v>261</v>
      </c>
      <c r="G162" s="22">
        <v>343</v>
      </c>
      <c r="H162" s="7">
        <v>7</v>
      </c>
      <c r="I162" s="29">
        <v>22.456405999999998</v>
      </c>
      <c r="J162" s="29">
        <v>23.781869530370617</v>
      </c>
      <c r="K162" s="29">
        <v>25.009464311266136</v>
      </c>
      <c r="L162" s="29">
        <v>26.400894429936088</v>
      </c>
      <c r="M162" s="29">
        <v>27.79349480101871</v>
      </c>
      <c r="N162" s="29">
        <v>29.501146664808591</v>
      </c>
      <c r="O162" s="29">
        <v>31.208798528598471</v>
      </c>
      <c r="P162" s="28"/>
      <c r="Z162" s="74"/>
      <c r="AA162" s="74"/>
      <c r="AB162" s="74"/>
      <c r="AC162" s="74"/>
      <c r="AD162" s="74"/>
      <c r="AE162" s="74"/>
      <c r="AF162" s="74"/>
    </row>
    <row r="163" spans="1:32" ht="16.5" customHeight="1">
      <c r="A163" s="22" t="s">
        <v>90</v>
      </c>
      <c r="B163" s="26" t="s">
        <v>91</v>
      </c>
      <c r="C163" s="26" t="s">
        <v>262</v>
      </c>
      <c r="D163" s="27" t="s">
        <v>260</v>
      </c>
      <c r="F163" s="48" t="s">
        <v>263</v>
      </c>
      <c r="G163" s="22">
        <v>343</v>
      </c>
      <c r="H163" s="7">
        <v>7</v>
      </c>
      <c r="I163" s="29">
        <v>22.456405999999998</v>
      </c>
      <c r="J163" s="29">
        <v>23.781869530370617</v>
      </c>
      <c r="K163" s="29">
        <v>25.009464311266136</v>
      </c>
      <c r="L163" s="29">
        <v>26.400894429936088</v>
      </c>
      <c r="M163" s="29">
        <v>27.79349480101871</v>
      </c>
      <c r="N163" s="29">
        <v>29.501146664808591</v>
      </c>
      <c r="O163" s="29">
        <v>31.208798528598471</v>
      </c>
      <c r="P163" s="20"/>
      <c r="Z163" s="74"/>
      <c r="AA163" s="74"/>
      <c r="AB163" s="74"/>
      <c r="AC163" s="74"/>
      <c r="AD163" s="74"/>
      <c r="AE163" s="74"/>
      <c r="AF163" s="74"/>
    </row>
    <row r="164" spans="1:32" ht="16.5" customHeight="1">
      <c r="A164" s="22" t="s">
        <v>90</v>
      </c>
      <c r="B164" s="16" t="s">
        <v>91</v>
      </c>
      <c r="C164" s="29" t="s">
        <v>264</v>
      </c>
      <c r="D164" s="17" t="s">
        <v>254</v>
      </c>
      <c r="F164" s="47" t="s">
        <v>265</v>
      </c>
      <c r="G164" s="22">
        <v>353</v>
      </c>
      <c r="H164" s="7">
        <v>7</v>
      </c>
      <c r="I164" s="29">
        <v>23.68889712</v>
      </c>
      <c r="J164" s="29">
        <v>25.05999223608115</v>
      </c>
      <c r="K164" s="29">
        <v>26.353107948167171</v>
      </c>
      <c r="L164" s="29">
        <v>27.825489067507714</v>
      </c>
      <c r="M164" s="29">
        <v>29.329569557643268</v>
      </c>
      <c r="N164" s="29">
        <v>31.115665139679237</v>
      </c>
      <c r="O164" s="29">
        <v>32.901760721715206</v>
      </c>
      <c r="P164" s="20"/>
      <c r="Z164" s="74"/>
      <c r="AA164" s="74"/>
      <c r="AB164" s="74"/>
      <c r="AC164" s="74"/>
      <c r="AD164" s="74"/>
      <c r="AE164" s="74"/>
      <c r="AF164" s="74"/>
    </row>
    <row r="165" spans="1:32" ht="16.5" customHeight="1">
      <c r="A165" s="7" t="s">
        <v>90</v>
      </c>
      <c r="B165" s="16" t="s">
        <v>91</v>
      </c>
      <c r="C165" s="26" t="s">
        <v>266</v>
      </c>
      <c r="D165" s="27">
        <v>63</v>
      </c>
      <c r="F165" s="18" t="s">
        <v>267</v>
      </c>
      <c r="G165" s="22">
        <v>383</v>
      </c>
      <c r="H165" s="7">
        <v>8</v>
      </c>
      <c r="I165" s="29">
        <v>26.779435450375999</v>
      </c>
      <c r="J165" s="29">
        <v>28.18552935926466</v>
      </c>
      <c r="K165" s="29">
        <v>29.658877146821819</v>
      </c>
      <c r="L165" s="29">
        <v>31.229355884630952</v>
      </c>
      <c r="M165" s="29">
        <v>32.866539009962544</v>
      </c>
      <c r="N165" s="29">
        <v>34.861587078468602</v>
      </c>
      <c r="O165" s="29">
        <v>36.856635146974668</v>
      </c>
      <c r="P165" s="20"/>
      <c r="Z165" s="74"/>
      <c r="AA165" s="74"/>
      <c r="AB165" s="74"/>
      <c r="AC165" s="74"/>
      <c r="AD165" s="74"/>
      <c r="AE165" s="74"/>
      <c r="AF165" s="74"/>
    </row>
    <row r="166" spans="1:32" ht="16.5" customHeight="1">
      <c r="A166" s="7" t="s">
        <v>90</v>
      </c>
      <c r="B166" s="16" t="s">
        <v>91</v>
      </c>
      <c r="C166" s="26" t="s">
        <v>268</v>
      </c>
      <c r="D166" s="27" t="s">
        <v>269</v>
      </c>
      <c r="F166" s="18" t="s">
        <v>270</v>
      </c>
      <c r="G166" s="22">
        <v>425</v>
      </c>
      <c r="H166" s="7">
        <v>9</v>
      </c>
      <c r="I166" s="29">
        <v>28.268617280564541</v>
      </c>
      <c r="J166" s="29">
        <v>29.75717834948647</v>
      </c>
      <c r="K166" s="29">
        <v>31.327657087295613</v>
      </c>
      <c r="L166" s="29">
        <v>32.963669960214524</v>
      </c>
      <c r="M166" s="29">
        <v>34.699154288210764</v>
      </c>
      <c r="N166" s="29">
        <v>36.798959139790767</v>
      </c>
      <c r="O166" s="29">
        <v>38.89876399137075</v>
      </c>
      <c r="P166" s="20"/>
      <c r="Z166" s="74"/>
      <c r="AA166" s="74"/>
      <c r="AB166" s="74"/>
      <c r="AC166" s="74"/>
      <c r="AD166" s="74"/>
      <c r="AE166" s="74"/>
      <c r="AF166" s="74"/>
    </row>
    <row r="167" spans="1:32" ht="16.5" customHeight="1">
      <c r="A167" s="7" t="s">
        <v>90</v>
      </c>
      <c r="B167" s="16" t="s">
        <v>91</v>
      </c>
      <c r="C167" s="16" t="s">
        <v>271</v>
      </c>
      <c r="D167" s="17">
        <v>16</v>
      </c>
      <c r="F167" s="18" t="s">
        <v>272</v>
      </c>
      <c r="G167" s="22">
        <v>358</v>
      </c>
      <c r="H167" s="7">
        <v>7</v>
      </c>
      <c r="I167" s="29">
        <v>23.68889712</v>
      </c>
      <c r="J167" s="29">
        <v>25.05999223608115</v>
      </c>
      <c r="K167" s="29">
        <v>26.353107948167171</v>
      </c>
      <c r="L167" s="29">
        <v>27.825489067507714</v>
      </c>
      <c r="M167" s="29">
        <v>29.329569557643268</v>
      </c>
      <c r="N167" s="29">
        <v>31.115665139679237</v>
      </c>
      <c r="O167" s="29">
        <v>32.901760721715206</v>
      </c>
      <c r="P167" s="24"/>
      <c r="Z167" s="74"/>
      <c r="AA167" s="74"/>
      <c r="AB167" s="74"/>
      <c r="AC167" s="74"/>
      <c r="AD167" s="74"/>
      <c r="AE167" s="74"/>
      <c r="AF167" s="74"/>
    </row>
    <row r="168" spans="1:32" ht="16.5" customHeight="1">
      <c r="A168" s="22" t="s">
        <v>90</v>
      </c>
      <c r="B168" s="26" t="s">
        <v>91</v>
      </c>
      <c r="C168" s="26" t="s">
        <v>273</v>
      </c>
      <c r="D168" s="27" t="s">
        <v>274</v>
      </c>
      <c r="F168" s="48" t="s">
        <v>275</v>
      </c>
      <c r="G168" s="22">
        <v>323</v>
      </c>
      <c r="H168" s="7">
        <v>7</v>
      </c>
      <c r="I168" s="29">
        <v>22.195285000000002</v>
      </c>
      <c r="J168" s="29">
        <v>23.601650658818745</v>
      </c>
      <c r="K168" s="29">
        <v>24.845628973491721</v>
      </c>
      <c r="L168" s="29">
        <v>26.220675558384215</v>
      </c>
      <c r="M168" s="29">
        <v>27.628489210831614</v>
      </c>
      <c r="N168" s="29">
        <v>29.305521303218619</v>
      </c>
      <c r="O168" s="29">
        <v>30.982553395605628</v>
      </c>
      <c r="P168" s="24"/>
      <c r="Z168" s="74"/>
      <c r="AA168" s="74"/>
      <c r="AB168" s="74"/>
      <c r="AC168" s="74"/>
      <c r="AD168" s="74"/>
      <c r="AE168" s="74"/>
      <c r="AF168" s="74"/>
    </row>
    <row r="169" spans="1:32" ht="16.5" customHeight="1">
      <c r="A169" s="22" t="s">
        <v>90</v>
      </c>
      <c r="B169" s="26" t="s">
        <v>91</v>
      </c>
      <c r="C169" s="26" t="s">
        <v>276</v>
      </c>
      <c r="D169" s="27" t="s">
        <v>277</v>
      </c>
      <c r="F169" s="48" t="s">
        <v>278</v>
      </c>
      <c r="G169" s="22">
        <v>350</v>
      </c>
      <c r="H169" s="7">
        <v>7</v>
      </c>
      <c r="I169" s="29">
        <v>24.372846998771234</v>
      </c>
      <c r="J169" s="29">
        <v>25.658954400300466</v>
      </c>
      <c r="K169" s="29">
        <v>27.028149723129605</v>
      </c>
      <c r="L169" s="29">
        <v>28.432452618338971</v>
      </c>
      <c r="M169" s="29">
        <v>29.938567473451023</v>
      </c>
      <c r="N169" s="29">
        <v>31.424175176359078</v>
      </c>
      <c r="O169" s="29">
        <v>32.909782879267141</v>
      </c>
      <c r="P169" s="24"/>
      <c r="Z169" s="74"/>
      <c r="AA169" s="74"/>
      <c r="AB169" s="74"/>
      <c r="AC169" s="74"/>
      <c r="AD169" s="74"/>
      <c r="AE169" s="74"/>
      <c r="AF169" s="74"/>
    </row>
    <row r="170" spans="1:32" s="23" customFormat="1" ht="16.5" customHeight="1">
      <c r="A170" s="7" t="s">
        <v>90</v>
      </c>
      <c r="B170" s="16" t="s">
        <v>91</v>
      </c>
      <c r="C170" s="26" t="s">
        <v>279</v>
      </c>
      <c r="D170" s="27" t="s">
        <v>280</v>
      </c>
      <c r="E170" s="22"/>
      <c r="F170" s="18" t="s">
        <v>281</v>
      </c>
      <c r="G170" s="22">
        <v>393</v>
      </c>
      <c r="H170" s="7">
        <v>8</v>
      </c>
      <c r="I170" s="21">
        <v>26.779435450375999</v>
      </c>
      <c r="J170" s="21">
        <v>28.18552935926466</v>
      </c>
      <c r="K170" s="21">
        <v>29.658877146821819</v>
      </c>
      <c r="L170" s="21">
        <v>31.229355884630952</v>
      </c>
      <c r="M170" s="21">
        <v>32.866539009962544</v>
      </c>
      <c r="N170" s="21">
        <v>34.861587078468602</v>
      </c>
      <c r="O170" s="21">
        <v>36.856635146974668</v>
      </c>
      <c r="P170" s="24"/>
      <c r="Q170" s="9"/>
      <c r="Z170" s="75"/>
      <c r="AA170" s="75"/>
      <c r="AB170" s="75"/>
      <c r="AC170" s="75"/>
      <c r="AD170" s="75"/>
      <c r="AE170" s="75"/>
      <c r="AF170" s="75"/>
    </row>
    <row r="171" spans="1:32" s="23" customFormat="1" ht="16.5" customHeight="1">
      <c r="A171" s="7" t="s">
        <v>90</v>
      </c>
      <c r="B171" s="16" t="s">
        <v>91</v>
      </c>
      <c r="C171" s="26" t="s">
        <v>282</v>
      </c>
      <c r="D171" s="27">
        <v>64</v>
      </c>
      <c r="E171" s="22"/>
      <c r="F171" s="18" t="s">
        <v>283</v>
      </c>
      <c r="G171" s="22">
        <v>425</v>
      </c>
      <c r="H171" s="7">
        <v>9</v>
      </c>
      <c r="I171" s="29">
        <v>28.268617280564541</v>
      </c>
      <c r="J171" s="29">
        <v>29.75717834948647</v>
      </c>
      <c r="K171" s="29">
        <v>31.327657087295613</v>
      </c>
      <c r="L171" s="29">
        <v>32.963669960214524</v>
      </c>
      <c r="M171" s="29">
        <v>34.699154288210764</v>
      </c>
      <c r="N171" s="29">
        <v>36.798959139790767</v>
      </c>
      <c r="O171" s="29">
        <v>38.89876399137075</v>
      </c>
      <c r="P171" s="24"/>
      <c r="Z171" s="75"/>
      <c r="AA171" s="75"/>
      <c r="AB171" s="75"/>
      <c r="AC171" s="75"/>
      <c r="AD171" s="75"/>
      <c r="AE171" s="75"/>
      <c r="AF171" s="75"/>
    </row>
    <row r="172" spans="1:32" s="23" customFormat="1" ht="16.5" customHeight="1">
      <c r="A172" s="22" t="s">
        <v>90</v>
      </c>
      <c r="B172" s="26" t="s">
        <v>91</v>
      </c>
      <c r="C172" s="26" t="s">
        <v>284</v>
      </c>
      <c r="D172" s="27" t="s">
        <v>285</v>
      </c>
      <c r="E172" s="22"/>
      <c r="F172" s="48" t="s">
        <v>286</v>
      </c>
      <c r="G172" s="22">
        <v>333</v>
      </c>
      <c r="H172" s="7">
        <v>7</v>
      </c>
      <c r="I172" s="29">
        <v>23.585267125041305</v>
      </c>
      <c r="J172" s="29">
        <v>24.830415692126945</v>
      </c>
      <c r="K172" s="29">
        <v>26.155141423274451</v>
      </c>
      <c r="L172" s="29">
        <v>27.513804474389513</v>
      </c>
      <c r="M172" s="29">
        <v>28.970768728169226</v>
      </c>
      <c r="N172" s="29">
        <v>30.727060495138545</v>
      </c>
      <c r="O172" s="29">
        <v>32.483352262107857</v>
      </c>
      <c r="P172" s="24"/>
      <c r="Z172" s="75"/>
      <c r="AA172" s="75"/>
      <c r="AB172" s="75"/>
      <c r="AC172" s="75"/>
      <c r="AD172" s="75"/>
      <c r="AE172" s="75"/>
      <c r="AF172" s="75"/>
    </row>
    <row r="173" spans="1:32" s="23" customFormat="1" ht="16.5" customHeight="1">
      <c r="A173" s="7" t="s">
        <v>90</v>
      </c>
      <c r="B173" s="16" t="s">
        <v>91</v>
      </c>
      <c r="C173" s="26" t="s">
        <v>287</v>
      </c>
      <c r="D173" s="27" t="s">
        <v>280</v>
      </c>
      <c r="E173" s="22"/>
      <c r="F173" s="18" t="s">
        <v>288</v>
      </c>
      <c r="G173" s="22">
        <v>385</v>
      </c>
      <c r="H173" s="7">
        <v>8</v>
      </c>
      <c r="I173" s="21">
        <v>26.779435450375999</v>
      </c>
      <c r="J173" s="21">
        <v>28.18552935926466</v>
      </c>
      <c r="K173" s="21">
        <v>29.658877146821819</v>
      </c>
      <c r="L173" s="21">
        <v>31.229355884630952</v>
      </c>
      <c r="M173" s="21">
        <v>32.866539009962544</v>
      </c>
      <c r="N173" s="21">
        <v>34.861587078468602</v>
      </c>
      <c r="O173" s="21">
        <v>36.856635146974668</v>
      </c>
      <c r="P173" s="24"/>
      <c r="Z173" s="75"/>
      <c r="AA173" s="75"/>
      <c r="AB173" s="75"/>
      <c r="AC173" s="75"/>
      <c r="AD173" s="75"/>
      <c r="AE173" s="75"/>
      <c r="AF173" s="75"/>
    </row>
    <row r="174" spans="1:32" s="23" customFormat="1" ht="16.5" customHeight="1">
      <c r="A174" s="7" t="s">
        <v>90</v>
      </c>
      <c r="B174" s="16" t="s">
        <v>91</v>
      </c>
      <c r="C174" s="26" t="s">
        <v>289</v>
      </c>
      <c r="D174" s="27" t="s">
        <v>269</v>
      </c>
      <c r="E174" s="22"/>
      <c r="F174" s="18" t="s">
        <v>290</v>
      </c>
      <c r="G174" s="22">
        <v>425</v>
      </c>
      <c r="H174" s="7">
        <v>9</v>
      </c>
      <c r="I174" s="29">
        <v>28.268617280564541</v>
      </c>
      <c r="J174" s="29">
        <v>29.75717834948647</v>
      </c>
      <c r="K174" s="29">
        <v>31.327657087295613</v>
      </c>
      <c r="L174" s="29">
        <v>32.963669960214524</v>
      </c>
      <c r="M174" s="29">
        <v>34.699154288210764</v>
      </c>
      <c r="N174" s="29">
        <v>36.798959139790767</v>
      </c>
      <c r="O174" s="29">
        <v>38.89876399137075</v>
      </c>
      <c r="P174" s="24"/>
      <c r="Z174" s="75"/>
      <c r="AA174" s="75"/>
      <c r="AB174" s="75"/>
      <c r="AC174" s="75"/>
      <c r="AD174" s="75"/>
      <c r="AE174" s="75"/>
      <c r="AF174" s="75"/>
    </row>
    <row r="175" spans="1:32" s="23" customFormat="1" ht="16.5" customHeight="1">
      <c r="A175" s="22" t="s">
        <v>90</v>
      </c>
      <c r="B175" s="26" t="s">
        <v>91</v>
      </c>
      <c r="C175" s="26" t="s">
        <v>291</v>
      </c>
      <c r="D175" s="27">
        <v>61</v>
      </c>
      <c r="E175" s="22"/>
      <c r="F175" s="48" t="s">
        <v>292</v>
      </c>
      <c r="G175" s="22">
        <v>345</v>
      </c>
      <c r="H175" s="7">
        <v>7</v>
      </c>
      <c r="I175" s="29">
        <v>23.585267125041305</v>
      </c>
      <c r="J175" s="29">
        <v>24.830415692126945</v>
      </c>
      <c r="K175" s="29">
        <v>26.155141423274451</v>
      </c>
      <c r="L175" s="29">
        <v>27.513804474389513</v>
      </c>
      <c r="M175" s="29">
        <v>28.970768728169226</v>
      </c>
      <c r="N175" s="29">
        <v>30.727060495138545</v>
      </c>
      <c r="O175" s="29">
        <v>32.483352262107857</v>
      </c>
      <c r="P175" s="24"/>
      <c r="Z175" s="75"/>
      <c r="AA175" s="75"/>
      <c r="AB175" s="75"/>
      <c r="AC175" s="75"/>
      <c r="AD175" s="75"/>
      <c r="AE175" s="75"/>
      <c r="AF175" s="75"/>
    </row>
    <row r="176" spans="1:32" s="23" customFormat="1" ht="16.5" customHeight="1">
      <c r="A176" s="22" t="s">
        <v>90</v>
      </c>
      <c r="B176" s="26" t="s">
        <v>91</v>
      </c>
      <c r="C176" s="26" t="s">
        <v>293</v>
      </c>
      <c r="D176" s="27">
        <v>61</v>
      </c>
      <c r="E176" s="22"/>
      <c r="F176" s="48" t="s">
        <v>294</v>
      </c>
      <c r="G176" s="22">
        <v>345</v>
      </c>
      <c r="H176" s="7">
        <v>7</v>
      </c>
      <c r="I176" s="29">
        <v>23.585267125041305</v>
      </c>
      <c r="J176" s="29">
        <v>24.830415692126945</v>
      </c>
      <c r="K176" s="29">
        <v>26.155141423274451</v>
      </c>
      <c r="L176" s="29">
        <v>27.513804474389513</v>
      </c>
      <c r="M176" s="29">
        <v>28.970768728169226</v>
      </c>
      <c r="N176" s="29">
        <v>30.727060495138545</v>
      </c>
      <c r="O176" s="29">
        <v>32.483352262107857</v>
      </c>
      <c r="P176" s="24"/>
      <c r="Z176" s="75"/>
      <c r="AA176" s="75"/>
      <c r="AB176" s="75"/>
      <c r="AC176" s="75"/>
      <c r="AD176" s="75"/>
      <c r="AE176" s="75"/>
      <c r="AF176" s="75"/>
    </row>
    <row r="177" spans="1:32" s="23" customFormat="1" ht="16.5" customHeight="1">
      <c r="A177" s="22" t="s">
        <v>90</v>
      </c>
      <c r="B177" s="26" t="s">
        <v>91</v>
      </c>
      <c r="C177" s="26" t="s">
        <v>295</v>
      </c>
      <c r="D177" s="27" t="s">
        <v>296</v>
      </c>
      <c r="E177" s="22"/>
      <c r="F177" s="48" t="s">
        <v>297</v>
      </c>
      <c r="G177" s="22">
        <v>330</v>
      </c>
      <c r="H177" s="7">
        <v>7</v>
      </c>
      <c r="I177" s="29">
        <v>22.195285000000002</v>
      </c>
      <c r="J177" s="29">
        <v>24.569449404100542</v>
      </c>
      <c r="K177" s="29">
        <v>26.008859871690142</v>
      </c>
      <c r="L177" s="29">
        <v>27.300818535282758</v>
      </c>
      <c r="M177" s="29">
        <v>28.742569507697709</v>
      </c>
      <c r="N177" s="29">
        <v>30.062154671072047</v>
      </c>
      <c r="O177" s="29">
        <v>31.381739834446396</v>
      </c>
      <c r="P177" s="24"/>
      <c r="Z177" s="75"/>
      <c r="AA177" s="75"/>
      <c r="AB177" s="75"/>
      <c r="AC177" s="75"/>
      <c r="AD177" s="75"/>
      <c r="AE177" s="75"/>
      <c r="AF177" s="75"/>
    </row>
    <row r="178" spans="1:32" s="23" customFormat="1" ht="16.5" customHeight="1">
      <c r="A178" s="22" t="s">
        <v>90</v>
      </c>
      <c r="B178" s="26" t="s">
        <v>91</v>
      </c>
      <c r="C178" s="26" t="s">
        <v>298</v>
      </c>
      <c r="D178" s="27" t="s">
        <v>274</v>
      </c>
      <c r="E178" s="22"/>
      <c r="F178" s="48" t="s">
        <v>299</v>
      </c>
      <c r="G178" s="22">
        <v>323</v>
      </c>
      <c r="H178" s="7">
        <v>7</v>
      </c>
      <c r="I178" s="29">
        <v>22.195285000000002</v>
      </c>
      <c r="J178" s="29">
        <v>23.601650658818745</v>
      </c>
      <c r="K178" s="29">
        <v>24.845628973491721</v>
      </c>
      <c r="L178" s="29">
        <v>26.220675558384215</v>
      </c>
      <c r="M178" s="29">
        <v>27.628489210831614</v>
      </c>
      <c r="N178" s="29">
        <v>29.305521303218619</v>
      </c>
      <c r="O178" s="29">
        <v>30.982553395605628</v>
      </c>
      <c r="P178" s="24"/>
      <c r="Z178" s="75"/>
      <c r="AA178" s="75"/>
      <c r="AB178" s="75"/>
      <c r="AC178" s="75"/>
      <c r="AD178" s="75"/>
      <c r="AE178" s="75"/>
      <c r="AF178" s="75"/>
    </row>
    <row r="179" spans="1:32" s="23" customFormat="1" ht="16.5" customHeight="1">
      <c r="A179" s="7" t="s">
        <v>90</v>
      </c>
      <c r="B179" s="16" t="s">
        <v>91</v>
      </c>
      <c r="C179" s="26" t="s">
        <v>300</v>
      </c>
      <c r="D179" s="17" t="s">
        <v>280</v>
      </c>
      <c r="E179" s="22"/>
      <c r="F179" s="18" t="s">
        <v>301</v>
      </c>
      <c r="G179" s="22">
        <v>393</v>
      </c>
      <c r="H179" s="7">
        <v>8</v>
      </c>
      <c r="I179" s="29">
        <v>26.779435450375999</v>
      </c>
      <c r="J179" s="29">
        <v>28.18552935926466</v>
      </c>
      <c r="K179" s="29">
        <v>29.658877146821819</v>
      </c>
      <c r="L179" s="29">
        <v>31.229355884630952</v>
      </c>
      <c r="M179" s="29">
        <v>32.866539009962544</v>
      </c>
      <c r="N179" s="29">
        <v>34.861587078468602</v>
      </c>
      <c r="O179" s="29">
        <v>36.856635146974668</v>
      </c>
      <c r="P179" s="20"/>
      <c r="Z179" s="75"/>
      <c r="AA179" s="75"/>
      <c r="AB179" s="75"/>
      <c r="AC179" s="75"/>
      <c r="AD179" s="75"/>
      <c r="AE179" s="75"/>
      <c r="AF179" s="75"/>
    </row>
    <row r="180" spans="1:32" s="23" customFormat="1" ht="16.5" customHeight="1">
      <c r="A180" s="22" t="s">
        <v>90</v>
      </c>
      <c r="B180" s="26" t="s">
        <v>91</v>
      </c>
      <c r="C180" s="26" t="s">
        <v>302</v>
      </c>
      <c r="D180" s="27" t="s">
        <v>274</v>
      </c>
      <c r="E180" s="22"/>
      <c r="F180" s="48" t="s">
        <v>303</v>
      </c>
      <c r="G180" s="22">
        <v>325</v>
      </c>
      <c r="H180" s="7">
        <v>7</v>
      </c>
      <c r="I180" s="29">
        <v>22.195285000000002</v>
      </c>
      <c r="J180" s="29">
        <v>23.601650658818745</v>
      </c>
      <c r="K180" s="29">
        <v>24.845628973491721</v>
      </c>
      <c r="L180" s="29">
        <v>26.220675558384215</v>
      </c>
      <c r="M180" s="29">
        <v>27.628489210831614</v>
      </c>
      <c r="N180" s="29">
        <v>29.305521303218619</v>
      </c>
      <c r="O180" s="29">
        <v>30.982553395605628</v>
      </c>
      <c r="P180" s="20"/>
      <c r="Z180" s="75"/>
      <c r="AA180" s="75"/>
      <c r="AB180" s="75"/>
      <c r="AC180" s="75"/>
      <c r="AD180" s="75"/>
      <c r="AE180" s="75"/>
      <c r="AF180" s="75"/>
    </row>
    <row r="181" spans="1:32" s="23" customFormat="1" ht="16.5" customHeight="1">
      <c r="A181" s="7" t="s">
        <v>90</v>
      </c>
      <c r="B181" s="16" t="s">
        <v>91</v>
      </c>
      <c r="C181" s="26" t="s">
        <v>367</v>
      </c>
      <c r="D181" s="27">
        <v>110</v>
      </c>
      <c r="E181" s="22"/>
      <c r="F181" s="18" t="s">
        <v>365</v>
      </c>
      <c r="G181" s="22">
        <v>344</v>
      </c>
      <c r="H181" s="7">
        <v>7</v>
      </c>
      <c r="I181" s="29">
        <v>21.554205788416002</v>
      </c>
      <c r="J181" s="29">
        <v>26.686566200000001</v>
      </c>
      <c r="K181" s="29">
        <v>29.766195939479999</v>
      </c>
      <c r="L181" s="29" t="s">
        <v>170</v>
      </c>
      <c r="M181" s="29" t="s">
        <v>170</v>
      </c>
      <c r="N181" s="29" t="s">
        <v>170</v>
      </c>
      <c r="O181" s="29" t="s">
        <v>170</v>
      </c>
      <c r="P181" s="20"/>
      <c r="Z181" s="75"/>
      <c r="AA181" s="75"/>
      <c r="AB181" s="75"/>
      <c r="AC181" s="75"/>
      <c r="AD181" s="75"/>
      <c r="AE181" s="75"/>
      <c r="AF181" s="75"/>
    </row>
    <row r="182" spans="1:32" s="23" customFormat="1" ht="16.5" customHeight="1">
      <c r="A182" s="7" t="s">
        <v>90</v>
      </c>
      <c r="B182" s="16" t="s">
        <v>91</v>
      </c>
      <c r="C182" s="26" t="s">
        <v>304</v>
      </c>
      <c r="D182" s="27">
        <v>111</v>
      </c>
      <c r="E182" s="22"/>
      <c r="F182" s="18" t="s">
        <v>366</v>
      </c>
      <c r="G182" s="22">
        <v>424</v>
      </c>
      <c r="H182" s="7">
        <v>9</v>
      </c>
      <c r="I182" s="29">
        <v>33.871657283688009</v>
      </c>
      <c r="J182" s="29">
        <v>35.41093842210401</v>
      </c>
      <c r="K182" s="29">
        <v>36.950219560520004</v>
      </c>
      <c r="L182" s="29">
        <v>38.490568161584001</v>
      </c>
      <c r="M182" s="29">
        <v>40.029849300000002</v>
      </c>
      <c r="N182" s="29" t="s">
        <v>170</v>
      </c>
      <c r="O182" s="29" t="s">
        <v>170</v>
      </c>
      <c r="P182" s="20"/>
      <c r="Z182" s="75"/>
      <c r="AA182" s="75"/>
      <c r="AB182" s="75"/>
      <c r="AC182" s="75"/>
      <c r="AD182" s="75"/>
      <c r="AE182" s="75"/>
      <c r="AF182" s="75"/>
    </row>
    <row r="183" spans="1:32" s="23" customFormat="1" ht="16.5" customHeight="1">
      <c r="A183" s="7" t="s">
        <v>90</v>
      </c>
      <c r="B183" s="16" t="s">
        <v>91</v>
      </c>
      <c r="C183" s="25" t="s">
        <v>305</v>
      </c>
      <c r="D183" s="27" t="s">
        <v>280</v>
      </c>
      <c r="E183" s="22"/>
      <c r="F183" s="47" t="s">
        <v>306</v>
      </c>
      <c r="G183" s="22">
        <v>383</v>
      </c>
      <c r="H183" s="7">
        <v>8</v>
      </c>
      <c r="I183" s="21">
        <v>26.779435450375999</v>
      </c>
      <c r="J183" s="21">
        <v>28.18552935926466</v>
      </c>
      <c r="K183" s="21">
        <v>29.658877146821819</v>
      </c>
      <c r="L183" s="21">
        <v>31.229355884630952</v>
      </c>
      <c r="M183" s="21">
        <v>32.866539009962544</v>
      </c>
      <c r="N183" s="21">
        <v>34.861587078468602</v>
      </c>
      <c r="O183" s="21">
        <v>36.856635146974668</v>
      </c>
      <c r="P183" s="24"/>
      <c r="Z183" s="75"/>
      <c r="AA183" s="75"/>
      <c r="AB183" s="75"/>
      <c r="AC183" s="75"/>
      <c r="AD183" s="75"/>
      <c r="AE183" s="75"/>
      <c r="AF183" s="75"/>
    </row>
    <row r="184" spans="1:32" s="23" customFormat="1" ht="16.5" customHeight="1">
      <c r="A184" s="7" t="s">
        <v>90</v>
      </c>
      <c r="B184" s="16" t="s">
        <v>91</v>
      </c>
      <c r="C184" s="25" t="s">
        <v>307</v>
      </c>
      <c r="D184" s="27" t="s">
        <v>269</v>
      </c>
      <c r="E184" s="22"/>
      <c r="F184" s="47" t="s">
        <v>308</v>
      </c>
      <c r="G184" s="22">
        <v>425</v>
      </c>
      <c r="H184" s="7">
        <v>9</v>
      </c>
      <c r="I184" s="21">
        <v>28.268617280564541</v>
      </c>
      <c r="J184" s="21">
        <v>29.75717834948647</v>
      </c>
      <c r="K184" s="21">
        <v>31.327657087295613</v>
      </c>
      <c r="L184" s="21">
        <v>32.963669960214524</v>
      </c>
      <c r="M184" s="21">
        <v>34.699154288210764</v>
      </c>
      <c r="N184" s="21">
        <v>36.798959139790767</v>
      </c>
      <c r="O184" s="21">
        <v>38.89876399137075</v>
      </c>
      <c r="P184" s="24"/>
      <c r="Z184" s="75"/>
      <c r="AA184" s="75"/>
      <c r="AB184" s="75"/>
      <c r="AC184" s="75"/>
      <c r="AD184" s="75"/>
      <c r="AE184" s="75"/>
      <c r="AF184" s="75"/>
    </row>
    <row r="185" spans="1:32" s="23" customFormat="1" ht="16.5" customHeight="1">
      <c r="A185" s="7" t="s">
        <v>90</v>
      </c>
      <c r="B185" s="16" t="s">
        <v>91</v>
      </c>
      <c r="C185" s="25" t="s">
        <v>309</v>
      </c>
      <c r="D185" s="27" t="s">
        <v>285</v>
      </c>
      <c r="E185" s="22"/>
      <c r="F185" s="47" t="s">
        <v>310</v>
      </c>
      <c r="G185" s="22">
        <v>333</v>
      </c>
      <c r="H185" s="7">
        <v>7</v>
      </c>
      <c r="I185" s="21">
        <v>23.585267125041305</v>
      </c>
      <c r="J185" s="21">
        <v>24.830415692126945</v>
      </c>
      <c r="K185" s="21">
        <v>26.155141423274451</v>
      </c>
      <c r="L185" s="21">
        <v>27.513804474389513</v>
      </c>
      <c r="M185" s="21">
        <v>28.970768728169226</v>
      </c>
      <c r="N185" s="29">
        <v>30.727060495138545</v>
      </c>
      <c r="O185" s="21">
        <v>32.483352262107857</v>
      </c>
      <c r="P185" s="24"/>
      <c r="Z185" s="75"/>
      <c r="AA185" s="75"/>
      <c r="AB185" s="75"/>
      <c r="AC185" s="75"/>
      <c r="AD185" s="75"/>
      <c r="AE185" s="75"/>
      <c r="AF185" s="75"/>
    </row>
    <row r="186" spans="1:32" s="23" customFormat="1" ht="16.5" customHeight="1">
      <c r="A186" s="22" t="s">
        <v>90</v>
      </c>
      <c r="B186" s="26" t="s">
        <v>91</v>
      </c>
      <c r="C186" s="22" t="s">
        <v>311</v>
      </c>
      <c r="D186" s="27">
        <v>27</v>
      </c>
      <c r="E186" s="22"/>
      <c r="F186" s="48" t="s">
        <v>312</v>
      </c>
      <c r="G186" s="22">
        <v>330</v>
      </c>
      <c r="H186" s="7">
        <v>7</v>
      </c>
      <c r="I186" s="29">
        <v>22.195285000000002</v>
      </c>
      <c r="J186" s="29">
        <v>24.569449404100542</v>
      </c>
      <c r="K186" s="29">
        <v>26.008859871690142</v>
      </c>
      <c r="L186" s="29">
        <v>27.300818535282758</v>
      </c>
      <c r="M186" s="29">
        <v>28.742569507697709</v>
      </c>
      <c r="N186" s="29">
        <v>30.062154671072047</v>
      </c>
      <c r="O186" s="29">
        <v>31.381739834446396</v>
      </c>
      <c r="P186" s="24"/>
      <c r="Z186" s="75"/>
      <c r="AA186" s="75"/>
      <c r="AB186" s="75"/>
      <c r="AC186" s="75"/>
      <c r="AD186" s="75"/>
      <c r="AE186" s="75"/>
      <c r="AF186" s="75"/>
    </row>
    <row r="187" spans="1:32" s="23" customFormat="1" ht="16.5" customHeight="1">
      <c r="A187" s="7" t="s">
        <v>90</v>
      </c>
      <c r="B187" s="16" t="s">
        <v>91</v>
      </c>
      <c r="C187" s="26" t="s">
        <v>313</v>
      </c>
      <c r="D187" s="17" t="s">
        <v>314</v>
      </c>
      <c r="E187" s="22"/>
      <c r="F187" s="18" t="s">
        <v>315</v>
      </c>
      <c r="G187" s="22">
        <v>398</v>
      </c>
      <c r="H187" s="7">
        <v>8</v>
      </c>
      <c r="I187" s="29">
        <v>25.794703680170713</v>
      </c>
      <c r="J187" s="29">
        <v>27.072619314811234</v>
      </c>
      <c r="K187" s="29">
        <v>28.41372857973618</v>
      </c>
      <c r="L187" s="29">
        <v>29.839096018373684</v>
      </c>
      <c r="M187" s="29">
        <v>31.377977941040616</v>
      </c>
      <c r="N187" s="29">
        <v>33.228317160179756</v>
      </c>
      <c r="O187" s="29">
        <v>35.0786563793189</v>
      </c>
      <c r="P187" s="24"/>
      <c r="Z187" s="75"/>
      <c r="AA187" s="75"/>
      <c r="AB187" s="75"/>
      <c r="AC187" s="75"/>
      <c r="AD187" s="75"/>
      <c r="AE187" s="75"/>
      <c r="AF187" s="75"/>
    </row>
    <row r="188" spans="1:32" ht="16.5" customHeight="1">
      <c r="A188" s="22" t="s">
        <v>90</v>
      </c>
      <c r="B188" s="26" t="s">
        <v>91</v>
      </c>
      <c r="C188" s="16" t="s">
        <v>316</v>
      </c>
      <c r="D188" s="17" t="s">
        <v>317</v>
      </c>
      <c r="F188" s="48" t="s">
        <v>318</v>
      </c>
      <c r="G188" s="22">
        <v>323</v>
      </c>
      <c r="H188" s="7">
        <v>7</v>
      </c>
      <c r="I188" s="29">
        <v>22.769601193407198</v>
      </c>
      <c r="J188" s="29">
        <v>23.914108053002835</v>
      </c>
      <c r="K188" s="29">
        <v>25.10776551393079</v>
      </c>
      <c r="L188" s="29">
        <v>26.352914081016429</v>
      </c>
      <c r="M188" s="29">
        <v>27.678810064576613</v>
      </c>
      <c r="N188" s="29">
        <v>29.32239002364636</v>
      </c>
      <c r="O188" s="29">
        <v>30.965969982716107</v>
      </c>
      <c r="P188" s="24"/>
      <c r="Q188" s="23"/>
      <c r="Z188" s="74"/>
      <c r="AA188" s="74"/>
      <c r="AB188" s="74"/>
      <c r="AC188" s="74"/>
      <c r="AD188" s="74"/>
      <c r="AE188" s="74"/>
      <c r="AF188" s="74"/>
    </row>
    <row r="189" spans="1:32" ht="16.5" customHeight="1">
      <c r="A189" s="7" t="s">
        <v>90</v>
      </c>
      <c r="B189" s="16" t="s">
        <v>91</v>
      </c>
      <c r="C189" s="16" t="s">
        <v>319</v>
      </c>
      <c r="D189" s="17">
        <v>6</v>
      </c>
      <c r="F189" s="18" t="s">
        <v>320</v>
      </c>
      <c r="G189" s="22">
        <v>350</v>
      </c>
      <c r="H189" s="7">
        <v>7</v>
      </c>
      <c r="I189" s="29">
        <v>24.648993497497599</v>
      </c>
      <c r="J189" s="29">
        <v>25.720213614018565</v>
      </c>
      <c r="K189" s="29">
        <v>26.84608781811712</v>
      </c>
      <c r="L189" s="29">
        <v>28.00475447476224</v>
      </c>
      <c r="M189" s="29">
        <v>29.218075218984964</v>
      </c>
      <c r="N189" s="29">
        <v>30.016024897617921</v>
      </c>
      <c r="O189" s="29">
        <v>31.808678970163204</v>
      </c>
      <c r="P189" s="24"/>
      <c r="Z189" s="74"/>
      <c r="AA189" s="74"/>
      <c r="AB189" s="74"/>
      <c r="AC189" s="74"/>
      <c r="AD189" s="74"/>
      <c r="AE189" s="74"/>
      <c r="AF189" s="74"/>
    </row>
    <row r="190" spans="1:32" ht="16.5" customHeight="1">
      <c r="A190" s="7" t="s">
        <v>90</v>
      </c>
      <c r="B190" s="16" t="s">
        <v>91</v>
      </c>
      <c r="C190" s="16" t="s">
        <v>321</v>
      </c>
      <c r="D190" s="17">
        <v>64</v>
      </c>
      <c r="F190" s="18" t="s">
        <v>322</v>
      </c>
      <c r="G190" s="22">
        <v>418</v>
      </c>
      <c r="H190" s="7">
        <v>9</v>
      </c>
      <c r="I190" s="29">
        <v>28.268617280564541</v>
      </c>
      <c r="J190" s="29">
        <v>29.75717834948647</v>
      </c>
      <c r="K190" s="29">
        <v>31.327657087295613</v>
      </c>
      <c r="L190" s="29">
        <v>32.963669960214524</v>
      </c>
      <c r="M190" s="29">
        <v>34.699154288210764</v>
      </c>
      <c r="N190" s="29">
        <v>36.798959139790767</v>
      </c>
      <c r="O190" s="29">
        <v>38.89876399137075</v>
      </c>
      <c r="P190" s="24"/>
      <c r="Z190" s="74"/>
      <c r="AA190" s="74"/>
      <c r="AB190" s="74"/>
      <c r="AC190" s="74"/>
      <c r="AD190" s="74"/>
      <c r="AE190" s="74"/>
      <c r="AF190" s="74"/>
    </row>
    <row r="191" spans="1:32" ht="16.5" customHeight="1">
      <c r="A191" s="22" t="s">
        <v>90</v>
      </c>
      <c r="B191" s="26" t="s">
        <v>91</v>
      </c>
      <c r="C191" s="16" t="s">
        <v>323</v>
      </c>
      <c r="D191" s="17">
        <v>16</v>
      </c>
      <c r="F191" s="48" t="s">
        <v>324</v>
      </c>
      <c r="G191" s="22">
        <v>358</v>
      </c>
      <c r="H191" s="7">
        <v>7</v>
      </c>
      <c r="I191" s="29">
        <v>23.68889712</v>
      </c>
      <c r="J191" s="29">
        <v>25.05999223608115</v>
      </c>
      <c r="K191" s="29">
        <v>26.353107948167171</v>
      </c>
      <c r="L191" s="29">
        <v>27.825489067507714</v>
      </c>
      <c r="M191" s="29">
        <v>29.329569557643268</v>
      </c>
      <c r="N191" s="29">
        <v>31.115665139679237</v>
      </c>
      <c r="O191" s="29">
        <v>32.901760721715206</v>
      </c>
      <c r="P191" s="24"/>
      <c r="Z191" s="74"/>
      <c r="AA191" s="74"/>
      <c r="AB191" s="74"/>
      <c r="AC191" s="74"/>
      <c r="AD191" s="74"/>
      <c r="AE191" s="74"/>
      <c r="AF191" s="74"/>
    </row>
    <row r="192" spans="1:32" ht="16.5" customHeight="1">
      <c r="A192" s="22" t="s">
        <v>90</v>
      </c>
      <c r="B192" s="26" t="s">
        <v>91</v>
      </c>
      <c r="C192" s="16" t="s">
        <v>325</v>
      </c>
      <c r="D192" s="17">
        <v>16</v>
      </c>
      <c r="F192" s="48" t="s">
        <v>326</v>
      </c>
      <c r="G192" s="22">
        <v>358</v>
      </c>
      <c r="H192" s="7">
        <v>7</v>
      </c>
      <c r="I192" s="29">
        <v>23.68889712</v>
      </c>
      <c r="J192" s="29">
        <v>25.05999223608115</v>
      </c>
      <c r="K192" s="29">
        <v>26.353107948167171</v>
      </c>
      <c r="L192" s="29">
        <v>27.825489067507714</v>
      </c>
      <c r="M192" s="29">
        <v>29.329569557643268</v>
      </c>
      <c r="N192" s="29">
        <v>31.115665139679237</v>
      </c>
      <c r="O192" s="29">
        <v>32.901760721715206</v>
      </c>
      <c r="P192" s="24"/>
      <c r="Z192" s="74"/>
      <c r="AA192" s="74"/>
      <c r="AB192" s="74"/>
      <c r="AC192" s="74"/>
      <c r="AD192" s="74"/>
      <c r="AE192" s="74"/>
      <c r="AF192" s="74"/>
    </row>
    <row r="193" spans="1:32" ht="16.5" customHeight="1">
      <c r="A193" s="22" t="s">
        <v>90</v>
      </c>
      <c r="B193" s="26" t="s">
        <v>91</v>
      </c>
      <c r="C193" s="16" t="s">
        <v>327</v>
      </c>
      <c r="D193" s="17" t="s">
        <v>274</v>
      </c>
      <c r="F193" s="48" t="s">
        <v>328</v>
      </c>
      <c r="G193" s="22">
        <v>320</v>
      </c>
      <c r="H193" s="7">
        <v>7</v>
      </c>
      <c r="I193" s="29">
        <v>22.195285000000002</v>
      </c>
      <c r="J193" s="29">
        <v>23.601650658818745</v>
      </c>
      <c r="K193" s="29">
        <v>24.845628973491721</v>
      </c>
      <c r="L193" s="29">
        <v>26.220675558384215</v>
      </c>
      <c r="M193" s="29">
        <v>27.628489210831614</v>
      </c>
      <c r="N193" s="29">
        <v>29.305521303218619</v>
      </c>
      <c r="O193" s="29">
        <v>30.982553395605628</v>
      </c>
      <c r="P193" s="24"/>
      <c r="Z193" s="74"/>
      <c r="AA193" s="74"/>
      <c r="AB193" s="74"/>
      <c r="AC193" s="74"/>
      <c r="AD193" s="74"/>
      <c r="AE193" s="74"/>
      <c r="AF193" s="74"/>
    </row>
    <row r="194" spans="1:32" ht="16.5" customHeight="1">
      <c r="A194" s="22" t="s">
        <v>90</v>
      </c>
      <c r="B194" s="26" t="s">
        <v>91</v>
      </c>
      <c r="C194" s="26" t="s">
        <v>329</v>
      </c>
      <c r="D194" s="27" t="s">
        <v>274</v>
      </c>
      <c r="F194" s="48" t="s">
        <v>330</v>
      </c>
      <c r="G194" s="22">
        <v>325</v>
      </c>
      <c r="H194" s="7">
        <v>7</v>
      </c>
      <c r="I194" s="29">
        <v>22.195285000000002</v>
      </c>
      <c r="J194" s="29">
        <v>23.601650658818745</v>
      </c>
      <c r="K194" s="29">
        <v>24.845628973491721</v>
      </c>
      <c r="L194" s="29">
        <v>26.220675558384215</v>
      </c>
      <c r="M194" s="29">
        <v>27.628489210831614</v>
      </c>
      <c r="N194" s="29">
        <v>29.305521303218619</v>
      </c>
      <c r="O194" s="29">
        <v>30.982553395605628</v>
      </c>
      <c r="P194" s="24"/>
      <c r="Z194" s="74"/>
      <c r="AA194" s="74"/>
      <c r="AB194" s="74"/>
      <c r="AC194" s="74"/>
      <c r="AD194" s="74"/>
      <c r="AE194" s="74"/>
      <c r="AF194" s="74"/>
    </row>
    <row r="195" spans="1:32" ht="16.5" customHeight="1">
      <c r="A195" s="7" t="s">
        <v>90</v>
      </c>
      <c r="B195" s="16" t="s">
        <v>91</v>
      </c>
      <c r="C195" s="16" t="s">
        <v>384</v>
      </c>
      <c r="D195" s="17">
        <v>64</v>
      </c>
      <c r="F195" s="18" t="s">
        <v>368</v>
      </c>
      <c r="G195" s="22" t="s">
        <v>369</v>
      </c>
      <c r="H195" s="7" t="s">
        <v>370</v>
      </c>
      <c r="I195" s="29">
        <v>28.268617280564541</v>
      </c>
      <c r="J195" s="29">
        <v>29.75717834948647</v>
      </c>
      <c r="K195" s="29">
        <v>31.327657087295613</v>
      </c>
      <c r="L195" s="29">
        <v>32.963669960214524</v>
      </c>
      <c r="M195" s="29">
        <v>34.699154288210764</v>
      </c>
      <c r="N195" s="29">
        <v>36.798959139790767</v>
      </c>
      <c r="O195" s="29">
        <v>38.89876399137075</v>
      </c>
      <c r="P195" s="28"/>
      <c r="Z195" s="74"/>
      <c r="AA195" s="74"/>
      <c r="AB195" s="74"/>
      <c r="AC195" s="74"/>
      <c r="AD195" s="74"/>
      <c r="AE195" s="74"/>
      <c r="AF195" s="74"/>
    </row>
    <row r="196" spans="1:32" ht="16.5" customHeight="1">
      <c r="A196" s="7" t="s">
        <v>90</v>
      </c>
      <c r="B196" s="16" t="s">
        <v>91</v>
      </c>
      <c r="C196" s="7" t="s">
        <v>331</v>
      </c>
      <c r="D196" s="17">
        <v>90</v>
      </c>
      <c r="F196" s="18" t="s">
        <v>332</v>
      </c>
      <c r="G196" s="22">
        <v>365</v>
      </c>
      <c r="H196" s="7">
        <v>8</v>
      </c>
      <c r="I196" s="29">
        <v>24.781265090794616</v>
      </c>
      <c r="J196" s="29">
        <v>26.139928141909678</v>
      </c>
      <c r="K196" s="29">
        <v>27.497420940612063</v>
      </c>
      <c r="L196" s="29">
        <v>28.93800166061434</v>
      </c>
      <c r="M196" s="29">
        <v>30.476883583281268</v>
      </c>
      <c r="N196" s="29">
        <v>32.386875248904083</v>
      </c>
      <c r="O196" s="29">
        <v>34.296866914526888</v>
      </c>
      <c r="P196" s="28"/>
      <c r="Z196" s="74"/>
      <c r="AA196" s="74"/>
      <c r="AB196" s="74"/>
      <c r="AC196" s="74"/>
      <c r="AD196" s="74"/>
      <c r="AE196" s="74"/>
      <c r="AF196" s="74"/>
    </row>
    <row r="197" spans="1:32" ht="16.5" customHeight="1">
      <c r="A197" s="22" t="s">
        <v>90</v>
      </c>
      <c r="B197" s="26" t="s">
        <v>91</v>
      </c>
      <c r="C197" s="16" t="s">
        <v>333</v>
      </c>
      <c r="D197" s="17" t="s">
        <v>285</v>
      </c>
      <c r="F197" s="51" t="s">
        <v>334</v>
      </c>
      <c r="G197" s="22">
        <v>333</v>
      </c>
      <c r="H197" s="7">
        <v>7</v>
      </c>
      <c r="I197" s="29">
        <v>23.585267125041305</v>
      </c>
      <c r="J197" s="29">
        <v>24.830415692126945</v>
      </c>
      <c r="K197" s="29">
        <v>26.155141423274451</v>
      </c>
      <c r="L197" s="29">
        <v>27.513804474389513</v>
      </c>
      <c r="M197" s="29">
        <v>28.970768728169226</v>
      </c>
      <c r="N197" s="29">
        <v>30.727060495138545</v>
      </c>
      <c r="O197" s="29">
        <v>32.483352262107857</v>
      </c>
      <c r="P197" s="28"/>
      <c r="Z197" s="74"/>
      <c r="AA197" s="74"/>
      <c r="AB197" s="74"/>
      <c r="AC197" s="74"/>
      <c r="AD197" s="74"/>
      <c r="AE197" s="74"/>
      <c r="AF197" s="74"/>
    </row>
    <row r="198" spans="1:32" ht="16.5" customHeight="1">
      <c r="A198" s="7" t="s">
        <v>90</v>
      </c>
      <c r="B198" s="16" t="s">
        <v>91</v>
      </c>
      <c r="C198" s="16" t="s">
        <v>335</v>
      </c>
      <c r="D198" s="17" t="s">
        <v>280</v>
      </c>
      <c r="F198" s="18" t="s">
        <v>336</v>
      </c>
      <c r="G198" s="22">
        <v>383</v>
      </c>
      <c r="H198" s="7">
        <v>8</v>
      </c>
      <c r="I198" s="29">
        <v>26.779435450375999</v>
      </c>
      <c r="J198" s="29">
        <v>28.18552935926466</v>
      </c>
      <c r="K198" s="29">
        <v>29.658877146821819</v>
      </c>
      <c r="L198" s="29">
        <v>31.229355884630952</v>
      </c>
      <c r="M198" s="29">
        <v>32.866539009962544</v>
      </c>
      <c r="N198" s="29">
        <v>34.861587078468602</v>
      </c>
      <c r="O198" s="29">
        <v>36.856635146974668</v>
      </c>
      <c r="P198" s="28"/>
      <c r="Z198" s="74"/>
      <c r="AA198" s="74"/>
      <c r="AB198" s="74"/>
      <c r="AC198" s="74"/>
      <c r="AD198" s="74"/>
      <c r="AE198" s="74"/>
      <c r="AF198" s="74"/>
    </row>
    <row r="199" spans="1:32" ht="16.5" customHeight="1">
      <c r="A199" s="7" t="s">
        <v>90</v>
      </c>
      <c r="B199" s="16" t="s">
        <v>91</v>
      </c>
      <c r="C199" s="16" t="s">
        <v>337</v>
      </c>
      <c r="D199" s="17" t="s">
        <v>269</v>
      </c>
      <c r="F199" s="18" t="s">
        <v>338</v>
      </c>
      <c r="G199" s="22">
        <v>425</v>
      </c>
      <c r="H199" s="7">
        <v>9</v>
      </c>
      <c r="I199" s="29">
        <v>28.268617280564541</v>
      </c>
      <c r="J199" s="29">
        <v>29.75717834948647</v>
      </c>
      <c r="K199" s="29">
        <v>31.327657087295613</v>
      </c>
      <c r="L199" s="29">
        <v>32.963669960214524</v>
      </c>
      <c r="M199" s="29">
        <v>34.699154288210764</v>
      </c>
      <c r="N199" s="29">
        <v>36.798959139790767</v>
      </c>
      <c r="O199" s="29">
        <v>38.89876399137075</v>
      </c>
      <c r="P199" s="28"/>
      <c r="Z199" s="74"/>
      <c r="AA199" s="74"/>
      <c r="AB199" s="74"/>
      <c r="AC199" s="74"/>
      <c r="AD199" s="74"/>
      <c r="AE199" s="74"/>
      <c r="AF199" s="74"/>
    </row>
    <row r="200" spans="1:32" ht="16.5" customHeight="1">
      <c r="A200" s="22" t="s">
        <v>90</v>
      </c>
      <c r="B200" s="26" t="s">
        <v>91</v>
      </c>
      <c r="C200" s="16" t="s">
        <v>339</v>
      </c>
      <c r="D200" s="17">
        <v>8</v>
      </c>
      <c r="F200" s="48" t="s">
        <v>340</v>
      </c>
      <c r="G200" s="22">
        <v>358</v>
      </c>
      <c r="H200" s="7">
        <v>7</v>
      </c>
      <c r="I200" s="29">
        <v>23.68889712</v>
      </c>
      <c r="J200" s="29">
        <v>25.05999223608115</v>
      </c>
      <c r="K200" s="29">
        <v>26.353107948167171</v>
      </c>
      <c r="L200" s="29">
        <v>27.825489067507714</v>
      </c>
      <c r="M200" s="29">
        <v>29.329569557643268</v>
      </c>
      <c r="N200" s="29">
        <v>31.115665139679237</v>
      </c>
      <c r="O200" s="29">
        <v>32.901760721715206</v>
      </c>
      <c r="P200" s="28"/>
      <c r="Z200" s="74"/>
      <c r="AA200" s="74"/>
      <c r="AB200" s="74"/>
      <c r="AC200" s="74"/>
      <c r="AD200" s="74"/>
      <c r="AE200" s="74"/>
      <c r="AF200" s="74"/>
    </row>
    <row r="201" spans="1:32" ht="16.5" customHeight="1">
      <c r="A201" s="22" t="s">
        <v>90</v>
      </c>
      <c r="B201" s="26" t="s">
        <v>91</v>
      </c>
      <c r="C201" s="16" t="s">
        <v>435</v>
      </c>
      <c r="D201" s="17">
        <v>16</v>
      </c>
      <c r="F201" s="48" t="s">
        <v>414</v>
      </c>
      <c r="G201" s="22">
        <v>358</v>
      </c>
      <c r="H201" s="7">
        <v>7</v>
      </c>
      <c r="I201" s="29">
        <v>23.68889712</v>
      </c>
      <c r="J201" s="29">
        <v>25.05999223608115</v>
      </c>
      <c r="K201" s="29">
        <v>26.353107948167171</v>
      </c>
      <c r="L201" s="29">
        <v>27.825489067507714</v>
      </c>
      <c r="M201" s="29">
        <v>29.329569557643268</v>
      </c>
      <c r="N201" s="29">
        <v>31.115665139679237</v>
      </c>
      <c r="O201" s="29">
        <v>32.901760721715206</v>
      </c>
      <c r="P201" s="28"/>
      <c r="Z201" s="74"/>
      <c r="AA201" s="74"/>
      <c r="AB201" s="74"/>
      <c r="AC201" s="74"/>
      <c r="AD201" s="74"/>
      <c r="AE201" s="74"/>
      <c r="AF201" s="74"/>
    </row>
    <row r="202" spans="1:32" ht="16.5" customHeight="1">
      <c r="A202" s="7" t="s">
        <v>90</v>
      </c>
      <c r="B202" s="16" t="s">
        <v>91</v>
      </c>
      <c r="C202" s="26" t="s">
        <v>341</v>
      </c>
      <c r="D202" s="27">
        <v>31</v>
      </c>
      <c r="F202" s="18" t="s">
        <v>342</v>
      </c>
      <c r="G202" s="22">
        <v>290</v>
      </c>
      <c r="H202" s="7">
        <v>6</v>
      </c>
      <c r="I202" s="29">
        <v>24.519128550355539</v>
      </c>
      <c r="J202" s="29">
        <v>25.943325736580373</v>
      </c>
      <c r="K202" s="29">
        <v>27.512354648675448</v>
      </c>
      <c r="L202" s="29">
        <v>29.081383560770522</v>
      </c>
      <c r="M202" s="29" t="s">
        <v>170</v>
      </c>
      <c r="N202" s="29" t="s">
        <v>170</v>
      </c>
      <c r="O202" s="29" t="s">
        <v>170</v>
      </c>
      <c r="P202" s="28"/>
      <c r="Z202" s="74"/>
      <c r="AA202" s="74"/>
      <c r="AB202" s="74"/>
      <c r="AC202" s="74"/>
      <c r="AD202" s="74"/>
      <c r="AE202" s="74"/>
      <c r="AF202" s="74"/>
    </row>
    <row r="203" spans="1:32">
      <c r="A203" s="7"/>
      <c r="B203" s="7"/>
      <c r="C203" s="16"/>
      <c r="E203" s="26"/>
      <c r="F203" s="18"/>
      <c r="I203" s="19"/>
      <c r="J203" s="19"/>
      <c r="K203" s="19"/>
      <c r="L203" s="19"/>
      <c r="M203" s="19"/>
      <c r="N203" s="19"/>
      <c r="O203" s="19"/>
      <c r="P203" s="28"/>
    </row>
    <row r="204" spans="1:32">
      <c r="P204" s="28"/>
    </row>
    <row r="205" spans="1:32">
      <c r="B205" s="10" t="s">
        <v>343</v>
      </c>
      <c r="C205" s="2"/>
      <c r="D205" s="3"/>
      <c r="E205" s="33"/>
      <c r="F205" s="34"/>
      <c r="G205" s="40"/>
      <c r="K205" s="35"/>
      <c r="L205" s="35"/>
      <c r="M205" s="35"/>
      <c r="P205" s="28"/>
    </row>
    <row r="206" spans="1:32">
      <c r="B206" s="10" t="s">
        <v>344</v>
      </c>
      <c r="C206" s="2"/>
      <c r="D206" s="3"/>
      <c r="E206" s="33"/>
      <c r="F206" s="34"/>
      <c r="G206" s="40"/>
      <c r="K206" s="35"/>
      <c r="L206" s="35"/>
      <c r="M206" s="35"/>
      <c r="P206" s="28"/>
    </row>
    <row r="207" spans="1:32">
      <c r="B207" s="36">
        <v>575.34289616727744</v>
      </c>
      <c r="C207" s="37" t="s">
        <v>345</v>
      </c>
      <c r="E207" s="57"/>
      <c r="F207" s="9"/>
      <c r="K207" s="36"/>
      <c r="L207" s="35"/>
      <c r="M207" s="35"/>
    </row>
    <row r="208" spans="1:32" ht="15">
      <c r="B208" s="36">
        <v>793.78221151709408</v>
      </c>
      <c r="C208" s="37" t="s">
        <v>346</v>
      </c>
      <c r="E208" s="57"/>
      <c r="F208" s="9"/>
      <c r="I208" s="52"/>
      <c r="J208" s="53"/>
      <c r="K208" s="53"/>
      <c r="L208" s="53"/>
      <c r="M208" s="54"/>
      <c r="N208" s="54"/>
    </row>
    <row r="209" spans="1:32" ht="15">
      <c r="B209" s="36">
        <v>974.02448811721649</v>
      </c>
      <c r="C209" s="37" t="s">
        <v>347</v>
      </c>
      <c r="E209" s="57"/>
      <c r="F209" s="9"/>
      <c r="I209" s="52"/>
      <c r="J209" s="53"/>
      <c r="K209" s="53"/>
      <c r="L209" s="53"/>
      <c r="M209" s="53"/>
      <c r="N209" s="53"/>
    </row>
    <row r="210" spans="1:32" ht="15">
      <c r="B210" s="36">
        <v>1155.4604221782663</v>
      </c>
      <c r="C210" s="37" t="s">
        <v>348</v>
      </c>
      <c r="E210" s="57"/>
      <c r="F210" s="9"/>
      <c r="I210" s="52"/>
      <c r="J210" s="53"/>
      <c r="K210" s="53"/>
      <c r="L210" s="53"/>
      <c r="M210" s="53"/>
      <c r="N210" s="53"/>
    </row>
    <row r="211" spans="1:32">
      <c r="B211" s="38"/>
      <c r="C211" s="37"/>
      <c r="E211" s="57"/>
      <c r="F211" s="9"/>
      <c r="K211" s="36"/>
      <c r="L211" s="35"/>
      <c r="M211" s="35"/>
    </row>
    <row r="212" spans="1:32">
      <c r="B212" s="10" t="s">
        <v>349</v>
      </c>
      <c r="C212" s="39"/>
      <c r="D212" s="3"/>
      <c r="E212" s="33"/>
      <c r="F212" s="9"/>
      <c r="K212" s="40"/>
      <c r="L212" s="35"/>
      <c r="M212" s="35"/>
    </row>
    <row r="213" spans="1:32">
      <c r="B213" s="31" t="s">
        <v>350</v>
      </c>
      <c r="C213" s="37"/>
      <c r="E213" s="57"/>
      <c r="F213" s="9"/>
      <c r="L213" s="35"/>
      <c r="M213" s="35"/>
    </row>
    <row r="214" spans="1:32" s="7" customFormat="1">
      <c r="A214" s="9"/>
      <c r="B214" s="32">
        <v>0.27660716161888332</v>
      </c>
      <c r="C214" s="37" t="s">
        <v>351</v>
      </c>
      <c r="D214" s="17"/>
      <c r="E214" s="57"/>
      <c r="F214" s="9"/>
      <c r="G214" s="22"/>
      <c r="L214" s="35"/>
      <c r="M214" s="35"/>
      <c r="P214" s="8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spans="1:32" s="7" customFormat="1">
      <c r="A215" s="9"/>
      <c r="B215" s="32">
        <v>0.3816260632293722</v>
      </c>
      <c r="C215" s="37" t="s">
        <v>352</v>
      </c>
      <c r="D215" s="17"/>
      <c r="E215" s="57"/>
      <c r="F215" s="9"/>
      <c r="G215" s="22"/>
      <c r="L215" s="35"/>
      <c r="M215" s="35"/>
      <c r="P215" s="8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spans="1:32" s="7" customFormat="1">
      <c r="A216" s="9"/>
      <c r="B216" s="32">
        <v>0.46828100390250788</v>
      </c>
      <c r="C216" s="37" t="s">
        <v>353</v>
      </c>
      <c r="D216" s="17"/>
      <c r="E216" s="57"/>
      <c r="F216" s="9"/>
      <c r="G216" s="22"/>
      <c r="L216" s="35"/>
      <c r="M216" s="35"/>
      <c r="P216" s="8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spans="1:32" s="7" customFormat="1">
      <c r="A217" s="9"/>
      <c r="B217" s="32">
        <v>0.55550981835493585</v>
      </c>
      <c r="C217" s="37" t="s">
        <v>354</v>
      </c>
      <c r="D217" s="17"/>
      <c r="E217" s="57"/>
      <c r="F217" s="9"/>
      <c r="G217" s="22"/>
      <c r="L217" s="35"/>
      <c r="M217" s="35"/>
      <c r="P217" s="8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spans="1:32" s="7" customFormat="1">
      <c r="A218" s="9"/>
      <c r="C218" s="41"/>
      <c r="D218" s="17"/>
      <c r="E218" s="57"/>
      <c r="F218" s="9"/>
      <c r="G218" s="22"/>
      <c r="K218" s="19"/>
      <c r="L218" s="19"/>
      <c r="M218" s="19"/>
      <c r="P218" s="8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spans="1:32" s="7" customFormat="1">
      <c r="A219" s="9"/>
      <c r="B219" s="10" t="s">
        <v>355</v>
      </c>
      <c r="C219" s="41"/>
      <c r="D219" s="17"/>
      <c r="E219" s="57"/>
      <c r="F219" s="9"/>
      <c r="G219" s="22"/>
      <c r="K219" s="19"/>
      <c r="L219" s="19"/>
      <c r="M219" s="19"/>
      <c r="P219" s="8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spans="1:32" s="7" customFormat="1">
      <c r="A220" s="9"/>
      <c r="B220" s="42" t="s">
        <v>393</v>
      </c>
      <c r="C220" s="41"/>
      <c r="D220" s="17"/>
      <c r="E220" s="57"/>
      <c r="F220" s="9"/>
      <c r="G220" s="22"/>
      <c r="K220" s="35"/>
      <c r="L220" s="35"/>
      <c r="M220" s="35"/>
      <c r="P220" s="8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spans="1:32" s="7" customFormat="1">
      <c r="A221" s="9"/>
      <c r="B221" s="31" t="s">
        <v>391</v>
      </c>
      <c r="C221" s="41"/>
      <c r="D221" s="17"/>
      <c r="E221" s="57"/>
      <c r="F221" s="9"/>
      <c r="G221" s="22"/>
      <c r="K221" s="35"/>
      <c r="L221" s="35"/>
      <c r="M221" s="35"/>
      <c r="P221" s="8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3" spans="1:32" s="7" customFormat="1">
      <c r="A223" s="9"/>
      <c r="B223" s="34" t="s">
        <v>358</v>
      </c>
      <c r="D223" s="17"/>
      <c r="E223" s="22"/>
      <c r="F223" s="30"/>
      <c r="G223" s="22"/>
      <c r="P223" s="8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spans="1:32" s="7" customFormat="1">
      <c r="A224" s="9"/>
      <c r="B224" s="9" t="s">
        <v>359</v>
      </c>
      <c r="D224" s="17"/>
      <c r="E224" s="22"/>
      <c r="F224" s="30"/>
      <c r="G224" s="22"/>
      <c r="P224" s="8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spans="1:32" s="7" customFormat="1">
      <c r="A225" s="9"/>
      <c r="B225" s="9" t="s">
        <v>360</v>
      </c>
      <c r="D225" s="17"/>
      <c r="E225" s="22"/>
      <c r="F225" s="30"/>
      <c r="G225" s="22"/>
      <c r="P225" s="8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7" spans="1:32" s="7" customFormat="1">
      <c r="A227" s="9"/>
      <c r="B227" s="34" t="s">
        <v>377</v>
      </c>
      <c r="D227" s="17"/>
      <c r="E227" s="22"/>
      <c r="F227" s="30"/>
      <c r="G227" s="22"/>
      <c r="P227" s="8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spans="1:32" s="7" customFormat="1" ht="13.8">
      <c r="A228" s="9"/>
      <c r="B228" s="55" t="s">
        <v>378</v>
      </c>
      <c r="D228" s="17"/>
      <c r="E228" s="22"/>
      <c r="F228" s="30"/>
      <c r="G228" s="22"/>
      <c r="P228" s="8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1:32" s="7" customFormat="1">
      <c r="A229" s="9"/>
      <c r="B229" s="9" t="s">
        <v>392</v>
      </c>
      <c r="D229" s="17"/>
      <c r="E229" s="22"/>
      <c r="F229" s="30"/>
      <c r="G229" s="22"/>
      <c r="P229" s="8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1:32" s="7" customFormat="1">
      <c r="A230" s="9"/>
      <c r="B230" s="9" t="s">
        <v>379</v>
      </c>
      <c r="D230" s="17"/>
      <c r="E230" s="22"/>
      <c r="F230" s="30"/>
      <c r="G230" s="22"/>
      <c r="P230" s="8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</sheetData>
  <pageMargins left="0.25" right="0.25" top="0.5" bottom="0.5" header="0.5" footer="0.5"/>
  <pageSetup scale="98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506C-D271-4705-B44E-4C0A79F78406}">
  <sheetPr codeName="Sheet13">
    <tabColor theme="1"/>
  </sheetPr>
  <dimension ref="A1:AN374"/>
  <sheetViews>
    <sheetView showGridLines="0" zoomScaleNormal="100" workbookViewId="0">
      <selection activeCell="P7" sqref="P7:Z332"/>
    </sheetView>
  </sheetViews>
  <sheetFormatPr defaultColWidth="8.90625" defaultRowHeight="13.2"/>
  <cols>
    <col min="1" max="1" width="8.90625" style="9" customWidth="1"/>
    <col min="2" max="2" width="10.90625" style="169" bestFit="1" customWidth="1"/>
    <col min="3" max="3" width="8.90625" style="16" bestFit="1" customWidth="1"/>
    <col min="4" max="4" width="46.54296875" style="30" bestFit="1" customWidth="1"/>
    <col min="5" max="5" width="8.90625" style="22" bestFit="1" customWidth="1"/>
    <col min="6" max="12" width="8.90625" style="169" bestFit="1" customWidth="1"/>
    <col min="13" max="13" width="8.08984375" style="169" bestFit="1" customWidth="1"/>
    <col min="14" max="14" width="5.54296875" style="9" hidden="1" customWidth="1"/>
    <col min="15" max="15" width="2" style="9" hidden="1" customWidth="1"/>
    <col min="16" max="16" width="13.08984375" style="422" hidden="1" customWidth="1"/>
    <col min="17" max="17" width="8.90625" style="391" hidden="1" customWidth="1"/>
    <col min="18" max="18" width="44.453125" style="422" hidden="1" customWidth="1"/>
    <col min="19" max="19" width="10.453125" style="391" hidden="1" customWidth="1"/>
    <col min="20" max="21" width="8.08984375" style="391" hidden="1" customWidth="1"/>
    <col min="22" max="22" width="12.08984375" style="391" hidden="1" customWidth="1"/>
    <col min="23" max="26" width="8.08984375" style="391" hidden="1" customWidth="1"/>
    <col min="27" max="27" width="8.08984375" style="398" hidden="1" customWidth="1"/>
    <col min="28" max="28" width="8.90625" style="398" hidden="1" customWidth="1"/>
    <col min="29" max="29" width="44.453125" style="410" hidden="1" customWidth="1"/>
    <col min="30" max="30" width="8.90625" style="398" hidden="1" customWidth="1"/>
    <col min="31" max="31" width="8.08984375" style="402" hidden="1" customWidth="1"/>
    <col min="32" max="32" width="9" style="402" hidden="1" customWidth="1"/>
    <col min="33" max="33" width="10.08984375" style="402" hidden="1" customWidth="1"/>
    <col min="34" max="34" width="9" style="402" hidden="1" customWidth="1"/>
    <col min="35" max="35" width="10.08984375" style="402" hidden="1" customWidth="1"/>
    <col min="36" max="36" width="9" style="402" hidden="1" customWidth="1"/>
    <col min="37" max="37" width="10.08984375" style="402" hidden="1" customWidth="1"/>
    <col min="38" max="38" width="9" style="402" hidden="1" customWidth="1"/>
    <col min="39" max="39" width="5.54296875" style="9" hidden="1" customWidth="1"/>
    <col min="40" max="40" width="8.90625" style="9" hidden="1" customWidth="1"/>
    <col min="41" max="16384" width="8.90625" style="9"/>
  </cols>
  <sheetData>
    <row r="1" spans="1:40">
      <c r="A1" s="9" t="s">
        <v>1042</v>
      </c>
    </row>
    <row r="3" spans="1:40" ht="14.4">
      <c r="A3" s="1" t="s">
        <v>482</v>
      </c>
      <c r="B3" s="2"/>
      <c r="C3" s="338"/>
      <c r="D3" s="5"/>
      <c r="E3" s="6"/>
      <c r="F3" s="217">
        <v>2.75E-2</v>
      </c>
      <c r="G3" s="6"/>
      <c r="H3" s="228"/>
      <c r="I3" s="228"/>
      <c r="M3" s="8"/>
      <c r="P3" s="422" t="s">
        <v>828</v>
      </c>
      <c r="Q3" s="421">
        <v>1.0249999999999999</v>
      </c>
      <c r="T3" s="423"/>
    </row>
    <row r="4" spans="1:40">
      <c r="A4" s="438" t="str">
        <f>"Effective January 1, 2023 "&amp;"("&amp;TEXT(IncrPerc2023-100%,"#.00%")&amp;" Increase)"</f>
        <v>Effective January 1, 2023 (2.50% Increase)</v>
      </c>
      <c r="B4" s="114"/>
      <c r="C4" s="26"/>
      <c r="D4" s="325"/>
      <c r="E4" s="6"/>
      <c r="F4" s="6"/>
      <c r="G4" s="6"/>
      <c r="H4" s="6"/>
      <c r="I4" s="76"/>
      <c r="M4" s="8"/>
      <c r="P4" s="422" t="s">
        <v>829</v>
      </c>
      <c r="Q4" s="391" t="s">
        <v>830</v>
      </c>
      <c r="AF4" s="428" t="s">
        <v>890</v>
      </c>
    </row>
    <row r="5" spans="1:40">
      <c r="A5" s="386" t="s">
        <v>1071</v>
      </c>
      <c r="B5" s="2"/>
      <c r="C5" s="338"/>
      <c r="D5" s="5"/>
      <c r="E5" s="6"/>
      <c r="F5" s="6"/>
      <c r="G5" s="102"/>
      <c r="H5" s="102"/>
      <c r="I5" s="102"/>
      <c r="J5" s="102"/>
      <c r="K5" s="102"/>
      <c r="L5" s="102"/>
      <c r="M5" s="102"/>
    </row>
    <row r="6" spans="1:40">
      <c r="A6" s="382"/>
      <c r="B6" s="2"/>
      <c r="C6" s="338"/>
      <c r="D6" s="5"/>
      <c r="E6" s="6"/>
      <c r="F6" s="6"/>
      <c r="G6" s="6"/>
      <c r="H6" s="6"/>
      <c r="I6" s="6"/>
      <c r="J6" s="6"/>
      <c r="K6" s="6"/>
      <c r="L6" s="6"/>
      <c r="M6" s="6"/>
      <c r="T6" s="391">
        <v>4</v>
      </c>
      <c r="U6" s="391">
        <f t="shared" ref="U6:Z6" si="0">T6+1</f>
        <v>5</v>
      </c>
      <c r="V6" s="391">
        <f t="shared" si="0"/>
        <v>6</v>
      </c>
      <c r="W6" s="391">
        <f t="shared" si="0"/>
        <v>7</v>
      </c>
      <c r="X6" s="391">
        <f t="shared" si="0"/>
        <v>8</v>
      </c>
      <c r="Y6" s="391">
        <f t="shared" si="0"/>
        <v>9</v>
      </c>
      <c r="Z6" s="391">
        <f t="shared" si="0"/>
        <v>10</v>
      </c>
    </row>
    <row r="7" spans="1:40" ht="25.35" customHeight="1">
      <c r="A7" s="287" t="s">
        <v>2</v>
      </c>
      <c r="B7" s="287" t="s">
        <v>3</v>
      </c>
      <c r="C7" s="339" t="s">
        <v>4</v>
      </c>
      <c r="D7" s="287" t="s">
        <v>5</v>
      </c>
      <c r="E7" s="289" t="s">
        <v>677</v>
      </c>
      <c r="F7" s="287" t="s">
        <v>675</v>
      </c>
      <c r="G7" s="290" t="s">
        <v>8</v>
      </c>
      <c r="H7" s="291" t="s">
        <v>9</v>
      </c>
      <c r="I7" s="290" t="s">
        <v>10</v>
      </c>
      <c r="J7" s="291" t="s">
        <v>11</v>
      </c>
      <c r="K7" s="290" t="s">
        <v>12</v>
      </c>
      <c r="L7" s="291" t="s">
        <v>13</v>
      </c>
      <c r="M7" s="290" t="s">
        <v>14</v>
      </c>
      <c r="P7" s="435" t="s">
        <v>3</v>
      </c>
      <c r="Q7" s="414" t="s">
        <v>825</v>
      </c>
      <c r="R7" s="417" t="s">
        <v>824</v>
      </c>
      <c r="S7" s="418" t="s">
        <v>827</v>
      </c>
      <c r="T7" s="419" t="s">
        <v>8</v>
      </c>
      <c r="U7" s="420" t="s">
        <v>9</v>
      </c>
      <c r="V7" s="419" t="s">
        <v>10</v>
      </c>
      <c r="W7" s="420" t="s">
        <v>11</v>
      </c>
      <c r="X7" s="419" t="s">
        <v>12</v>
      </c>
      <c r="Y7" s="420" t="s">
        <v>13</v>
      </c>
      <c r="Z7" s="419" t="s">
        <v>14</v>
      </c>
      <c r="AA7" s="399" t="s">
        <v>4</v>
      </c>
      <c r="AB7" s="399" t="s">
        <v>825</v>
      </c>
      <c r="AC7" s="411" t="s">
        <v>824</v>
      </c>
      <c r="AD7" s="399" t="s">
        <v>832</v>
      </c>
      <c r="AE7" s="425" t="s">
        <v>823</v>
      </c>
      <c r="AF7" s="407" t="s">
        <v>8</v>
      </c>
      <c r="AG7" s="408" t="s">
        <v>9</v>
      </c>
      <c r="AH7" s="407" t="s">
        <v>10</v>
      </c>
      <c r="AI7" s="408" t="s">
        <v>11</v>
      </c>
      <c r="AJ7" s="407" t="s">
        <v>12</v>
      </c>
      <c r="AK7" s="408" t="s">
        <v>13</v>
      </c>
      <c r="AL7" s="407" t="s">
        <v>14</v>
      </c>
    </row>
    <row r="8" spans="1:40" ht="12.75" customHeight="1">
      <c r="A8" s="272" t="s">
        <v>91</v>
      </c>
      <c r="B8" s="272" t="s">
        <v>253</v>
      </c>
      <c r="C8" s="272" t="s">
        <v>254</v>
      </c>
      <c r="D8" s="260" t="s">
        <v>255</v>
      </c>
      <c r="E8" s="265">
        <v>358</v>
      </c>
      <c r="F8" s="262">
        <v>7</v>
      </c>
      <c r="G8" s="285">
        <f t="shared" ref="G8:G76" ca="1" si="1">T8</f>
        <v>27.966667053261403</v>
      </c>
      <c r="H8" s="285">
        <f t="shared" ref="H8:H76" ca="1" si="2">U8</f>
        <v>29.585356197612516</v>
      </c>
      <c r="I8" s="285">
        <f t="shared" ref="I8:I76" ca="1" si="3">V8</f>
        <v>31.111984322090215</v>
      </c>
      <c r="J8" s="285">
        <f t="shared" ref="J8:J76" ca="1" si="4">W8</f>
        <v>32.850249819699222</v>
      </c>
      <c r="K8" s="285">
        <f t="shared" ref="K8:K76" ca="1" si="5">X8</f>
        <v>34.625938999142413</v>
      </c>
      <c r="L8" s="285">
        <f t="shared" ref="L8:L76" ca="1" si="6">Y8</f>
        <v>36.734569899731227</v>
      </c>
      <c r="M8" s="285">
        <f t="shared" ref="M8:M76" ca="1" si="7">Z8</f>
        <v>38.84320080032002</v>
      </c>
      <c r="P8" s="409" t="str">
        <f t="shared" ref="P8:P76" si="8">B8</f>
        <v>00003C</v>
      </c>
      <c r="Q8" s="397" t="s">
        <v>826</v>
      </c>
      <c r="R8" s="409" t="str">
        <f t="shared" ref="R8:R76" si="9">D8</f>
        <v>311 Training Coordinator</v>
      </c>
      <c r="S8" s="397" t="str">
        <f t="shared" ref="S8:S43" si="10">C8</f>
        <v>16</v>
      </c>
      <c r="T8" s="394" cm="1">
        <f t="array" aca="1" ref="T8" ca="1">IF($Q8="Y",VLOOKUP($P8,INDIRECT($Q$4),T$6,0)*INDIRECT($P$3),VLOOKUP($P8,INDIRECT($Q$4),T$6,0))</f>
        <v>27.966667053261403</v>
      </c>
      <c r="U8" s="394" cm="1">
        <f t="array" aca="1" ref="U8" ca="1">IF($Q8="Y",VLOOKUP($P8,INDIRECT($Q$4),U$6,0)*INDIRECT($P$3),VLOOKUP($P8,INDIRECT($Q$4),U$6,0))</f>
        <v>29.585356197612516</v>
      </c>
      <c r="V8" s="394" cm="1">
        <f t="array" aca="1" ref="V8" ca="1">IF($Q8="Y",VLOOKUP($P8,INDIRECT($Q$4),V$6,0)*INDIRECT($P$3),VLOOKUP($P8,INDIRECT($Q$4),V$6,0))</f>
        <v>31.111984322090215</v>
      </c>
      <c r="W8" s="394" cm="1">
        <f t="array" aca="1" ref="W8" ca="1">IF($Q8="Y",VLOOKUP($P8,INDIRECT($Q$4),W$6,0)*INDIRECT($P$3),VLOOKUP($P8,INDIRECT($Q$4),W$6,0))</f>
        <v>32.850249819699222</v>
      </c>
      <c r="X8" s="394" cm="1">
        <f t="array" aca="1" ref="X8" ca="1">IF($Q8="Y",VLOOKUP($P8,INDIRECT($Q$4),X$6,0)*INDIRECT($P$3),VLOOKUP($P8,INDIRECT($Q$4),X$6,0))</f>
        <v>34.625938999142413</v>
      </c>
      <c r="Y8" s="394" cm="1">
        <f t="array" aca="1" ref="Y8" ca="1">IF($Q8="Y",VLOOKUP($P8,INDIRECT($Q$4),Y$6,0)*INDIRECT($P$3),VLOOKUP($P8,INDIRECT($Q$4),Y$6,0))</f>
        <v>36.734569899731227</v>
      </c>
      <c r="Z8" s="394" cm="1">
        <f t="array" aca="1" ref="Z8" ca="1">IF($Q8="Y",VLOOKUP($P8,INDIRECT($Q$4),Z$6,0)*INDIRECT($P$3),VLOOKUP($P8,INDIRECT($Q$4),Z$6,0))</f>
        <v>38.84320080032002</v>
      </c>
      <c r="AA8" s="406" t="str">
        <f t="shared" ref="AA8:AA43" si="11">B8</f>
        <v>00003C</v>
      </c>
      <c r="AB8" s="406" t="str">
        <f t="shared" ref="AB8:AB43" si="12">Q8</f>
        <v>Y</v>
      </c>
      <c r="AC8" s="412" t="str">
        <f t="shared" ref="AC8:AC76" si="13">D8</f>
        <v>311 Training Coordinator</v>
      </c>
      <c r="AD8" s="406" t="str">
        <f t="shared" ref="AD8:AD43" si="14">C8</f>
        <v>16</v>
      </c>
      <c r="AE8" s="398" t="str">
        <f t="shared" ref="AE8:AE43" si="15">LEFT(A8,1)</f>
        <v>N</v>
      </c>
      <c r="AF8" s="403">
        <f t="shared" ref="AF8:AF43" ca="1" si="16">IF($AE8="N",ROUND(T8,3),IF($AE8="E",ROUNDUP(T8/2080,3),"check"))</f>
        <v>27.966999999999999</v>
      </c>
      <c r="AG8" s="403">
        <f t="shared" ref="AG8:AG43" ca="1" si="17">IF($AE8="N",ROUND(U8,3),IF($AE8="E",ROUNDUP(U8/2080,3),"check"))</f>
        <v>29.585000000000001</v>
      </c>
      <c r="AH8" s="403">
        <f t="shared" ref="AH8:AH43" ca="1" si="18">IF($AE8="N",ROUND(V8,3),IF($AE8="E",ROUNDUP(V8/2080,3),"check"))</f>
        <v>31.111999999999998</v>
      </c>
      <c r="AI8" s="403">
        <f t="shared" ref="AI8:AI43" ca="1" si="19">IF($AE8="N",ROUND(W8,3),IF($AE8="E",ROUNDUP(W8/2080,3),"check"))</f>
        <v>32.85</v>
      </c>
      <c r="AJ8" s="403">
        <f t="shared" ref="AJ8:AJ43" ca="1" si="20">IF($AE8="N",ROUND(X8,3),IF($AE8="E",ROUNDUP(X8/2080,3),"check"))</f>
        <v>34.625999999999998</v>
      </c>
      <c r="AK8" s="403">
        <f t="shared" ref="AK8:AK43" ca="1" si="21">IF($AE8="N",ROUND(Y8,3),IF($AE8="E",ROUNDUP(Y8/2080,3),"check"))</f>
        <v>36.734999999999999</v>
      </c>
      <c r="AL8" s="403">
        <f t="shared" ref="AL8:AL43" ca="1" si="22">IF($AE8="N",ROUND(Z8,3),IF($AE8="E",ROUNDUP(Z8/2080,3),"check"))</f>
        <v>38.843000000000004</v>
      </c>
      <c r="AN8" s="9" t="e">
        <f>FIND(" ",B8)</f>
        <v>#VALUE!</v>
      </c>
    </row>
    <row r="9" spans="1:40" ht="12.75" customHeight="1">
      <c r="A9" s="259" t="s">
        <v>16</v>
      </c>
      <c r="B9" s="259" t="s">
        <v>437</v>
      </c>
      <c r="C9" s="259">
        <v>29</v>
      </c>
      <c r="D9" s="260" t="s">
        <v>420</v>
      </c>
      <c r="E9" s="261">
        <v>365</v>
      </c>
      <c r="F9" s="262">
        <v>8</v>
      </c>
      <c r="G9" s="285">
        <f t="shared" ca="1" si="1"/>
        <v>62074.410992361401</v>
      </c>
      <c r="H9" s="285">
        <f t="shared" ca="1" si="2"/>
        <v>65479.724497567106</v>
      </c>
      <c r="I9" s="285">
        <f t="shared" ca="1" si="3"/>
        <v>68882.16432048993</v>
      </c>
      <c r="J9" s="285">
        <f t="shared" ca="1" si="4"/>
        <v>72488.635585496784</v>
      </c>
      <c r="K9" s="285">
        <f t="shared" ca="1" si="5"/>
        <v>76342.243526830847</v>
      </c>
      <c r="L9" s="285">
        <f t="shared" ca="1" si="6"/>
        <v>81125.397601045581</v>
      </c>
      <c r="M9" s="285">
        <f t="shared" ca="1" si="7"/>
        <v>85908.5516752603</v>
      </c>
      <c r="P9" s="409" t="str">
        <f t="shared" si="8"/>
        <v>00027C</v>
      </c>
      <c r="Q9" s="397" t="s">
        <v>826</v>
      </c>
      <c r="R9" s="409" t="str">
        <f t="shared" si="9"/>
        <v>911 Training and Quality Assurance Specialist</v>
      </c>
      <c r="S9" s="397">
        <f t="shared" si="10"/>
        <v>29</v>
      </c>
      <c r="T9" s="394" cm="1">
        <f t="array" aca="1" ref="T9" ca="1">IF($Q9="Y",VLOOKUP($P9,INDIRECT($Q$4),T$6,0)*INDIRECT($P$3),VLOOKUP($P9,INDIRECT($Q$4),T$6,0))</f>
        <v>62074.410992361401</v>
      </c>
      <c r="U9" s="394" cm="1">
        <f t="array" aca="1" ref="U9" ca="1">IF($Q9="Y",VLOOKUP($P9,INDIRECT($Q$4),U$6,0)*INDIRECT($P$3),VLOOKUP($P9,INDIRECT($Q$4),U$6,0))</f>
        <v>65479.724497567106</v>
      </c>
      <c r="V9" s="394" cm="1">
        <f t="array" aca="1" ref="V9" ca="1">IF($Q9="Y",VLOOKUP($P9,INDIRECT($Q$4),V$6,0)*INDIRECT($P$3),VLOOKUP($P9,INDIRECT($Q$4),V$6,0))</f>
        <v>68882.16432048993</v>
      </c>
      <c r="W9" s="394" cm="1">
        <f t="array" aca="1" ref="W9" ca="1">IF($Q9="Y",VLOOKUP($P9,INDIRECT($Q$4),W$6,0)*INDIRECT($P$3),VLOOKUP($P9,INDIRECT($Q$4),W$6,0))</f>
        <v>72488.635585496784</v>
      </c>
      <c r="X9" s="394" cm="1">
        <f t="array" aca="1" ref="X9" ca="1">IF($Q9="Y",VLOOKUP($P9,INDIRECT($Q$4),X$6,0)*INDIRECT($P$3),VLOOKUP($P9,INDIRECT($Q$4),X$6,0))</f>
        <v>76342.243526830847</v>
      </c>
      <c r="Y9" s="394" cm="1">
        <f t="array" aca="1" ref="Y9" ca="1">IF($Q9="Y",VLOOKUP($P9,INDIRECT($Q$4),Y$6,0)*INDIRECT($P$3),VLOOKUP($P9,INDIRECT($Q$4),Y$6,0))</f>
        <v>81125.397601045581</v>
      </c>
      <c r="Z9" s="394" cm="1">
        <f t="array" aca="1" ref="Z9" ca="1">IF($Q9="Y",VLOOKUP($P9,INDIRECT($Q$4),Z$6,0)*INDIRECT($P$3),VLOOKUP($P9,INDIRECT($Q$4),Z$6,0))</f>
        <v>85908.5516752603</v>
      </c>
      <c r="AA9" s="406" t="str">
        <f t="shared" si="11"/>
        <v>00027C</v>
      </c>
      <c r="AB9" s="406" t="str">
        <f t="shared" si="12"/>
        <v>Y</v>
      </c>
      <c r="AC9" s="412" t="str">
        <f t="shared" si="13"/>
        <v>911 Training and Quality Assurance Specialist</v>
      </c>
      <c r="AD9" s="406">
        <f t="shared" si="14"/>
        <v>29</v>
      </c>
      <c r="AE9" s="398" t="str">
        <f t="shared" si="15"/>
        <v>E</v>
      </c>
      <c r="AF9" s="403">
        <f t="shared" ca="1" si="16"/>
        <v>29.844000000000001</v>
      </c>
      <c r="AG9" s="403">
        <f t="shared" ca="1" si="17"/>
        <v>31.481000000000002</v>
      </c>
      <c r="AH9" s="403">
        <f t="shared" ca="1" si="18"/>
        <v>33.116999999999997</v>
      </c>
      <c r="AI9" s="403">
        <f t="shared" ca="1" si="19"/>
        <v>34.850999999999999</v>
      </c>
      <c r="AJ9" s="403">
        <f t="shared" ca="1" si="20"/>
        <v>36.704000000000001</v>
      </c>
      <c r="AK9" s="403">
        <f t="shared" ca="1" si="21"/>
        <v>39.003</v>
      </c>
      <c r="AL9" s="403">
        <f t="shared" ca="1" si="22"/>
        <v>41.302999999999997</v>
      </c>
      <c r="AN9" s="9" t="e">
        <f t="shared" ref="AN9:AN72" si="23">FIND(" ",B9)</f>
        <v>#VALUE!</v>
      </c>
    </row>
    <row r="10" spans="1:40" ht="12.75" customHeight="1">
      <c r="A10" s="259" t="s">
        <v>91</v>
      </c>
      <c r="B10" s="259" t="s">
        <v>256</v>
      </c>
      <c r="C10" s="259" t="s">
        <v>257</v>
      </c>
      <c r="D10" s="260" t="s">
        <v>258</v>
      </c>
      <c r="E10" s="265">
        <v>363</v>
      </c>
      <c r="F10" s="262">
        <v>8</v>
      </c>
      <c r="G10" s="285">
        <f t="shared" ca="1" si="1"/>
        <v>28.347217826927331</v>
      </c>
      <c r="H10" s="285">
        <f t="shared" ca="1" si="2"/>
        <v>29.778532656281897</v>
      </c>
      <c r="I10" s="285">
        <f t="shared" ca="1" si="3"/>
        <v>31.381163160192393</v>
      </c>
      <c r="J10" s="285">
        <f t="shared" ca="1" si="4"/>
        <v>33.043201518989235</v>
      </c>
      <c r="K10" s="285">
        <f t="shared" ca="1" si="5"/>
        <v>34.78260824694037</v>
      </c>
      <c r="L10" s="285">
        <f t="shared" ca="1" si="6"/>
        <v>36.895252974525256</v>
      </c>
      <c r="M10" s="285">
        <f t="shared" ca="1" si="7"/>
        <v>39.007897702110128</v>
      </c>
      <c r="P10" s="409" t="str">
        <f t="shared" si="8"/>
        <v>00180C</v>
      </c>
      <c r="Q10" s="397" t="s">
        <v>826</v>
      </c>
      <c r="R10" s="409" t="str">
        <f t="shared" si="9"/>
        <v xml:space="preserve">Accountant I </v>
      </c>
      <c r="S10" s="397" t="str">
        <f t="shared" si="10"/>
        <v>25</v>
      </c>
      <c r="T10" s="394" cm="1">
        <f t="array" aca="1" ref="T10" ca="1">IF($Q10="Y",VLOOKUP($P10,INDIRECT($Q$4),T$6,0)*INDIRECT($P$3),VLOOKUP($P10,INDIRECT($Q$4),T$6,0))</f>
        <v>28.347217826927331</v>
      </c>
      <c r="U10" s="394" cm="1">
        <f t="array" aca="1" ref="U10" ca="1">IF($Q10="Y",VLOOKUP($P10,INDIRECT($Q$4),U$6,0)*INDIRECT($P$3),VLOOKUP($P10,INDIRECT($Q$4),U$6,0))</f>
        <v>29.778532656281897</v>
      </c>
      <c r="V10" s="394" cm="1">
        <f t="array" aca="1" ref="V10" ca="1">IF($Q10="Y",VLOOKUP($P10,INDIRECT($Q$4),V$6,0)*INDIRECT($P$3),VLOOKUP($P10,INDIRECT($Q$4),V$6,0))</f>
        <v>31.381163160192393</v>
      </c>
      <c r="W10" s="394" cm="1">
        <f t="array" aca="1" ref="W10" ca="1">IF($Q10="Y",VLOOKUP($P10,INDIRECT($Q$4),W$6,0)*INDIRECT($P$3),VLOOKUP($P10,INDIRECT($Q$4),W$6,0))</f>
        <v>33.043201518989235</v>
      </c>
      <c r="X10" s="394" cm="1">
        <f t="array" aca="1" ref="X10" ca="1">IF($Q10="Y",VLOOKUP($P10,INDIRECT($Q$4),X$6,0)*INDIRECT($P$3),VLOOKUP($P10,INDIRECT($Q$4),X$6,0))</f>
        <v>34.78260824694037</v>
      </c>
      <c r="Y10" s="394" cm="1">
        <f t="array" aca="1" ref="Y10" ca="1">IF($Q10="Y",VLOOKUP($P10,INDIRECT($Q$4),Y$6,0)*INDIRECT($P$3),VLOOKUP($P10,INDIRECT($Q$4),Y$6,0))</f>
        <v>36.895252974525256</v>
      </c>
      <c r="Z10" s="394" cm="1">
        <f t="array" aca="1" ref="Z10" ca="1">IF($Q10="Y",VLOOKUP($P10,INDIRECT($Q$4),Z$6,0)*INDIRECT($P$3),VLOOKUP($P10,INDIRECT($Q$4),Z$6,0))</f>
        <v>39.007897702110128</v>
      </c>
      <c r="AA10" s="406" t="str">
        <f t="shared" si="11"/>
        <v>00180C</v>
      </c>
      <c r="AB10" s="406" t="str">
        <f t="shared" si="12"/>
        <v>Y</v>
      </c>
      <c r="AC10" s="412" t="str">
        <f t="shared" si="13"/>
        <v xml:space="preserve">Accountant I </v>
      </c>
      <c r="AD10" s="406" t="str">
        <f t="shared" si="14"/>
        <v>25</v>
      </c>
      <c r="AE10" s="398" t="str">
        <f t="shared" si="15"/>
        <v>N</v>
      </c>
      <c r="AF10" s="403">
        <f t="shared" ca="1" si="16"/>
        <v>28.347000000000001</v>
      </c>
      <c r="AG10" s="403">
        <f t="shared" ca="1" si="17"/>
        <v>29.779</v>
      </c>
      <c r="AH10" s="403">
        <f t="shared" ca="1" si="18"/>
        <v>31.381</v>
      </c>
      <c r="AI10" s="403">
        <f t="shared" ca="1" si="19"/>
        <v>33.042999999999999</v>
      </c>
      <c r="AJ10" s="403">
        <f t="shared" ca="1" si="20"/>
        <v>34.783000000000001</v>
      </c>
      <c r="AK10" s="403">
        <f t="shared" ca="1" si="21"/>
        <v>36.895000000000003</v>
      </c>
      <c r="AL10" s="403">
        <f t="shared" ca="1" si="22"/>
        <v>39.008000000000003</v>
      </c>
      <c r="AN10" s="9" t="e">
        <f t="shared" si="23"/>
        <v>#VALUE!</v>
      </c>
    </row>
    <row r="11" spans="1:40" ht="12.75" customHeight="1">
      <c r="A11" s="259" t="s">
        <v>16</v>
      </c>
      <c r="B11" s="259" t="s">
        <v>17</v>
      </c>
      <c r="C11" s="259">
        <v>40</v>
      </c>
      <c r="D11" s="260" t="s">
        <v>18</v>
      </c>
      <c r="E11" s="265">
        <v>420</v>
      </c>
      <c r="F11" s="262">
        <v>9</v>
      </c>
      <c r="G11" s="285">
        <f t="shared" ca="1" si="1"/>
        <v>66956.797190964338</v>
      </c>
      <c r="H11" s="285">
        <f t="shared" ca="1" si="2"/>
        <v>70520.1632217281</v>
      </c>
      <c r="I11" s="285">
        <f t="shared" ca="1" si="3"/>
        <v>74457.107949265512</v>
      </c>
      <c r="J11" s="285">
        <f t="shared" ca="1" si="4"/>
        <v>78517.621014966469</v>
      </c>
      <c r="K11" s="285">
        <f t="shared" ca="1" si="5"/>
        <v>82655.723502305031</v>
      </c>
      <c r="L11" s="285">
        <f t="shared" ca="1" si="6"/>
        <v>87600.620079963643</v>
      </c>
      <c r="M11" s="285">
        <f t="shared" ca="1" si="7"/>
        <v>92545.516657622327</v>
      </c>
      <c r="P11" s="409" t="str">
        <f t="shared" si="8"/>
        <v>00220C</v>
      </c>
      <c r="Q11" s="397" t="s">
        <v>826</v>
      </c>
      <c r="R11" s="409" t="str">
        <f t="shared" si="9"/>
        <v xml:space="preserve">Accountant II </v>
      </c>
      <c r="S11" s="397">
        <f t="shared" si="10"/>
        <v>40</v>
      </c>
      <c r="T11" s="394" cm="1">
        <f t="array" aca="1" ref="T11" ca="1">IF($Q11="Y",VLOOKUP($P11,INDIRECT($Q$4),T$6,0)*INDIRECT($P$3),VLOOKUP($P11,INDIRECT($Q$4),T$6,0))</f>
        <v>66956.797190964338</v>
      </c>
      <c r="U11" s="394" cm="1">
        <f t="array" aca="1" ref="U11" ca="1">IF($Q11="Y",VLOOKUP($P11,INDIRECT($Q$4),U$6,0)*INDIRECT($P$3),VLOOKUP($P11,INDIRECT($Q$4),U$6,0))</f>
        <v>70520.1632217281</v>
      </c>
      <c r="V11" s="394" cm="1">
        <f t="array" aca="1" ref="V11" ca="1">IF($Q11="Y",VLOOKUP($P11,INDIRECT($Q$4),V$6,0)*INDIRECT($P$3),VLOOKUP($P11,INDIRECT($Q$4),V$6,0))</f>
        <v>74457.107949265512</v>
      </c>
      <c r="W11" s="394" cm="1">
        <f t="array" aca="1" ref="W11" ca="1">IF($Q11="Y",VLOOKUP($P11,INDIRECT($Q$4),W$6,0)*INDIRECT($P$3),VLOOKUP($P11,INDIRECT($Q$4),W$6,0))</f>
        <v>78517.621014966469</v>
      </c>
      <c r="X11" s="394" cm="1">
        <f t="array" aca="1" ref="X11" ca="1">IF($Q11="Y",VLOOKUP($P11,INDIRECT($Q$4),X$6,0)*INDIRECT($P$3),VLOOKUP($P11,INDIRECT($Q$4),X$6,0))</f>
        <v>82655.723502305031</v>
      </c>
      <c r="Y11" s="394" cm="1">
        <f t="array" aca="1" ref="Y11" ca="1">IF($Q11="Y",VLOOKUP($P11,INDIRECT($Q$4),Y$6,0)*INDIRECT($P$3),VLOOKUP($P11,INDIRECT($Q$4),Y$6,0))</f>
        <v>87600.620079963643</v>
      </c>
      <c r="Z11" s="394" cm="1">
        <f t="array" aca="1" ref="Z11" ca="1">IF($Q11="Y",VLOOKUP($P11,INDIRECT($Q$4),Z$6,0)*INDIRECT($P$3),VLOOKUP($P11,INDIRECT($Q$4),Z$6,0))</f>
        <v>92545.516657622327</v>
      </c>
      <c r="AA11" s="406" t="str">
        <f t="shared" si="11"/>
        <v>00220C</v>
      </c>
      <c r="AB11" s="406" t="str">
        <f t="shared" si="12"/>
        <v>Y</v>
      </c>
      <c r="AC11" s="412" t="str">
        <f t="shared" si="13"/>
        <v xml:space="preserve">Accountant II </v>
      </c>
      <c r="AD11" s="406">
        <f t="shared" si="14"/>
        <v>40</v>
      </c>
      <c r="AE11" s="398" t="str">
        <f t="shared" si="15"/>
        <v>E</v>
      </c>
      <c r="AF11" s="403">
        <f t="shared" ca="1" si="16"/>
        <v>32.190999999999995</v>
      </c>
      <c r="AG11" s="403">
        <f t="shared" ca="1" si="17"/>
        <v>33.903999999999996</v>
      </c>
      <c r="AH11" s="403">
        <f t="shared" ca="1" si="18"/>
        <v>35.796999999999997</v>
      </c>
      <c r="AI11" s="403">
        <f t="shared" ca="1" si="19"/>
        <v>37.748999999999995</v>
      </c>
      <c r="AJ11" s="403">
        <f t="shared" ca="1" si="20"/>
        <v>39.738999999999997</v>
      </c>
      <c r="AK11" s="403">
        <f t="shared" ca="1" si="21"/>
        <v>42.116</v>
      </c>
      <c r="AL11" s="403">
        <f t="shared" ca="1" si="22"/>
        <v>44.494</v>
      </c>
      <c r="AN11" s="9" t="e">
        <f t="shared" si="23"/>
        <v>#VALUE!</v>
      </c>
    </row>
    <row r="12" spans="1:40" ht="12.75" customHeight="1">
      <c r="A12" s="259" t="s">
        <v>16</v>
      </c>
      <c r="B12" s="259" t="s">
        <v>436</v>
      </c>
      <c r="C12" s="259">
        <v>35</v>
      </c>
      <c r="D12" s="260" t="s">
        <v>431</v>
      </c>
      <c r="E12" s="265">
        <v>378</v>
      </c>
      <c r="F12" s="262">
        <v>8</v>
      </c>
      <c r="G12" s="285">
        <f t="shared" ca="1" si="1"/>
        <v>62074.410992361401</v>
      </c>
      <c r="H12" s="285">
        <f t="shared" ca="1" si="2"/>
        <v>65479.724497567106</v>
      </c>
      <c r="I12" s="285">
        <f t="shared" ca="1" si="3"/>
        <v>68882.16432048993</v>
      </c>
      <c r="J12" s="285">
        <f t="shared" ca="1" si="4"/>
        <v>72488.635585496784</v>
      </c>
      <c r="K12" s="285">
        <f t="shared" ca="1" si="5"/>
        <v>76342.243526830847</v>
      </c>
      <c r="L12" s="285">
        <f t="shared" ca="1" si="6"/>
        <v>81605.758758888973</v>
      </c>
      <c r="M12" s="285">
        <f t="shared" ca="1" si="7"/>
        <v>86869.273990947113</v>
      </c>
      <c r="P12" s="409" t="str">
        <f t="shared" si="8"/>
        <v>00005C</v>
      </c>
      <c r="Q12" s="397" t="s">
        <v>826</v>
      </c>
      <c r="R12" s="409" t="str">
        <f t="shared" si="9"/>
        <v>ADA Language Access Specialist</v>
      </c>
      <c r="S12" s="397">
        <f t="shared" si="10"/>
        <v>35</v>
      </c>
      <c r="T12" s="394" cm="1">
        <f t="array" aca="1" ref="T12" ca="1">IF($Q12="Y",VLOOKUP($P12,INDIRECT($Q$4),T$6,0)*INDIRECT($P$3),VLOOKUP($P12,INDIRECT($Q$4),T$6,0))</f>
        <v>62074.410992361401</v>
      </c>
      <c r="U12" s="394" cm="1">
        <f t="array" aca="1" ref="U12" ca="1">IF($Q12="Y",VLOOKUP($P12,INDIRECT($Q$4),U$6,0)*INDIRECT($P$3),VLOOKUP($P12,INDIRECT($Q$4),U$6,0))</f>
        <v>65479.724497567106</v>
      </c>
      <c r="V12" s="394" cm="1">
        <f t="array" aca="1" ref="V12" ca="1">IF($Q12="Y",VLOOKUP($P12,INDIRECT($Q$4),V$6,0)*INDIRECT($P$3),VLOOKUP($P12,INDIRECT($Q$4),V$6,0))</f>
        <v>68882.16432048993</v>
      </c>
      <c r="W12" s="394" cm="1">
        <f t="array" aca="1" ref="W12" ca="1">IF($Q12="Y",VLOOKUP($P12,INDIRECT($Q$4),W$6,0)*INDIRECT($P$3),VLOOKUP($P12,INDIRECT($Q$4),W$6,0))</f>
        <v>72488.635585496784</v>
      </c>
      <c r="X12" s="394" cm="1">
        <f t="array" aca="1" ref="X12" ca="1">IF($Q12="Y",VLOOKUP($P12,INDIRECT($Q$4),X$6,0)*INDIRECT($P$3),VLOOKUP($P12,INDIRECT($Q$4),X$6,0))</f>
        <v>76342.243526830847</v>
      </c>
      <c r="Y12" s="394" cm="1">
        <f t="array" aca="1" ref="Y12" ca="1">IF($Q12="Y",VLOOKUP($P12,INDIRECT($Q$4),Y$6,0)*INDIRECT($P$3),VLOOKUP($P12,INDIRECT($Q$4),Y$6,0))</f>
        <v>81605.758758888973</v>
      </c>
      <c r="Z12" s="394" cm="1">
        <f t="array" aca="1" ref="Z12" ca="1">IF($Q12="Y",VLOOKUP($P12,INDIRECT($Q$4),Z$6,0)*INDIRECT($P$3),VLOOKUP($P12,INDIRECT($Q$4),Z$6,0))</f>
        <v>86869.273990947113</v>
      </c>
      <c r="AA12" s="406" t="str">
        <f t="shared" si="11"/>
        <v>00005C</v>
      </c>
      <c r="AB12" s="406" t="str">
        <f t="shared" si="12"/>
        <v>Y</v>
      </c>
      <c r="AC12" s="412" t="str">
        <f t="shared" si="13"/>
        <v>ADA Language Access Specialist</v>
      </c>
      <c r="AD12" s="406">
        <f t="shared" si="14"/>
        <v>35</v>
      </c>
      <c r="AE12" s="398" t="str">
        <f t="shared" si="15"/>
        <v>E</v>
      </c>
      <c r="AF12" s="403">
        <f t="shared" ca="1" si="16"/>
        <v>29.844000000000001</v>
      </c>
      <c r="AG12" s="403">
        <f t="shared" ca="1" si="17"/>
        <v>31.481000000000002</v>
      </c>
      <c r="AH12" s="403">
        <f t="shared" ca="1" si="18"/>
        <v>33.116999999999997</v>
      </c>
      <c r="AI12" s="403">
        <f t="shared" ca="1" si="19"/>
        <v>34.850999999999999</v>
      </c>
      <c r="AJ12" s="403">
        <f t="shared" ca="1" si="20"/>
        <v>36.704000000000001</v>
      </c>
      <c r="AK12" s="403">
        <f t="shared" ca="1" si="21"/>
        <v>39.233999999999995</v>
      </c>
      <c r="AL12" s="403">
        <f t="shared" ca="1" si="22"/>
        <v>41.765000000000001</v>
      </c>
      <c r="AN12" s="9" t="e">
        <f t="shared" si="23"/>
        <v>#VALUE!</v>
      </c>
    </row>
    <row r="13" spans="1:40" ht="12.75" customHeight="1">
      <c r="A13" s="272" t="s">
        <v>91</v>
      </c>
      <c r="B13" s="272" t="s">
        <v>259</v>
      </c>
      <c r="C13" s="272" t="s">
        <v>260</v>
      </c>
      <c r="D13" s="273" t="s">
        <v>261</v>
      </c>
      <c r="E13" s="265">
        <v>343</v>
      </c>
      <c r="F13" s="262">
        <v>7</v>
      </c>
      <c r="G13" s="285">
        <f t="shared" ca="1" si="1"/>
        <v>26.511611183647268</v>
      </c>
      <c r="H13" s="285">
        <f t="shared" ca="1" si="2"/>
        <v>28.076428534887288</v>
      </c>
      <c r="I13" s="285">
        <f t="shared" ca="1" si="3"/>
        <v>29.525703878509791</v>
      </c>
      <c r="J13" s="285">
        <f t="shared" ca="1" si="4"/>
        <v>31.168400145018069</v>
      </c>
      <c r="K13" s="285">
        <f t="shared" ca="1" si="5"/>
        <v>32.812477989546949</v>
      </c>
      <c r="L13" s="285">
        <f t="shared" ca="1" si="6"/>
        <v>34.828499709577649</v>
      </c>
      <c r="M13" s="285">
        <f t="shared" ca="1" si="7"/>
        <v>36.844521429608363</v>
      </c>
      <c r="P13" s="409" t="str">
        <f t="shared" si="8"/>
        <v>00330C</v>
      </c>
      <c r="Q13" s="397" t="s">
        <v>826</v>
      </c>
      <c r="R13" s="409" t="str">
        <f t="shared" si="9"/>
        <v xml:space="preserve">Administrative Analyst I </v>
      </c>
      <c r="S13" s="397" t="str">
        <f t="shared" si="10"/>
        <v>09</v>
      </c>
      <c r="T13" s="394" cm="1">
        <f t="array" aca="1" ref="T13" ca="1">IF($Q13="Y",VLOOKUP($P13,INDIRECT($Q$4),T$6,0)*INDIRECT($P$3),VLOOKUP($P13,INDIRECT($Q$4),T$6,0))</f>
        <v>26.511611183647268</v>
      </c>
      <c r="U13" s="394" cm="1">
        <f t="array" aca="1" ref="U13" ca="1">IF($Q13="Y",VLOOKUP($P13,INDIRECT($Q$4),U$6,0)*INDIRECT($P$3),VLOOKUP($P13,INDIRECT($Q$4),U$6,0))</f>
        <v>28.076428534887288</v>
      </c>
      <c r="V13" s="394" cm="1">
        <f t="array" aca="1" ref="V13" ca="1">IF($Q13="Y",VLOOKUP($P13,INDIRECT($Q$4),V$6,0)*INDIRECT($P$3),VLOOKUP($P13,INDIRECT($Q$4),V$6,0))</f>
        <v>29.525703878509791</v>
      </c>
      <c r="W13" s="394" cm="1">
        <f t="array" aca="1" ref="W13" ca="1">IF($Q13="Y",VLOOKUP($P13,INDIRECT($Q$4),W$6,0)*INDIRECT($P$3),VLOOKUP($P13,INDIRECT($Q$4),W$6,0))</f>
        <v>31.168400145018069</v>
      </c>
      <c r="X13" s="394" cm="1">
        <f t="array" aca="1" ref="X13" ca="1">IF($Q13="Y",VLOOKUP($P13,INDIRECT($Q$4),X$6,0)*INDIRECT($P$3),VLOOKUP($P13,INDIRECT($Q$4),X$6,0))</f>
        <v>32.812477989546949</v>
      </c>
      <c r="Y13" s="394" cm="1">
        <f t="array" aca="1" ref="Y13" ca="1">IF($Q13="Y",VLOOKUP($P13,INDIRECT($Q$4),Y$6,0)*INDIRECT($P$3),VLOOKUP($P13,INDIRECT($Q$4),Y$6,0))</f>
        <v>34.828499709577649</v>
      </c>
      <c r="Z13" s="394" cm="1">
        <f t="array" aca="1" ref="Z13" ca="1">IF($Q13="Y",VLOOKUP($P13,INDIRECT($Q$4),Z$6,0)*INDIRECT($P$3),VLOOKUP($P13,INDIRECT($Q$4),Z$6,0))</f>
        <v>36.844521429608363</v>
      </c>
      <c r="AA13" s="406" t="str">
        <f t="shared" si="11"/>
        <v>00330C</v>
      </c>
      <c r="AB13" s="406" t="str">
        <f t="shared" si="12"/>
        <v>Y</v>
      </c>
      <c r="AC13" s="412" t="str">
        <f t="shared" si="13"/>
        <v xml:space="preserve">Administrative Analyst I </v>
      </c>
      <c r="AD13" s="406" t="str">
        <f t="shared" si="14"/>
        <v>09</v>
      </c>
      <c r="AE13" s="398" t="str">
        <f t="shared" si="15"/>
        <v>N</v>
      </c>
      <c r="AF13" s="403">
        <f t="shared" ca="1" si="16"/>
        <v>26.512</v>
      </c>
      <c r="AG13" s="403">
        <f t="shared" ca="1" si="17"/>
        <v>28.076000000000001</v>
      </c>
      <c r="AH13" s="403">
        <f t="shared" ca="1" si="18"/>
        <v>29.526</v>
      </c>
      <c r="AI13" s="403">
        <f t="shared" ca="1" si="19"/>
        <v>31.167999999999999</v>
      </c>
      <c r="AJ13" s="403">
        <f t="shared" ca="1" si="20"/>
        <v>32.811999999999998</v>
      </c>
      <c r="AK13" s="403">
        <f t="shared" ca="1" si="21"/>
        <v>34.828000000000003</v>
      </c>
      <c r="AL13" s="403">
        <f t="shared" ca="1" si="22"/>
        <v>36.844999999999999</v>
      </c>
      <c r="AN13" s="9" t="e">
        <f t="shared" si="23"/>
        <v>#VALUE!</v>
      </c>
    </row>
    <row r="14" spans="1:40" ht="12.75" customHeight="1">
      <c r="A14" s="272" t="s">
        <v>91</v>
      </c>
      <c r="B14" s="272" t="s">
        <v>262</v>
      </c>
      <c r="C14" s="272" t="s">
        <v>260</v>
      </c>
      <c r="D14" s="273" t="s">
        <v>263</v>
      </c>
      <c r="E14" s="265">
        <v>343</v>
      </c>
      <c r="F14" s="262">
        <v>7</v>
      </c>
      <c r="G14" s="285">
        <f t="shared" ca="1" si="1"/>
        <v>26.511611183647268</v>
      </c>
      <c r="H14" s="285">
        <f t="shared" ca="1" si="2"/>
        <v>28.076428534887288</v>
      </c>
      <c r="I14" s="285">
        <f t="shared" ca="1" si="3"/>
        <v>29.525703878509791</v>
      </c>
      <c r="J14" s="285">
        <f t="shared" ca="1" si="4"/>
        <v>31.168400145018069</v>
      </c>
      <c r="K14" s="285">
        <f t="shared" ca="1" si="5"/>
        <v>32.812477989546949</v>
      </c>
      <c r="L14" s="285">
        <f t="shared" ca="1" si="6"/>
        <v>34.828499709577649</v>
      </c>
      <c r="M14" s="285">
        <f t="shared" ca="1" si="7"/>
        <v>36.844521429608363</v>
      </c>
      <c r="P14" s="409" t="str">
        <f t="shared" si="8"/>
        <v>00320C</v>
      </c>
      <c r="Q14" s="397" t="s">
        <v>826</v>
      </c>
      <c r="R14" s="409" t="str">
        <f t="shared" si="9"/>
        <v>Administrative Analyst I - Confidential</v>
      </c>
      <c r="S14" s="397" t="str">
        <f t="shared" si="10"/>
        <v>09</v>
      </c>
      <c r="T14" s="394" cm="1">
        <f t="array" aca="1" ref="T14" ca="1">IF($Q14="Y",VLOOKUP($P14,INDIRECT($Q$4),T$6,0)*INDIRECT($P$3),VLOOKUP($P14,INDIRECT($Q$4),T$6,0))</f>
        <v>26.511611183647268</v>
      </c>
      <c r="U14" s="394" cm="1">
        <f t="array" aca="1" ref="U14" ca="1">IF($Q14="Y",VLOOKUP($P14,INDIRECT($Q$4),U$6,0)*INDIRECT($P$3),VLOOKUP($P14,INDIRECT($Q$4),U$6,0))</f>
        <v>28.076428534887288</v>
      </c>
      <c r="V14" s="394" cm="1">
        <f t="array" aca="1" ref="V14" ca="1">IF($Q14="Y",VLOOKUP($P14,INDIRECT($Q$4),V$6,0)*INDIRECT($P$3),VLOOKUP($P14,INDIRECT($Q$4),V$6,0))</f>
        <v>29.525703878509791</v>
      </c>
      <c r="W14" s="394" cm="1">
        <f t="array" aca="1" ref="W14" ca="1">IF($Q14="Y",VLOOKUP($P14,INDIRECT($Q$4),W$6,0)*INDIRECT($P$3),VLOOKUP($P14,INDIRECT($Q$4),W$6,0))</f>
        <v>31.168400145018069</v>
      </c>
      <c r="X14" s="394" cm="1">
        <f t="array" aca="1" ref="X14" ca="1">IF($Q14="Y",VLOOKUP($P14,INDIRECT($Q$4),X$6,0)*INDIRECT($P$3),VLOOKUP($P14,INDIRECT($Q$4),X$6,0))</f>
        <v>32.812477989546949</v>
      </c>
      <c r="Y14" s="394" cm="1">
        <f t="array" aca="1" ref="Y14" ca="1">IF($Q14="Y",VLOOKUP($P14,INDIRECT($Q$4),Y$6,0)*INDIRECT($P$3),VLOOKUP($P14,INDIRECT($Q$4),Y$6,0))</f>
        <v>34.828499709577649</v>
      </c>
      <c r="Z14" s="394" cm="1">
        <f t="array" aca="1" ref="Z14" ca="1">IF($Q14="Y",VLOOKUP($P14,INDIRECT($Q$4),Z$6,0)*INDIRECT($P$3),VLOOKUP($P14,INDIRECT($Q$4),Z$6,0))</f>
        <v>36.844521429608363</v>
      </c>
      <c r="AA14" s="406" t="str">
        <f t="shared" si="11"/>
        <v>00320C</v>
      </c>
      <c r="AB14" s="406" t="str">
        <f t="shared" si="12"/>
        <v>Y</v>
      </c>
      <c r="AC14" s="412" t="str">
        <f t="shared" si="13"/>
        <v>Administrative Analyst I - Confidential</v>
      </c>
      <c r="AD14" s="406" t="str">
        <f t="shared" si="14"/>
        <v>09</v>
      </c>
      <c r="AE14" s="398" t="str">
        <f t="shared" si="15"/>
        <v>N</v>
      </c>
      <c r="AF14" s="403">
        <f t="shared" ca="1" si="16"/>
        <v>26.512</v>
      </c>
      <c r="AG14" s="403">
        <f t="shared" ca="1" si="17"/>
        <v>28.076000000000001</v>
      </c>
      <c r="AH14" s="403">
        <f t="shared" ca="1" si="18"/>
        <v>29.526</v>
      </c>
      <c r="AI14" s="403">
        <f t="shared" ca="1" si="19"/>
        <v>31.167999999999999</v>
      </c>
      <c r="AJ14" s="403">
        <f t="shared" ca="1" si="20"/>
        <v>32.811999999999998</v>
      </c>
      <c r="AK14" s="403">
        <f t="shared" ca="1" si="21"/>
        <v>34.828000000000003</v>
      </c>
      <c r="AL14" s="403">
        <f t="shared" ca="1" si="22"/>
        <v>36.844999999999999</v>
      </c>
      <c r="AN14" s="9" t="e">
        <f t="shared" si="23"/>
        <v>#VALUE!</v>
      </c>
    </row>
    <row r="15" spans="1:40" ht="12.75" customHeight="1">
      <c r="A15" s="259" t="s">
        <v>16</v>
      </c>
      <c r="B15" s="259" t="s">
        <v>19</v>
      </c>
      <c r="C15" s="259" t="s">
        <v>20</v>
      </c>
      <c r="D15" s="260" t="s">
        <v>21</v>
      </c>
      <c r="E15" s="265">
        <v>393</v>
      </c>
      <c r="F15" s="262">
        <v>8</v>
      </c>
      <c r="G15" s="285">
        <f t="shared" ca="1" si="1"/>
        <v>62729.610552856684</v>
      </c>
      <c r="H15" s="285">
        <f t="shared" ca="1" si="2"/>
        <v>66134.924058062388</v>
      </c>
      <c r="I15" s="285">
        <f t="shared" ca="1" si="3"/>
        <v>69580.469115228305</v>
      </c>
      <c r="J15" s="285">
        <f t="shared" ca="1" si="4"/>
        <v>73307.635036115898</v>
      </c>
      <c r="K15" s="285">
        <f t="shared" ca="1" si="5"/>
        <v>77164.116659732812</v>
      </c>
      <c r="L15" s="285">
        <f t="shared" ca="1" si="6"/>
        <v>81949.571758882987</v>
      </c>
      <c r="M15" s="285">
        <f t="shared" ca="1" si="7"/>
        <v>86735.026858033176</v>
      </c>
      <c r="P15" s="409" t="str">
        <f t="shared" si="8"/>
        <v>00350C</v>
      </c>
      <c r="Q15" s="397" t="s">
        <v>826</v>
      </c>
      <c r="R15" s="409" t="str">
        <f t="shared" si="9"/>
        <v>Administrative Analyst II</v>
      </c>
      <c r="S15" s="397" t="str">
        <f t="shared" si="10"/>
        <v>33B</v>
      </c>
      <c r="T15" s="394" cm="1">
        <f t="array" aca="1" ref="T15" ca="1">IF($Q15="Y",VLOOKUP($P15,INDIRECT($Q$4),T$6,0)*INDIRECT($P$3),VLOOKUP($P15,INDIRECT($Q$4),T$6,0))</f>
        <v>62729.610552856684</v>
      </c>
      <c r="U15" s="394" cm="1">
        <f t="array" aca="1" ref="U15" ca="1">IF($Q15="Y",VLOOKUP($P15,INDIRECT($Q$4),U$6,0)*INDIRECT($P$3),VLOOKUP($P15,INDIRECT($Q$4),U$6,0))</f>
        <v>66134.924058062388</v>
      </c>
      <c r="V15" s="394" cm="1">
        <f t="array" aca="1" ref="V15" ca="1">IF($Q15="Y",VLOOKUP($P15,INDIRECT($Q$4),V$6,0)*INDIRECT($P$3),VLOOKUP($P15,INDIRECT($Q$4),V$6,0))</f>
        <v>69580.469115228305</v>
      </c>
      <c r="W15" s="394" cm="1">
        <f t="array" aca="1" ref="W15" ca="1">IF($Q15="Y",VLOOKUP($P15,INDIRECT($Q$4),W$6,0)*INDIRECT($P$3),VLOOKUP($P15,INDIRECT($Q$4),W$6,0))</f>
        <v>73307.635036115898</v>
      </c>
      <c r="X15" s="394" cm="1">
        <f t="array" aca="1" ref="X15" ca="1">IF($Q15="Y",VLOOKUP($P15,INDIRECT($Q$4),X$6,0)*INDIRECT($P$3),VLOOKUP($P15,INDIRECT($Q$4),X$6,0))</f>
        <v>77164.116659732812</v>
      </c>
      <c r="Y15" s="394" cm="1">
        <f t="array" aca="1" ref="Y15" ca="1">IF($Q15="Y",VLOOKUP($P15,INDIRECT($Q$4),Y$6,0)*INDIRECT($P$3),VLOOKUP($P15,INDIRECT($Q$4),Y$6,0))</f>
        <v>81949.571758882987</v>
      </c>
      <c r="Z15" s="394" cm="1">
        <f t="array" aca="1" ref="Z15" ca="1">IF($Q15="Y",VLOOKUP($P15,INDIRECT($Q$4),Z$6,0)*INDIRECT($P$3),VLOOKUP($P15,INDIRECT($Q$4),Z$6,0))</f>
        <v>86735.026858033176</v>
      </c>
      <c r="AA15" s="406" t="str">
        <f t="shared" si="11"/>
        <v>00350C</v>
      </c>
      <c r="AB15" s="406" t="str">
        <f t="shared" si="12"/>
        <v>Y</v>
      </c>
      <c r="AC15" s="412" t="str">
        <f t="shared" si="13"/>
        <v>Administrative Analyst II</v>
      </c>
      <c r="AD15" s="406" t="str">
        <f t="shared" si="14"/>
        <v>33B</v>
      </c>
      <c r="AE15" s="398" t="str">
        <f t="shared" si="15"/>
        <v>E</v>
      </c>
      <c r="AF15" s="403">
        <f t="shared" ca="1" si="16"/>
        <v>30.159000000000002</v>
      </c>
      <c r="AG15" s="403">
        <f t="shared" ca="1" si="17"/>
        <v>31.796000000000003</v>
      </c>
      <c r="AH15" s="403">
        <f t="shared" ca="1" si="18"/>
        <v>33.452999999999996</v>
      </c>
      <c r="AI15" s="403">
        <f t="shared" ca="1" si="19"/>
        <v>35.244999999999997</v>
      </c>
      <c r="AJ15" s="403">
        <f t="shared" ca="1" si="20"/>
        <v>37.098999999999997</v>
      </c>
      <c r="AK15" s="403">
        <f t="shared" ca="1" si="21"/>
        <v>39.399000000000001</v>
      </c>
      <c r="AL15" s="403">
        <f t="shared" ca="1" si="22"/>
        <v>41.699999999999996</v>
      </c>
      <c r="AN15" s="9" t="e">
        <f t="shared" si="23"/>
        <v>#VALUE!</v>
      </c>
    </row>
    <row r="16" spans="1:40" ht="12.75" customHeight="1">
      <c r="A16" s="259" t="s">
        <v>16</v>
      </c>
      <c r="B16" s="259" t="s">
        <v>22</v>
      </c>
      <c r="C16" s="259" t="s">
        <v>20</v>
      </c>
      <c r="D16" s="260" t="s">
        <v>23</v>
      </c>
      <c r="E16" s="265">
        <v>393</v>
      </c>
      <c r="F16" s="262">
        <v>8</v>
      </c>
      <c r="G16" s="285">
        <f t="shared" ca="1" si="1"/>
        <v>62729.610552856684</v>
      </c>
      <c r="H16" s="285">
        <f t="shared" ca="1" si="2"/>
        <v>66134.924058062388</v>
      </c>
      <c r="I16" s="285">
        <f t="shared" ca="1" si="3"/>
        <v>69580.469115228305</v>
      </c>
      <c r="J16" s="285">
        <f t="shared" ca="1" si="4"/>
        <v>73307.635036115898</v>
      </c>
      <c r="K16" s="285">
        <f t="shared" ca="1" si="5"/>
        <v>77164.116659732812</v>
      </c>
      <c r="L16" s="285">
        <f t="shared" ca="1" si="6"/>
        <v>81949.571758882987</v>
      </c>
      <c r="M16" s="285">
        <f t="shared" ca="1" si="7"/>
        <v>86735.026858033176</v>
      </c>
      <c r="P16" s="409" t="str">
        <f t="shared" si="8"/>
        <v>00340C</v>
      </c>
      <c r="Q16" s="397" t="s">
        <v>826</v>
      </c>
      <c r="R16" s="409" t="str">
        <f t="shared" si="9"/>
        <v>Administrative Analyst II - Confidential</v>
      </c>
      <c r="S16" s="397" t="str">
        <f t="shared" si="10"/>
        <v>33B</v>
      </c>
      <c r="T16" s="394" cm="1">
        <f t="array" aca="1" ref="T16" ca="1">IF($Q16="Y",VLOOKUP($P16,INDIRECT($Q$4),T$6,0)*INDIRECT($P$3),VLOOKUP($P16,INDIRECT($Q$4),T$6,0))</f>
        <v>62729.610552856684</v>
      </c>
      <c r="U16" s="394" cm="1">
        <f t="array" aca="1" ref="U16" ca="1">IF($Q16="Y",VLOOKUP($P16,INDIRECT($Q$4),U$6,0)*INDIRECT($P$3),VLOOKUP($P16,INDIRECT($Q$4),U$6,0))</f>
        <v>66134.924058062388</v>
      </c>
      <c r="V16" s="394" cm="1">
        <f t="array" aca="1" ref="V16" ca="1">IF($Q16="Y",VLOOKUP($P16,INDIRECT($Q$4),V$6,0)*INDIRECT($P$3),VLOOKUP($P16,INDIRECT($Q$4),V$6,0))</f>
        <v>69580.469115228305</v>
      </c>
      <c r="W16" s="394" cm="1">
        <f t="array" aca="1" ref="W16" ca="1">IF($Q16="Y",VLOOKUP($P16,INDIRECT($Q$4),W$6,0)*INDIRECT($P$3),VLOOKUP($P16,INDIRECT($Q$4),W$6,0))</f>
        <v>73307.635036115898</v>
      </c>
      <c r="X16" s="394" cm="1">
        <f t="array" aca="1" ref="X16" ca="1">IF($Q16="Y",VLOOKUP($P16,INDIRECT($Q$4),X$6,0)*INDIRECT($P$3),VLOOKUP($P16,INDIRECT($Q$4),X$6,0))</f>
        <v>77164.116659732812</v>
      </c>
      <c r="Y16" s="394" cm="1">
        <f t="array" aca="1" ref="Y16" ca="1">IF($Q16="Y",VLOOKUP($P16,INDIRECT($Q$4),Y$6,0)*INDIRECT($P$3),VLOOKUP($P16,INDIRECT($Q$4),Y$6,0))</f>
        <v>81949.571758882987</v>
      </c>
      <c r="Z16" s="394" cm="1">
        <f t="array" aca="1" ref="Z16" ca="1">IF($Q16="Y",VLOOKUP($P16,INDIRECT($Q$4),Z$6,0)*INDIRECT($P$3),VLOOKUP($P16,INDIRECT($Q$4),Z$6,0))</f>
        <v>86735.026858033176</v>
      </c>
      <c r="AA16" s="406" t="str">
        <f t="shared" si="11"/>
        <v>00340C</v>
      </c>
      <c r="AB16" s="406" t="str">
        <f t="shared" si="12"/>
        <v>Y</v>
      </c>
      <c r="AC16" s="412" t="str">
        <f t="shared" si="13"/>
        <v>Administrative Analyst II - Confidential</v>
      </c>
      <c r="AD16" s="406" t="str">
        <f t="shared" si="14"/>
        <v>33B</v>
      </c>
      <c r="AE16" s="398" t="str">
        <f t="shared" si="15"/>
        <v>E</v>
      </c>
      <c r="AF16" s="403">
        <f t="shared" ca="1" si="16"/>
        <v>30.159000000000002</v>
      </c>
      <c r="AG16" s="403">
        <f t="shared" ca="1" si="17"/>
        <v>31.796000000000003</v>
      </c>
      <c r="AH16" s="403">
        <f t="shared" ca="1" si="18"/>
        <v>33.452999999999996</v>
      </c>
      <c r="AI16" s="403">
        <f t="shared" ca="1" si="19"/>
        <v>35.244999999999997</v>
      </c>
      <c r="AJ16" s="403">
        <f t="shared" ca="1" si="20"/>
        <v>37.098999999999997</v>
      </c>
      <c r="AK16" s="403">
        <f t="shared" ca="1" si="21"/>
        <v>39.399000000000001</v>
      </c>
      <c r="AL16" s="403">
        <f t="shared" ca="1" si="22"/>
        <v>41.699999999999996</v>
      </c>
      <c r="AN16" s="9" t="e">
        <f t="shared" si="23"/>
        <v>#VALUE!</v>
      </c>
    </row>
    <row r="17" spans="1:40" ht="12.75" customHeight="1">
      <c r="A17" s="259" t="s">
        <v>91</v>
      </c>
      <c r="B17" s="286" t="s">
        <v>264</v>
      </c>
      <c r="C17" s="259" t="s">
        <v>254</v>
      </c>
      <c r="D17" s="268" t="s">
        <v>265</v>
      </c>
      <c r="E17" s="265">
        <v>353</v>
      </c>
      <c r="F17" s="262">
        <v>7</v>
      </c>
      <c r="G17" s="285">
        <f t="shared" ca="1" si="1"/>
        <v>27.966667053261403</v>
      </c>
      <c r="H17" s="285">
        <f t="shared" ca="1" si="2"/>
        <v>29.585356197612516</v>
      </c>
      <c r="I17" s="285">
        <f t="shared" ca="1" si="3"/>
        <v>31.111984322090215</v>
      </c>
      <c r="J17" s="285">
        <f t="shared" ca="1" si="4"/>
        <v>32.850249819699222</v>
      </c>
      <c r="K17" s="285">
        <f t="shared" ca="1" si="5"/>
        <v>34.625938999142413</v>
      </c>
      <c r="L17" s="285">
        <f t="shared" ca="1" si="6"/>
        <v>36.734569899731227</v>
      </c>
      <c r="M17" s="285">
        <f t="shared" ca="1" si="7"/>
        <v>38.84320080032002</v>
      </c>
      <c r="P17" s="409" t="str">
        <f t="shared" si="8"/>
        <v>00356C</v>
      </c>
      <c r="Q17" s="397" t="s">
        <v>826</v>
      </c>
      <c r="R17" s="409" t="str">
        <f t="shared" si="9"/>
        <v xml:space="preserve">Administrative Assistant to the Director </v>
      </c>
      <c r="S17" s="397" t="str">
        <f t="shared" si="10"/>
        <v>16</v>
      </c>
      <c r="T17" s="394" cm="1">
        <f t="array" aca="1" ref="T17" ca="1">IF($Q17="Y",VLOOKUP($P17,INDIRECT($Q$4),T$6,0)*INDIRECT($P$3),VLOOKUP($P17,INDIRECT($Q$4),T$6,0))</f>
        <v>27.966667053261403</v>
      </c>
      <c r="U17" s="394" cm="1">
        <f t="array" aca="1" ref="U17" ca="1">IF($Q17="Y",VLOOKUP($P17,INDIRECT($Q$4),U$6,0)*INDIRECT($P$3),VLOOKUP($P17,INDIRECT($Q$4),U$6,0))</f>
        <v>29.585356197612516</v>
      </c>
      <c r="V17" s="394" cm="1">
        <f t="array" aca="1" ref="V17" ca="1">IF($Q17="Y",VLOOKUP($P17,INDIRECT($Q$4),V$6,0)*INDIRECT($P$3),VLOOKUP($P17,INDIRECT($Q$4),V$6,0))</f>
        <v>31.111984322090215</v>
      </c>
      <c r="W17" s="394" cm="1">
        <f t="array" aca="1" ref="W17" ca="1">IF($Q17="Y",VLOOKUP($P17,INDIRECT($Q$4),W$6,0)*INDIRECT($P$3),VLOOKUP($P17,INDIRECT($Q$4),W$6,0))</f>
        <v>32.850249819699222</v>
      </c>
      <c r="X17" s="394" cm="1">
        <f t="array" aca="1" ref="X17" ca="1">IF($Q17="Y",VLOOKUP($P17,INDIRECT($Q$4),X$6,0)*INDIRECT($P$3),VLOOKUP($P17,INDIRECT($Q$4),X$6,0))</f>
        <v>34.625938999142413</v>
      </c>
      <c r="Y17" s="394" cm="1">
        <f t="array" aca="1" ref="Y17" ca="1">IF($Q17="Y",VLOOKUP($P17,INDIRECT($Q$4),Y$6,0)*INDIRECT($P$3),VLOOKUP($P17,INDIRECT($Q$4),Y$6,0))</f>
        <v>36.734569899731227</v>
      </c>
      <c r="Z17" s="394" cm="1">
        <f t="array" aca="1" ref="Z17" ca="1">IF($Q17="Y",VLOOKUP($P17,INDIRECT($Q$4),Z$6,0)*INDIRECT($P$3),VLOOKUP($P17,INDIRECT($Q$4),Z$6,0))</f>
        <v>38.84320080032002</v>
      </c>
      <c r="AA17" s="406" t="str">
        <f t="shared" si="11"/>
        <v>00356C</v>
      </c>
      <c r="AB17" s="406" t="str">
        <f t="shared" si="12"/>
        <v>Y</v>
      </c>
      <c r="AC17" s="412" t="str">
        <f t="shared" si="13"/>
        <v xml:space="preserve">Administrative Assistant to the Director </v>
      </c>
      <c r="AD17" s="406" t="str">
        <f t="shared" si="14"/>
        <v>16</v>
      </c>
      <c r="AE17" s="398" t="str">
        <f t="shared" si="15"/>
        <v>N</v>
      </c>
      <c r="AF17" s="403">
        <f t="shared" ca="1" si="16"/>
        <v>27.966999999999999</v>
      </c>
      <c r="AG17" s="403">
        <f t="shared" ca="1" si="17"/>
        <v>29.585000000000001</v>
      </c>
      <c r="AH17" s="403">
        <f t="shared" ca="1" si="18"/>
        <v>31.111999999999998</v>
      </c>
      <c r="AI17" s="403">
        <f t="shared" ca="1" si="19"/>
        <v>32.85</v>
      </c>
      <c r="AJ17" s="403">
        <f t="shared" ca="1" si="20"/>
        <v>34.625999999999998</v>
      </c>
      <c r="AK17" s="403">
        <f t="shared" ca="1" si="21"/>
        <v>36.734999999999999</v>
      </c>
      <c r="AL17" s="403">
        <f t="shared" ca="1" si="22"/>
        <v>38.843000000000004</v>
      </c>
      <c r="AN17" s="9" t="e">
        <f t="shared" si="23"/>
        <v>#VALUE!</v>
      </c>
    </row>
    <row r="18" spans="1:40" ht="12.75" customHeight="1">
      <c r="A18" s="259" t="s">
        <v>91</v>
      </c>
      <c r="B18" s="286" t="s">
        <v>969</v>
      </c>
      <c r="C18" s="259" t="s">
        <v>856</v>
      </c>
      <c r="D18" s="268" t="s">
        <v>970</v>
      </c>
      <c r="E18" s="265">
        <v>363</v>
      </c>
      <c r="F18" s="262">
        <v>8</v>
      </c>
      <c r="G18" s="285">
        <f t="shared" ref="G18:M19" si="24">T18</f>
        <v>29.256296164490358</v>
      </c>
      <c r="H18" s="285">
        <f t="shared" si="24"/>
        <v>30.860308246421475</v>
      </c>
      <c r="I18" s="285">
        <f t="shared" si="24"/>
        <v>32.462938750331979</v>
      </c>
      <c r="J18" s="285">
        <f t="shared" si="24"/>
        <v>34.163661293705964</v>
      </c>
      <c r="K18" s="285">
        <f t="shared" si="24"/>
        <v>35.980436390811391</v>
      </c>
      <c r="L18" s="285">
        <f t="shared" si="24"/>
        <v>38.235336680866681</v>
      </c>
      <c r="M18" s="285">
        <f t="shared" si="24"/>
        <v>40.490236970921941</v>
      </c>
      <c r="P18" s="409" t="s">
        <v>969</v>
      </c>
      <c r="Q18" s="397" t="s">
        <v>826</v>
      </c>
      <c r="R18" s="409" t="str">
        <f t="shared" si="9"/>
        <v>Administrative Program Coordinator</v>
      </c>
      <c r="S18" s="397" t="str">
        <f t="shared" si="10"/>
        <v>90</v>
      </c>
      <c r="T18" s="540">
        <v>29.256296164490358</v>
      </c>
      <c r="U18" s="540">
        <v>30.860308246421475</v>
      </c>
      <c r="V18" s="540">
        <v>32.462938750331979</v>
      </c>
      <c r="W18" s="540">
        <v>34.163661293705964</v>
      </c>
      <c r="X18" s="540">
        <v>35.980436390811391</v>
      </c>
      <c r="Y18" s="540">
        <v>38.235336680866681</v>
      </c>
      <c r="Z18" s="540">
        <v>40.490236970921941</v>
      </c>
      <c r="AA18" s="406" t="s">
        <v>969</v>
      </c>
      <c r="AB18" s="406" t="str">
        <f t="shared" si="12"/>
        <v>Y</v>
      </c>
      <c r="AC18" s="412" t="str">
        <f t="shared" si="13"/>
        <v>Administrative Program Coordinator</v>
      </c>
      <c r="AD18" s="406" t="str">
        <f t="shared" si="14"/>
        <v>90</v>
      </c>
      <c r="AE18" s="398" t="str">
        <f t="shared" si="15"/>
        <v>N</v>
      </c>
      <c r="AF18" s="403">
        <f t="shared" ref="AF18:AL19" si="25">IF($AE18="N",ROUND(T18,3),IF($AE18="E",ROUNDUP(T18/2080,3),"check"))</f>
        <v>29.256</v>
      </c>
      <c r="AG18" s="403">
        <f t="shared" si="25"/>
        <v>30.86</v>
      </c>
      <c r="AH18" s="403">
        <f t="shared" si="25"/>
        <v>32.463000000000001</v>
      </c>
      <c r="AI18" s="403">
        <f t="shared" si="25"/>
        <v>34.164000000000001</v>
      </c>
      <c r="AJ18" s="403">
        <f t="shared" si="25"/>
        <v>35.979999999999997</v>
      </c>
      <c r="AK18" s="403">
        <f t="shared" si="25"/>
        <v>38.234999999999999</v>
      </c>
      <c r="AL18" s="403">
        <f t="shared" si="25"/>
        <v>40.49</v>
      </c>
      <c r="AN18" s="9" t="e">
        <f t="shared" si="23"/>
        <v>#VALUE!</v>
      </c>
    </row>
    <row r="19" spans="1:40" ht="12.75" customHeight="1">
      <c r="A19" s="259" t="s">
        <v>91</v>
      </c>
      <c r="B19" s="286" t="s">
        <v>962</v>
      </c>
      <c r="C19" s="259" t="s">
        <v>285</v>
      </c>
      <c r="D19" s="268" t="s">
        <v>963</v>
      </c>
      <c r="E19" s="265">
        <v>333</v>
      </c>
      <c r="F19" s="262">
        <v>7</v>
      </c>
      <c r="G19" s="285">
        <f t="shared" si="24"/>
        <v>27.844000000000001</v>
      </c>
      <c r="H19" s="285">
        <f t="shared" si="24"/>
        <v>29.314</v>
      </c>
      <c r="I19" s="285">
        <f t="shared" si="24"/>
        <v>30.878</v>
      </c>
      <c r="J19" s="285">
        <f t="shared" si="24"/>
        <v>32.481999999999999</v>
      </c>
      <c r="K19" s="285">
        <f t="shared" si="24"/>
        <v>34.201999999999998</v>
      </c>
      <c r="L19" s="285">
        <f t="shared" si="24"/>
        <v>36.276000000000003</v>
      </c>
      <c r="M19" s="285">
        <f t="shared" si="24"/>
        <v>38.348999999999997</v>
      </c>
      <c r="P19" s="409" t="s">
        <v>962</v>
      </c>
      <c r="Q19" s="397" t="s">
        <v>826</v>
      </c>
      <c r="R19" s="409" t="str">
        <f t="shared" si="9"/>
        <v>Administrative Program Specialist</v>
      </c>
      <c r="S19" s="397" t="str">
        <f t="shared" si="10"/>
        <v>61</v>
      </c>
      <c r="T19" s="505">
        <v>27.844000000000001</v>
      </c>
      <c r="U19" s="505">
        <v>29.314</v>
      </c>
      <c r="V19" s="505">
        <v>30.878</v>
      </c>
      <c r="W19" s="505">
        <v>32.481999999999999</v>
      </c>
      <c r="X19" s="505">
        <v>34.201999999999998</v>
      </c>
      <c r="Y19" s="505">
        <v>36.276000000000003</v>
      </c>
      <c r="Z19" s="505">
        <v>38.348999999999997</v>
      </c>
      <c r="AA19" s="406" t="s">
        <v>962</v>
      </c>
      <c r="AB19" s="406" t="str">
        <f t="shared" si="12"/>
        <v>Y</v>
      </c>
      <c r="AC19" s="412" t="str">
        <f t="shared" si="13"/>
        <v>Administrative Program Specialist</v>
      </c>
      <c r="AD19" s="406" t="str">
        <f t="shared" si="14"/>
        <v>61</v>
      </c>
      <c r="AE19" s="398" t="str">
        <f t="shared" si="15"/>
        <v>N</v>
      </c>
      <c r="AF19" s="403">
        <f t="shared" si="25"/>
        <v>27.844000000000001</v>
      </c>
      <c r="AG19" s="403">
        <f t="shared" si="25"/>
        <v>29.314</v>
      </c>
      <c r="AH19" s="403">
        <f t="shared" si="25"/>
        <v>30.878</v>
      </c>
      <c r="AI19" s="403">
        <f t="shared" si="25"/>
        <v>32.481999999999999</v>
      </c>
      <c r="AJ19" s="403">
        <f t="shared" si="25"/>
        <v>34.201999999999998</v>
      </c>
      <c r="AK19" s="403">
        <f t="shared" si="25"/>
        <v>36.276000000000003</v>
      </c>
      <c r="AL19" s="403">
        <f t="shared" si="25"/>
        <v>38.348999999999997</v>
      </c>
      <c r="AN19" s="9" t="e">
        <f t="shared" si="23"/>
        <v>#VALUE!</v>
      </c>
    </row>
    <row r="20" spans="1:40" ht="12.75" customHeight="1">
      <c r="A20" s="259" t="s">
        <v>16</v>
      </c>
      <c r="B20" s="259" t="s">
        <v>597</v>
      </c>
      <c r="C20" s="259" t="s">
        <v>20</v>
      </c>
      <c r="D20" s="260" t="s">
        <v>607</v>
      </c>
      <c r="E20" s="265">
        <v>393</v>
      </c>
      <c r="F20" s="262">
        <v>8</v>
      </c>
      <c r="G20" s="285">
        <f t="shared" ca="1" si="1"/>
        <v>62729.610552856684</v>
      </c>
      <c r="H20" s="285">
        <f t="shared" ca="1" si="2"/>
        <v>66134.924058062388</v>
      </c>
      <c r="I20" s="285">
        <f t="shared" ca="1" si="3"/>
        <v>69580.469115228305</v>
      </c>
      <c r="J20" s="285">
        <f t="shared" ca="1" si="4"/>
        <v>73307.635036115898</v>
      </c>
      <c r="K20" s="285">
        <f t="shared" ca="1" si="5"/>
        <v>77164.116659732812</v>
      </c>
      <c r="L20" s="285">
        <f t="shared" ca="1" si="6"/>
        <v>81949.571758882987</v>
      </c>
      <c r="M20" s="285">
        <f t="shared" ca="1" si="7"/>
        <v>86735.026858033176</v>
      </c>
      <c r="P20" s="409" t="str">
        <f t="shared" si="8"/>
        <v>00465C</v>
      </c>
      <c r="Q20" s="397" t="s">
        <v>826</v>
      </c>
      <c r="R20" s="409" t="str">
        <f t="shared" si="9"/>
        <v>Aide to the Director Public Works</v>
      </c>
      <c r="S20" s="397" t="str">
        <f t="shared" si="10"/>
        <v>33B</v>
      </c>
      <c r="T20" s="394" cm="1">
        <f t="array" aca="1" ref="T20" ca="1">IF($Q20="Y",VLOOKUP($P20,INDIRECT($Q$4),T$6,0)*INDIRECT($P$3),VLOOKUP($P20,INDIRECT($Q$4),T$6,0))</f>
        <v>62729.610552856684</v>
      </c>
      <c r="U20" s="394" cm="1">
        <f t="array" aca="1" ref="U20" ca="1">IF($Q20="Y",VLOOKUP($P20,INDIRECT($Q$4),U$6,0)*INDIRECT($P$3),VLOOKUP($P20,INDIRECT($Q$4),U$6,0))</f>
        <v>66134.924058062388</v>
      </c>
      <c r="V20" s="394" cm="1">
        <f t="array" aca="1" ref="V20" ca="1">IF($Q20="Y",VLOOKUP($P20,INDIRECT($Q$4),V$6,0)*INDIRECT($P$3),VLOOKUP($P20,INDIRECT($Q$4),V$6,0))</f>
        <v>69580.469115228305</v>
      </c>
      <c r="W20" s="394" cm="1">
        <f t="array" aca="1" ref="W20" ca="1">IF($Q20="Y",VLOOKUP($P20,INDIRECT($Q$4),W$6,0)*INDIRECT($P$3),VLOOKUP($P20,INDIRECT($Q$4),W$6,0))</f>
        <v>73307.635036115898</v>
      </c>
      <c r="X20" s="394" cm="1">
        <f t="array" aca="1" ref="X20" ca="1">IF($Q20="Y",VLOOKUP($P20,INDIRECT($Q$4),X$6,0)*INDIRECT($P$3),VLOOKUP($P20,INDIRECT($Q$4),X$6,0))</f>
        <v>77164.116659732812</v>
      </c>
      <c r="Y20" s="394" cm="1">
        <f t="array" aca="1" ref="Y20" ca="1">IF($Q20="Y",VLOOKUP($P20,INDIRECT($Q$4),Y$6,0)*INDIRECT($P$3),VLOOKUP($P20,INDIRECT($Q$4),Y$6,0))</f>
        <v>81949.571758882987</v>
      </c>
      <c r="Z20" s="394" cm="1">
        <f t="array" aca="1" ref="Z20" ca="1">IF($Q20="Y",VLOOKUP($P20,INDIRECT($Q$4),Z$6,0)*INDIRECT($P$3),VLOOKUP($P20,INDIRECT($Q$4),Z$6,0))</f>
        <v>86735.026858033176</v>
      </c>
      <c r="AA20" s="406" t="str">
        <f t="shared" si="11"/>
        <v>00465C</v>
      </c>
      <c r="AB20" s="406" t="str">
        <f t="shared" si="12"/>
        <v>Y</v>
      </c>
      <c r="AC20" s="412" t="str">
        <f t="shared" si="13"/>
        <v>Aide to the Director Public Works</v>
      </c>
      <c r="AD20" s="406" t="str">
        <f t="shared" si="14"/>
        <v>33B</v>
      </c>
      <c r="AE20" s="398" t="str">
        <f t="shared" si="15"/>
        <v>E</v>
      </c>
      <c r="AF20" s="403">
        <f t="shared" ca="1" si="16"/>
        <v>30.159000000000002</v>
      </c>
      <c r="AG20" s="403">
        <f t="shared" ca="1" si="17"/>
        <v>31.796000000000003</v>
      </c>
      <c r="AH20" s="403">
        <f t="shared" ca="1" si="18"/>
        <v>33.452999999999996</v>
      </c>
      <c r="AI20" s="403">
        <f t="shared" ca="1" si="19"/>
        <v>35.244999999999997</v>
      </c>
      <c r="AJ20" s="403">
        <f t="shared" ca="1" si="20"/>
        <v>37.098999999999997</v>
      </c>
      <c r="AK20" s="403">
        <f t="shared" ca="1" si="21"/>
        <v>39.399000000000001</v>
      </c>
      <c r="AL20" s="403">
        <f t="shared" ca="1" si="22"/>
        <v>41.699999999999996</v>
      </c>
      <c r="AN20" s="9" t="e">
        <f t="shared" si="23"/>
        <v>#VALUE!</v>
      </c>
    </row>
    <row r="21" spans="1:40" ht="12.75" customHeight="1">
      <c r="A21" s="259" t="s">
        <v>16</v>
      </c>
      <c r="B21" s="259" t="s">
        <v>24</v>
      </c>
      <c r="C21" s="259" t="s">
        <v>20</v>
      </c>
      <c r="D21" s="260" t="s">
        <v>25</v>
      </c>
      <c r="E21" s="265">
        <v>393</v>
      </c>
      <c r="F21" s="262">
        <v>8</v>
      </c>
      <c r="G21" s="285">
        <f t="shared" ca="1" si="1"/>
        <v>62729.610552856684</v>
      </c>
      <c r="H21" s="285">
        <f t="shared" ca="1" si="2"/>
        <v>66134.924058062388</v>
      </c>
      <c r="I21" s="285">
        <f t="shared" ca="1" si="3"/>
        <v>69580.469115228305</v>
      </c>
      <c r="J21" s="285">
        <f t="shared" ca="1" si="4"/>
        <v>73307.635036115898</v>
      </c>
      <c r="K21" s="285">
        <f t="shared" ca="1" si="5"/>
        <v>77164.116659732812</v>
      </c>
      <c r="L21" s="285">
        <f t="shared" ca="1" si="6"/>
        <v>81949.571758882987</v>
      </c>
      <c r="M21" s="285">
        <f t="shared" ca="1" si="7"/>
        <v>86735.026858033176</v>
      </c>
      <c r="P21" s="409" t="str">
        <f t="shared" si="8"/>
        <v>00468C</v>
      </c>
      <c r="Q21" s="397" t="s">
        <v>826</v>
      </c>
      <c r="R21" s="409" t="str">
        <f t="shared" si="9"/>
        <v>Aide to the Director Regulatory Services/Emergency Preparedness</v>
      </c>
      <c r="S21" s="397" t="str">
        <f t="shared" si="10"/>
        <v>33B</v>
      </c>
      <c r="T21" s="394" cm="1">
        <f t="array" aca="1" ref="T21" ca="1">IF($Q21="Y",VLOOKUP($P21,INDIRECT($Q$4),T$6,0)*INDIRECT($P$3),VLOOKUP($P21,INDIRECT($Q$4),T$6,0))</f>
        <v>62729.610552856684</v>
      </c>
      <c r="U21" s="394" cm="1">
        <f t="array" aca="1" ref="U21" ca="1">IF($Q21="Y",VLOOKUP($P21,INDIRECT($Q$4),U$6,0)*INDIRECT($P$3),VLOOKUP($P21,INDIRECT($Q$4),U$6,0))</f>
        <v>66134.924058062388</v>
      </c>
      <c r="V21" s="394" cm="1">
        <f t="array" aca="1" ref="V21" ca="1">IF($Q21="Y",VLOOKUP($P21,INDIRECT($Q$4),V$6,0)*INDIRECT($P$3),VLOOKUP($P21,INDIRECT($Q$4),V$6,0))</f>
        <v>69580.469115228305</v>
      </c>
      <c r="W21" s="394" cm="1">
        <f t="array" aca="1" ref="W21" ca="1">IF($Q21="Y",VLOOKUP($P21,INDIRECT($Q$4),W$6,0)*INDIRECT($P$3),VLOOKUP($P21,INDIRECT($Q$4),W$6,0))</f>
        <v>73307.635036115898</v>
      </c>
      <c r="X21" s="394" cm="1">
        <f t="array" aca="1" ref="X21" ca="1">IF($Q21="Y",VLOOKUP($P21,INDIRECT($Q$4),X$6,0)*INDIRECT($P$3),VLOOKUP($P21,INDIRECT($Q$4),X$6,0))</f>
        <v>77164.116659732812</v>
      </c>
      <c r="Y21" s="394" cm="1">
        <f t="array" aca="1" ref="Y21" ca="1">IF($Q21="Y",VLOOKUP($P21,INDIRECT($Q$4),Y$6,0)*INDIRECT($P$3),VLOOKUP($P21,INDIRECT($Q$4),Y$6,0))</f>
        <v>81949.571758882987</v>
      </c>
      <c r="Z21" s="394" cm="1">
        <f t="array" aca="1" ref="Z21" ca="1">IF($Q21="Y",VLOOKUP($P21,INDIRECT($Q$4),Z$6,0)*INDIRECT($P$3),VLOOKUP($P21,INDIRECT($Q$4),Z$6,0))</f>
        <v>86735.026858033176</v>
      </c>
      <c r="AA21" s="406" t="str">
        <f t="shared" si="11"/>
        <v>00468C</v>
      </c>
      <c r="AB21" s="406" t="str">
        <f t="shared" si="12"/>
        <v>Y</v>
      </c>
      <c r="AC21" s="412" t="str">
        <f t="shared" si="13"/>
        <v>Aide to the Director Regulatory Services/Emergency Preparedness</v>
      </c>
      <c r="AD21" s="406" t="str">
        <f t="shared" si="14"/>
        <v>33B</v>
      </c>
      <c r="AE21" s="398" t="str">
        <f t="shared" si="15"/>
        <v>E</v>
      </c>
      <c r="AF21" s="403">
        <f t="shared" ca="1" si="16"/>
        <v>30.159000000000002</v>
      </c>
      <c r="AG21" s="403">
        <f t="shared" ca="1" si="17"/>
        <v>31.796000000000003</v>
      </c>
      <c r="AH21" s="403">
        <f t="shared" ca="1" si="18"/>
        <v>33.452999999999996</v>
      </c>
      <c r="AI21" s="403">
        <f t="shared" ca="1" si="19"/>
        <v>35.244999999999997</v>
      </c>
      <c r="AJ21" s="403">
        <f t="shared" ca="1" si="20"/>
        <v>37.098999999999997</v>
      </c>
      <c r="AK21" s="403">
        <f t="shared" ca="1" si="21"/>
        <v>39.399000000000001</v>
      </c>
      <c r="AL21" s="403">
        <f t="shared" ca="1" si="22"/>
        <v>41.699999999999996</v>
      </c>
      <c r="AN21" s="9" t="e">
        <f t="shared" si="23"/>
        <v>#VALUE!</v>
      </c>
    </row>
    <row r="22" spans="1:40" ht="12.75" customHeight="1">
      <c r="A22" s="259" t="s">
        <v>16</v>
      </c>
      <c r="B22" s="259" t="s">
        <v>474</v>
      </c>
      <c r="C22" s="259" t="s">
        <v>20</v>
      </c>
      <c r="D22" s="260" t="s">
        <v>465</v>
      </c>
      <c r="E22" s="265">
        <v>393</v>
      </c>
      <c r="F22" s="262">
        <v>8</v>
      </c>
      <c r="G22" s="285">
        <f t="shared" ca="1" si="1"/>
        <v>62729.610552856684</v>
      </c>
      <c r="H22" s="285">
        <f t="shared" ca="1" si="2"/>
        <v>66134.924058062388</v>
      </c>
      <c r="I22" s="285">
        <f t="shared" ca="1" si="3"/>
        <v>69580.469115228305</v>
      </c>
      <c r="J22" s="285">
        <f t="shared" ca="1" si="4"/>
        <v>73307.635036115898</v>
      </c>
      <c r="K22" s="285">
        <f t="shared" ca="1" si="5"/>
        <v>77164.116659732812</v>
      </c>
      <c r="L22" s="285">
        <f t="shared" ca="1" si="6"/>
        <v>81949.571758882987</v>
      </c>
      <c r="M22" s="285">
        <f t="shared" ca="1" si="7"/>
        <v>86735.026858033176</v>
      </c>
      <c r="P22" s="409" t="str">
        <f t="shared" si="8"/>
        <v>00467C</v>
      </c>
      <c r="Q22" s="397" t="s">
        <v>826</v>
      </c>
      <c r="R22" s="409" t="str">
        <f t="shared" si="9"/>
        <v>Aide to the Executive Director CPED</v>
      </c>
      <c r="S22" s="397" t="str">
        <f t="shared" si="10"/>
        <v>33B</v>
      </c>
      <c r="T22" s="394" cm="1">
        <f t="array" aca="1" ref="T22" ca="1">IF($Q22="Y",VLOOKUP($P22,INDIRECT($Q$4),T$6,0)*INDIRECT($P$3),VLOOKUP($P22,INDIRECT($Q$4),T$6,0))</f>
        <v>62729.610552856684</v>
      </c>
      <c r="U22" s="394" cm="1">
        <f t="array" aca="1" ref="U22" ca="1">IF($Q22="Y",VLOOKUP($P22,INDIRECT($Q$4),U$6,0)*INDIRECT($P$3),VLOOKUP($P22,INDIRECT($Q$4),U$6,0))</f>
        <v>66134.924058062388</v>
      </c>
      <c r="V22" s="394" cm="1">
        <f t="array" aca="1" ref="V22" ca="1">IF($Q22="Y",VLOOKUP($P22,INDIRECT($Q$4),V$6,0)*INDIRECT($P$3),VLOOKUP($P22,INDIRECT($Q$4),V$6,0))</f>
        <v>69580.469115228305</v>
      </c>
      <c r="W22" s="394" cm="1">
        <f t="array" aca="1" ref="W22" ca="1">IF($Q22="Y",VLOOKUP($P22,INDIRECT($Q$4),W$6,0)*INDIRECT($P$3),VLOOKUP($P22,INDIRECT($Q$4),W$6,0))</f>
        <v>73307.635036115898</v>
      </c>
      <c r="X22" s="394" cm="1">
        <f t="array" aca="1" ref="X22" ca="1">IF($Q22="Y",VLOOKUP($P22,INDIRECT($Q$4),X$6,0)*INDIRECT($P$3),VLOOKUP($P22,INDIRECT($Q$4),X$6,0))</f>
        <v>77164.116659732812</v>
      </c>
      <c r="Y22" s="394" cm="1">
        <f t="array" aca="1" ref="Y22" ca="1">IF($Q22="Y",VLOOKUP($P22,INDIRECT($Q$4),Y$6,0)*INDIRECT($P$3),VLOOKUP($P22,INDIRECT($Q$4),Y$6,0))</f>
        <v>81949.571758882987</v>
      </c>
      <c r="Z22" s="394" cm="1">
        <f t="array" aca="1" ref="Z22" ca="1">IF($Q22="Y",VLOOKUP($P22,INDIRECT($Q$4),Z$6,0)*INDIRECT($P$3),VLOOKUP($P22,INDIRECT($Q$4),Z$6,0))</f>
        <v>86735.026858033176</v>
      </c>
      <c r="AA22" s="406" t="str">
        <f t="shared" si="11"/>
        <v>00467C</v>
      </c>
      <c r="AB22" s="406" t="str">
        <f t="shared" si="12"/>
        <v>Y</v>
      </c>
      <c r="AC22" s="412" t="str">
        <f t="shared" si="13"/>
        <v>Aide to the Executive Director CPED</v>
      </c>
      <c r="AD22" s="406" t="str">
        <f t="shared" si="14"/>
        <v>33B</v>
      </c>
      <c r="AE22" s="398" t="str">
        <f t="shared" si="15"/>
        <v>E</v>
      </c>
      <c r="AF22" s="403">
        <f t="shared" ca="1" si="16"/>
        <v>30.159000000000002</v>
      </c>
      <c r="AG22" s="403">
        <f t="shared" ca="1" si="17"/>
        <v>31.796000000000003</v>
      </c>
      <c r="AH22" s="403">
        <f t="shared" ca="1" si="18"/>
        <v>33.452999999999996</v>
      </c>
      <c r="AI22" s="403">
        <f t="shared" ca="1" si="19"/>
        <v>35.244999999999997</v>
      </c>
      <c r="AJ22" s="403">
        <f t="shared" ca="1" si="20"/>
        <v>37.098999999999997</v>
      </c>
      <c r="AK22" s="403">
        <f t="shared" ca="1" si="21"/>
        <v>39.399000000000001</v>
      </c>
      <c r="AL22" s="403">
        <f t="shared" ca="1" si="22"/>
        <v>41.699999999999996</v>
      </c>
      <c r="AN22" s="9" t="e">
        <f t="shared" si="23"/>
        <v>#VALUE!</v>
      </c>
    </row>
    <row r="23" spans="1:40" ht="12.75" customHeight="1">
      <c r="A23" s="259" t="s">
        <v>91</v>
      </c>
      <c r="B23" s="259" t="s">
        <v>942</v>
      </c>
      <c r="C23" s="259" t="s">
        <v>274</v>
      </c>
      <c r="D23" s="260" t="s">
        <v>943</v>
      </c>
      <c r="E23" s="265">
        <v>316</v>
      </c>
      <c r="F23" s="262">
        <v>7</v>
      </c>
      <c r="G23" s="285">
        <f t="shared" ref="G23:M24" si="26">T23</f>
        <v>26.203336635000213</v>
      </c>
      <c r="H23" s="285">
        <f t="shared" si="26"/>
        <v>27.863665519712953</v>
      </c>
      <c r="I23" s="285">
        <f t="shared" si="26"/>
        <v>29.332282955624052</v>
      </c>
      <c r="J23" s="285">
        <f t="shared" si="26"/>
        <v>30.955637129843737</v>
      </c>
      <c r="K23" s="285">
        <f t="shared" si="26"/>
        <v>32.617675488640593</v>
      </c>
      <c r="L23" s="285">
        <f t="shared" si="26"/>
        <v>34.59754808160416</v>
      </c>
      <c r="M23" s="285">
        <f t="shared" si="26"/>
        <v>36.57742067456774</v>
      </c>
      <c r="P23" s="409" t="str">
        <f t="shared" si="8"/>
        <v>59469C</v>
      </c>
      <c r="Q23" s="397" t="s">
        <v>826</v>
      </c>
      <c r="R23" s="409" t="str">
        <f t="shared" si="9"/>
        <v>Animal Shelter Foster Program Coordinator</v>
      </c>
      <c r="S23" s="397" t="str">
        <f t="shared" si="10"/>
        <v>07</v>
      </c>
      <c r="T23" s="505">
        <v>26.203336635000213</v>
      </c>
      <c r="U23" s="505">
        <v>27.863665519712953</v>
      </c>
      <c r="V23" s="505">
        <v>29.332282955624052</v>
      </c>
      <c r="W23" s="505">
        <v>30.955637129843737</v>
      </c>
      <c r="X23" s="505">
        <v>32.617675488640593</v>
      </c>
      <c r="Y23" s="505">
        <v>34.59754808160416</v>
      </c>
      <c r="Z23" s="505">
        <v>36.57742067456774</v>
      </c>
      <c r="AA23" s="406" t="str">
        <f t="shared" si="11"/>
        <v>59469C</v>
      </c>
      <c r="AB23" s="406" t="str">
        <f t="shared" si="12"/>
        <v>Y</v>
      </c>
      <c r="AC23" s="412" t="str">
        <f t="shared" si="13"/>
        <v>Animal Shelter Foster Program Coordinator</v>
      </c>
      <c r="AD23" s="406" t="str">
        <f t="shared" si="14"/>
        <v>07</v>
      </c>
      <c r="AE23" s="398" t="str">
        <f t="shared" si="15"/>
        <v>N</v>
      </c>
      <c r="AF23" s="403">
        <f t="shared" ref="AF23:AL24" si="27">IF($AE23="N",ROUND(T23,3),IF($AE23="E",ROUNDUP(T23/2080,3),"check"))</f>
        <v>26.202999999999999</v>
      </c>
      <c r="AG23" s="403">
        <f t="shared" si="27"/>
        <v>27.864000000000001</v>
      </c>
      <c r="AH23" s="403">
        <f t="shared" si="27"/>
        <v>29.332000000000001</v>
      </c>
      <c r="AI23" s="403">
        <f t="shared" si="27"/>
        <v>30.956</v>
      </c>
      <c r="AJ23" s="403">
        <f t="shared" si="27"/>
        <v>32.618000000000002</v>
      </c>
      <c r="AK23" s="403">
        <f t="shared" si="27"/>
        <v>34.597999999999999</v>
      </c>
      <c r="AL23" s="403">
        <f t="shared" si="27"/>
        <v>36.576999999999998</v>
      </c>
      <c r="AN23" s="9" t="e">
        <f t="shared" si="23"/>
        <v>#VALUE!</v>
      </c>
    </row>
    <row r="24" spans="1:40" ht="12.75" customHeight="1">
      <c r="A24" s="259" t="s">
        <v>16</v>
      </c>
      <c r="B24" s="259" t="s">
        <v>64</v>
      </c>
      <c r="C24" s="259" t="s">
        <v>956</v>
      </c>
      <c r="D24" s="260" t="s">
        <v>957</v>
      </c>
      <c r="E24" s="265">
        <v>408</v>
      </c>
      <c r="F24" s="262">
        <v>9</v>
      </c>
      <c r="G24" s="285">
        <f t="shared" si="26"/>
        <v>66956.797190964338</v>
      </c>
      <c r="H24" s="285">
        <f t="shared" si="26"/>
        <v>70520.1632217281</v>
      </c>
      <c r="I24" s="285">
        <f t="shared" si="26"/>
        <v>74457.107949265512</v>
      </c>
      <c r="J24" s="285">
        <f t="shared" si="26"/>
        <v>78517.621014966469</v>
      </c>
      <c r="K24" s="285">
        <f t="shared" si="26"/>
        <v>82655.723502305031</v>
      </c>
      <c r="L24" s="285">
        <f t="shared" si="26"/>
        <v>87600.620079963643</v>
      </c>
      <c r="M24" s="285">
        <f t="shared" si="26"/>
        <v>92545.516657622327</v>
      </c>
      <c r="P24" s="409" t="s">
        <v>64</v>
      </c>
      <c r="Q24" s="397" t="s">
        <v>826</v>
      </c>
      <c r="R24" s="409" t="str">
        <f t="shared" si="9"/>
        <v>Animal Shelter Volunteer &amp; Outreach Coordinator</v>
      </c>
      <c r="S24" s="397" t="str">
        <f t="shared" si="10"/>
        <v>40</v>
      </c>
      <c r="T24" s="505">
        <v>66956.797190964338</v>
      </c>
      <c r="U24" s="505">
        <v>70520.1632217281</v>
      </c>
      <c r="V24" s="505">
        <v>74457.107949265512</v>
      </c>
      <c r="W24" s="505">
        <v>78517.621014966469</v>
      </c>
      <c r="X24" s="505">
        <v>82655.723502305031</v>
      </c>
      <c r="Y24" s="505">
        <v>87600.620079963643</v>
      </c>
      <c r="Z24" s="505">
        <v>92545.516657622327</v>
      </c>
      <c r="AA24" s="406" t="s">
        <v>64</v>
      </c>
      <c r="AB24" s="406" t="str">
        <f t="shared" si="12"/>
        <v>Y</v>
      </c>
      <c r="AC24" s="412" t="str">
        <f t="shared" si="13"/>
        <v>Animal Shelter Volunteer &amp; Outreach Coordinator</v>
      </c>
      <c r="AD24" s="406" t="str">
        <f t="shared" si="14"/>
        <v>40</v>
      </c>
      <c r="AE24" s="398" t="str">
        <f t="shared" si="15"/>
        <v>E</v>
      </c>
      <c r="AF24" s="403">
        <f t="shared" si="27"/>
        <v>32.190999999999995</v>
      </c>
      <c r="AG24" s="403">
        <f t="shared" si="27"/>
        <v>33.903999999999996</v>
      </c>
      <c r="AH24" s="403">
        <f t="shared" si="27"/>
        <v>35.796999999999997</v>
      </c>
      <c r="AI24" s="403">
        <f t="shared" si="27"/>
        <v>37.748999999999995</v>
      </c>
      <c r="AJ24" s="403">
        <f t="shared" si="27"/>
        <v>39.738999999999997</v>
      </c>
      <c r="AK24" s="403">
        <f t="shared" si="27"/>
        <v>42.116</v>
      </c>
      <c r="AL24" s="403">
        <f t="shared" si="27"/>
        <v>44.494</v>
      </c>
      <c r="AN24" s="9" t="e">
        <f t="shared" si="23"/>
        <v>#VALUE!</v>
      </c>
    </row>
    <row r="25" spans="1:40" ht="12.75" customHeight="1">
      <c r="A25" s="259" t="s">
        <v>16</v>
      </c>
      <c r="B25" s="259" t="s">
        <v>26</v>
      </c>
      <c r="C25" s="259">
        <v>72</v>
      </c>
      <c r="D25" s="260" t="s">
        <v>27</v>
      </c>
      <c r="E25" s="265">
        <v>463</v>
      </c>
      <c r="F25" s="262">
        <v>10</v>
      </c>
      <c r="G25" s="285">
        <f t="shared" ca="1" si="1"/>
        <v>75977.285876905851</v>
      </c>
      <c r="H25" s="285">
        <f t="shared" ca="1" si="2"/>
        <v>79991.820026080837</v>
      </c>
      <c r="I25" s="285">
        <f t="shared" ca="1" si="3"/>
        <v>84175.901429945385</v>
      </c>
      <c r="J25" s="285">
        <f t="shared" ca="1" si="4"/>
        <v>88601.372145571353</v>
      </c>
      <c r="K25" s="285">
        <f t="shared" ca="1" si="5"/>
        <v>93279.726902090246</v>
      </c>
      <c r="L25" s="285">
        <f t="shared" ca="1" si="6"/>
        <v>98917.243446715307</v>
      </c>
      <c r="M25" s="285">
        <f t="shared" ca="1" si="7"/>
        <v>104553.86204952386</v>
      </c>
      <c r="P25" s="409" t="str">
        <f t="shared" si="8"/>
        <v>00481C</v>
      </c>
      <c r="Q25" s="397" t="s">
        <v>826</v>
      </c>
      <c r="R25" s="409" t="str">
        <f t="shared" si="9"/>
        <v>Applications Analyst</v>
      </c>
      <c r="S25" s="397">
        <f t="shared" si="10"/>
        <v>72</v>
      </c>
      <c r="T25" s="394" cm="1">
        <f t="array" aca="1" ref="T25" ca="1">IF($Q25="Y",VLOOKUP($P25,INDIRECT($Q$4),T$6,0)*INDIRECT($P$3),VLOOKUP($P25,INDIRECT($Q$4),T$6,0))</f>
        <v>75977.285876905851</v>
      </c>
      <c r="U25" s="394" cm="1">
        <f t="array" aca="1" ref="U25" ca="1">IF($Q25="Y",VLOOKUP($P25,INDIRECT($Q$4),U$6,0)*INDIRECT($P$3),VLOOKUP($P25,INDIRECT($Q$4),U$6,0))</f>
        <v>79991.820026080837</v>
      </c>
      <c r="V25" s="394" cm="1">
        <f t="array" aca="1" ref="V25" ca="1">IF($Q25="Y",VLOOKUP($P25,INDIRECT($Q$4),V$6,0)*INDIRECT($P$3),VLOOKUP($P25,INDIRECT($Q$4),V$6,0))</f>
        <v>84175.901429945385</v>
      </c>
      <c r="W25" s="394" cm="1">
        <f t="array" aca="1" ref="W25" ca="1">IF($Q25="Y",VLOOKUP($P25,INDIRECT($Q$4),W$6,0)*INDIRECT($P$3),VLOOKUP($P25,INDIRECT($Q$4),W$6,0))</f>
        <v>88601.372145571353</v>
      </c>
      <c r="X25" s="394" cm="1">
        <f t="array" aca="1" ref="X25" ca="1">IF($Q25="Y",VLOOKUP($P25,INDIRECT($Q$4),X$6,0)*INDIRECT($P$3),VLOOKUP($P25,INDIRECT($Q$4),X$6,0))</f>
        <v>93279.726902090246</v>
      </c>
      <c r="Y25" s="394" cm="1">
        <f t="array" aca="1" ref="Y25" ca="1">IF($Q25="Y",VLOOKUP($P25,INDIRECT($Q$4),Y$6,0)*INDIRECT($P$3),VLOOKUP($P25,INDIRECT($Q$4),Y$6,0))</f>
        <v>98917.243446715307</v>
      </c>
      <c r="Z25" s="394" cm="1">
        <f t="array" aca="1" ref="Z25" ca="1">IF($Q25="Y",VLOOKUP($P25,INDIRECT($Q$4),Z$6,0)*INDIRECT($P$3),VLOOKUP($P25,INDIRECT($Q$4),Z$6,0))</f>
        <v>104553.86204952386</v>
      </c>
      <c r="AA25" s="406" t="str">
        <f t="shared" si="11"/>
        <v>00481C</v>
      </c>
      <c r="AB25" s="406" t="str">
        <f t="shared" si="12"/>
        <v>Y</v>
      </c>
      <c r="AC25" s="412" t="str">
        <f t="shared" si="13"/>
        <v>Applications Analyst</v>
      </c>
      <c r="AD25" s="406">
        <f t="shared" si="14"/>
        <v>72</v>
      </c>
      <c r="AE25" s="398" t="str">
        <f t="shared" si="15"/>
        <v>E</v>
      </c>
      <c r="AF25" s="403">
        <f t="shared" ca="1" si="16"/>
        <v>36.527999999999999</v>
      </c>
      <c r="AG25" s="403">
        <f t="shared" ca="1" si="17"/>
        <v>38.457999999999998</v>
      </c>
      <c r="AH25" s="403">
        <f t="shared" ca="1" si="18"/>
        <v>40.47</v>
      </c>
      <c r="AI25" s="403">
        <f t="shared" ca="1" si="19"/>
        <v>42.596999999999994</v>
      </c>
      <c r="AJ25" s="403">
        <f t="shared" ca="1" si="20"/>
        <v>44.846999999999994</v>
      </c>
      <c r="AK25" s="403">
        <f t="shared" ca="1" si="21"/>
        <v>47.556999999999995</v>
      </c>
      <c r="AL25" s="403">
        <f t="shared" ca="1" si="22"/>
        <v>50.266999999999996</v>
      </c>
      <c r="AN25" s="9" t="e">
        <f t="shared" si="23"/>
        <v>#VALUE!</v>
      </c>
    </row>
    <row r="26" spans="1:40" ht="12.75" customHeight="1">
      <c r="A26" s="259" t="s">
        <v>91</v>
      </c>
      <c r="B26" s="272" t="s">
        <v>266</v>
      </c>
      <c r="C26" s="272">
        <v>63</v>
      </c>
      <c r="D26" s="260" t="s">
        <v>267</v>
      </c>
      <c r="E26" s="265">
        <v>383</v>
      </c>
      <c r="F26" s="262">
        <v>8</v>
      </c>
      <c r="G26" s="285">
        <f t="shared" ca="1" si="1"/>
        <v>31.615298564603282</v>
      </c>
      <c r="H26" s="285">
        <f t="shared" ca="1" si="2"/>
        <v>33.275306626452142</v>
      </c>
      <c r="I26" s="285">
        <f t="shared" ca="1" si="3"/>
        <v>35.014713354403277</v>
      </c>
      <c r="J26" s="285">
        <f t="shared" ca="1" si="4"/>
        <v>36.868791058065241</v>
      </c>
      <c r="K26" s="285">
        <f t="shared" ca="1" si="5"/>
        <v>38.801618708902147</v>
      </c>
      <c r="L26" s="285">
        <f t="shared" ca="1" si="6"/>
        <v>41.156934990809368</v>
      </c>
      <c r="M26" s="285">
        <f t="shared" ca="1" si="7"/>
        <v>43.51225127271659</v>
      </c>
      <c r="P26" s="409" t="str">
        <f t="shared" si="8"/>
        <v>00482C</v>
      </c>
      <c r="Q26" s="397" t="s">
        <v>826</v>
      </c>
      <c r="R26" s="409" t="str">
        <f t="shared" si="9"/>
        <v>Applications Programmer</v>
      </c>
      <c r="S26" s="397">
        <f t="shared" si="10"/>
        <v>63</v>
      </c>
      <c r="T26" s="394" cm="1">
        <f t="array" aca="1" ref="T26" ca="1">IF($Q26="Y",VLOOKUP($P26,INDIRECT($Q$4),T$6,0)*INDIRECT($P$3),VLOOKUP($P26,INDIRECT($Q$4),T$6,0))</f>
        <v>31.615298564603282</v>
      </c>
      <c r="U26" s="394" cm="1">
        <f t="array" aca="1" ref="U26" ca="1">IF($Q26="Y",VLOOKUP($P26,INDIRECT($Q$4),U$6,0)*INDIRECT($P$3),VLOOKUP($P26,INDIRECT($Q$4),U$6,0))</f>
        <v>33.275306626452142</v>
      </c>
      <c r="V26" s="394" cm="1">
        <f t="array" aca="1" ref="V26" ca="1">IF($Q26="Y",VLOOKUP($P26,INDIRECT($Q$4),V$6,0)*INDIRECT($P$3),VLOOKUP($P26,INDIRECT($Q$4),V$6,0))</f>
        <v>35.014713354403277</v>
      </c>
      <c r="W26" s="394" cm="1">
        <f t="array" aca="1" ref="W26" ca="1">IF($Q26="Y",VLOOKUP($P26,INDIRECT($Q$4),W$6,0)*INDIRECT($P$3),VLOOKUP($P26,INDIRECT($Q$4),W$6,0))</f>
        <v>36.868791058065241</v>
      </c>
      <c r="X26" s="394" cm="1">
        <f t="array" aca="1" ref="X26" ca="1">IF($Q26="Y",VLOOKUP($P26,INDIRECT($Q$4),X$6,0)*INDIRECT($P$3),VLOOKUP($P26,INDIRECT($Q$4),X$6,0))</f>
        <v>38.801618708902147</v>
      </c>
      <c r="Y26" s="394" cm="1">
        <f t="array" aca="1" ref="Y26" ca="1">IF($Q26="Y",VLOOKUP($P26,INDIRECT($Q$4),Y$6,0)*INDIRECT($P$3),VLOOKUP($P26,INDIRECT($Q$4),Y$6,0))</f>
        <v>41.156934990809368</v>
      </c>
      <c r="Z26" s="394" cm="1">
        <f t="array" aca="1" ref="Z26" ca="1">IF($Q26="Y",VLOOKUP($P26,INDIRECT($Q$4),Z$6,0)*INDIRECT($P$3),VLOOKUP($P26,INDIRECT($Q$4),Z$6,0))</f>
        <v>43.51225127271659</v>
      </c>
      <c r="AA26" s="406" t="str">
        <f t="shared" si="11"/>
        <v>00482C</v>
      </c>
      <c r="AB26" s="406" t="str">
        <f t="shared" si="12"/>
        <v>Y</v>
      </c>
      <c r="AC26" s="412" t="str">
        <f t="shared" si="13"/>
        <v>Applications Programmer</v>
      </c>
      <c r="AD26" s="406">
        <f t="shared" si="14"/>
        <v>63</v>
      </c>
      <c r="AE26" s="398" t="str">
        <f t="shared" si="15"/>
        <v>N</v>
      </c>
      <c r="AF26" s="403">
        <f t="shared" ca="1" si="16"/>
        <v>31.614999999999998</v>
      </c>
      <c r="AG26" s="403">
        <f t="shared" ca="1" si="17"/>
        <v>33.274999999999999</v>
      </c>
      <c r="AH26" s="403">
        <f t="shared" ca="1" si="18"/>
        <v>35.015000000000001</v>
      </c>
      <c r="AI26" s="403">
        <f t="shared" ca="1" si="19"/>
        <v>36.869</v>
      </c>
      <c r="AJ26" s="403">
        <f t="shared" ca="1" si="20"/>
        <v>38.802</v>
      </c>
      <c r="AK26" s="403">
        <f t="shared" ca="1" si="21"/>
        <v>41.156999999999996</v>
      </c>
      <c r="AL26" s="403">
        <f t="shared" ca="1" si="22"/>
        <v>43.512</v>
      </c>
      <c r="AN26" s="9" t="e">
        <f t="shared" si="23"/>
        <v>#VALUE!</v>
      </c>
    </row>
    <row r="27" spans="1:40" ht="12.75" customHeight="1">
      <c r="A27" s="259" t="s">
        <v>91</v>
      </c>
      <c r="B27" s="272" t="s">
        <v>268</v>
      </c>
      <c r="C27" s="272" t="s">
        <v>269</v>
      </c>
      <c r="D27" s="260" t="s">
        <v>270</v>
      </c>
      <c r="E27" s="265">
        <v>425</v>
      </c>
      <c r="F27" s="262">
        <v>9</v>
      </c>
      <c r="G27" s="285">
        <f t="shared" ca="1" si="1"/>
        <v>33.373398665915616</v>
      </c>
      <c r="H27" s="285">
        <f t="shared" ca="1" si="2"/>
        <v>35.13076590813472</v>
      </c>
      <c r="I27" s="285">
        <f t="shared" ca="1" si="3"/>
        <v>36.984843611796705</v>
      </c>
      <c r="J27" s="285">
        <f t="shared" ca="1" si="4"/>
        <v>38.916289684612984</v>
      </c>
      <c r="K27" s="285">
        <f t="shared" ca="1" si="5"/>
        <v>40.965169889181318</v>
      </c>
      <c r="L27" s="285">
        <f t="shared" ca="1" si="6"/>
        <v>43.444160061812916</v>
      </c>
      <c r="M27" s="285">
        <f t="shared" ca="1" si="7"/>
        <v>45.923150234444492</v>
      </c>
      <c r="P27" s="409" t="str">
        <f t="shared" si="8"/>
        <v>00483C</v>
      </c>
      <c r="Q27" s="397" t="s">
        <v>826</v>
      </c>
      <c r="R27" s="409" t="str">
        <f t="shared" si="9"/>
        <v>Applications Programmer/Analyst</v>
      </c>
      <c r="S27" s="397" t="str">
        <f t="shared" si="10"/>
        <v>64</v>
      </c>
      <c r="T27" s="394" cm="1">
        <f t="array" aca="1" ref="T27" ca="1">IF($Q27="Y",VLOOKUP($P27,INDIRECT($Q$4),T$6,0)*INDIRECT($P$3),VLOOKUP($P27,INDIRECT($Q$4),T$6,0))</f>
        <v>33.373398665915616</v>
      </c>
      <c r="U27" s="394" cm="1">
        <f t="array" aca="1" ref="U27" ca="1">IF($Q27="Y",VLOOKUP($P27,INDIRECT($Q$4),U$6,0)*INDIRECT($P$3),VLOOKUP($P27,INDIRECT($Q$4),U$6,0))</f>
        <v>35.13076590813472</v>
      </c>
      <c r="V27" s="394" cm="1">
        <f t="array" aca="1" ref="V27" ca="1">IF($Q27="Y",VLOOKUP($P27,INDIRECT($Q$4),V$6,0)*INDIRECT($P$3),VLOOKUP($P27,INDIRECT($Q$4),V$6,0))</f>
        <v>36.984843611796705</v>
      </c>
      <c r="W27" s="394" cm="1">
        <f t="array" aca="1" ref="W27" ca="1">IF($Q27="Y",VLOOKUP($P27,INDIRECT($Q$4),W$6,0)*INDIRECT($P$3),VLOOKUP($P27,INDIRECT($Q$4),W$6,0))</f>
        <v>38.916289684612984</v>
      </c>
      <c r="X27" s="394" cm="1">
        <f t="array" aca="1" ref="X27" ca="1">IF($Q27="Y",VLOOKUP($P27,INDIRECT($Q$4),X$6,0)*INDIRECT($P$3),VLOOKUP($P27,INDIRECT($Q$4),X$6,0))</f>
        <v>40.965169889181318</v>
      </c>
      <c r="Y27" s="394" cm="1">
        <f t="array" aca="1" ref="Y27" ca="1">IF($Q27="Y",VLOOKUP($P27,INDIRECT($Q$4),Y$6,0)*INDIRECT($P$3),VLOOKUP($P27,INDIRECT($Q$4),Y$6,0))</f>
        <v>43.444160061812916</v>
      </c>
      <c r="Z27" s="394" cm="1">
        <f t="array" aca="1" ref="Z27" ca="1">IF($Q27="Y",VLOOKUP($P27,INDIRECT($Q$4),Z$6,0)*INDIRECT($P$3),VLOOKUP($P27,INDIRECT($Q$4),Z$6,0))</f>
        <v>45.923150234444492</v>
      </c>
      <c r="AA27" s="406" t="str">
        <f t="shared" si="11"/>
        <v>00483C</v>
      </c>
      <c r="AB27" s="406" t="str">
        <f t="shared" si="12"/>
        <v>Y</v>
      </c>
      <c r="AC27" s="412" t="str">
        <f t="shared" si="13"/>
        <v>Applications Programmer/Analyst</v>
      </c>
      <c r="AD27" s="406" t="str">
        <f t="shared" si="14"/>
        <v>64</v>
      </c>
      <c r="AE27" s="398" t="str">
        <f t="shared" si="15"/>
        <v>N</v>
      </c>
      <c r="AF27" s="403">
        <f t="shared" ca="1" si="16"/>
        <v>33.372999999999998</v>
      </c>
      <c r="AG27" s="403">
        <f t="shared" ca="1" si="17"/>
        <v>35.131</v>
      </c>
      <c r="AH27" s="403">
        <f t="shared" ca="1" si="18"/>
        <v>36.984999999999999</v>
      </c>
      <c r="AI27" s="403">
        <f t="shared" ca="1" si="19"/>
        <v>38.915999999999997</v>
      </c>
      <c r="AJ27" s="403">
        <f t="shared" ca="1" si="20"/>
        <v>40.965000000000003</v>
      </c>
      <c r="AK27" s="403">
        <f t="shared" ca="1" si="21"/>
        <v>43.444000000000003</v>
      </c>
      <c r="AL27" s="403">
        <f t="shared" ca="1" si="22"/>
        <v>45.923000000000002</v>
      </c>
      <c r="AN27" s="9" t="e">
        <f t="shared" si="23"/>
        <v>#VALUE!</v>
      </c>
    </row>
    <row r="28" spans="1:40" ht="12.75" customHeight="1">
      <c r="A28" s="259" t="s">
        <v>16</v>
      </c>
      <c r="B28" s="259" t="s">
        <v>28</v>
      </c>
      <c r="C28" s="259" t="s">
        <v>20</v>
      </c>
      <c r="D28" s="260" t="s">
        <v>29</v>
      </c>
      <c r="E28" s="265">
        <v>393</v>
      </c>
      <c r="F28" s="262">
        <v>8</v>
      </c>
      <c r="G28" s="285">
        <f t="shared" ca="1" si="1"/>
        <v>62729.610552856684</v>
      </c>
      <c r="H28" s="285">
        <f t="shared" ca="1" si="2"/>
        <v>66134.924058062388</v>
      </c>
      <c r="I28" s="285">
        <f t="shared" ca="1" si="3"/>
        <v>69580.469115228305</v>
      </c>
      <c r="J28" s="285">
        <f t="shared" ca="1" si="4"/>
        <v>73307.635036115898</v>
      </c>
      <c r="K28" s="285">
        <f t="shared" ca="1" si="5"/>
        <v>77164.116659732812</v>
      </c>
      <c r="L28" s="285">
        <f t="shared" ca="1" si="6"/>
        <v>81949.571758882987</v>
      </c>
      <c r="M28" s="285">
        <f t="shared" ca="1" si="7"/>
        <v>86735.026858033176</v>
      </c>
      <c r="P28" s="409" t="str">
        <f t="shared" si="8"/>
        <v>00565C</v>
      </c>
      <c r="Q28" s="397" t="s">
        <v>826</v>
      </c>
      <c r="R28" s="409" t="str">
        <f t="shared" si="9"/>
        <v>Associate Contract Administrator</v>
      </c>
      <c r="S28" s="397" t="str">
        <f t="shared" si="10"/>
        <v>33B</v>
      </c>
      <c r="T28" s="394" cm="1">
        <f t="array" aca="1" ref="T28" ca="1">IF($Q28="Y",VLOOKUP($P28,INDIRECT($Q$4),T$6,0)*INDIRECT($P$3),VLOOKUP($P28,INDIRECT($Q$4),T$6,0))</f>
        <v>62729.610552856684</v>
      </c>
      <c r="U28" s="394" cm="1">
        <f t="array" aca="1" ref="U28" ca="1">IF($Q28="Y",VLOOKUP($P28,INDIRECT($Q$4),U$6,0)*INDIRECT($P$3),VLOOKUP($P28,INDIRECT($Q$4),U$6,0))</f>
        <v>66134.924058062388</v>
      </c>
      <c r="V28" s="394" cm="1">
        <f t="array" aca="1" ref="V28" ca="1">IF($Q28="Y",VLOOKUP($P28,INDIRECT($Q$4),V$6,0)*INDIRECT($P$3),VLOOKUP($P28,INDIRECT($Q$4),V$6,0))</f>
        <v>69580.469115228305</v>
      </c>
      <c r="W28" s="394" cm="1">
        <f t="array" aca="1" ref="W28" ca="1">IF($Q28="Y",VLOOKUP($P28,INDIRECT($Q$4),W$6,0)*INDIRECT($P$3),VLOOKUP($P28,INDIRECT($Q$4),W$6,0))</f>
        <v>73307.635036115898</v>
      </c>
      <c r="X28" s="394" cm="1">
        <f t="array" aca="1" ref="X28" ca="1">IF($Q28="Y",VLOOKUP($P28,INDIRECT($Q$4),X$6,0)*INDIRECT($P$3),VLOOKUP($P28,INDIRECT($Q$4),X$6,0))</f>
        <v>77164.116659732812</v>
      </c>
      <c r="Y28" s="394" cm="1">
        <f t="array" aca="1" ref="Y28" ca="1">IF($Q28="Y",VLOOKUP($P28,INDIRECT($Q$4),Y$6,0)*INDIRECT($P$3),VLOOKUP($P28,INDIRECT($Q$4),Y$6,0))</f>
        <v>81949.571758882987</v>
      </c>
      <c r="Z28" s="394" cm="1">
        <f t="array" aca="1" ref="Z28" ca="1">IF($Q28="Y",VLOOKUP($P28,INDIRECT($Q$4),Z$6,0)*INDIRECT($P$3),VLOOKUP($P28,INDIRECT($Q$4),Z$6,0))</f>
        <v>86735.026858033176</v>
      </c>
      <c r="AA28" s="406" t="str">
        <f t="shared" si="11"/>
        <v>00565C</v>
      </c>
      <c r="AB28" s="406" t="str">
        <f t="shared" si="12"/>
        <v>Y</v>
      </c>
      <c r="AC28" s="412" t="str">
        <f t="shared" si="13"/>
        <v>Associate Contract Administrator</v>
      </c>
      <c r="AD28" s="406" t="str">
        <f t="shared" si="14"/>
        <v>33B</v>
      </c>
      <c r="AE28" s="398" t="str">
        <f t="shared" si="15"/>
        <v>E</v>
      </c>
      <c r="AF28" s="403">
        <f t="shared" ca="1" si="16"/>
        <v>30.159000000000002</v>
      </c>
      <c r="AG28" s="403">
        <f t="shared" ca="1" si="17"/>
        <v>31.796000000000003</v>
      </c>
      <c r="AH28" s="403">
        <f t="shared" ca="1" si="18"/>
        <v>33.452999999999996</v>
      </c>
      <c r="AI28" s="403">
        <f t="shared" ca="1" si="19"/>
        <v>35.244999999999997</v>
      </c>
      <c r="AJ28" s="403">
        <f t="shared" ca="1" si="20"/>
        <v>37.098999999999997</v>
      </c>
      <c r="AK28" s="403">
        <f t="shared" ca="1" si="21"/>
        <v>39.399000000000001</v>
      </c>
      <c r="AL28" s="403">
        <f t="shared" ca="1" si="22"/>
        <v>41.699999999999996</v>
      </c>
      <c r="AN28" s="9" t="e">
        <f t="shared" si="23"/>
        <v>#VALUE!</v>
      </c>
    </row>
    <row r="29" spans="1:40" ht="12.75" customHeight="1">
      <c r="A29" s="259" t="s">
        <v>91</v>
      </c>
      <c r="B29" s="259" t="s">
        <v>271</v>
      </c>
      <c r="C29" s="259">
        <v>16</v>
      </c>
      <c r="D29" s="260" t="s">
        <v>272</v>
      </c>
      <c r="E29" s="265">
        <v>358</v>
      </c>
      <c r="F29" s="262">
        <v>7</v>
      </c>
      <c r="G29" s="285">
        <f t="shared" ca="1" si="1"/>
        <v>27.966667053261403</v>
      </c>
      <c r="H29" s="285">
        <f t="shared" ca="1" si="2"/>
        <v>29.585356197612516</v>
      </c>
      <c r="I29" s="285">
        <f t="shared" ca="1" si="3"/>
        <v>31.111984322090215</v>
      </c>
      <c r="J29" s="285">
        <f t="shared" ca="1" si="4"/>
        <v>32.850249819699222</v>
      </c>
      <c r="K29" s="285">
        <f t="shared" ca="1" si="5"/>
        <v>34.625938999142413</v>
      </c>
      <c r="L29" s="285">
        <f t="shared" ca="1" si="6"/>
        <v>36.734569899731227</v>
      </c>
      <c r="M29" s="285">
        <f t="shared" ca="1" si="7"/>
        <v>38.84320080032002</v>
      </c>
      <c r="P29" s="409" t="str">
        <f t="shared" si="8"/>
        <v>00567C</v>
      </c>
      <c r="Q29" s="397" t="s">
        <v>826</v>
      </c>
      <c r="R29" s="409" t="str">
        <f t="shared" si="9"/>
        <v xml:space="preserve">Associate Coordinator Legal Processes </v>
      </c>
      <c r="S29" s="397">
        <f t="shared" si="10"/>
        <v>16</v>
      </c>
      <c r="T29" s="394" cm="1">
        <f t="array" aca="1" ref="T29" ca="1">IF($Q29="Y",VLOOKUP($P29,INDIRECT($Q$4),T$6,0)*INDIRECT($P$3),VLOOKUP($P29,INDIRECT($Q$4),T$6,0))</f>
        <v>27.966667053261403</v>
      </c>
      <c r="U29" s="394" cm="1">
        <f t="array" aca="1" ref="U29" ca="1">IF($Q29="Y",VLOOKUP($P29,INDIRECT($Q$4),U$6,0)*INDIRECT($P$3),VLOOKUP($P29,INDIRECT($Q$4),U$6,0))</f>
        <v>29.585356197612516</v>
      </c>
      <c r="V29" s="394" cm="1">
        <f t="array" aca="1" ref="V29" ca="1">IF($Q29="Y",VLOOKUP($P29,INDIRECT($Q$4),V$6,0)*INDIRECT($P$3),VLOOKUP($P29,INDIRECT($Q$4),V$6,0))</f>
        <v>31.111984322090215</v>
      </c>
      <c r="W29" s="394" cm="1">
        <f t="array" aca="1" ref="W29" ca="1">IF($Q29="Y",VLOOKUP($P29,INDIRECT($Q$4),W$6,0)*INDIRECT($P$3),VLOOKUP($P29,INDIRECT($Q$4),W$6,0))</f>
        <v>32.850249819699222</v>
      </c>
      <c r="X29" s="394" cm="1">
        <f t="array" aca="1" ref="X29" ca="1">IF($Q29="Y",VLOOKUP($P29,INDIRECT($Q$4),X$6,0)*INDIRECT($P$3),VLOOKUP($P29,INDIRECT($Q$4),X$6,0))</f>
        <v>34.625938999142413</v>
      </c>
      <c r="Y29" s="394" cm="1">
        <f t="array" aca="1" ref="Y29" ca="1">IF($Q29="Y",VLOOKUP($P29,INDIRECT($Q$4),Y$6,0)*INDIRECT($P$3),VLOOKUP($P29,INDIRECT($Q$4),Y$6,0))</f>
        <v>36.734569899731227</v>
      </c>
      <c r="Z29" s="394" cm="1">
        <f t="array" aca="1" ref="Z29" ca="1">IF($Q29="Y",VLOOKUP($P29,INDIRECT($Q$4),Z$6,0)*INDIRECT($P$3),VLOOKUP($P29,INDIRECT($Q$4),Z$6,0))</f>
        <v>38.84320080032002</v>
      </c>
      <c r="AA29" s="406" t="str">
        <f t="shared" si="11"/>
        <v>00567C</v>
      </c>
      <c r="AB29" s="406" t="str">
        <f t="shared" si="12"/>
        <v>Y</v>
      </c>
      <c r="AC29" s="412" t="str">
        <f t="shared" si="13"/>
        <v xml:space="preserve">Associate Coordinator Legal Processes </v>
      </c>
      <c r="AD29" s="406">
        <f t="shared" si="14"/>
        <v>16</v>
      </c>
      <c r="AE29" s="398" t="str">
        <f t="shared" si="15"/>
        <v>N</v>
      </c>
      <c r="AF29" s="403">
        <f t="shared" ca="1" si="16"/>
        <v>27.966999999999999</v>
      </c>
      <c r="AG29" s="403">
        <f t="shared" ca="1" si="17"/>
        <v>29.585000000000001</v>
      </c>
      <c r="AH29" s="403">
        <f t="shared" ca="1" si="18"/>
        <v>31.111999999999998</v>
      </c>
      <c r="AI29" s="403">
        <f t="shared" ca="1" si="19"/>
        <v>32.85</v>
      </c>
      <c r="AJ29" s="403">
        <f t="shared" ca="1" si="20"/>
        <v>34.625999999999998</v>
      </c>
      <c r="AK29" s="403">
        <f t="shared" ca="1" si="21"/>
        <v>36.734999999999999</v>
      </c>
      <c r="AL29" s="403">
        <f t="shared" ca="1" si="22"/>
        <v>38.843000000000004</v>
      </c>
      <c r="AN29" s="9" t="e">
        <f t="shared" si="23"/>
        <v>#VALUE!</v>
      </c>
    </row>
    <row r="30" spans="1:40" s="23" customFormat="1" ht="12.75" customHeight="1">
      <c r="A30" s="259" t="s">
        <v>16</v>
      </c>
      <c r="B30" s="259" t="s">
        <v>440</v>
      </c>
      <c r="C30" s="259">
        <v>107</v>
      </c>
      <c r="D30" s="260" t="s">
        <v>30</v>
      </c>
      <c r="E30" s="265">
        <v>368</v>
      </c>
      <c r="F30" s="262">
        <v>8</v>
      </c>
      <c r="G30" s="285">
        <f t="shared" ca="1" si="1"/>
        <v>60853.096022139929</v>
      </c>
      <c r="H30" s="285">
        <f t="shared" ca="1" si="2"/>
        <v>64189.441152556661</v>
      </c>
      <c r="I30" s="285">
        <f t="shared" ca="1" si="3"/>
        <v>67522.912600690514</v>
      </c>
      <c r="J30" s="285">
        <f t="shared" ca="1" si="4"/>
        <v>71060.415490908417</v>
      </c>
      <c r="K30" s="285">
        <f t="shared" ca="1" si="5"/>
        <v>74839.307692887713</v>
      </c>
      <c r="L30" s="285">
        <f t="shared" ca="1" si="6"/>
        <v>79529.500296202692</v>
      </c>
      <c r="M30" s="285">
        <f t="shared" ca="1" si="7"/>
        <v>84219.692899517642</v>
      </c>
      <c r="N30" s="9"/>
      <c r="O30" s="9"/>
      <c r="P30" s="409" t="str">
        <f t="shared" si="8"/>
        <v>00569C</v>
      </c>
      <c r="Q30" s="397" t="s">
        <v>826</v>
      </c>
      <c r="R30" s="409" t="str">
        <f t="shared" si="9"/>
        <v>Associate Transportation Planner</v>
      </c>
      <c r="S30" s="397">
        <f t="shared" si="10"/>
        <v>107</v>
      </c>
      <c r="T30" s="394" cm="1">
        <f t="array" aca="1" ref="T30" ca="1">IF($Q30="Y",VLOOKUP($P30,INDIRECT($Q$4),T$6,0)*INDIRECT($P$3),VLOOKUP($P30,INDIRECT($Q$4),T$6,0))</f>
        <v>60853.096022139929</v>
      </c>
      <c r="U30" s="394" cm="1">
        <f t="array" aca="1" ref="U30" ca="1">IF($Q30="Y",VLOOKUP($P30,INDIRECT($Q$4),U$6,0)*INDIRECT($P$3),VLOOKUP($P30,INDIRECT($Q$4),U$6,0))</f>
        <v>64189.441152556661</v>
      </c>
      <c r="V30" s="394" cm="1">
        <f t="array" aca="1" ref="V30" ca="1">IF($Q30="Y",VLOOKUP($P30,INDIRECT($Q$4),V$6,0)*INDIRECT($P$3),VLOOKUP($P30,INDIRECT($Q$4),V$6,0))</f>
        <v>67522.912600690514</v>
      </c>
      <c r="W30" s="394" cm="1">
        <f t="array" aca="1" ref="W30" ca="1">IF($Q30="Y",VLOOKUP($P30,INDIRECT($Q$4),W$6,0)*INDIRECT($P$3),VLOOKUP($P30,INDIRECT($Q$4),W$6,0))</f>
        <v>71060.415490908417</v>
      </c>
      <c r="X30" s="394" cm="1">
        <f t="array" aca="1" ref="X30" ca="1">IF($Q30="Y",VLOOKUP($P30,INDIRECT($Q$4),X$6,0)*INDIRECT($P$3),VLOOKUP($P30,INDIRECT($Q$4),X$6,0))</f>
        <v>74839.307692887713</v>
      </c>
      <c r="Y30" s="394" cm="1">
        <f t="array" aca="1" ref="Y30" ca="1">IF($Q30="Y",VLOOKUP($P30,INDIRECT($Q$4),Y$6,0)*INDIRECT($P$3),VLOOKUP($P30,INDIRECT($Q$4),Y$6,0))</f>
        <v>79529.500296202692</v>
      </c>
      <c r="Z30" s="394" cm="1">
        <f t="array" aca="1" ref="Z30" ca="1">IF($Q30="Y",VLOOKUP($P30,INDIRECT($Q$4),Z$6,0)*INDIRECT($P$3),VLOOKUP($P30,INDIRECT($Q$4),Z$6,0))</f>
        <v>84219.692899517642</v>
      </c>
      <c r="AA30" s="406" t="str">
        <f t="shared" si="11"/>
        <v>00569C</v>
      </c>
      <c r="AB30" s="406" t="str">
        <f t="shared" si="12"/>
        <v>Y</v>
      </c>
      <c r="AC30" s="412" t="str">
        <f t="shared" si="13"/>
        <v>Associate Transportation Planner</v>
      </c>
      <c r="AD30" s="406">
        <f t="shared" si="14"/>
        <v>107</v>
      </c>
      <c r="AE30" s="398" t="str">
        <f t="shared" si="15"/>
        <v>E</v>
      </c>
      <c r="AF30" s="403">
        <f t="shared" ca="1" si="16"/>
        <v>29.257000000000001</v>
      </c>
      <c r="AG30" s="403">
        <f t="shared" ca="1" si="17"/>
        <v>30.861000000000001</v>
      </c>
      <c r="AH30" s="403">
        <f t="shared" ca="1" si="18"/>
        <v>32.463000000000001</v>
      </c>
      <c r="AI30" s="403">
        <f t="shared" ca="1" si="19"/>
        <v>34.163999999999994</v>
      </c>
      <c r="AJ30" s="403">
        <f t="shared" ca="1" si="20"/>
        <v>35.980999999999995</v>
      </c>
      <c r="AK30" s="403">
        <f t="shared" ca="1" si="21"/>
        <v>38.235999999999997</v>
      </c>
      <c r="AL30" s="403">
        <f t="shared" ca="1" si="22"/>
        <v>40.491</v>
      </c>
      <c r="AN30" s="9" t="e">
        <f t="shared" si="23"/>
        <v>#VALUE!</v>
      </c>
    </row>
    <row r="31" spans="1:40" s="23" customFormat="1" ht="12.75" customHeight="1">
      <c r="A31" s="259" t="s">
        <v>16</v>
      </c>
      <c r="B31" s="262" t="s">
        <v>31</v>
      </c>
      <c r="C31" s="259" t="s">
        <v>20</v>
      </c>
      <c r="D31" s="266" t="s">
        <v>32</v>
      </c>
      <c r="E31" s="265">
        <v>393</v>
      </c>
      <c r="F31" s="262">
        <v>8</v>
      </c>
      <c r="G31" s="285">
        <f t="shared" ca="1" si="1"/>
        <v>62729.610552856684</v>
      </c>
      <c r="H31" s="285">
        <f t="shared" ca="1" si="2"/>
        <v>66134.924058062388</v>
      </c>
      <c r="I31" s="285">
        <f t="shared" ca="1" si="3"/>
        <v>69580.469115228305</v>
      </c>
      <c r="J31" s="285">
        <f t="shared" ca="1" si="4"/>
        <v>73307.635036115898</v>
      </c>
      <c r="K31" s="285">
        <f t="shared" ca="1" si="5"/>
        <v>77164.116659732812</v>
      </c>
      <c r="L31" s="285">
        <f t="shared" ca="1" si="6"/>
        <v>81949.571758882987</v>
      </c>
      <c r="M31" s="285">
        <f t="shared" ca="1" si="7"/>
        <v>86735.026858033176</v>
      </c>
      <c r="N31" s="9"/>
      <c r="O31" s="9"/>
      <c r="P31" s="409" t="str">
        <f t="shared" si="8"/>
        <v>01365C</v>
      </c>
      <c r="Q31" s="397" t="s">
        <v>826</v>
      </c>
      <c r="R31" s="409" t="str">
        <f t="shared" si="9"/>
        <v>Booking &amp; Administrative Coordinator</v>
      </c>
      <c r="S31" s="397" t="str">
        <f t="shared" si="10"/>
        <v>33B</v>
      </c>
      <c r="T31" s="394" cm="1">
        <f t="array" aca="1" ref="T31" ca="1">IF($Q31="Y",VLOOKUP($P31,INDIRECT($Q$4),T$6,0)*INDIRECT($P$3),VLOOKUP($P31,INDIRECT($Q$4),T$6,0))</f>
        <v>62729.610552856684</v>
      </c>
      <c r="U31" s="394" cm="1">
        <f t="array" aca="1" ref="U31" ca="1">IF($Q31="Y",VLOOKUP($P31,INDIRECT($Q$4),U$6,0)*INDIRECT($P$3),VLOOKUP($P31,INDIRECT($Q$4),U$6,0))</f>
        <v>66134.924058062388</v>
      </c>
      <c r="V31" s="394" cm="1">
        <f t="array" aca="1" ref="V31" ca="1">IF($Q31="Y",VLOOKUP($P31,INDIRECT($Q$4),V$6,0)*INDIRECT($P$3),VLOOKUP($P31,INDIRECT($Q$4),V$6,0))</f>
        <v>69580.469115228305</v>
      </c>
      <c r="W31" s="394" cm="1">
        <f t="array" aca="1" ref="W31" ca="1">IF($Q31="Y",VLOOKUP($P31,INDIRECT($Q$4),W$6,0)*INDIRECT($P$3),VLOOKUP($P31,INDIRECT($Q$4),W$6,0))</f>
        <v>73307.635036115898</v>
      </c>
      <c r="X31" s="394" cm="1">
        <f t="array" aca="1" ref="X31" ca="1">IF($Q31="Y",VLOOKUP($P31,INDIRECT($Q$4),X$6,0)*INDIRECT($P$3),VLOOKUP($P31,INDIRECT($Q$4),X$6,0))</f>
        <v>77164.116659732812</v>
      </c>
      <c r="Y31" s="394" cm="1">
        <f t="array" aca="1" ref="Y31" ca="1">IF($Q31="Y",VLOOKUP($P31,INDIRECT($Q$4),Y$6,0)*INDIRECT($P$3),VLOOKUP($P31,INDIRECT($Q$4),Y$6,0))</f>
        <v>81949.571758882987</v>
      </c>
      <c r="Z31" s="394" cm="1">
        <f t="array" aca="1" ref="Z31" ca="1">IF($Q31="Y",VLOOKUP($P31,INDIRECT($Q$4),Z$6,0)*INDIRECT($P$3),VLOOKUP($P31,INDIRECT($Q$4),Z$6,0))</f>
        <v>86735.026858033176</v>
      </c>
      <c r="AA31" s="406" t="str">
        <f t="shared" si="11"/>
        <v>01365C</v>
      </c>
      <c r="AB31" s="406" t="str">
        <f t="shared" si="12"/>
        <v>Y</v>
      </c>
      <c r="AC31" s="412" t="str">
        <f t="shared" si="13"/>
        <v>Booking &amp; Administrative Coordinator</v>
      </c>
      <c r="AD31" s="406" t="str">
        <f t="shared" si="14"/>
        <v>33B</v>
      </c>
      <c r="AE31" s="398" t="str">
        <f t="shared" si="15"/>
        <v>E</v>
      </c>
      <c r="AF31" s="403">
        <f t="shared" ca="1" si="16"/>
        <v>30.159000000000002</v>
      </c>
      <c r="AG31" s="403">
        <f t="shared" ca="1" si="17"/>
        <v>31.796000000000003</v>
      </c>
      <c r="AH31" s="403">
        <f t="shared" ca="1" si="18"/>
        <v>33.452999999999996</v>
      </c>
      <c r="AI31" s="403">
        <f t="shared" ca="1" si="19"/>
        <v>35.244999999999997</v>
      </c>
      <c r="AJ31" s="403">
        <f t="shared" ca="1" si="20"/>
        <v>37.098999999999997</v>
      </c>
      <c r="AK31" s="403">
        <f t="shared" ca="1" si="21"/>
        <v>39.399000000000001</v>
      </c>
      <c r="AL31" s="403">
        <f t="shared" ca="1" si="22"/>
        <v>41.699999999999996</v>
      </c>
      <c r="AN31" s="9" t="e">
        <f t="shared" si="23"/>
        <v>#VALUE!</v>
      </c>
    </row>
    <row r="32" spans="1:40" ht="12.75" customHeight="1">
      <c r="A32" s="272" t="s">
        <v>91</v>
      </c>
      <c r="B32" s="272" t="s">
        <v>284</v>
      </c>
      <c r="C32" s="272" t="s">
        <v>285</v>
      </c>
      <c r="D32" s="273" t="s">
        <v>286</v>
      </c>
      <c r="E32" s="265">
        <v>333</v>
      </c>
      <c r="F32" s="262">
        <v>7</v>
      </c>
      <c r="G32" s="285">
        <f t="shared" ca="1" si="1"/>
        <v>27.844323427424385</v>
      </c>
      <c r="H32" s="285">
        <f t="shared" ca="1" si="2"/>
        <v>29.314322441356087</v>
      </c>
      <c r="I32" s="285">
        <f t="shared" ca="1" si="3"/>
        <v>30.878268760689441</v>
      </c>
      <c r="J32" s="285">
        <f t="shared" ca="1" si="4"/>
        <v>32.482280842620561</v>
      </c>
      <c r="K32" s="285">
        <f t="shared" ca="1" si="5"/>
        <v>34.202345478283121</v>
      </c>
      <c r="L32" s="285">
        <f t="shared" ca="1" si="6"/>
        <v>36.275790554531355</v>
      </c>
      <c r="M32" s="285">
        <f t="shared" ca="1" si="7"/>
        <v>38.349235630779589</v>
      </c>
      <c r="N32" s="23"/>
      <c r="O32" s="23"/>
      <c r="P32" s="409" t="str">
        <f t="shared" si="8"/>
        <v>01444C</v>
      </c>
      <c r="Q32" s="397" t="s">
        <v>826</v>
      </c>
      <c r="R32" s="409" t="str">
        <f t="shared" si="9"/>
        <v>Business Analyst I</v>
      </c>
      <c r="S32" s="397" t="str">
        <f t="shared" si="10"/>
        <v>61</v>
      </c>
      <c r="T32" s="394" cm="1">
        <f t="array" aca="1" ref="T32" ca="1">IF($Q32="Y",VLOOKUP($P32,INDIRECT($Q$4),T$6,0)*INDIRECT($P$3),VLOOKUP($P32,INDIRECT($Q$4),T$6,0))</f>
        <v>27.844323427424385</v>
      </c>
      <c r="U32" s="394" cm="1">
        <f t="array" aca="1" ref="U32" ca="1">IF($Q32="Y",VLOOKUP($P32,INDIRECT($Q$4),U$6,0)*INDIRECT($P$3),VLOOKUP($P32,INDIRECT($Q$4),U$6,0))</f>
        <v>29.314322441356087</v>
      </c>
      <c r="V32" s="394" cm="1">
        <f t="array" aca="1" ref="V32" ca="1">IF($Q32="Y",VLOOKUP($P32,INDIRECT($Q$4),V$6,0)*INDIRECT($P$3),VLOOKUP($P32,INDIRECT($Q$4),V$6,0))</f>
        <v>30.878268760689441</v>
      </c>
      <c r="W32" s="394" cm="1">
        <f t="array" aca="1" ref="W32" ca="1">IF($Q32="Y",VLOOKUP($P32,INDIRECT($Q$4),W$6,0)*INDIRECT($P$3),VLOOKUP($P32,INDIRECT($Q$4),W$6,0))</f>
        <v>32.482280842620561</v>
      </c>
      <c r="X32" s="394" cm="1">
        <f t="array" aca="1" ref="X32" ca="1">IF($Q32="Y",VLOOKUP($P32,INDIRECT($Q$4),X$6,0)*INDIRECT($P$3),VLOOKUP($P32,INDIRECT($Q$4),X$6,0))</f>
        <v>34.202345478283121</v>
      </c>
      <c r="Y32" s="394" cm="1">
        <f t="array" aca="1" ref="Y32" ca="1">IF($Q32="Y",VLOOKUP($P32,INDIRECT($Q$4),Y$6,0)*INDIRECT($P$3),VLOOKUP($P32,INDIRECT($Q$4),Y$6,0))</f>
        <v>36.275790554531355</v>
      </c>
      <c r="Z32" s="394" cm="1">
        <f t="array" aca="1" ref="Z32" ca="1">IF($Q32="Y",VLOOKUP($P32,INDIRECT($Q$4),Z$6,0)*INDIRECT($P$3),VLOOKUP($P32,INDIRECT($Q$4),Z$6,0))</f>
        <v>38.349235630779589</v>
      </c>
      <c r="AA32" s="406" t="str">
        <f t="shared" si="11"/>
        <v>01444C</v>
      </c>
      <c r="AB32" s="406" t="str">
        <f t="shared" si="12"/>
        <v>Y</v>
      </c>
      <c r="AC32" s="412" t="str">
        <f t="shared" si="13"/>
        <v>Business Analyst I</v>
      </c>
      <c r="AD32" s="406" t="str">
        <f t="shared" si="14"/>
        <v>61</v>
      </c>
      <c r="AE32" s="398" t="str">
        <f t="shared" si="15"/>
        <v>N</v>
      </c>
      <c r="AF32" s="403">
        <f t="shared" ca="1" si="16"/>
        <v>27.844000000000001</v>
      </c>
      <c r="AG32" s="403">
        <f t="shared" ca="1" si="17"/>
        <v>29.314</v>
      </c>
      <c r="AH32" s="403">
        <f t="shared" ca="1" si="18"/>
        <v>30.878</v>
      </c>
      <c r="AI32" s="403">
        <f t="shared" ca="1" si="19"/>
        <v>32.481999999999999</v>
      </c>
      <c r="AJ32" s="403">
        <f t="shared" ca="1" si="20"/>
        <v>34.201999999999998</v>
      </c>
      <c r="AK32" s="403">
        <f t="shared" ca="1" si="21"/>
        <v>36.276000000000003</v>
      </c>
      <c r="AL32" s="403">
        <f t="shared" ca="1" si="22"/>
        <v>38.348999999999997</v>
      </c>
      <c r="AN32" s="9" t="e">
        <f t="shared" si="23"/>
        <v>#VALUE!</v>
      </c>
    </row>
    <row r="33" spans="1:40" ht="12.75" customHeight="1">
      <c r="A33" s="259" t="s">
        <v>91</v>
      </c>
      <c r="B33" s="272" t="s">
        <v>287</v>
      </c>
      <c r="C33" s="272" t="s">
        <v>280</v>
      </c>
      <c r="D33" s="260" t="s">
        <v>288</v>
      </c>
      <c r="E33" s="265">
        <v>385</v>
      </c>
      <c r="F33" s="262">
        <v>8</v>
      </c>
      <c r="G33" s="285">
        <f t="shared" ca="1" si="1"/>
        <v>31.615298564603282</v>
      </c>
      <c r="H33" s="285">
        <f t="shared" ca="1" si="2"/>
        <v>33.275306626452142</v>
      </c>
      <c r="I33" s="285">
        <f t="shared" ca="1" si="3"/>
        <v>35.014713354403277</v>
      </c>
      <c r="J33" s="285">
        <f t="shared" ca="1" si="4"/>
        <v>36.868791058065241</v>
      </c>
      <c r="K33" s="285">
        <f t="shared" ca="1" si="5"/>
        <v>38.801618708902147</v>
      </c>
      <c r="L33" s="285">
        <f t="shared" ca="1" si="6"/>
        <v>41.156934990809368</v>
      </c>
      <c r="M33" s="285">
        <f t="shared" ca="1" si="7"/>
        <v>43.51225127271659</v>
      </c>
      <c r="N33" s="23"/>
      <c r="O33" s="23"/>
      <c r="P33" s="409" t="str">
        <f t="shared" si="8"/>
        <v>01443C</v>
      </c>
      <c r="Q33" s="397" t="s">
        <v>826</v>
      </c>
      <c r="R33" s="409" t="str">
        <f t="shared" si="9"/>
        <v>Business Analyst II</v>
      </c>
      <c r="S33" s="397" t="str">
        <f t="shared" si="10"/>
        <v>63</v>
      </c>
      <c r="T33" s="394" cm="1">
        <f t="array" aca="1" ref="T33" ca="1">IF($Q33="Y",VLOOKUP($P33,INDIRECT($Q$4),T$6,0)*INDIRECT($P$3),VLOOKUP($P33,INDIRECT($Q$4),T$6,0))</f>
        <v>31.615298564603282</v>
      </c>
      <c r="U33" s="394" cm="1">
        <f t="array" aca="1" ref="U33" ca="1">IF($Q33="Y",VLOOKUP($P33,INDIRECT($Q$4),U$6,0)*INDIRECT($P$3),VLOOKUP($P33,INDIRECT($Q$4),U$6,0))</f>
        <v>33.275306626452142</v>
      </c>
      <c r="V33" s="394" cm="1">
        <f t="array" aca="1" ref="V33" ca="1">IF($Q33="Y",VLOOKUP($P33,INDIRECT($Q$4),V$6,0)*INDIRECT($P$3),VLOOKUP($P33,INDIRECT($Q$4),V$6,0))</f>
        <v>35.014713354403277</v>
      </c>
      <c r="W33" s="394" cm="1">
        <f t="array" aca="1" ref="W33" ca="1">IF($Q33="Y",VLOOKUP($P33,INDIRECT($Q$4),W$6,0)*INDIRECT($P$3),VLOOKUP($P33,INDIRECT($Q$4),W$6,0))</f>
        <v>36.868791058065241</v>
      </c>
      <c r="X33" s="394" cm="1">
        <f t="array" aca="1" ref="X33" ca="1">IF($Q33="Y",VLOOKUP($P33,INDIRECT($Q$4),X$6,0)*INDIRECT($P$3),VLOOKUP($P33,INDIRECT($Q$4),X$6,0))</f>
        <v>38.801618708902147</v>
      </c>
      <c r="Y33" s="394" cm="1">
        <f t="array" aca="1" ref="Y33" ca="1">IF($Q33="Y",VLOOKUP($P33,INDIRECT($Q$4),Y$6,0)*INDIRECT($P$3),VLOOKUP($P33,INDIRECT($Q$4),Y$6,0))</f>
        <v>41.156934990809368</v>
      </c>
      <c r="Z33" s="394" cm="1">
        <f t="array" aca="1" ref="Z33" ca="1">IF($Q33="Y",VLOOKUP($P33,INDIRECT($Q$4),Z$6,0)*INDIRECT($P$3),VLOOKUP($P33,INDIRECT($Q$4),Z$6,0))</f>
        <v>43.51225127271659</v>
      </c>
      <c r="AA33" s="406" t="str">
        <f t="shared" si="11"/>
        <v>01443C</v>
      </c>
      <c r="AB33" s="406" t="str">
        <f t="shared" si="12"/>
        <v>Y</v>
      </c>
      <c r="AC33" s="412" t="str">
        <f t="shared" si="13"/>
        <v>Business Analyst II</v>
      </c>
      <c r="AD33" s="406" t="str">
        <f t="shared" si="14"/>
        <v>63</v>
      </c>
      <c r="AE33" s="398" t="str">
        <f t="shared" si="15"/>
        <v>N</v>
      </c>
      <c r="AF33" s="403">
        <f t="shared" ca="1" si="16"/>
        <v>31.614999999999998</v>
      </c>
      <c r="AG33" s="403">
        <f t="shared" ca="1" si="17"/>
        <v>33.274999999999999</v>
      </c>
      <c r="AH33" s="403">
        <f t="shared" ca="1" si="18"/>
        <v>35.015000000000001</v>
      </c>
      <c r="AI33" s="403">
        <f t="shared" ca="1" si="19"/>
        <v>36.869</v>
      </c>
      <c r="AJ33" s="403">
        <f t="shared" ca="1" si="20"/>
        <v>38.802</v>
      </c>
      <c r="AK33" s="403">
        <f t="shared" ca="1" si="21"/>
        <v>41.156999999999996</v>
      </c>
      <c r="AL33" s="403">
        <f t="shared" ca="1" si="22"/>
        <v>43.512</v>
      </c>
      <c r="AN33" s="9" t="e">
        <f t="shared" si="23"/>
        <v>#VALUE!</v>
      </c>
    </row>
    <row r="34" spans="1:40" ht="12.75" customHeight="1">
      <c r="A34" s="259" t="s">
        <v>91</v>
      </c>
      <c r="B34" s="272" t="s">
        <v>289</v>
      </c>
      <c r="C34" s="272" t="s">
        <v>269</v>
      </c>
      <c r="D34" s="260" t="s">
        <v>290</v>
      </c>
      <c r="E34" s="265">
        <v>425</v>
      </c>
      <c r="F34" s="262">
        <v>9</v>
      </c>
      <c r="G34" s="285">
        <f t="shared" ca="1" si="1"/>
        <v>33.373398665915616</v>
      </c>
      <c r="H34" s="285">
        <f t="shared" ca="1" si="2"/>
        <v>35.13076590813472</v>
      </c>
      <c r="I34" s="285">
        <f t="shared" ca="1" si="3"/>
        <v>36.984843611796705</v>
      </c>
      <c r="J34" s="285">
        <f t="shared" ca="1" si="4"/>
        <v>38.916289684612984</v>
      </c>
      <c r="K34" s="285">
        <f t="shared" ca="1" si="5"/>
        <v>40.965169889181318</v>
      </c>
      <c r="L34" s="285">
        <f t="shared" ca="1" si="6"/>
        <v>43.444160061812916</v>
      </c>
      <c r="M34" s="285">
        <f t="shared" ca="1" si="7"/>
        <v>45.923150234444492</v>
      </c>
      <c r="N34" s="23"/>
      <c r="O34" s="23"/>
      <c r="P34" s="409" t="str">
        <f t="shared" si="8"/>
        <v>01442C</v>
      </c>
      <c r="Q34" s="397" t="s">
        <v>826</v>
      </c>
      <c r="R34" s="409" t="str">
        <f t="shared" si="9"/>
        <v xml:space="preserve">Business Analyst III </v>
      </c>
      <c r="S34" s="397" t="str">
        <f t="shared" si="10"/>
        <v>64</v>
      </c>
      <c r="T34" s="394" cm="1">
        <f t="array" aca="1" ref="T34" ca="1">IF($Q34="Y",VLOOKUP($P34,INDIRECT($Q$4),T$6,0)*INDIRECT($P$3),VLOOKUP($P34,INDIRECT($Q$4),T$6,0))</f>
        <v>33.373398665915616</v>
      </c>
      <c r="U34" s="394" cm="1">
        <f t="array" aca="1" ref="U34" ca="1">IF($Q34="Y",VLOOKUP($P34,INDIRECT($Q$4),U$6,0)*INDIRECT($P$3),VLOOKUP($P34,INDIRECT($Q$4),U$6,0))</f>
        <v>35.13076590813472</v>
      </c>
      <c r="V34" s="394" cm="1">
        <f t="array" aca="1" ref="V34" ca="1">IF($Q34="Y",VLOOKUP($P34,INDIRECT($Q$4),V$6,0)*INDIRECT($P$3),VLOOKUP($P34,INDIRECT($Q$4),V$6,0))</f>
        <v>36.984843611796705</v>
      </c>
      <c r="W34" s="394" cm="1">
        <f t="array" aca="1" ref="W34" ca="1">IF($Q34="Y",VLOOKUP($P34,INDIRECT($Q$4),W$6,0)*INDIRECT($P$3),VLOOKUP($P34,INDIRECT($Q$4),W$6,0))</f>
        <v>38.916289684612984</v>
      </c>
      <c r="X34" s="394" cm="1">
        <f t="array" aca="1" ref="X34" ca="1">IF($Q34="Y",VLOOKUP($P34,INDIRECT($Q$4),X$6,0)*INDIRECT($P$3),VLOOKUP($P34,INDIRECT($Q$4),X$6,0))</f>
        <v>40.965169889181318</v>
      </c>
      <c r="Y34" s="394" cm="1">
        <f t="array" aca="1" ref="Y34" ca="1">IF($Q34="Y",VLOOKUP($P34,INDIRECT($Q$4),Y$6,0)*INDIRECT($P$3),VLOOKUP($P34,INDIRECT($Q$4),Y$6,0))</f>
        <v>43.444160061812916</v>
      </c>
      <c r="Z34" s="394" cm="1">
        <f t="array" aca="1" ref="Z34" ca="1">IF($Q34="Y",VLOOKUP($P34,INDIRECT($Q$4),Z$6,0)*INDIRECT($P$3),VLOOKUP($P34,INDIRECT($Q$4),Z$6,0))</f>
        <v>45.923150234444492</v>
      </c>
      <c r="AA34" s="406" t="str">
        <f t="shared" si="11"/>
        <v>01442C</v>
      </c>
      <c r="AB34" s="406" t="str">
        <f t="shared" si="12"/>
        <v>Y</v>
      </c>
      <c r="AC34" s="412" t="str">
        <f t="shared" si="13"/>
        <v xml:space="preserve">Business Analyst III </v>
      </c>
      <c r="AD34" s="406" t="str">
        <f t="shared" si="14"/>
        <v>64</v>
      </c>
      <c r="AE34" s="398" t="str">
        <f t="shared" si="15"/>
        <v>N</v>
      </c>
      <c r="AF34" s="403">
        <f t="shared" ca="1" si="16"/>
        <v>33.372999999999998</v>
      </c>
      <c r="AG34" s="403">
        <f t="shared" ca="1" si="17"/>
        <v>35.131</v>
      </c>
      <c r="AH34" s="403">
        <f t="shared" ca="1" si="18"/>
        <v>36.984999999999999</v>
      </c>
      <c r="AI34" s="403">
        <f t="shared" ca="1" si="19"/>
        <v>38.915999999999997</v>
      </c>
      <c r="AJ34" s="403">
        <f t="shared" ca="1" si="20"/>
        <v>40.965000000000003</v>
      </c>
      <c r="AK34" s="403">
        <f t="shared" ca="1" si="21"/>
        <v>43.444000000000003</v>
      </c>
      <c r="AL34" s="403">
        <f t="shared" ca="1" si="22"/>
        <v>45.923000000000002</v>
      </c>
      <c r="AN34" s="9" t="e">
        <f t="shared" si="23"/>
        <v>#VALUE!</v>
      </c>
    </row>
    <row r="35" spans="1:40" ht="12.75" customHeight="1">
      <c r="A35" s="259" t="s">
        <v>16</v>
      </c>
      <c r="B35" s="259" t="s">
        <v>33</v>
      </c>
      <c r="C35" s="259">
        <v>29</v>
      </c>
      <c r="D35" s="260" t="s">
        <v>34</v>
      </c>
      <c r="E35" s="265">
        <v>388</v>
      </c>
      <c r="F35" s="262">
        <v>8</v>
      </c>
      <c r="G35" s="285">
        <f t="shared" ca="1" si="1"/>
        <v>62074.410992361401</v>
      </c>
      <c r="H35" s="285">
        <f t="shared" ca="1" si="2"/>
        <v>65479.724497567106</v>
      </c>
      <c r="I35" s="285">
        <f t="shared" ca="1" si="3"/>
        <v>68882.16432048993</v>
      </c>
      <c r="J35" s="285">
        <f t="shared" ca="1" si="4"/>
        <v>72488.635585496784</v>
      </c>
      <c r="K35" s="285">
        <f t="shared" ca="1" si="5"/>
        <v>76342.243526830847</v>
      </c>
      <c r="L35" s="285">
        <f t="shared" ca="1" si="6"/>
        <v>81125.397601045581</v>
      </c>
      <c r="M35" s="285">
        <f t="shared" ca="1" si="7"/>
        <v>85908.5516752603</v>
      </c>
      <c r="P35" s="409" t="str">
        <f t="shared" si="8"/>
        <v>01454C</v>
      </c>
      <c r="Q35" s="397" t="s">
        <v>826</v>
      </c>
      <c r="R35" s="409" t="str">
        <f t="shared" si="9"/>
        <v>Business Application Analyst II</v>
      </c>
      <c r="S35" s="397">
        <f t="shared" si="10"/>
        <v>29</v>
      </c>
      <c r="T35" s="394" cm="1">
        <f t="array" aca="1" ref="T35" ca="1">IF($Q35="Y",VLOOKUP($P35,INDIRECT($Q$4),T$6,0)*INDIRECT($P$3),VLOOKUP($P35,INDIRECT($Q$4),T$6,0))</f>
        <v>62074.410992361401</v>
      </c>
      <c r="U35" s="394" cm="1">
        <f t="array" aca="1" ref="U35" ca="1">IF($Q35="Y",VLOOKUP($P35,INDIRECT($Q$4),U$6,0)*INDIRECT($P$3),VLOOKUP($P35,INDIRECT($Q$4),U$6,0))</f>
        <v>65479.724497567106</v>
      </c>
      <c r="V35" s="394" cm="1">
        <f t="array" aca="1" ref="V35" ca="1">IF($Q35="Y",VLOOKUP($P35,INDIRECT($Q$4),V$6,0)*INDIRECT($P$3),VLOOKUP($P35,INDIRECT($Q$4),V$6,0))</f>
        <v>68882.16432048993</v>
      </c>
      <c r="W35" s="394" cm="1">
        <f t="array" aca="1" ref="W35" ca="1">IF($Q35="Y",VLOOKUP($P35,INDIRECT($Q$4),W$6,0)*INDIRECT($P$3),VLOOKUP($P35,INDIRECT($Q$4),W$6,0))</f>
        <v>72488.635585496784</v>
      </c>
      <c r="X35" s="394" cm="1">
        <f t="array" aca="1" ref="X35" ca="1">IF($Q35="Y",VLOOKUP($P35,INDIRECT($Q$4),X$6,0)*INDIRECT($P$3),VLOOKUP($P35,INDIRECT($Q$4),X$6,0))</f>
        <v>76342.243526830847</v>
      </c>
      <c r="Y35" s="394" cm="1">
        <f t="array" aca="1" ref="Y35" ca="1">IF($Q35="Y",VLOOKUP($P35,INDIRECT($Q$4),Y$6,0)*INDIRECT($P$3),VLOOKUP($P35,INDIRECT($Q$4),Y$6,0))</f>
        <v>81125.397601045581</v>
      </c>
      <c r="Z35" s="394" cm="1">
        <f t="array" aca="1" ref="Z35" ca="1">IF($Q35="Y",VLOOKUP($P35,INDIRECT($Q$4),Z$6,0)*INDIRECT($P$3),VLOOKUP($P35,INDIRECT($Q$4),Z$6,0))</f>
        <v>85908.5516752603</v>
      </c>
      <c r="AA35" s="406" t="str">
        <f t="shared" si="11"/>
        <v>01454C</v>
      </c>
      <c r="AB35" s="406" t="str">
        <f t="shared" si="12"/>
        <v>Y</v>
      </c>
      <c r="AC35" s="412" t="str">
        <f t="shared" si="13"/>
        <v>Business Application Analyst II</v>
      </c>
      <c r="AD35" s="406">
        <f t="shared" si="14"/>
        <v>29</v>
      </c>
      <c r="AE35" s="398" t="str">
        <f t="shared" si="15"/>
        <v>E</v>
      </c>
      <c r="AF35" s="403">
        <f t="shared" ca="1" si="16"/>
        <v>29.844000000000001</v>
      </c>
      <c r="AG35" s="403">
        <f t="shared" ca="1" si="17"/>
        <v>31.481000000000002</v>
      </c>
      <c r="AH35" s="403">
        <f t="shared" ca="1" si="18"/>
        <v>33.116999999999997</v>
      </c>
      <c r="AI35" s="403">
        <f t="shared" ca="1" si="19"/>
        <v>34.850999999999999</v>
      </c>
      <c r="AJ35" s="403">
        <f t="shared" ca="1" si="20"/>
        <v>36.704000000000001</v>
      </c>
      <c r="AK35" s="403">
        <f t="shared" ca="1" si="21"/>
        <v>39.003</v>
      </c>
      <c r="AL35" s="403">
        <f t="shared" ca="1" si="22"/>
        <v>41.302999999999997</v>
      </c>
      <c r="AN35" s="9" t="e">
        <f t="shared" si="23"/>
        <v>#VALUE!</v>
      </c>
    </row>
    <row r="36" spans="1:40" ht="12.75" customHeight="1">
      <c r="A36" s="259" t="s">
        <v>16</v>
      </c>
      <c r="B36" s="259" t="s">
        <v>35</v>
      </c>
      <c r="C36" s="259">
        <v>72</v>
      </c>
      <c r="D36" s="260" t="s">
        <v>36</v>
      </c>
      <c r="E36" s="265">
        <v>463</v>
      </c>
      <c r="F36" s="262">
        <v>10</v>
      </c>
      <c r="G36" s="285">
        <f t="shared" ca="1" si="1"/>
        <v>75977.285876905851</v>
      </c>
      <c r="H36" s="285">
        <f t="shared" ca="1" si="2"/>
        <v>79991.820026080837</v>
      </c>
      <c r="I36" s="285">
        <f t="shared" ca="1" si="3"/>
        <v>84175.901429945385</v>
      </c>
      <c r="J36" s="285">
        <f t="shared" ca="1" si="4"/>
        <v>88601.372145571353</v>
      </c>
      <c r="K36" s="285">
        <f t="shared" ca="1" si="5"/>
        <v>93279.726902090246</v>
      </c>
      <c r="L36" s="285">
        <f t="shared" ca="1" si="6"/>
        <v>98917.243446715307</v>
      </c>
      <c r="M36" s="285">
        <f t="shared" ca="1" si="7"/>
        <v>104553.86204952386</v>
      </c>
      <c r="P36" s="409" t="str">
        <f t="shared" si="8"/>
        <v>01456C</v>
      </c>
      <c r="Q36" s="397" t="s">
        <v>826</v>
      </c>
      <c r="R36" s="409" t="str">
        <f t="shared" si="9"/>
        <v>Business Application Manager</v>
      </c>
      <c r="S36" s="397">
        <f t="shared" si="10"/>
        <v>72</v>
      </c>
      <c r="T36" s="394" cm="1">
        <f t="array" aca="1" ref="T36" ca="1">IF($Q36="Y",VLOOKUP($P36,INDIRECT($Q$4),T$6,0)*INDIRECT($P$3),VLOOKUP($P36,INDIRECT($Q$4),T$6,0))</f>
        <v>75977.285876905851</v>
      </c>
      <c r="U36" s="394" cm="1">
        <f t="array" aca="1" ref="U36" ca="1">IF($Q36="Y",VLOOKUP($P36,INDIRECT($Q$4),U$6,0)*INDIRECT($P$3),VLOOKUP($P36,INDIRECT($Q$4),U$6,0))</f>
        <v>79991.820026080837</v>
      </c>
      <c r="V36" s="394" cm="1">
        <f t="array" aca="1" ref="V36" ca="1">IF($Q36="Y",VLOOKUP($P36,INDIRECT($Q$4),V$6,0)*INDIRECT($P$3),VLOOKUP($P36,INDIRECT($Q$4),V$6,0))</f>
        <v>84175.901429945385</v>
      </c>
      <c r="W36" s="394" cm="1">
        <f t="array" aca="1" ref="W36" ca="1">IF($Q36="Y",VLOOKUP($P36,INDIRECT($Q$4),W$6,0)*INDIRECT($P$3),VLOOKUP($P36,INDIRECT($Q$4),W$6,0))</f>
        <v>88601.372145571353</v>
      </c>
      <c r="X36" s="394" cm="1">
        <f t="array" aca="1" ref="X36" ca="1">IF($Q36="Y",VLOOKUP($P36,INDIRECT($Q$4),X$6,0)*INDIRECT($P$3),VLOOKUP($P36,INDIRECT($Q$4),X$6,0))</f>
        <v>93279.726902090246</v>
      </c>
      <c r="Y36" s="394" cm="1">
        <f t="array" aca="1" ref="Y36" ca="1">IF($Q36="Y",VLOOKUP($P36,INDIRECT($Q$4),Y$6,0)*INDIRECT($P$3),VLOOKUP($P36,INDIRECT($Q$4),Y$6,0))</f>
        <v>98917.243446715307</v>
      </c>
      <c r="Z36" s="394" cm="1">
        <f t="array" aca="1" ref="Z36" ca="1">IF($Q36="Y",VLOOKUP($P36,INDIRECT($Q$4),Z$6,0)*INDIRECT($P$3),VLOOKUP($P36,INDIRECT($Q$4),Z$6,0))</f>
        <v>104553.86204952386</v>
      </c>
      <c r="AA36" s="406" t="str">
        <f t="shared" si="11"/>
        <v>01456C</v>
      </c>
      <c r="AB36" s="406" t="str">
        <f t="shared" si="12"/>
        <v>Y</v>
      </c>
      <c r="AC36" s="412" t="str">
        <f t="shared" si="13"/>
        <v>Business Application Manager</v>
      </c>
      <c r="AD36" s="406">
        <f t="shared" si="14"/>
        <v>72</v>
      </c>
      <c r="AE36" s="398" t="str">
        <f t="shared" si="15"/>
        <v>E</v>
      </c>
      <c r="AF36" s="403">
        <f t="shared" ca="1" si="16"/>
        <v>36.527999999999999</v>
      </c>
      <c r="AG36" s="403">
        <f t="shared" ca="1" si="17"/>
        <v>38.457999999999998</v>
      </c>
      <c r="AH36" s="403">
        <f t="shared" ca="1" si="18"/>
        <v>40.47</v>
      </c>
      <c r="AI36" s="403">
        <f t="shared" ca="1" si="19"/>
        <v>42.596999999999994</v>
      </c>
      <c r="AJ36" s="403">
        <f t="shared" ca="1" si="20"/>
        <v>44.846999999999994</v>
      </c>
      <c r="AK36" s="403">
        <f t="shared" ca="1" si="21"/>
        <v>47.556999999999995</v>
      </c>
      <c r="AL36" s="403">
        <f t="shared" ca="1" si="22"/>
        <v>50.266999999999996</v>
      </c>
      <c r="AN36" s="9" t="e">
        <f t="shared" si="23"/>
        <v>#VALUE!</v>
      </c>
    </row>
    <row r="37" spans="1:40" ht="12.75" customHeight="1">
      <c r="A37" s="272" t="s">
        <v>91</v>
      </c>
      <c r="B37" s="272" t="s">
        <v>291</v>
      </c>
      <c r="C37" s="272">
        <v>61</v>
      </c>
      <c r="D37" s="273" t="s">
        <v>292</v>
      </c>
      <c r="E37" s="265">
        <v>345</v>
      </c>
      <c r="F37" s="262">
        <v>7</v>
      </c>
      <c r="G37" s="285">
        <f t="shared" ca="1" si="1"/>
        <v>27.844323427424385</v>
      </c>
      <c r="H37" s="285">
        <f t="shared" ca="1" si="2"/>
        <v>29.314322441356087</v>
      </c>
      <c r="I37" s="285">
        <f t="shared" ca="1" si="3"/>
        <v>30.878268760689441</v>
      </c>
      <c r="J37" s="285">
        <f t="shared" ca="1" si="4"/>
        <v>32.482280842620561</v>
      </c>
      <c r="K37" s="285">
        <f t="shared" ca="1" si="5"/>
        <v>34.202345478283121</v>
      </c>
      <c r="L37" s="285">
        <f t="shared" ca="1" si="6"/>
        <v>36.275790554531355</v>
      </c>
      <c r="M37" s="285">
        <f t="shared" ca="1" si="7"/>
        <v>38.349235630779589</v>
      </c>
      <c r="N37" s="23"/>
      <c r="O37" s="23"/>
      <c r="P37" s="409" t="str">
        <f t="shared" si="8"/>
        <v>01453C</v>
      </c>
      <c r="Q37" s="397" t="s">
        <v>826</v>
      </c>
      <c r="R37" s="409" t="str">
        <f t="shared" si="9"/>
        <v>Business Applications Analyst I</v>
      </c>
      <c r="S37" s="397">
        <f t="shared" si="10"/>
        <v>61</v>
      </c>
      <c r="T37" s="394" cm="1">
        <f t="array" aca="1" ref="T37" ca="1">IF($Q37="Y",VLOOKUP($P37,INDIRECT($Q$4),T$6,0)*INDIRECT($P$3),VLOOKUP($P37,INDIRECT($Q$4),T$6,0))</f>
        <v>27.844323427424385</v>
      </c>
      <c r="U37" s="394" cm="1">
        <f t="array" aca="1" ref="U37" ca="1">IF($Q37="Y",VLOOKUP($P37,INDIRECT($Q$4),U$6,0)*INDIRECT($P$3),VLOOKUP($P37,INDIRECT($Q$4),U$6,0))</f>
        <v>29.314322441356087</v>
      </c>
      <c r="V37" s="394" cm="1">
        <f t="array" aca="1" ref="V37" ca="1">IF($Q37="Y",VLOOKUP($P37,INDIRECT($Q$4),V$6,0)*INDIRECT($P$3),VLOOKUP($P37,INDIRECT($Q$4),V$6,0))</f>
        <v>30.878268760689441</v>
      </c>
      <c r="W37" s="394" cm="1">
        <f t="array" aca="1" ref="W37" ca="1">IF($Q37="Y",VLOOKUP($P37,INDIRECT($Q$4),W$6,0)*INDIRECT($P$3),VLOOKUP($P37,INDIRECT($Q$4),W$6,0))</f>
        <v>32.482280842620561</v>
      </c>
      <c r="X37" s="394" cm="1">
        <f t="array" aca="1" ref="X37" ca="1">IF($Q37="Y",VLOOKUP($P37,INDIRECT($Q$4),X$6,0)*INDIRECT($P$3),VLOOKUP($P37,INDIRECT($Q$4),X$6,0))</f>
        <v>34.202345478283121</v>
      </c>
      <c r="Y37" s="394" cm="1">
        <f t="array" aca="1" ref="Y37" ca="1">IF($Q37="Y",VLOOKUP($P37,INDIRECT($Q$4),Y$6,0)*INDIRECT($P$3),VLOOKUP($P37,INDIRECT($Q$4),Y$6,0))</f>
        <v>36.275790554531355</v>
      </c>
      <c r="Z37" s="394" cm="1">
        <f t="array" aca="1" ref="Z37" ca="1">IF($Q37="Y",VLOOKUP($P37,INDIRECT($Q$4),Z$6,0)*INDIRECT($P$3),VLOOKUP($P37,INDIRECT($Q$4),Z$6,0))</f>
        <v>38.349235630779589</v>
      </c>
      <c r="AA37" s="406" t="str">
        <f t="shared" si="11"/>
        <v>01453C</v>
      </c>
      <c r="AB37" s="406" t="str">
        <f t="shared" si="12"/>
        <v>Y</v>
      </c>
      <c r="AC37" s="412" t="str">
        <f t="shared" si="13"/>
        <v>Business Applications Analyst I</v>
      </c>
      <c r="AD37" s="406">
        <f t="shared" si="14"/>
        <v>61</v>
      </c>
      <c r="AE37" s="398" t="str">
        <f t="shared" si="15"/>
        <v>N</v>
      </c>
      <c r="AF37" s="403">
        <f t="shared" ca="1" si="16"/>
        <v>27.844000000000001</v>
      </c>
      <c r="AG37" s="403">
        <f t="shared" ca="1" si="17"/>
        <v>29.314</v>
      </c>
      <c r="AH37" s="403">
        <f t="shared" ca="1" si="18"/>
        <v>30.878</v>
      </c>
      <c r="AI37" s="403">
        <f t="shared" ca="1" si="19"/>
        <v>32.481999999999999</v>
      </c>
      <c r="AJ37" s="403">
        <f t="shared" ca="1" si="20"/>
        <v>34.201999999999998</v>
      </c>
      <c r="AK37" s="403">
        <f t="shared" ca="1" si="21"/>
        <v>36.276000000000003</v>
      </c>
      <c r="AL37" s="403">
        <f t="shared" ca="1" si="22"/>
        <v>38.348999999999997</v>
      </c>
      <c r="AN37" s="9" t="e">
        <f t="shared" si="23"/>
        <v>#VALUE!</v>
      </c>
    </row>
    <row r="38" spans="1:40" ht="12.75" customHeight="1">
      <c r="A38" s="272" t="s">
        <v>91</v>
      </c>
      <c r="B38" s="272" t="s">
        <v>293</v>
      </c>
      <c r="C38" s="272">
        <v>61</v>
      </c>
      <c r="D38" s="273" t="s">
        <v>294</v>
      </c>
      <c r="E38" s="265">
        <v>345</v>
      </c>
      <c r="F38" s="262">
        <v>7</v>
      </c>
      <c r="G38" s="285">
        <f t="shared" ca="1" si="1"/>
        <v>27.844323427424385</v>
      </c>
      <c r="H38" s="285">
        <f t="shared" ca="1" si="2"/>
        <v>29.314322441356087</v>
      </c>
      <c r="I38" s="285">
        <f t="shared" ca="1" si="3"/>
        <v>30.878268760689441</v>
      </c>
      <c r="J38" s="285">
        <f t="shared" ca="1" si="4"/>
        <v>32.482280842620561</v>
      </c>
      <c r="K38" s="285">
        <f t="shared" ca="1" si="5"/>
        <v>34.202345478283121</v>
      </c>
      <c r="L38" s="285">
        <f t="shared" ca="1" si="6"/>
        <v>36.275790554531355</v>
      </c>
      <c r="M38" s="285">
        <f t="shared" ca="1" si="7"/>
        <v>38.349235630779589</v>
      </c>
      <c r="N38" s="23"/>
      <c r="O38" s="23"/>
      <c r="P38" s="409" t="str">
        <f t="shared" si="8"/>
        <v>01452C</v>
      </c>
      <c r="Q38" s="397" t="s">
        <v>826</v>
      </c>
      <c r="R38" s="409" t="str">
        <f t="shared" si="9"/>
        <v>Business Applications Analyst I (Conf)</v>
      </c>
      <c r="S38" s="397">
        <f t="shared" si="10"/>
        <v>61</v>
      </c>
      <c r="T38" s="394" cm="1">
        <f t="array" aca="1" ref="T38" ca="1">IF($Q38="Y",VLOOKUP($P38,INDIRECT($Q$4),T$6,0)*INDIRECT($P$3),VLOOKUP($P38,INDIRECT($Q$4),T$6,0))</f>
        <v>27.844323427424385</v>
      </c>
      <c r="U38" s="394" cm="1">
        <f t="array" aca="1" ref="U38" ca="1">IF($Q38="Y",VLOOKUP($P38,INDIRECT($Q$4),U$6,0)*INDIRECT($P$3),VLOOKUP($P38,INDIRECT($Q$4),U$6,0))</f>
        <v>29.314322441356087</v>
      </c>
      <c r="V38" s="394" cm="1">
        <f t="array" aca="1" ref="V38" ca="1">IF($Q38="Y",VLOOKUP($P38,INDIRECT($Q$4),V$6,0)*INDIRECT($P$3),VLOOKUP($P38,INDIRECT($Q$4),V$6,0))</f>
        <v>30.878268760689441</v>
      </c>
      <c r="W38" s="394" cm="1">
        <f t="array" aca="1" ref="W38" ca="1">IF($Q38="Y",VLOOKUP($P38,INDIRECT($Q$4),W$6,0)*INDIRECT($P$3),VLOOKUP($P38,INDIRECT($Q$4),W$6,0))</f>
        <v>32.482280842620561</v>
      </c>
      <c r="X38" s="394" cm="1">
        <f t="array" aca="1" ref="X38" ca="1">IF($Q38="Y",VLOOKUP($P38,INDIRECT($Q$4),X$6,0)*INDIRECT($P$3),VLOOKUP($P38,INDIRECT($Q$4),X$6,0))</f>
        <v>34.202345478283121</v>
      </c>
      <c r="Y38" s="394" cm="1">
        <f t="array" aca="1" ref="Y38" ca="1">IF($Q38="Y",VLOOKUP($P38,INDIRECT($Q$4),Y$6,0)*INDIRECT($P$3),VLOOKUP($P38,INDIRECT($Q$4),Y$6,0))</f>
        <v>36.275790554531355</v>
      </c>
      <c r="Z38" s="394" cm="1">
        <f t="array" aca="1" ref="Z38" ca="1">IF($Q38="Y",VLOOKUP($P38,INDIRECT($Q$4),Z$6,0)*INDIRECT($P$3),VLOOKUP($P38,INDIRECT($Q$4),Z$6,0))</f>
        <v>38.349235630779589</v>
      </c>
      <c r="AA38" s="406" t="str">
        <f t="shared" si="11"/>
        <v>01452C</v>
      </c>
      <c r="AB38" s="406" t="str">
        <f t="shared" si="12"/>
        <v>Y</v>
      </c>
      <c r="AC38" s="412" t="str">
        <f t="shared" si="13"/>
        <v>Business Applications Analyst I (Conf)</v>
      </c>
      <c r="AD38" s="406">
        <f t="shared" si="14"/>
        <v>61</v>
      </c>
      <c r="AE38" s="398" t="str">
        <f t="shared" si="15"/>
        <v>N</v>
      </c>
      <c r="AF38" s="403">
        <f t="shared" ca="1" si="16"/>
        <v>27.844000000000001</v>
      </c>
      <c r="AG38" s="403">
        <f t="shared" ca="1" si="17"/>
        <v>29.314</v>
      </c>
      <c r="AH38" s="403">
        <f t="shared" ca="1" si="18"/>
        <v>30.878</v>
      </c>
      <c r="AI38" s="403">
        <f t="shared" ca="1" si="19"/>
        <v>32.481999999999999</v>
      </c>
      <c r="AJ38" s="403">
        <f t="shared" ca="1" si="20"/>
        <v>34.201999999999998</v>
      </c>
      <c r="AK38" s="403">
        <f t="shared" ca="1" si="21"/>
        <v>36.276000000000003</v>
      </c>
      <c r="AL38" s="403">
        <f t="shared" ca="1" si="22"/>
        <v>38.348999999999997</v>
      </c>
      <c r="AN38" s="9" t="e">
        <f t="shared" si="23"/>
        <v>#VALUE!</v>
      </c>
    </row>
    <row r="39" spans="1:40" ht="12.75" customHeight="1">
      <c r="A39" s="259" t="s">
        <v>16</v>
      </c>
      <c r="B39" s="259" t="s">
        <v>526</v>
      </c>
      <c r="C39" s="259">
        <v>99</v>
      </c>
      <c r="D39" s="260" t="s">
        <v>525</v>
      </c>
      <c r="E39" s="265">
        <v>420</v>
      </c>
      <c r="F39" s="262">
        <v>9</v>
      </c>
      <c r="G39" s="285">
        <f t="shared" ca="1" si="1"/>
        <v>69416.005404497148</v>
      </c>
      <c r="H39" s="285">
        <f t="shared" ca="1" si="2"/>
        <v>73071.659741775409</v>
      </c>
      <c r="I39" s="285">
        <f t="shared" ca="1" si="3"/>
        <v>76929.026459535453</v>
      </c>
      <c r="J39" s="285">
        <f t="shared" ca="1" si="4"/>
        <v>80945.273323351023</v>
      </c>
      <c r="K39" s="285">
        <f t="shared" ca="1" si="5"/>
        <v>85207.441295888144</v>
      </c>
      <c r="L39" s="285">
        <f t="shared" ca="1" si="6"/>
        <v>90363.712538271342</v>
      </c>
      <c r="M39" s="285">
        <f t="shared" ca="1" si="7"/>
        <v>95518.856567309995</v>
      </c>
      <c r="P39" s="409" t="str">
        <f t="shared" si="8"/>
        <v>59211C</v>
      </c>
      <c r="Q39" s="397" t="s">
        <v>826</v>
      </c>
      <c r="R39" s="409" t="str">
        <f t="shared" si="9"/>
        <v>Business Data Analyst</v>
      </c>
      <c r="S39" s="397">
        <f t="shared" si="10"/>
        <v>99</v>
      </c>
      <c r="T39" s="394" cm="1">
        <f t="array" aca="1" ref="T39" ca="1">IF($Q39="Y",VLOOKUP($P39,INDIRECT($Q$4),T$6,0)*INDIRECT($P$3),VLOOKUP($P39,INDIRECT($Q$4),T$6,0))</f>
        <v>69416.005404497148</v>
      </c>
      <c r="U39" s="394" cm="1">
        <f t="array" aca="1" ref="U39" ca="1">IF($Q39="Y",VLOOKUP($P39,INDIRECT($Q$4),U$6,0)*INDIRECT($P$3),VLOOKUP($P39,INDIRECT($Q$4),U$6,0))</f>
        <v>73071.659741775409</v>
      </c>
      <c r="V39" s="394" cm="1">
        <f t="array" aca="1" ref="V39" ca="1">IF($Q39="Y",VLOOKUP($P39,INDIRECT($Q$4),V$6,0)*INDIRECT($P$3),VLOOKUP($P39,INDIRECT($Q$4),V$6,0))</f>
        <v>76929.026459535453</v>
      </c>
      <c r="W39" s="394" cm="1">
        <f t="array" aca="1" ref="W39" ca="1">IF($Q39="Y",VLOOKUP($P39,INDIRECT($Q$4),W$6,0)*INDIRECT($P$3),VLOOKUP($P39,INDIRECT($Q$4),W$6,0))</f>
        <v>80945.273323351023</v>
      </c>
      <c r="X39" s="394" cm="1">
        <f t="array" aca="1" ref="X39" ca="1">IF($Q39="Y",VLOOKUP($P39,INDIRECT($Q$4),X$6,0)*INDIRECT($P$3),VLOOKUP($P39,INDIRECT($Q$4),X$6,0))</f>
        <v>85207.441295888144</v>
      </c>
      <c r="Y39" s="394" cm="1">
        <f t="array" aca="1" ref="Y39" ca="1">IF($Q39="Y",VLOOKUP($P39,INDIRECT($Q$4),Y$6,0)*INDIRECT($P$3),VLOOKUP($P39,INDIRECT($Q$4),Y$6,0))</f>
        <v>90363.712538271342</v>
      </c>
      <c r="Z39" s="394" cm="1">
        <f t="array" aca="1" ref="Z39" ca="1">IF($Q39="Y",VLOOKUP($P39,INDIRECT($Q$4),Z$6,0)*INDIRECT($P$3),VLOOKUP($P39,INDIRECT($Q$4),Z$6,0))</f>
        <v>95518.856567309995</v>
      </c>
      <c r="AA39" s="406" t="str">
        <f t="shared" si="11"/>
        <v>59211C</v>
      </c>
      <c r="AB39" s="406" t="str">
        <f t="shared" si="12"/>
        <v>Y</v>
      </c>
      <c r="AC39" s="412" t="str">
        <f t="shared" si="13"/>
        <v>Business Data Analyst</v>
      </c>
      <c r="AD39" s="406">
        <f t="shared" si="14"/>
        <v>99</v>
      </c>
      <c r="AE39" s="398" t="str">
        <f t="shared" si="15"/>
        <v>E</v>
      </c>
      <c r="AF39" s="403">
        <f t="shared" ca="1" si="16"/>
        <v>33.373999999999995</v>
      </c>
      <c r="AG39" s="403">
        <f t="shared" ca="1" si="17"/>
        <v>35.131</v>
      </c>
      <c r="AH39" s="403">
        <f t="shared" ca="1" si="18"/>
        <v>36.985999999999997</v>
      </c>
      <c r="AI39" s="403">
        <f t="shared" ca="1" si="19"/>
        <v>38.915999999999997</v>
      </c>
      <c r="AJ39" s="403">
        <f t="shared" ca="1" si="20"/>
        <v>40.966000000000001</v>
      </c>
      <c r="AK39" s="403">
        <f t="shared" ca="1" si="21"/>
        <v>43.445</v>
      </c>
      <c r="AL39" s="403">
        <f t="shared" ca="1" si="22"/>
        <v>45.922999999999995</v>
      </c>
      <c r="AN39" s="9" t="e">
        <f t="shared" si="23"/>
        <v>#VALUE!</v>
      </c>
    </row>
    <row r="40" spans="1:40" ht="12.75" customHeight="1">
      <c r="A40" s="259" t="s">
        <v>16</v>
      </c>
      <c r="B40" s="259" t="s">
        <v>37</v>
      </c>
      <c r="C40" s="272" t="s">
        <v>38</v>
      </c>
      <c r="D40" s="268" t="s">
        <v>39</v>
      </c>
      <c r="E40" s="265">
        <v>523</v>
      </c>
      <c r="F40" s="265">
        <v>11</v>
      </c>
      <c r="G40" s="285">
        <f t="shared" ca="1" si="1"/>
        <v>91623.496904409345</v>
      </c>
      <c r="H40" s="285">
        <f t="shared" ca="1" si="2"/>
        <v>94698.691173750281</v>
      </c>
      <c r="I40" s="285">
        <f t="shared" ca="1" si="3"/>
        <v>98644.953899576838</v>
      </c>
      <c r="J40" s="285">
        <f t="shared" ca="1" si="4"/>
        <v>102755.10654240141</v>
      </c>
      <c r="K40" s="285">
        <f t="shared" ca="1" si="5"/>
        <v>107036.89193294832</v>
      </c>
      <c r="L40" s="285">
        <f t="shared" ca="1" si="6"/>
        <v>111496.76243015449</v>
      </c>
      <c r="M40" s="285">
        <f t="shared" ca="1" si="7"/>
        <v>116142.46086474422</v>
      </c>
      <c r="P40" s="409" t="str">
        <f t="shared" si="8"/>
        <v>01455C</v>
      </c>
      <c r="Q40" s="397" t="s">
        <v>826</v>
      </c>
      <c r="R40" s="409" t="str">
        <f t="shared" si="9"/>
        <v>Business Development Lead-C</v>
      </c>
      <c r="S40" s="397" t="str">
        <f t="shared" si="10"/>
        <v>21</v>
      </c>
      <c r="T40" s="394" cm="1">
        <f t="array" aca="1" ref="T40" ca="1">IF($Q40="Y",VLOOKUP($P40,INDIRECT($Q$4),T$6,0)*INDIRECT($P$3),VLOOKUP($P40,INDIRECT($Q$4),T$6,0))</f>
        <v>91623.496904409345</v>
      </c>
      <c r="U40" s="394" cm="1">
        <f t="array" aca="1" ref="U40" ca="1">IF($Q40="Y",VLOOKUP($P40,INDIRECT($Q$4),U$6,0)*INDIRECT($P$3),VLOOKUP($P40,INDIRECT($Q$4),U$6,0))</f>
        <v>94698.691173750281</v>
      </c>
      <c r="V40" s="394" cm="1">
        <f t="array" aca="1" ref="V40" ca="1">IF($Q40="Y",VLOOKUP($P40,INDIRECT($Q$4),V$6,0)*INDIRECT($P$3),VLOOKUP($P40,INDIRECT($Q$4),V$6,0))</f>
        <v>98644.953899576838</v>
      </c>
      <c r="W40" s="394" cm="1">
        <f t="array" aca="1" ref="W40" ca="1">IF($Q40="Y",VLOOKUP($P40,INDIRECT($Q$4),W$6,0)*INDIRECT($P$3),VLOOKUP($P40,INDIRECT($Q$4),W$6,0))</f>
        <v>102755.10654240141</v>
      </c>
      <c r="X40" s="394" cm="1">
        <f t="array" aca="1" ref="X40" ca="1">IF($Q40="Y",VLOOKUP($P40,INDIRECT($Q$4),X$6,0)*INDIRECT($P$3),VLOOKUP($P40,INDIRECT($Q$4),X$6,0))</f>
        <v>107036.89193294832</v>
      </c>
      <c r="Y40" s="394" cm="1">
        <f t="array" aca="1" ref="Y40" ca="1">IF($Q40="Y",VLOOKUP($P40,INDIRECT($Q$4),Y$6,0)*INDIRECT($P$3),VLOOKUP($P40,INDIRECT($Q$4),Y$6,0))</f>
        <v>111496.76243015449</v>
      </c>
      <c r="Z40" s="394" cm="1">
        <f t="array" aca="1" ref="Z40" ca="1">IF($Q40="Y",VLOOKUP($P40,INDIRECT($Q$4),Z$6,0)*INDIRECT($P$3),VLOOKUP($P40,INDIRECT($Q$4),Z$6,0))</f>
        <v>116142.46086474422</v>
      </c>
      <c r="AA40" s="406" t="str">
        <f t="shared" si="11"/>
        <v>01455C</v>
      </c>
      <c r="AB40" s="406" t="str">
        <f t="shared" si="12"/>
        <v>Y</v>
      </c>
      <c r="AC40" s="412" t="str">
        <f t="shared" si="13"/>
        <v>Business Development Lead-C</v>
      </c>
      <c r="AD40" s="406" t="str">
        <f t="shared" si="14"/>
        <v>21</v>
      </c>
      <c r="AE40" s="398" t="str">
        <f t="shared" si="15"/>
        <v>E</v>
      </c>
      <c r="AF40" s="403">
        <f t="shared" ca="1" si="16"/>
        <v>44.05</v>
      </c>
      <c r="AG40" s="403">
        <f t="shared" ca="1" si="17"/>
        <v>45.528999999999996</v>
      </c>
      <c r="AH40" s="403">
        <f t="shared" ca="1" si="18"/>
        <v>47.425999999999995</v>
      </c>
      <c r="AI40" s="403">
        <f t="shared" ca="1" si="19"/>
        <v>49.402000000000001</v>
      </c>
      <c r="AJ40" s="403">
        <f t="shared" ca="1" si="20"/>
        <v>51.460999999999999</v>
      </c>
      <c r="AK40" s="403">
        <f t="shared" ca="1" si="21"/>
        <v>53.604999999999997</v>
      </c>
      <c r="AL40" s="403">
        <f t="shared" ca="1" si="22"/>
        <v>55.838000000000001</v>
      </c>
      <c r="AN40" s="9" t="e">
        <f t="shared" si="23"/>
        <v>#VALUE!</v>
      </c>
    </row>
    <row r="41" spans="1:40" ht="12.75" customHeight="1">
      <c r="A41" s="259" t="s">
        <v>16</v>
      </c>
      <c r="B41" s="259" t="s">
        <v>383</v>
      </c>
      <c r="C41" s="272">
        <v>65</v>
      </c>
      <c r="D41" s="268" t="s">
        <v>382</v>
      </c>
      <c r="E41" s="265">
        <v>508</v>
      </c>
      <c r="F41" s="265">
        <v>11</v>
      </c>
      <c r="G41" s="285">
        <f t="shared" ca="1" si="1"/>
        <v>81141.292939230421</v>
      </c>
      <c r="H41" s="285">
        <f t="shared" ca="1" si="2"/>
        <v>85405.837447015452</v>
      </c>
      <c r="I41" s="285">
        <f t="shared" ca="1" si="3"/>
        <v>89874.413396884542</v>
      </c>
      <c r="J41" s="285">
        <f t="shared" ca="1" si="4"/>
        <v>94627.483892758159</v>
      </c>
      <c r="K41" s="285">
        <f t="shared" ca="1" si="5"/>
        <v>99590.333195281535</v>
      </c>
      <c r="L41" s="285">
        <f t="shared" ca="1" si="6"/>
        <v>105633.2083982309</v>
      </c>
      <c r="M41" s="285">
        <f t="shared" ca="1" si="7"/>
        <v>111676.08360118016</v>
      </c>
      <c r="P41" s="409" t="str">
        <f t="shared" si="8"/>
        <v>01451C</v>
      </c>
      <c r="Q41" s="397" t="s">
        <v>826</v>
      </c>
      <c r="R41" s="409" t="str">
        <f t="shared" si="9"/>
        <v>Business Intelligence Analyst</v>
      </c>
      <c r="S41" s="397">
        <f t="shared" si="10"/>
        <v>65</v>
      </c>
      <c r="T41" s="394" cm="1">
        <f t="array" aca="1" ref="T41" ca="1">IF($Q41="Y",VLOOKUP($P41,INDIRECT($Q$4),T$6,0)*INDIRECT($P$3),VLOOKUP($P41,INDIRECT($Q$4),T$6,0))</f>
        <v>81141.292939230421</v>
      </c>
      <c r="U41" s="394" cm="1">
        <f t="array" aca="1" ref="U41" ca="1">IF($Q41="Y",VLOOKUP($P41,INDIRECT($Q$4),U$6,0)*INDIRECT($P$3),VLOOKUP($P41,INDIRECT($Q$4),U$6,0))</f>
        <v>85405.837447015452</v>
      </c>
      <c r="V41" s="394" cm="1">
        <f t="array" aca="1" ref="V41" ca="1">IF($Q41="Y",VLOOKUP($P41,INDIRECT($Q$4),V$6,0)*INDIRECT($P$3),VLOOKUP($P41,INDIRECT($Q$4),V$6,0))</f>
        <v>89874.413396884542</v>
      </c>
      <c r="W41" s="394" cm="1">
        <f t="array" aca="1" ref="W41" ca="1">IF($Q41="Y",VLOOKUP($P41,INDIRECT($Q$4),W$6,0)*INDIRECT($P$3),VLOOKUP($P41,INDIRECT($Q$4),W$6,0))</f>
        <v>94627.483892758159</v>
      </c>
      <c r="X41" s="394" cm="1">
        <f t="array" aca="1" ref="X41" ca="1">IF($Q41="Y",VLOOKUP($P41,INDIRECT($Q$4),X$6,0)*INDIRECT($P$3),VLOOKUP($P41,INDIRECT($Q$4),X$6,0))</f>
        <v>99590.333195281535</v>
      </c>
      <c r="Y41" s="394" cm="1">
        <f t="array" aca="1" ref="Y41" ca="1">IF($Q41="Y",VLOOKUP($P41,INDIRECT($Q$4),Y$6,0)*INDIRECT($P$3),VLOOKUP($P41,INDIRECT($Q$4),Y$6,0))</f>
        <v>105633.2083982309</v>
      </c>
      <c r="Z41" s="394" cm="1">
        <f t="array" aca="1" ref="Z41" ca="1">IF($Q41="Y",VLOOKUP($P41,INDIRECT($Q$4),Z$6,0)*INDIRECT($P$3),VLOOKUP($P41,INDIRECT($Q$4),Z$6,0))</f>
        <v>111676.08360118016</v>
      </c>
      <c r="AA41" s="406" t="str">
        <f t="shared" si="11"/>
        <v>01451C</v>
      </c>
      <c r="AB41" s="406" t="str">
        <f t="shared" si="12"/>
        <v>Y</v>
      </c>
      <c r="AC41" s="412" t="str">
        <f t="shared" si="13"/>
        <v>Business Intelligence Analyst</v>
      </c>
      <c r="AD41" s="406">
        <f t="shared" si="14"/>
        <v>65</v>
      </c>
      <c r="AE41" s="398" t="str">
        <f t="shared" si="15"/>
        <v>E</v>
      </c>
      <c r="AF41" s="403">
        <f t="shared" ca="1" si="16"/>
        <v>39.010999999999996</v>
      </c>
      <c r="AG41" s="403">
        <f t="shared" ca="1" si="17"/>
        <v>41.061</v>
      </c>
      <c r="AH41" s="403">
        <f t="shared" ca="1" si="18"/>
        <v>43.208999999999996</v>
      </c>
      <c r="AI41" s="403">
        <f t="shared" ca="1" si="19"/>
        <v>45.494</v>
      </c>
      <c r="AJ41" s="403">
        <f t="shared" ca="1" si="20"/>
        <v>47.879999999999995</v>
      </c>
      <c r="AK41" s="403">
        <f t="shared" ca="1" si="21"/>
        <v>50.785999999999994</v>
      </c>
      <c r="AL41" s="403">
        <f t="shared" ca="1" si="22"/>
        <v>53.690999999999995</v>
      </c>
      <c r="AN41" s="9" t="e">
        <f t="shared" si="23"/>
        <v>#VALUE!</v>
      </c>
    </row>
    <row r="42" spans="1:40" ht="12.75" customHeight="1">
      <c r="A42" s="259" t="s">
        <v>16</v>
      </c>
      <c r="B42" s="259" t="s">
        <v>40</v>
      </c>
      <c r="C42" s="259" t="s">
        <v>20</v>
      </c>
      <c r="D42" s="268" t="s">
        <v>41</v>
      </c>
      <c r="E42" s="265">
        <v>385</v>
      </c>
      <c r="F42" s="265">
        <v>8</v>
      </c>
      <c r="G42" s="285">
        <f t="shared" ca="1" si="1"/>
        <v>62729.610552856684</v>
      </c>
      <c r="H42" s="285">
        <f t="shared" ca="1" si="2"/>
        <v>66134.924058062388</v>
      </c>
      <c r="I42" s="285">
        <f t="shared" ca="1" si="3"/>
        <v>69580.469115228305</v>
      </c>
      <c r="J42" s="285">
        <f t="shared" ca="1" si="4"/>
        <v>73307.635036115898</v>
      </c>
      <c r="K42" s="285">
        <f t="shared" ca="1" si="5"/>
        <v>77164.116659732812</v>
      </c>
      <c r="L42" s="285">
        <f t="shared" ca="1" si="6"/>
        <v>81949.571758882987</v>
      </c>
      <c r="M42" s="285">
        <f t="shared" ca="1" si="7"/>
        <v>86735.026858033176</v>
      </c>
      <c r="P42" s="409" t="str">
        <f t="shared" si="8"/>
        <v>01459C</v>
      </c>
      <c r="Q42" s="397" t="s">
        <v>826</v>
      </c>
      <c r="R42" s="409" t="str">
        <f t="shared" si="9"/>
        <v>Business Process and Data Analyst</v>
      </c>
      <c r="S42" s="397" t="str">
        <f t="shared" si="10"/>
        <v>33B</v>
      </c>
      <c r="T42" s="394" cm="1">
        <f t="array" aca="1" ref="T42" ca="1">IF($Q42="Y",VLOOKUP($P42,INDIRECT($Q$4),T$6,0)*INDIRECT($P$3),VLOOKUP($P42,INDIRECT($Q$4),T$6,0))</f>
        <v>62729.610552856684</v>
      </c>
      <c r="U42" s="394" cm="1">
        <f t="array" aca="1" ref="U42" ca="1">IF($Q42="Y",VLOOKUP($P42,INDIRECT($Q$4),U$6,0)*INDIRECT($P$3),VLOOKUP($P42,INDIRECT($Q$4),U$6,0))</f>
        <v>66134.924058062388</v>
      </c>
      <c r="V42" s="394" cm="1">
        <f t="array" aca="1" ref="V42" ca="1">IF($Q42="Y",VLOOKUP($P42,INDIRECT($Q$4),V$6,0)*INDIRECT($P$3),VLOOKUP($P42,INDIRECT($Q$4),V$6,0))</f>
        <v>69580.469115228305</v>
      </c>
      <c r="W42" s="394" cm="1">
        <f t="array" aca="1" ref="W42" ca="1">IF($Q42="Y",VLOOKUP($P42,INDIRECT($Q$4),W$6,0)*INDIRECT($P$3),VLOOKUP($P42,INDIRECT($Q$4),W$6,0))</f>
        <v>73307.635036115898</v>
      </c>
      <c r="X42" s="394" cm="1">
        <f t="array" aca="1" ref="X42" ca="1">IF($Q42="Y",VLOOKUP($P42,INDIRECT($Q$4),X$6,0)*INDIRECT($P$3),VLOOKUP($P42,INDIRECT($Q$4),X$6,0))</f>
        <v>77164.116659732812</v>
      </c>
      <c r="Y42" s="394" cm="1">
        <f t="array" aca="1" ref="Y42" ca="1">IF($Q42="Y",VLOOKUP($P42,INDIRECT($Q$4),Y$6,0)*INDIRECT($P$3),VLOOKUP($P42,INDIRECT($Q$4),Y$6,0))</f>
        <v>81949.571758882987</v>
      </c>
      <c r="Z42" s="394" cm="1">
        <f t="array" aca="1" ref="Z42" ca="1">IF($Q42="Y",VLOOKUP($P42,INDIRECT($Q$4),Z$6,0)*INDIRECT($P$3),VLOOKUP($P42,INDIRECT($Q$4),Z$6,0))</f>
        <v>86735.026858033176</v>
      </c>
      <c r="AA42" s="406" t="str">
        <f t="shared" si="11"/>
        <v>01459C</v>
      </c>
      <c r="AB42" s="406" t="str">
        <f t="shared" si="12"/>
        <v>Y</v>
      </c>
      <c r="AC42" s="412" t="str">
        <f t="shared" si="13"/>
        <v>Business Process and Data Analyst</v>
      </c>
      <c r="AD42" s="406" t="str">
        <f t="shared" si="14"/>
        <v>33B</v>
      </c>
      <c r="AE42" s="398" t="str">
        <f t="shared" si="15"/>
        <v>E</v>
      </c>
      <c r="AF42" s="403">
        <f t="shared" ca="1" si="16"/>
        <v>30.159000000000002</v>
      </c>
      <c r="AG42" s="403">
        <f t="shared" ca="1" si="17"/>
        <v>31.796000000000003</v>
      </c>
      <c r="AH42" s="403">
        <f t="shared" ca="1" si="18"/>
        <v>33.452999999999996</v>
      </c>
      <c r="AI42" s="403">
        <f t="shared" ca="1" si="19"/>
        <v>35.244999999999997</v>
      </c>
      <c r="AJ42" s="403">
        <f t="shared" ca="1" si="20"/>
        <v>37.098999999999997</v>
      </c>
      <c r="AK42" s="403">
        <f t="shared" ca="1" si="21"/>
        <v>39.399000000000001</v>
      </c>
      <c r="AL42" s="403">
        <f t="shared" ca="1" si="22"/>
        <v>41.699999999999996</v>
      </c>
      <c r="AN42" s="9" t="e">
        <f t="shared" si="23"/>
        <v>#VALUE!</v>
      </c>
    </row>
    <row r="43" spans="1:40" ht="12.75" customHeight="1">
      <c r="A43" s="259" t="s">
        <v>16</v>
      </c>
      <c r="B43" s="259" t="s">
        <v>42</v>
      </c>
      <c r="C43" s="259">
        <v>93</v>
      </c>
      <c r="D43" s="260" t="s">
        <v>43</v>
      </c>
      <c r="E43" s="265">
        <v>445</v>
      </c>
      <c r="F43" s="262">
        <v>9</v>
      </c>
      <c r="G43" s="285">
        <f t="shared" ca="1" si="1"/>
        <v>70764.426215772415</v>
      </c>
      <c r="H43" s="285">
        <f t="shared" ca="1" si="2"/>
        <v>74488.7184543771</v>
      </c>
      <c r="I43" s="285">
        <f t="shared" ca="1" si="3"/>
        <v>78408.421088217248</v>
      </c>
      <c r="J43" s="285">
        <f t="shared" ca="1" si="4"/>
        <v>82535.028846424349</v>
      </c>
      <c r="K43" s="285">
        <f t="shared" ca="1" si="5"/>
        <v>86880.03645812982</v>
      </c>
      <c r="L43" s="285">
        <f t="shared" ca="1" si="6"/>
        <v>92147.448213987867</v>
      </c>
      <c r="M43" s="285">
        <f t="shared" ca="1" si="7"/>
        <v>97414.859969845958</v>
      </c>
      <c r="N43" s="23"/>
      <c r="O43" s="23"/>
      <c r="P43" s="409" t="str">
        <f t="shared" si="8"/>
        <v>52150C</v>
      </c>
      <c r="Q43" s="397" t="s">
        <v>826</v>
      </c>
      <c r="R43" s="409" t="str">
        <f t="shared" si="9"/>
        <v>Business Services Specialist</v>
      </c>
      <c r="S43" s="397">
        <f t="shared" si="10"/>
        <v>93</v>
      </c>
      <c r="T43" s="394" cm="1">
        <f t="array" aca="1" ref="T43" ca="1">IF($Q43="Y",VLOOKUP($P43,INDIRECT($Q$4),T$6,0)*INDIRECT($P$3),VLOOKUP($P43,INDIRECT($Q$4),T$6,0))</f>
        <v>70764.426215772415</v>
      </c>
      <c r="U43" s="394" cm="1">
        <f t="array" aca="1" ref="U43" ca="1">IF($Q43="Y",VLOOKUP($P43,INDIRECT($Q$4),U$6,0)*INDIRECT($P$3),VLOOKUP($P43,INDIRECT($Q$4),U$6,0))</f>
        <v>74488.7184543771</v>
      </c>
      <c r="V43" s="394" cm="1">
        <f t="array" aca="1" ref="V43" ca="1">IF($Q43="Y",VLOOKUP($P43,INDIRECT($Q$4),V$6,0)*INDIRECT($P$3),VLOOKUP($P43,INDIRECT($Q$4),V$6,0))</f>
        <v>78408.421088217248</v>
      </c>
      <c r="W43" s="394" cm="1">
        <f t="array" aca="1" ref="W43" ca="1">IF($Q43="Y",VLOOKUP($P43,INDIRECT($Q$4),W$6,0)*INDIRECT($P$3),VLOOKUP($P43,INDIRECT($Q$4),W$6,0))</f>
        <v>82535.028846424349</v>
      </c>
      <c r="X43" s="394" cm="1">
        <f t="array" aca="1" ref="X43" ca="1">IF($Q43="Y",VLOOKUP($P43,INDIRECT($Q$4),X$6,0)*INDIRECT($P$3),VLOOKUP($P43,INDIRECT($Q$4),X$6,0))</f>
        <v>86880.03645812982</v>
      </c>
      <c r="Y43" s="394" cm="1">
        <f t="array" aca="1" ref="Y43" ca="1">IF($Q43="Y",VLOOKUP($P43,INDIRECT($Q$4),Y$6,0)*INDIRECT($P$3),VLOOKUP($P43,INDIRECT($Q$4),Y$6,0))</f>
        <v>92147.448213987867</v>
      </c>
      <c r="Z43" s="394" cm="1">
        <f t="array" aca="1" ref="Z43" ca="1">IF($Q43="Y",VLOOKUP($P43,INDIRECT($Q$4),Z$6,0)*INDIRECT($P$3),VLOOKUP($P43,INDIRECT($Q$4),Z$6,0))</f>
        <v>97414.859969845958</v>
      </c>
      <c r="AA43" s="406" t="str">
        <f t="shared" si="11"/>
        <v>52150C</v>
      </c>
      <c r="AB43" s="406" t="str">
        <f t="shared" si="12"/>
        <v>Y</v>
      </c>
      <c r="AC43" s="412" t="str">
        <f t="shared" si="13"/>
        <v>Business Services Specialist</v>
      </c>
      <c r="AD43" s="406">
        <f t="shared" si="14"/>
        <v>93</v>
      </c>
      <c r="AE43" s="398" t="str">
        <f t="shared" si="15"/>
        <v>E</v>
      </c>
      <c r="AF43" s="403">
        <f t="shared" ca="1" si="16"/>
        <v>34.021999999999998</v>
      </c>
      <c r="AG43" s="403">
        <f t="shared" ca="1" si="17"/>
        <v>35.811999999999998</v>
      </c>
      <c r="AH43" s="403">
        <f t="shared" ca="1" si="18"/>
        <v>37.696999999999996</v>
      </c>
      <c r="AI43" s="403">
        <f t="shared" ca="1" si="19"/>
        <v>39.680999999999997</v>
      </c>
      <c r="AJ43" s="403">
        <f t="shared" ca="1" si="20"/>
        <v>41.769999999999996</v>
      </c>
      <c r="AK43" s="403">
        <f t="shared" ca="1" si="21"/>
        <v>44.302</v>
      </c>
      <c r="AL43" s="403">
        <f t="shared" ca="1" si="22"/>
        <v>46.835000000000001</v>
      </c>
      <c r="AN43" s="9" t="e">
        <f t="shared" si="23"/>
        <v>#VALUE!</v>
      </c>
    </row>
    <row r="44" spans="1:40" ht="12.75" customHeight="1">
      <c r="A44" s="259" t="s">
        <v>16</v>
      </c>
      <c r="B44" s="259" t="s">
        <v>44</v>
      </c>
      <c r="C44" s="259">
        <v>39</v>
      </c>
      <c r="D44" s="260" t="s">
        <v>45</v>
      </c>
      <c r="E44" s="265">
        <v>425</v>
      </c>
      <c r="F44" s="262">
        <v>9</v>
      </c>
      <c r="G44" s="285">
        <f t="shared" ca="1" si="1"/>
        <v>69416.669225104488</v>
      </c>
      <c r="H44" s="285">
        <f t="shared" ca="1" si="2"/>
        <v>73071.993088920237</v>
      </c>
      <c r="I44" s="285">
        <f t="shared" ca="1" si="3"/>
        <v>76928.474712537136</v>
      </c>
      <c r="J44" s="285">
        <f t="shared" ca="1" si="4"/>
        <v>80945.882543995001</v>
      </c>
      <c r="K44" s="285">
        <f t="shared" ca="1" si="5"/>
        <v>85207.553369497167</v>
      </c>
      <c r="L44" s="285">
        <f t="shared" ca="1" si="6"/>
        <v>90362.939384973113</v>
      </c>
      <c r="M44" s="285">
        <f t="shared" ca="1" si="7"/>
        <v>95521.199082731953</v>
      </c>
      <c r="N44" s="23"/>
      <c r="O44" s="23"/>
      <c r="P44" s="409" t="str">
        <f t="shared" si="8"/>
        <v>01441C</v>
      </c>
      <c r="Q44" s="397" t="s">
        <v>826</v>
      </c>
      <c r="R44" s="409" t="str">
        <f t="shared" si="9"/>
        <v>Call Center Analyst</v>
      </c>
      <c r="S44" s="397">
        <f t="shared" ref="S44:S76" si="28">C44</f>
        <v>39</v>
      </c>
      <c r="T44" s="394" cm="1">
        <f t="array" aca="1" ref="T44" ca="1">IF($Q44="Y",VLOOKUP($P44,INDIRECT($Q$4),T$6,0)*INDIRECT($P$3),VLOOKUP($P44,INDIRECT($Q$4),T$6,0))</f>
        <v>69416.669225104488</v>
      </c>
      <c r="U44" s="394" cm="1">
        <f t="array" aca="1" ref="U44" ca="1">IF($Q44="Y",VLOOKUP($P44,INDIRECT($Q$4),U$6,0)*INDIRECT($P$3),VLOOKUP($P44,INDIRECT($Q$4),U$6,0))</f>
        <v>73071.993088920237</v>
      </c>
      <c r="V44" s="394" cm="1">
        <f t="array" aca="1" ref="V44" ca="1">IF($Q44="Y",VLOOKUP($P44,INDIRECT($Q$4),V$6,0)*INDIRECT($P$3),VLOOKUP($P44,INDIRECT($Q$4),V$6,0))</f>
        <v>76928.474712537136</v>
      </c>
      <c r="W44" s="394" cm="1">
        <f t="array" aca="1" ref="W44" ca="1">IF($Q44="Y",VLOOKUP($P44,INDIRECT($Q$4),W$6,0)*INDIRECT($P$3),VLOOKUP($P44,INDIRECT($Q$4),W$6,0))</f>
        <v>80945.882543995001</v>
      </c>
      <c r="X44" s="394" cm="1">
        <f t="array" aca="1" ref="X44" ca="1">IF($Q44="Y",VLOOKUP($P44,INDIRECT($Q$4),X$6,0)*INDIRECT($P$3),VLOOKUP($P44,INDIRECT($Q$4),X$6,0))</f>
        <v>85207.553369497167</v>
      </c>
      <c r="Y44" s="394" cm="1">
        <f t="array" aca="1" ref="Y44" ca="1">IF($Q44="Y",VLOOKUP($P44,INDIRECT($Q$4),Y$6,0)*INDIRECT($P$3),VLOOKUP($P44,INDIRECT($Q$4),Y$6,0))</f>
        <v>90362.939384973113</v>
      </c>
      <c r="Z44" s="394" cm="1">
        <f t="array" aca="1" ref="Z44" ca="1">IF($Q44="Y",VLOOKUP($P44,INDIRECT($Q$4),Z$6,0)*INDIRECT($P$3),VLOOKUP($P44,INDIRECT($Q$4),Z$6,0))</f>
        <v>95521.199082731953</v>
      </c>
      <c r="AA44" s="406" t="str">
        <f t="shared" ref="AA44:AA76" si="29">B44</f>
        <v>01441C</v>
      </c>
      <c r="AB44" s="406" t="str">
        <f t="shared" ref="AB44:AB76" si="30">Q44</f>
        <v>Y</v>
      </c>
      <c r="AC44" s="412" t="str">
        <f t="shared" si="13"/>
        <v>Call Center Analyst</v>
      </c>
      <c r="AD44" s="406">
        <f t="shared" ref="AD44:AD76" si="31">C44</f>
        <v>39</v>
      </c>
      <c r="AE44" s="398" t="str">
        <f t="shared" ref="AE44:AE76" si="32">LEFT(A44,1)</f>
        <v>E</v>
      </c>
      <c r="AF44" s="403">
        <f t="shared" ref="AF44:AF76" ca="1" si="33">IF($AE44="N",ROUND(T44,3),IF($AE44="E",ROUNDUP(T44/2080,3),"check"))</f>
        <v>33.373999999999995</v>
      </c>
      <c r="AG44" s="403">
        <f t="shared" ref="AG44:AG76" ca="1" si="34">IF($AE44="N",ROUND(U44,3),IF($AE44="E",ROUNDUP(U44/2080,3),"check"))</f>
        <v>35.131</v>
      </c>
      <c r="AH44" s="403">
        <f t="shared" ref="AH44:AH76" ca="1" si="35">IF($AE44="N",ROUND(V44,3),IF($AE44="E",ROUNDUP(V44/2080,3),"check"))</f>
        <v>36.984999999999999</v>
      </c>
      <c r="AI44" s="403">
        <f t="shared" ref="AI44:AI76" ca="1" si="36">IF($AE44="N",ROUND(W44,3),IF($AE44="E",ROUNDUP(W44/2080,3),"check"))</f>
        <v>38.916999999999994</v>
      </c>
      <c r="AJ44" s="403">
        <f t="shared" ref="AJ44:AJ76" ca="1" si="37">IF($AE44="N",ROUND(X44,3),IF($AE44="E",ROUNDUP(X44/2080,3),"check"))</f>
        <v>40.966000000000001</v>
      </c>
      <c r="AK44" s="403">
        <f t="shared" ref="AK44:AK76" ca="1" si="38">IF($AE44="N",ROUND(Y44,3),IF($AE44="E",ROUNDUP(Y44/2080,3),"check"))</f>
        <v>43.443999999999996</v>
      </c>
      <c r="AL44" s="403">
        <f t="shared" ref="AL44:AL76" ca="1" si="39">IF($AE44="N",ROUND(Z44,3),IF($AE44="E",ROUNDUP(Z44/2080,3),"check"))</f>
        <v>45.923999999999999</v>
      </c>
      <c r="AN44" s="9" t="e">
        <f t="shared" si="23"/>
        <v>#VALUE!</v>
      </c>
    </row>
    <row r="45" spans="1:40" ht="12.75" customHeight="1">
      <c r="A45" s="259" t="s">
        <v>16</v>
      </c>
      <c r="B45" s="259" t="s">
        <v>46</v>
      </c>
      <c r="C45" s="259">
        <v>99</v>
      </c>
      <c r="D45" s="260" t="s">
        <v>47</v>
      </c>
      <c r="E45" s="265">
        <v>415</v>
      </c>
      <c r="F45" s="262">
        <v>9</v>
      </c>
      <c r="G45" s="285">
        <f t="shared" ca="1" si="1"/>
        <v>69416.005404497148</v>
      </c>
      <c r="H45" s="285">
        <f t="shared" ca="1" si="2"/>
        <v>73071.659741775409</v>
      </c>
      <c r="I45" s="285">
        <f t="shared" ca="1" si="3"/>
        <v>76929.026459535453</v>
      </c>
      <c r="J45" s="285">
        <f t="shared" ca="1" si="4"/>
        <v>80945.273323351023</v>
      </c>
      <c r="K45" s="285">
        <f t="shared" ca="1" si="5"/>
        <v>85207.441295888144</v>
      </c>
      <c r="L45" s="285">
        <f t="shared" ca="1" si="6"/>
        <v>90363.712538271342</v>
      </c>
      <c r="M45" s="285">
        <f t="shared" ca="1" si="7"/>
        <v>95518.856567309995</v>
      </c>
      <c r="P45" s="409" t="str">
        <f t="shared" si="8"/>
        <v>01520C</v>
      </c>
      <c r="Q45" s="397" t="s">
        <v>826</v>
      </c>
      <c r="R45" s="409" t="str">
        <f t="shared" si="9"/>
        <v>Career Pathways &amp; Industry Outreach Specialist</v>
      </c>
      <c r="S45" s="397">
        <f t="shared" si="28"/>
        <v>99</v>
      </c>
      <c r="T45" s="394" cm="1">
        <f t="array" aca="1" ref="T45" ca="1">IF($Q45="Y",VLOOKUP($P45,INDIRECT($Q$4),T$6,0)*INDIRECT($P$3),VLOOKUP($P45,INDIRECT($Q$4),T$6,0))</f>
        <v>69416.005404497148</v>
      </c>
      <c r="U45" s="394" cm="1">
        <f t="array" aca="1" ref="U45" ca="1">IF($Q45="Y",VLOOKUP($P45,INDIRECT($Q$4),U$6,0)*INDIRECT($P$3),VLOOKUP($P45,INDIRECT($Q$4),U$6,0))</f>
        <v>73071.659741775409</v>
      </c>
      <c r="V45" s="394" cm="1">
        <f t="array" aca="1" ref="V45" ca="1">IF($Q45="Y",VLOOKUP($P45,INDIRECT($Q$4),V$6,0)*INDIRECT($P$3),VLOOKUP($P45,INDIRECT($Q$4),V$6,0))</f>
        <v>76929.026459535453</v>
      </c>
      <c r="W45" s="394" cm="1">
        <f t="array" aca="1" ref="W45" ca="1">IF($Q45="Y",VLOOKUP($P45,INDIRECT($Q$4),W$6,0)*INDIRECT($P$3),VLOOKUP($P45,INDIRECT($Q$4),W$6,0))</f>
        <v>80945.273323351023</v>
      </c>
      <c r="X45" s="394" cm="1">
        <f t="array" aca="1" ref="X45" ca="1">IF($Q45="Y",VLOOKUP($P45,INDIRECT($Q$4),X$6,0)*INDIRECT($P$3),VLOOKUP($P45,INDIRECT($Q$4),X$6,0))</f>
        <v>85207.441295888144</v>
      </c>
      <c r="Y45" s="394" cm="1">
        <f t="array" aca="1" ref="Y45" ca="1">IF($Q45="Y",VLOOKUP($P45,INDIRECT($Q$4),Y$6,0)*INDIRECT($P$3),VLOOKUP($P45,INDIRECT($Q$4),Y$6,0))</f>
        <v>90363.712538271342</v>
      </c>
      <c r="Z45" s="394" cm="1">
        <f t="array" aca="1" ref="Z45" ca="1">IF($Q45="Y",VLOOKUP($P45,INDIRECT($Q$4),Z$6,0)*INDIRECT($P$3),VLOOKUP($P45,INDIRECT($Q$4),Z$6,0))</f>
        <v>95518.856567309995</v>
      </c>
      <c r="AA45" s="406" t="str">
        <f t="shared" si="29"/>
        <v>01520C</v>
      </c>
      <c r="AB45" s="406" t="str">
        <f t="shared" si="30"/>
        <v>Y</v>
      </c>
      <c r="AC45" s="412" t="str">
        <f t="shared" si="13"/>
        <v>Career Pathways &amp; Industry Outreach Specialist</v>
      </c>
      <c r="AD45" s="406">
        <f t="shared" si="31"/>
        <v>99</v>
      </c>
      <c r="AE45" s="398" t="str">
        <f t="shared" si="32"/>
        <v>E</v>
      </c>
      <c r="AF45" s="403">
        <f t="shared" ca="1" si="33"/>
        <v>33.373999999999995</v>
      </c>
      <c r="AG45" s="403">
        <f t="shared" ca="1" si="34"/>
        <v>35.131</v>
      </c>
      <c r="AH45" s="403">
        <f t="shared" ca="1" si="35"/>
        <v>36.985999999999997</v>
      </c>
      <c r="AI45" s="403">
        <f t="shared" ca="1" si="36"/>
        <v>38.915999999999997</v>
      </c>
      <c r="AJ45" s="403">
        <f t="shared" ca="1" si="37"/>
        <v>40.966000000000001</v>
      </c>
      <c r="AK45" s="403">
        <f t="shared" ca="1" si="38"/>
        <v>43.445</v>
      </c>
      <c r="AL45" s="403">
        <f t="shared" ca="1" si="39"/>
        <v>45.922999999999995</v>
      </c>
      <c r="AN45" s="9" t="e">
        <f t="shared" si="23"/>
        <v>#VALUE!</v>
      </c>
    </row>
    <row r="46" spans="1:40" ht="12.75" customHeight="1">
      <c r="A46" s="259" t="s">
        <v>16</v>
      </c>
      <c r="B46" s="259" t="s">
        <v>48</v>
      </c>
      <c r="C46" s="259">
        <v>15</v>
      </c>
      <c r="D46" s="270" t="s">
        <v>49</v>
      </c>
      <c r="E46" s="271">
        <v>318</v>
      </c>
      <c r="F46" s="271">
        <v>7</v>
      </c>
      <c r="G46" s="285">
        <f t="shared" ca="1" si="1"/>
        <v>57258.189151322462</v>
      </c>
      <c r="H46" s="285">
        <f t="shared" ca="1" si="2"/>
        <v>62936.784817670115</v>
      </c>
      <c r="I46" s="285">
        <f t="shared" ca="1" si="3"/>
        <v>66255.398626007591</v>
      </c>
      <c r="J46" s="285">
        <f t="shared" ca="1" si="4"/>
        <v>69908.116919496068</v>
      </c>
      <c r="K46" s="285">
        <f t="shared" ca="1" si="5"/>
        <v>73554.932306886505</v>
      </c>
      <c r="L46" s="285">
        <f t="shared" ca="1" si="6"/>
        <v>78028.15454800734</v>
      </c>
      <c r="M46" s="285">
        <f t="shared" ca="1" si="7"/>
        <v>82500.19620790855</v>
      </c>
      <c r="P46" s="409" t="str">
        <f t="shared" si="8"/>
        <v>01660C</v>
      </c>
      <c r="Q46" s="397" t="s">
        <v>826</v>
      </c>
      <c r="R46" s="409" t="str">
        <f t="shared" si="9"/>
        <v>Chemist Water Bacteriologist I</v>
      </c>
      <c r="S46" s="397">
        <f t="shared" si="28"/>
        <v>15</v>
      </c>
      <c r="T46" s="394" cm="1">
        <f t="array" aca="1" ref="T46" ca="1">IF($Q46="Y",VLOOKUP($P46,INDIRECT($Q$4),T$6,0)*INDIRECT($P$3),VLOOKUP($P46,INDIRECT($Q$4),T$6,0))</f>
        <v>57258.189151322462</v>
      </c>
      <c r="U46" s="394" cm="1">
        <f t="array" aca="1" ref="U46" ca="1">IF($Q46="Y",VLOOKUP($P46,INDIRECT($Q$4),U$6,0)*INDIRECT($P$3),VLOOKUP($P46,INDIRECT($Q$4),U$6,0))</f>
        <v>62936.784817670115</v>
      </c>
      <c r="V46" s="394" cm="1">
        <f t="array" aca="1" ref="V46" ca="1">IF($Q46="Y",VLOOKUP($P46,INDIRECT($Q$4),V$6,0)*INDIRECT($P$3),VLOOKUP($P46,INDIRECT($Q$4),V$6,0))</f>
        <v>66255.398626007591</v>
      </c>
      <c r="W46" s="394" cm="1">
        <f t="array" aca="1" ref="W46" ca="1">IF($Q46="Y",VLOOKUP($P46,INDIRECT($Q$4),W$6,0)*INDIRECT($P$3),VLOOKUP($P46,INDIRECT($Q$4),W$6,0))</f>
        <v>69908.116919496068</v>
      </c>
      <c r="X46" s="394" cm="1">
        <f t="array" aca="1" ref="X46" ca="1">IF($Q46="Y",VLOOKUP($P46,INDIRECT($Q$4),X$6,0)*INDIRECT($P$3),VLOOKUP($P46,INDIRECT($Q$4),X$6,0))</f>
        <v>73554.932306886505</v>
      </c>
      <c r="Y46" s="394" cm="1">
        <f t="array" aca="1" ref="Y46" ca="1">IF($Q46="Y",VLOOKUP($P46,INDIRECT($Q$4),Y$6,0)*INDIRECT($P$3),VLOOKUP($P46,INDIRECT($Q$4),Y$6,0))</f>
        <v>78028.15454800734</v>
      </c>
      <c r="Z46" s="394" cm="1">
        <f t="array" aca="1" ref="Z46" ca="1">IF($Q46="Y",VLOOKUP($P46,INDIRECT($Q$4),Z$6,0)*INDIRECT($P$3),VLOOKUP($P46,INDIRECT($Q$4),Z$6,0))</f>
        <v>82500.19620790855</v>
      </c>
      <c r="AA46" s="406" t="str">
        <f t="shared" si="29"/>
        <v>01660C</v>
      </c>
      <c r="AB46" s="406" t="str">
        <f t="shared" si="30"/>
        <v>Y</v>
      </c>
      <c r="AC46" s="412" t="str">
        <f t="shared" si="13"/>
        <v>Chemist Water Bacteriologist I</v>
      </c>
      <c r="AD46" s="406">
        <f t="shared" si="31"/>
        <v>15</v>
      </c>
      <c r="AE46" s="398" t="str">
        <f t="shared" si="32"/>
        <v>E</v>
      </c>
      <c r="AF46" s="403">
        <f t="shared" ca="1" si="33"/>
        <v>27.528000000000002</v>
      </c>
      <c r="AG46" s="403">
        <f t="shared" ca="1" si="34"/>
        <v>30.259</v>
      </c>
      <c r="AH46" s="403">
        <f t="shared" ca="1" si="35"/>
        <v>31.854000000000003</v>
      </c>
      <c r="AI46" s="403">
        <f t="shared" ca="1" si="36"/>
        <v>33.61</v>
      </c>
      <c r="AJ46" s="403">
        <f t="shared" ca="1" si="37"/>
        <v>35.363</v>
      </c>
      <c r="AK46" s="403">
        <f t="shared" ca="1" si="38"/>
        <v>37.513999999999996</v>
      </c>
      <c r="AL46" s="403">
        <f t="shared" ca="1" si="39"/>
        <v>39.663999999999994</v>
      </c>
      <c r="AN46" s="9" t="e">
        <f t="shared" si="23"/>
        <v>#VALUE!</v>
      </c>
    </row>
    <row r="47" spans="1:40" ht="12.75" customHeight="1">
      <c r="A47" s="259" t="s">
        <v>16</v>
      </c>
      <c r="B47" s="259" t="s">
        <v>50</v>
      </c>
      <c r="C47" s="259">
        <v>48</v>
      </c>
      <c r="D47" s="260" t="s">
        <v>51</v>
      </c>
      <c r="E47" s="265">
        <v>410</v>
      </c>
      <c r="F47" s="262">
        <v>9</v>
      </c>
      <c r="G47" s="285">
        <f t="shared" ca="1" si="1"/>
        <v>72488.635585496784</v>
      </c>
      <c r="H47" s="285">
        <f t="shared" ca="1" si="2"/>
        <v>76342.243526830847</v>
      </c>
      <c r="I47" s="285">
        <f t="shared" ca="1" si="3"/>
        <v>80649.893268858956</v>
      </c>
      <c r="J47" s="285">
        <f t="shared" ca="1" si="4"/>
        <v>84707.532652277077</v>
      </c>
      <c r="K47" s="285">
        <f t="shared" ca="1" si="5"/>
        <v>89135.877050185911</v>
      </c>
      <c r="L47" s="285">
        <f t="shared" ca="1" si="6"/>
        <v>94552.838199409045</v>
      </c>
      <c r="M47" s="285">
        <f t="shared" ca="1" si="7"/>
        <v>99969.799348632194</v>
      </c>
      <c r="P47" s="409" t="str">
        <f t="shared" si="8"/>
        <v>01670C</v>
      </c>
      <c r="Q47" s="397" t="s">
        <v>826</v>
      </c>
      <c r="R47" s="409" t="str">
        <f t="shared" si="9"/>
        <v>Chemist Water Bacteriologist II</v>
      </c>
      <c r="S47" s="397">
        <f t="shared" si="28"/>
        <v>48</v>
      </c>
      <c r="T47" s="394" cm="1">
        <f t="array" aca="1" ref="T47" ca="1">IF($Q47="Y",VLOOKUP($P47,INDIRECT($Q$4),T$6,0)*INDIRECT($P$3),VLOOKUP($P47,INDIRECT($Q$4),T$6,0))</f>
        <v>72488.635585496784</v>
      </c>
      <c r="U47" s="394" cm="1">
        <f t="array" aca="1" ref="U47" ca="1">IF($Q47="Y",VLOOKUP($P47,INDIRECT($Q$4),U$6,0)*INDIRECT($P$3),VLOOKUP($P47,INDIRECT($Q$4),U$6,0))</f>
        <v>76342.243526830847</v>
      </c>
      <c r="V47" s="394" cm="1">
        <f t="array" aca="1" ref="V47" ca="1">IF($Q47="Y",VLOOKUP($P47,INDIRECT($Q$4),V$6,0)*INDIRECT($P$3),VLOOKUP($P47,INDIRECT($Q$4),V$6,0))</f>
        <v>80649.893268858956</v>
      </c>
      <c r="W47" s="394" cm="1">
        <f t="array" aca="1" ref="W47" ca="1">IF($Q47="Y",VLOOKUP($P47,INDIRECT($Q$4),W$6,0)*INDIRECT($P$3),VLOOKUP($P47,INDIRECT($Q$4),W$6,0))</f>
        <v>84707.532652277077</v>
      </c>
      <c r="X47" s="394" cm="1">
        <f t="array" aca="1" ref="X47" ca="1">IF($Q47="Y",VLOOKUP($P47,INDIRECT($Q$4),X$6,0)*INDIRECT($P$3),VLOOKUP($P47,INDIRECT($Q$4),X$6,0))</f>
        <v>89135.877050185911</v>
      </c>
      <c r="Y47" s="394" cm="1">
        <f t="array" aca="1" ref="Y47" ca="1">IF($Q47="Y",VLOOKUP($P47,INDIRECT($Q$4),Y$6,0)*INDIRECT($P$3),VLOOKUP($P47,INDIRECT($Q$4),Y$6,0))</f>
        <v>94552.838199409045</v>
      </c>
      <c r="Z47" s="394" cm="1">
        <f t="array" aca="1" ref="Z47" ca="1">IF($Q47="Y",VLOOKUP($P47,INDIRECT($Q$4),Z$6,0)*INDIRECT($P$3),VLOOKUP($P47,INDIRECT($Q$4),Z$6,0))</f>
        <v>99969.799348632194</v>
      </c>
      <c r="AA47" s="406" t="str">
        <f t="shared" si="29"/>
        <v>01670C</v>
      </c>
      <c r="AB47" s="406" t="str">
        <f t="shared" si="30"/>
        <v>Y</v>
      </c>
      <c r="AC47" s="412" t="str">
        <f t="shared" si="13"/>
        <v>Chemist Water Bacteriologist II</v>
      </c>
      <c r="AD47" s="406">
        <f t="shared" si="31"/>
        <v>48</v>
      </c>
      <c r="AE47" s="398" t="str">
        <f t="shared" si="32"/>
        <v>E</v>
      </c>
      <c r="AF47" s="403">
        <f t="shared" ca="1" si="33"/>
        <v>34.850999999999999</v>
      </c>
      <c r="AG47" s="403">
        <f t="shared" ca="1" si="34"/>
        <v>36.704000000000001</v>
      </c>
      <c r="AH47" s="403">
        <f t="shared" ca="1" si="35"/>
        <v>38.774000000000001</v>
      </c>
      <c r="AI47" s="403">
        <f t="shared" ca="1" si="36"/>
        <v>40.724999999999994</v>
      </c>
      <c r="AJ47" s="403">
        <f t="shared" ca="1" si="37"/>
        <v>42.853999999999999</v>
      </c>
      <c r="AK47" s="403">
        <f t="shared" ca="1" si="38"/>
        <v>45.458999999999996</v>
      </c>
      <c r="AL47" s="403">
        <f t="shared" ca="1" si="39"/>
        <v>48.062999999999995</v>
      </c>
      <c r="AN47" s="9" t="e">
        <f t="shared" si="23"/>
        <v>#VALUE!</v>
      </c>
    </row>
    <row r="48" spans="1:40" ht="12.75" customHeight="1">
      <c r="A48" s="272" t="s">
        <v>16</v>
      </c>
      <c r="B48" s="272" t="s">
        <v>53</v>
      </c>
      <c r="C48" s="272">
        <v>99</v>
      </c>
      <c r="D48" s="260" t="s">
        <v>54</v>
      </c>
      <c r="E48" s="265">
        <v>415</v>
      </c>
      <c r="F48" s="262">
        <v>9</v>
      </c>
      <c r="G48" s="285">
        <f t="shared" si="1"/>
        <v>69416</v>
      </c>
      <c r="H48" s="285">
        <f t="shared" si="2"/>
        <v>73072</v>
      </c>
      <c r="I48" s="285">
        <f t="shared" si="3"/>
        <v>76929</v>
      </c>
      <c r="J48" s="285">
        <f t="shared" si="4"/>
        <v>80945</v>
      </c>
      <c r="K48" s="285">
        <f t="shared" si="5"/>
        <v>85207</v>
      </c>
      <c r="L48" s="285">
        <f t="shared" si="6"/>
        <v>90364</v>
      </c>
      <c r="M48" s="285">
        <f t="shared" si="7"/>
        <v>95519</v>
      </c>
      <c r="P48" s="409" t="str">
        <f t="shared" si="8"/>
        <v>01880C</v>
      </c>
      <c r="Q48" s="397" t="s">
        <v>826</v>
      </c>
      <c r="R48" s="409" t="str">
        <f t="shared" si="9"/>
        <v xml:space="preserve">City Planner </v>
      </c>
      <c r="S48" s="397">
        <f t="shared" si="28"/>
        <v>99</v>
      </c>
      <c r="T48" s="394">
        <v>69416</v>
      </c>
      <c r="U48" s="394">
        <v>73072</v>
      </c>
      <c r="V48" s="394">
        <v>76929</v>
      </c>
      <c r="W48" s="394">
        <v>80945</v>
      </c>
      <c r="X48" s="394">
        <v>85207</v>
      </c>
      <c r="Y48" s="394">
        <v>90364</v>
      </c>
      <c r="Z48" s="394">
        <v>95519</v>
      </c>
      <c r="AA48" s="406" t="str">
        <f t="shared" si="29"/>
        <v>01880C</v>
      </c>
      <c r="AB48" s="406" t="str">
        <f t="shared" si="30"/>
        <v>Y</v>
      </c>
      <c r="AC48" s="412" t="str">
        <f t="shared" si="13"/>
        <v xml:space="preserve">City Planner </v>
      </c>
      <c r="AD48" s="406">
        <f t="shared" si="31"/>
        <v>99</v>
      </c>
      <c r="AE48" s="398" t="str">
        <f t="shared" si="32"/>
        <v>E</v>
      </c>
      <c r="AF48" s="403">
        <f t="shared" si="33"/>
        <v>33.373999999999995</v>
      </c>
      <c r="AG48" s="403">
        <f t="shared" si="34"/>
        <v>35.131</v>
      </c>
      <c r="AH48" s="403">
        <f t="shared" si="35"/>
        <v>36.985999999999997</v>
      </c>
      <c r="AI48" s="403">
        <f t="shared" si="36"/>
        <v>38.915999999999997</v>
      </c>
      <c r="AJ48" s="403">
        <f t="shared" si="37"/>
        <v>40.964999999999996</v>
      </c>
      <c r="AK48" s="403">
        <f t="shared" si="38"/>
        <v>43.445</v>
      </c>
      <c r="AL48" s="403">
        <f t="shared" si="39"/>
        <v>45.922999999999995</v>
      </c>
      <c r="AN48" s="9" t="e">
        <f t="shared" si="23"/>
        <v>#VALUE!</v>
      </c>
    </row>
    <row r="49" spans="1:40" ht="12.75" customHeight="1">
      <c r="A49" s="272" t="s">
        <v>91</v>
      </c>
      <c r="B49" s="272" t="s">
        <v>295</v>
      </c>
      <c r="C49" s="272" t="s">
        <v>296</v>
      </c>
      <c r="D49" s="273" t="s">
        <v>297</v>
      </c>
      <c r="E49" s="265">
        <v>330</v>
      </c>
      <c r="F49" s="262">
        <v>7</v>
      </c>
      <c r="G49" s="285">
        <f t="shared" ca="1" si="1"/>
        <v>26.203336635000213</v>
      </c>
      <c r="H49" s="285">
        <f t="shared" ca="1" si="2"/>
        <v>29.006230542759507</v>
      </c>
      <c r="I49" s="285">
        <f t="shared" ca="1" si="3"/>
        <v>30.705571508112882</v>
      </c>
      <c r="J49" s="285">
        <f t="shared" ca="1" si="4"/>
        <v>32.230833642869079</v>
      </c>
      <c r="K49" s="285">
        <f t="shared" ca="1" si="5"/>
        <v>33.932937764263691</v>
      </c>
      <c r="L49" s="285">
        <f t="shared" ca="1" si="6"/>
        <v>35.490815225825884</v>
      </c>
      <c r="M49" s="285">
        <f t="shared" ca="1" si="7"/>
        <v>37.048692687388098</v>
      </c>
      <c r="N49" s="23"/>
      <c r="O49" s="23"/>
      <c r="P49" s="409" t="str">
        <f t="shared" si="8"/>
        <v>02232C</v>
      </c>
      <c r="Q49" s="397" t="s">
        <v>826</v>
      </c>
      <c r="R49" s="409" t="str">
        <f t="shared" si="9"/>
        <v>Code Compliance Officer I - (Construction Inspection Services)</v>
      </c>
      <c r="S49" s="397" t="str">
        <f t="shared" si="28"/>
        <v>27</v>
      </c>
      <c r="T49" s="394" cm="1">
        <f t="array" aca="1" ref="T49" ca="1">IF($Q49="Y",VLOOKUP($P49,INDIRECT($Q$4),T$6,0)*INDIRECT($P$3),VLOOKUP($P49,INDIRECT($Q$4),T$6,0))</f>
        <v>26.203336635000213</v>
      </c>
      <c r="U49" s="394" cm="1">
        <f t="array" aca="1" ref="U49" ca="1">IF($Q49="Y",VLOOKUP($P49,INDIRECT($Q$4),U$6,0)*INDIRECT($P$3),VLOOKUP($P49,INDIRECT($Q$4),U$6,0))</f>
        <v>29.006230542759507</v>
      </c>
      <c r="V49" s="394" cm="1">
        <f t="array" aca="1" ref="V49" ca="1">IF($Q49="Y",VLOOKUP($P49,INDIRECT($Q$4),V$6,0)*INDIRECT($P$3),VLOOKUP($P49,INDIRECT($Q$4),V$6,0))</f>
        <v>30.705571508112882</v>
      </c>
      <c r="W49" s="394" cm="1">
        <f t="array" aca="1" ref="W49" ca="1">IF($Q49="Y",VLOOKUP($P49,INDIRECT($Q$4),W$6,0)*INDIRECT($P$3),VLOOKUP($P49,INDIRECT($Q$4),W$6,0))</f>
        <v>32.230833642869079</v>
      </c>
      <c r="X49" s="394" cm="1">
        <f t="array" aca="1" ref="X49" ca="1">IF($Q49="Y",VLOOKUP($P49,INDIRECT($Q$4),X$6,0)*INDIRECT($P$3),VLOOKUP($P49,INDIRECT($Q$4),X$6,0))</f>
        <v>33.932937764263691</v>
      </c>
      <c r="Y49" s="394" cm="1">
        <f t="array" aca="1" ref="Y49" ca="1">IF($Q49="Y",VLOOKUP($P49,INDIRECT($Q$4),Y$6,0)*INDIRECT($P$3),VLOOKUP($P49,INDIRECT($Q$4),Y$6,0))</f>
        <v>35.490815225825884</v>
      </c>
      <c r="Z49" s="394" cm="1">
        <f t="array" aca="1" ref="Z49" ca="1">IF($Q49="Y",VLOOKUP($P49,INDIRECT($Q$4),Z$6,0)*INDIRECT($P$3),VLOOKUP($P49,INDIRECT($Q$4),Z$6,0))</f>
        <v>37.048692687388098</v>
      </c>
      <c r="AA49" s="406" t="str">
        <f t="shared" si="29"/>
        <v>02232C</v>
      </c>
      <c r="AB49" s="406" t="str">
        <f t="shared" si="30"/>
        <v>Y</v>
      </c>
      <c r="AC49" s="412" t="str">
        <f t="shared" si="13"/>
        <v>Code Compliance Officer I - (Construction Inspection Services)</v>
      </c>
      <c r="AD49" s="406" t="str">
        <f t="shared" si="31"/>
        <v>27</v>
      </c>
      <c r="AE49" s="398" t="str">
        <f t="shared" si="32"/>
        <v>N</v>
      </c>
      <c r="AF49" s="403">
        <f t="shared" ca="1" si="33"/>
        <v>26.202999999999999</v>
      </c>
      <c r="AG49" s="403">
        <f t="shared" ca="1" si="34"/>
        <v>29.006</v>
      </c>
      <c r="AH49" s="403">
        <f t="shared" ca="1" si="35"/>
        <v>30.706</v>
      </c>
      <c r="AI49" s="403">
        <f t="shared" ca="1" si="36"/>
        <v>32.231000000000002</v>
      </c>
      <c r="AJ49" s="403">
        <f t="shared" ca="1" si="37"/>
        <v>33.933</v>
      </c>
      <c r="AK49" s="403">
        <f t="shared" ca="1" si="38"/>
        <v>35.491</v>
      </c>
      <c r="AL49" s="403">
        <f t="shared" ca="1" si="39"/>
        <v>37.048999999999999</v>
      </c>
      <c r="AN49" s="9" t="e">
        <f t="shared" si="23"/>
        <v>#VALUE!</v>
      </c>
    </row>
    <row r="50" spans="1:40" ht="12.75" customHeight="1">
      <c r="A50" s="272" t="s">
        <v>91</v>
      </c>
      <c r="B50" s="272" t="s">
        <v>472</v>
      </c>
      <c r="C50" s="272">
        <v>16</v>
      </c>
      <c r="D50" s="273" t="s">
        <v>469</v>
      </c>
      <c r="E50" s="265">
        <v>358</v>
      </c>
      <c r="F50" s="262">
        <v>7</v>
      </c>
      <c r="G50" s="285">
        <f t="shared" ca="1" si="1"/>
        <v>27.966667053261403</v>
      </c>
      <c r="H50" s="285">
        <f t="shared" ca="1" si="2"/>
        <v>29.585356197612516</v>
      </c>
      <c r="I50" s="285">
        <f t="shared" ca="1" si="3"/>
        <v>31.111984322090215</v>
      </c>
      <c r="J50" s="285">
        <f t="shared" ca="1" si="4"/>
        <v>32.850249819699222</v>
      </c>
      <c r="K50" s="285">
        <f t="shared" ca="1" si="5"/>
        <v>34.625938999142413</v>
      </c>
      <c r="L50" s="285">
        <f t="shared" ca="1" si="6"/>
        <v>36.734569899731227</v>
      </c>
      <c r="M50" s="285">
        <f t="shared" ca="1" si="7"/>
        <v>38.84320080032002</v>
      </c>
      <c r="N50" s="23"/>
      <c r="O50" s="23"/>
      <c r="P50" s="409" t="str">
        <f t="shared" si="8"/>
        <v>02663C</v>
      </c>
      <c r="Q50" s="397" t="s">
        <v>826</v>
      </c>
      <c r="R50" s="409" t="str">
        <f t="shared" si="9"/>
        <v>Communication and Video Coordinator</v>
      </c>
      <c r="S50" s="397">
        <f t="shared" si="28"/>
        <v>16</v>
      </c>
      <c r="T50" s="394" cm="1">
        <f t="array" aca="1" ref="T50" ca="1">IF($Q50="Y",VLOOKUP($P50,INDIRECT($Q$4),T$6,0)*INDIRECT($P$3),VLOOKUP($P50,INDIRECT($Q$4),T$6,0))</f>
        <v>27.966667053261403</v>
      </c>
      <c r="U50" s="394" cm="1">
        <f t="array" aca="1" ref="U50" ca="1">IF($Q50="Y",VLOOKUP($P50,INDIRECT($Q$4),U$6,0)*INDIRECT($P$3),VLOOKUP($P50,INDIRECT($Q$4),U$6,0))</f>
        <v>29.585356197612516</v>
      </c>
      <c r="V50" s="394" cm="1">
        <f t="array" aca="1" ref="V50" ca="1">IF($Q50="Y",VLOOKUP($P50,INDIRECT($Q$4),V$6,0)*INDIRECT($P$3),VLOOKUP($P50,INDIRECT($Q$4),V$6,0))</f>
        <v>31.111984322090215</v>
      </c>
      <c r="W50" s="394" cm="1">
        <f t="array" aca="1" ref="W50" ca="1">IF($Q50="Y",VLOOKUP($P50,INDIRECT($Q$4),W$6,0)*INDIRECT($P$3),VLOOKUP($P50,INDIRECT($Q$4),W$6,0))</f>
        <v>32.850249819699222</v>
      </c>
      <c r="X50" s="394" cm="1">
        <f t="array" aca="1" ref="X50" ca="1">IF($Q50="Y",VLOOKUP($P50,INDIRECT($Q$4),X$6,0)*INDIRECT($P$3),VLOOKUP($P50,INDIRECT($Q$4),X$6,0))</f>
        <v>34.625938999142413</v>
      </c>
      <c r="Y50" s="394" cm="1">
        <f t="array" aca="1" ref="Y50" ca="1">IF($Q50="Y",VLOOKUP($P50,INDIRECT($Q$4),Y$6,0)*INDIRECT($P$3),VLOOKUP($P50,INDIRECT($Q$4),Y$6,0))</f>
        <v>36.734569899731227</v>
      </c>
      <c r="Z50" s="394" cm="1">
        <f t="array" aca="1" ref="Z50" ca="1">IF($Q50="Y",VLOOKUP($P50,INDIRECT($Q$4),Z$6,0)*INDIRECT($P$3),VLOOKUP($P50,INDIRECT($Q$4),Z$6,0))</f>
        <v>38.84320080032002</v>
      </c>
      <c r="AA50" s="406" t="str">
        <f t="shared" si="29"/>
        <v>02663C</v>
      </c>
      <c r="AB50" s="406" t="str">
        <f t="shared" si="30"/>
        <v>Y</v>
      </c>
      <c r="AC50" s="412" t="str">
        <f t="shared" si="13"/>
        <v>Communication and Video Coordinator</v>
      </c>
      <c r="AD50" s="406">
        <f t="shared" si="31"/>
        <v>16</v>
      </c>
      <c r="AE50" s="398" t="str">
        <f t="shared" si="32"/>
        <v>N</v>
      </c>
      <c r="AF50" s="403">
        <f t="shared" ca="1" si="33"/>
        <v>27.966999999999999</v>
      </c>
      <c r="AG50" s="403">
        <f t="shared" ca="1" si="34"/>
        <v>29.585000000000001</v>
      </c>
      <c r="AH50" s="403">
        <f t="shared" ca="1" si="35"/>
        <v>31.111999999999998</v>
      </c>
      <c r="AI50" s="403">
        <f t="shared" ca="1" si="36"/>
        <v>32.85</v>
      </c>
      <c r="AJ50" s="403">
        <f t="shared" ca="1" si="37"/>
        <v>34.625999999999998</v>
      </c>
      <c r="AK50" s="403">
        <f t="shared" ca="1" si="38"/>
        <v>36.734999999999999</v>
      </c>
      <c r="AL50" s="403">
        <f t="shared" ca="1" si="39"/>
        <v>38.843000000000004</v>
      </c>
      <c r="AN50" s="9" t="e">
        <f t="shared" si="23"/>
        <v>#VALUE!</v>
      </c>
    </row>
    <row r="51" spans="1:40" ht="12.75" customHeight="1">
      <c r="A51" s="259" t="s">
        <v>16</v>
      </c>
      <c r="B51" s="259" t="s">
        <v>55</v>
      </c>
      <c r="C51" s="259">
        <v>45</v>
      </c>
      <c r="D51" s="260" t="s">
        <v>56</v>
      </c>
      <c r="E51" s="265">
        <v>435</v>
      </c>
      <c r="F51" s="262">
        <v>9</v>
      </c>
      <c r="G51" s="285">
        <f t="shared" ca="1" si="1"/>
        <v>70603.500007931434</v>
      </c>
      <c r="H51" s="285">
        <f t="shared" ca="1" si="2"/>
        <v>74336.413293384787</v>
      </c>
      <c r="I51" s="285">
        <f t="shared" ca="1" si="3"/>
        <v>78557.852566926696</v>
      </c>
      <c r="J51" s="285">
        <f t="shared" ca="1" si="4"/>
        <v>82736.186606225529</v>
      </c>
      <c r="K51" s="285">
        <f t="shared" ca="1" si="5"/>
        <v>87167.404686417227</v>
      </c>
      <c r="L51" s="285">
        <f t="shared" ca="1" si="6"/>
        <v>92346.370778017896</v>
      </c>
      <c r="M51" s="285">
        <f t="shared" ca="1" si="7"/>
        <v>97525.336869618535</v>
      </c>
      <c r="P51" s="409" t="str">
        <f t="shared" si="8"/>
        <v>02265C</v>
      </c>
      <c r="Q51" s="397" t="s">
        <v>826</v>
      </c>
      <c r="R51" s="409" t="str">
        <f t="shared" si="9"/>
        <v>Communication Manager - CPED</v>
      </c>
      <c r="S51" s="397">
        <f t="shared" si="28"/>
        <v>45</v>
      </c>
      <c r="T51" s="394" cm="1">
        <f t="array" aca="1" ref="T51" ca="1">IF($Q51="Y",VLOOKUP($P51,INDIRECT($Q$4),T$6,0)*INDIRECT($P$3),VLOOKUP($P51,INDIRECT($Q$4),T$6,0))</f>
        <v>70603.500007931434</v>
      </c>
      <c r="U51" s="394" cm="1">
        <f t="array" aca="1" ref="U51" ca="1">IF($Q51="Y",VLOOKUP($P51,INDIRECT($Q$4),U$6,0)*INDIRECT($P$3),VLOOKUP($P51,INDIRECT($Q$4),U$6,0))</f>
        <v>74336.413293384787</v>
      </c>
      <c r="V51" s="394" cm="1">
        <f t="array" aca="1" ref="V51" ca="1">IF($Q51="Y",VLOOKUP($P51,INDIRECT($Q$4),V$6,0)*INDIRECT($P$3),VLOOKUP($P51,INDIRECT($Q$4),V$6,0))</f>
        <v>78557.852566926696</v>
      </c>
      <c r="W51" s="394" cm="1">
        <f t="array" aca="1" ref="W51" ca="1">IF($Q51="Y",VLOOKUP($P51,INDIRECT($Q$4),W$6,0)*INDIRECT($P$3),VLOOKUP($P51,INDIRECT($Q$4),W$6,0))</f>
        <v>82736.186606225529</v>
      </c>
      <c r="X51" s="394" cm="1">
        <f t="array" aca="1" ref="X51" ca="1">IF($Q51="Y",VLOOKUP($P51,INDIRECT($Q$4),X$6,0)*INDIRECT($P$3),VLOOKUP($P51,INDIRECT($Q$4),X$6,0))</f>
        <v>87167.404686417227</v>
      </c>
      <c r="Y51" s="394" cm="1">
        <f t="array" aca="1" ref="Y51" ca="1">IF($Q51="Y",VLOOKUP($P51,INDIRECT($Q$4),Y$6,0)*INDIRECT($P$3),VLOOKUP($P51,INDIRECT($Q$4),Y$6,0))</f>
        <v>92346.370778017896</v>
      </c>
      <c r="Z51" s="394" cm="1">
        <f t="array" aca="1" ref="Z51" ca="1">IF($Q51="Y",VLOOKUP($P51,INDIRECT($Q$4),Z$6,0)*INDIRECT($P$3),VLOOKUP($P51,INDIRECT($Q$4),Z$6,0))</f>
        <v>97525.336869618535</v>
      </c>
      <c r="AA51" s="406" t="str">
        <f t="shared" si="29"/>
        <v>02265C</v>
      </c>
      <c r="AB51" s="406" t="str">
        <f t="shared" si="30"/>
        <v>Y</v>
      </c>
      <c r="AC51" s="412" t="str">
        <f t="shared" si="13"/>
        <v>Communication Manager - CPED</v>
      </c>
      <c r="AD51" s="406">
        <f t="shared" si="31"/>
        <v>45</v>
      </c>
      <c r="AE51" s="398" t="str">
        <f t="shared" si="32"/>
        <v>E</v>
      </c>
      <c r="AF51" s="403">
        <f t="shared" ca="1" si="33"/>
        <v>33.943999999999996</v>
      </c>
      <c r="AG51" s="403">
        <f t="shared" ca="1" si="34"/>
        <v>35.738999999999997</v>
      </c>
      <c r="AH51" s="403">
        <f t="shared" ca="1" si="35"/>
        <v>37.768999999999998</v>
      </c>
      <c r="AI51" s="403">
        <f t="shared" ca="1" si="36"/>
        <v>39.777999999999999</v>
      </c>
      <c r="AJ51" s="403">
        <f t="shared" ca="1" si="37"/>
        <v>41.907999999999994</v>
      </c>
      <c r="AK51" s="403">
        <f t="shared" ca="1" si="38"/>
        <v>44.397999999999996</v>
      </c>
      <c r="AL51" s="403">
        <f t="shared" ca="1" si="39"/>
        <v>46.887999999999998</v>
      </c>
      <c r="AN51" s="9" t="e">
        <f t="shared" si="23"/>
        <v>#VALUE!</v>
      </c>
    </row>
    <row r="52" spans="1:40" ht="12.75" customHeight="1">
      <c r="A52" s="272" t="s">
        <v>91</v>
      </c>
      <c r="B52" s="272" t="s">
        <v>764</v>
      </c>
      <c r="C52" s="272" t="s">
        <v>274</v>
      </c>
      <c r="D52" s="273" t="s">
        <v>299</v>
      </c>
      <c r="E52" s="265">
        <v>323</v>
      </c>
      <c r="F52" s="262">
        <v>7</v>
      </c>
      <c r="G52" s="285">
        <f t="shared" ca="1" si="1"/>
        <v>26.203336635000213</v>
      </c>
      <c r="H52" s="285">
        <f t="shared" ca="1" si="2"/>
        <v>27.863665519712953</v>
      </c>
      <c r="I52" s="285">
        <f t="shared" ca="1" si="3"/>
        <v>29.332282955624052</v>
      </c>
      <c r="J52" s="285">
        <f t="shared" ca="1" si="4"/>
        <v>30.955637129843737</v>
      </c>
      <c r="K52" s="285">
        <f t="shared" ca="1" si="5"/>
        <v>32.617675488640593</v>
      </c>
      <c r="L52" s="285">
        <f t="shared" ca="1" si="6"/>
        <v>34.59754808160416</v>
      </c>
      <c r="M52" s="285">
        <f t="shared" ca="1" si="7"/>
        <v>36.57742067456774</v>
      </c>
      <c r="N52" s="23"/>
      <c r="O52" s="23"/>
      <c r="P52" s="409" t="str">
        <f t="shared" si="8"/>
        <v>59422C</v>
      </c>
      <c r="Q52" s="397" t="s">
        <v>826</v>
      </c>
      <c r="R52" s="409" t="str">
        <f t="shared" si="9"/>
        <v>Communications Specialist</v>
      </c>
      <c r="S52" s="397" t="str">
        <f t="shared" si="28"/>
        <v>07</v>
      </c>
      <c r="T52" s="394" cm="1">
        <f t="array" aca="1" ref="T52" ca="1">IF($Q52="Y",VLOOKUP($P52,INDIRECT($Q$4),T$6,0)*INDIRECT($P$3),VLOOKUP($P52,INDIRECT($Q$4),T$6,0))</f>
        <v>26.203336635000213</v>
      </c>
      <c r="U52" s="394" cm="1">
        <f t="array" aca="1" ref="U52" ca="1">IF($Q52="Y",VLOOKUP($P52,INDIRECT($Q$4),U$6,0)*INDIRECT($P$3),VLOOKUP($P52,INDIRECT($Q$4),U$6,0))</f>
        <v>27.863665519712953</v>
      </c>
      <c r="V52" s="394" cm="1">
        <f t="array" aca="1" ref="V52" ca="1">IF($Q52="Y",VLOOKUP($P52,INDIRECT($Q$4),V$6,0)*INDIRECT($P$3),VLOOKUP($P52,INDIRECT($Q$4),V$6,0))</f>
        <v>29.332282955624052</v>
      </c>
      <c r="W52" s="394" cm="1">
        <f t="array" aca="1" ref="W52" ca="1">IF($Q52="Y",VLOOKUP($P52,INDIRECT($Q$4),W$6,0)*INDIRECT($P$3),VLOOKUP($P52,INDIRECT($Q$4),W$6,0))</f>
        <v>30.955637129843737</v>
      </c>
      <c r="X52" s="394" cm="1">
        <f t="array" aca="1" ref="X52" ca="1">IF($Q52="Y",VLOOKUP($P52,INDIRECT($Q$4),X$6,0)*INDIRECT($P$3),VLOOKUP($P52,INDIRECT($Q$4),X$6,0))</f>
        <v>32.617675488640593</v>
      </c>
      <c r="Y52" s="394" cm="1">
        <f t="array" aca="1" ref="Y52" ca="1">IF($Q52="Y",VLOOKUP($P52,INDIRECT($Q$4),Y$6,0)*INDIRECT($P$3),VLOOKUP($P52,INDIRECT($Q$4),Y$6,0))</f>
        <v>34.59754808160416</v>
      </c>
      <c r="Z52" s="394" cm="1">
        <f t="array" aca="1" ref="Z52" ca="1">IF($Q52="Y",VLOOKUP($P52,INDIRECT($Q$4),Z$6,0)*INDIRECT($P$3),VLOOKUP($P52,INDIRECT($Q$4),Z$6,0))</f>
        <v>36.57742067456774</v>
      </c>
      <c r="AA52" s="406" t="str">
        <f t="shared" si="29"/>
        <v>59422C</v>
      </c>
      <c r="AB52" s="406" t="str">
        <f t="shared" si="30"/>
        <v>Y</v>
      </c>
      <c r="AC52" s="412" t="str">
        <f t="shared" si="13"/>
        <v>Communications Specialist</v>
      </c>
      <c r="AD52" s="406" t="str">
        <f t="shared" si="31"/>
        <v>07</v>
      </c>
      <c r="AE52" s="398" t="str">
        <f t="shared" si="32"/>
        <v>N</v>
      </c>
      <c r="AF52" s="403">
        <f t="shared" ca="1" si="33"/>
        <v>26.202999999999999</v>
      </c>
      <c r="AG52" s="403">
        <f t="shared" ca="1" si="34"/>
        <v>27.864000000000001</v>
      </c>
      <c r="AH52" s="403">
        <f t="shared" ca="1" si="35"/>
        <v>29.332000000000001</v>
      </c>
      <c r="AI52" s="403">
        <f t="shared" ca="1" si="36"/>
        <v>30.956</v>
      </c>
      <c r="AJ52" s="403">
        <f t="shared" ca="1" si="37"/>
        <v>32.618000000000002</v>
      </c>
      <c r="AK52" s="403">
        <f t="shared" ca="1" si="38"/>
        <v>34.597999999999999</v>
      </c>
      <c r="AL52" s="403">
        <f t="shared" ca="1" si="39"/>
        <v>36.576999999999998</v>
      </c>
      <c r="AN52" s="9" t="e">
        <f t="shared" si="23"/>
        <v>#VALUE!</v>
      </c>
    </row>
    <row r="53" spans="1:40" s="441" customFormat="1" ht="12.75" customHeight="1">
      <c r="A53" s="377" t="s">
        <v>91</v>
      </c>
      <c r="B53" s="377" t="s">
        <v>758</v>
      </c>
      <c r="C53" s="377" t="s">
        <v>260</v>
      </c>
      <c r="D53" s="379" t="s">
        <v>742</v>
      </c>
      <c r="E53" s="277">
        <v>343</v>
      </c>
      <c r="F53" s="278">
        <v>7</v>
      </c>
      <c r="G53" s="380">
        <f t="shared" ca="1" si="1"/>
        <v>26.511611183647268</v>
      </c>
      <c r="H53" s="380">
        <f t="shared" ca="1" si="2"/>
        <v>28.076428534887288</v>
      </c>
      <c r="I53" s="380">
        <f t="shared" ca="1" si="3"/>
        <v>29.525703878509791</v>
      </c>
      <c r="J53" s="380">
        <f t="shared" ca="1" si="4"/>
        <v>31.168400145018069</v>
      </c>
      <c r="K53" s="380">
        <f t="shared" ca="1" si="5"/>
        <v>32.812477989546949</v>
      </c>
      <c r="L53" s="380">
        <f t="shared" ca="1" si="6"/>
        <v>34.828499709577649</v>
      </c>
      <c r="M53" s="380">
        <f t="shared" ca="1" si="7"/>
        <v>36.844521429608363</v>
      </c>
      <c r="N53" s="442"/>
      <c r="O53" s="442"/>
      <c r="P53" s="451" t="str">
        <f t="shared" si="8"/>
        <v>53013C</v>
      </c>
      <c r="Q53" s="452" t="s">
        <v>826</v>
      </c>
      <c r="R53" s="451" t="str">
        <f t="shared" si="9"/>
        <v>Communications Specialist - CPED</v>
      </c>
      <c r="S53" s="452" t="str">
        <f t="shared" si="28"/>
        <v>09</v>
      </c>
      <c r="T53" s="453" cm="1">
        <f t="array" aca="1" ref="T53" ca="1">IF($Q53="Y",VLOOKUP($P53,INDIRECT($Q$4),T$6,0)*INDIRECT($P$3),VLOOKUP($P53,INDIRECT($Q$4),T$6,0))</f>
        <v>26.511611183647268</v>
      </c>
      <c r="U53" s="453" cm="1">
        <f t="array" aca="1" ref="U53" ca="1">IF($Q53="Y",VLOOKUP($P53,INDIRECT($Q$4),U$6,0)*INDIRECT($P$3),VLOOKUP($P53,INDIRECT($Q$4),U$6,0))</f>
        <v>28.076428534887288</v>
      </c>
      <c r="V53" s="453" cm="1">
        <f t="array" aca="1" ref="V53" ca="1">IF($Q53="Y",VLOOKUP($P53,INDIRECT($Q$4),V$6,0)*INDIRECT($P$3),VLOOKUP($P53,INDIRECT($Q$4),V$6,0))</f>
        <v>29.525703878509791</v>
      </c>
      <c r="W53" s="453" cm="1">
        <f t="array" aca="1" ref="W53" ca="1">IF($Q53="Y",VLOOKUP($P53,INDIRECT($Q$4),W$6,0)*INDIRECT($P$3),VLOOKUP($P53,INDIRECT($Q$4),W$6,0))</f>
        <v>31.168400145018069</v>
      </c>
      <c r="X53" s="453" cm="1">
        <f t="array" aca="1" ref="X53" ca="1">IF($Q53="Y",VLOOKUP($P53,INDIRECT($Q$4),X$6,0)*INDIRECT($P$3),VLOOKUP($P53,INDIRECT($Q$4),X$6,0))</f>
        <v>32.812477989546949</v>
      </c>
      <c r="Y53" s="453" cm="1">
        <f t="array" aca="1" ref="Y53" ca="1">IF($Q53="Y",VLOOKUP($P53,INDIRECT($Q$4),Y$6,0)*INDIRECT($P$3),VLOOKUP($P53,INDIRECT($Q$4),Y$6,0))</f>
        <v>34.828499709577649</v>
      </c>
      <c r="Z53" s="453" cm="1">
        <f t="array" aca="1" ref="Z53" ca="1">IF($Q53="Y",VLOOKUP($P53,INDIRECT($Q$4),Z$6,0)*INDIRECT($P$3),VLOOKUP($P53,INDIRECT($Q$4),Z$6,0))</f>
        <v>36.844521429608363</v>
      </c>
      <c r="AA53" s="452" t="str">
        <f t="shared" si="29"/>
        <v>53013C</v>
      </c>
      <c r="AB53" s="452" t="str">
        <f t="shared" si="30"/>
        <v>Y</v>
      </c>
      <c r="AC53" s="454" t="str">
        <f t="shared" si="13"/>
        <v>Communications Specialist - CPED</v>
      </c>
      <c r="AD53" s="452" t="str">
        <f t="shared" si="31"/>
        <v>09</v>
      </c>
      <c r="AE53" s="455" t="str">
        <f t="shared" si="32"/>
        <v>N</v>
      </c>
      <c r="AF53" s="453">
        <f t="shared" ca="1" si="33"/>
        <v>26.512</v>
      </c>
      <c r="AG53" s="453">
        <f t="shared" ca="1" si="34"/>
        <v>28.076000000000001</v>
      </c>
      <c r="AH53" s="453">
        <f t="shared" ca="1" si="35"/>
        <v>29.526</v>
      </c>
      <c r="AI53" s="453">
        <f t="shared" ca="1" si="36"/>
        <v>31.167999999999999</v>
      </c>
      <c r="AJ53" s="453">
        <f t="shared" ca="1" si="37"/>
        <v>32.811999999999998</v>
      </c>
      <c r="AK53" s="453">
        <f t="shared" ca="1" si="38"/>
        <v>34.828000000000003</v>
      </c>
      <c r="AL53" s="453">
        <f t="shared" ca="1" si="39"/>
        <v>36.844999999999999</v>
      </c>
      <c r="AM53" s="441" t="s">
        <v>633</v>
      </c>
      <c r="AN53" s="9" t="e">
        <f t="shared" si="23"/>
        <v>#VALUE!</v>
      </c>
    </row>
    <row r="54" spans="1:40" ht="12.75" customHeight="1">
      <c r="A54" s="272" t="s">
        <v>16</v>
      </c>
      <c r="B54" s="272" t="s">
        <v>904</v>
      </c>
      <c r="C54" s="272" t="s">
        <v>20</v>
      </c>
      <c r="D54" s="273" t="s">
        <v>742</v>
      </c>
      <c r="E54" s="265">
        <v>393</v>
      </c>
      <c r="F54" s="262">
        <v>8</v>
      </c>
      <c r="G54" s="285">
        <f t="shared" si="1"/>
        <v>62729.610552856684</v>
      </c>
      <c r="H54" s="285">
        <f t="shared" si="2"/>
        <v>66134.924058062388</v>
      </c>
      <c r="I54" s="285">
        <f t="shared" si="3"/>
        <v>69580.469115228305</v>
      </c>
      <c r="J54" s="285">
        <f t="shared" si="4"/>
        <v>73307.635036115898</v>
      </c>
      <c r="K54" s="285">
        <f t="shared" si="5"/>
        <v>77164.116659732812</v>
      </c>
      <c r="L54" s="285">
        <f t="shared" si="6"/>
        <v>81949.571758882987</v>
      </c>
      <c r="M54" s="285">
        <f t="shared" si="7"/>
        <v>86735.026858033176</v>
      </c>
      <c r="N54" s="23"/>
      <c r="O54" s="23"/>
      <c r="P54" s="409" t="str">
        <f t="shared" si="8"/>
        <v>53049C</v>
      </c>
      <c r="Q54" s="397" t="s">
        <v>826</v>
      </c>
      <c r="R54" s="409" t="str">
        <f t="shared" si="9"/>
        <v>Communications Specialist - CPED</v>
      </c>
      <c r="S54" s="397" t="str">
        <f t="shared" si="28"/>
        <v>33B</v>
      </c>
      <c r="T54" s="394">
        <v>62729.610552856684</v>
      </c>
      <c r="U54" s="394">
        <v>66134.924058062388</v>
      </c>
      <c r="V54" s="394">
        <v>69580.469115228305</v>
      </c>
      <c r="W54" s="394">
        <v>73307.635036115898</v>
      </c>
      <c r="X54" s="394">
        <v>77164.116659732812</v>
      </c>
      <c r="Y54" s="394">
        <v>81949.571758882987</v>
      </c>
      <c r="Z54" s="394">
        <v>86735.026858033176</v>
      </c>
      <c r="AA54" s="406" t="str">
        <f t="shared" si="29"/>
        <v>53049C</v>
      </c>
      <c r="AB54" s="406" t="str">
        <f t="shared" si="30"/>
        <v>Y</v>
      </c>
      <c r="AC54" s="412" t="str">
        <f t="shared" si="13"/>
        <v>Communications Specialist - CPED</v>
      </c>
      <c r="AD54" s="406" t="str">
        <f t="shared" si="31"/>
        <v>33B</v>
      </c>
      <c r="AE54" s="398" t="str">
        <f t="shared" si="32"/>
        <v>E</v>
      </c>
      <c r="AF54" s="403">
        <f t="shared" si="33"/>
        <v>30.159000000000002</v>
      </c>
      <c r="AG54" s="403">
        <f t="shared" si="34"/>
        <v>31.796000000000003</v>
      </c>
      <c r="AH54" s="403">
        <f t="shared" si="35"/>
        <v>33.452999999999996</v>
      </c>
      <c r="AI54" s="403">
        <f t="shared" si="36"/>
        <v>35.244999999999997</v>
      </c>
      <c r="AJ54" s="403">
        <f t="shared" si="37"/>
        <v>37.098999999999997</v>
      </c>
      <c r="AK54" s="403">
        <f t="shared" si="38"/>
        <v>39.399000000000001</v>
      </c>
      <c r="AL54" s="403">
        <f t="shared" si="39"/>
        <v>41.699999999999996</v>
      </c>
      <c r="AN54" s="9" t="e">
        <f t="shared" si="23"/>
        <v>#VALUE!</v>
      </c>
    </row>
    <row r="55" spans="1:40" ht="12.75" customHeight="1">
      <c r="A55" s="259" t="s">
        <v>16</v>
      </c>
      <c r="B55" s="259" t="s">
        <v>57</v>
      </c>
      <c r="C55" s="259" t="s">
        <v>20</v>
      </c>
      <c r="D55" s="260" t="s">
        <v>58</v>
      </c>
      <c r="E55" s="265">
        <v>383</v>
      </c>
      <c r="F55" s="262">
        <v>8</v>
      </c>
      <c r="G55" s="285">
        <f t="shared" ca="1" si="1"/>
        <v>62729.610552856684</v>
      </c>
      <c r="H55" s="285">
        <f t="shared" ca="1" si="2"/>
        <v>66134.924058062388</v>
      </c>
      <c r="I55" s="285">
        <f t="shared" ca="1" si="3"/>
        <v>69580.469115228305</v>
      </c>
      <c r="J55" s="285">
        <f t="shared" ca="1" si="4"/>
        <v>73307.635036115898</v>
      </c>
      <c r="K55" s="285">
        <f t="shared" ca="1" si="5"/>
        <v>77164.116659732812</v>
      </c>
      <c r="L55" s="285">
        <f t="shared" ca="1" si="6"/>
        <v>81949.571758882987</v>
      </c>
      <c r="M55" s="285">
        <f t="shared" ca="1" si="7"/>
        <v>86735.026858033176</v>
      </c>
      <c r="P55" s="409" t="str">
        <f t="shared" si="8"/>
        <v>02312C</v>
      </c>
      <c r="Q55" s="397" t="s">
        <v>826</v>
      </c>
      <c r="R55" s="409" t="str">
        <f t="shared" si="9"/>
        <v>Community Crime Prevention Analyst</v>
      </c>
      <c r="S55" s="397" t="str">
        <f t="shared" si="28"/>
        <v>33B</v>
      </c>
      <c r="T55" s="394" cm="1">
        <f t="array" aca="1" ref="T55" ca="1">IF($Q55="Y",VLOOKUP($P55,INDIRECT($Q$4),T$6,0)*INDIRECT($P$3),VLOOKUP($P55,INDIRECT($Q$4),T$6,0))</f>
        <v>62729.610552856684</v>
      </c>
      <c r="U55" s="394" cm="1">
        <f t="array" aca="1" ref="U55" ca="1">IF($Q55="Y",VLOOKUP($P55,INDIRECT($Q$4),U$6,0)*INDIRECT($P$3),VLOOKUP($P55,INDIRECT($Q$4),U$6,0))</f>
        <v>66134.924058062388</v>
      </c>
      <c r="V55" s="394" cm="1">
        <f t="array" aca="1" ref="V55" ca="1">IF($Q55="Y",VLOOKUP($P55,INDIRECT($Q$4),V$6,0)*INDIRECT($P$3),VLOOKUP($P55,INDIRECT($Q$4),V$6,0))</f>
        <v>69580.469115228305</v>
      </c>
      <c r="W55" s="394" cm="1">
        <f t="array" aca="1" ref="W55" ca="1">IF($Q55="Y",VLOOKUP($P55,INDIRECT($Q$4),W$6,0)*INDIRECT($P$3),VLOOKUP($P55,INDIRECT($Q$4),W$6,0))</f>
        <v>73307.635036115898</v>
      </c>
      <c r="X55" s="394" cm="1">
        <f t="array" aca="1" ref="X55" ca="1">IF($Q55="Y",VLOOKUP($P55,INDIRECT($Q$4),X$6,0)*INDIRECT($P$3),VLOOKUP($P55,INDIRECT($Q$4),X$6,0))</f>
        <v>77164.116659732812</v>
      </c>
      <c r="Y55" s="394" cm="1">
        <f t="array" aca="1" ref="Y55" ca="1">IF($Q55="Y",VLOOKUP($P55,INDIRECT($Q$4),Y$6,0)*INDIRECT($P$3),VLOOKUP($P55,INDIRECT($Q$4),Y$6,0))</f>
        <v>81949.571758882987</v>
      </c>
      <c r="Z55" s="394" cm="1">
        <f t="array" aca="1" ref="Z55" ca="1">IF($Q55="Y",VLOOKUP($P55,INDIRECT($Q$4),Z$6,0)*INDIRECT($P$3),VLOOKUP($P55,INDIRECT($Q$4),Z$6,0))</f>
        <v>86735.026858033176</v>
      </c>
      <c r="AA55" s="406" t="str">
        <f t="shared" si="29"/>
        <v>02312C</v>
      </c>
      <c r="AB55" s="406" t="str">
        <f t="shared" si="30"/>
        <v>Y</v>
      </c>
      <c r="AC55" s="412" t="str">
        <f t="shared" si="13"/>
        <v>Community Crime Prevention Analyst</v>
      </c>
      <c r="AD55" s="406" t="str">
        <f t="shared" si="31"/>
        <v>33B</v>
      </c>
      <c r="AE55" s="398" t="str">
        <f t="shared" si="32"/>
        <v>E</v>
      </c>
      <c r="AF55" s="403">
        <f t="shared" ca="1" si="33"/>
        <v>30.159000000000002</v>
      </c>
      <c r="AG55" s="403">
        <f t="shared" ca="1" si="34"/>
        <v>31.796000000000003</v>
      </c>
      <c r="AH55" s="403">
        <f t="shared" ca="1" si="35"/>
        <v>33.452999999999996</v>
      </c>
      <c r="AI55" s="403">
        <f t="shared" ca="1" si="36"/>
        <v>35.244999999999997</v>
      </c>
      <c r="AJ55" s="403">
        <f t="shared" ca="1" si="37"/>
        <v>37.098999999999997</v>
      </c>
      <c r="AK55" s="403">
        <f t="shared" ca="1" si="38"/>
        <v>39.399000000000001</v>
      </c>
      <c r="AL55" s="403">
        <f t="shared" ca="1" si="39"/>
        <v>41.699999999999996</v>
      </c>
      <c r="AN55" s="9" t="e">
        <f t="shared" si="23"/>
        <v>#VALUE!</v>
      </c>
    </row>
    <row r="56" spans="1:40" ht="12.75" customHeight="1">
      <c r="A56" s="259" t="s">
        <v>91</v>
      </c>
      <c r="B56" s="259" t="s">
        <v>975</v>
      </c>
      <c r="C56" s="259" t="s">
        <v>856</v>
      </c>
      <c r="D56" s="260" t="s">
        <v>976</v>
      </c>
      <c r="E56" s="265">
        <v>368</v>
      </c>
      <c r="F56" s="262">
        <v>8</v>
      </c>
      <c r="G56" s="285">
        <f t="shared" si="1"/>
        <v>29.256296164490358</v>
      </c>
      <c r="H56" s="285">
        <f t="shared" si="2"/>
        <v>30.860308246421475</v>
      </c>
      <c r="I56" s="285">
        <f t="shared" si="3"/>
        <v>32.462938750331979</v>
      </c>
      <c r="J56" s="285">
        <f t="shared" si="4"/>
        <v>34.163661293705964</v>
      </c>
      <c r="K56" s="285">
        <f t="shared" si="5"/>
        <v>35.980436390811391</v>
      </c>
      <c r="L56" s="285">
        <f t="shared" si="6"/>
        <v>38.235336680866681</v>
      </c>
      <c r="M56" s="285">
        <f t="shared" si="7"/>
        <v>40.490236970921941</v>
      </c>
      <c r="P56" s="409" t="str">
        <f t="shared" si="8"/>
        <v>53079C</v>
      </c>
      <c r="Q56" s="397" t="s">
        <v>826</v>
      </c>
      <c r="R56" s="409" t="str">
        <f t="shared" si="9"/>
        <v>Community Forester</v>
      </c>
      <c r="S56" s="397" t="str">
        <f t="shared" si="28"/>
        <v>90</v>
      </c>
      <c r="T56" s="526">
        <v>29.256296164490358</v>
      </c>
      <c r="U56" s="526">
        <v>30.860308246421475</v>
      </c>
      <c r="V56" s="526">
        <v>32.462938750331979</v>
      </c>
      <c r="W56" s="526">
        <v>34.163661293705964</v>
      </c>
      <c r="X56" s="526">
        <v>35.980436390811391</v>
      </c>
      <c r="Y56" s="526">
        <v>38.235336680866681</v>
      </c>
      <c r="Z56" s="526">
        <v>40.490236970921941</v>
      </c>
      <c r="AA56" s="406" t="str">
        <f t="shared" si="29"/>
        <v>53079C</v>
      </c>
      <c r="AB56" s="406" t="str">
        <f t="shared" si="30"/>
        <v>Y</v>
      </c>
      <c r="AC56" s="412" t="str">
        <f t="shared" si="13"/>
        <v>Community Forester</v>
      </c>
      <c r="AD56" s="406" t="str">
        <f t="shared" si="31"/>
        <v>90</v>
      </c>
      <c r="AE56" s="398" t="str">
        <f t="shared" si="32"/>
        <v>N</v>
      </c>
      <c r="AF56" s="403">
        <f t="shared" si="33"/>
        <v>29.256</v>
      </c>
      <c r="AG56" s="403">
        <f t="shared" si="34"/>
        <v>30.86</v>
      </c>
      <c r="AH56" s="403">
        <f t="shared" si="35"/>
        <v>32.463000000000001</v>
      </c>
      <c r="AI56" s="403">
        <f t="shared" si="36"/>
        <v>34.164000000000001</v>
      </c>
      <c r="AJ56" s="403">
        <f t="shared" si="37"/>
        <v>35.979999999999997</v>
      </c>
      <c r="AK56" s="403">
        <f t="shared" si="38"/>
        <v>38.234999999999999</v>
      </c>
      <c r="AL56" s="403">
        <f t="shared" si="39"/>
        <v>40.49</v>
      </c>
      <c r="AN56" s="9" t="e">
        <f t="shared" si="23"/>
        <v>#VALUE!</v>
      </c>
    </row>
    <row r="57" spans="1:40" ht="12.75" customHeight="1">
      <c r="A57" s="259" t="s">
        <v>16</v>
      </c>
      <c r="B57" s="259" t="s">
        <v>519</v>
      </c>
      <c r="C57" s="259">
        <v>29</v>
      </c>
      <c r="D57" s="260" t="s">
        <v>738</v>
      </c>
      <c r="E57" s="265">
        <v>383</v>
      </c>
      <c r="F57" s="262">
        <v>8</v>
      </c>
      <c r="G57" s="285">
        <f t="shared" ca="1" si="1"/>
        <v>62074.410992361401</v>
      </c>
      <c r="H57" s="285">
        <f t="shared" ca="1" si="2"/>
        <v>65479.724497567106</v>
      </c>
      <c r="I57" s="285">
        <f t="shared" ca="1" si="3"/>
        <v>68882.16432048993</v>
      </c>
      <c r="J57" s="285">
        <f t="shared" ca="1" si="4"/>
        <v>72488.635585496784</v>
      </c>
      <c r="K57" s="285">
        <f t="shared" ca="1" si="5"/>
        <v>76342.243526830847</v>
      </c>
      <c r="L57" s="285">
        <f t="shared" ca="1" si="6"/>
        <v>81125.397601045581</v>
      </c>
      <c r="M57" s="285">
        <f t="shared" ca="1" si="7"/>
        <v>85908.5516752603</v>
      </c>
      <c r="P57" s="409" t="str">
        <f t="shared" si="8"/>
        <v>52901C</v>
      </c>
      <c r="Q57" s="397" t="s">
        <v>826</v>
      </c>
      <c r="R57" s="409" t="str">
        <f t="shared" si="9"/>
        <v>Community Navigator</v>
      </c>
      <c r="S57" s="397">
        <f t="shared" si="28"/>
        <v>29</v>
      </c>
      <c r="T57" s="394" cm="1">
        <f t="array" aca="1" ref="T57" ca="1">IF($Q57="Y",VLOOKUP($P57,INDIRECT($Q$4),T$6,0)*INDIRECT($P$3),VLOOKUP($P57,INDIRECT($Q$4),T$6,0))</f>
        <v>62074.410992361401</v>
      </c>
      <c r="U57" s="394" cm="1">
        <f t="array" aca="1" ref="U57" ca="1">IF($Q57="Y",VLOOKUP($P57,INDIRECT($Q$4),U$6,0)*INDIRECT($P$3),VLOOKUP($P57,INDIRECT($Q$4),U$6,0))</f>
        <v>65479.724497567106</v>
      </c>
      <c r="V57" s="394" cm="1">
        <f t="array" aca="1" ref="V57" ca="1">IF($Q57="Y",VLOOKUP($P57,INDIRECT($Q$4),V$6,0)*INDIRECT($P$3),VLOOKUP($P57,INDIRECT($Q$4),V$6,0))</f>
        <v>68882.16432048993</v>
      </c>
      <c r="W57" s="394" cm="1">
        <f t="array" aca="1" ref="W57" ca="1">IF($Q57="Y",VLOOKUP($P57,INDIRECT($Q$4),W$6,0)*INDIRECT($P$3),VLOOKUP($P57,INDIRECT($Q$4),W$6,0))</f>
        <v>72488.635585496784</v>
      </c>
      <c r="X57" s="394" cm="1">
        <f t="array" aca="1" ref="X57" ca="1">IF($Q57="Y",VLOOKUP($P57,INDIRECT($Q$4),X$6,0)*INDIRECT($P$3),VLOOKUP($P57,INDIRECT($Q$4),X$6,0))</f>
        <v>76342.243526830847</v>
      </c>
      <c r="Y57" s="394" cm="1">
        <f t="array" aca="1" ref="Y57" ca="1">IF($Q57="Y",VLOOKUP($P57,INDIRECT($Q$4),Y$6,0)*INDIRECT($P$3),VLOOKUP($P57,INDIRECT($Q$4),Y$6,0))</f>
        <v>81125.397601045581</v>
      </c>
      <c r="Z57" s="394" cm="1">
        <f t="array" aca="1" ref="Z57" ca="1">IF($Q57="Y",VLOOKUP($P57,INDIRECT($Q$4),Z$6,0)*INDIRECT($P$3),VLOOKUP($P57,INDIRECT($Q$4),Z$6,0))</f>
        <v>85908.5516752603</v>
      </c>
      <c r="AA57" s="406" t="str">
        <f t="shared" si="29"/>
        <v>52901C</v>
      </c>
      <c r="AB57" s="406" t="str">
        <f t="shared" si="30"/>
        <v>Y</v>
      </c>
      <c r="AC57" s="412" t="str">
        <f t="shared" si="13"/>
        <v>Community Navigator</v>
      </c>
      <c r="AD57" s="406">
        <f t="shared" si="31"/>
        <v>29</v>
      </c>
      <c r="AE57" s="398" t="str">
        <f t="shared" si="32"/>
        <v>E</v>
      </c>
      <c r="AF57" s="403">
        <f t="shared" ca="1" si="33"/>
        <v>29.844000000000001</v>
      </c>
      <c r="AG57" s="403">
        <f t="shared" ca="1" si="34"/>
        <v>31.481000000000002</v>
      </c>
      <c r="AH57" s="403">
        <f t="shared" ca="1" si="35"/>
        <v>33.116999999999997</v>
      </c>
      <c r="AI57" s="403">
        <f t="shared" ca="1" si="36"/>
        <v>34.850999999999999</v>
      </c>
      <c r="AJ57" s="403">
        <f t="shared" ca="1" si="37"/>
        <v>36.704000000000001</v>
      </c>
      <c r="AK57" s="403">
        <f t="shared" ca="1" si="38"/>
        <v>39.003</v>
      </c>
      <c r="AL57" s="403">
        <f t="shared" ca="1" si="39"/>
        <v>41.302999999999997</v>
      </c>
      <c r="AN57" s="9" t="e">
        <f t="shared" si="23"/>
        <v>#VALUE!</v>
      </c>
    </row>
    <row r="58" spans="1:40" ht="12.75" customHeight="1">
      <c r="A58" s="259" t="s">
        <v>16</v>
      </c>
      <c r="B58" s="259" t="s">
        <v>576</v>
      </c>
      <c r="C58" s="259">
        <v>115</v>
      </c>
      <c r="D58" s="260" t="s">
        <v>740</v>
      </c>
      <c r="E58" s="265">
        <v>386</v>
      </c>
      <c r="F58" s="262">
        <v>8</v>
      </c>
      <c r="G58" s="285">
        <f t="shared" ref="G58:M58" ca="1" si="40">T58</f>
        <v>63427.785355611792</v>
      </c>
      <c r="H58" s="285">
        <f t="shared" ca="1" si="40"/>
        <v>66833.555539093839</v>
      </c>
      <c r="I58" s="285">
        <f t="shared" ca="1" si="40"/>
        <v>70236.019149582207</v>
      </c>
      <c r="J58" s="285">
        <f t="shared" ca="1" si="40"/>
        <v>73842.388094680326</v>
      </c>
      <c r="K58" s="285">
        <f t="shared" ca="1" si="40"/>
        <v>77695.647823305946</v>
      </c>
      <c r="L58" s="285">
        <f t="shared" ca="1" si="40"/>
        <v>82479.156754151263</v>
      </c>
      <c r="M58" s="285">
        <f t="shared" ca="1" si="40"/>
        <v>87262.665684996566</v>
      </c>
      <c r="P58" s="409" t="str">
        <f>B58</f>
        <v>52902C</v>
      </c>
      <c r="Q58" s="397" t="s">
        <v>826</v>
      </c>
      <c r="R58" s="409" t="str">
        <f>D58</f>
        <v xml:space="preserve">Community Navigator Bilingual </v>
      </c>
      <c r="S58" s="397">
        <f>C58</f>
        <v>115</v>
      </c>
      <c r="T58" s="394" cm="1">
        <f t="array" aca="1" ref="T58" ca="1">IF($Q58="Y",VLOOKUP($P58,INDIRECT($Q$4),T$6,0)*INDIRECT($P$3),VLOOKUP($P58,INDIRECT($Q$4),T$6,0))</f>
        <v>63427.785355611792</v>
      </c>
      <c r="U58" s="394" cm="1">
        <f t="array" aca="1" ref="U58" ca="1">IF($Q58="Y",VLOOKUP($P58,INDIRECT($Q$4),U$6,0)*INDIRECT($P$3),VLOOKUP($P58,INDIRECT($Q$4),U$6,0))</f>
        <v>66833.555539093839</v>
      </c>
      <c r="V58" s="394" cm="1">
        <f t="array" aca="1" ref="V58" ca="1">IF($Q58="Y",VLOOKUP($P58,INDIRECT($Q$4),V$6,0)*INDIRECT($P$3),VLOOKUP($P58,INDIRECT($Q$4),V$6,0))</f>
        <v>70236.019149582207</v>
      </c>
      <c r="W58" s="394" cm="1">
        <f t="array" aca="1" ref="W58" ca="1">IF($Q58="Y",VLOOKUP($P58,INDIRECT($Q$4),W$6,0)*INDIRECT($P$3),VLOOKUP($P58,INDIRECT($Q$4),W$6,0))</f>
        <v>73842.388094680326</v>
      </c>
      <c r="X58" s="394" cm="1">
        <f t="array" aca="1" ref="X58" ca="1">IF($Q58="Y",VLOOKUP($P58,INDIRECT($Q$4),X$6,0)*INDIRECT($P$3),VLOOKUP($P58,INDIRECT($Q$4),X$6,0))</f>
        <v>77695.647823305946</v>
      </c>
      <c r="Y58" s="394" cm="1">
        <f t="array" aca="1" ref="Y58" ca="1">IF($Q58="Y",VLOOKUP($P58,INDIRECT($Q$4),Y$6,0)*INDIRECT($P$3),VLOOKUP($P58,INDIRECT($Q$4),Y$6,0))</f>
        <v>82479.156754151263</v>
      </c>
      <c r="Z58" s="394" cm="1">
        <f t="array" aca="1" ref="Z58" ca="1">IF($Q58="Y",VLOOKUP($P58,INDIRECT($Q$4),Z$6,0)*INDIRECT($P$3),VLOOKUP($P58,INDIRECT($Q$4),Z$6,0))</f>
        <v>87262.665684996566</v>
      </c>
      <c r="AA58" s="406" t="str">
        <f>B58</f>
        <v>52902C</v>
      </c>
      <c r="AB58" s="406" t="str">
        <f>Q58</f>
        <v>Y</v>
      </c>
      <c r="AC58" s="412" t="str">
        <f>D58</f>
        <v xml:space="preserve">Community Navigator Bilingual </v>
      </c>
      <c r="AD58" s="406">
        <f>C58</f>
        <v>115</v>
      </c>
      <c r="AE58" s="398" t="str">
        <f>LEFT(A58,1)</f>
        <v>E</v>
      </c>
      <c r="AF58" s="403">
        <f t="shared" ref="AF58:AL58" ca="1" si="41">IF($AE58="N",ROUND(T58,3),IF($AE58="E",ROUNDUP(T58/2080,3),"check"))</f>
        <v>30.495000000000001</v>
      </c>
      <c r="AG58" s="403">
        <f t="shared" ca="1" si="41"/>
        <v>32.131999999999998</v>
      </c>
      <c r="AH58" s="403">
        <f t="shared" ca="1" si="41"/>
        <v>33.768000000000001</v>
      </c>
      <c r="AI58" s="403">
        <f t="shared" ca="1" si="41"/>
        <v>35.501999999999995</v>
      </c>
      <c r="AJ58" s="403">
        <f t="shared" ca="1" si="41"/>
        <v>37.353999999999999</v>
      </c>
      <c r="AK58" s="403">
        <f t="shared" ca="1" si="41"/>
        <v>39.653999999999996</v>
      </c>
      <c r="AL58" s="403">
        <f t="shared" ca="1" si="41"/>
        <v>41.954000000000001</v>
      </c>
      <c r="AN58" s="9" t="e">
        <f t="shared" si="23"/>
        <v>#VALUE!</v>
      </c>
    </row>
    <row r="59" spans="1:40" ht="12.75" customHeight="1">
      <c r="A59" s="259" t="s">
        <v>16</v>
      </c>
      <c r="B59" s="262" t="s">
        <v>434</v>
      </c>
      <c r="C59" s="259">
        <v>45</v>
      </c>
      <c r="D59" s="275" t="s">
        <v>532</v>
      </c>
      <c r="E59" s="271">
        <v>445</v>
      </c>
      <c r="F59" s="271">
        <v>9</v>
      </c>
      <c r="G59" s="285">
        <f t="shared" ca="1" si="1"/>
        <v>70603.500007931434</v>
      </c>
      <c r="H59" s="285">
        <f t="shared" ca="1" si="2"/>
        <v>74336.413293384787</v>
      </c>
      <c r="I59" s="285">
        <f t="shared" ca="1" si="3"/>
        <v>78557.852566926696</v>
      </c>
      <c r="J59" s="285">
        <f t="shared" ca="1" si="4"/>
        <v>82736.186606225529</v>
      </c>
      <c r="K59" s="285">
        <f t="shared" ca="1" si="5"/>
        <v>87167.404686417227</v>
      </c>
      <c r="L59" s="285">
        <f t="shared" ca="1" si="6"/>
        <v>92346.370778017896</v>
      </c>
      <c r="M59" s="285">
        <f t="shared" ca="1" si="7"/>
        <v>97525.336869618535</v>
      </c>
      <c r="P59" s="409" t="str">
        <f t="shared" si="8"/>
        <v>06251C</v>
      </c>
      <c r="Q59" s="397" t="s">
        <v>826</v>
      </c>
      <c r="R59" s="409" t="str">
        <f t="shared" si="9"/>
        <v>Community Relations Policy Specialist</v>
      </c>
      <c r="S59" s="397">
        <f t="shared" si="28"/>
        <v>45</v>
      </c>
      <c r="T59" s="394" cm="1">
        <f t="array" aca="1" ref="T59" ca="1">IF($Q59="Y",VLOOKUP($P59,INDIRECT($Q$4),T$6,0)*INDIRECT($P$3),VLOOKUP($P59,INDIRECT($Q$4),T$6,0))</f>
        <v>70603.500007931434</v>
      </c>
      <c r="U59" s="394" cm="1">
        <f t="array" aca="1" ref="U59" ca="1">IF($Q59="Y",VLOOKUP($P59,INDIRECT($Q$4),U$6,0)*INDIRECT($P$3),VLOOKUP($P59,INDIRECT($Q$4),U$6,0))</f>
        <v>74336.413293384787</v>
      </c>
      <c r="V59" s="394" cm="1">
        <f t="array" aca="1" ref="V59" ca="1">IF($Q59="Y",VLOOKUP($P59,INDIRECT($Q$4),V$6,0)*INDIRECT($P$3),VLOOKUP($P59,INDIRECT($Q$4),V$6,0))</f>
        <v>78557.852566926696</v>
      </c>
      <c r="W59" s="394" cm="1">
        <f t="array" aca="1" ref="W59" ca="1">IF($Q59="Y",VLOOKUP($P59,INDIRECT($Q$4),W$6,0)*INDIRECT($P$3),VLOOKUP($P59,INDIRECT($Q$4),W$6,0))</f>
        <v>82736.186606225529</v>
      </c>
      <c r="X59" s="394" cm="1">
        <f t="array" aca="1" ref="X59" ca="1">IF($Q59="Y",VLOOKUP($P59,INDIRECT($Q$4),X$6,0)*INDIRECT($P$3),VLOOKUP($P59,INDIRECT($Q$4),X$6,0))</f>
        <v>87167.404686417227</v>
      </c>
      <c r="Y59" s="394" cm="1">
        <f t="array" aca="1" ref="Y59" ca="1">IF($Q59="Y",VLOOKUP($P59,INDIRECT($Q$4),Y$6,0)*INDIRECT($P$3),VLOOKUP($P59,INDIRECT($Q$4),Y$6,0))</f>
        <v>92346.370778017896</v>
      </c>
      <c r="Z59" s="394" cm="1">
        <f t="array" aca="1" ref="Z59" ca="1">IF($Q59="Y",VLOOKUP($P59,INDIRECT($Q$4),Z$6,0)*INDIRECT($P$3),VLOOKUP($P59,INDIRECT($Q$4),Z$6,0))</f>
        <v>97525.336869618535</v>
      </c>
      <c r="AA59" s="406" t="str">
        <f t="shared" si="29"/>
        <v>06251C</v>
      </c>
      <c r="AB59" s="406" t="str">
        <f t="shared" si="30"/>
        <v>Y</v>
      </c>
      <c r="AC59" s="412" t="str">
        <f t="shared" si="13"/>
        <v>Community Relations Policy Specialist</v>
      </c>
      <c r="AD59" s="406">
        <f t="shared" si="31"/>
        <v>45</v>
      </c>
      <c r="AE59" s="398" t="str">
        <f t="shared" si="32"/>
        <v>E</v>
      </c>
      <c r="AF59" s="403">
        <f t="shared" ca="1" si="33"/>
        <v>33.943999999999996</v>
      </c>
      <c r="AG59" s="403">
        <f t="shared" ca="1" si="34"/>
        <v>35.738999999999997</v>
      </c>
      <c r="AH59" s="403">
        <f t="shared" ca="1" si="35"/>
        <v>37.768999999999998</v>
      </c>
      <c r="AI59" s="403">
        <f t="shared" ca="1" si="36"/>
        <v>39.777999999999999</v>
      </c>
      <c r="AJ59" s="403">
        <f t="shared" ca="1" si="37"/>
        <v>41.907999999999994</v>
      </c>
      <c r="AK59" s="403">
        <f t="shared" ca="1" si="38"/>
        <v>44.397999999999996</v>
      </c>
      <c r="AL59" s="403">
        <f t="shared" ca="1" si="39"/>
        <v>46.887999999999998</v>
      </c>
      <c r="AN59" s="9" t="e">
        <f t="shared" si="23"/>
        <v>#VALUE!</v>
      </c>
    </row>
    <row r="60" spans="1:40" ht="12.75" customHeight="1">
      <c r="A60" s="259" t="s">
        <v>16</v>
      </c>
      <c r="B60" s="262" t="s">
        <v>59</v>
      </c>
      <c r="C60" s="259">
        <v>29</v>
      </c>
      <c r="D60" s="275" t="s">
        <v>61</v>
      </c>
      <c r="E60" s="271">
        <v>363</v>
      </c>
      <c r="F60" s="271">
        <v>8</v>
      </c>
      <c r="G60" s="285">
        <f t="shared" ca="1" si="1"/>
        <v>62074.410992361401</v>
      </c>
      <c r="H60" s="285">
        <f t="shared" ca="1" si="2"/>
        <v>65479.724497567106</v>
      </c>
      <c r="I60" s="285">
        <f t="shared" ca="1" si="3"/>
        <v>68882.16432048993</v>
      </c>
      <c r="J60" s="285">
        <f t="shared" ca="1" si="4"/>
        <v>72488.635585496784</v>
      </c>
      <c r="K60" s="285">
        <f t="shared" ca="1" si="5"/>
        <v>76342.243526830847</v>
      </c>
      <c r="L60" s="285">
        <f t="shared" ca="1" si="6"/>
        <v>81125.397601045581</v>
      </c>
      <c r="M60" s="285">
        <f t="shared" ca="1" si="7"/>
        <v>85908.5516752603</v>
      </c>
      <c r="P60" s="409" t="str">
        <f t="shared" si="8"/>
        <v>02319C</v>
      </c>
      <c r="Q60" s="397" t="s">
        <v>826</v>
      </c>
      <c r="R60" s="409" t="str">
        <f t="shared" si="9"/>
        <v>Community Relations Specialist</v>
      </c>
      <c r="S60" s="397">
        <f t="shared" si="28"/>
        <v>29</v>
      </c>
      <c r="T60" s="394" cm="1">
        <f t="array" aca="1" ref="T60" ca="1">IF($Q60="Y",VLOOKUP($P60,INDIRECT($Q$4),T$6,0)*INDIRECT($P$3),VLOOKUP($P60,INDIRECT($Q$4),T$6,0))</f>
        <v>62074.410992361401</v>
      </c>
      <c r="U60" s="394" cm="1">
        <f t="array" aca="1" ref="U60" ca="1">IF($Q60="Y",VLOOKUP($P60,INDIRECT($Q$4),U$6,0)*INDIRECT($P$3),VLOOKUP($P60,INDIRECT($Q$4),U$6,0))</f>
        <v>65479.724497567106</v>
      </c>
      <c r="V60" s="394" cm="1">
        <f t="array" aca="1" ref="V60" ca="1">IF($Q60="Y",VLOOKUP($P60,INDIRECT($Q$4),V$6,0)*INDIRECT($P$3),VLOOKUP($P60,INDIRECT($Q$4),V$6,0))</f>
        <v>68882.16432048993</v>
      </c>
      <c r="W60" s="394" cm="1">
        <f t="array" aca="1" ref="W60" ca="1">IF($Q60="Y",VLOOKUP($P60,INDIRECT($Q$4),W$6,0)*INDIRECT($P$3),VLOOKUP($P60,INDIRECT($Q$4),W$6,0))</f>
        <v>72488.635585496784</v>
      </c>
      <c r="X60" s="394" cm="1">
        <f t="array" aca="1" ref="X60" ca="1">IF($Q60="Y",VLOOKUP($P60,INDIRECT($Q$4),X$6,0)*INDIRECT($P$3),VLOOKUP($P60,INDIRECT($Q$4),X$6,0))</f>
        <v>76342.243526830847</v>
      </c>
      <c r="Y60" s="394" cm="1">
        <f t="array" aca="1" ref="Y60" ca="1">IF($Q60="Y",VLOOKUP($P60,INDIRECT($Q$4),Y$6,0)*INDIRECT($P$3),VLOOKUP($P60,INDIRECT($Q$4),Y$6,0))</f>
        <v>81125.397601045581</v>
      </c>
      <c r="Z60" s="394" cm="1">
        <f t="array" aca="1" ref="Z60" ca="1">IF($Q60="Y",VLOOKUP($P60,INDIRECT($Q$4),Z$6,0)*INDIRECT($P$3),VLOOKUP($P60,INDIRECT($Q$4),Z$6,0))</f>
        <v>85908.5516752603</v>
      </c>
      <c r="AA60" s="406" t="str">
        <f t="shared" si="29"/>
        <v>02319C</v>
      </c>
      <c r="AB60" s="406" t="str">
        <f t="shared" si="30"/>
        <v>Y</v>
      </c>
      <c r="AC60" s="412" t="str">
        <f t="shared" si="13"/>
        <v>Community Relations Specialist</v>
      </c>
      <c r="AD60" s="406">
        <f t="shared" si="31"/>
        <v>29</v>
      </c>
      <c r="AE60" s="398" t="str">
        <f t="shared" si="32"/>
        <v>E</v>
      </c>
      <c r="AF60" s="403">
        <f t="shared" ca="1" si="33"/>
        <v>29.844000000000001</v>
      </c>
      <c r="AG60" s="403">
        <f t="shared" ca="1" si="34"/>
        <v>31.481000000000002</v>
      </c>
      <c r="AH60" s="403">
        <f t="shared" ca="1" si="35"/>
        <v>33.116999999999997</v>
      </c>
      <c r="AI60" s="403">
        <f t="shared" ca="1" si="36"/>
        <v>34.850999999999999</v>
      </c>
      <c r="AJ60" s="403">
        <f t="shared" ca="1" si="37"/>
        <v>36.704000000000001</v>
      </c>
      <c r="AK60" s="403">
        <f t="shared" ca="1" si="38"/>
        <v>39.003</v>
      </c>
      <c r="AL60" s="403">
        <f t="shared" ca="1" si="39"/>
        <v>41.302999999999997</v>
      </c>
      <c r="AN60" s="9" t="e">
        <f t="shared" si="23"/>
        <v>#VALUE!</v>
      </c>
    </row>
    <row r="61" spans="1:40" ht="12.75" customHeight="1">
      <c r="A61" s="259" t="s">
        <v>16</v>
      </c>
      <c r="B61" s="262" t="s">
        <v>388</v>
      </c>
      <c r="C61" s="259">
        <v>35</v>
      </c>
      <c r="D61" s="266" t="s">
        <v>396</v>
      </c>
      <c r="E61" s="265">
        <v>378</v>
      </c>
      <c r="F61" s="262">
        <v>8</v>
      </c>
      <c r="G61" s="285">
        <f t="shared" ca="1" si="1"/>
        <v>62074.410992361401</v>
      </c>
      <c r="H61" s="285">
        <f t="shared" ca="1" si="2"/>
        <v>65479.724497567106</v>
      </c>
      <c r="I61" s="285">
        <f t="shared" ca="1" si="3"/>
        <v>68882.16432048993</v>
      </c>
      <c r="J61" s="285">
        <f t="shared" ca="1" si="4"/>
        <v>72488.635585496784</v>
      </c>
      <c r="K61" s="285">
        <f t="shared" ca="1" si="5"/>
        <v>76342.243526830847</v>
      </c>
      <c r="L61" s="285">
        <f t="shared" ca="1" si="6"/>
        <v>81605.758758888973</v>
      </c>
      <c r="M61" s="285">
        <f t="shared" ca="1" si="7"/>
        <v>86869.273990947113</v>
      </c>
      <c r="P61" s="409" t="str">
        <f t="shared" si="8"/>
        <v>02374C</v>
      </c>
      <c r="Q61" s="397" t="s">
        <v>826</v>
      </c>
      <c r="R61" s="409" t="str">
        <f t="shared" si="9"/>
        <v xml:space="preserve">Community Specialist </v>
      </c>
      <c r="S61" s="397">
        <f t="shared" si="28"/>
        <v>35</v>
      </c>
      <c r="T61" s="394" cm="1">
        <f t="array" aca="1" ref="T61" ca="1">IF($Q61="Y",VLOOKUP($P61,INDIRECT($Q$4),T$6,0)*INDIRECT($P$3),VLOOKUP($P61,INDIRECT($Q$4),T$6,0))</f>
        <v>62074.410992361401</v>
      </c>
      <c r="U61" s="394" cm="1">
        <f t="array" aca="1" ref="U61" ca="1">IF($Q61="Y",VLOOKUP($P61,INDIRECT($Q$4),U$6,0)*INDIRECT($P$3),VLOOKUP($P61,INDIRECT($Q$4),U$6,0))</f>
        <v>65479.724497567106</v>
      </c>
      <c r="V61" s="394" cm="1">
        <f t="array" aca="1" ref="V61" ca="1">IF($Q61="Y",VLOOKUP($P61,INDIRECT($Q$4),V$6,0)*INDIRECT($P$3),VLOOKUP($P61,INDIRECT($Q$4),V$6,0))</f>
        <v>68882.16432048993</v>
      </c>
      <c r="W61" s="394" cm="1">
        <f t="array" aca="1" ref="W61" ca="1">IF($Q61="Y",VLOOKUP($P61,INDIRECT($Q$4),W$6,0)*INDIRECT($P$3),VLOOKUP($P61,INDIRECT($Q$4),W$6,0))</f>
        <v>72488.635585496784</v>
      </c>
      <c r="X61" s="394" cm="1">
        <f t="array" aca="1" ref="X61" ca="1">IF($Q61="Y",VLOOKUP($P61,INDIRECT($Q$4),X$6,0)*INDIRECT($P$3),VLOOKUP($P61,INDIRECT($Q$4),X$6,0))</f>
        <v>76342.243526830847</v>
      </c>
      <c r="Y61" s="394" cm="1">
        <f t="array" aca="1" ref="Y61" ca="1">IF($Q61="Y",VLOOKUP($P61,INDIRECT($Q$4),Y$6,0)*INDIRECT($P$3),VLOOKUP($P61,INDIRECT($Q$4),Y$6,0))</f>
        <v>81605.758758888973</v>
      </c>
      <c r="Z61" s="394" cm="1">
        <f t="array" aca="1" ref="Z61" ca="1">IF($Q61="Y",VLOOKUP($P61,INDIRECT($Q$4),Z$6,0)*INDIRECT($P$3),VLOOKUP($P61,INDIRECT($Q$4),Z$6,0))</f>
        <v>86869.273990947113</v>
      </c>
      <c r="AA61" s="406" t="str">
        <f t="shared" si="29"/>
        <v>02374C</v>
      </c>
      <c r="AB61" s="406" t="str">
        <f t="shared" si="30"/>
        <v>Y</v>
      </c>
      <c r="AC61" s="412" t="str">
        <f t="shared" si="13"/>
        <v xml:space="preserve">Community Specialist </v>
      </c>
      <c r="AD61" s="406">
        <f t="shared" si="31"/>
        <v>35</v>
      </c>
      <c r="AE61" s="398" t="str">
        <f t="shared" si="32"/>
        <v>E</v>
      </c>
      <c r="AF61" s="403">
        <f t="shared" ca="1" si="33"/>
        <v>29.844000000000001</v>
      </c>
      <c r="AG61" s="403">
        <f t="shared" ca="1" si="34"/>
        <v>31.481000000000002</v>
      </c>
      <c r="AH61" s="403">
        <f t="shared" ca="1" si="35"/>
        <v>33.116999999999997</v>
      </c>
      <c r="AI61" s="403">
        <f t="shared" ca="1" si="36"/>
        <v>34.850999999999999</v>
      </c>
      <c r="AJ61" s="403">
        <f t="shared" ca="1" si="37"/>
        <v>36.704000000000001</v>
      </c>
      <c r="AK61" s="403">
        <f t="shared" ca="1" si="38"/>
        <v>39.233999999999995</v>
      </c>
      <c r="AL61" s="403">
        <f t="shared" ca="1" si="39"/>
        <v>41.765000000000001</v>
      </c>
      <c r="AN61" s="9" t="e">
        <f t="shared" si="23"/>
        <v>#VALUE!</v>
      </c>
    </row>
    <row r="62" spans="1:40" ht="12.75" customHeight="1">
      <c r="A62" s="259" t="s">
        <v>16</v>
      </c>
      <c r="B62" s="262" t="s">
        <v>715</v>
      </c>
      <c r="C62" s="259">
        <v>35</v>
      </c>
      <c r="D62" s="266" t="s">
        <v>714</v>
      </c>
      <c r="E62" s="265">
        <v>378</v>
      </c>
      <c r="F62" s="262">
        <v>8</v>
      </c>
      <c r="G62" s="285">
        <f t="shared" ca="1" si="1"/>
        <v>62074.410992361401</v>
      </c>
      <c r="H62" s="285">
        <f t="shared" ca="1" si="2"/>
        <v>65479.724497567106</v>
      </c>
      <c r="I62" s="285">
        <f t="shared" ca="1" si="3"/>
        <v>68882.16432048993</v>
      </c>
      <c r="J62" s="285">
        <f t="shared" ca="1" si="4"/>
        <v>72488.635585496784</v>
      </c>
      <c r="K62" s="285">
        <f t="shared" ca="1" si="5"/>
        <v>76342.243526830847</v>
      </c>
      <c r="L62" s="285">
        <f t="shared" ca="1" si="6"/>
        <v>81605.758758888973</v>
      </c>
      <c r="M62" s="285">
        <f t="shared" ca="1" si="7"/>
        <v>86869.273990947113</v>
      </c>
      <c r="P62" s="409" t="str">
        <f t="shared" si="8"/>
        <v>59411C</v>
      </c>
      <c r="Q62" s="397" t="s">
        <v>826</v>
      </c>
      <c r="R62" s="409" t="str">
        <f t="shared" si="9"/>
        <v>Community Specialist - Health</v>
      </c>
      <c r="S62" s="397">
        <f t="shared" si="28"/>
        <v>35</v>
      </c>
      <c r="T62" s="394" cm="1">
        <f t="array" aca="1" ref="T62" ca="1">IF($Q62="Y",VLOOKUP($P62,INDIRECT($Q$4),T$6,0)*INDIRECT($P$3),VLOOKUP($P62,INDIRECT($Q$4),T$6,0))</f>
        <v>62074.410992361401</v>
      </c>
      <c r="U62" s="394" cm="1">
        <f t="array" aca="1" ref="U62" ca="1">IF($Q62="Y",VLOOKUP($P62,INDIRECT($Q$4),U$6,0)*INDIRECT($P$3),VLOOKUP($P62,INDIRECT($Q$4),U$6,0))</f>
        <v>65479.724497567106</v>
      </c>
      <c r="V62" s="394" cm="1">
        <f t="array" aca="1" ref="V62" ca="1">IF($Q62="Y",VLOOKUP($P62,INDIRECT($Q$4),V$6,0)*INDIRECT($P$3),VLOOKUP($P62,INDIRECT($Q$4),V$6,0))</f>
        <v>68882.16432048993</v>
      </c>
      <c r="W62" s="394" cm="1">
        <f t="array" aca="1" ref="W62" ca="1">IF($Q62="Y",VLOOKUP($P62,INDIRECT($Q$4),W$6,0)*INDIRECT($P$3),VLOOKUP($P62,INDIRECT($Q$4),W$6,0))</f>
        <v>72488.635585496784</v>
      </c>
      <c r="X62" s="394" cm="1">
        <f t="array" aca="1" ref="X62" ca="1">IF($Q62="Y",VLOOKUP($P62,INDIRECT($Q$4),X$6,0)*INDIRECT($P$3),VLOOKUP($P62,INDIRECT($Q$4),X$6,0))</f>
        <v>76342.243526830847</v>
      </c>
      <c r="Y62" s="394" cm="1">
        <f t="array" aca="1" ref="Y62" ca="1">IF($Q62="Y",VLOOKUP($P62,INDIRECT($Q$4),Y$6,0)*INDIRECT($P$3),VLOOKUP($P62,INDIRECT($Q$4),Y$6,0))</f>
        <v>81605.758758888973</v>
      </c>
      <c r="Z62" s="394" cm="1">
        <f t="array" aca="1" ref="Z62" ca="1">IF($Q62="Y",VLOOKUP($P62,INDIRECT($Q$4),Z$6,0)*INDIRECT($P$3),VLOOKUP($P62,INDIRECT($Q$4),Z$6,0))</f>
        <v>86869.273990947113</v>
      </c>
      <c r="AA62" s="406" t="str">
        <f t="shared" si="29"/>
        <v>59411C</v>
      </c>
      <c r="AB62" s="406" t="str">
        <f t="shared" si="30"/>
        <v>Y</v>
      </c>
      <c r="AC62" s="412" t="str">
        <f t="shared" si="13"/>
        <v>Community Specialist - Health</v>
      </c>
      <c r="AD62" s="406">
        <f t="shared" si="31"/>
        <v>35</v>
      </c>
      <c r="AE62" s="398" t="str">
        <f t="shared" si="32"/>
        <v>E</v>
      </c>
      <c r="AF62" s="403">
        <f t="shared" ca="1" si="33"/>
        <v>29.844000000000001</v>
      </c>
      <c r="AG62" s="403">
        <f t="shared" ca="1" si="34"/>
        <v>31.481000000000002</v>
      </c>
      <c r="AH62" s="403">
        <f t="shared" ca="1" si="35"/>
        <v>33.116999999999997</v>
      </c>
      <c r="AI62" s="403">
        <f t="shared" ca="1" si="36"/>
        <v>34.850999999999999</v>
      </c>
      <c r="AJ62" s="403">
        <f t="shared" ca="1" si="37"/>
        <v>36.704000000000001</v>
      </c>
      <c r="AK62" s="403">
        <f t="shared" ca="1" si="38"/>
        <v>39.233999999999995</v>
      </c>
      <c r="AL62" s="403">
        <f t="shared" ca="1" si="39"/>
        <v>41.765000000000001</v>
      </c>
      <c r="AN62" s="9" t="e">
        <f t="shared" si="23"/>
        <v>#VALUE!</v>
      </c>
    </row>
    <row r="63" spans="1:40" ht="12.75" customHeight="1">
      <c r="A63" s="259" t="s">
        <v>16</v>
      </c>
      <c r="B63" s="262" t="s">
        <v>798</v>
      </c>
      <c r="C63" s="259" t="s">
        <v>20</v>
      </c>
      <c r="D63" s="266" t="s">
        <v>796</v>
      </c>
      <c r="E63" s="265">
        <v>393</v>
      </c>
      <c r="F63" s="262">
        <v>8</v>
      </c>
      <c r="G63" s="285">
        <f t="shared" ca="1" si="1"/>
        <v>62729.610552856684</v>
      </c>
      <c r="H63" s="285">
        <f t="shared" ca="1" si="2"/>
        <v>66134.924058062388</v>
      </c>
      <c r="I63" s="285">
        <f t="shared" ca="1" si="3"/>
        <v>69580.469115228305</v>
      </c>
      <c r="J63" s="285">
        <f t="shared" ca="1" si="4"/>
        <v>73307.635036115898</v>
      </c>
      <c r="K63" s="285">
        <f t="shared" ca="1" si="5"/>
        <v>77164.116659732812</v>
      </c>
      <c r="L63" s="285">
        <f t="shared" ca="1" si="6"/>
        <v>81949.571758882987</v>
      </c>
      <c r="M63" s="285">
        <f t="shared" ca="1" si="7"/>
        <v>86735.026858033176</v>
      </c>
      <c r="P63" s="409" t="str">
        <f t="shared" si="8"/>
        <v>59430C</v>
      </c>
      <c r="Q63" s="397" t="s">
        <v>826</v>
      </c>
      <c r="R63" s="409" t="str">
        <f t="shared" si="9"/>
        <v>Community Specialist - People with Disabilities</v>
      </c>
      <c r="S63" s="397" t="str">
        <f t="shared" si="28"/>
        <v>33B</v>
      </c>
      <c r="T63" s="394" cm="1">
        <f t="array" aca="1" ref="T63" ca="1">IF($Q63="Y",VLOOKUP($P63,INDIRECT($Q$4),T$6,0)*INDIRECT($P$3),VLOOKUP($P63,INDIRECT($Q$4),T$6,0))</f>
        <v>62729.610552856684</v>
      </c>
      <c r="U63" s="394" cm="1">
        <f t="array" aca="1" ref="U63" ca="1">IF($Q63="Y",VLOOKUP($P63,INDIRECT($Q$4),U$6,0)*INDIRECT($P$3),VLOOKUP($P63,INDIRECT($Q$4),U$6,0))</f>
        <v>66134.924058062388</v>
      </c>
      <c r="V63" s="394" cm="1">
        <f t="array" aca="1" ref="V63" ca="1">IF($Q63="Y",VLOOKUP($P63,INDIRECT($Q$4),V$6,0)*INDIRECT($P$3),VLOOKUP($P63,INDIRECT($Q$4),V$6,0))</f>
        <v>69580.469115228305</v>
      </c>
      <c r="W63" s="394" cm="1">
        <f t="array" aca="1" ref="W63" ca="1">IF($Q63="Y",VLOOKUP($P63,INDIRECT($Q$4),W$6,0)*INDIRECT($P$3),VLOOKUP($P63,INDIRECT($Q$4),W$6,0))</f>
        <v>73307.635036115898</v>
      </c>
      <c r="X63" s="394" cm="1">
        <f t="array" aca="1" ref="X63" ca="1">IF($Q63="Y",VLOOKUP($P63,INDIRECT($Q$4),X$6,0)*INDIRECT($P$3),VLOOKUP($P63,INDIRECT($Q$4),X$6,0))</f>
        <v>77164.116659732812</v>
      </c>
      <c r="Y63" s="394" cm="1">
        <f t="array" aca="1" ref="Y63" ca="1">IF($Q63="Y",VLOOKUP($P63,INDIRECT($Q$4),Y$6,0)*INDIRECT($P$3),VLOOKUP($P63,INDIRECT($Q$4),Y$6,0))</f>
        <v>81949.571758882987</v>
      </c>
      <c r="Z63" s="394" cm="1">
        <f t="array" aca="1" ref="Z63" ca="1">IF($Q63="Y",VLOOKUP($P63,INDIRECT($Q$4),Z$6,0)*INDIRECT($P$3),VLOOKUP($P63,INDIRECT($Q$4),Z$6,0))</f>
        <v>86735.026858033176</v>
      </c>
      <c r="AA63" s="406" t="str">
        <f t="shared" si="29"/>
        <v>59430C</v>
      </c>
      <c r="AB63" s="406" t="str">
        <f t="shared" si="30"/>
        <v>Y</v>
      </c>
      <c r="AC63" s="412" t="str">
        <f t="shared" si="13"/>
        <v>Community Specialist - People with Disabilities</v>
      </c>
      <c r="AD63" s="406" t="str">
        <f t="shared" si="31"/>
        <v>33B</v>
      </c>
      <c r="AE63" s="398" t="str">
        <f t="shared" si="32"/>
        <v>E</v>
      </c>
      <c r="AF63" s="403">
        <f t="shared" ca="1" si="33"/>
        <v>30.159000000000002</v>
      </c>
      <c r="AG63" s="403">
        <f t="shared" ca="1" si="34"/>
        <v>31.796000000000003</v>
      </c>
      <c r="AH63" s="403">
        <f t="shared" ca="1" si="35"/>
        <v>33.452999999999996</v>
      </c>
      <c r="AI63" s="403">
        <f t="shared" ca="1" si="36"/>
        <v>35.244999999999997</v>
      </c>
      <c r="AJ63" s="403">
        <f t="shared" ca="1" si="37"/>
        <v>37.098999999999997</v>
      </c>
      <c r="AK63" s="403">
        <f t="shared" ca="1" si="38"/>
        <v>39.399000000000001</v>
      </c>
      <c r="AL63" s="403">
        <f t="shared" ca="1" si="39"/>
        <v>41.699999999999996</v>
      </c>
      <c r="AN63" s="9" t="e">
        <f t="shared" si="23"/>
        <v>#VALUE!</v>
      </c>
    </row>
    <row r="64" spans="1:40" ht="12.75" customHeight="1">
      <c r="A64" s="259" t="s">
        <v>16</v>
      </c>
      <c r="B64" s="262" t="s">
        <v>523</v>
      </c>
      <c r="C64" s="259">
        <v>116</v>
      </c>
      <c r="D64" s="266" t="s">
        <v>506</v>
      </c>
      <c r="E64" s="265">
        <v>381</v>
      </c>
      <c r="F64" s="262">
        <v>8</v>
      </c>
      <c r="G64" s="285">
        <f t="shared" ca="1" si="1"/>
        <v>63304.410992361401</v>
      </c>
      <c r="H64" s="285">
        <f t="shared" ca="1" si="2"/>
        <v>66709.724497567106</v>
      </c>
      <c r="I64" s="285">
        <f t="shared" ca="1" si="3"/>
        <v>70112.16432048993</v>
      </c>
      <c r="J64" s="285">
        <f t="shared" ca="1" si="4"/>
        <v>73718.635585496784</v>
      </c>
      <c r="K64" s="285">
        <f t="shared" ca="1" si="5"/>
        <v>77572.243526830847</v>
      </c>
      <c r="L64" s="285">
        <f t="shared" ca="1" si="6"/>
        <v>82835.758758888973</v>
      </c>
      <c r="M64" s="285">
        <f t="shared" ca="1" si="7"/>
        <v>88099.273990947113</v>
      </c>
      <c r="P64" s="409" t="str">
        <f t="shared" si="8"/>
        <v>52909C</v>
      </c>
      <c r="Q64" s="397" t="s">
        <v>826</v>
      </c>
      <c r="R64" s="409" t="str">
        <f t="shared" si="9"/>
        <v>Community Specialist Bilingual</v>
      </c>
      <c r="S64" s="397">
        <f t="shared" si="28"/>
        <v>116</v>
      </c>
      <c r="T64" s="394" cm="1">
        <f t="array" aca="1" ref="T64" ca="1">IF($Q64="Y",VLOOKUP($P64,INDIRECT($Q$4),T$6,0)*INDIRECT($P$3),VLOOKUP($P64,INDIRECT($Q$4),T$6,0))</f>
        <v>63304.410992361401</v>
      </c>
      <c r="U64" s="394" cm="1">
        <f t="array" aca="1" ref="U64" ca="1">IF($Q64="Y",VLOOKUP($P64,INDIRECT($Q$4),U$6,0)*INDIRECT($P$3),VLOOKUP($P64,INDIRECT($Q$4),U$6,0))</f>
        <v>66709.724497567106</v>
      </c>
      <c r="V64" s="394" cm="1">
        <f t="array" aca="1" ref="V64" ca="1">IF($Q64="Y",VLOOKUP($P64,INDIRECT($Q$4),V$6,0)*INDIRECT($P$3),VLOOKUP($P64,INDIRECT($Q$4),V$6,0))</f>
        <v>70112.16432048993</v>
      </c>
      <c r="W64" s="394" cm="1">
        <f t="array" aca="1" ref="W64" ca="1">IF($Q64="Y",VLOOKUP($P64,INDIRECT($Q$4),W$6,0)*INDIRECT($P$3),VLOOKUP($P64,INDIRECT($Q$4),W$6,0))</f>
        <v>73718.635585496784</v>
      </c>
      <c r="X64" s="394" cm="1">
        <f t="array" aca="1" ref="X64" ca="1">IF($Q64="Y",VLOOKUP($P64,INDIRECT($Q$4),X$6,0)*INDIRECT($P$3),VLOOKUP($P64,INDIRECT($Q$4),X$6,0))</f>
        <v>77572.243526830847</v>
      </c>
      <c r="Y64" s="394" cm="1">
        <f t="array" aca="1" ref="Y64" ca="1">IF($Q64="Y",VLOOKUP($P64,INDIRECT($Q$4),Y$6,0)*INDIRECT($P$3),VLOOKUP($P64,INDIRECT($Q$4),Y$6,0))</f>
        <v>82835.758758888973</v>
      </c>
      <c r="Z64" s="394" cm="1">
        <f t="array" aca="1" ref="Z64" ca="1">IF($Q64="Y",VLOOKUP($P64,INDIRECT($Q$4),Z$6,0)*INDIRECT($P$3),VLOOKUP($P64,INDIRECT($Q$4),Z$6,0))</f>
        <v>88099.273990947113</v>
      </c>
      <c r="AA64" s="406" t="str">
        <f t="shared" si="29"/>
        <v>52909C</v>
      </c>
      <c r="AB64" s="406" t="str">
        <f t="shared" si="30"/>
        <v>Y</v>
      </c>
      <c r="AC64" s="412" t="str">
        <f t="shared" si="13"/>
        <v>Community Specialist Bilingual</v>
      </c>
      <c r="AD64" s="406">
        <f t="shared" si="31"/>
        <v>116</v>
      </c>
      <c r="AE64" s="398" t="str">
        <f t="shared" si="32"/>
        <v>E</v>
      </c>
      <c r="AF64" s="403">
        <f t="shared" ca="1" si="33"/>
        <v>30.435000000000002</v>
      </c>
      <c r="AG64" s="403">
        <f t="shared" ca="1" si="34"/>
        <v>32.071999999999996</v>
      </c>
      <c r="AH64" s="403">
        <f t="shared" ca="1" si="35"/>
        <v>33.707999999999998</v>
      </c>
      <c r="AI64" s="403">
        <f t="shared" ca="1" si="36"/>
        <v>35.442</v>
      </c>
      <c r="AJ64" s="403">
        <f t="shared" ca="1" si="37"/>
        <v>37.294999999999995</v>
      </c>
      <c r="AK64" s="403">
        <f t="shared" ca="1" si="38"/>
        <v>39.824999999999996</v>
      </c>
      <c r="AL64" s="403">
        <f t="shared" ca="1" si="39"/>
        <v>42.355999999999995</v>
      </c>
      <c r="AN64" s="9" t="e">
        <f t="shared" si="23"/>
        <v>#VALUE!</v>
      </c>
    </row>
    <row r="65" spans="1:40" ht="12.75" customHeight="1">
      <c r="A65" s="259" t="s">
        <v>16</v>
      </c>
      <c r="B65" s="262" t="s">
        <v>521</v>
      </c>
      <c r="C65" s="259">
        <v>99</v>
      </c>
      <c r="D65" s="266" t="s">
        <v>512</v>
      </c>
      <c r="E65" s="265">
        <v>415</v>
      </c>
      <c r="F65" s="262">
        <v>9</v>
      </c>
      <c r="G65" s="285">
        <f t="shared" ca="1" si="1"/>
        <v>69416.005404497148</v>
      </c>
      <c r="H65" s="285">
        <f t="shared" ca="1" si="2"/>
        <v>73071.659741775409</v>
      </c>
      <c r="I65" s="285">
        <f t="shared" ca="1" si="3"/>
        <v>76929.026459535453</v>
      </c>
      <c r="J65" s="285">
        <f t="shared" ca="1" si="4"/>
        <v>80945.273323351023</v>
      </c>
      <c r="K65" s="285">
        <f t="shared" ca="1" si="5"/>
        <v>85207.441295888144</v>
      </c>
      <c r="L65" s="285">
        <f t="shared" ca="1" si="6"/>
        <v>90363.712538271342</v>
      </c>
      <c r="M65" s="285">
        <f t="shared" ca="1" si="7"/>
        <v>95518.856567309995</v>
      </c>
      <c r="P65" s="409" t="str">
        <f t="shared" si="8"/>
        <v>02373C</v>
      </c>
      <c r="Q65" s="397" t="s">
        <v>826</v>
      </c>
      <c r="R65" s="409" t="str">
        <f t="shared" si="9"/>
        <v>Community Specialist Project Lead</v>
      </c>
      <c r="S65" s="397">
        <f t="shared" si="28"/>
        <v>99</v>
      </c>
      <c r="T65" s="394" cm="1">
        <f t="array" aca="1" ref="T65" ca="1">IF($Q65="Y",VLOOKUP($P65,INDIRECT($Q$4),T$6,0)*INDIRECT($P$3),VLOOKUP($P65,INDIRECT($Q$4),T$6,0))</f>
        <v>69416.005404497148</v>
      </c>
      <c r="U65" s="394" cm="1">
        <f t="array" aca="1" ref="U65" ca="1">IF($Q65="Y",VLOOKUP($P65,INDIRECT($Q$4),U$6,0)*INDIRECT($P$3),VLOOKUP($P65,INDIRECT($Q$4),U$6,0))</f>
        <v>73071.659741775409</v>
      </c>
      <c r="V65" s="394" cm="1">
        <f t="array" aca="1" ref="V65" ca="1">IF($Q65="Y",VLOOKUP($P65,INDIRECT($Q$4),V$6,0)*INDIRECT($P$3),VLOOKUP($P65,INDIRECT($Q$4),V$6,0))</f>
        <v>76929.026459535453</v>
      </c>
      <c r="W65" s="394" cm="1">
        <f t="array" aca="1" ref="W65" ca="1">IF($Q65="Y",VLOOKUP($P65,INDIRECT($Q$4),W$6,0)*INDIRECT($P$3),VLOOKUP($P65,INDIRECT($Q$4),W$6,0))</f>
        <v>80945.273323351023</v>
      </c>
      <c r="X65" s="394" cm="1">
        <f t="array" aca="1" ref="X65" ca="1">IF($Q65="Y",VLOOKUP($P65,INDIRECT($Q$4),X$6,0)*INDIRECT($P$3),VLOOKUP($P65,INDIRECT($Q$4),X$6,0))</f>
        <v>85207.441295888144</v>
      </c>
      <c r="Y65" s="394" cm="1">
        <f t="array" aca="1" ref="Y65" ca="1">IF($Q65="Y",VLOOKUP($P65,INDIRECT($Q$4),Y$6,0)*INDIRECT($P$3),VLOOKUP($P65,INDIRECT($Q$4),Y$6,0))</f>
        <v>90363.712538271342</v>
      </c>
      <c r="Z65" s="394" cm="1">
        <f t="array" aca="1" ref="Z65" ca="1">IF($Q65="Y",VLOOKUP($P65,INDIRECT($Q$4),Z$6,0)*INDIRECT($P$3),VLOOKUP($P65,INDIRECT($Q$4),Z$6,0))</f>
        <v>95518.856567309995</v>
      </c>
      <c r="AA65" s="406" t="str">
        <f t="shared" si="29"/>
        <v>02373C</v>
      </c>
      <c r="AB65" s="406" t="str">
        <f t="shared" si="30"/>
        <v>Y</v>
      </c>
      <c r="AC65" s="412" t="str">
        <f t="shared" si="13"/>
        <v>Community Specialist Project Lead</v>
      </c>
      <c r="AD65" s="406">
        <f t="shared" si="31"/>
        <v>99</v>
      </c>
      <c r="AE65" s="398" t="str">
        <f t="shared" si="32"/>
        <v>E</v>
      </c>
      <c r="AF65" s="403">
        <f t="shared" ca="1" si="33"/>
        <v>33.373999999999995</v>
      </c>
      <c r="AG65" s="403">
        <f t="shared" ca="1" si="34"/>
        <v>35.131</v>
      </c>
      <c r="AH65" s="403">
        <f t="shared" ca="1" si="35"/>
        <v>36.985999999999997</v>
      </c>
      <c r="AI65" s="403">
        <f t="shared" ca="1" si="36"/>
        <v>38.915999999999997</v>
      </c>
      <c r="AJ65" s="403">
        <f t="shared" ca="1" si="37"/>
        <v>40.966000000000001</v>
      </c>
      <c r="AK65" s="403">
        <f t="shared" ca="1" si="38"/>
        <v>43.445</v>
      </c>
      <c r="AL65" s="403">
        <f t="shared" ca="1" si="39"/>
        <v>45.922999999999995</v>
      </c>
      <c r="AN65" s="9" t="e">
        <f t="shared" si="23"/>
        <v>#VALUE!</v>
      </c>
    </row>
    <row r="66" spans="1:40" ht="12.75" customHeight="1">
      <c r="A66" s="259" t="s">
        <v>16</v>
      </c>
      <c r="B66" s="262" t="s">
        <v>959</v>
      </c>
      <c r="C66" s="259" t="s">
        <v>896</v>
      </c>
      <c r="D66" s="266" t="s">
        <v>960</v>
      </c>
      <c r="E66" s="265">
        <v>378</v>
      </c>
      <c r="F66" s="262">
        <v>8</v>
      </c>
      <c r="G66" s="285">
        <f t="shared" si="1"/>
        <v>62074.410992361401</v>
      </c>
      <c r="H66" s="285">
        <f t="shared" si="2"/>
        <v>65479.724497567106</v>
      </c>
      <c r="I66" s="285">
        <f t="shared" si="3"/>
        <v>68882.16432048993</v>
      </c>
      <c r="J66" s="285">
        <f t="shared" si="4"/>
        <v>72488.635585496784</v>
      </c>
      <c r="K66" s="285">
        <f t="shared" si="5"/>
        <v>76342.243526830847</v>
      </c>
      <c r="L66" s="285">
        <f t="shared" si="6"/>
        <v>81605.758758888973</v>
      </c>
      <c r="M66" s="285">
        <f t="shared" si="7"/>
        <v>86869.273990947113</v>
      </c>
      <c r="P66" s="409" t="str">
        <f t="shared" si="8"/>
        <v>53065C</v>
      </c>
      <c r="Q66" s="397" t="s">
        <v>826</v>
      </c>
      <c r="R66" s="409" t="str">
        <f t="shared" si="9"/>
        <v>Constituent Services Coordinator</v>
      </c>
      <c r="S66" s="397" t="s">
        <v>896</v>
      </c>
      <c r="T66" s="526">
        <v>62074.410992361401</v>
      </c>
      <c r="U66" s="526">
        <v>65479.724497567106</v>
      </c>
      <c r="V66" s="526">
        <v>68882.16432048993</v>
      </c>
      <c r="W66" s="526">
        <v>72488.635585496784</v>
      </c>
      <c r="X66" s="526">
        <v>76342.243526830847</v>
      </c>
      <c r="Y66" s="526">
        <v>81605.758758888973</v>
      </c>
      <c r="Z66" s="526">
        <v>86869.273990947113</v>
      </c>
      <c r="AA66" s="406" t="str">
        <f t="shared" si="29"/>
        <v>53065C</v>
      </c>
      <c r="AB66" s="406" t="str">
        <f t="shared" si="30"/>
        <v>Y</v>
      </c>
      <c r="AC66" s="412" t="str">
        <f t="shared" si="13"/>
        <v>Constituent Services Coordinator</v>
      </c>
      <c r="AD66" s="406" t="s">
        <v>896</v>
      </c>
      <c r="AE66" s="398" t="str">
        <f t="shared" si="32"/>
        <v>E</v>
      </c>
      <c r="AF66" s="403">
        <f t="shared" si="33"/>
        <v>29.844000000000001</v>
      </c>
      <c r="AG66" s="403">
        <f t="shared" si="34"/>
        <v>31.481000000000002</v>
      </c>
      <c r="AH66" s="403">
        <f t="shared" si="35"/>
        <v>33.116999999999997</v>
      </c>
      <c r="AI66" s="403">
        <f t="shared" si="36"/>
        <v>34.850999999999999</v>
      </c>
      <c r="AJ66" s="403">
        <f t="shared" si="37"/>
        <v>36.704000000000001</v>
      </c>
      <c r="AK66" s="403">
        <f t="shared" si="38"/>
        <v>39.233999999999995</v>
      </c>
      <c r="AL66" s="403">
        <f t="shared" si="39"/>
        <v>41.765000000000001</v>
      </c>
      <c r="AN66" s="9" t="e">
        <f t="shared" si="23"/>
        <v>#VALUE!</v>
      </c>
    </row>
    <row r="67" spans="1:40" ht="12.75" customHeight="1">
      <c r="A67" s="259" t="s">
        <v>16</v>
      </c>
      <c r="B67" s="259" t="s">
        <v>62</v>
      </c>
      <c r="C67" s="259">
        <v>38</v>
      </c>
      <c r="D67" s="260" t="s">
        <v>63</v>
      </c>
      <c r="E67" s="265">
        <v>383</v>
      </c>
      <c r="F67" s="262">
        <v>8</v>
      </c>
      <c r="G67" s="285">
        <f t="shared" ca="1" si="1"/>
        <v>65068.787931116116</v>
      </c>
      <c r="H67" s="285">
        <f t="shared" ca="1" si="2"/>
        <v>68635.027644162765</v>
      </c>
      <c r="I67" s="285">
        <f t="shared" ca="1" si="3"/>
        <v>72161.03580524915</v>
      </c>
      <c r="J67" s="285">
        <f t="shared" ca="1" si="4"/>
        <v>75977.285876905851</v>
      </c>
      <c r="K67" s="285">
        <f t="shared" ca="1" si="5"/>
        <v>79991.820026080837</v>
      </c>
      <c r="L67" s="285">
        <f t="shared" ca="1" si="6"/>
        <v>84978.612529256934</v>
      </c>
      <c r="M67" s="285">
        <f t="shared" ca="1" si="7"/>
        <v>89965.405032433046</v>
      </c>
      <c r="P67" s="409" t="str">
        <f t="shared" si="8"/>
        <v>52444C</v>
      </c>
      <c r="Q67" s="397" t="s">
        <v>826</v>
      </c>
      <c r="R67" s="409" t="str">
        <f t="shared" si="9"/>
        <v>Construction Management Specialist - City</v>
      </c>
      <c r="S67" s="397">
        <f t="shared" si="28"/>
        <v>38</v>
      </c>
      <c r="T67" s="394" cm="1">
        <f t="array" aca="1" ref="T67" ca="1">IF($Q67="Y",VLOOKUP($P67,INDIRECT($Q$4),T$6,0)*INDIRECT($P$3),VLOOKUP($P67,INDIRECT($Q$4),T$6,0))</f>
        <v>65068.787931116116</v>
      </c>
      <c r="U67" s="394" cm="1">
        <f t="array" aca="1" ref="U67" ca="1">IF($Q67="Y",VLOOKUP($P67,INDIRECT($Q$4),U$6,0)*INDIRECT($P$3),VLOOKUP($P67,INDIRECT($Q$4),U$6,0))</f>
        <v>68635.027644162765</v>
      </c>
      <c r="V67" s="394" cm="1">
        <f t="array" aca="1" ref="V67" ca="1">IF($Q67="Y",VLOOKUP($P67,INDIRECT($Q$4),V$6,0)*INDIRECT($P$3),VLOOKUP($P67,INDIRECT($Q$4),V$6,0))</f>
        <v>72161.03580524915</v>
      </c>
      <c r="W67" s="394" cm="1">
        <f t="array" aca="1" ref="W67" ca="1">IF($Q67="Y",VLOOKUP($P67,INDIRECT($Q$4),W$6,0)*INDIRECT($P$3),VLOOKUP($P67,INDIRECT($Q$4),W$6,0))</f>
        <v>75977.285876905851</v>
      </c>
      <c r="X67" s="394" cm="1">
        <f t="array" aca="1" ref="X67" ca="1">IF($Q67="Y",VLOOKUP($P67,INDIRECT($Q$4),X$6,0)*INDIRECT($P$3),VLOOKUP($P67,INDIRECT($Q$4),X$6,0))</f>
        <v>79991.820026080837</v>
      </c>
      <c r="Y67" s="394" cm="1">
        <f t="array" aca="1" ref="Y67" ca="1">IF($Q67="Y",VLOOKUP($P67,INDIRECT($Q$4),Y$6,0)*INDIRECT($P$3),VLOOKUP($P67,INDIRECT($Q$4),Y$6,0))</f>
        <v>84978.612529256934</v>
      </c>
      <c r="Z67" s="394" cm="1">
        <f t="array" aca="1" ref="Z67" ca="1">IF($Q67="Y",VLOOKUP($P67,INDIRECT($Q$4),Z$6,0)*INDIRECT($P$3),VLOOKUP($P67,INDIRECT($Q$4),Z$6,0))</f>
        <v>89965.405032433046</v>
      </c>
      <c r="AA67" s="406" t="str">
        <f t="shared" si="29"/>
        <v>52444C</v>
      </c>
      <c r="AB67" s="406" t="str">
        <f t="shared" si="30"/>
        <v>Y</v>
      </c>
      <c r="AC67" s="412" t="str">
        <f t="shared" si="13"/>
        <v>Construction Management Specialist - City</v>
      </c>
      <c r="AD67" s="406">
        <f t="shared" si="31"/>
        <v>38</v>
      </c>
      <c r="AE67" s="398" t="str">
        <f t="shared" si="32"/>
        <v>E</v>
      </c>
      <c r="AF67" s="403">
        <f t="shared" ca="1" si="33"/>
        <v>31.284000000000002</v>
      </c>
      <c r="AG67" s="403">
        <f t="shared" ca="1" si="34"/>
        <v>32.997999999999998</v>
      </c>
      <c r="AH67" s="403">
        <f t="shared" ca="1" si="35"/>
        <v>34.692999999999998</v>
      </c>
      <c r="AI67" s="403">
        <f t="shared" ca="1" si="36"/>
        <v>36.527999999999999</v>
      </c>
      <c r="AJ67" s="403">
        <f t="shared" ca="1" si="37"/>
        <v>38.457999999999998</v>
      </c>
      <c r="AK67" s="403">
        <f t="shared" ca="1" si="38"/>
        <v>40.855999999999995</v>
      </c>
      <c r="AL67" s="403">
        <f t="shared" ca="1" si="39"/>
        <v>43.253</v>
      </c>
      <c r="AN67" s="9" t="e">
        <f t="shared" si="23"/>
        <v>#VALUE!</v>
      </c>
    </row>
    <row r="68" spans="1:40" ht="12.75" customHeight="1">
      <c r="A68" s="259" t="s">
        <v>16</v>
      </c>
      <c r="B68" s="259" t="s">
        <v>387</v>
      </c>
      <c r="C68" s="259">
        <v>45</v>
      </c>
      <c r="D68" s="260" t="s">
        <v>362</v>
      </c>
      <c r="E68" s="265">
        <v>435</v>
      </c>
      <c r="F68" s="262">
        <v>9</v>
      </c>
      <c r="G68" s="285">
        <f t="shared" ca="1" si="1"/>
        <v>70603.500007931434</v>
      </c>
      <c r="H68" s="285">
        <f t="shared" ca="1" si="2"/>
        <v>74336.413293384787</v>
      </c>
      <c r="I68" s="285">
        <f t="shared" ca="1" si="3"/>
        <v>78557.852566926696</v>
      </c>
      <c r="J68" s="285">
        <f t="shared" ca="1" si="4"/>
        <v>82736.186606225529</v>
      </c>
      <c r="K68" s="285">
        <f t="shared" ca="1" si="5"/>
        <v>87167.404686417227</v>
      </c>
      <c r="L68" s="285">
        <f t="shared" ca="1" si="6"/>
        <v>92346.370778017896</v>
      </c>
      <c r="M68" s="285">
        <f t="shared" ca="1" si="7"/>
        <v>97525.336869618535</v>
      </c>
      <c r="P68" s="409" t="str">
        <f t="shared" si="8"/>
        <v>02628C</v>
      </c>
      <c r="Q68" s="397" t="s">
        <v>826</v>
      </c>
      <c r="R68" s="409" t="str">
        <f t="shared" si="9"/>
        <v>Contract Compliance Officer II</v>
      </c>
      <c r="S68" s="397">
        <f t="shared" si="28"/>
        <v>45</v>
      </c>
      <c r="T68" s="394" cm="1">
        <f t="array" aca="1" ref="T68" ca="1">IF($Q68="Y",VLOOKUP($P68,INDIRECT($Q$4),T$6,0)*INDIRECT($P$3),VLOOKUP($P68,INDIRECT($Q$4),T$6,0))</f>
        <v>70603.500007931434</v>
      </c>
      <c r="U68" s="394" cm="1">
        <f t="array" aca="1" ref="U68" ca="1">IF($Q68="Y",VLOOKUP($P68,INDIRECT($Q$4),U$6,0)*INDIRECT($P$3),VLOOKUP($P68,INDIRECT($Q$4),U$6,0))</f>
        <v>74336.413293384787</v>
      </c>
      <c r="V68" s="394" cm="1">
        <f t="array" aca="1" ref="V68" ca="1">IF($Q68="Y",VLOOKUP($P68,INDIRECT($Q$4),V$6,0)*INDIRECT($P$3),VLOOKUP($P68,INDIRECT($Q$4),V$6,0))</f>
        <v>78557.852566926696</v>
      </c>
      <c r="W68" s="394" cm="1">
        <f t="array" aca="1" ref="W68" ca="1">IF($Q68="Y",VLOOKUP($P68,INDIRECT($Q$4),W$6,0)*INDIRECT($P$3),VLOOKUP($P68,INDIRECT($Q$4),W$6,0))</f>
        <v>82736.186606225529</v>
      </c>
      <c r="X68" s="394" cm="1">
        <f t="array" aca="1" ref="X68" ca="1">IF($Q68="Y",VLOOKUP($P68,INDIRECT($Q$4),X$6,0)*INDIRECT($P$3),VLOOKUP($P68,INDIRECT($Q$4),X$6,0))</f>
        <v>87167.404686417227</v>
      </c>
      <c r="Y68" s="394" cm="1">
        <f t="array" aca="1" ref="Y68" ca="1">IF($Q68="Y",VLOOKUP($P68,INDIRECT($Q$4),Y$6,0)*INDIRECT($P$3),VLOOKUP($P68,INDIRECT($Q$4),Y$6,0))</f>
        <v>92346.370778017896</v>
      </c>
      <c r="Z68" s="394" cm="1">
        <f t="array" aca="1" ref="Z68" ca="1">IF($Q68="Y",VLOOKUP($P68,INDIRECT($Q$4),Z$6,0)*INDIRECT($P$3),VLOOKUP($P68,INDIRECT($Q$4),Z$6,0))</f>
        <v>97525.336869618535</v>
      </c>
      <c r="AA68" s="406" t="str">
        <f t="shared" si="29"/>
        <v>02628C</v>
      </c>
      <c r="AB68" s="406" t="str">
        <f t="shared" si="30"/>
        <v>Y</v>
      </c>
      <c r="AC68" s="412" t="str">
        <f t="shared" si="13"/>
        <v>Contract Compliance Officer II</v>
      </c>
      <c r="AD68" s="406">
        <f t="shared" si="31"/>
        <v>45</v>
      </c>
      <c r="AE68" s="398" t="str">
        <f t="shared" si="32"/>
        <v>E</v>
      </c>
      <c r="AF68" s="403">
        <f t="shared" ca="1" si="33"/>
        <v>33.943999999999996</v>
      </c>
      <c r="AG68" s="403">
        <f t="shared" ca="1" si="34"/>
        <v>35.738999999999997</v>
      </c>
      <c r="AH68" s="403">
        <f t="shared" ca="1" si="35"/>
        <v>37.768999999999998</v>
      </c>
      <c r="AI68" s="403">
        <f t="shared" ca="1" si="36"/>
        <v>39.777999999999999</v>
      </c>
      <c r="AJ68" s="403">
        <f t="shared" ca="1" si="37"/>
        <v>41.907999999999994</v>
      </c>
      <c r="AK68" s="403">
        <f t="shared" ca="1" si="38"/>
        <v>44.397999999999996</v>
      </c>
      <c r="AL68" s="403">
        <f t="shared" ca="1" si="39"/>
        <v>46.887999999999998</v>
      </c>
      <c r="AN68" s="9" t="e">
        <f t="shared" si="23"/>
        <v>#VALUE!</v>
      </c>
    </row>
    <row r="69" spans="1:40" ht="12.75" customHeight="1">
      <c r="A69" s="259" t="s">
        <v>16</v>
      </c>
      <c r="B69" s="259" t="s">
        <v>441</v>
      </c>
      <c r="C69" s="259" t="s">
        <v>96</v>
      </c>
      <c r="D69" s="260" t="s">
        <v>496</v>
      </c>
      <c r="E69" s="265">
        <v>405</v>
      </c>
      <c r="F69" s="262">
        <v>8</v>
      </c>
      <c r="G69" s="285">
        <f t="shared" ca="1" si="1"/>
        <v>65025.682696873009</v>
      </c>
      <c r="H69" s="285">
        <f t="shared" ca="1" si="2"/>
        <v>68594.796092202523</v>
      </c>
      <c r="I69" s="285">
        <f t="shared" ca="1" si="3"/>
        <v>72161.03580524915</v>
      </c>
      <c r="J69" s="285">
        <f t="shared" ca="1" si="4"/>
        <v>75977.285876905851</v>
      </c>
      <c r="K69" s="285">
        <f t="shared" ca="1" si="5"/>
        <v>79991.820026080837</v>
      </c>
      <c r="L69" s="285">
        <f t="shared" ca="1" si="6"/>
        <v>84959.734798825288</v>
      </c>
      <c r="M69" s="285">
        <f t="shared" ca="1" si="7"/>
        <v>89927.649571569753</v>
      </c>
      <c r="P69" s="409" t="str">
        <f t="shared" si="8"/>
        <v>02671C</v>
      </c>
      <c r="Q69" s="397" t="s">
        <v>826</v>
      </c>
      <c r="R69" s="409" t="str">
        <f t="shared" si="9"/>
        <v>Coordinator Administrative Legal Processes</v>
      </c>
      <c r="S69" s="397" t="str">
        <f t="shared" si="28"/>
        <v>60M</v>
      </c>
      <c r="T69" s="394" cm="1">
        <f t="array" aca="1" ref="T69" ca="1">IF($Q69="Y",VLOOKUP($P69,INDIRECT($Q$4),T$6,0)*INDIRECT($P$3),VLOOKUP($P69,INDIRECT($Q$4),T$6,0))</f>
        <v>65025.682696873009</v>
      </c>
      <c r="U69" s="394" cm="1">
        <f t="array" aca="1" ref="U69" ca="1">IF($Q69="Y",VLOOKUP($P69,INDIRECT($Q$4),U$6,0)*INDIRECT($P$3),VLOOKUP($P69,INDIRECT($Q$4),U$6,0))</f>
        <v>68594.796092202523</v>
      </c>
      <c r="V69" s="394" cm="1">
        <f t="array" aca="1" ref="V69" ca="1">IF($Q69="Y",VLOOKUP($P69,INDIRECT($Q$4),V$6,0)*INDIRECT($P$3),VLOOKUP($P69,INDIRECT($Q$4),V$6,0))</f>
        <v>72161.03580524915</v>
      </c>
      <c r="W69" s="394" cm="1">
        <f t="array" aca="1" ref="W69" ca="1">IF($Q69="Y",VLOOKUP($P69,INDIRECT($Q$4),W$6,0)*INDIRECT($P$3),VLOOKUP($P69,INDIRECT($Q$4),W$6,0))</f>
        <v>75977.285876905851</v>
      </c>
      <c r="X69" s="394" cm="1">
        <f t="array" aca="1" ref="X69" ca="1">IF($Q69="Y",VLOOKUP($P69,INDIRECT($Q$4),X$6,0)*INDIRECT($P$3),VLOOKUP($P69,INDIRECT($Q$4),X$6,0))</f>
        <v>79991.820026080837</v>
      </c>
      <c r="Y69" s="394" cm="1">
        <f t="array" aca="1" ref="Y69" ca="1">IF($Q69="Y",VLOOKUP($P69,INDIRECT($Q$4),Y$6,0)*INDIRECT($P$3),VLOOKUP($P69,INDIRECT($Q$4),Y$6,0))</f>
        <v>84959.734798825288</v>
      </c>
      <c r="Z69" s="394" cm="1">
        <f t="array" aca="1" ref="Z69" ca="1">IF($Q69="Y",VLOOKUP($P69,INDIRECT($Q$4),Z$6,0)*INDIRECT($P$3),VLOOKUP($P69,INDIRECT($Q$4),Z$6,0))</f>
        <v>89927.649571569753</v>
      </c>
      <c r="AA69" s="406" t="str">
        <f t="shared" si="29"/>
        <v>02671C</v>
      </c>
      <c r="AB69" s="406" t="str">
        <f t="shared" si="30"/>
        <v>Y</v>
      </c>
      <c r="AC69" s="412" t="str">
        <f t="shared" si="13"/>
        <v>Coordinator Administrative Legal Processes</v>
      </c>
      <c r="AD69" s="406" t="str">
        <f t="shared" si="31"/>
        <v>60M</v>
      </c>
      <c r="AE69" s="398" t="str">
        <f t="shared" si="32"/>
        <v>E</v>
      </c>
      <c r="AF69" s="403">
        <f t="shared" ca="1" si="33"/>
        <v>31.263000000000002</v>
      </c>
      <c r="AG69" s="403">
        <f t="shared" ca="1" si="34"/>
        <v>32.978999999999999</v>
      </c>
      <c r="AH69" s="403">
        <f t="shared" ca="1" si="35"/>
        <v>34.692999999999998</v>
      </c>
      <c r="AI69" s="403">
        <f t="shared" ca="1" si="36"/>
        <v>36.527999999999999</v>
      </c>
      <c r="AJ69" s="403">
        <f t="shared" ca="1" si="37"/>
        <v>38.457999999999998</v>
      </c>
      <c r="AK69" s="403">
        <f t="shared" ca="1" si="38"/>
        <v>40.846999999999994</v>
      </c>
      <c r="AL69" s="403">
        <f t="shared" ca="1" si="39"/>
        <v>43.234999999999999</v>
      </c>
      <c r="AN69" s="9" t="e">
        <f t="shared" si="23"/>
        <v>#VALUE!</v>
      </c>
    </row>
    <row r="70" spans="1:40" ht="12.75" customHeight="1">
      <c r="A70" s="259" t="s">
        <v>16</v>
      </c>
      <c r="B70" s="259" t="s">
        <v>666</v>
      </c>
      <c r="C70" s="259">
        <v>121</v>
      </c>
      <c r="D70" s="260" t="s">
        <v>665</v>
      </c>
      <c r="E70" s="265">
        <v>408</v>
      </c>
      <c r="F70" s="262">
        <v>9</v>
      </c>
      <c r="G70" s="285">
        <f t="shared" ca="1" si="1"/>
        <v>87974.681069633894</v>
      </c>
      <c r="H70" s="285">
        <f t="shared" ca="1" si="2"/>
        <v>90613.326318584077</v>
      </c>
      <c r="I70" s="285">
        <f t="shared" ca="1" si="3"/>
        <v>93332.431510380236</v>
      </c>
      <c r="J70" s="285">
        <f t="shared" ca="1" si="4"/>
        <v>96131.996645022416</v>
      </c>
      <c r="K70" s="285">
        <f t="shared" ca="1" si="5"/>
        <v>0</v>
      </c>
      <c r="L70" s="285">
        <f t="shared" ca="1" si="6"/>
        <v>0</v>
      </c>
      <c r="M70" s="285">
        <f t="shared" ca="1" si="7"/>
        <v>0</v>
      </c>
      <c r="P70" s="409" t="str">
        <f t="shared" si="8"/>
        <v>02678C</v>
      </c>
      <c r="Q70" s="397" t="s">
        <v>826</v>
      </c>
      <c r="R70" s="409" t="str">
        <f t="shared" si="9"/>
        <v>Coordinator Plans &amp; Scheduling</v>
      </c>
      <c r="S70" s="397">
        <f t="shared" si="28"/>
        <v>121</v>
      </c>
      <c r="T70" s="394" cm="1">
        <f t="array" aca="1" ref="T70" ca="1">IF($Q70="Y",VLOOKUP($P70,INDIRECT($Q$4),T$6,0)*INDIRECT($P$3),VLOOKUP($P70,INDIRECT($Q$4),T$6,0))</f>
        <v>87974.681069633894</v>
      </c>
      <c r="U70" s="394" cm="1">
        <f t="array" aca="1" ref="U70" ca="1">IF($Q70="Y",VLOOKUP($P70,INDIRECT($Q$4),U$6,0)*INDIRECT($P$3),VLOOKUP($P70,INDIRECT($Q$4),U$6,0))</f>
        <v>90613.326318584077</v>
      </c>
      <c r="V70" s="394" cm="1">
        <f t="array" aca="1" ref="V70" ca="1">IF($Q70="Y",VLOOKUP($P70,INDIRECT($Q$4),V$6,0)*INDIRECT($P$3),VLOOKUP($P70,INDIRECT($Q$4),V$6,0))</f>
        <v>93332.431510380236</v>
      </c>
      <c r="W70" s="394" cm="1">
        <f t="array" aca="1" ref="W70" ca="1">IF($Q70="Y",VLOOKUP($P70,INDIRECT($Q$4),W$6,0)*INDIRECT($P$3),VLOOKUP($P70,INDIRECT($Q$4),W$6,0))</f>
        <v>96131.996645022416</v>
      </c>
      <c r="X70" s="394" cm="1">
        <f t="array" aca="1" ref="X70" ca="1">IF($Q70="Y",VLOOKUP($P70,INDIRECT($Q$4),X$6,0)*INDIRECT($P$3),VLOOKUP($P70,INDIRECT($Q$4),X$6,0))</f>
        <v>0</v>
      </c>
      <c r="Y70" s="394" cm="1">
        <f t="array" aca="1" ref="Y70" ca="1">IF($Q70="Y",VLOOKUP($P70,INDIRECT($Q$4),Y$6,0)*INDIRECT($P$3),VLOOKUP($P70,INDIRECT($Q$4),Y$6,0))</f>
        <v>0</v>
      </c>
      <c r="Z70" s="394" cm="1">
        <f t="array" aca="1" ref="Z70" ca="1">IF($Q70="Y",VLOOKUP($P70,INDIRECT($Q$4),Z$6,0)*INDIRECT($P$3),VLOOKUP($P70,INDIRECT($Q$4),Z$6,0))</f>
        <v>0</v>
      </c>
      <c r="AA70" s="406" t="str">
        <f t="shared" si="29"/>
        <v>02678C</v>
      </c>
      <c r="AB70" s="406" t="str">
        <f t="shared" si="30"/>
        <v>Y</v>
      </c>
      <c r="AC70" s="412" t="str">
        <f t="shared" si="13"/>
        <v>Coordinator Plans &amp; Scheduling</v>
      </c>
      <c r="AD70" s="406">
        <f t="shared" si="31"/>
        <v>121</v>
      </c>
      <c r="AE70" s="398" t="str">
        <f t="shared" si="32"/>
        <v>E</v>
      </c>
      <c r="AF70" s="403">
        <f t="shared" ca="1" si="33"/>
        <v>42.295999999999999</v>
      </c>
      <c r="AG70" s="403">
        <f t="shared" ca="1" si="34"/>
        <v>43.564999999999998</v>
      </c>
      <c r="AH70" s="403">
        <f t="shared" ca="1" si="35"/>
        <v>44.872</v>
      </c>
      <c r="AI70" s="403">
        <f t="shared" ca="1" si="36"/>
        <v>46.217999999999996</v>
      </c>
      <c r="AJ70" s="403">
        <f t="shared" ca="1" si="37"/>
        <v>0</v>
      </c>
      <c r="AK70" s="403">
        <f t="shared" ca="1" si="38"/>
        <v>0</v>
      </c>
      <c r="AL70" s="403">
        <f t="shared" ca="1" si="39"/>
        <v>0</v>
      </c>
      <c r="AN70" s="9" t="e">
        <f t="shared" si="23"/>
        <v>#VALUE!</v>
      </c>
    </row>
    <row r="71" spans="1:40" ht="12.75" customHeight="1">
      <c r="A71" s="259" t="s">
        <v>16</v>
      </c>
      <c r="B71" s="262" t="s">
        <v>66</v>
      </c>
      <c r="C71" s="259" t="s">
        <v>20</v>
      </c>
      <c r="D71" s="260" t="s">
        <v>67</v>
      </c>
      <c r="E71" s="265">
        <v>393</v>
      </c>
      <c r="F71" s="262">
        <v>8</v>
      </c>
      <c r="G71" s="285">
        <f t="shared" ca="1" si="1"/>
        <v>62729.610552856684</v>
      </c>
      <c r="H71" s="285">
        <f t="shared" ca="1" si="2"/>
        <v>66134.924058062388</v>
      </c>
      <c r="I71" s="285">
        <f t="shared" ca="1" si="3"/>
        <v>69580.469115228305</v>
      </c>
      <c r="J71" s="285">
        <f t="shared" ca="1" si="4"/>
        <v>73307.635036115898</v>
      </c>
      <c r="K71" s="285">
        <f t="shared" ca="1" si="5"/>
        <v>77164.116659732812</v>
      </c>
      <c r="L71" s="285">
        <f t="shared" ca="1" si="6"/>
        <v>81949.571758882987</v>
      </c>
      <c r="M71" s="285">
        <f t="shared" ca="1" si="7"/>
        <v>86735.026858033176</v>
      </c>
      <c r="P71" s="409" t="str">
        <f t="shared" si="8"/>
        <v>02758C</v>
      </c>
      <c r="Q71" s="397" t="s">
        <v>826</v>
      </c>
      <c r="R71" s="409" t="str">
        <f t="shared" si="9"/>
        <v>Crime Analyst I</v>
      </c>
      <c r="S71" s="397" t="str">
        <f t="shared" si="28"/>
        <v>33B</v>
      </c>
      <c r="T71" s="394" cm="1">
        <f t="array" aca="1" ref="T71" ca="1">IF($Q71="Y",VLOOKUP($P71,INDIRECT($Q$4),T$6,0)*INDIRECT($P$3),VLOOKUP($P71,INDIRECT($Q$4),T$6,0))</f>
        <v>62729.610552856684</v>
      </c>
      <c r="U71" s="394" cm="1">
        <f t="array" aca="1" ref="U71" ca="1">IF($Q71="Y",VLOOKUP($P71,INDIRECT($Q$4),U$6,0)*INDIRECT($P$3),VLOOKUP($P71,INDIRECT($Q$4),U$6,0))</f>
        <v>66134.924058062388</v>
      </c>
      <c r="V71" s="394" cm="1">
        <f t="array" aca="1" ref="V71" ca="1">IF($Q71="Y",VLOOKUP($P71,INDIRECT($Q$4),V$6,0)*INDIRECT($P$3),VLOOKUP($P71,INDIRECT($Q$4),V$6,0))</f>
        <v>69580.469115228305</v>
      </c>
      <c r="W71" s="394" cm="1">
        <f t="array" aca="1" ref="W71" ca="1">IF($Q71="Y",VLOOKUP($P71,INDIRECT($Q$4),W$6,0)*INDIRECT($P$3),VLOOKUP($P71,INDIRECT($Q$4),W$6,0))</f>
        <v>73307.635036115898</v>
      </c>
      <c r="X71" s="394" cm="1">
        <f t="array" aca="1" ref="X71" ca="1">IF($Q71="Y",VLOOKUP($P71,INDIRECT($Q$4),X$6,0)*INDIRECT($P$3),VLOOKUP($P71,INDIRECT($Q$4),X$6,0))</f>
        <v>77164.116659732812</v>
      </c>
      <c r="Y71" s="394" cm="1">
        <f t="array" aca="1" ref="Y71" ca="1">IF($Q71="Y",VLOOKUP($P71,INDIRECT($Q$4),Y$6,0)*INDIRECT($P$3),VLOOKUP($P71,INDIRECT($Q$4),Y$6,0))</f>
        <v>81949.571758882987</v>
      </c>
      <c r="Z71" s="394" cm="1">
        <f t="array" aca="1" ref="Z71" ca="1">IF($Q71="Y",VLOOKUP($P71,INDIRECT($Q$4),Z$6,0)*INDIRECT($P$3),VLOOKUP($P71,INDIRECT($Q$4),Z$6,0))</f>
        <v>86735.026858033176</v>
      </c>
      <c r="AA71" s="406" t="str">
        <f t="shared" si="29"/>
        <v>02758C</v>
      </c>
      <c r="AB71" s="406" t="str">
        <f t="shared" si="30"/>
        <v>Y</v>
      </c>
      <c r="AC71" s="412" t="str">
        <f t="shared" si="13"/>
        <v>Crime Analyst I</v>
      </c>
      <c r="AD71" s="406" t="str">
        <f t="shared" si="31"/>
        <v>33B</v>
      </c>
      <c r="AE71" s="398" t="str">
        <f t="shared" si="32"/>
        <v>E</v>
      </c>
      <c r="AF71" s="403">
        <f t="shared" ca="1" si="33"/>
        <v>30.159000000000002</v>
      </c>
      <c r="AG71" s="403">
        <f t="shared" ca="1" si="34"/>
        <v>31.796000000000003</v>
      </c>
      <c r="AH71" s="403">
        <f t="shared" ca="1" si="35"/>
        <v>33.452999999999996</v>
      </c>
      <c r="AI71" s="403">
        <f t="shared" ca="1" si="36"/>
        <v>35.244999999999997</v>
      </c>
      <c r="AJ71" s="403">
        <f t="shared" ca="1" si="37"/>
        <v>37.098999999999997</v>
      </c>
      <c r="AK71" s="403">
        <f t="shared" ca="1" si="38"/>
        <v>39.399000000000001</v>
      </c>
      <c r="AL71" s="403">
        <f t="shared" ca="1" si="39"/>
        <v>41.699999999999996</v>
      </c>
      <c r="AN71" s="9" t="e">
        <f t="shared" si="23"/>
        <v>#VALUE!</v>
      </c>
    </row>
    <row r="72" spans="1:40" ht="12.75" customHeight="1">
      <c r="A72" s="259" t="s">
        <v>16</v>
      </c>
      <c r="B72" s="259" t="s">
        <v>442</v>
      </c>
      <c r="C72" s="259">
        <v>99</v>
      </c>
      <c r="D72" s="260" t="s">
        <v>68</v>
      </c>
      <c r="E72" s="265">
        <v>423</v>
      </c>
      <c r="F72" s="262">
        <v>9</v>
      </c>
      <c r="G72" s="285">
        <f t="shared" ca="1" si="1"/>
        <v>69416.005404497148</v>
      </c>
      <c r="H72" s="285">
        <f t="shared" ca="1" si="2"/>
        <v>73071.659741775409</v>
      </c>
      <c r="I72" s="285">
        <f t="shared" ca="1" si="3"/>
        <v>76929.026459535453</v>
      </c>
      <c r="J72" s="285">
        <f t="shared" ca="1" si="4"/>
        <v>80945.273323351023</v>
      </c>
      <c r="K72" s="285">
        <f t="shared" ca="1" si="5"/>
        <v>85207.441295888144</v>
      </c>
      <c r="L72" s="285">
        <f t="shared" ca="1" si="6"/>
        <v>90363.712538271342</v>
      </c>
      <c r="M72" s="285">
        <f t="shared" ca="1" si="7"/>
        <v>95518.856567309995</v>
      </c>
      <c r="P72" s="409" t="str">
        <f t="shared" si="8"/>
        <v>02759C</v>
      </c>
      <c r="Q72" s="397" t="s">
        <v>826</v>
      </c>
      <c r="R72" s="409" t="str">
        <f t="shared" si="9"/>
        <v>Crime Analyst II</v>
      </c>
      <c r="S72" s="397">
        <f t="shared" si="28"/>
        <v>99</v>
      </c>
      <c r="T72" s="394" cm="1">
        <f t="array" aca="1" ref="T72" ca="1">IF($Q72="Y",VLOOKUP($P72,INDIRECT($Q$4),T$6,0)*INDIRECT($P$3),VLOOKUP($P72,INDIRECT($Q$4),T$6,0))</f>
        <v>69416.005404497148</v>
      </c>
      <c r="U72" s="394" cm="1">
        <f t="array" aca="1" ref="U72" ca="1">IF($Q72="Y",VLOOKUP($P72,INDIRECT($Q$4),U$6,0)*INDIRECT($P$3),VLOOKUP($P72,INDIRECT($Q$4),U$6,0))</f>
        <v>73071.659741775409</v>
      </c>
      <c r="V72" s="394" cm="1">
        <f t="array" aca="1" ref="V72" ca="1">IF($Q72="Y",VLOOKUP($P72,INDIRECT($Q$4),V$6,0)*INDIRECT($P$3),VLOOKUP($P72,INDIRECT($Q$4),V$6,0))</f>
        <v>76929.026459535453</v>
      </c>
      <c r="W72" s="394" cm="1">
        <f t="array" aca="1" ref="W72" ca="1">IF($Q72="Y",VLOOKUP($P72,INDIRECT($Q$4),W$6,0)*INDIRECT($P$3),VLOOKUP($P72,INDIRECT($Q$4),W$6,0))</f>
        <v>80945.273323351023</v>
      </c>
      <c r="X72" s="394" cm="1">
        <f t="array" aca="1" ref="X72" ca="1">IF($Q72="Y",VLOOKUP($P72,INDIRECT($Q$4),X$6,0)*INDIRECT($P$3),VLOOKUP($P72,INDIRECT($Q$4),X$6,0))</f>
        <v>85207.441295888144</v>
      </c>
      <c r="Y72" s="394" cm="1">
        <f t="array" aca="1" ref="Y72" ca="1">IF($Q72="Y",VLOOKUP($P72,INDIRECT($Q$4),Y$6,0)*INDIRECT($P$3),VLOOKUP($P72,INDIRECT($Q$4),Y$6,0))</f>
        <v>90363.712538271342</v>
      </c>
      <c r="Z72" s="394" cm="1">
        <f t="array" aca="1" ref="Z72" ca="1">IF($Q72="Y",VLOOKUP($P72,INDIRECT($Q$4),Z$6,0)*INDIRECT($P$3),VLOOKUP($P72,INDIRECT($Q$4),Z$6,0))</f>
        <v>95518.856567309995</v>
      </c>
      <c r="AA72" s="406" t="str">
        <f t="shared" si="29"/>
        <v>02759C</v>
      </c>
      <c r="AB72" s="406" t="str">
        <f t="shared" si="30"/>
        <v>Y</v>
      </c>
      <c r="AC72" s="412" t="str">
        <f t="shared" si="13"/>
        <v>Crime Analyst II</v>
      </c>
      <c r="AD72" s="406">
        <f t="shared" si="31"/>
        <v>99</v>
      </c>
      <c r="AE72" s="398" t="str">
        <f t="shared" si="32"/>
        <v>E</v>
      </c>
      <c r="AF72" s="403">
        <f t="shared" ca="1" si="33"/>
        <v>33.373999999999995</v>
      </c>
      <c r="AG72" s="403">
        <f t="shared" ca="1" si="34"/>
        <v>35.131</v>
      </c>
      <c r="AH72" s="403">
        <f t="shared" ca="1" si="35"/>
        <v>36.985999999999997</v>
      </c>
      <c r="AI72" s="403">
        <f t="shared" ca="1" si="36"/>
        <v>38.915999999999997</v>
      </c>
      <c r="AJ72" s="403">
        <f t="shared" ca="1" si="37"/>
        <v>40.966000000000001</v>
      </c>
      <c r="AK72" s="403">
        <f t="shared" ca="1" si="38"/>
        <v>43.445</v>
      </c>
      <c r="AL72" s="403">
        <f t="shared" ca="1" si="39"/>
        <v>45.922999999999995</v>
      </c>
      <c r="AN72" s="9" t="e">
        <f t="shared" si="23"/>
        <v>#VALUE!</v>
      </c>
    </row>
    <row r="73" spans="1:40" ht="12.75" customHeight="1">
      <c r="A73" s="259" t="s">
        <v>16</v>
      </c>
      <c r="B73" s="259" t="s">
        <v>596</v>
      </c>
      <c r="C73" s="259">
        <v>40</v>
      </c>
      <c r="D73" s="260" t="s">
        <v>605</v>
      </c>
      <c r="E73" s="265">
        <v>413</v>
      </c>
      <c r="F73" s="262">
        <v>9</v>
      </c>
      <c r="G73" s="285">
        <f t="shared" ca="1" si="1"/>
        <v>66956.797190964338</v>
      </c>
      <c r="H73" s="285">
        <f t="shared" ca="1" si="2"/>
        <v>70520.1632217281</v>
      </c>
      <c r="I73" s="285">
        <f t="shared" ca="1" si="3"/>
        <v>74457.107949265512</v>
      </c>
      <c r="J73" s="285">
        <f t="shared" ca="1" si="4"/>
        <v>78517.621014966469</v>
      </c>
      <c r="K73" s="285">
        <f t="shared" ca="1" si="5"/>
        <v>82655.723502305031</v>
      </c>
      <c r="L73" s="285">
        <f t="shared" ca="1" si="6"/>
        <v>87600.620079963643</v>
      </c>
      <c r="M73" s="285">
        <f t="shared" ca="1" si="7"/>
        <v>92545.516657622327</v>
      </c>
      <c r="P73" s="409" t="str">
        <f t="shared" si="8"/>
        <v>02763C</v>
      </c>
      <c r="Q73" s="397" t="s">
        <v>826</v>
      </c>
      <c r="R73" s="409" t="str">
        <f t="shared" si="9"/>
        <v>Crime Lab Quality Assurance Analyst</v>
      </c>
      <c r="S73" s="397">
        <f t="shared" si="28"/>
        <v>40</v>
      </c>
      <c r="T73" s="394" cm="1">
        <f t="array" aca="1" ref="T73" ca="1">IF($Q73="Y",VLOOKUP($P73,INDIRECT($Q$4),T$6,0)*INDIRECT($P$3),VLOOKUP($P73,INDIRECT($Q$4),T$6,0))</f>
        <v>66956.797190964338</v>
      </c>
      <c r="U73" s="394" cm="1">
        <f t="array" aca="1" ref="U73" ca="1">IF($Q73="Y",VLOOKUP($P73,INDIRECT($Q$4),U$6,0)*INDIRECT($P$3),VLOOKUP($P73,INDIRECT($Q$4),U$6,0))</f>
        <v>70520.1632217281</v>
      </c>
      <c r="V73" s="394" cm="1">
        <f t="array" aca="1" ref="V73" ca="1">IF($Q73="Y",VLOOKUP($P73,INDIRECT($Q$4),V$6,0)*INDIRECT($P$3),VLOOKUP($P73,INDIRECT($Q$4),V$6,0))</f>
        <v>74457.107949265512</v>
      </c>
      <c r="W73" s="394" cm="1">
        <f t="array" aca="1" ref="W73" ca="1">IF($Q73="Y",VLOOKUP($P73,INDIRECT($Q$4),W$6,0)*INDIRECT($P$3),VLOOKUP($P73,INDIRECT($Q$4),W$6,0))</f>
        <v>78517.621014966469</v>
      </c>
      <c r="X73" s="394" cm="1">
        <f t="array" aca="1" ref="X73" ca="1">IF($Q73="Y",VLOOKUP($P73,INDIRECT($Q$4),X$6,0)*INDIRECT($P$3),VLOOKUP($P73,INDIRECT($Q$4),X$6,0))</f>
        <v>82655.723502305031</v>
      </c>
      <c r="Y73" s="394" cm="1">
        <f t="array" aca="1" ref="Y73" ca="1">IF($Q73="Y",VLOOKUP($P73,INDIRECT($Q$4),Y$6,0)*INDIRECT($P$3),VLOOKUP($P73,INDIRECT($Q$4),Y$6,0))</f>
        <v>87600.620079963643</v>
      </c>
      <c r="Z73" s="394" cm="1">
        <f t="array" aca="1" ref="Z73" ca="1">IF($Q73="Y",VLOOKUP($P73,INDIRECT($Q$4),Z$6,0)*INDIRECT($P$3),VLOOKUP($P73,INDIRECT($Q$4),Z$6,0))</f>
        <v>92545.516657622327</v>
      </c>
      <c r="AA73" s="406" t="str">
        <f t="shared" si="29"/>
        <v>02763C</v>
      </c>
      <c r="AB73" s="406" t="str">
        <f t="shared" si="30"/>
        <v>Y</v>
      </c>
      <c r="AC73" s="412" t="str">
        <f t="shared" si="13"/>
        <v>Crime Lab Quality Assurance Analyst</v>
      </c>
      <c r="AD73" s="406">
        <f t="shared" si="31"/>
        <v>40</v>
      </c>
      <c r="AE73" s="398" t="str">
        <f t="shared" si="32"/>
        <v>E</v>
      </c>
      <c r="AF73" s="403">
        <f t="shared" ca="1" si="33"/>
        <v>32.190999999999995</v>
      </c>
      <c r="AG73" s="403">
        <f t="shared" ca="1" si="34"/>
        <v>33.903999999999996</v>
      </c>
      <c r="AH73" s="403">
        <f t="shared" ca="1" si="35"/>
        <v>35.796999999999997</v>
      </c>
      <c r="AI73" s="403">
        <f t="shared" ca="1" si="36"/>
        <v>37.748999999999995</v>
      </c>
      <c r="AJ73" s="403">
        <f t="shared" ca="1" si="37"/>
        <v>39.738999999999997</v>
      </c>
      <c r="AK73" s="403">
        <f t="shared" ca="1" si="38"/>
        <v>42.116</v>
      </c>
      <c r="AL73" s="403">
        <f t="shared" ca="1" si="39"/>
        <v>44.494</v>
      </c>
      <c r="AN73" s="9" t="e">
        <f t="shared" ref="AN73:AN137" si="42">FIND(" ",B73)</f>
        <v>#VALUE!</v>
      </c>
    </row>
    <row r="74" spans="1:40" ht="12.75" customHeight="1">
      <c r="A74" s="259" t="s">
        <v>16</v>
      </c>
      <c r="B74" s="259" t="s">
        <v>759</v>
      </c>
      <c r="C74" s="259">
        <v>99</v>
      </c>
      <c r="D74" s="260" t="s">
        <v>760</v>
      </c>
      <c r="E74" s="265">
        <v>420</v>
      </c>
      <c r="F74" s="262">
        <v>9</v>
      </c>
      <c r="G74" s="285">
        <f t="shared" ca="1" si="1"/>
        <v>69416.005404497148</v>
      </c>
      <c r="H74" s="285">
        <f t="shared" ca="1" si="2"/>
        <v>73071.659741775409</v>
      </c>
      <c r="I74" s="285">
        <f t="shared" ca="1" si="3"/>
        <v>76929.026459535453</v>
      </c>
      <c r="J74" s="285">
        <f t="shared" ca="1" si="4"/>
        <v>80945.273323351023</v>
      </c>
      <c r="K74" s="285">
        <f t="shared" ca="1" si="5"/>
        <v>85207.441295888144</v>
      </c>
      <c r="L74" s="285">
        <f t="shared" ca="1" si="6"/>
        <v>90363.712538271342</v>
      </c>
      <c r="M74" s="285">
        <f t="shared" ca="1" si="7"/>
        <v>95518.856567309995</v>
      </c>
      <c r="P74" s="409" t="str">
        <f t="shared" si="8"/>
        <v>59421C</v>
      </c>
      <c r="Q74" s="397" t="s">
        <v>826</v>
      </c>
      <c r="R74" s="409" t="str">
        <f t="shared" si="9"/>
        <v>Curriculum Development Specialist - MPD</v>
      </c>
      <c r="S74" s="397">
        <f t="shared" si="28"/>
        <v>99</v>
      </c>
      <c r="T74" s="394" cm="1">
        <f t="array" aca="1" ref="T74" ca="1">IF($Q74="Y",VLOOKUP($P74,INDIRECT($Q$4),T$6,0)*INDIRECT($P$3),VLOOKUP($P74,INDIRECT($Q$4),T$6,0))</f>
        <v>69416.005404497148</v>
      </c>
      <c r="U74" s="394" cm="1">
        <f t="array" aca="1" ref="U74" ca="1">IF($Q74="Y",VLOOKUP($P74,INDIRECT($Q$4),U$6,0)*INDIRECT($P$3),VLOOKUP($P74,INDIRECT($Q$4),U$6,0))</f>
        <v>73071.659741775409</v>
      </c>
      <c r="V74" s="394" cm="1">
        <f t="array" aca="1" ref="V74" ca="1">IF($Q74="Y",VLOOKUP($P74,INDIRECT($Q$4),V$6,0)*INDIRECT($P$3),VLOOKUP($P74,INDIRECT($Q$4),V$6,0))</f>
        <v>76929.026459535453</v>
      </c>
      <c r="W74" s="394" cm="1">
        <f t="array" aca="1" ref="W74" ca="1">IF($Q74="Y",VLOOKUP($P74,INDIRECT($Q$4),W$6,0)*INDIRECT($P$3),VLOOKUP($P74,INDIRECT($Q$4),W$6,0))</f>
        <v>80945.273323351023</v>
      </c>
      <c r="X74" s="394" cm="1">
        <f t="array" aca="1" ref="X74" ca="1">IF($Q74="Y",VLOOKUP($P74,INDIRECT($Q$4),X$6,0)*INDIRECT($P$3),VLOOKUP($P74,INDIRECT($Q$4),X$6,0))</f>
        <v>85207.441295888144</v>
      </c>
      <c r="Y74" s="394" cm="1">
        <f t="array" aca="1" ref="Y74" ca="1">IF($Q74="Y",VLOOKUP($P74,INDIRECT($Q$4),Y$6,0)*INDIRECT($P$3),VLOOKUP($P74,INDIRECT($Q$4),Y$6,0))</f>
        <v>90363.712538271342</v>
      </c>
      <c r="Z74" s="394" cm="1">
        <f t="array" aca="1" ref="Z74" ca="1">IF($Q74="Y",VLOOKUP($P74,INDIRECT($Q$4),Z$6,0)*INDIRECT($P$3),VLOOKUP($P74,INDIRECT($Q$4),Z$6,0))</f>
        <v>95518.856567309995</v>
      </c>
      <c r="AA74" s="406" t="str">
        <f t="shared" si="29"/>
        <v>59421C</v>
      </c>
      <c r="AB74" s="406" t="str">
        <f t="shared" si="30"/>
        <v>Y</v>
      </c>
      <c r="AC74" s="412" t="str">
        <f t="shared" si="13"/>
        <v>Curriculum Development Specialist - MPD</v>
      </c>
      <c r="AD74" s="406">
        <f t="shared" si="31"/>
        <v>99</v>
      </c>
      <c r="AE74" s="398" t="str">
        <f t="shared" si="32"/>
        <v>E</v>
      </c>
      <c r="AF74" s="403">
        <f t="shared" ca="1" si="33"/>
        <v>33.373999999999995</v>
      </c>
      <c r="AG74" s="403">
        <f t="shared" ca="1" si="34"/>
        <v>35.131</v>
      </c>
      <c r="AH74" s="403">
        <f t="shared" ca="1" si="35"/>
        <v>36.985999999999997</v>
      </c>
      <c r="AI74" s="403">
        <f t="shared" ca="1" si="36"/>
        <v>38.915999999999997</v>
      </c>
      <c r="AJ74" s="403">
        <f t="shared" ca="1" si="37"/>
        <v>40.966000000000001</v>
      </c>
      <c r="AK74" s="403">
        <f t="shared" ca="1" si="38"/>
        <v>43.445</v>
      </c>
      <c r="AL74" s="403">
        <f t="shared" ca="1" si="39"/>
        <v>45.922999999999995</v>
      </c>
      <c r="AN74" s="9" t="e">
        <f t="shared" si="42"/>
        <v>#VALUE!</v>
      </c>
    </row>
    <row r="75" spans="1:40" ht="12.75" customHeight="1">
      <c r="A75" s="259" t="s">
        <v>16</v>
      </c>
      <c r="B75" s="259" t="s">
        <v>69</v>
      </c>
      <c r="C75" s="259">
        <v>65</v>
      </c>
      <c r="D75" s="260" t="s">
        <v>565</v>
      </c>
      <c r="E75" s="265">
        <v>508</v>
      </c>
      <c r="F75" s="262">
        <v>11</v>
      </c>
      <c r="G75" s="285">
        <f t="shared" ca="1" si="1"/>
        <v>81141.292939230421</v>
      </c>
      <c r="H75" s="285">
        <f t="shared" ca="1" si="2"/>
        <v>85405.837447015452</v>
      </c>
      <c r="I75" s="285">
        <f t="shared" ca="1" si="3"/>
        <v>89874.413396884542</v>
      </c>
      <c r="J75" s="285">
        <f t="shared" ca="1" si="4"/>
        <v>94627.483892758159</v>
      </c>
      <c r="K75" s="285">
        <f t="shared" ca="1" si="5"/>
        <v>99590.333195281535</v>
      </c>
      <c r="L75" s="285">
        <f t="shared" ca="1" si="6"/>
        <v>105633.2083982309</v>
      </c>
      <c r="M75" s="285">
        <f t="shared" ca="1" si="7"/>
        <v>111676.08360118016</v>
      </c>
      <c r="P75" s="409" t="str">
        <f t="shared" si="8"/>
        <v>02870C</v>
      </c>
      <c r="Q75" s="397" t="s">
        <v>826</v>
      </c>
      <c r="R75" s="409" t="str">
        <f t="shared" si="9"/>
        <v>Data Engineer I</v>
      </c>
      <c r="S75" s="397">
        <f t="shared" si="28"/>
        <v>65</v>
      </c>
      <c r="T75" s="394" cm="1">
        <f t="array" aca="1" ref="T75" ca="1">IF($Q75="Y",VLOOKUP($P75,INDIRECT($Q$4),T$6,0)*INDIRECT($P$3),VLOOKUP($P75,INDIRECT($Q$4),T$6,0))</f>
        <v>81141.292939230421</v>
      </c>
      <c r="U75" s="394" cm="1">
        <f t="array" aca="1" ref="U75" ca="1">IF($Q75="Y",VLOOKUP($P75,INDIRECT($Q$4),U$6,0)*INDIRECT($P$3),VLOOKUP($P75,INDIRECT($Q$4),U$6,0))</f>
        <v>85405.837447015452</v>
      </c>
      <c r="V75" s="394" cm="1">
        <f t="array" aca="1" ref="V75" ca="1">IF($Q75="Y",VLOOKUP($P75,INDIRECT($Q$4),V$6,0)*INDIRECT($P$3),VLOOKUP($P75,INDIRECT($Q$4),V$6,0))</f>
        <v>89874.413396884542</v>
      </c>
      <c r="W75" s="394" cm="1">
        <f t="array" aca="1" ref="W75" ca="1">IF($Q75="Y",VLOOKUP($P75,INDIRECT($Q$4),W$6,0)*INDIRECT($P$3),VLOOKUP($P75,INDIRECT($Q$4),W$6,0))</f>
        <v>94627.483892758159</v>
      </c>
      <c r="X75" s="394" cm="1">
        <f t="array" aca="1" ref="X75" ca="1">IF($Q75="Y",VLOOKUP($P75,INDIRECT($Q$4),X$6,0)*INDIRECT($P$3),VLOOKUP($P75,INDIRECT($Q$4),X$6,0))</f>
        <v>99590.333195281535</v>
      </c>
      <c r="Y75" s="394" cm="1">
        <f t="array" aca="1" ref="Y75" ca="1">IF($Q75="Y",VLOOKUP($P75,INDIRECT($Q$4),Y$6,0)*INDIRECT($P$3),VLOOKUP($P75,INDIRECT($Q$4),Y$6,0))</f>
        <v>105633.2083982309</v>
      </c>
      <c r="Z75" s="394" cm="1">
        <f t="array" aca="1" ref="Z75" ca="1">IF($Q75="Y",VLOOKUP($P75,INDIRECT($Q$4),Z$6,0)*INDIRECT($P$3),VLOOKUP($P75,INDIRECT($Q$4),Z$6,0))</f>
        <v>111676.08360118016</v>
      </c>
      <c r="AA75" s="406" t="str">
        <f t="shared" si="29"/>
        <v>02870C</v>
      </c>
      <c r="AB75" s="406" t="str">
        <f t="shared" si="30"/>
        <v>Y</v>
      </c>
      <c r="AC75" s="412" t="str">
        <f t="shared" si="13"/>
        <v>Data Engineer I</v>
      </c>
      <c r="AD75" s="406">
        <f t="shared" si="31"/>
        <v>65</v>
      </c>
      <c r="AE75" s="398" t="str">
        <f t="shared" si="32"/>
        <v>E</v>
      </c>
      <c r="AF75" s="403">
        <f t="shared" ca="1" si="33"/>
        <v>39.010999999999996</v>
      </c>
      <c r="AG75" s="403">
        <f t="shared" ca="1" si="34"/>
        <v>41.061</v>
      </c>
      <c r="AH75" s="403">
        <f t="shared" ca="1" si="35"/>
        <v>43.208999999999996</v>
      </c>
      <c r="AI75" s="403">
        <f t="shared" ca="1" si="36"/>
        <v>45.494</v>
      </c>
      <c r="AJ75" s="403">
        <f t="shared" ca="1" si="37"/>
        <v>47.879999999999995</v>
      </c>
      <c r="AK75" s="403">
        <f t="shared" ca="1" si="38"/>
        <v>50.785999999999994</v>
      </c>
      <c r="AL75" s="403">
        <f t="shared" ca="1" si="39"/>
        <v>53.690999999999995</v>
      </c>
      <c r="AN75" s="9" t="e">
        <f t="shared" si="42"/>
        <v>#VALUE!</v>
      </c>
    </row>
    <row r="76" spans="1:40" ht="12.75" customHeight="1">
      <c r="A76" s="259" t="s">
        <v>16</v>
      </c>
      <c r="B76" s="259" t="s">
        <v>592</v>
      </c>
      <c r="C76" s="259">
        <v>104</v>
      </c>
      <c r="D76" s="260" t="s">
        <v>600</v>
      </c>
      <c r="E76" s="265">
        <v>545</v>
      </c>
      <c r="F76" s="262">
        <v>12</v>
      </c>
      <c r="G76" s="285">
        <f t="shared" ca="1" si="1"/>
        <v>90133.328752148678</v>
      </c>
      <c r="H76" s="285">
        <f t="shared" ca="1" si="2"/>
        <v>94877.187464035887</v>
      </c>
      <c r="I76" s="285">
        <f t="shared" ca="1" si="3"/>
        <v>99870.723298293233</v>
      </c>
      <c r="J76" s="285">
        <f t="shared" ca="1" si="4"/>
        <v>105127.07767818862</v>
      </c>
      <c r="K76" s="285">
        <f t="shared" ca="1" si="5"/>
        <v>110660.08199855457</v>
      </c>
      <c r="L76" s="285">
        <f t="shared" ca="1" si="6"/>
        <v>116484.29620247315</v>
      </c>
      <c r="M76" s="285">
        <f t="shared" ca="1" si="7"/>
        <v>122615.04846015212</v>
      </c>
      <c r="P76" s="409" t="str">
        <f t="shared" si="8"/>
        <v>52942C</v>
      </c>
      <c r="Q76" s="397" t="s">
        <v>826</v>
      </c>
      <c r="R76" s="409" t="str">
        <f t="shared" si="9"/>
        <v>Data Engineer II</v>
      </c>
      <c r="S76" s="397">
        <f t="shared" si="28"/>
        <v>104</v>
      </c>
      <c r="T76" s="394" cm="1">
        <f t="array" aca="1" ref="T76" ca="1">IF($Q76="Y",VLOOKUP($P76,INDIRECT($Q$4),T$6,0)*INDIRECT($P$3),VLOOKUP($P76,INDIRECT($Q$4),T$6,0))</f>
        <v>90133.328752148678</v>
      </c>
      <c r="U76" s="394" cm="1">
        <f t="array" aca="1" ref="U76" ca="1">IF($Q76="Y",VLOOKUP($P76,INDIRECT($Q$4),U$6,0)*INDIRECT($P$3),VLOOKUP($P76,INDIRECT($Q$4),U$6,0))</f>
        <v>94877.187464035887</v>
      </c>
      <c r="V76" s="394" cm="1">
        <f t="array" aca="1" ref="V76" ca="1">IF($Q76="Y",VLOOKUP($P76,INDIRECT($Q$4),V$6,0)*INDIRECT($P$3),VLOOKUP($P76,INDIRECT($Q$4),V$6,0))</f>
        <v>99870.723298293233</v>
      </c>
      <c r="W76" s="394" cm="1">
        <f t="array" aca="1" ref="W76" ca="1">IF($Q76="Y",VLOOKUP($P76,INDIRECT($Q$4),W$6,0)*INDIRECT($P$3),VLOOKUP($P76,INDIRECT($Q$4),W$6,0))</f>
        <v>105127.07767818862</v>
      </c>
      <c r="X76" s="394" cm="1">
        <f t="array" aca="1" ref="X76" ca="1">IF($Q76="Y",VLOOKUP($P76,INDIRECT($Q$4),X$6,0)*INDIRECT($P$3),VLOOKUP($P76,INDIRECT($Q$4),X$6,0))</f>
        <v>110660.08199855457</v>
      </c>
      <c r="Y76" s="394" cm="1">
        <f t="array" aca="1" ref="Y76" ca="1">IF($Q76="Y",VLOOKUP($P76,INDIRECT($Q$4),Y$6,0)*INDIRECT($P$3),VLOOKUP($P76,INDIRECT($Q$4),Y$6,0))</f>
        <v>116484.29620247315</v>
      </c>
      <c r="Z76" s="394" cm="1">
        <f t="array" aca="1" ref="Z76" ca="1">IF($Q76="Y",VLOOKUP($P76,INDIRECT($Q$4),Z$6,0)*INDIRECT($P$3),VLOOKUP($P76,INDIRECT($Q$4),Z$6,0))</f>
        <v>122615.04846015212</v>
      </c>
      <c r="AA76" s="406" t="str">
        <f t="shared" si="29"/>
        <v>52942C</v>
      </c>
      <c r="AB76" s="406" t="str">
        <f t="shared" si="30"/>
        <v>Y</v>
      </c>
      <c r="AC76" s="412" t="str">
        <f t="shared" si="13"/>
        <v>Data Engineer II</v>
      </c>
      <c r="AD76" s="406">
        <f t="shared" si="31"/>
        <v>104</v>
      </c>
      <c r="AE76" s="398" t="str">
        <f t="shared" si="32"/>
        <v>E</v>
      </c>
      <c r="AF76" s="403">
        <f t="shared" ca="1" si="33"/>
        <v>43.333999999999996</v>
      </c>
      <c r="AG76" s="403">
        <f t="shared" ca="1" si="34"/>
        <v>45.614999999999995</v>
      </c>
      <c r="AH76" s="403">
        <f t="shared" ca="1" si="35"/>
        <v>48.015000000000001</v>
      </c>
      <c r="AI76" s="403">
        <f t="shared" ca="1" si="36"/>
        <v>50.541999999999994</v>
      </c>
      <c r="AJ76" s="403">
        <f t="shared" ca="1" si="37"/>
        <v>53.201999999999998</v>
      </c>
      <c r="AK76" s="403">
        <f t="shared" ca="1" si="38"/>
        <v>56.003</v>
      </c>
      <c r="AL76" s="403">
        <f t="shared" ca="1" si="39"/>
        <v>58.949999999999996</v>
      </c>
      <c r="AN76" s="9" t="e">
        <f t="shared" si="42"/>
        <v>#VALUE!</v>
      </c>
    </row>
    <row r="77" spans="1:40" ht="12.75" customHeight="1">
      <c r="A77" s="259" t="s">
        <v>16</v>
      </c>
      <c r="B77" s="259" t="s">
        <v>719</v>
      </c>
      <c r="C77" s="259">
        <v>122</v>
      </c>
      <c r="D77" s="260" t="s">
        <v>702</v>
      </c>
      <c r="E77" s="265">
        <v>478</v>
      </c>
      <c r="F77" s="262">
        <v>10</v>
      </c>
      <c r="G77" s="285">
        <f t="shared" ref="G77:G142" ca="1" si="43">T77</f>
        <v>75851.024999999994</v>
      </c>
      <c r="H77" s="285">
        <f t="shared" ref="H77:H142" ca="1" si="44">U77</f>
        <v>79664.024999999994</v>
      </c>
      <c r="I77" s="285">
        <f t="shared" ref="I77:I142" ca="1" si="45">V77</f>
        <v>83969.024999999994</v>
      </c>
      <c r="J77" s="285">
        <f t="shared" ref="J77:J142" ca="1" si="46">W77</f>
        <v>88277.099999999991</v>
      </c>
      <c r="K77" s="285">
        <f t="shared" ref="K77:K142" ca="1" si="47">X77</f>
        <v>92785.049999999988</v>
      </c>
      <c r="L77" s="285">
        <f t="shared" ref="L77:L142" ca="1" si="48">Y77</f>
        <v>98430.749999999985</v>
      </c>
      <c r="M77" s="285">
        <f t="shared" ref="M77:M142" ca="1" si="49">Z77</f>
        <v>104077.47499999999</v>
      </c>
      <c r="P77" s="409" t="str">
        <f t="shared" ref="P77:P142" si="50">B77</f>
        <v>53002C</v>
      </c>
      <c r="Q77" s="397" t="s">
        <v>826</v>
      </c>
      <c r="R77" s="409" t="str">
        <f t="shared" ref="R77:R142" si="51">D77</f>
        <v>Data Scientist - MPD</v>
      </c>
      <c r="S77" s="397">
        <f t="shared" ref="S77:S101" si="52">C77</f>
        <v>122</v>
      </c>
      <c r="T77" s="394" cm="1">
        <f t="array" aca="1" ref="T77" ca="1">IF($Q77="Y",VLOOKUP($P77,INDIRECT($Q$4),T$6,0)*INDIRECT($P$3),VLOOKUP($P77,INDIRECT($Q$4),T$6,0))</f>
        <v>75851.024999999994</v>
      </c>
      <c r="U77" s="394" cm="1">
        <f t="array" aca="1" ref="U77" ca="1">IF($Q77="Y",VLOOKUP($P77,INDIRECT($Q$4),U$6,0)*INDIRECT($P$3),VLOOKUP($P77,INDIRECT($Q$4),U$6,0))</f>
        <v>79664.024999999994</v>
      </c>
      <c r="V77" s="394" cm="1">
        <f t="array" aca="1" ref="V77" ca="1">IF($Q77="Y",VLOOKUP($P77,INDIRECT($Q$4),V$6,0)*INDIRECT($P$3),VLOOKUP($P77,INDIRECT($Q$4),V$6,0))</f>
        <v>83969.024999999994</v>
      </c>
      <c r="W77" s="394" cm="1">
        <f t="array" aca="1" ref="W77" ca="1">IF($Q77="Y",VLOOKUP($P77,INDIRECT($Q$4),W$6,0)*INDIRECT($P$3),VLOOKUP($P77,INDIRECT($Q$4),W$6,0))</f>
        <v>88277.099999999991</v>
      </c>
      <c r="X77" s="394" cm="1">
        <f t="array" aca="1" ref="X77" ca="1">IF($Q77="Y",VLOOKUP($P77,INDIRECT($Q$4),X$6,0)*INDIRECT($P$3),VLOOKUP($P77,INDIRECT($Q$4),X$6,0))</f>
        <v>92785.049999999988</v>
      </c>
      <c r="Y77" s="394" cm="1">
        <f t="array" aca="1" ref="Y77" ca="1">IF($Q77="Y",VLOOKUP($P77,INDIRECT($Q$4),Y$6,0)*INDIRECT($P$3),VLOOKUP($P77,INDIRECT($Q$4),Y$6,0))</f>
        <v>98430.749999999985</v>
      </c>
      <c r="Z77" s="394" cm="1">
        <f t="array" aca="1" ref="Z77" ca="1">IF($Q77="Y",VLOOKUP($P77,INDIRECT($Q$4),Z$6,0)*INDIRECT($P$3),VLOOKUP($P77,INDIRECT($Q$4),Z$6,0))</f>
        <v>104077.47499999999</v>
      </c>
      <c r="AA77" s="406" t="str">
        <f t="shared" ref="AA77:AA109" si="53">B77</f>
        <v>53002C</v>
      </c>
      <c r="AB77" s="406" t="str">
        <f t="shared" ref="AB77:AB109" si="54">Q77</f>
        <v>Y</v>
      </c>
      <c r="AC77" s="412" t="str">
        <f t="shared" ref="AC77:AC142" si="55">D77</f>
        <v>Data Scientist - MPD</v>
      </c>
      <c r="AD77" s="406">
        <f t="shared" ref="AD77:AD101" si="56">C77</f>
        <v>122</v>
      </c>
      <c r="AE77" s="398" t="str">
        <f t="shared" ref="AE77:AE109" si="57">LEFT(A77,1)</f>
        <v>E</v>
      </c>
      <c r="AF77" s="403">
        <f t="shared" ref="AF77:AF109" ca="1" si="58">IF($AE77="N",ROUND(T77,3),IF($AE77="E",ROUNDUP(T77/2080,3),"check"))</f>
        <v>36.466999999999999</v>
      </c>
      <c r="AG77" s="403">
        <f t="shared" ref="AG77:AG109" ca="1" si="59">IF($AE77="N",ROUND(U77,3),IF($AE77="E",ROUNDUP(U77/2080,3),"check"))</f>
        <v>38.300999999999995</v>
      </c>
      <c r="AH77" s="403">
        <f t="shared" ref="AH77:AH109" ca="1" si="60">IF($AE77="N",ROUND(V77,3),IF($AE77="E",ROUNDUP(V77/2080,3),"check"))</f>
        <v>40.369999999999997</v>
      </c>
      <c r="AI77" s="403">
        <f t="shared" ref="AI77:AI109" ca="1" si="61">IF($AE77="N",ROUND(W77,3),IF($AE77="E",ROUNDUP(W77/2080,3),"check"))</f>
        <v>42.440999999999995</v>
      </c>
      <c r="AJ77" s="403">
        <f t="shared" ref="AJ77:AJ109" ca="1" si="62">IF($AE77="N",ROUND(X77,3),IF($AE77="E",ROUNDUP(X77/2080,3),"check"))</f>
        <v>44.608999999999995</v>
      </c>
      <c r="AK77" s="403">
        <f t="shared" ref="AK77:AK109" ca="1" si="63">IF($AE77="N",ROUND(Y77,3),IF($AE77="E",ROUNDUP(Y77/2080,3),"check"))</f>
        <v>47.323</v>
      </c>
      <c r="AL77" s="403">
        <f t="shared" ref="AL77:AL109" ca="1" si="64">IF($AE77="N",ROUND(Z77,3),IF($AE77="E",ROUNDUP(Z77/2080,3),"check"))</f>
        <v>50.037999999999997</v>
      </c>
      <c r="AN77" s="9" t="e">
        <f t="shared" si="42"/>
        <v>#VALUE!</v>
      </c>
    </row>
    <row r="78" spans="1:40" ht="12.75" customHeight="1">
      <c r="A78" s="259" t="s">
        <v>16</v>
      </c>
      <c r="B78" s="259" t="s">
        <v>400</v>
      </c>
      <c r="C78" s="259">
        <v>65</v>
      </c>
      <c r="D78" s="260" t="s">
        <v>548</v>
      </c>
      <c r="E78" s="265">
        <v>508</v>
      </c>
      <c r="F78" s="262">
        <v>11</v>
      </c>
      <c r="G78" s="285">
        <f t="shared" ca="1" si="43"/>
        <v>81141.292939230421</v>
      </c>
      <c r="H78" s="285">
        <f t="shared" ca="1" si="44"/>
        <v>85405.837447015452</v>
      </c>
      <c r="I78" s="285">
        <f t="shared" ca="1" si="45"/>
        <v>89874.413396884542</v>
      </c>
      <c r="J78" s="285">
        <f t="shared" ca="1" si="46"/>
        <v>94627.483892758159</v>
      </c>
      <c r="K78" s="285">
        <f t="shared" ca="1" si="47"/>
        <v>99590.333195281535</v>
      </c>
      <c r="L78" s="285">
        <f t="shared" ca="1" si="48"/>
        <v>105633.2083982309</v>
      </c>
      <c r="M78" s="285">
        <f t="shared" ca="1" si="49"/>
        <v>111676.08360118016</v>
      </c>
      <c r="P78" s="409" t="str">
        <f t="shared" si="50"/>
        <v>02945C</v>
      </c>
      <c r="Q78" s="397" t="s">
        <v>826</v>
      </c>
      <c r="R78" s="409" t="str">
        <f t="shared" si="51"/>
        <v>Data Scientist I</v>
      </c>
      <c r="S78" s="397">
        <f t="shared" si="52"/>
        <v>65</v>
      </c>
      <c r="T78" s="394" cm="1">
        <f t="array" aca="1" ref="T78" ca="1">IF($Q78="Y",VLOOKUP($P78,INDIRECT($Q$4),T$6,0)*INDIRECT($P$3),VLOOKUP($P78,INDIRECT($Q$4),T$6,0))</f>
        <v>81141.292939230421</v>
      </c>
      <c r="U78" s="394" cm="1">
        <f t="array" aca="1" ref="U78" ca="1">IF($Q78="Y",VLOOKUP($P78,INDIRECT($Q$4),U$6,0)*INDIRECT($P$3),VLOOKUP($P78,INDIRECT($Q$4),U$6,0))</f>
        <v>85405.837447015452</v>
      </c>
      <c r="V78" s="394" cm="1">
        <f t="array" aca="1" ref="V78" ca="1">IF($Q78="Y",VLOOKUP($P78,INDIRECT($Q$4),V$6,0)*INDIRECT($P$3),VLOOKUP($P78,INDIRECT($Q$4),V$6,0))</f>
        <v>89874.413396884542</v>
      </c>
      <c r="W78" s="394" cm="1">
        <f t="array" aca="1" ref="W78" ca="1">IF($Q78="Y",VLOOKUP($P78,INDIRECT($Q$4),W$6,0)*INDIRECT($P$3),VLOOKUP($P78,INDIRECT($Q$4),W$6,0))</f>
        <v>94627.483892758159</v>
      </c>
      <c r="X78" s="394" cm="1">
        <f t="array" aca="1" ref="X78" ca="1">IF($Q78="Y",VLOOKUP($P78,INDIRECT($Q$4),X$6,0)*INDIRECT($P$3),VLOOKUP($P78,INDIRECT($Q$4),X$6,0))</f>
        <v>99590.333195281535</v>
      </c>
      <c r="Y78" s="394" cm="1">
        <f t="array" aca="1" ref="Y78" ca="1">IF($Q78="Y",VLOOKUP($P78,INDIRECT($Q$4),Y$6,0)*INDIRECT($P$3),VLOOKUP($P78,INDIRECT($Q$4),Y$6,0))</f>
        <v>105633.2083982309</v>
      </c>
      <c r="Z78" s="394" cm="1">
        <f t="array" aca="1" ref="Z78" ca="1">IF($Q78="Y",VLOOKUP($P78,INDIRECT($Q$4),Z$6,0)*INDIRECT($P$3),VLOOKUP($P78,INDIRECT($Q$4),Z$6,0))</f>
        <v>111676.08360118016</v>
      </c>
      <c r="AA78" s="406" t="str">
        <f t="shared" si="53"/>
        <v>02945C</v>
      </c>
      <c r="AB78" s="406" t="str">
        <f t="shared" si="54"/>
        <v>Y</v>
      </c>
      <c r="AC78" s="412" t="str">
        <f t="shared" si="55"/>
        <v>Data Scientist I</v>
      </c>
      <c r="AD78" s="406">
        <f t="shared" si="56"/>
        <v>65</v>
      </c>
      <c r="AE78" s="398" t="str">
        <f t="shared" si="57"/>
        <v>E</v>
      </c>
      <c r="AF78" s="403">
        <f t="shared" ca="1" si="58"/>
        <v>39.010999999999996</v>
      </c>
      <c r="AG78" s="403">
        <f t="shared" ca="1" si="59"/>
        <v>41.061</v>
      </c>
      <c r="AH78" s="403">
        <f t="shared" ca="1" si="60"/>
        <v>43.208999999999996</v>
      </c>
      <c r="AI78" s="403">
        <f t="shared" ca="1" si="61"/>
        <v>45.494</v>
      </c>
      <c r="AJ78" s="403">
        <f t="shared" ca="1" si="62"/>
        <v>47.879999999999995</v>
      </c>
      <c r="AK78" s="403">
        <f t="shared" ca="1" si="63"/>
        <v>50.785999999999994</v>
      </c>
      <c r="AL78" s="403">
        <f t="shared" ca="1" si="64"/>
        <v>53.690999999999995</v>
      </c>
      <c r="AN78" s="9" t="e">
        <f t="shared" si="42"/>
        <v>#VALUE!</v>
      </c>
    </row>
    <row r="79" spans="1:40" ht="12.75" customHeight="1">
      <c r="A79" s="259" t="s">
        <v>16</v>
      </c>
      <c r="B79" s="259" t="s">
        <v>655</v>
      </c>
      <c r="C79" s="259">
        <v>104</v>
      </c>
      <c r="D79" s="260" t="s">
        <v>549</v>
      </c>
      <c r="E79" s="265">
        <v>545</v>
      </c>
      <c r="F79" s="262">
        <v>12</v>
      </c>
      <c r="G79" s="285">
        <f t="shared" ca="1" si="43"/>
        <v>90133.328752148678</v>
      </c>
      <c r="H79" s="285">
        <f t="shared" ca="1" si="44"/>
        <v>94877.187464035887</v>
      </c>
      <c r="I79" s="285">
        <f t="shared" ca="1" si="45"/>
        <v>99870.723298293233</v>
      </c>
      <c r="J79" s="285">
        <f t="shared" ca="1" si="46"/>
        <v>105127.07767818862</v>
      </c>
      <c r="K79" s="285">
        <f t="shared" ca="1" si="47"/>
        <v>110660.08199855457</v>
      </c>
      <c r="L79" s="285">
        <f t="shared" ca="1" si="48"/>
        <v>116484.29620247315</v>
      </c>
      <c r="M79" s="285">
        <f t="shared" ca="1" si="49"/>
        <v>122615.04846015212</v>
      </c>
      <c r="P79" s="409" t="str">
        <f t="shared" si="50"/>
        <v>52940C</v>
      </c>
      <c r="Q79" s="397" t="s">
        <v>826</v>
      </c>
      <c r="R79" s="409" t="str">
        <f t="shared" si="51"/>
        <v>Data Scientist II</v>
      </c>
      <c r="S79" s="397">
        <f t="shared" si="52"/>
        <v>104</v>
      </c>
      <c r="T79" s="394" cm="1">
        <f t="array" aca="1" ref="T79" ca="1">IF($Q79="Y",VLOOKUP($P79,INDIRECT($Q$4),T$6,0)*INDIRECT($P$3),VLOOKUP($P79,INDIRECT($Q$4),T$6,0))</f>
        <v>90133.328752148678</v>
      </c>
      <c r="U79" s="394" cm="1">
        <f t="array" aca="1" ref="U79" ca="1">IF($Q79="Y",VLOOKUP($P79,INDIRECT($Q$4),U$6,0)*INDIRECT($P$3),VLOOKUP($P79,INDIRECT($Q$4),U$6,0))</f>
        <v>94877.187464035887</v>
      </c>
      <c r="V79" s="394" cm="1">
        <f t="array" aca="1" ref="V79" ca="1">IF($Q79="Y",VLOOKUP($P79,INDIRECT($Q$4),V$6,0)*INDIRECT($P$3),VLOOKUP($P79,INDIRECT($Q$4),V$6,0))</f>
        <v>99870.723298293233</v>
      </c>
      <c r="W79" s="394" cm="1">
        <f t="array" aca="1" ref="W79" ca="1">IF($Q79="Y",VLOOKUP($P79,INDIRECT($Q$4),W$6,0)*INDIRECT($P$3),VLOOKUP($P79,INDIRECT($Q$4),W$6,0))</f>
        <v>105127.07767818862</v>
      </c>
      <c r="X79" s="394" cm="1">
        <f t="array" aca="1" ref="X79" ca="1">IF($Q79="Y",VLOOKUP($P79,INDIRECT($Q$4),X$6,0)*INDIRECT($P$3),VLOOKUP($P79,INDIRECT($Q$4),X$6,0))</f>
        <v>110660.08199855457</v>
      </c>
      <c r="Y79" s="394" cm="1">
        <f t="array" aca="1" ref="Y79" ca="1">IF($Q79="Y",VLOOKUP($P79,INDIRECT($Q$4),Y$6,0)*INDIRECT($P$3),VLOOKUP($P79,INDIRECT($Q$4),Y$6,0))</f>
        <v>116484.29620247315</v>
      </c>
      <c r="Z79" s="394" cm="1">
        <f t="array" aca="1" ref="Z79" ca="1">IF($Q79="Y",VLOOKUP($P79,INDIRECT($Q$4),Z$6,0)*INDIRECT($P$3),VLOOKUP($P79,INDIRECT($Q$4),Z$6,0))</f>
        <v>122615.04846015212</v>
      </c>
      <c r="AA79" s="406" t="str">
        <f t="shared" si="53"/>
        <v>52940C</v>
      </c>
      <c r="AB79" s="406" t="str">
        <f t="shared" si="54"/>
        <v>Y</v>
      </c>
      <c r="AC79" s="412" t="str">
        <f t="shared" si="55"/>
        <v>Data Scientist II</v>
      </c>
      <c r="AD79" s="406">
        <f t="shared" si="56"/>
        <v>104</v>
      </c>
      <c r="AE79" s="398" t="str">
        <f t="shared" si="57"/>
        <v>E</v>
      </c>
      <c r="AF79" s="403">
        <f t="shared" ca="1" si="58"/>
        <v>43.333999999999996</v>
      </c>
      <c r="AG79" s="403">
        <f t="shared" ca="1" si="59"/>
        <v>45.614999999999995</v>
      </c>
      <c r="AH79" s="403">
        <f t="shared" ca="1" si="60"/>
        <v>48.015000000000001</v>
      </c>
      <c r="AI79" s="403">
        <f t="shared" ca="1" si="61"/>
        <v>50.541999999999994</v>
      </c>
      <c r="AJ79" s="403">
        <f t="shared" ca="1" si="62"/>
        <v>53.201999999999998</v>
      </c>
      <c r="AK79" s="403">
        <f t="shared" ca="1" si="63"/>
        <v>56.003</v>
      </c>
      <c r="AL79" s="403">
        <f t="shared" ca="1" si="64"/>
        <v>58.949999999999996</v>
      </c>
      <c r="AN79" s="9" t="e">
        <f t="shared" si="42"/>
        <v>#VALUE!</v>
      </c>
    </row>
    <row r="80" spans="1:40" ht="12.75" customHeight="1">
      <c r="A80" s="259" t="s">
        <v>16</v>
      </c>
      <c r="B80" s="259" t="s">
        <v>487</v>
      </c>
      <c r="C80" s="259">
        <v>58</v>
      </c>
      <c r="D80" s="260" t="s">
        <v>486</v>
      </c>
      <c r="E80" s="265">
        <v>488</v>
      </c>
      <c r="F80" s="262">
        <v>10</v>
      </c>
      <c r="G80" s="285">
        <f t="shared" ca="1" si="43"/>
        <v>79991.820026080837</v>
      </c>
      <c r="H80" s="285">
        <f t="shared" ca="1" si="44"/>
        <v>84460.395975949912</v>
      </c>
      <c r="I80" s="285">
        <f t="shared" ca="1" si="45"/>
        <v>88684.708931774701</v>
      </c>
      <c r="J80" s="285">
        <f t="shared" ca="1" si="46"/>
        <v>93113.053329683535</v>
      </c>
      <c r="K80" s="285">
        <f t="shared" ca="1" si="47"/>
        <v>97788.534403919562</v>
      </c>
      <c r="L80" s="285">
        <f t="shared" ca="1" si="48"/>
        <v>103573.70647694018</v>
      </c>
      <c r="M80" s="285">
        <f t="shared" ca="1" si="49"/>
        <v>109358.87854996073</v>
      </c>
      <c r="P80" s="409" t="str">
        <f t="shared" si="50"/>
        <v>03033C</v>
      </c>
      <c r="Q80" s="397" t="s">
        <v>826</v>
      </c>
      <c r="R80" s="409" t="str">
        <f t="shared" si="51"/>
        <v>Development Contracts Administrator</v>
      </c>
      <c r="S80" s="397">
        <f t="shared" si="52"/>
        <v>58</v>
      </c>
      <c r="T80" s="394" cm="1">
        <f t="array" aca="1" ref="T80" ca="1">IF($Q80="Y",VLOOKUP($P80,INDIRECT($Q$4),T$6,0)*INDIRECT($P$3),VLOOKUP($P80,INDIRECT($Q$4),T$6,0))</f>
        <v>79991.820026080837</v>
      </c>
      <c r="U80" s="394" cm="1">
        <f t="array" aca="1" ref="U80" ca="1">IF($Q80="Y",VLOOKUP($P80,INDIRECT($Q$4),U$6,0)*INDIRECT($P$3),VLOOKUP($P80,INDIRECT($Q$4),U$6,0))</f>
        <v>84460.395975949912</v>
      </c>
      <c r="V80" s="394" cm="1">
        <f t="array" aca="1" ref="V80" ca="1">IF($Q80="Y",VLOOKUP($P80,INDIRECT($Q$4),V$6,0)*INDIRECT($P$3),VLOOKUP($P80,INDIRECT($Q$4),V$6,0))</f>
        <v>88684.708931774701</v>
      </c>
      <c r="W80" s="394" cm="1">
        <f t="array" aca="1" ref="W80" ca="1">IF($Q80="Y",VLOOKUP($P80,INDIRECT($Q$4),W$6,0)*INDIRECT($P$3),VLOOKUP($P80,INDIRECT($Q$4),W$6,0))</f>
        <v>93113.053329683535</v>
      </c>
      <c r="X80" s="394" cm="1">
        <f t="array" aca="1" ref="X80" ca="1">IF($Q80="Y",VLOOKUP($P80,INDIRECT($Q$4),X$6,0)*INDIRECT($P$3),VLOOKUP($P80,INDIRECT($Q$4),X$6,0))</f>
        <v>97788.534403919562</v>
      </c>
      <c r="Y80" s="394" cm="1">
        <f t="array" aca="1" ref="Y80" ca="1">IF($Q80="Y",VLOOKUP($P80,INDIRECT($Q$4),Y$6,0)*INDIRECT($P$3),VLOOKUP($P80,INDIRECT($Q$4),Y$6,0))</f>
        <v>103573.70647694018</v>
      </c>
      <c r="Z80" s="394" cm="1">
        <f t="array" aca="1" ref="Z80" ca="1">IF($Q80="Y",VLOOKUP($P80,INDIRECT($Q$4),Z$6,0)*INDIRECT($P$3),VLOOKUP($P80,INDIRECT($Q$4),Z$6,0))</f>
        <v>109358.87854996073</v>
      </c>
      <c r="AA80" s="406" t="str">
        <f t="shared" si="53"/>
        <v>03033C</v>
      </c>
      <c r="AB80" s="406" t="str">
        <f t="shared" si="54"/>
        <v>Y</v>
      </c>
      <c r="AC80" s="412" t="str">
        <f t="shared" si="55"/>
        <v>Development Contracts Administrator</v>
      </c>
      <c r="AD80" s="406">
        <f t="shared" si="56"/>
        <v>58</v>
      </c>
      <c r="AE80" s="398" t="str">
        <f t="shared" si="57"/>
        <v>E</v>
      </c>
      <c r="AF80" s="403">
        <f t="shared" ca="1" si="58"/>
        <v>38.457999999999998</v>
      </c>
      <c r="AG80" s="403">
        <f t="shared" ca="1" si="59"/>
        <v>40.605999999999995</v>
      </c>
      <c r="AH80" s="403">
        <f t="shared" ca="1" si="60"/>
        <v>42.637</v>
      </c>
      <c r="AI80" s="403">
        <f t="shared" ca="1" si="61"/>
        <v>44.765999999999998</v>
      </c>
      <c r="AJ80" s="403">
        <f t="shared" ca="1" si="62"/>
        <v>47.013999999999996</v>
      </c>
      <c r="AK80" s="403">
        <f t="shared" ca="1" si="63"/>
        <v>49.795999999999999</v>
      </c>
      <c r="AL80" s="403">
        <f t="shared" ca="1" si="64"/>
        <v>52.576999999999998</v>
      </c>
      <c r="AN80" s="9" t="e">
        <f t="shared" si="42"/>
        <v>#VALUE!</v>
      </c>
    </row>
    <row r="81" spans="1:40" ht="12.75" customHeight="1">
      <c r="A81" s="259" t="s">
        <v>16</v>
      </c>
      <c r="B81" s="259" t="s">
        <v>71</v>
      </c>
      <c r="C81" s="259">
        <v>51</v>
      </c>
      <c r="D81" s="260" t="s">
        <v>72</v>
      </c>
      <c r="E81" s="265">
        <v>480</v>
      </c>
      <c r="F81" s="262">
        <v>10</v>
      </c>
      <c r="G81" s="285">
        <f t="shared" ca="1" si="43"/>
        <v>75850.843856459382</v>
      </c>
      <c r="H81" s="285">
        <f t="shared" ca="1" si="44"/>
        <v>79664.220245833203</v>
      </c>
      <c r="I81" s="285">
        <f t="shared" ca="1" si="45"/>
        <v>83968.996305578476</v>
      </c>
      <c r="J81" s="285">
        <f t="shared" ca="1" si="46"/>
        <v>88276.646047606599</v>
      </c>
      <c r="K81" s="285">
        <f t="shared" ca="1" si="47"/>
        <v>92785.453549435901</v>
      </c>
      <c r="L81" s="285">
        <f t="shared" ca="1" si="48"/>
        <v>98431.22537402343</v>
      </c>
      <c r="M81" s="285">
        <f t="shared" ca="1" si="49"/>
        <v>104076.99719861092</v>
      </c>
      <c r="P81" s="409" t="str">
        <f t="shared" si="50"/>
        <v>52265C</v>
      </c>
      <c r="Q81" s="397" t="s">
        <v>826</v>
      </c>
      <c r="R81" s="409" t="str">
        <f t="shared" si="51"/>
        <v>Development Finance Analyst</v>
      </c>
      <c r="S81" s="397">
        <f t="shared" si="52"/>
        <v>51</v>
      </c>
      <c r="T81" s="394" cm="1">
        <f t="array" aca="1" ref="T81" ca="1">IF($Q81="Y",VLOOKUP($P81,INDIRECT($Q$4),T$6,0)*INDIRECT($P$3),VLOOKUP($P81,INDIRECT($Q$4),T$6,0))</f>
        <v>75850.843856459382</v>
      </c>
      <c r="U81" s="394" cm="1">
        <f t="array" aca="1" ref="U81" ca="1">IF($Q81="Y",VLOOKUP($P81,INDIRECT($Q$4),U$6,0)*INDIRECT($P$3),VLOOKUP($P81,INDIRECT($Q$4),U$6,0))</f>
        <v>79664.220245833203</v>
      </c>
      <c r="V81" s="394" cm="1">
        <f t="array" aca="1" ref="V81" ca="1">IF($Q81="Y",VLOOKUP($P81,INDIRECT($Q$4),V$6,0)*INDIRECT($P$3),VLOOKUP($P81,INDIRECT($Q$4),V$6,0))</f>
        <v>83968.996305578476</v>
      </c>
      <c r="W81" s="394" cm="1">
        <f t="array" aca="1" ref="W81" ca="1">IF($Q81="Y",VLOOKUP($P81,INDIRECT($Q$4),W$6,0)*INDIRECT($P$3),VLOOKUP($P81,INDIRECT($Q$4),W$6,0))</f>
        <v>88276.646047606599</v>
      </c>
      <c r="X81" s="394" cm="1">
        <f t="array" aca="1" ref="X81" ca="1">IF($Q81="Y",VLOOKUP($P81,INDIRECT($Q$4),X$6,0)*INDIRECT($P$3),VLOOKUP($P81,INDIRECT($Q$4),X$6,0))</f>
        <v>92785.453549435901</v>
      </c>
      <c r="Y81" s="394" cm="1">
        <f t="array" aca="1" ref="Y81" ca="1">IF($Q81="Y",VLOOKUP($P81,INDIRECT($Q$4),Y$6,0)*INDIRECT($P$3),VLOOKUP($P81,INDIRECT($Q$4),Y$6,0))</f>
        <v>98431.22537402343</v>
      </c>
      <c r="Z81" s="394" cm="1">
        <f t="array" aca="1" ref="Z81" ca="1">IF($Q81="Y",VLOOKUP($P81,INDIRECT($Q$4),Z$6,0)*INDIRECT($P$3),VLOOKUP($P81,INDIRECT($Q$4),Z$6,0))</f>
        <v>104076.99719861092</v>
      </c>
      <c r="AA81" s="406" t="str">
        <f t="shared" si="53"/>
        <v>52265C</v>
      </c>
      <c r="AB81" s="406" t="str">
        <f t="shared" si="54"/>
        <v>Y</v>
      </c>
      <c r="AC81" s="412" t="str">
        <f t="shared" si="55"/>
        <v>Development Finance Analyst</v>
      </c>
      <c r="AD81" s="406">
        <f t="shared" si="56"/>
        <v>51</v>
      </c>
      <c r="AE81" s="398" t="str">
        <f t="shared" si="57"/>
        <v>E</v>
      </c>
      <c r="AF81" s="403">
        <f t="shared" ca="1" si="58"/>
        <v>36.466999999999999</v>
      </c>
      <c r="AG81" s="403">
        <f t="shared" ca="1" si="59"/>
        <v>38.300999999999995</v>
      </c>
      <c r="AH81" s="403">
        <f t="shared" ca="1" si="60"/>
        <v>40.369999999999997</v>
      </c>
      <c r="AI81" s="403">
        <f t="shared" ca="1" si="61"/>
        <v>42.440999999999995</v>
      </c>
      <c r="AJ81" s="403">
        <f t="shared" ca="1" si="62"/>
        <v>44.608999999999995</v>
      </c>
      <c r="AK81" s="403">
        <f t="shared" ca="1" si="63"/>
        <v>47.323</v>
      </c>
      <c r="AL81" s="403">
        <f t="shared" ca="1" si="64"/>
        <v>50.037999999999997</v>
      </c>
      <c r="AN81" s="9" t="e">
        <f t="shared" si="42"/>
        <v>#VALUE!</v>
      </c>
    </row>
    <row r="82" spans="1:40" ht="12.75" customHeight="1">
      <c r="A82" s="259" t="s">
        <v>16</v>
      </c>
      <c r="B82" s="259" t="s">
        <v>73</v>
      </c>
      <c r="C82" s="259">
        <v>98</v>
      </c>
      <c r="D82" s="260" t="s">
        <v>74</v>
      </c>
      <c r="E82" s="265">
        <v>523</v>
      </c>
      <c r="F82" s="262">
        <v>11</v>
      </c>
      <c r="G82" s="285">
        <f t="shared" ca="1" si="43"/>
        <v>82920.929892826927</v>
      </c>
      <c r="H82" s="285">
        <f t="shared" ca="1" si="44"/>
        <v>87285.334859941795</v>
      </c>
      <c r="I82" s="285">
        <f t="shared" ca="1" si="45"/>
        <v>91879.082662688292</v>
      </c>
      <c r="J82" s="285">
        <f t="shared" ca="1" si="46"/>
        <v>96714.604850622098</v>
      </c>
      <c r="K82" s="285">
        <f t="shared" ca="1" si="47"/>
        <v>101804.33872066357</v>
      </c>
      <c r="L82" s="285">
        <f t="shared" ca="1" si="48"/>
        <v>107327.55291160745</v>
      </c>
      <c r="M82" s="285">
        <f t="shared" ca="1" si="49"/>
        <v>112850.76710255128</v>
      </c>
      <c r="P82" s="409" t="str">
        <f t="shared" si="50"/>
        <v>52890C</v>
      </c>
      <c r="Q82" s="397" t="s">
        <v>826</v>
      </c>
      <c r="R82" s="409" t="str">
        <f t="shared" si="51"/>
        <v>Development Finance Specialist</v>
      </c>
      <c r="S82" s="397">
        <f t="shared" si="52"/>
        <v>98</v>
      </c>
      <c r="T82" s="394" cm="1">
        <f t="array" aca="1" ref="T82" ca="1">IF($Q82="Y",VLOOKUP($P82,INDIRECT($Q$4),T$6,0)*INDIRECT($P$3),VLOOKUP($P82,INDIRECT($Q$4),T$6,0))</f>
        <v>82920.929892826927</v>
      </c>
      <c r="U82" s="394" cm="1">
        <f t="array" aca="1" ref="U82" ca="1">IF($Q82="Y",VLOOKUP($P82,INDIRECT($Q$4),U$6,0)*INDIRECT($P$3),VLOOKUP($P82,INDIRECT($Q$4),U$6,0))</f>
        <v>87285.334859941795</v>
      </c>
      <c r="V82" s="394" cm="1">
        <f t="array" aca="1" ref="V82" ca="1">IF($Q82="Y",VLOOKUP($P82,INDIRECT($Q$4),V$6,0)*INDIRECT($P$3),VLOOKUP($P82,INDIRECT($Q$4),V$6,0))</f>
        <v>91879.082662688292</v>
      </c>
      <c r="W82" s="394" cm="1">
        <f t="array" aca="1" ref="W82" ca="1">IF($Q82="Y",VLOOKUP($P82,INDIRECT($Q$4),W$6,0)*INDIRECT($P$3),VLOOKUP($P82,INDIRECT($Q$4),W$6,0))</f>
        <v>96714.604850622098</v>
      </c>
      <c r="X82" s="394" cm="1">
        <f t="array" aca="1" ref="X82" ca="1">IF($Q82="Y",VLOOKUP($P82,INDIRECT($Q$4),X$6,0)*INDIRECT($P$3),VLOOKUP($P82,INDIRECT($Q$4),X$6,0))</f>
        <v>101804.33872066357</v>
      </c>
      <c r="Y82" s="394" cm="1">
        <f t="array" aca="1" ref="Y82" ca="1">IF($Q82="Y",VLOOKUP($P82,INDIRECT($Q$4),Y$6,0)*INDIRECT($P$3),VLOOKUP($P82,INDIRECT($Q$4),Y$6,0))</f>
        <v>107327.55291160745</v>
      </c>
      <c r="Z82" s="394" cm="1">
        <f t="array" aca="1" ref="Z82" ca="1">IF($Q82="Y",VLOOKUP($P82,INDIRECT($Q$4),Z$6,0)*INDIRECT($P$3),VLOOKUP($P82,INDIRECT($Q$4),Z$6,0))</f>
        <v>112850.76710255128</v>
      </c>
      <c r="AA82" s="406" t="str">
        <f t="shared" si="53"/>
        <v>52890C</v>
      </c>
      <c r="AB82" s="406" t="str">
        <f t="shared" si="54"/>
        <v>Y</v>
      </c>
      <c r="AC82" s="412" t="str">
        <f t="shared" si="55"/>
        <v>Development Finance Specialist</v>
      </c>
      <c r="AD82" s="406">
        <f t="shared" si="56"/>
        <v>98</v>
      </c>
      <c r="AE82" s="398" t="str">
        <f t="shared" si="57"/>
        <v>E</v>
      </c>
      <c r="AF82" s="403">
        <f t="shared" ca="1" si="58"/>
        <v>39.866</v>
      </c>
      <c r="AG82" s="403">
        <f t="shared" ca="1" si="59"/>
        <v>41.964999999999996</v>
      </c>
      <c r="AH82" s="403">
        <f t="shared" ca="1" si="60"/>
        <v>44.172999999999995</v>
      </c>
      <c r="AI82" s="403">
        <f t="shared" ca="1" si="61"/>
        <v>46.497999999999998</v>
      </c>
      <c r="AJ82" s="403">
        <f t="shared" ca="1" si="62"/>
        <v>48.945</v>
      </c>
      <c r="AK82" s="403">
        <f t="shared" ca="1" si="63"/>
        <v>51.599999999999994</v>
      </c>
      <c r="AL82" s="403">
        <f t="shared" ca="1" si="64"/>
        <v>54.256</v>
      </c>
      <c r="AN82" s="9" t="e">
        <f t="shared" si="42"/>
        <v>#VALUE!</v>
      </c>
    </row>
    <row r="83" spans="1:40" ht="12.75" customHeight="1">
      <c r="A83" s="259" t="s">
        <v>16</v>
      </c>
      <c r="B83" s="259" t="s">
        <v>75</v>
      </c>
      <c r="C83" s="259">
        <v>65</v>
      </c>
      <c r="D83" s="260" t="s">
        <v>76</v>
      </c>
      <c r="E83" s="265">
        <v>500</v>
      </c>
      <c r="F83" s="262">
        <v>11</v>
      </c>
      <c r="G83" s="285">
        <f t="shared" si="43"/>
        <v>81141.292939230421</v>
      </c>
      <c r="H83" s="285">
        <f t="shared" si="44"/>
        <v>85405.837447015452</v>
      </c>
      <c r="I83" s="285">
        <f t="shared" si="45"/>
        <v>89874.413396884542</v>
      </c>
      <c r="J83" s="285">
        <f t="shared" si="46"/>
        <v>94627.483892758159</v>
      </c>
      <c r="K83" s="285">
        <f t="shared" si="47"/>
        <v>99590.333195281535</v>
      </c>
      <c r="L83" s="285">
        <f t="shared" si="48"/>
        <v>105633.2083982309</v>
      </c>
      <c r="M83" s="285">
        <f t="shared" si="49"/>
        <v>111676.08360118016</v>
      </c>
      <c r="P83" s="409" t="str">
        <f t="shared" si="50"/>
        <v>52893C</v>
      </c>
      <c r="Q83" s="397" t="s">
        <v>826</v>
      </c>
      <c r="R83" s="409" t="str">
        <f t="shared" si="51"/>
        <v>Development Grants Coordinator</v>
      </c>
      <c r="S83" s="397">
        <f t="shared" si="52"/>
        <v>65</v>
      </c>
      <c r="T83" s="443">
        <v>81141.292939230421</v>
      </c>
      <c r="U83" s="443">
        <v>85405.837447015452</v>
      </c>
      <c r="V83" s="443">
        <v>89874.413396884542</v>
      </c>
      <c r="W83" s="443">
        <v>94627.483892758159</v>
      </c>
      <c r="X83" s="443">
        <v>99590.333195281535</v>
      </c>
      <c r="Y83" s="443">
        <v>105633.2083982309</v>
      </c>
      <c r="Z83" s="443">
        <v>111676.08360118016</v>
      </c>
      <c r="AA83" s="406" t="str">
        <f t="shared" si="53"/>
        <v>52893C</v>
      </c>
      <c r="AB83" s="406" t="str">
        <f t="shared" si="54"/>
        <v>Y</v>
      </c>
      <c r="AC83" s="412" t="str">
        <f t="shared" si="55"/>
        <v>Development Grants Coordinator</v>
      </c>
      <c r="AD83" s="406">
        <f t="shared" si="56"/>
        <v>65</v>
      </c>
      <c r="AE83" s="398" t="str">
        <f t="shared" si="57"/>
        <v>E</v>
      </c>
      <c r="AF83" s="403">
        <f t="shared" si="58"/>
        <v>39.010999999999996</v>
      </c>
      <c r="AG83" s="403">
        <f t="shared" si="59"/>
        <v>41.061</v>
      </c>
      <c r="AH83" s="403">
        <f t="shared" si="60"/>
        <v>43.208999999999996</v>
      </c>
      <c r="AI83" s="403">
        <f t="shared" si="61"/>
        <v>45.494</v>
      </c>
      <c r="AJ83" s="403">
        <f t="shared" si="62"/>
        <v>47.879999999999995</v>
      </c>
      <c r="AK83" s="403">
        <f t="shared" si="63"/>
        <v>50.785999999999994</v>
      </c>
      <c r="AL83" s="403">
        <f t="shared" si="64"/>
        <v>53.690999999999995</v>
      </c>
      <c r="AN83" s="9" t="e">
        <f t="shared" si="42"/>
        <v>#VALUE!</v>
      </c>
    </row>
    <row r="84" spans="1:40" ht="12.75" customHeight="1">
      <c r="A84" s="259" t="s">
        <v>16</v>
      </c>
      <c r="B84" s="259" t="s">
        <v>77</v>
      </c>
      <c r="C84" s="259">
        <v>51</v>
      </c>
      <c r="D84" s="260" t="s">
        <v>485</v>
      </c>
      <c r="E84" s="265">
        <v>470</v>
      </c>
      <c r="F84" s="262">
        <v>10</v>
      </c>
      <c r="G84" s="285">
        <f t="shared" ca="1" si="43"/>
        <v>75850.843856459382</v>
      </c>
      <c r="H84" s="285">
        <f t="shared" ca="1" si="44"/>
        <v>79664.220245833203</v>
      </c>
      <c r="I84" s="285">
        <f t="shared" ca="1" si="45"/>
        <v>83968.996305578476</v>
      </c>
      <c r="J84" s="285">
        <f t="shared" ca="1" si="46"/>
        <v>88276.646047606599</v>
      </c>
      <c r="K84" s="285">
        <f t="shared" ca="1" si="47"/>
        <v>92785.453549435901</v>
      </c>
      <c r="L84" s="285">
        <f t="shared" ca="1" si="48"/>
        <v>98431.22537402343</v>
      </c>
      <c r="M84" s="285">
        <f t="shared" ca="1" si="49"/>
        <v>104076.99719861092</v>
      </c>
      <c r="P84" s="409" t="str">
        <f t="shared" si="50"/>
        <v>52710C</v>
      </c>
      <c r="Q84" s="397" t="s">
        <v>826</v>
      </c>
      <c r="R84" s="409" t="str">
        <f t="shared" si="51"/>
        <v>Development Process Analyst</v>
      </c>
      <c r="S84" s="397">
        <f t="shared" si="52"/>
        <v>51</v>
      </c>
      <c r="T84" s="394" cm="1">
        <f t="array" aca="1" ref="T84" ca="1">IF($Q84="Y",VLOOKUP($P84,INDIRECT($Q$4),T$6,0)*INDIRECT($P$3),VLOOKUP($P84,INDIRECT($Q$4),T$6,0))</f>
        <v>75850.843856459382</v>
      </c>
      <c r="U84" s="394" cm="1">
        <f t="array" aca="1" ref="U84" ca="1">IF($Q84="Y",VLOOKUP($P84,INDIRECT($Q$4),U$6,0)*INDIRECT($P$3),VLOOKUP($P84,INDIRECT($Q$4),U$6,0))</f>
        <v>79664.220245833203</v>
      </c>
      <c r="V84" s="394" cm="1">
        <f t="array" aca="1" ref="V84" ca="1">IF($Q84="Y",VLOOKUP($P84,INDIRECT($Q$4),V$6,0)*INDIRECT($P$3),VLOOKUP($P84,INDIRECT($Q$4),V$6,0))</f>
        <v>83968.996305578476</v>
      </c>
      <c r="W84" s="394" cm="1">
        <f t="array" aca="1" ref="W84" ca="1">IF($Q84="Y",VLOOKUP($P84,INDIRECT($Q$4),W$6,0)*INDIRECT($P$3),VLOOKUP($P84,INDIRECT($Q$4),W$6,0))</f>
        <v>88276.646047606599</v>
      </c>
      <c r="X84" s="394" cm="1">
        <f t="array" aca="1" ref="X84" ca="1">IF($Q84="Y",VLOOKUP($P84,INDIRECT($Q$4),X$6,0)*INDIRECT($P$3),VLOOKUP($P84,INDIRECT($Q$4),X$6,0))</f>
        <v>92785.453549435901</v>
      </c>
      <c r="Y84" s="394" cm="1">
        <f t="array" aca="1" ref="Y84" ca="1">IF($Q84="Y",VLOOKUP($P84,INDIRECT($Q$4),Y$6,0)*INDIRECT($P$3),VLOOKUP($P84,INDIRECT($Q$4),Y$6,0))</f>
        <v>98431.22537402343</v>
      </c>
      <c r="Z84" s="394" cm="1">
        <f t="array" aca="1" ref="Z84" ca="1">IF($Q84="Y",VLOOKUP($P84,INDIRECT($Q$4),Z$6,0)*INDIRECT($P$3),VLOOKUP($P84,INDIRECT($Q$4),Z$6,0))</f>
        <v>104076.99719861092</v>
      </c>
      <c r="AA84" s="406" t="str">
        <f t="shared" si="53"/>
        <v>52710C</v>
      </c>
      <c r="AB84" s="406" t="str">
        <f t="shared" si="54"/>
        <v>Y</v>
      </c>
      <c r="AC84" s="412" t="str">
        <f t="shared" si="55"/>
        <v>Development Process Analyst</v>
      </c>
      <c r="AD84" s="406">
        <f t="shared" si="56"/>
        <v>51</v>
      </c>
      <c r="AE84" s="398" t="str">
        <f t="shared" si="57"/>
        <v>E</v>
      </c>
      <c r="AF84" s="403">
        <f t="shared" ca="1" si="58"/>
        <v>36.466999999999999</v>
      </c>
      <c r="AG84" s="403">
        <f t="shared" ca="1" si="59"/>
        <v>38.300999999999995</v>
      </c>
      <c r="AH84" s="403">
        <f t="shared" ca="1" si="60"/>
        <v>40.369999999999997</v>
      </c>
      <c r="AI84" s="403">
        <f t="shared" ca="1" si="61"/>
        <v>42.440999999999995</v>
      </c>
      <c r="AJ84" s="403">
        <f t="shared" ca="1" si="62"/>
        <v>44.608999999999995</v>
      </c>
      <c r="AK84" s="403">
        <f t="shared" ca="1" si="63"/>
        <v>47.323</v>
      </c>
      <c r="AL84" s="403">
        <f t="shared" ca="1" si="64"/>
        <v>50.037999999999997</v>
      </c>
      <c r="AN84" s="9" t="e">
        <f t="shared" si="42"/>
        <v>#VALUE!</v>
      </c>
    </row>
    <row r="85" spans="1:40" s="441" customFormat="1" ht="12.75" customHeight="1">
      <c r="A85" s="256" t="s">
        <v>16</v>
      </c>
      <c r="B85" s="256" t="s">
        <v>77</v>
      </c>
      <c r="C85" s="256">
        <v>66</v>
      </c>
      <c r="D85" s="276" t="s">
        <v>78</v>
      </c>
      <c r="E85" s="277">
        <v>443</v>
      </c>
      <c r="F85" s="278">
        <v>9</v>
      </c>
      <c r="G85" s="380">
        <f t="shared" si="43"/>
        <v>72559.095401390587</v>
      </c>
      <c r="H85" s="380">
        <f t="shared" si="44"/>
        <v>76187.11928351903</v>
      </c>
      <c r="I85" s="380">
        <f t="shared" si="45"/>
        <v>79997.50991700092</v>
      </c>
      <c r="J85" s="380">
        <f t="shared" si="46"/>
        <v>83984.7440844886</v>
      </c>
      <c r="K85" s="380">
        <f t="shared" si="47"/>
        <v>88197.177237755968</v>
      </c>
      <c r="L85" s="380">
        <f t="shared" si="48"/>
        <v>92860.557501427073</v>
      </c>
      <c r="M85" s="380">
        <f t="shared" si="49"/>
        <v>97523.937765098104</v>
      </c>
      <c r="N85" s="441" t="s">
        <v>633</v>
      </c>
      <c r="P85" s="451" t="str">
        <f t="shared" si="50"/>
        <v>52710C</v>
      </c>
      <c r="Q85" s="452" t="s">
        <v>826</v>
      </c>
      <c r="R85" s="451" t="str">
        <f t="shared" si="51"/>
        <v>Development Process Specialist</v>
      </c>
      <c r="S85" s="452">
        <f t="shared" si="52"/>
        <v>66</v>
      </c>
      <c r="T85" s="453">
        <v>72559.095401390587</v>
      </c>
      <c r="U85" s="453">
        <v>76187.11928351903</v>
      </c>
      <c r="V85" s="453">
        <v>79997.50991700092</v>
      </c>
      <c r="W85" s="453">
        <v>83984.7440844886</v>
      </c>
      <c r="X85" s="453">
        <v>88197.177237755968</v>
      </c>
      <c r="Y85" s="453">
        <v>92860.557501427073</v>
      </c>
      <c r="Z85" s="453">
        <v>97523.937765098104</v>
      </c>
      <c r="AA85" s="452" t="str">
        <f t="shared" si="53"/>
        <v>52710C</v>
      </c>
      <c r="AB85" s="452" t="str">
        <f t="shared" si="54"/>
        <v>Y</v>
      </c>
      <c r="AC85" s="454" t="str">
        <f t="shared" si="55"/>
        <v>Development Process Specialist</v>
      </c>
      <c r="AD85" s="452">
        <f t="shared" si="56"/>
        <v>66</v>
      </c>
      <c r="AE85" s="455" t="str">
        <f t="shared" si="57"/>
        <v>E</v>
      </c>
      <c r="AF85" s="453">
        <f t="shared" si="58"/>
        <v>34.884999999999998</v>
      </c>
      <c r="AG85" s="453">
        <f t="shared" si="59"/>
        <v>36.628999999999998</v>
      </c>
      <c r="AH85" s="453">
        <f t="shared" si="60"/>
        <v>38.460999999999999</v>
      </c>
      <c r="AI85" s="453">
        <f t="shared" si="61"/>
        <v>40.378</v>
      </c>
      <c r="AJ85" s="453">
        <f t="shared" si="62"/>
        <v>42.402999999999999</v>
      </c>
      <c r="AK85" s="453">
        <f t="shared" si="63"/>
        <v>44.644999999999996</v>
      </c>
      <c r="AL85" s="453">
        <f t="shared" si="64"/>
        <v>46.887</v>
      </c>
      <c r="AN85" s="9" t="e">
        <f t="shared" si="42"/>
        <v>#VALUE!</v>
      </c>
    </row>
    <row r="86" spans="1:40" ht="12.75" customHeight="1">
      <c r="A86" s="259" t="s">
        <v>16</v>
      </c>
      <c r="B86" s="259" t="s">
        <v>79</v>
      </c>
      <c r="C86" s="259">
        <v>66</v>
      </c>
      <c r="D86" s="260" t="s">
        <v>80</v>
      </c>
      <c r="E86" s="265">
        <v>443</v>
      </c>
      <c r="F86" s="262">
        <v>9</v>
      </c>
      <c r="G86" s="285">
        <f t="shared" ca="1" si="43"/>
        <v>72559.095401390587</v>
      </c>
      <c r="H86" s="285">
        <f t="shared" ca="1" si="44"/>
        <v>76187.11928351903</v>
      </c>
      <c r="I86" s="285">
        <f t="shared" ca="1" si="45"/>
        <v>79997.50991700092</v>
      </c>
      <c r="J86" s="285">
        <f t="shared" ca="1" si="46"/>
        <v>83984.7440844886</v>
      </c>
      <c r="K86" s="285">
        <f t="shared" ca="1" si="47"/>
        <v>88197.177237755968</v>
      </c>
      <c r="L86" s="285">
        <f t="shared" ca="1" si="48"/>
        <v>92860.557501427073</v>
      </c>
      <c r="M86" s="285">
        <f t="shared" ca="1" si="49"/>
        <v>97523.937765098104</v>
      </c>
      <c r="P86" s="409" t="str">
        <f t="shared" si="50"/>
        <v>52360C</v>
      </c>
      <c r="Q86" s="397" t="s">
        <v>826</v>
      </c>
      <c r="R86" s="409" t="str">
        <f t="shared" si="51"/>
        <v>Economic Development Specialist</v>
      </c>
      <c r="S86" s="397">
        <f t="shared" si="52"/>
        <v>66</v>
      </c>
      <c r="T86" s="394" cm="1">
        <f t="array" aca="1" ref="T86" ca="1">IF($Q86="Y",VLOOKUP($P86,INDIRECT($Q$4),T$6,0)*INDIRECT($P$3),VLOOKUP($P86,INDIRECT($Q$4),T$6,0))</f>
        <v>72559.095401390587</v>
      </c>
      <c r="U86" s="394" cm="1">
        <f t="array" aca="1" ref="U86" ca="1">IF($Q86="Y",VLOOKUP($P86,INDIRECT($Q$4),U$6,0)*INDIRECT($P$3),VLOOKUP($P86,INDIRECT($Q$4),U$6,0))</f>
        <v>76187.11928351903</v>
      </c>
      <c r="V86" s="394" cm="1">
        <f t="array" aca="1" ref="V86" ca="1">IF($Q86="Y",VLOOKUP($P86,INDIRECT($Q$4),V$6,0)*INDIRECT($P$3),VLOOKUP($P86,INDIRECT($Q$4),V$6,0))</f>
        <v>79997.50991700092</v>
      </c>
      <c r="W86" s="394" cm="1">
        <f t="array" aca="1" ref="W86" ca="1">IF($Q86="Y",VLOOKUP($P86,INDIRECT($Q$4),W$6,0)*INDIRECT($P$3),VLOOKUP($P86,INDIRECT($Q$4),W$6,0))</f>
        <v>83984.7440844886</v>
      </c>
      <c r="X86" s="394" cm="1">
        <f t="array" aca="1" ref="X86" ca="1">IF($Q86="Y",VLOOKUP($P86,INDIRECT($Q$4),X$6,0)*INDIRECT($P$3),VLOOKUP($P86,INDIRECT($Q$4),X$6,0))</f>
        <v>88197.177237755968</v>
      </c>
      <c r="Y86" s="394" cm="1">
        <f t="array" aca="1" ref="Y86" ca="1">IF($Q86="Y",VLOOKUP($P86,INDIRECT($Q$4),Y$6,0)*INDIRECT($P$3),VLOOKUP($P86,INDIRECT($Q$4),Y$6,0))</f>
        <v>92860.557501427073</v>
      </c>
      <c r="Z86" s="394" cm="1">
        <f t="array" aca="1" ref="Z86" ca="1">IF($Q86="Y",VLOOKUP($P86,INDIRECT($Q$4),Z$6,0)*INDIRECT($P$3),VLOOKUP($P86,INDIRECT($Q$4),Z$6,0))</f>
        <v>97523.937765098104</v>
      </c>
      <c r="AA86" s="406" t="str">
        <f t="shared" si="53"/>
        <v>52360C</v>
      </c>
      <c r="AB86" s="406" t="str">
        <f t="shared" si="54"/>
        <v>Y</v>
      </c>
      <c r="AC86" s="412" t="str">
        <f t="shared" si="55"/>
        <v>Economic Development Specialist</v>
      </c>
      <c r="AD86" s="406">
        <f t="shared" si="56"/>
        <v>66</v>
      </c>
      <c r="AE86" s="398" t="str">
        <f t="shared" si="57"/>
        <v>E</v>
      </c>
      <c r="AF86" s="403">
        <f t="shared" ca="1" si="58"/>
        <v>34.884999999999998</v>
      </c>
      <c r="AG86" s="403">
        <f t="shared" ca="1" si="59"/>
        <v>36.628999999999998</v>
      </c>
      <c r="AH86" s="403">
        <f t="shared" ca="1" si="60"/>
        <v>38.460999999999999</v>
      </c>
      <c r="AI86" s="403">
        <f t="shared" ca="1" si="61"/>
        <v>40.378</v>
      </c>
      <c r="AJ86" s="403">
        <f t="shared" ca="1" si="62"/>
        <v>42.402999999999999</v>
      </c>
      <c r="AK86" s="403">
        <f t="shared" ca="1" si="63"/>
        <v>44.644999999999996</v>
      </c>
      <c r="AL86" s="403">
        <f t="shared" ca="1" si="64"/>
        <v>46.887</v>
      </c>
      <c r="AN86" s="9" t="e">
        <f t="shared" si="42"/>
        <v>#VALUE!</v>
      </c>
    </row>
    <row r="87" spans="1:40" s="59" customFormat="1" ht="12.75" customHeight="1">
      <c r="A87" s="259" t="s">
        <v>16</v>
      </c>
      <c r="B87" s="259" t="s">
        <v>407</v>
      </c>
      <c r="C87" s="259">
        <v>51</v>
      </c>
      <c r="D87" s="260" t="s">
        <v>498</v>
      </c>
      <c r="E87" s="265">
        <v>458</v>
      </c>
      <c r="F87" s="262">
        <v>10</v>
      </c>
      <c r="G87" s="285">
        <f t="shared" ca="1" si="43"/>
        <v>75850.843856459382</v>
      </c>
      <c r="H87" s="285">
        <f t="shared" ca="1" si="44"/>
        <v>79664.220245833203</v>
      </c>
      <c r="I87" s="285">
        <f t="shared" ca="1" si="45"/>
        <v>83968.996305578476</v>
      </c>
      <c r="J87" s="285">
        <f t="shared" ca="1" si="46"/>
        <v>88276.646047606599</v>
      </c>
      <c r="K87" s="285">
        <f t="shared" ca="1" si="47"/>
        <v>92785.453549435901</v>
      </c>
      <c r="L87" s="285">
        <f t="shared" ca="1" si="48"/>
        <v>98431.22537402343</v>
      </c>
      <c r="M87" s="285">
        <f t="shared" ca="1" si="49"/>
        <v>104076.99719861092</v>
      </c>
      <c r="N87" s="9"/>
      <c r="O87" s="9"/>
      <c r="P87" s="409" t="str">
        <f t="shared" si="50"/>
        <v>52364C</v>
      </c>
      <c r="Q87" s="397" t="s">
        <v>826</v>
      </c>
      <c r="R87" s="409" t="str">
        <f t="shared" si="51"/>
        <v>Economic Research Analyst</v>
      </c>
      <c r="S87" s="397">
        <f t="shared" si="52"/>
        <v>51</v>
      </c>
      <c r="T87" s="394" cm="1">
        <f t="array" aca="1" ref="T87" ca="1">IF($Q87="Y",VLOOKUP($P87,INDIRECT($Q$4),T$6,0)*INDIRECT($P$3),VLOOKUP($P87,INDIRECT($Q$4),T$6,0))</f>
        <v>75850.843856459382</v>
      </c>
      <c r="U87" s="394" cm="1">
        <f t="array" aca="1" ref="U87" ca="1">IF($Q87="Y",VLOOKUP($P87,INDIRECT($Q$4),U$6,0)*INDIRECT($P$3),VLOOKUP($P87,INDIRECT($Q$4),U$6,0))</f>
        <v>79664.220245833203</v>
      </c>
      <c r="V87" s="394" cm="1">
        <f t="array" aca="1" ref="V87" ca="1">IF($Q87="Y",VLOOKUP($P87,INDIRECT($Q$4),V$6,0)*INDIRECT($P$3),VLOOKUP($P87,INDIRECT($Q$4),V$6,0))</f>
        <v>83968.996305578476</v>
      </c>
      <c r="W87" s="394" cm="1">
        <f t="array" aca="1" ref="W87" ca="1">IF($Q87="Y",VLOOKUP($P87,INDIRECT($Q$4),W$6,0)*INDIRECT($P$3),VLOOKUP($P87,INDIRECT($Q$4),W$6,0))</f>
        <v>88276.646047606599</v>
      </c>
      <c r="X87" s="394" cm="1">
        <f t="array" aca="1" ref="X87" ca="1">IF($Q87="Y",VLOOKUP($P87,INDIRECT($Q$4),X$6,0)*INDIRECT($P$3),VLOOKUP($P87,INDIRECT($Q$4),X$6,0))</f>
        <v>92785.453549435901</v>
      </c>
      <c r="Y87" s="394" cm="1">
        <f t="array" aca="1" ref="Y87" ca="1">IF($Q87="Y",VLOOKUP($P87,INDIRECT($Q$4),Y$6,0)*INDIRECT($P$3),VLOOKUP($P87,INDIRECT($Q$4),Y$6,0))</f>
        <v>98431.22537402343</v>
      </c>
      <c r="Z87" s="394" cm="1">
        <f t="array" aca="1" ref="Z87" ca="1">IF($Q87="Y",VLOOKUP($P87,INDIRECT($Q$4),Z$6,0)*INDIRECT($P$3),VLOOKUP($P87,INDIRECT($Q$4),Z$6,0))</f>
        <v>104076.99719861092</v>
      </c>
      <c r="AA87" s="406" t="str">
        <f t="shared" si="53"/>
        <v>52364C</v>
      </c>
      <c r="AB87" s="406" t="str">
        <f t="shared" si="54"/>
        <v>Y</v>
      </c>
      <c r="AC87" s="412" t="str">
        <f t="shared" si="55"/>
        <v>Economic Research Analyst</v>
      </c>
      <c r="AD87" s="406">
        <f t="shared" si="56"/>
        <v>51</v>
      </c>
      <c r="AE87" s="398" t="str">
        <f t="shared" si="57"/>
        <v>E</v>
      </c>
      <c r="AF87" s="403">
        <f t="shared" ca="1" si="58"/>
        <v>36.466999999999999</v>
      </c>
      <c r="AG87" s="403">
        <f t="shared" ca="1" si="59"/>
        <v>38.300999999999995</v>
      </c>
      <c r="AH87" s="403">
        <f t="shared" ca="1" si="60"/>
        <v>40.369999999999997</v>
      </c>
      <c r="AI87" s="403">
        <f t="shared" ca="1" si="61"/>
        <v>42.440999999999995</v>
      </c>
      <c r="AJ87" s="403">
        <f t="shared" ca="1" si="62"/>
        <v>44.608999999999995</v>
      </c>
      <c r="AK87" s="403">
        <f t="shared" ca="1" si="63"/>
        <v>47.323</v>
      </c>
      <c r="AL87" s="403">
        <f t="shared" ca="1" si="64"/>
        <v>50.037999999999997</v>
      </c>
      <c r="AN87" s="9" t="e">
        <f t="shared" si="42"/>
        <v>#VALUE!</v>
      </c>
    </row>
    <row r="88" spans="1:40" ht="12.75" customHeight="1">
      <c r="A88" s="259" t="s">
        <v>16</v>
      </c>
      <c r="B88" s="259" t="s">
        <v>81</v>
      </c>
      <c r="C88" s="259">
        <v>72</v>
      </c>
      <c r="D88" s="260" t="s">
        <v>82</v>
      </c>
      <c r="E88" s="265">
        <v>465</v>
      </c>
      <c r="F88" s="262">
        <v>10</v>
      </c>
      <c r="G88" s="285">
        <f t="shared" ca="1" si="43"/>
        <v>75977.285876905851</v>
      </c>
      <c r="H88" s="285">
        <f t="shared" ca="1" si="44"/>
        <v>79991.820026080837</v>
      </c>
      <c r="I88" s="285">
        <f t="shared" ca="1" si="45"/>
        <v>84175.901429945385</v>
      </c>
      <c r="J88" s="285">
        <f t="shared" ca="1" si="46"/>
        <v>88601.372145571353</v>
      </c>
      <c r="K88" s="285">
        <f t="shared" ca="1" si="47"/>
        <v>93279.726902090246</v>
      </c>
      <c r="L88" s="285">
        <f t="shared" ca="1" si="48"/>
        <v>98917.243446715307</v>
      </c>
      <c r="M88" s="285">
        <f t="shared" ca="1" si="49"/>
        <v>104553.86204952386</v>
      </c>
      <c r="P88" s="409" t="str">
        <f t="shared" si="50"/>
        <v>03943C</v>
      </c>
      <c r="Q88" s="397" t="s">
        <v>826</v>
      </c>
      <c r="R88" s="409" t="str">
        <f t="shared" si="51"/>
        <v>Emergency Management Assistant</v>
      </c>
      <c r="S88" s="397">
        <f t="shared" si="52"/>
        <v>72</v>
      </c>
      <c r="T88" s="394" cm="1">
        <f t="array" aca="1" ref="T88" ca="1">IF($Q88="Y",VLOOKUP($P88,INDIRECT($Q$4),T$6,0)*INDIRECT($P$3),VLOOKUP($P88,INDIRECT($Q$4),T$6,0))</f>
        <v>75977.285876905851</v>
      </c>
      <c r="U88" s="394" cm="1">
        <f t="array" aca="1" ref="U88" ca="1">IF($Q88="Y",VLOOKUP($P88,INDIRECT($Q$4),U$6,0)*INDIRECT($P$3),VLOOKUP($P88,INDIRECT($Q$4),U$6,0))</f>
        <v>79991.820026080837</v>
      </c>
      <c r="V88" s="463" cm="1">
        <f t="array" aca="1" ref="V88" ca="1">IF($Q88="Y",VLOOKUP($P88,INDIRECT($Q$4),V$6,0)*INDIRECT($P$3),VLOOKUP($P88,INDIRECT($Q$4),V$6,0))</f>
        <v>84175.901429945385</v>
      </c>
      <c r="W88" s="394" cm="1">
        <f t="array" aca="1" ref="W88" ca="1">IF($Q88="Y",VLOOKUP($P88,INDIRECT($Q$4),W$6,0)*INDIRECT($P$3),VLOOKUP($P88,INDIRECT($Q$4),W$6,0))</f>
        <v>88601.372145571353</v>
      </c>
      <c r="X88" s="394" cm="1">
        <f t="array" aca="1" ref="X88" ca="1">IF($Q88="Y",VLOOKUP($P88,INDIRECT($Q$4),X$6,0)*INDIRECT($P$3),VLOOKUP($P88,INDIRECT($Q$4),X$6,0))</f>
        <v>93279.726902090246</v>
      </c>
      <c r="Y88" s="394" cm="1">
        <f t="array" aca="1" ref="Y88" ca="1">IF($Q88="Y",VLOOKUP($P88,INDIRECT($Q$4),Y$6,0)*INDIRECT($P$3),VLOOKUP($P88,INDIRECT($Q$4),Y$6,0))</f>
        <v>98917.243446715307</v>
      </c>
      <c r="Z88" s="394" cm="1">
        <f t="array" aca="1" ref="Z88" ca="1">IF($Q88="Y",VLOOKUP($P88,INDIRECT($Q$4),Z$6,0)*INDIRECT($P$3),VLOOKUP($P88,INDIRECT($Q$4),Z$6,0))</f>
        <v>104553.86204952386</v>
      </c>
      <c r="AA88" s="406" t="str">
        <f t="shared" si="53"/>
        <v>03943C</v>
      </c>
      <c r="AB88" s="406" t="str">
        <f t="shared" si="54"/>
        <v>Y</v>
      </c>
      <c r="AC88" s="412" t="str">
        <f t="shared" si="55"/>
        <v>Emergency Management Assistant</v>
      </c>
      <c r="AD88" s="406">
        <f t="shared" si="56"/>
        <v>72</v>
      </c>
      <c r="AE88" s="398" t="str">
        <f t="shared" si="57"/>
        <v>E</v>
      </c>
      <c r="AF88" s="403">
        <f t="shared" ca="1" si="58"/>
        <v>36.527999999999999</v>
      </c>
      <c r="AG88" s="403">
        <f t="shared" ca="1" si="59"/>
        <v>38.457999999999998</v>
      </c>
      <c r="AH88" s="403">
        <f t="shared" ca="1" si="60"/>
        <v>40.47</v>
      </c>
      <c r="AI88" s="403">
        <f t="shared" ca="1" si="61"/>
        <v>42.596999999999994</v>
      </c>
      <c r="AJ88" s="403">
        <f t="shared" ca="1" si="62"/>
        <v>44.846999999999994</v>
      </c>
      <c r="AK88" s="403">
        <f t="shared" ca="1" si="63"/>
        <v>47.556999999999995</v>
      </c>
      <c r="AL88" s="403">
        <f t="shared" ca="1" si="64"/>
        <v>50.266999999999996</v>
      </c>
      <c r="AN88" s="9" t="e">
        <f t="shared" si="42"/>
        <v>#VALUE!</v>
      </c>
    </row>
    <row r="89" spans="1:40" s="441" customFormat="1" ht="12.75" customHeight="1">
      <c r="A89" s="256" t="s">
        <v>16</v>
      </c>
      <c r="B89" s="256" t="s">
        <v>85</v>
      </c>
      <c r="C89" s="256">
        <v>99</v>
      </c>
      <c r="D89" s="276" t="s">
        <v>634</v>
      </c>
      <c r="E89" s="277">
        <v>415</v>
      </c>
      <c r="F89" s="278">
        <v>9</v>
      </c>
      <c r="G89" s="380">
        <f t="shared" si="43"/>
        <v>69416.005404497148</v>
      </c>
      <c r="H89" s="380">
        <f t="shared" si="44"/>
        <v>73071.659741775409</v>
      </c>
      <c r="I89" s="380">
        <f t="shared" si="45"/>
        <v>76929.026459535453</v>
      </c>
      <c r="J89" s="380">
        <f t="shared" si="46"/>
        <v>80945.273323351023</v>
      </c>
      <c r="K89" s="380">
        <f t="shared" si="47"/>
        <v>85207.441295888144</v>
      </c>
      <c r="L89" s="380">
        <f t="shared" si="48"/>
        <v>90363.712538271342</v>
      </c>
      <c r="M89" s="380">
        <f t="shared" si="49"/>
        <v>95518.856567309995</v>
      </c>
      <c r="N89" s="441" t="s">
        <v>633</v>
      </c>
      <c r="P89" s="451" t="str">
        <f t="shared" si="50"/>
        <v>03947C</v>
      </c>
      <c r="Q89" s="452" t="s">
        <v>826</v>
      </c>
      <c r="R89" s="451" t="str">
        <f t="shared" si="51"/>
        <v>Emergency Management Grants and Training Specialist</v>
      </c>
      <c r="S89" s="452">
        <f t="shared" si="52"/>
        <v>99</v>
      </c>
      <c r="T89" s="453">
        <v>69416.005404497148</v>
      </c>
      <c r="U89" s="453">
        <v>73071.659741775409</v>
      </c>
      <c r="V89" s="453">
        <v>76929.026459535453</v>
      </c>
      <c r="W89" s="453">
        <v>80945.273323351023</v>
      </c>
      <c r="X89" s="453">
        <v>85207.441295888144</v>
      </c>
      <c r="Y89" s="453">
        <v>90363.712538271342</v>
      </c>
      <c r="Z89" s="453">
        <v>95518.856567309995</v>
      </c>
      <c r="AA89" s="452" t="str">
        <f t="shared" si="53"/>
        <v>03947C</v>
      </c>
      <c r="AB89" s="452" t="str">
        <f t="shared" si="54"/>
        <v>Y</v>
      </c>
      <c r="AC89" s="454" t="str">
        <f t="shared" si="55"/>
        <v>Emergency Management Grants and Training Specialist</v>
      </c>
      <c r="AD89" s="452">
        <f t="shared" si="56"/>
        <v>99</v>
      </c>
      <c r="AE89" s="455" t="str">
        <f t="shared" si="57"/>
        <v>E</v>
      </c>
      <c r="AF89" s="453">
        <f t="shared" si="58"/>
        <v>33.373999999999995</v>
      </c>
      <c r="AG89" s="453">
        <f t="shared" si="59"/>
        <v>35.131</v>
      </c>
      <c r="AH89" s="453">
        <f t="shared" si="60"/>
        <v>36.985999999999997</v>
      </c>
      <c r="AI89" s="453">
        <f t="shared" si="61"/>
        <v>38.915999999999997</v>
      </c>
      <c r="AJ89" s="453">
        <f t="shared" si="62"/>
        <v>40.966000000000001</v>
      </c>
      <c r="AK89" s="453">
        <f t="shared" si="63"/>
        <v>43.445</v>
      </c>
      <c r="AL89" s="453">
        <f t="shared" si="64"/>
        <v>45.922999999999995</v>
      </c>
      <c r="AN89" s="9" t="e">
        <f t="shared" si="42"/>
        <v>#VALUE!</v>
      </c>
    </row>
    <row r="90" spans="1:40" s="23" customFormat="1" ht="12.75" customHeight="1">
      <c r="A90" s="259" t="s">
        <v>16</v>
      </c>
      <c r="B90" s="262" t="s">
        <v>371</v>
      </c>
      <c r="C90" s="259">
        <v>58</v>
      </c>
      <c r="D90" s="268" t="s">
        <v>372</v>
      </c>
      <c r="E90" s="265">
        <v>493</v>
      </c>
      <c r="F90" s="262">
        <v>10</v>
      </c>
      <c r="G90" s="285">
        <f t="shared" ca="1" si="43"/>
        <v>79991.820026080837</v>
      </c>
      <c r="H90" s="285">
        <f t="shared" ca="1" si="44"/>
        <v>84460.395975949912</v>
      </c>
      <c r="I90" s="285">
        <f t="shared" ca="1" si="45"/>
        <v>88684.708931774701</v>
      </c>
      <c r="J90" s="285">
        <f t="shared" ca="1" si="46"/>
        <v>93113.053329683535</v>
      </c>
      <c r="K90" s="285">
        <f t="shared" ca="1" si="47"/>
        <v>97788.534403919562</v>
      </c>
      <c r="L90" s="285">
        <f t="shared" ca="1" si="48"/>
        <v>103573.70647694018</v>
      </c>
      <c r="M90" s="285">
        <f t="shared" ca="1" si="49"/>
        <v>109358.87854996073</v>
      </c>
      <c r="N90" s="9"/>
      <c r="O90" s="9"/>
      <c r="P90" s="409" t="str">
        <f t="shared" si="50"/>
        <v>03948C</v>
      </c>
      <c r="Q90" s="397" t="s">
        <v>826</v>
      </c>
      <c r="R90" s="409" t="str">
        <f t="shared" si="51"/>
        <v>Emergency Management Operations Administrator</v>
      </c>
      <c r="S90" s="397">
        <f t="shared" si="52"/>
        <v>58</v>
      </c>
      <c r="T90" s="394" cm="1">
        <f t="array" aca="1" ref="T90" ca="1">IF($Q90="Y",VLOOKUP($P90,INDIRECT($Q$4),T$6,0)*INDIRECT($P$3),VLOOKUP($P90,INDIRECT($Q$4),T$6,0))</f>
        <v>79991.820026080837</v>
      </c>
      <c r="U90" s="394" cm="1">
        <f t="array" aca="1" ref="U90" ca="1">IF($Q90="Y",VLOOKUP($P90,INDIRECT($Q$4),U$6,0)*INDIRECT($P$3),VLOOKUP($P90,INDIRECT($Q$4),U$6,0))</f>
        <v>84460.395975949912</v>
      </c>
      <c r="V90" s="394" cm="1">
        <f t="array" aca="1" ref="V90" ca="1">IF($Q90="Y",VLOOKUP($P90,INDIRECT($Q$4),V$6,0)*INDIRECT($P$3),VLOOKUP($P90,INDIRECT($Q$4),V$6,0))</f>
        <v>88684.708931774701</v>
      </c>
      <c r="W90" s="394" cm="1">
        <f t="array" aca="1" ref="W90" ca="1">IF($Q90="Y",VLOOKUP($P90,INDIRECT($Q$4),W$6,0)*INDIRECT($P$3),VLOOKUP($P90,INDIRECT($Q$4),W$6,0))</f>
        <v>93113.053329683535</v>
      </c>
      <c r="X90" s="394" cm="1">
        <f t="array" aca="1" ref="X90" ca="1">IF($Q90="Y",VLOOKUP($P90,INDIRECT($Q$4),X$6,0)*INDIRECT($P$3),VLOOKUP($P90,INDIRECT($Q$4),X$6,0))</f>
        <v>97788.534403919562</v>
      </c>
      <c r="Y90" s="394" cm="1">
        <f t="array" aca="1" ref="Y90" ca="1">IF($Q90="Y",VLOOKUP($P90,INDIRECT($Q$4),Y$6,0)*INDIRECT($P$3),VLOOKUP($P90,INDIRECT($Q$4),Y$6,0))</f>
        <v>103573.70647694018</v>
      </c>
      <c r="Z90" s="394" cm="1">
        <f t="array" aca="1" ref="Z90" ca="1">IF($Q90="Y",VLOOKUP($P90,INDIRECT($Q$4),Z$6,0)*INDIRECT($P$3),VLOOKUP($P90,INDIRECT($Q$4),Z$6,0))</f>
        <v>109358.87854996073</v>
      </c>
      <c r="AA90" s="406" t="str">
        <f t="shared" si="53"/>
        <v>03948C</v>
      </c>
      <c r="AB90" s="406" t="str">
        <f t="shared" si="54"/>
        <v>Y</v>
      </c>
      <c r="AC90" s="412" t="str">
        <f t="shared" si="55"/>
        <v>Emergency Management Operations Administrator</v>
      </c>
      <c r="AD90" s="406">
        <f t="shared" si="56"/>
        <v>58</v>
      </c>
      <c r="AE90" s="398" t="str">
        <f t="shared" si="57"/>
        <v>E</v>
      </c>
      <c r="AF90" s="403">
        <f t="shared" ca="1" si="58"/>
        <v>38.457999999999998</v>
      </c>
      <c r="AG90" s="403">
        <f t="shared" ca="1" si="59"/>
        <v>40.605999999999995</v>
      </c>
      <c r="AH90" s="403">
        <f t="shared" ca="1" si="60"/>
        <v>42.637</v>
      </c>
      <c r="AI90" s="403">
        <f t="shared" ca="1" si="61"/>
        <v>44.765999999999998</v>
      </c>
      <c r="AJ90" s="403">
        <f t="shared" ca="1" si="62"/>
        <v>47.013999999999996</v>
      </c>
      <c r="AK90" s="403">
        <f t="shared" ca="1" si="63"/>
        <v>49.795999999999999</v>
      </c>
      <c r="AL90" s="403">
        <f t="shared" ca="1" si="64"/>
        <v>52.576999999999998</v>
      </c>
      <c r="AN90" s="9" t="e">
        <f t="shared" si="42"/>
        <v>#VALUE!</v>
      </c>
    </row>
    <row r="91" spans="1:40" ht="12.75" customHeight="1">
      <c r="A91" s="259" t="s">
        <v>16</v>
      </c>
      <c r="B91" s="262" t="s">
        <v>381</v>
      </c>
      <c r="C91" s="259">
        <v>109</v>
      </c>
      <c r="D91" s="268" t="s">
        <v>380</v>
      </c>
      <c r="E91" s="265">
        <v>508</v>
      </c>
      <c r="F91" s="262">
        <v>11</v>
      </c>
      <c r="G91" s="285">
        <f t="shared" ca="1" si="43"/>
        <v>88721.225854578137</v>
      </c>
      <c r="H91" s="285">
        <f t="shared" ca="1" si="44"/>
        <v>92418.427525439154</v>
      </c>
      <c r="I91" s="285">
        <f t="shared" ca="1" si="45"/>
        <v>96269.195338999125</v>
      </c>
      <c r="J91" s="285">
        <f t="shared" ca="1" si="46"/>
        <v>100279.98165419495</v>
      </c>
      <c r="K91" s="285">
        <f t="shared" ca="1" si="47"/>
        <v>104458.52930175097</v>
      </c>
      <c r="L91" s="285">
        <f t="shared" ca="1" si="48"/>
        <v>108811.29064060409</v>
      </c>
      <c r="M91" s="285">
        <f t="shared" ca="1" si="49"/>
        <v>113346.00850147869</v>
      </c>
      <c r="P91" s="409" t="str">
        <f t="shared" si="50"/>
        <v>03949C</v>
      </c>
      <c r="Q91" s="397" t="s">
        <v>826</v>
      </c>
      <c r="R91" s="409" t="str">
        <f t="shared" si="51"/>
        <v>Emergency Management Planning Administrator</v>
      </c>
      <c r="S91" s="397">
        <f t="shared" si="52"/>
        <v>109</v>
      </c>
      <c r="T91" s="394" cm="1">
        <f t="array" aca="1" ref="T91" ca="1">IF($Q91="Y",VLOOKUP($P91,INDIRECT($Q$4),T$6,0)*INDIRECT($P$3),VLOOKUP($P91,INDIRECT($Q$4),T$6,0))</f>
        <v>88721.225854578137</v>
      </c>
      <c r="U91" s="394" cm="1">
        <f t="array" aca="1" ref="U91" ca="1">IF($Q91="Y",VLOOKUP($P91,INDIRECT($Q$4),U$6,0)*INDIRECT($P$3),VLOOKUP($P91,INDIRECT($Q$4),U$6,0))</f>
        <v>92418.427525439154</v>
      </c>
      <c r="V91" s="394" cm="1">
        <f t="array" aca="1" ref="V91" ca="1">IF($Q91="Y",VLOOKUP($P91,INDIRECT($Q$4),V$6,0)*INDIRECT($P$3),VLOOKUP($P91,INDIRECT($Q$4),V$6,0))</f>
        <v>96269.195338999125</v>
      </c>
      <c r="W91" s="394" cm="1">
        <f t="array" aca="1" ref="W91" ca="1">IF($Q91="Y",VLOOKUP($P91,INDIRECT($Q$4),W$6,0)*INDIRECT($P$3),VLOOKUP($P91,INDIRECT($Q$4),W$6,0))</f>
        <v>100279.98165419495</v>
      </c>
      <c r="X91" s="394" cm="1">
        <f t="array" aca="1" ref="X91" ca="1">IF($Q91="Y",VLOOKUP($P91,INDIRECT($Q$4),X$6,0)*INDIRECT($P$3),VLOOKUP($P91,INDIRECT($Q$4),X$6,0))</f>
        <v>104458.52930175097</v>
      </c>
      <c r="Y91" s="394" cm="1">
        <f t="array" aca="1" ref="Y91" ca="1">IF($Q91="Y",VLOOKUP($P91,INDIRECT($Q$4),Y$6,0)*INDIRECT($P$3),VLOOKUP($P91,INDIRECT($Q$4),Y$6,0))</f>
        <v>108811.29064060409</v>
      </c>
      <c r="Z91" s="394" cm="1">
        <f t="array" aca="1" ref="Z91" ca="1">IF($Q91="Y",VLOOKUP($P91,INDIRECT($Q$4),Z$6,0)*INDIRECT($P$3),VLOOKUP($P91,INDIRECT($Q$4),Z$6,0))</f>
        <v>113346.00850147869</v>
      </c>
      <c r="AA91" s="406" t="str">
        <f t="shared" si="53"/>
        <v>03949C</v>
      </c>
      <c r="AB91" s="406" t="str">
        <f t="shared" si="54"/>
        <v>Y</v>
      </c>
      <c r="AC91" s="412" t="str">
        <f t="shared" si="55"/>
        <v>Emergency Management Planning Administrator</v>
      </c>
      <c r="AD91" s="406">
        <f t="shared" si="56"/>
        <v>109</v>
      </c>
      <c r="AE91" s="398" t="str">
        <f t="shared" si="57"/>
        <v>E</v>
      </c>
      <c r="AF91" s="403">
        <f t="shared" ca="1" si="58"/>
        <v>42.655000000000001</v>
      </c>
      <c r="AG91" s="403">
        <f t="shared" ca="1" si="59"/>
        <v>44.431999999999995</v>
      </c>
      <c r="AH91" s="403">
        <f t="shared" ca="1" si="60"/>
        <v>46.283999999999999</v>
      </c>
      <c r="AI91" s="403">
        <f t="shared" ca="1" si="61"/>
        <v>48.211999999999996</v>
      </c>
      <c r="AJ91" s="403">
        <f t="shared" ca="1" si="62"/>
        <v>50.220999999999997</v>
      </c>
      <c r="AK91" s="403">
        <f t="shared" ca="1" si="63"/>
        <v>52.314</v>
      </c>
      <c r="AL91" s="403">
        <f t="shared" ca="1" si="64"/>
        <v>54.494</v>
      </c>
      <c r="AN91" s="9" t="e">
        <f t="shared" si="42"/>
        <v>#VALUE!</v>
      </c>
    </row>
    <row r="92" spans="1:40" ht="12.75" customHeight="1">
      <c r="A92" s="259" t="s">
        <v>16</v>
      </c>
      <c r="B92" s="259" t="s">
        <v>83</v>
      </c>
      <c r="C92" s="259">
        <v>98</v>
      </c>
      <c r="D92" s="268" t="s">
        <v>499</v>
      </c>
      <c r="E92" s="265">
        <v>520</v>
      </c>
      <c r="F92" s="280">
        <v>11</v>
      </c>
      <c r="G92" s="285">
        <f t="shared" ca="1" si="43"/>
        <v>82920.929892826927</v>
      </c>
      <c r="H92" s="285">
        <f t="shared" ca="1" si="44"/>
        <v>87285.334859941795</v>
      </c>
      <c r="I92" s="285">
        <f t="shared" ca="1" si="45"/>
        <v>91879.082662688292</v>
      </c>
      <c r="J92" s="285">
        <f t="shared" ca="1" si="46"/>
        <v>96714.604850622098</v>
      </c>
      <c r="K92" s="285">
        <f t="shared" ca="1" si="47"/>
        <v>101804.33872066357</v>
      </c>
      <c r="L92" s="285">
        <f t="shared" ca="1" si="48"/>
        <v>107327.55291160745</v>
      </c>
      <c r="M92" s="285">
        <f t="shared" ca="1" si="49"/>
        <v>112850.76710255128</v>
      </c>
      <c r="P92" s="409" t="str">
        <f t="shared" si="50"/>
        <v>03957C</v>
      </c>
      <c r="Q92" s="397" t="s">
        <v>826</v>
      </c>
      <c r="R92" s="409" t="str">
        <f t="shared" si="51"/>
        <v>Emergency Management Training Manager</v>
      </c>
      <c r="S92" s="397">
        <f t="shared" si="52"/>
        <v>98</v>
      </c>
      <c r="T92" s="394" cm="1">
        <f t="array" aca="1" ref="T92" ca="1">IF($Q92="Y",VLOOKUP($P92,INDIRECT($Q$4),T$6,0)*INDIRECT($P$3),VLOOKUP($P92,INDIRECT($Q$4),T$6,0))</f>
        <v>82920.929892826927</v>
      </c>
      <c r="U92" s="394" cm="1">
        <f t="array" aca="1" ref="U92" ca="1">IF($Q92="Y",VLOOKUP($P92,INDIRECT($Q$4),U$6,0)*INDIRECT($P$3),VLOOKUP($P92,INDIRECT($Q$4),U$6,0))</f>
        <v>87285.334859941795</v>
      </c>
      <c r="V92" s="394" cm="1">
        <f t="array" aca="1" ref="V92" ca="1">IF($Q92="Y",VLOOKUP($P92,INDIRECT($Q$4),V$6,0)*INDIRECT($P$3),VLOOKUP($P92,INDIRECT($Q$4),V$6,0))</f>
        <v>91879.082662688292</v>
      </c>
      <c r="W92" s="394" cm="1">
        <f t="array" aca="1" ref="W92" ca="1">IF($Q92="Y",VLOOKUP($P92,INDIRECT($Q$4),W$6,0)*INDIRECT($P$3),VLOOKUP($P92,INDIRECT($Q$4),W$6,0))</f>
        <v>96714.604850622098</v>
      </c>
      <c r="X92" s="394" cm="1">
        <f t="array" aca="1" ref="X92" ca="1">IF($Q92="Y",VLOOKUP($P92,INDIRECT($Q$4),X$6,0)*INDIRECT($P$3),VLOOKUP($P92,INDIRECT($Q$4),X$6,0))</f>
        <v>101804.33872066357</v>
      </c>
      <c r="Y92" s="394" cm="1">
        <f t="array" aca="1" ref="Y92" ca="1">IF($Q92="Y",VLOOKUP($P92,INDIRECT($Q$4),Y$6,0)*INDIRECT($P$3),VLOOKUP($P92,INDIRECT($Q$4),Y$6,0))</f>
        <v>107327.55291160745</v>
      </c>
      <c r="Z92" s="394" cm="1">
        <f t="array" aca="1" ref="Z92" ca="1">IF($Q92="Y",VLOOKUP($P92,INDIRECT($Q$4),Z$6,0)*INDIRECT($P$3),VLOOKUP($P92,INDIRECT($Q$4),Z$6,0))</f>
        <v>112850.76710255128</v>
      </c>
      <c r="AA92" s="406" t="str">
        <f t="shared" si="53"/>
        <v>03957C</v>
      </c>
      <c r="AB92" s="406" t="str">
        <f t="shared" si="54"/>
        <v>Y</v>
      </c>
      <c r="AC92" s="412" t="str">
        <f t="shared" si="55"/>
        <v>Emergency Management Training Manager</v>
      </c>
      <c r="AD92" s="406">
        <f t="shared" si="56"/>
        <v>98</v>
      </c>
      <c r="AE92" s="398" t="str">
        <f t="shared" si="57"/>
        <v>E</v>
      </c>
      <c r="AF92" s="403">
        <f t="shared" ca="1" si="58"/>
        <v>39.866</v>
      </c>
      <c r="AG92" s="403">
        <f t="shared" ca="1" si="59"/>
        <v>41.964999999999996</v>
      </c>
      <c r="AH92" s="403">
        <f t="shared" ca="1" si="60"/>
        <v>44.172999999999995</v>
      </c>
      <c r="AI92" s="403">
        <f t="shared" ca="1" si="61"/>
        <v>46.497999999999998</v>
      </c>
      <c r="AJ92" s="403">
        <f t="shared" ca="1" si="62"/>
        <v>48.945</v>
      </c>
      <c r="AK92" s="403">
        <f t="shared" ca="1" si="63"/>
        <v>51.599999999999994</v>
      </c>
      <c r="AL92" s="403">
        <f t="shared" ca="1" si="64"/>
        <v>54.256</v>
      </c>
      <c r="AN92" s="9" t="e">
        <f t="shared" si="42"/>
        <v>#VALUE!</v>
      </c>
    </row>
    <row r="93" spans="1:40" ht="12.75" customHeight="1">
      <c r="A93" s="259" t="s">
        <v>16</v>
      </c>
      <c r="B93" s="262" t="s">
        <v>88</v>
      </c>
      <c r="C93" s="259" t="s">
        <v>20</v>
      </c>
      <c r="D93" s="268" t="s">
        <v>89</v>
      </c>
      <c r="E93" s="265">
        <v>393</v>
      </c>
      <c r="F93" s="262">
        <v>8</v>
      </c>
      <c r="G93" s="285">
        <f t="shared" ca="1" si="43"/>
        <v>62729.610552856684</v>
      </c>
      <c r="H93" s="285">
        <f t="shared" ca="1" si="44"/>
        <v>66134.924058062388</v>
      </c>
      <c r="I93" s="285">
        <f t="shared" ca="1" si="45"/>
        <v>69580.469115228305</v>
      </c>
      <c r="J93" s="285">
        <f t="shared" ca="1" si="46"/>
        <v>73307.635036115898</v>
      </c>
      <c r="K93" s="285">
        <f t="shared" ca="1" si="47"/>
        <v>77164.116659732812</v>
      </c>
      <c r="L93" s="285">
        <f t="shared" ca="1" si="48"/>
        <v>81949.571758882987</v>
      </c>
      <c r="M93" s="285">
        <f t="shared" ca="1" si="49"/>
        <v>86735.026858033176</v>
      </c>
      <c r="P93" s="409" t="str">
        <f t="shared" si="50"/>
        <v>03959C</v>
      </c>
      <c r="Q93" s="397" t="s">
        <v>826</v>
      </c>
      <c r="R93" s="409" t="str">
        <f t="shared" si="51"/>
        <v>Employment Equity Analyst</v>
      </c>
      <c r="S93" s="397" t="str">
        <f t="shared" si="52"/>
        <v>33B</v>
      </c>
      <c r="T93" s="394" cm="1">
        <f t="array" aca="1" ref="T93" ca="1">IF($Q93="Y",VLOOKUP($P93,INDIRECT($Q$4),T$6,0)*INDIRECT($P$3),VLOOKUP($P93,INDIRECT($Q$4),T$6,0))</f>
        <v>62729.610552856684</v>
      </c>
      <c r="U93" s="394" cm="1">
        <f t="array" aca="1" ref="U93" ca="1">IF($Q93="Y",VLOOKUP($P93,INDIRECT($Q$4),U$6,0)*INDIRECT($P$3),VLOOKUP($P93,INDIRECT($Q$4),U$6,0))</f>
        <v>66134.924058062388</v>
      </c>
      <c r="V93" s="394" cm="1">
        <f t="array" aca="1" ref="V93" ca="1">IF($Q93="Y",VLOOKUP($P93,INDIRECT($Q$4),V$6,0)*INDIRECT($P$3),VLOOKUP($P93,INDIRECT($Q$4),V$6,0))</f>
        <v>69580.469115228305</v>
      </c>
      <c r="W93" s="394" cm="1">
        <f t="array" aca="1" ref="W93" ca="1">IF($Q93="Y",VLOOKUP($P93,INDIRECT($Q$4),W$6,0)*INDIRECT($P$3),VLOOKUP($P93,INDIRECT($Q$4),W$6,0))</f>
        <v>73307.635036115898</v>
      </c>
      <c r="X93" s="394" cm="1">
        <f t="array" aca="1" ref="X93" ca="1">IF($Q93="Y",VLOOKUP($P93,INDIRECT($Q$4),X$6,0)*INDIRECT($P$3),VLOOKUP($P93,INDIRECT($Q$4),X$6,0))</f>
        <v>77164.116659732812</v>
      </c>
      <c r="Y93" s="394" cm="1">
        <f t="array" aca="1" ref="Y93" ca="1">IF($Q93="Y",VLOOKUP($P93,INDIRECT($Q$4),Y$6,0)*INDIRECT($P$3),VLOOKUP($P93,INDIRECT($Q$4),Y$6,0))</f>
        <v>81949.571758882987</v>
      </c>
      <c r="Z93" s="394" cm="1">
        <f t="array" aca="1" ref="Z93" ca="1">IF($Q93="Y",VLOOKUP($P93,INDIRECT($Q$4),Z$6,0)*INDIRECT($P$3),VLOOKUP($P93,INDIRECT($Q$4),Z$6,0))</f>
        <v>86735.026858033176</v>
      </c>
      <c r="AA93" s="406" t="str">
        <f t="shared" si="53"/>
        <v>03959C</v>
      </c>
      <c r="AB93" s="406" t="str">
        <f t="shared" si="54"/>
        <v>Y</v>
      </c>
      <c r="AC93" s="412" t="str">
        <f t="shared" si="55"/>
        <v>Employment Equity Analyst</v>
      </c>
      <c r="AD93" s="406" t="str">
        <f t="shared" si="56"/>
        <v>33B</v>
      </c>
      <c r="AE93" s="398" t="str">
        <f t="shared" si="57"/>
        <v>E</v>
      </c>
      <c r="AF93" s="403">
        <f t="shared" ca="1" si="58"/>
        <v>30.159000000000002</v>
      </c>
      <c r="AG93" s="403">
        <f t="shared" ca="1" si="59"/>
        <v>31.796000000000003</v>
      </c>
      <c r="AH93" s="403">
        <f t="shared" ca="1" si="60"/>
        <v>33.452999999999996</v>
      </c>
      <c r="AI93" s="403">
        <f t="shared" ca="1" si="61"/>
        <v>35.244999999999997</v>
      </c>
      <c r="AJ93" s="403">
        <f t="shared" ca="1" si="62"/>
        <v>37.098999999999997</v>
      </c>
      <c r="AK93" s="403">
        <f t="shared" ca="1" si="63"/>
        <v>39.399000000000001</v>
      </c>
      <c r="AL93" s="403">
        <f t="shared" ca="1" si="64"/>
        <v>41.699999999999996</v>
      </c>
      <c r="AN93" s="9" t="e">
        <f t="shared" si="42"/>
        <v>#VALUE!</v>
      </c>
    </row>
    <row r="94" spans="1:40" ht="12.75" customHeight="1">
      <c r="A94" s="259" t="s">
        <v>16</v>
      </c>
      <c r="B94" s="259" t="s">
        <v>92</v>
      </c>
      <c r="C94" s="259" t="s">
        <v>93</v>
      </c>
      <c r="D94" s="281" t="s">
        <v>94</v>
      </c>
      <c r="E94" s="265">
        <v>525</v>
      </c>
      <c r="F94" s="262">
        <v>11</v>
      </c>
      <c r="G94" s="285">
        <f t="shared" ca="1" si="43"/>
        <v>87413.822942173661</v>
      </c>
      <c r="H94" s="285">
        <f t="shared" ca="1" si="44"/>
        <v>92086.318260517772</v>
      </c>
      <c r="I94" s="285">
        <f t="shared" ca="1" si="45"/>
        <v>96722.398276973283</v>
      </c>
      <c r="J94" s="285">
        <f t="shared" ca="1" si="46"/>
        <v>101476.90561398833</v>
      </c>
      <c r="K94" s="285">
        <f t="shared" ca="1" si="47"/>
        <v>106929.71774574176</v>
      </c>
      <c r="L94" s="285">
        <f t="shared" ca="1" si="48"/>
        <v>113254.87209457219</v>
      </c>
      <c r="M94" s="285">
        <f t="shared" ca="1" si="49"/>
        <v>119580.02644340265</v>
      </c>
      <c r="P94" s="409" t="str">
        <f t="shared" si="50"/>
        <v>03958C</v>
      </c>
      <c r="Q94" s="397" t="s">
        <v>826</v>
      </c>
      <c r="R94" s="409" t="str">
        <f t="shared" si="51"/>
        <v>Energy Manager</v>
      </c>
      <c r="S94" s="397" t="str">
        <f t="shared" si="52"/>
        <v>56</v>
      </c>
      <c r="T94" s="394" cm="1">
        <f t="array" aca="1" ref="T94" ca="1">IF($Q94="Y",VLOOKUP($P94,INDIRECT($Q$4),T$6,0)*INDIRECT($P$3),VLOOKUP($P94,INDIRECT($Q$4),T$6,0))</f>
        <v>87413.822942173661</v>
      </c>
      <c r="U94" s="394" cm="1">
        <f t="array" aca="1" ref="U94" ca="1">IF($Q94="Y",VLOOKUP($P94,INDIRECT($Q$4),U$6,0)*INDIRECT($P$3),VLOOKUP($P94,INDIRECT($Q$4),U$6,0))</f>
        <v>92086.318260517772</v>
      </c>
      <c r="V94" s="394" cm="1">
        <f t="array" aca="1" ref="V94" ca="1">IF($Q94="Y",VLOOKUP($P94,INDIRECT($Q$4),V$6,0)*INDIRECT($P$3),VLOOKUP($P94,INDIRECT($Q$4),V$6,0))</f>
        <v>96722.398276973283</v>
      </c>
      <c r="W94" s="394" cm="1">
        <f t="array" aca="1" ref="W94" ca="1">IF($Q94="Y",VLOOKUP($P94,INDIRECT($Q$4),W$6,0)*INDIRECT($P$3),VLOOKUP($P94,INDIRECT($Q$4),W$6,0))</f>
        <v>101476.90561398833</v>
      </c>
      <c r="X94" s="394" cm="1">
        <f t="array" aca="1" ref="X94" ca="1">IF($Q94="Y",VLOOKUP($P94,INDIRECT($Q$4),X$6,0)*INDIRECT($P$3),VLOOKUP($P94,INDIRECT($Q$4),X$6,0))</f>
        <v>106929.71774574176</v>
      </c>
      <c r="Y94" s="394" cm="1">
        <f t="array" aca="1" ref="Y94" ca="1">IF($Q94="Y",VLOOKUP($P94,INDIRECT($Q$4),Y$6,0)*INDIRECT($P$3),VLOOKUP($P94,INDIRECT($Q$4),Y$6,0))</f>
        <v>113254.87209457219</v>
      </c>
      <c r="Z94" s="394" cm="1">
        <f t="array" aca="1" ref="Z94" ca="1">IF($Q94="Y",VLOOKUP($P94,INDIRECT($Q$4),Z$6,0)*INDIRECT($P$3),VLOOKUP($P94,INDIRECT($Q$4),Z$6,0))</f>
        <v>119580.02644340265</v>
      </c>
      <c r="AA94" s="406" t="str">
        <f t="shared" si="53"/>
        <v>03958C</v>
      </c>
      <c r="AB94" s="406" t="str">
        <f t="shared" si="54"/>
        <v>Y</v>
      </c>
      <c r="AC94" s="412" t="str">
        <f t="shared" si="55"/>
        <v>Energy Manager</v>
      </c>
      <c r="AD94" s="406" t="str">
        <f t="shared" si="56"/>
        <v>56</v>
      </c>
      <c r="AE94" s="398" t="str">
        <f t="shared" si="57"/>
        <v>E</v>
      </c>
      <c r="AF94" s="403">
        <f t="shared" ca="1" si="58"/>
        <v>42.025999999999996</v>
      </c>
      <c r="AG94" s="403">
        <f t="shared" ca="1" si="59"/>
        <v>44.272999999999996</v>
      </c>
      <c r="AH94" s="403">
        <f t="shared" ca="1" si="60"/>
        <v>46.501999999999995</v>
      </c>
      <c r="AI94" s="403">
        <f t="shared" ca="1" si="61"/>
        <v>48.786999999999999</v>
      </c>
      <c r="AJ94" s="403">
        <f t="shared" ca="1" si="62"/>
        <v>51.408999999999999</v>
      </c>
      <c r="AK94" s="403">
        <f t="shared" ca="1" si="63"/>
        <v>54.449999999999996</v>
      </c>
      <c r="AL94" s="403">
        <f t="shared" ca="1" si="64"/>
        <v>57.491</v>
      </c>
      <c r="AN94" s="9" t="e">
        <f t="shared" si="42"/>
        <v>#VALUE!</v>
      </c>
    </row>
    <row r="95" spans="1:40" ht="12.75" customHeight="1">
      <c r="A95" s="259" t="s">
        <v>91</v>
      </c>
      <c r="B95" s="272" t="s">
        <v>300</v>
      </c>
      <c r="C95" s="259" t="s">
        <v>280</v>
      </c>
      <c r="D95" s="260" t="s">
        <v>301</v>
      </c>
      <c r="E95" s="265">
        <v>393</v>
      </c>
      <c r="F95" s="262">
        <v>8</v>
      </c>
      <c r="G95" s="285">
        <f t="shared" ca="1" si="43"/>
        <v>31.615298564603282</v>
      </c>
      <c r="H95" s="285">
        <f t="shared" ca="1" si="44"/>
        <v>33.275306626452142</v>
      </c>
      <c r="I95" s="285">
        <f t="shared" ca="1" si="45"/>
        <v>35.014713354403277</v>
      </c>
      <c r="J95" s="285">
        <f t="shared" ca="1" si="46"/>
        <v>36.868791058065241</v>
      </c>
      <c r="K95" s="285">
        <f t="shared" ca="1" si="47"/>
        <v>38.801618708902147</v>
      </c>
      <c r="L95" s="285">
        <f t="shared" ca="1" si="48"/>
        <v>41.156934990809368</v>
      </c>
      <c r="M95" s="285">
        <f t="shared" ca="1" si="49"/>
        <v>43.51225127271659</v>
      </c>
      <c r="N95" s="23"/>
      <c r="O95" s="23"/>
      <c r="P95" s="409" t="str">
        <f t="shared" si="50"/>
        <v>04063C</v>
      </c>
      <c r="Q95" s="397" t="s">
        <v>826</v>
      </c>
      <c r="R95" s="409" t="str">
        <f t="shared" si="51"/>
        <v>Engineering Applications Analyst</v>
      </c>
      <c r="S95" s="397" t="str">
        <f t="shared" si="52"/>
        <v>63</v>
      </c>
      <c r="T95" s="394" cm="1">
        <f t="array" aca="1" ref="T95" ca="1">IF($Q95="Y",VLOOKUP($P95,INDIRECT($Q$4),T$6,0)*INDIRECT($P$3),VLOOKUP($P95,INDIRECT($Q$4),T$6,0))</f>
        <v>31.615298564603282</v>
      </c>
      <c r="U95" s="394" cm="1">
        <f t="array" aca="1" ref="U95" ca="1">IF($Q95="Y",VLOOKUP($P95,INDIRECT($Q$4),U$6,0)*INDIRECT($P$3),VLOOKUP($P95,INDIRECT($Q$4),U$6,0))</f>
        <v>33.275306626452142</v>
      </c>
      <c r="V95" s="394" cm="1">
        <f t="array" aca="1" ref="V95" ca="1">IF($Q95="Y",VLOOKUP($P95,INDIRECT($Q$4),V$6,0)*INDIRECT($P$3),VLOOKUP($P95,INDIRECT($Q$4),V$6,0))</f>
        <v>35.014713354403277</v>
      </c>
      <c r="W95" s="394" cm="1">
        <f t="array" aca="1" ref="W95" ca="1">IF($Q95="Y",VLOOKUP($P95,INDIRECT($Q$4),W$6,0)*INDIRECT($P$3),VLOOKUP($P95,INDIRECT($Q$4),W$6,0))</f>
        <v>36.868791058065241</v>
      </c>
      <c r="X95" s="394" cm="1">
        <f t="array" aca="1" ref="X95" ca="1">IF($Q95="Y",VLOOKUP($P95,INDIRECT($Q$4),X$6,0)*INDIRECT($P$3),VLOOKUP($P95,INDIRECT($Q$4),X$6,0))</f>
        <v>38.801618708902147</v>
      </c>
      <c r="Y95" s="394" cm="1">
        <f t="array" aca="1" ref="Y95" ca="1">IF($Q95="Y",VLOOKUP($P95,INDIRECT($Q$4),Y$6,0)*INDIRECT($P$3),VLOOKUP($P95,INDIRECT($Q$4),Y$6,0))</f>
        <v>41.156934990809368</v>
      </c>
      <c r="Z95" s="394" cm="1">
        <f t="array" aca="1" ref="Z95" ca="1">IF($Q95="Y",VLOOKUP($P95,INDIRECT($Q$4),Z$6,0)*INDIRECT($P$3),VLOOKUP($P95,INDIRECT($Q$4),Z$6,0))</f>
        <v>43.51225127271659</v>
      </c>
      <c r="AA95" s="406" t="str">
        <f t="shared" si="53"/>
        <v>04063C</v>
      </c>
      <c r="AB95" s="406" t="str">
        <f t="shared" si="54"/>
        <v>Y</v>
      </c>
      <c r="AC95" s="412" t="str">
        <f t="shared" si="55"/>
        <v>Engineering Applications Analyst</v>
      </c>
      <c r="AD95" s="406" t="str">
        <f t="shared" si="56"/>
        <v>63</v>
      </c>
      <c r="AE95" s="398" t="str">
        <f t="shared" si="57"/>
        <v>N</v>
      </c>
      <c r="AF95" s="403">
        <f t="shared" ca="1" si="58"/>
        <v>31.614999999999998</v>
      </c>
      <c r="AG95" s="403">
        <f t="shared" ca="1" si="59"/>
        <v>33.274999999999999</v>
      </c>
      <c r="AH95" s="403">
        <f t="shared" ca="1" si="60"/>
        <v>35.015000000000001</v>
      </c>
      <c r="AI95" s="403">
        <f t="shared" ca="1" si="61"/>
        <v>36.869</v>
      </c>
      <c r="AJ95" s="403">
        <f t="shared" ca="1" si="62"/>
        <v>38.802</v>
      </c>
      <c r="AK95" s="403">
        <f t="shared" ca="1" si="63"/>
        <v>41.156999999999996</v>
      </c>
      <c r="AL95" s="403">
        <f t="shared" ca="1" si="64"/>
        <v>43.512</v>
      </c>
      <c r="AN95" s="9" t="e">
        <f t="shared" si="42"/>
        <v>#VALUE!</v>
      </c>
    </row>
    <row r="96" spans="1:40" ht="12.75" customHeight="1">
      <c r="A96" s="259" t="s">
        <v>16</v>
      </c>
      <c r="B96" s="259" t="s">
        <v>95</v>
      </c>
      <c r="C96" s="259" t="s">
        <v>96</v>
      </c>
      <c r="D96" s="260" t="s">
        <v>97</v>
      </c>
      <c r="E96" s="265">
        <v>403</v>
      </c>
      <c r="F96" s="262">
        <v>8</v>
      </c>
      <c r="G96" s="285">
        <f t="shared" ca="1" si="43"/>
        <v>65025.682696873009</v>
      </c>
      <c r="H96" s="285">
        <f t="shared" ca="1" si="44"/>
        <v>68594.796092202523</v>
      </c>
      <c r="I96" s="285">
        <f t="shared" ca="1" si="45"/>
        <v>72161.03580524915</v>
      </c>
      <c r="J96" s="285">
        <f t="shared" ca="1" si="46"/>
        <v>75977.285876905851</v>
      </c>
      <c r="K96" s="285">
        <f t="shared" ca="1" si="47"/>
        <v>79991.820026080837</v>
      </c>
      <c r="L96" s="285">
        <f t="shared" ca="1" si="48"/>
        <v>84959.734798825288</v>
      </c>
      <c r="M96" s="285">
        <f t="shared" ca="1" si="49"/>
        <v>89927.649571569753</v>
      </c>
      <c r="P96" s="409" t="str">
        <f t="shared" si="50"/>
        <v>52320C</v>
      </c>
      <c r="Q96" s="397" t="s">
        <v>826</v>
      </c>
      <c r="R96" s="409" t="str">
        <f t="shared" si="51"/>
        <v>Engineering Inspector - City</v>
      </c>
      <c r="S96" s="397" t="str">
        <f t="shared" si="52"/>
        <v>60M</v>
      </c>
      <c r="T96" s="394" cm="1">
        <f t="array" aca="1" ref="T96" ca="1">IF($Q96="Y",VLOOKUP($P96,INDIRECT($Q$4),T$6,0)*INDIRECT($P$3),VLOOKUP($P96,INDIRECT($Q$4),T$6,0))</f>
        <v>65025.682696873009</v>
      </c>
      <c r="U96" s="394" cm="1">
        <f t="array" aca="1" ref="U96" ca="1">IF($Q96="Y",VLOOKUP($P96,INDIRECT($Q$4),U$6,0)*INDIRECT($P$3),VLOOKUP($P96,INDIRECT($Q$4),U$6,0))</f>
        <v>68594.796092202523</v>
      </c>
      <c r="V96" s="394" cm="1">
        <f t="array" aca="1" ref="V96" ca="1">IF($Q96="Y",VLOOKUP($P96,INDIRECT($Q$4),V$6,0)*INDIRECT($P$3),VLOOKUP($P96,INDIRECT($Q$4),V$6,0))</f>
        <v>72161.03580524915</v>
      </c>
      <c r="W96" s="394" cm="1">
        <f t="array" aca="1" ref="W96" ca="1">IF($Q96="Y",VLOOKUP($P96,INDIRECT($Q$4),W$6,0)*INDIRECT($P$3),VLOOKUP($P96,INDIRECT($Q$4),W$6,0))</f>
        <v>75977.285876905851</v>
      </c>
      <c r="X96" s="394" cm="1">
        <f t="array" aca="1" ref="X96" ca="1">IF($Q96="Y",VLOOKUP($P96,INDIRECT($Q$4),X$6,0)*INDIRECT($P$3),VLOOKUP($P96,INDIRECT($Q$4),X$6,0))</f>
        <v>79991.820026080837</v>
      </c>
      <c r="Y96" s="394" cm="1">
        <f t="array" aca="1" ref="Y96" ca="1">IF($Q96="Y",VLOOKUP($P96,INDIRECT($Q$4),Y$6,0)*INDIRECT($P$3),VLOOKUP($P96,INDIRECT($Q$4),Y$6,0))</f>
        <v>84959.734798825288</v>
      </c>
      <c r="Z96" s="394" cm="1">
        <f t="array" aca="1" ref="Z96" ca="1">IF($Q96="Y",VLOOKUP($P96,INDIRECT($Q$4),Z$6,0)*INDIRECT($P$3),VLOOKUP($P96,INDIRECT($Q$4),Z$6,0))</f>
        <v>89927.649571569753</v>
      </c>
      <c r="AA96" s="406" t="str">
        <f t="shared" si="53"/>
        <v>52320C</v>
      </c>
      <c r="AB96" s="406" t="str">
        <f t="shared" si="54"/>
        <v>Y</v>
      </c>
      <c r="AC96" s="412" t="str">
        <f t="shared" si="55"/>
        <v>Engineering Inspector - City</v>
      </c>
      <c r="AD96" s="406" t="str">
        <f t="shared" si="56"/>
        <v>60M</v>
      </c>
      <c r="AE96" s="398" t="str">
        <f t="shared" si="57"/>
        <v>E</v>
      </c>
      <c r="AF96" s="403">
        <f t="shared" ca="1" si="58"/>
        <v>31.263000000000002</v>
      </c>
      <c r="AG96" s="403">
        <f t="shared" ca="1" si="59"/>
        <v>32.978999999999999</v>
      </c>
      <c r="AH96" s="403">
        <f t="shared" ca="1" si="60"/>
        <v>34.692999999999998</v>
      </c>
      <c r="AI96" s="403">
        <f t="shared" ca="1" si="61"/>
        <v>36.527999999999999</v>
      </c>
      <c r="AJ96" s="403">
        <f t="shared" ca="1" si="62"/>
        <v>38.457999999999998</v>
      </c>
      <c r="AK96" s="403">
        <f t="shared" ca="1" si="63"/>
        <v>40.846999999999994</v>
      </c>
      <c r="AL96" s="403">
        <f t="shared" ca="1" si="64"/>
        <v>43.234999999999999</v>
      </c>
      <c r="AN96" s="9" t="e">
        <f t="shared" si="42"/>
        <v>#VALUE!</v>
      </c>
    </row>
    <row r="97" spans="1:40" ht="12.75" customHeight="1">
      <c r="A97" s="259" t="s">
        <v>16</v>
      </c>
      <c r="B97" s="259" t="s">
        <v>750</v>
      </c>
      <c r="C97" s="259">
        <v>51</v>
      </c>
      <c r="D97" s="260" t="s">
        <v>751</v>
      </c>
      <c r="E97" s="265">
        <v>458</v>
      </c>
      <c r="F97" s="262">
        <v>10</v>
      </c>
      <c r="G97" s="285">
        <f t="shared" ca="1" si="43"/>
        <v>75850.843856459382</v>
      </c>
      <c r="H97" s="285">
        <f t="shared" ca="1" si="44"/>
        <v>79664.220245833203</v>
      </c>
      <c r="I97" s="285">
        <f t="shared" ca="1" si="45"/>
        <v>83968.996305578476</v>
      </c>
      <c r="J97" s="285">
        <f t="shared" ca="1" si="46"/>
        <v>88276.646047606599</v>
      </c>
      <c r="K97" s="285">
        <f t="shared" ca="1" si="47"/>
        <v>92785.453549435901</v>
      </c>
      <c r="L97" s="285">
        <f t="shared" ca="1" si="48"/>
        <v>98431.22537402343</v>
      </c>
      <c r="M97" s="285">
        <f t="shared" ca="1" si="49"/>
        <v>104076.99719861092</v>
      </c>
      <c r="P97" s="409" t="str">
        <f t="shared" si="50"/>
        <v>59419C</v>
      </c>
      <c r="Q97" s="397" t="s">
        <v>826</v>
      </c>
      <c r="R97" s="409" t="str">
        <f t="shared" si="51"/>
        <v>Engineering Project Management Analyst</v>
      </c>
      <c r="S97" s="397">
        <f t="shared" si="52"/>
        <v>51</v>
      </c>
      <c r="T97" s="394" cm="1">
        <f t="array" aca="1" ref="T97" ca="1">IF($Q97="Y",VLOOKUP($P97,INDIRECT($Q$4),T$6,0)*INDIRECT($P$3),VLOOKUP($P97,INDIRECT($Q$4),T$6,0))</f>
        <v>75850.843856459382</v>
      </c>
      <c r="U97" s="394" cm="1">
        <f t="array" aca="1" ref="U97" ca="1">IF($Q97="Y",VLOOKUP($P97,INDIRECT($Q$4),U$6,0)*INDIRECT($P$3),VLOOKUP($P97,INDIRECT($Q$4),U$6,0))</f>
        <v>79664.220245833203</v>
      </c>
      <c r="V97" s="394" cm="1">
        <f t="array" aca="1" ref="V97" ca="1">IF($Q97="Y",VLOOKUP($P97,INDIRECT($Q$4),V$6,0)*INDIRECT($P$3),VLOOKUP($P97,INDIRECT($Q$4),V$6,0))</f>
        <v>83968.996305578476</v>
      </c>
      <c r="W97" s="394" cm="1">
        <f t="array" aca="1" ref="W97" ca="1">IF($Q97="Y",VLOOKUP($P97,INDIRECT($Q$4),W$6,0)*INDIRECT($P$3),VLOOKUP($P97,INDIRECT($Q$4),W$6,0))</f>
        <v>88276.646047606599</v>
      </c>
      <c r="X97" s="394" cm="1">
        <f t="array" aca="1" ref="X97" ca="1">IF($Q97="Y",VLOOKUP($P97,INDIRECT($Q$4),X$6,0)*INDIRECT($P$3),VLOOKUP($P97,INDIRECT($Q$4),X$6,0))</f>
        <v>92785.453549435901</v>
      </c>
      <c r="Y97" s="394" cm="1">
        <f t="array" aca="1" ref="Y97" ca="1">IF($Q97="Y",VLOOKUP($P97,INDIRECT($Q$4),Y$6,0)*INDIRECT($P$3),VLOOKUP($P97,INDIRECT($Q$4),Y$6,0))</f>
        <v>98431.22537402343</v>
      </c>
      <c r="Z97" s="394" cm="1">
        <f t="array" aca="1" ref="Z97" ca="1">IF($Q97="Y",VLOOKUP($P97,INDIRECT($Q$4),Z$6,0)*INDIRECT($P$3),VLOOKUP($P97,INDIRECT($Q$4),Z$6,0))</f>
        <v>104076.99719861092</v>
      </c>
      <c r="AA97" s="406" t="str">
        <f t="shared" si="53"/>
        <v>59419C</v>
      </c>
      <c r="AB97" s="406" t="str">
        <f t="shared" si="54"/>
        <v>Y</v>
      </c>
      <c r="AC97" s="412" t="str">
        <f t="shared" si="55"/>
        <v>Engineering Project Management Analyst</v>
      </c>
      <c r="AD97" s="406">
        <f t="shared" si="56"/>
        <v>51</v>
      </c>
      <c r="AE97" s="398" t="str">
        <f t="shared" si="57"/>
        <v>E</v>
      </c>
      <c r="AF97" s="403">
        <f t="shared" ca="1" si="58"/>
        <v>36.466999999999999</v>
      </c>
      <c r="AG97" s="403">
        <f t="shared" ca="1" si="59"/>
        <v>38.300999999999995</v>
      </c>
      <c r="AH97" s="403">
        <f t="shared" ca="1" si="60"/>
        <v>40.369999999999997</v>
      </c>
      <c r="AI97" s="403">
        <f t="shared" ca="1" si="61"/>
        <v>42.440999999999995</v>
      </c>
      <c r="AJ97" s="403">
        <f t="shared" ca="1" si="62"/>
        <v>44.608999999999995</v>
      </c>
      <c r="AK97" s="403">
        <f t="shared" ca="1" si="63"/>
        <v>47.323</v>
      </c>
      <c r="AL97" s="403">
        <f t="shared" ca="1" si="64"/>
        <v>50.037999999999997</v>
      </c>
      <c r="AN97" s="9" t="e">
        <f t="shared" si="42"/>
        <v>#VALUE!</v>
      </c>
    </row>
    <row r="98" spans="1:40" ht="12.75" customHeight="1">
      <c r="A98" s="259" t="s">
        <v>16</v>
      </c>
      <c r="B98" s="259" t="s">
        <v>98</v>
      </c>
      <c r="C98" s="259">
        <v>40</v>
      </c>
      <c r="D98" s="260" t="s">
        <v>99</v>
      </c>
      <c r="E98" s="265">
        <v>410</v>
      </c>
      <c r="F98" s="262">
        <v>9</v>
      </c>
      <c r="G98" s="285">
        <f t="shared" ca="1" si="43"/>
        <v>66956.797190964338</v>
      </c>
      <c r="H98" s="285">
        <f t="shared" ca="1" si="44"/>
        <v>70520.1632217281</v>
      </c>
      <c r="I98" s="285">
        <f t="shared" ca="1" si="45"/>
        <v>74457.107949265512</v>
      </c>
      <c r="J98" s="285">
        <f t="shared" ca="1" si="46"/>
        <v>78517.621014966469</v>
      </c>
      <c r="K98" s="285">
        <f t="shared" ca="1" si="47"/>
        <v>82655.723502305031</v>
      </c>
      <c r="L98" s="285">
        <f t="shared" ca="1" si="48"/>
        <v>87600.620079963643</v>
      </c>
      <c r="M98" s="285">
        <f t="shared" ca="1" si="49"/>
        <v>92545.516657622327</v>
      </c>
      <c r="P98" s="409" t="str">
        <f t="shared" si="50"/>
        <v>04108C</v>
      </c>
      <c r="Q98" s="397" t="s">
        <v>826</v>
      </c>
      <c r="R98" s="409" t="str">
        <f t="shared" si="51"/>
        <v>Enterprise Coordinator Asp-IPI</v>
      </c>
      <c r="S98" s="397">
        <f t="shared" si="52"/>
        <v>40</v>
      </c>
      <c r="T98" s="394" cm="1">
        <f t="array" aca="1" ref="T98" ca="1">IF($Q98="Y",VLOOKUP($P98,INDIRECT($Q$4),T$6,0)*INDIRECT($P$3),VLOOKUP($P98,INDIRECT($Q$4),T$6,0))</f>
        <v>66956.797190964338</v>
      </c>
      <c r="U98" s="394" cm="1">
        <f t="array" aca="1" ref="U98" ca="1">IF($Q98="Y",VLOOKUP($P98,INDIRECT($Q$4),U$6,0)*INDIRECT($P$3),VLOOKUP($P98,INDIRECT($Q$4),U$6,0))</f>
        <v>70520.1632217281</v>
      </c>
      <c r="V98" s="394" cm="1">
        <f t="array" aca="1" ref="V98" ca="1">IF($Q98="Y",VLOOKUP($P98,INDIRECT($Q$4),V$6,0)*INDIRECT($P$3),VLOOKUP($P98,INDIRECT($Q$4),V$6,0))</f>
        <v>74457.107949265512</v>
      </c>
      <c r="W98" s="394" cm="1">
        <f t="array" aca="1" ref="W98" ca="1">IF($Q98="Y",VLOOKUP($P98,INDIRECT($Q$4),W$6,0)*INDIRECT($P$3),VLOOKUP($P98,INDIRECT($Q$4),W$6,0))</f>
        <v>78517.621014966469</v>
      </c>
      <c r="X98" s="394" cm="1">
        <f t="array" aca="1" ref="X98" ca="1">IF($Q98="Y",VLOOKUP($P98,INDIRECT($Q$4),X$6,0)*INDIRECT($P$3),VLOOKUP($P98,INDIRECT($Q$4),X$6,0))</f>
        <v>82655.723502305031</v>
      </c>
      <c r="Y98" s="394" cm="1">
        <f t="array" aca="1" ref="Y98" ca="1">IF($Q98="Y",VLOOKUP($P98,INDIRECT($Q$4),Y$6,0)*INDIRECT($P$3),VLOOKUP($P98,INDIRECT($Q$4),Y$6,0))</f>
        <v>87600.620079963643</v>
      </c>
      <c r="Z98" s="394" cm="1">
        <f t="array" aca="1" ref="Z98" ca="1">IF($Q98="Y",VLOOKUP($P98,INDIRECT($Q$4),Z$6,0)*INDIRECT($P$3),VLOOKUP($P98,INDIRECT($Q$4),Z$6,0))</f>
        <v>92545.516657622327</v>
      </c>
      <c r="AA98" s="406" t="str">
        <f t="shared" si="53"/>
        <v>04108C</v>
      </c>
      <c r="AB98" s="406" t="str">
        <f t="shared" si="54"/>
        <v>Y</v>
      </c>
      <c r="AC98" s="412" t="str">
        <f t="shared" si="55"/>
        <v>Enterprise Coordinator Asp-IPI</v>
      </c>
      <c r="AD98" s="406">
        <f t="shared" si="56"/>
        <v>40</v>
      </c>
      <c r="AE98" s="398" t="str">
        <f t="shared" si="57"/>
        <v>E</v>
      </c>
      <c r="AF98" s="403">
        <f t="shared" ca="1" si="58"/>
        <v>32.190999999999995</v>
      </c>
      <c r="AG98" s="403">
        <f t="shared" ca="1" si="59"/>
        <v>33.903999999999996</v>
      </c>
      <c r="AH98" s="403">
        <f t="shared" ca="1" si="60"/>
        <v>35.796999999999997</v>
      </c>
      <c r="AI98" s="403">
        <f t="shared" ca="1" si="61"/>
        <v>37.748999999999995</v>
      </c>
      <c r="AJ98" s="403">
        <f t="shared" ca="1" si="62"/>
        <v>39.738999999999997</v>
      </c>
      <c r="AK98" s="403">
        <f t="shared" ca="1" si="63"/>
        <v>42.116</v>
      </c>
      <c r="AL98" s="403">
        <f t="shared" ca="1" si="64"/>
        <v>44.494</v>
      </c>
      <c r="AN98" s="9" t="e">
        <f t="shared" si="42"/>
        <v>#VALUE!</v>
      </c>
    </row>
    <row r="99" spans="1:40" ht="12.75" customHeight="1">
      <c r="A99" s="259" t="s">
        <v>16</v>
      </c>
      <c r="B99" s="259" t="s">
        <v>100</v>
      </c>
      <c r="C99" s="259">
        <v>40</v>
      </c>
      <c r="D99" s="260" t="s">
        <v>101</v>
      </c>
      <c r="E99" s="265">
        <v>410</v>
      </c>
      <c r="F99" s="262">
        <v>9</v>
      </c>
      <c r="G99" s="285">
        <f t="shared" ca="1" si="43"/>
        <v>66956.797190964338</v>
      </c>
      <c r="H99" s="285">
        <f t="shared" ca="1" si="44"/>
        <v>70520.1632217281</v>
      </c>
      <c r="I99" s="285">
        <f t="shared" ca="1" si="45"/>
        <v>74457.107949265512</v>
      </c>
      <c r="J99" s="285">
        <f t="shared" ca="1" si="46"/>
        <v>78517.621014966469</v>
      </c>
      <c r="K99" s="285">
        <f t="shared" ca="1" si="47"/>
        <v>82655.723502305031</v>
      </c>
      <c r="L99" s="285">
        <f t="shared" ca="1" si="48"/>
        <v>87600.620079963643</v>
      </c>
      <c r="M99" s="285">
        <f t="shared" ca="1" si="49"/>
        <v>92545.516657622327</v>
      </c>
      <c r="P99" s="409" t="str">
        <f t="shared" si="50"/>
        <v>04107C</v>
      </c>
      <c r="Q99" s="397" t="s">
        <v>826</v>
      </c>
      <c r="R99" s="409" t="str">
        <f t="shared" si="51"/>
        <v>Enterprise Coordinator WFD-IPI</v>
      </c>
      <c r="S99" s="397">
        <f t="shared" si="52"/>
        <v>40</v>
      </c>
      <c r="T99" s="394" cm="1">
        <f t="array" aca="1" ref="T99" ca="1">IF($Q99="Y",VLOOKUP($P99,INDIRECT($Q$4),T$6,0)*INDIRECT($P$3),VLOOKUP($P99,INDIRECT($Q$4),T$6,0))</f>
        <v>66956.797190964338</v>
      </c>
      <c r="U99" s="394" cm="1">
        <f t="array" aca="1" ref="U99" ca="1">IF($Q99="Y",VLOOKUP($P99,INDIRECT($Q$4),U$6,0)*INDIRECT($P$3),VLOOKUP($P99,INDIRECT($Q$4),U$6,0))</f>
        <v>70520.1632217281</v>
      </c>
      <c r="V99" s="394" cm="1">
        <f t="array" aca="1" ref="V99" ca="1">IF($Q99="Y",VLOOKUP($P99,INDIRECT($Q$4),V$6,0)*INDIRECT($P$3),VLOOKUP($P99,INDIRECT($Q$4),V$6,0))</f>
        <v>74457.107949265512</v>
      </c>
      <c r="W99" s="394" cm="1">
        <f t="array" aca="1" ref="W99" ca="1">IF($Q99="Y",VLOOKUP($P99,INDIRECT($Q$4),W$6,0)*INDIRECT($P$3),VLOOKUP($P99,INDIRECT($Q$4),W$6,0))</f>
        <v>78517.621014966469</v>
      </c>
      <c r="X99" s="394" cm="1">
        <f t="array" aca="1" ref="X99" ca="1">IF($Q99="Y",VLOOKUP($P99,INDIRECT($Q$4),X$6,0)*INDIRECT($P$3),VLOOKUP($P99,INDIRECT($Q$4),X$6,0))</f>
        <v>82655.723502305031</v>
      </c>
      <c r="Y99" s="394" cm="1">
        <f t="array" aca="1" ref="Y99" ca="1">IF($Q99="Y",VLOOKUP($P99,INDIRECT($Q$4),Y$6,0)*INDIRECT($P$3),VLOOKUP($P99,INDIRECT($Q$4),Y$6,0))</f>
        <v>87600.620079963643</v>
      </c>
      <c r="Z99" s="394" cm="1">
        <f t="array" aca="1" ref="Z99" ca="1">IF($Q99="Y",VLOOKUP($P99,INDIRECT($Q$4),Z$6,0)*INDIRECT($P$3),VLOOKUP($P99,INDIRECT($Q$4),Z$6,0))</f>
        <v>92545.516657622327</v>
      </c>
      <c r="AA99" s="406" t="str">
        <f t="shared" si="53"/>
        <v>04107C</v>
      </c>
      <c r="AB99" s="406" t="str">
        <f t="shared" si="54"/>
        <v>Y</v>
      </c>
      <c r="AC99" s="412" t="str">
        <f t="shared" si="55"/>
        <v>Enterprise Coordinator WFD-IPI</v>
      </c>
      <c r="AD99" s="406">
        <f t="shared" si="56"/>
        <v>40</v>
      </c>
      <c r="AE99" s="398" t="str">
        <f t="shared" si="57"/>
        <v>E</v>
      </c>
      <c r="AF99" s="403">
        <f t="shared" ca="1" si="58"/>
        <v>32.190999999999995</v>
      </c>
      <c r="AG99" s="403">
        <f t="shared" ca="1" si="59"/>
        <v>33.903999999999996</v>
      </c>
      <c r="AH99" s="403">
        <f t="shared" ca="1" si="60"/>
        <v>35.796999999999997</v>
      </c>
      <c r="AI99" s="403">
        <f t="shared" ca="1" si="61"/>
        <v>37.748999999999995</v>
      </c>
      <c r="AJ99" s="403">
        <f t="shared" ca="1" si="62"/>
        <v>39.738999999999997</v>
      </c>
      <c r="AK99" s="403">
        <f t="shared" ca="1" si="63"/>
        <v>42.116</v>
      </c>
      <c r="AL99" s="403">
        <f t="shared" ca="1" si="64"/>
        <v>44.494</v>
      </c>
      <c r="AN99" s="9" t="e">
        <f t="shared" si="42"/>
        <v>#VALUE!</v>
      </c>
    </row>
    <row r="100" spans="1:40" ht="12.75" customHeight="1">
      <c r="A100" s="259" t="s">
        <v>16</v>
      </c>
      <c r="B100" s="259" t="s">
        <v>913</v>
      </c>
      <c r="C100" s="259">
        <v>51</v>
      </c>
      <c r="D100" s="260" t="s">
        <v>914</v>
      </c>
      <c r="E100" s="265">
        <v>451</v>
      </c>
      <c r="F100" s="262">
        <v>10</v>
      </c>
      <c r="G100" s="285">
        <f t="shared" ref="G100:M100" si="65">T100</f>
        <v>75850.843856459382</v>
      </c>
      <c r="H100" s="285">
        <f t="shared" si="65"/>
        <v>79664.220245833203</v>
      </c>
      <c r="I100" s="285">
        <f t="shared" si="65"/>
        <v>83968.996305578476</v>
      </c>
      <c r="J100" s="285">
        <f t="shared" si="65"/>
        <v>88276.646047606599</v>
      </c>
      <c r="K100" s="285">
        <f t="shared" si="65"/>
        <v>92785.453549435901</v>
      </c>
      <c r="L100" s="285">
        <f t="shared" si="65"/>
        <v>98431.22537402343</v>
      </c>
      <c r="M100" s="285">
        <f t="shared" si="65"/>
        <v>104076.99719861092</v>
      </c>
      <c r="P100" s="409" t="str">
        <f t="shared" si="50"/>
        <v>53052C</v>
      </c>
      <c r="Q100" s="397" t="s">
        <v>826</v>
      </c>
      <c r="R100" s="409" t="str">
        <f t="shared" si="51"/>
        <v>Enterprise Events Manager</v>
      </c>
      <c r="S100" s="397">
        <f t="shared" si="52"/>
        <v>51</v>
      </c>
      <c r="T100" s="463">
        <v>75850.843856459382</v>
      </c>
      <c r="U100" s="463">
        <v>79664.220245833203</v>
      </c>
      <c r="V100" s="463">
        <v>83968.996305578476</v>
      </c>
      <c r="W100" s="463">
        <v>88276.646047606599</v>
      </c>
      <c r="X100" s="463">
        <v>92785.453549435901</v>
      </c>
      <c r="Y100" s="463">
        <v>98431.22537402343</v>
      </c>
      <c r="Z100" s="463">
        <v>104076.99719861092</v>
      </c>
      <c r="AA100" s="406" t="str">
        <f t="shared" si="53"/>
        <v>53052C</v>
      </c>
      <c r="AB100" s="406" t="str">
        <f t="shared" si="54"/>
        <v>Y</v>
      </c>
      <c r="AC100" s="412" t="str">
        <f t="shared" si="55"/>
        <v>Enterprise Events Manager</v>
      </c>
      <c r="AD100" s="406">
        <f t="shared" si="56"/>
        <v>51</v>
      </c>
      <c r="AE100" s="398" t="str">
        <f t="shared" si="57"/>
        <v>E</v>
      </c>
      <c r="AF100" s="403">
        <f t="shared" ref="AF100:AL100" si="66">IF($AE100="N",ROUND(T100,3),IF($AE100="E",ROUNDUP(T100/2080,3),"check"))</f>
        <v>36.466999999999999</v>
      </c>
      <c r="AG100" s="403">
        <f t="shared" si="66"/>
        <v>38.300999999999995</v>
      </c>
      <c r="AH100" s="403">
        <f t="shared" si="66"/>
        <v>40.369999999999997</v>
      </c>
      <c r="AI100" s="403">
        <f t="shared" si="66"/>
        <v>42.440999999999995</v>
      </c>
      <c r="AJ100" s="403">
        <f t="shared" si="66"/>
        <v>44.608999999999995</v>
      </c>
      <c r="AK100" s="403">
        <f t="shared" si="66"/>
        <v>47.323</v>
      </c>
      <c r="AL100" s="403">
        <f t="shared" si="66"/>
        <v>50.037999999999997</v>
      </c>
      <c r="AN100" s="9" t="e">
        <f t="shared" si="42"/>
        <v>#VALUE!</v>
      </c>
    </row>
    <row r="101" spans="1:40" ht="12.75" customHeight="1">
      <c r="A101" s="259" t="s">
        <v>16</v>
      </c>
      <c r="B101" s="259" t="s">
        <v>102</v>
      </c>
      <c r="C101" s="259" t="s">
        <v>103</v>
      </c>
      <c r="D101" s="260" t="s">
        <v>104</v>
      </c>
      <c r="E101" s="265">
        <v>508</v>
      </c>
      <c r="F101" s="262">
        <v>11</v>
      </c>
      <c r="G101" s="285">
        <f t="shared" ca="1" si="43"/>
        <v>88721.225854578137</v>
      </c>
      <c r="H101" s="285">
        <f t="shared" ca="1" si="44"/>
        <v>92418.427525439154</v>
      </c>
      <c r="I101" s="285">
        <f t="shared" ca="1" si="45"/>
        <v>96269.195338999125</v>
      </c>
      <c r="J101" s="285">
        <f t="shared" ca="1" si="46"/>
        <v>100279.98165419495</v>
      </c>
      <c r="K101" s="285">
        <f t="shared" ca="1" si="47"/>
        <v>104458.52930175097</v>
      </c>
      <c r="L101" s="285">
        <f t="shared" ca="1" si="48"/>
        <v>108811.29064060409</v>
      </c>
      <c r="M101" s="285">
        <f t="shared" ca="1" si="49"/>
        <v>113346.00850147869</v>
      </c>
      <c r="P101" s="409" t="str">
        <f t="shared" si="50"/>
        <v>04111C</v>
      </c>
      <c r="Q101" s="397" t="s">
        <v>826</v>
      </c>
      <c r="R101" s="409" t="str">
        <f t="shared" si="51"/>
        <v>Enterprise Finance Specialist</v>
      </c>
      <c r="S101" s="397" t="str">
        <f t="shared" si="52"/>
        <v>109</v>
      </c>
      <c r="T101" s="394" cm="1">
        <f t="array" aca="1" ref="T101" ca="1">IF($Q101="Y",VLOOKUP($P101,INDIRECT($Q$4),T$6,0)*INDIRECT($P$3),VLOOKUP($P101,INDIRECT($Q$4),T$6,0))</f>
        <v>88721.225854578137</v>
      </c>
      <c r="U101" s="394" cm="1">
        <f t="array" aca="1" ref="U101" ca="1">IF($Q101="Y",VLOOKUP($P101,INDIRECT($Q$4),U$6,0)*INDIRECT($P$3),VLOOKUP($P101,INDIRECT($Q$4),U$6,0))</f>
        <v>92418.427525439154</v>
      </c>
      <c r="V101" s="394" cm="1">
        <f t="array" aca="1" ref="V101" ca="1">IF($Q101="Y",VLOOKUP($P101,INDIRECT($Q$4),V$6,0)*INDIRECT($P$3),VLOOKUP($P101,INDIRECT($Q$4),V$6,0))</f>
        <v>96269.195338999125</v>
      </c>
      <c r="W101" s="394" cm="1">
        <f t="array" aca="1" ref="W101" ca="1">IF($Q101="Y",VLOOKUP($P101,INDIRECT($Q$4),W$6,0)*INDIRECT($P$3),VLOOKUP($P101,INDIRECT($Q$4),W$6,0))</f>
        <v>100279.98165419495</v>
      </c>
      <c r="X101" s="394" cm="1">
        <f t="array" aca="1" ref="X101" ca="1">IF($Q101="Y",VLOOKUP($P101,INDIRECT($Q$4),X$6,0)*INDIRECT($P$3),VLOOKUP($P101,INDIRECT($Q$4),X$6,0))</f>
        <v>104458.52930175097</v>
      </c>
      <c r="Y101" s="394" cm="1">
        <f t="array" aca="1" ref="Y101" ca="1">IF($Q101="Y",VLOOKUP($P101,INDIRECT($Q$4),Y$6,0)*INDIRECT($P$3),VLOOKUP($P101,INDIRECT($Q$4),Y$6,0))</f>
        <v>108811.29064060409</v>
      </c>
      <c r="Z101" s="394" cm="1">
        <f t="array" aca="1" ref="Z101" ca="1">IF($Q101="Y",VLOOKUP($P101,INDIRECT($Q$4),Z$6,0)*INDIRECT($P$3),VLOOKUP($P101,INDIRECT($Q$4),Z$6,0))</f>
        <v>113346.00850147869</v>
      </c>
      <c r="AA101" s="406" t="str">
        <f t="shared" si="53"/>
        <v>04111C</v>
      </c>
      <c r="AB101" s="406" t="str">
        <f t="shared" si="54"/>
        <v>Y</v>
      </c>
      <c r="AC101" s="412" t="str">
        <f t="shared" si="55"/>
        <v>Enterprise Finance Specialist</v>
      </c>
      <c r="AD101" s="406" t="str">
        <f t="shared" si="56"/>
        <v>109</v>
      </c>
      <c r="AE101" s="398" t="str">
        <f t="shared" si="57"/>
        <v>E</v>
      </c>
      <c r="AF101" s="403">
        <f t="shared" ca="1" si="58"/>
        <v>42.655000000000001</v>
      </c>
      <c r="AG101" s="403">
        <f t="shared" ca="1" si="59"/>
        <v>44.431999999999995</v>
      </c>
      <c r="AH101" s="403">
        <f t="shared" ca="1" si="60"/>
        <v>46.283999999999999</v>
      </c>
      <c r="AI101" s="403">
        <f t="shared" ca="1" si="61"/>
        <v>48.211999999999996</v>
      </c>
      <c r="AJ101" s="403">
        <f t="shared" ca="1" si="62"/>
        <v>50.220999999999997</v>
      </c>
      <c r="AK101" s="403">
        <f t="shared" ca="1" si="63"/>
        <v>52.314</v>
      </c>
      <c r="AL101" s="403">
        <f t="shared" ca="1" si="64"/>
        <v>54.494</v>
      </c>
      <c r="AN101" s="9" t="e">
        <f t="shared" si="42"/>
        <v>#VALUE!</v>
      </c>
    </row>
    <row r="102" spans="1:40" ht="12.75" customHeight="1">
      <c r="A102" s="259" t="s">
        <v>16</v>
      </c>
      <c r="B102" s="259" t="s">
        <v>894</v>
      </c>
      <c r="C102" s="259">
        <v>35</v>
      </c>
      <c r="D102" s="260" t="s">
        <v>897</v>
      </c>
      <c r="E102" s="265">
        <v>378</v>
      </c>
      <c r="F102" s="262">
        <v>8</v>
      </c>
      <c r="G102" s="285">
        <f t="shared" si="43"/>
        <v>62074.410992361401</v>
      </c>
      <c r="H102" s="285">
        <f t="shared" si="44"/>
        <v>65479.724497567106</v>
      </c>
      <c r="I102" s="285">
        <f t="shared" si="45"/>
        <v>68882.16432048993</v>
      </c>
      <c r="J102" s="285">
        <f t="shared" si="46"/>
        <v>72488.635585496784</v>
      </c>
      <c r="K102" s="285">
        <f t="shared" si="47"/>
        <v>76342.243526830847</v>
      </c>
      <c r="L102" s="285">
        <f t="shared" si="48"/>
        <v>81605.758758888973</v>
      </c>
      <c r="M102" s="285">
        <f t="shared" si="49"/>
        <v>86869.273990947113</v>
      </c>
      <c r="P102" s="409" t="str">
        <f t="shared" si="50"/>
        <v>59451C</v>
      </c>
      <c r="Q102" s="397" t="s">
        <v>826</v>
      </c>
      <c r="R102" s="409" t="str">
        <f t="shared" si="51"/>
        <v>Enterprise Information Management Analyst I</v>
      </c>
      <c r="S102" s="397" t="s">
        <v>896</v>
      </c>
      <c r="T102" s="463">
        <v>62074.410992361401</v>
      </c>
      <c r="U102" s="463">
        <v>65479.724497567106</v>
      </c>
      <c r="V102" s="463">
        <v>68882.16432048993</v>
      </c>
      <c r="W102" s="463">
        <v>72488.635585496784</v>
      </c>
      <c r="X102" s="463">
        <v>76342.243526830847</v>
      </c>
      <c r="Y102" s="463">
        <v>81605.758758888973</v>
      </c>
      <c r="Z102" s="463">
        <v>86869.273990947113</v>
      </c>
      <c r="AA102" s="406" t="str">
        <f t="shared" si="53"/>
        <v>59451C</v>
      </c>
      <c r="AB102" s="406" t="str">
        <f t="shared" si="54"/>
        <v>Y</v>
      </c>
      <c r="AC102" s="412" t="str">
        <f t="shared" si="55"/>
        <v>Enterprise Information Management Analyst I</v>
      </c>
      <c r="AD102" s="406" t="s">
        <v>896</v>
      </c>
      <c r="AE102" s="398" t="str">
        <f t="shared" si="57"/>
        <v>E</v>
      </c>
      <c r="AF102" s="403">
        <f t="shared" si="58"/>
        <v>29.844000000000001</v>
      </c>
      <c r="AG102" s="403">
        <f t="shared" si="59"/>
        <v>31.481000000000002</v>
      </c>
      <c r="AH102" s="403">
        <f t="shared" si="60"/>
        <v>33.116999999999997</v>
      </c>
      <c r="AI102" s="403">
        <f t="shared" si="61"/>
        <v>34.850999999999999</v>
      </c>
      <c r="AJ102" s="403">
        <f t="shared" si="62"/>
        <v>36.704000000000001</v>
      </c>
      <c r="AK102" s="403">
        <f t="shared" si="63"/>
        <v>39.233999999999995</v>
      </c>
      <c r="AL102" s="403">
        <f t="shared" si="64"/>
        <v>41.765000000000001</v>
      </c>
      <c r="AN102" s="9" t="e">
        <f t="shared" si="42"/>
        <v>#VALUE!</v>
      </c>
    </row>
    <row r="103" spans="1:40" ht="12.75" customHeight="1">
      <c r="A103" s="259" t="s">
        <v>16</v>
      </c>
      <c r="B103" s="259" t="s">
        <v>645</v>
      </c>
      <c r="C103" s="259">
        <v>105</v>
      </c>
      <c r="D103" s="260" t="s">
        <v>895</v>
      </c>
      <c r="E103" s="265">
        <v>435</v>
      </c>
      <c r="F103" s="262">
        <v>9</v>
      </c>
      <c r="G103" s="285">
        <f t="shared" ca="1" si="43"/>
        <v>71424.181045308273</v>
      </c>
      <c r="H103" s="285">
        <f t="shared" ca="1" si="44"/>
        <v>75200.287404081566</v>
      </c>
      <c r="I103" s="285">
        <f t="shared" ca="1" si="45"/>
        <v>79471.277520907752</v>
      </c>
      <c r="J103" s="285">
        <f t="shared" ca="1" si="46"/>
        <v>83698.179997818283</v>
      </c>
      <c r="K103" s="285">
        <f t="shared" ca="1" si="47"/>
        <v>88180.79078623945</v>
      </c>
      <c r="L103" s="285">
        <f t="shared" ca="1" si="48"/>
        <v>93420.606790211488</v>
      </c>
      <c r="M103" s="285">
        <f t="shared" ca="1" si="49"/>
        <v>98659.320603185639</v>
      </c>
      <c r="P103" s="409" t="str">
        <f t="shared" si="50"/>
        <v>52957C</v>
      </c>
      <c r="Q103" s="397" t="s">
        <v>826</v>
      </c>
      <c r="R103" s="409" t="str">
        <f t="shared" si="51"/>
        <v>Enterprise Information Management Analyst II</v>
      </c>
      <c r="S103" s="397">
        <f t="shared" ref="S103:S135" si="67">C103</f>
        <v>105</v>
      </c>
      <c r="T103" s="394" cm="1">
        <f t="array" aca="1" ref="T103" ca="1">IF($Q103="Y",VLOOKUP($P103,INDIRECT($Q$4),T$6,0)*INDIRECT($P$3),VLOOKUP($P103,INDIRECT($Q$4),T$6,0))</f>
        <v>71424.181045308273</v>
      </c>
      <c r="U103" s="394" cm="1">
        <f t="array" aca="1" ref="U103" ca="1">IF($Q103="Y",VLOOKUP($P103,INDIRECT($Q$4),U$6,0)*INDIRECT($P$3),VLOOKUP($P103,INDIRECT($Q$4),U$6,0))</f>
        <v>75200.287404081566</v>
      </c>
      <c r="V103" s="394" cm="1">
        <f t="array" aca="1" ref="V103" ca="1">IF($Q103="Y",VLOOKUP($P103,INDIRECT($Q$4),V$6,0)*INDIRECT($P$3),VLOOKUP($P103,INDIRECT($Q$4),V$6,0))</f>
        <v>79471.277520907752</v>
      </c>
      <c r="W103" s="394" cm="1">
        <f t="array" aca="1" ref="W103" ca="1">IF($Q103="Y",VLOOKUP($P103,INDIRECT($Q$4),W$6,0)*INDIRECT($P$3),VLOOKUP($P103,INDIRECT($Q$4),W$6,0))</f>
        <v>83698.179997818283</v>
      </c>
      <c r="X103" s="394" cm="1">
        <f t="array" aca="1" ref="X103" ca="1">IF($Q103="Y",VLOOKUP($P103,INDIRECT($Q$4),X$6,0)*INDIRECT($P$3),VLOOKUP($P103,INDIRECT($Q$4),X$6,0))</f>
        <v>88180.79078623945</v>
      </c>
      <c r="Y103" s="394" cm="1">
        <f t="array" aca="1" ref="Y103" ca="1">IF($Q103="Y",VLOOKUP($P103,INDIRECT($Q$4),Y$6,0)*INDIRECT($P$3),VLOOKUP($P103,INDIRECT($Q$4),Y$6,0))</f>
        <v>93420.606790211488</v>
      </c>
      <c r="Z103" s="394" cm="1">
        <f t="array" aca="1" ref="Z103" ca="1">IF($Q103="Y",VLOOKUP($P103,INDIRECT($Q$4),Z$6,0)*INDIRECT($P$3),VLOOKUP($P103,INDIRECT($Q$4),Z$6,0))</f>
        <v>98659.320603185639</v>
      </c>
      <c r="AA103" s="406" t="str">
        <f t="shared" si="53"/>
        <v>52957C</v>
      </c>
      <c r="AB103" s="406" t="str">
        <f t="shared" si="54"/>
        <v>Y</v>
      </c>
      <c r="AC103" s="412" t="str">
        <f t="shared" si="55"/>
        <v>Enterprise Information Management Analyst II</v>
      </c>
      <c r="AD103" s="406">
        <f t="shared" ref="AD103:AD135" si="68">C103</f>
        <v>105</v>
      </c>
      <c r="AE103" s="398" t="str">
        <f t="shared" si="57"/>
        <v>E</v>
      </c>
      <c r="AF103" s="403">
        <f t="shared" ca="1" si="58"/>
        <v>34.338999999999999</v>
      </c>
      <c r="AG103" s="403">
        <f t="shared" ca="1" si="59"/>
        <v>36.153999999999996</v>
      </c>
      <c r="AH103" s="403">
        <f t="shared" ca="1" si="60"/>
        <v>38.207999999999998</v>
      </c>
      <c r="AI103" s="403">
        <f t="shared" ca="1" si="61"/>
        <v>40.239999999999995</v>
      </c>
      <c r="AJ103" s="403">
        <f t="shared" ca="1" si="62"/>
        <v>42.394999999999996</v>
      </c>
      <c r="AK103" s="403">
        <f t="shared" ca="1" si="63"/>
        <v>44.913999999999994</v>
      </c>
      <c r="AL103" s="403">
        <f t="shared" ca="1" si="64"/>
        <v>47.433</v>
      </c>
      <c r="AN103" s="9" t="e">
        <f t="shared" si="42"/>
        <v>#VALUE!</v>
      </c>
    </row>
    <row r="104" spans="1:40" ht="12.75" customHeight="1">
      <c r="A104" s="259" t="s">
        <v>16</v>
      </c>
      <c r="B104" s="259" t="s">
        <v>898</v>
      </c>
      <c r="C104" s="259">
        <v>72</v>
      </c>
      <c r="D104" s="260" t="s">
        <v>899</v>
      </c>
      <c r="E104" s="265">
        <v>463</v>
      </c>
      <c r="F104" s="262">
        <v>10</v>
      </c>
      <c r="G104" s="285">
        <f t="shared" si="43"/>
        <v>75977.285876905851</v>
      </c>
      <c r="H104" s="285">
        <f t="shared" si="44"/>
        <v>79991.820026080837</v>
      </c>
      <c r="I104" s="285">
        <f t="shared" si="45"/>
        <v>84175.901429945385</v>
      </c>
      <c r="J104" s="285">
        <f t="shared" si="46"/>
        <v>88601.372145571353</v>
      </c>
      <c r="K104" s="285">
        <f t="shared" si="47"/>
        <v>93279.726902090246</v>
      </c>
      <c r="L104" s="285">
        <f t="shared" si="48"/>
        <v>98917.243446715307</v>
      </c>
      <c r="M104" s="285">
        <f t="shared" si="49"/>
        <v>104553.86204952386</v>
      </c>
      <c r="P104" s="409" t="str">
        <f t="shared" si="50"/>
        <v>59452C</v>
      </c>
      <c r="Q104" s="397" t="s">
        <v>826</v>
      </c>
      <c r="R104" s="409" t="str">
        <f t="shared" si="51"/>
        <v>Enterprise Information Management Analyst III</v>
      </c>
      <c r="S104" s="397">
        <f t="shared" si="67"/>
        <v>72</v>
      </c>
      <c r="T104" s="464">
        <v>75977.285876905851</v>
      </c>
      <c r="U104" s="464">
        <v>79991.820026080837</v>
      </c>
      <c r="V104" s="464">
        <v>84175.901429945385</v>
      </c>
      <c r="W104" s="464">
        <v>88601.372145571353</v>
      </c>
      <c r="X104" s="464">
        <v>93279.726902090246</v>
      </c>
      <c r="Y104" s="464">
        <v>98917.243446715307</v>
      </c>
      <c r="Z104" s="464">
        <v>104553.86204952386</v>
      </c>
      <c r="AA104" s="406" t="str">
        <f t="shared" si="53"/>
        <v>59452C</v>
      </c>
      <c r="AB104" s="406" t="str">
        <f t="shared" si="54"/>
        <v>Y</v>
      </c>
      <c r="AC104" s="412" t="str">
        <f t="shared" si="55"/>
        <v>Enterprise Information Management Analyst III</v>
      </c>
      <c r="AD104" s="406">
        <f t="shared" si="68"/>
        <v>72</v>
      </c>
      <c r="AE104" s="398" t="str">
        <f t="shared" si="57"/>
        <v>E</v>
      </c>
      <c r="AF104" s="403">
        <f t="shared" si="58"/>
        <v>36.527999999999999</v>
      </c>
      <c r="AG104" s="403">
        <f t="shared" si="59"/>
        <v>38.457999999999998</v>
      </c>
      <c r="AH104" s="403">
        <f t="shared" si="60"/>
        <v>40.47</v>
      </c>
      <c r="AI104" s="403">
        <f t="shared" si="61"/>
        <v>42.596999999999994</v>
      </c>
      <c r="AJ104" s="403">
        <f t="shared" si="62"/>
        <v>44.846999999999994</v>
      </c>
      <c r="AK104" s="403">
        <f t="shared" si="63"/>
        <v>47.556999999999995</v>
      </c>
      <c r="AL104" s="403">
        <f t="shared" si="64"/>
        <v>50.266999999999996</v>
      </c>
      <c r="AN104" s="9" t="e">
        <f t="shared" si="42"/>
        <v>#VALUE!</v>
      </c>
    </row>
    <row r="105" spans="1:40" ht="12.75" customHeight="1">
      <c r="A105" s="259" t="s">
        <v>16</v>
      </c>
      <c r="B105" s="259" t="s">
        <v>416</v>
      </c>
      <c r="C105" s="259">
        <v>29</v>
      </c>
      <c r="D105" s="260" t="s">
        <v>415</v>
      </c>
      <c r="E105" s="265">
        <v>373</v>
      </c>
      <c r="F105" s="262">
        <v>8</v>
      </c>
      <c r="G105" s="285">
        <f t="shared" ca="1" si="43"/>
        <v>62074.410992361401</v>
      </c>
      <c r="H105" s="285">
        <f t="shared" ca="1" si="44"/>
        <v>65479.724497567106</v>
      </c>
      <c r="I105" s="285">
        <f t="shared" ca="1" si="45"/>
        <v>68882.16432048993</v>
      </c>
      <c r="J105" s="285">
        <f t="shared" ca="1" si="46"/>
        <v>72488.635585496784</v>
      </c>
      <c r="K105" s="285">
        <f t="shared" ca="1" si="47"/>
        <v>76342.243526830847</v>
      </c>
      <c r="L105" s="285">
        <f t="shared" ca="1" si="48"/>
        <v>81125.397601045581</v>
      </c>
      <c r="M105" s="285">
        <f t="shared" ca="1" si="49"/>
        <v>85908.5516752603</v>
      </c>
      <c r="P105" s="409" t="str">
        <f t="shared" si="50"/>
        <v>04113C</v>
      </c>
      <c r="Q105" s="397" t="s">
        <v>826</v>
      </c>
      <c r="R105" s="409" t="str">
        <f t="shared" si="51"/>
        <v>Environmental Health Community Liaison</v>
      </c>
      <c r="S105" s="397">
        <f t="shared" si="67"/>
        <v>29</v>
      </c>
      <c r="T105" s="394" cm="1">
        <f t="array" aca="1" ref="T105" ca="1">IF($Q105="Y",VLOOKUP($P105,INDIRECT($Q$4),T$6,0)*INDIRECT($P$3),VLOOKUP($P105,INDIRECT($Q$4),T$6,0))</f>
        <v>62074.410992361401</v>
      </c>
      <c r="U105" s="394" cm="1">
        <f t="array" aca="1" ref="U105" ca="1">IF($Q105="Y",VLOOKUP($P105,INDIRECT($Q$4),U$6,0)*INDIRECT($P$3),VLOOKUP($P105,INDIRECT($Q$4),U$6,0))</f>
        <v>65479.724497567106</v>
      </c>
      <c r="V105" s="394" cm="1">
        <f t="array" aca="1" ref="V105" ca="1">IF($Q105="Y",VLOOKUP($P105,INDIRECT($Q$4),V$6,0)*INDIRECT($P$3),VLOOKUP($P105,INDIRECT($Q$4),V$6,0))</f>
        <v>68882.16432048993</v>
      </c>
      <c r="W105" s="394" cm="1">
        <f t="array" aca="1" ref="W105" ca="1">IF($Q105="Y",VLOOKUP($P105,INDIRECT($Q$4),W$6,0)*INDIRECT($P$3),VLOOKUP($P105,INDIRECT($Q$4),W$6,0))</f>
        <v>72488.635585496784</v>
      </c>
      <c r="X105" s="394" cm="1">
        <f t="array" aca="1" ref="X105" ca="1">IF($Q105="Y",VLOOKUP($P105,INDIRECT($Q$4),X$6,0)*INDIRECT($P$3),VLOOKUP($P105,INDIRECT($Q$4),X$6,0))</f>
        <v>76342.243526830847</v>
      </c>
      <c r="Y105" s="394" cm="1">
        <f t="array" aca="1" ref="Y105" ca="1">IF($Q105="Y",VLOOKUP($P105,INDIRECT($Q$4),Y$6,0)*INDIRECT($P$3),VLOOKUP($P105,INDIRECT($Q$4),Y$6,0))</f>
        <v>81125.397601045581</v>
      </c>
      <c r="Z105" s="394" cm="1">
        <f t="array" aca="1" ref="Z105" ca="1">IF($Q105="Y",VLOOKUP($P105,INDIRECT($Q$4),Z$6,0)*INDIRECT($P$3),VLOOKUP($P105,INDIRECT($Q$4),Z$6,0))</f>
        <v>85908.5516752603</v>
      </c>
      <c r="AA105" s="406" t="str">
        <f t="shared" si="53"/>
        <v>04113C</v>
      </c>
      <c r="AB105" s="406" t="str">
        <f t="shared" si="54"/>
        <v>Y</v>
      </c>
      <c r="AC105" s="412" t="str">
        <f t="shared" si="55"/>
        <v>Environmental Health Community Liaison</v>
      </c>
      <c r="AD105" s="406">
        <f t="shared" si="68"/>
        <v>29</v>
      </c>
      <c r="AE105" s="398" t="str">
        <f t="shared" si="57"/>
        <v>E</v>
      </c>
      <c r="AF105" s="403">
        <f t="shared" ca="1" si="58"/>
        <v>29.844000000000001</v>
      </c>
      <c r="AG105" s="403">
        <f t="shared" ca="1" si="59"/>
        <v>31.481000000000002</v>
      </c>
      <c r="AH105" s="403">
        <f t="shared" ca="1" si="60"/>
        <v>33.116999999999997</v>
      </c>
      <c r="AI105" s="403">
        <f t="shared" ca="1" si="61"/>
        <v>34.850999999999999</v>
      </c>
      <c r="AJ105" s="403">
        <f t="shared" ca="1" si="62"/>
        <v>36.704000000000001</v>
      </c>
      <c r="AK105" s="403">
        <f t="shared" ca="1" si="63"/>
        <v>39.003</v>
      </c>
      <c r="AL105" s="403">
        <f t="shared" ca="1" si="64"/>
        <v>41.302999999999997</v>
      </c>
      <c r="AN105" s="9" t="e">
        <f t="shared" si="42"/>
        <v>#VALUE!</v>
      </c>
    </row>
    <row r="106" spans="1:40" ht="12.75" customHeight="1">
      <c r="A106" s="259" t="s">
        <v>91</v>
      </c>
      <c r="B106" s="259" t="s">
        <v>788</v>
      </c>
      <c r="C106" s="259">
        <v>160</v>
      </c>
      <c r="D106" s="260" t="s">
        <v>786</v>
      </c>
      <c r="E106" s="265">
        <v>333</v>
      </c>
      <c r="F106" s="262">
        <v>7</v>
      </c>
      <c r="G106" s="285">
        <f t="shared" ca="1" si="43"/>
        <v>27.844171124999995</v>
      </c>
      <c r="H106" s="285">
        <f t="shared" ca="1" si="44"/>
        <v>29.314420875</v>
      </c>
      <c r="I106" s="285">
        <f t="shared" ca="1" si="45"/>
        <v>30.878404312499999</v>
      </c>
      <c r="J106" s="285">
        <f t="shared" ca="1" si="46"/>
        <v>32.482408874999997</v>
      </c>
      <c r="K106" s="285">
        <f t="shared" ca="1" si="47"/>
        <v>34.202264062499999</v>
      </c>
      <c r="L106" s="285">
        <f t="shared" ca="1" si="48"/>
        <v>36.275990250000007</v>
      </c>
      <c r="M106" s="285">
        <f t="shared" ca="1" si="49"/>
        <v>38.3497164375</v>
      </c>
      <c r="P106" s="409" t="str">
        <f t="shared" si="50"/>
        <v>53026C</v>
      </c>
      <c r="Q106" s="397" t="s">
        <v>826</v>
      </c>
      <c r="R106" s="409" t="str">
        <f t="shared" si="51"/>
        <v>Environmental Health Specialist I</v>
      </c>
      <c r="S106" s="397">
        <f t="shared" si="67"/>
        <v>160</v>
      </c>
      <c r="T106" s="394" cm="1">
        <f t="array" aca="1" ref="T106" ca="1">IF($Q106="Y",VLOOKUP($P106,INDIRECT($Q$4),T$6,0)*INDIRECT($P$3),VLOOKUP($P106,INDIRECT($Q$4),T$6,0))</f>
        <v>27.844171124999995</v>
      </c>
      <c r="U106" s="394" cm="1">
        <f t="array" aca="1" ref="U106" ca="1">IF($Q106="Y",VLOOKUP($P106,INDIRECT($Q$4),U$6,0)*INDIRECT($P$3),VLOOKUP($P106,INDIRECT($Q$4),U$6,0))</f>
        <v>29.314420875</v>
      </c>
      <c r="V106" s="394" cm="1">
        <f t="array" aca="1" ref="V106" ca="1">IF($Q106="Y",VLOOKUP($P106,INDIRECT($Q$4),V$6,0)*INDIRECT($P$3),VLOOKUP($P106,INDIRECT($Q$4),V$6,0))</f>
        <v>30.878404312499999</v>
      </c>
      <c r="W106" s="394" cm="1">
        <f t="array" aca="1" ref="W106" ca="1">IF($Q106="Y",VLOOKUP($P106,INDIRECT($Q$4),W$6,0)*INDIRECT($P$3),VLOOKUP($P106,INDIRECT($Q$4),W$6,0))</f>
        <v>32.482408874999997</v>
      </c>
      <c r="X106" s="394" cm="1">
        <f t="array" aca="1" ref="X106" ca="1">IF($Q106="Y",VLOOKUP($P106,INDIRECT($Q$4),X$6,0)*INDIRECT($P$3),VLOOKUP($P106,INDIRECT($Q$4),X$6,0))</f>
        <v>34.202264062499999</v>
      </c>
      <c r="Y106" s="394" cm="1">
        <f t="array" aca="1" ref="Y106" ca="1">IF($Q106="Y",VLOOKUP($P106,INDIRECT($Q$4),Y$6,0)*INDIRECT($P$3),VLOOKUP($P106,INDIRECT($Q$4),Y$6,0))</f>
        <v>36.275990250000007</v>
      </c>
      <c r="Z106" s="394" cm="1">
        <f t="array" aca="1" ref="Z106" ca="1">IF($Q106="Y",VLOOKUP($P106,INDIRECT($Q$4),Z$6,0)*INDIRECT($P$3),VLOOKUP($P106,INDIRECT($Q$4),Z$6,0))</f>
        <v>38.3497164375</v>
      </c>
      <c r="AA106" s="406" t="str">
        <f t="shared" si="53"/>
        <v>53026C</v>
      </c>
      <c r="AB106" s="406" t="str">
        <f t="shared" si="54"/>
        <v>Y</v>
      </c>
      <c r="AC106" s="412" t="str">
        <f t="shared" si="55"/>
        <v>Environmental Health Specialist I</v>
      </c>
      <c r="AD106" s="406">
        <f t="shared" si="68"/>
        <v>160</v>
      </c>
      <c r="AE106" s="398" t="str">
        <f t="shared" si="57"/>
        <v>N</v>
      </c>
      <c r="AF106" s="403">
        <f t="shared" ca="1" si="58"/>
        <v>27.844000000000001</v>
      </c>
      <c r="AG106" s="403">
        <f t="shared" ca="1" si="59"/>
        <v>29.314</v>
      </c>
      <c r="AH106" s="403">
        <f t="shared" ca="1" si="60"/>
        <v>30.878</v>
      </c>
      <c r="AI106" s="403">
        <f t="shared" ca="1" si="61"/>
        <v>32.481999999999999</v>
      </c>
      <c r="AJ106" s="403">
        <f t="shared" ca="1" si="62"/>
        <v>34.201999999999998</v>
      </c>
      <c r="AK106" s="403">
        <f t="shared" ca="1" si="63"/>
        <v>36.276000000000003</v>
      </c>
      <c r="AL106" s="403">
        <f t="shared" ca="1" si="64"/>
        <v>38.35</v>
      </c>
      <c r="AN106" s="9" t="e">
        <f t="shared" si="42"/>
        <v>#VALUE!</v>
      </c>
    </row>
    <row r="107" spans="1:40" ht="12.75" customHeight="1">
      <c r="A107" s="259" t="s">
        <v>91</v>
      </c>
      <c r="B107" s="259" t="s">
        <v>887</v>
      </c>
      <c r="C107" s="259">
        <v>118</v>
      </c>
      <c r="D107" s="260" t="s">
        <v>787</v>
      </c>
      <c r="E107" s="265">
        <v>401</v>
      </c>
      <c r="F107" s="262">
        <v>8</v>
      </c>
      <c r="G107" s="285">
        <f t="shared" ca="1" si="43"/>
        <v>31.26281775</v>
      </c>
      <c r="H107" s="285">
        <f t="shared" ca="1" si="44"/>
        <v>32.978460187499998</v>
      </c>
      <c r="I107" s="285">
        <f t="shared" ca="1" si="45"/>
        <v>34.693049437500001</v>
      </c>
      <c r="J107" s="285">
        <f t="shared" ca="1" si="46"/>
        <v>36.527702062499998</v>
      </c>
      <c r="K107" s="285">
        <f t="shared" ca="1" si="47"/>
        <v>38.458194749999997</v>
      </c>
      <c r="L107" s="285">
        <f t="shared" ca="1" si="48"/>
        <v>40.846823999999998</v>
      </c>
      <c r="M107" s="285">
        <f t="shared" ca="1" si="49"/>
        <v>43.235453249999999</v>
      </c>
      <c r="P107" s="409" t="str">
        <f t="shared" si="50"/>
        <v>59428C</v>
      </c>
      <c r="Q107" s="397" t="s">
        <v>826</v>
      </c>
      <c r="R107" s="409" t="str">
        <f t="shared" si="51"/>
        <v>Environmental Health Specialist II</v>
      </c>
      <c r="S107" s="397">
        <f t="shared" si="67"/>
        <v>118</v>
      </c>
      <c r="T107" s="394" cm="1">
        <f t="array" aca="1" ref="T107" ca="1">IF($Q107="Y",VLOOKUP($P107,INDIRECT($Q$4),T$6,0)*INDIRECT($P$3),VLOOKUP($P107,INDIRECT($Q$4),T$6,0))</f>
        <v>31.26281775</v>
      </c>
      <c r="U107" s="394" cm="1">
        <f t="array" aca="1" ref="U107" ca="1">IF($Q107="Y",VLOOKUP($P107,INDIRECT($Q$4),U$6,0)*INDIRECT($P$3),VLOOKUP($P107,INDIRECT($Q$4),U$6,0))</f>
        <v>32.978460187499998</v>
      </c>
      <c r="V107" s="394" cm="1">
        <f t="array" aca="1" ref="V107" ca="1">IF($Q107="Y",VLOOKUP($P107,INDIRECT($Q$4),V$6,0)*INDIRECT($P$3),VLOOKUP($P107,INDIRECT($Q$4),V$6,0))</f>
        <v>34.693049437500001</v>
      </c>
      <c r="W107" s="394" cm="1">
        <f t="array" aca="1" ref="W107" ca="1">IF($Q107="Y",VLOOKUP($P107,INDIRECT($Q$4),W$6,0)*INDIRECT($P$3),VLOOKUP($P107,INDIRECT($Q$4),W$6,0))</f>
        <v>36.527702062499998</v>
      </c>
      <c r="X107" s="394" cm="1">
        <f t="array" aca="1" ref="X107" ca="1">IF($Q107="Y",VLOOKUP($P107,INDIRECT($Q$4),X$6,0)*INDIRECT($P$3),VLOOKUP($P107,INDIRECT($Q$4),X$6,0))</f>
        <v>38.458194749999997</v>
      </c>
      <c r="Y107" s="394" cm="1">
        <f t="array" aca="1" ref="Y107" ca="1">IF($Q107="Y",VLOOKUP($P107,INDIRECT($Q$4),Y$6,0)*INDIRECT($P$3),VLOOKUP($P107,INDIRECT($Q$4),Y$6,0))</f>
        <v>40.846823999999998</v>
      </c>
      <c r="Z107" s="394" cm="1">
        <f t="array" aca="1" ref="Z107" ca="1">IF($Q107="Y",VLOOKUP($P107,INDIRECT($Q$4),Z$6,0)*INDIRECT($P$3),VLOOKUP($P107,INDIRECT($Q$4),Z$6,0))</f>
        <v>43.235453249999999</v>
      </c>
      <c r="AA107" s="406" t="str">
        <f t="shared" si="53"/>
        <v>59428C</v>
      </c>
      <c r="AB107" s="406" t="str">
        <f t="shared" si="54"/>
        <v>Y</v>
      </c>
      <c r="AC107" s="412" t="str">
        <f t="shared" si="55"/>
        <v>Environmental Health Specialist II</v>
      </c>
      <c r="AD107" s="406">
        <f t="shared" si="68"/>
        <v>118</v>
      </c>
      <c r="AE107" s="398" t="str">
        <f t="shared" si="57"/>
        <v>N</v>
      </c>
      <c r="AF107" s="403">
        <f t="shared" ca="1" si="58"/>
        <v>31.263000000000002</v>
      </c>
      <c r="AG107" s="403">
        <f t="shared" ca="1" si="59"/>
        <v>32.978000000000002</v>
      </c>
      <c r="AH107" s="403">
        <f t="shared" ca="1" si="60"/>
        <v>34.692999999999998</v>
      </c>
      <c r="AI107" s="403">
        <f t="shared" ca="1" si="61"/>
        <v>36.527999999999999</v>
      </c>
      <c r="AJ107" s="403">
        <f t="shared" ca="1" si="62"/>
        <v>38.457999999999998</v>
      </c>
      <c r="AK107" s="403">
        <f t="shared" ca="1" si="63"/>
        <v>40.847000000000001</v>
      </c>
      <c r="AL107" s="403">
        <f t="shared" ca="1" si="64"/>
        <v>43.234999999999999</v>
      </c>
      <c r="AN107" s="9" t="e">
        <f t="shared" si="42"/>
        <v>#VALUE!</v>
      </c>
    </row>
    <row r="108" spans="1:40" ht="12.75" customHeight="1">
      <c r="A108" s="259" t="s">
        <v>16</v>
      </c>
      <c r="B108" s="259" t="s">
        <v>404</v>
      </c>
      <c r="C108" s="259">
        <v>51</v>
      </c>
      <c r="D108" s="260" t="s">
        <v>405</v>
      </c>
      <c r="E108" s="265">
        <v>453</v>
      </c>
      <c r="F108" s="262">
        <v>10</v>
      </c>
      <c r="G108" s="285">
        <f t="shared" ca="1" si="43"/>
        <v>75850.843856459382</v>
      </c>
      <c r="H108" s="285">
        <f t="shared" ca="1" si="44"/>
        <v>79664.220245833203</v>
      </c>
      <c r="I108" s="285">
        <f t="shared" ca="1" si="45"/>
        <v>83968.996305578476</v>
      </c>
      <c r="J108" s="285">
        <f t="shared" ca="1" si="46"/>
        <v>88276.646047606599</v>
      </c>
      <c r="K108" s="285">
        <f t="shared" ca="1" si="47"/>
        <v>92785.453549435901</v>
      </c>
      <c r="L108" s="285">
        <f t="shared" ca="1" si="48"/>
        <v>98431.22537402343</v>
      </c>
      <c r="M108" s="285">
        <f t="shared" ca="1" si="49"/>
        <v>104076.99719861092</v>
      </c>
      <c r="P108" s="409" t="str">
        <f t="shared" si="50"/>
        <v>04187C</v>
      </c>
      <c r="Q108" s="397" t="s">
        <v>826</v>
      </c>
      <c r="R108" s="409" t="str">
        <f t="shared" si="51"/>
        <v>Equity &amp; Inclusion Program Coordinator</v>
      </c>
      <c r="S108" s="397">
        <f t="shared" si="67"/>
        <v>51</v>
      </c>
      <c r="T108" s="394" cm="1">
        <f t="array" aca="1" ref="T108" ca="1">IF($Q108="Y",VLOOKUP($P108,INDIRECT($Q$4),T$6,0)*INDIRECT($P$3),VLOOKUP($P108,INDIRECT($Q$4),T$6,0))</f>
        <v>75850.843856459382</v>
      </c>
      <c r="U108" s="394" cm="1">
        <f t="array" aca="1" ref="U108" ca="1">IF($Q108="Y",VLOOKUP($P108,INDIRECT($Q$4),U$6,0)*INDIRECT($P$3),VLOOKUP($P108,INDIRECT($Q$4),U$6,0))</f>
        <v>79664.220245833203</v>
      </c>
      <c r="V108" s="394" cm="1">
        <f t="array" aca="1" ref="V108" ca="1">IF($Q108="Y",VLOOKUP($P108,INDIRECT($Q$4),V$6,0)*INDIRECT($P$3),VLOOKUP($P108,INDIRECT($Q$4),V$6,0))</f>
        <v>83968.996305578476</v>
      </c>
      <c r="W108" s="394" cm="1">
        <f t="array" aca="1" ref="W108" ca="1">IF($Q108="Y",VLOOKUP($P108,INDIRECT($Q$4),W$6,0)*INDIRECT($P$3),VLOOKUP($P108,INDIRECT($Q$4),W$6,0))</f>
        <v>88276.646047606599</v>
      </c>
      <c r="X108" s="394" cm="1">
        <f t="array" aca="1" ref="X108" ca="1">IF($Q108="Y",VLOOKUP($P108,INDIRECT($Q$4),X$6,0)*INDIRECT($P$3),VLOOKUP($P108,INDIRECT($Q$4),X$6,0))</f>
        <v>92785.453549435901</v>
      </c>
      <c r="Y108" s="394" cm="1">
        <f t="array" aca="1" ref="Y108" ca="1">IF($Q108="Y",VLOOKUP($P108,INDIRECT($Q$4),Y$6,0)*INDIRECT($P$3),VLOOKUP($P108,INDIRECT($Q$4),Y$6,0))</f>
        <v>98431.22537402343</v>
      </c>
      <c r="Z108" s="394" cm="1">
        <f t="array" aca="1" ref="Z108" ca="1">IF($Q108="Y",VLOOKUP($P108,INDIRECT($Q$4),Z$6,0)*INDIRECT($P$3),VLOOKUP($P108,INDIRECT($Q$4),Z$6,0))</f>
        <v>104076.99719861092</v>
      </c>
      <c r="AA108" s="406" t="str">
        <f t="shared" si="53"/>
        <v>04187C</v>
      </c>
      <c r="AB108" s="406" t="str">
        <f t="shared" si="54"/>
        <v>Y</v>
      </c>
      <c r="AC108" s="412" t="str">
        <f t="shared" si="55"/>
        <v>Equity &amp; Inclusion Program Coordinator</v>
      </c>
      <c r="AD108" s="406">
        <f t="shared" si="68"/>
        <v>51</v>
      </c>
      <c r="AE108" s="398" t="str">
        <f t="shared" si="57"/>
        <v>E</v>
      </c>
      <c r="AF108" s="403">
        <f t="shared" ca="1" si="58"/>
        <v>36.466999999999999</v>
      </c>
      <c r="AG108" s="403">
        <f t="shared" ca="1" si="59"/>
        <v>38.300999999999995</v>
      </c>
      <c r="AH108" s="403">
        <f t="shared" ca="1" si="60"/>
        <v>40.369999999999997</v>
      </c>
      <c r="AI108" s="403">
        <f t="shared" ca="1" si="61"/>
        <v>42.440999999999995</v>
      </c>
      <c r="AJ108" s="403">
        <f t="shared" ca="1" si="62"/>
        <v>44.608999999999995</v>
      </c>
      <c r="AK108" s="403">
        <f t="shared" ca="1" si="63"/>
        <v>47.323</v>
      </c>
      <c r="AL108" s="403">
        <f t="shared" ca="1" si="64"/>
        <v>50.037999999999997</v>
      </c>
      <c r="AN108" s="9" t="e">
        <f t="shared" si="42"/>
        <v>#VALUE!</v>
      </c>
    </row>
    <row r="109" spans="1:40" ht="12.75" customHeight="1">
      <c r="A109" s="259" t="s">
        <v>16</v>
      </c>
      <c r="B109" s="259" t="s">
        <v>105</v>
      </c>
      <c r="C109" s="259">
        <v>29</v>
      </c>
      <c r="D109" s="260" t="s">
        <v>106</v>
      </c>
      <c r="E109" s="265">
        <v>373</v>
      </c>
      <c r="F109" s="262">
        <v>8</v>
      </c>
      <c r="G109" s="285">
        <f t="shared" ca="1" si="43"/>
        <v>62074.410992361401</v>
      </c>
      <c r="H109" s="285">
        <f t="shared" ca="1" si="44"/>
        <v>65479.724497567106</v>
      </c>
      <c r="I109" s="285">
        <f t="shared" ca="1" si="45"/>
        <v>68882.16432048993</v>
      </c>
      <c r="J109" s="285">
        <f t="shared" ca="1" si="46"/>
        <v>72488.635585496784</v>
      </c>
      <c r="K109" s="285">
        <f t="shared" ca="1" si="47"/>
        <v>76342.243526830847</v>
      </c>
      <c r="L109" s="285">
        <f t="shared" ca="1" si="48"/>
        <v>81125.397601045581</v>
      </c>
      <c r="M109" s="285">
        <f t="shared" ca="1" si="49"/>
        <v>85908.5516752603</v>
      </c>
      <c r="P109" s="409" t="str">
        <f t="shared" si="50"/>
        <v>04230C</v>
      </c>
      <c r="Q109" s="397" t="s">
        <v>826</v>
      </c>
      <c r="R109" s="409" t="str">
        <f t="shared" si="51"/>
        <v>Event Coordinator</v>
      </c>
      <c r="S109" s="397">
        <f t="shared" si="67"/>
        <v>29</v>
      </c>
      <c r="T109" s="394" cm="1">
        <f t="array" aca="1" ref="T109" ca="1">IF($Q109="Y",VLOOKUP($P109,INDIRECT($Q$4),T$6,0)*INDIRECT($P$3),VLOOKUP($P109,INDIRECT($Q$4),T$6,0))</f>
        <v>62074.410992361401</v>
      </c>
      <c r="U109" s="394" cm="1">
        <f t="array" aca="1" ref="U109" ca="1">IF($Q109="Y",VLOOKUP($P109,INDIRECT($Q$4),U$6,0)*INDIRECT($P$3),VLOOKUP($P109,INDIRECT($Q$4),U$6,0))</f>
        <v>65479.724497567106</v>
      </c>
      <c r="V109" s="394" cm="1">
        <f t="array" aca="1" ref="V109" ca="1">IF($Q109="Y",VLOOKUP($P109,INDIRECT($Q$4),V$6,0)*INDIRECT($P$3),VLOOKUP($P109,INDIRECT($Q$4),V$6,0))</f>
        <v>68882.16432048993</v>
      </c>
      <c r="W109" s="394" cm="1">
        <f t="array" aca="1" ref="W109" ca="1">IF($Q109="Y",VLOOKUP($P109,INDIRECT($Q$4),W$6,0)*INDIRECT($P$3),VLOOKUP($P109,INDIRECT($Q$4),W$6,0))</f>
        <v>72488.635585496784</v>
      </c>
      <c r="X109" s="394" cm="1">
        <f t="array" aca="1" ref="X109" ca="1">IF($Q109="Y",VLOOKUP($P109,INDIRECT($Q$4),X$6,0)*INDIRECT($P$3),VLOOKUP($P109,INDIRECT($Q$4),X$6,0))</f>
        <v>76342.243526830847</v>
      </c>
      <c r="Y109" s="394" cm="1">
        <f t="array" aca="1" ref="Y109" ca="1">IF($Q109="Y",VLOOKUP($P109,INDIRECT($Q$4),Y$6,0)*INDIRECT($P$3),VLOOKUP($P109,INDIRECT($Q$4),Y$6,0))</f>
        <v>81125.397601045581</v>
      </c>
      <c r="Z109" s="394" cm="1">
        <f t="array" aca="1" ref="Z109" ca="1">IF($Q109="Y",VLOOKUP($P109,INDIRECT($Q$4),Z$6,0)*INDIRECT($P$3),VLOOKUP($P109,INDIRECT($Q$4),Z$6,0))</f>
        <v>85908.5516752603</v>
      </c>
      <c r="AA109" s="406" t="str">
        <f t="shared" si="53"/>
        <v>04230C</v>
      </c>
      <c r="AB109" s="406" t="str">
        <f t="shared" si="54"/>
        <v>Y</v>
      </c>
      <c r="AC109" s="412" t="str">
        <f t="shared" si="55"/>
        <v>Event Coordinator</v>
      </c>
      <c r="AD109" s="406">
        <f t="shared" si="68"/>
        <v>29</v>
      </c>
      <c r="AE109" s="398" t="str">
        <f t="shared" si="57"/>
        <v>E</v>
      </c>
      <c r="AF109" s="403">
        <f t="shared" ca="1" si="58"/>
        <v>29.844000000000001</v>
      </c>
      <c r="AG109" s="403">
        <f t="shared" ca="1" si="59"/>
        <v>31.481000000000002</v>
      </c>
      <c r="AH109" s="403">
        <f t="shared" ca="1" si="60"/>
        <v>33.116999999999997</v>
      </c>
      <c r="AI109" s="403">
        <f t="shared" ca="1" si="61"/>
        <v>34.850999999999999</v>
      </c>
      <c r="AJ109" s="403">
        <f t="shared" ca="1" si="62"/>
        <v>36.704000000000001</v>
      </c>
      <c r="AK109" s="403">
        <f t="shared" ca="1" si="63"/>
        <v>39.003</v>
      </c>
      <c r="AL109" s="403">
        <f t="shared" ca="1" si="64"/>
        <v>41.302999999999997</v>
      </c>
      <c r="AN109" s="9" t="e">
        <f t="shared" si="42"/>
        <v>#VALUE!</v>
      </c>
    </row>
    <row r="110" spans="1:40" ht="12.75" customHeight="1">
      <c r="A110" s="272" t="s">
        <v>91</v>
      </c>
      <c r="B110" s="272" t="s">
        <v>302</v>
      </c>
      <c r="C110" s="272" t="s">
        <v>274</v>
      </c>
      <c r="D110" s="273" t="s">
        <v>303</v>
      </c>
      <c r="E110" s="265">
        <v>325</v>
      </c>
      <c r="F110" s="262">
        <v>7</v>
      </c>
      <c r="G110" s="285">
        <f t="shared" ca="1" si="43"/>
        <v>26.203336635000213</v>
      </c>
      <c r="H110" s="285">
        <f t="shared" ca="1" si="44"/>
        <v>27.863665519712953</v>
      </c>
      <c r="I110" s="285">
        <f t="shared" ca="1" si="45"/>
        <v>29.332282955624052</v>
      </c>
      <c r="J110" s="285">
        <f t="shared" ca="1" si="46"/>
        <v>30.955637129843737</v>
      </c>
      <c r="K110" s="285">
        <f t="shared" ca="1" si="47"/>
        <v>32.617675488640593</v>
      </c>
      <c r="L110" s="285">
        <f t="shared" ca="1" si="48"/>
        <v>34.59754808160416</v>
      </c>
      <c r="M110" s="285">
        <f t="shared" ca="1" si="49"/>
        <v>36.57742067456774</v>
      </c>
      <c r="N110" s="23"/>
      <c r="O110" s="23"/>
      <c r="P110" s="409" t="str">
        <f t="shared" si="50"/>
        <v>04304C</v>
      </c>
      <c r="Q110" s="397" t="s">
        <v>826</v>
      </c>
      <c r="R110" s="409" t="str">
        <f t="shared" si="51"/>
        <v>Family Support Specialist I Employment &amp; Training</v>
      </c>
      <c r="S110" s="397" t="str">
        <f t="shared" si="67"/>
        <v>07</v>
      </c>
      <c r="T110" s="394" cm="1">
        <f t="array" aca="1" ref="T110" ca="1">IF($Q110="Y",VLOOKUP($P110,INDIRECT($Q$4),T$6,0)*INDIRECT($P$3),VLOOKUP($P110,INDIRECT($Q$4),T$6,0))</f>
        <v>26.203336635000213</v>
      </c>
      <c r="U110" s="394" cm="1">
        <f t="array" aca="1" ref="U110" ca="1">IF($Q110="Y",VLOOKUP($P110,INDIRECT($Q$4),U$6,0)*INDIRECT($P$3),VLOOKUP($P110,INDIRECT($Q$4),U$6,0))</f>
        <v>27.863665519712953</v>
      </c>
      <c r="V110" s="394" cm="1">
        <f t="array" aca="1" ref="V110" ca="1">IF($Q110="Y",VLOOKUP($P110,INDIRECT($Q$4),V$6,0)*INDIRECT($P$3),VLOOKUP($P110,INDIRECT($Q$4),V$6,0))</f>
        <v>29.332282955624052</v>
      </c>
      <c r="W110" s="394" cm="1">
        <f t="array" aca="1" ref="W110" ca="1">IF($Q110="Y",VLOOKUP($P110,INDIRECT($Q$4),W$6,0)*INDIRECT($P$3),VLOOKUP($P110,INDIRECT($Q$4),W$6,0))</f>
        <v>30.955637129843737</v>
      </c>
      <c r="X110" s="394" cm="1">
        <f t="array" aca="1" ref="X110" ca="1">IF($Q110="Y",VLOOKUP($P110,INDIRECT($Q$4),X$6,0)*INDIRECT($P$3),VLOOKUP($P110,INDIRECT($Q$4),X$6,0))</f>
        <v>32.617675488640593</v>
      </c>
      <c r="Y110" s="394" cm="1">
        <f t="array" aca="1" ref="Y110" ca="1">IF($Q110="Y",VLOOKUP($P110,INDIRECT($Q$4),Y$6,0)*INDIRECT($P$3),VLOOKUP($P110,INDIRECT($Q$4),Y$6,0))</f>
        <v>34.59754808160416</v>
      </c>
      <c r="Z110" s="394" cm="1">
        <f t="array" aca="1" ref="Z110" ca="1">IF($Q110="Y",VLOOKUP($P110,INDIRECT($Q$4),Z$6,0)*INDIRECT($P$3),VLOOKUP($P110,INDIRECT($Q$4),Z$6,0))</f>
        <v>36.57742067456774</v>
      </c>
      <c r="AA110" s="406" t="str">
        <f t="shared" ref="AA110:AA142" si="69">B110</f>
        <v>04304C</v>
      </c>
      <c r="AB110" s="406" t="str">
        <f t="shared" ref="AB110:AB142" si="70">Q110</f>
        <v>Y</v>
      </c>
      <c r="AC110" s="412" t="str">
        <f t="shared" si="55"/>
        <v>Family Support Specialist I Employment &amp; Training</v>
      </c>
      <c r="AD110" s="406" t="str">
        <f t="shared" si="68"/>
        <v>07</v>
      </c>
      <c r="AE110" s="398" t="str">
        <f t="shared" ref="AE110:AE142" si="71">LEFT(A110,1)</f>
        <v>N</v>
      </c>
      <c r="AF110" s="403">
        <f t="shared" ref="AF110:AF142" ca="1" si="72">IF($AE110="N",ROUND(T110,3),IF($AE110="E",ROUNDUP(T110/2080,3),"check"))</f>
        <v>26.202999999999999</v>
      </c>
      <c r="AG110" s="403">
        <f t="shared" ref="AG110:AG142" ca="1" si="73">IF($AE110="N",ROUND(U110,3),IF($AE110="E",ROUNDUP(U110/2080,3),"check"))</f>
        <v>27.864000000000001</v>
      </c>
      <c r="AH110" s="403">
        <f t="shared" ref="AH110:AH142" ca="1" si="74">IF($AE110="N",ROUND(V110,3),IF($AE110="E",ROUNDUP(V110/2080,3),"check"))</f>
        <v>29.332000000000001</v>
      </c>
      <c r="AI110" s="403">
        <f t="shared" ref="AI110:AI142" ca="1" si="75">IF($AE110="N",ROUND(W110,3),IF($AE110="E",ROUNDUP(W110/2080,3),"check"))</f>
        <v>30.956</v>
      </c>
      <c r="AJ110" s="403">
        <f t="shared" ref="AJ110:AJ142" ca="1" si="76">IF($AE110="N",ROUND(X110,3),IF($AE110="E",ROUNDUP(X110/2080,3),"check"))</f>
        <v>32.618000000000002</v>
      </c>
      <c r="AK110" s="403">
        <f t="shared" ref="AK110:AK142" ca="1" si="77">IF($AE110="N",ROUND(Y110,3),IF($AE110="E",ROUNDUP(Y110/2080,3),"check"))</f>
        <v>34.597999999999999</v>
      </c>
      <c r="AL110" s="403">
        <f t="shared" ref="AL110:AL142" ca="1" si="78">IF($AE110="N",ROUND(Z110,3),IF($AE110="E",ROUNDUP(Z110/2080,3),"check"))</f>
        <v>36.576999999999998</v>
      </c>
      <c r="AN110" s="9" t="e">
        <f t="shared" si="42"/>
        <v>#VALUE!</v>
      </c>
    </row>
    <row r="111" spans="1:40" ht="12.75" customHeight="1">
      <c r="A111" s="259" t="s">
        <v>16</v>
      </c>
      <c r="B111" s="259" t="s">
        <v>107</v>
      </c>
      <c r="C111" s="259">
        <v>29</v>
      </c>
      <c r="D111" s="260" t="s">
        <v>108</v>
      </c>
      <c r="E111" s="265">
        <v>383</v>
      </c>
      <c r="F111" s="262">
        <v>8</v>
      </c>
      <c r="G111" s="285">
        <f t="shared" ca="1" si="43"/>
        <v>62074.410992361401</v>
      </c>
      <c r="H111" s="285">
        <f t="shared" ca="1" si="44"/>
        <v>65479.724497567106</v>
      </c>
      <c r="I111" s="285">
        <f t="shared" ca="1" si="45"/>
        <v>68882.16432048993</v>
      </c>
      <c r="J111" s="285">
        <f t="shared" ca="1" si="46"/>
        <v>72488.635585496784</v>
      </c>
      <c r="K111" s="285">
        <f t="shared" ca="1" si="47"/>
        <v>76342.243526830847</v>
      </c>
      <c r="L111" s="285">
        <f t="shared" ca="1" si="48"/>
        <v>81125.397601045581</v>
      </c>
      <c r="M111" s="285">
        <f t="shared" ca="1" si="49"/>
        <v>85908.5516752603</v>
      </c>
      <c r="N111" s="59"/>
      <c r="O111" s="59"/>
      <c r="P111" s="409" t="str">
        <f t="shared" si="50"/>
        <v>04305C</v>
      </c>
      <c r="Q111" s="397" t="s">
        <v>826</v>
      </c>
      <c r="R111" s="409" t="str">
        <f t="shared" si="51"/>
        <v xml:space="preserve">Family Support Specialist II - Employment &amp; Training </v>
      </c>
      <c r="S111" s="397">
        <f t="shared" si="67"/>
        <v>29</v>
      </c>
      <c r="T111" s="394" cm="1">
        <f t="array" aca="1" ref="T111" ca="1">IF($Q111="Y",VLOOKUP($P111,INDIRECT($Q$4),T$6,0)*INDIRECT($P$3),VLOOKUP($P111,INDIRECT($Q$4),T$6,0))</f>
        <v>62074.410992361401</v>
      </c>
      <c r="U111" s="394" cm="1">
        <f t="array" aca="1" ref="U111" ca="1">IF($Q111="Y",VLOOKUP($P111,INDIRECT($Q$4),U$6,0)*INDIRECT($P$3),VLOOKUP($P111,INDIRECT($Q$4),U$6,0))</f>
        <v>65479.724497567106</v>
      </c>
      <c r="V111" s="394" cm="1">
        <f t="array" aca="1" ref="V111" ca="1">IF($Q111="Y",VLOOKUP($P111,INDIRECT($Q$4),V$6,0)*INDIRECT($P$3),VLOOKUP($P111,INDIRECT($Q$4),V$6,0))</f>
        <v>68882.16432048993</v>
      </c>
      <c r="W111" s="394" cm="1">
        <f t="array" aca="1" ref="W111" ca="1">IF($Q111="Y",VLOOKUP($P111,INDIRECT($Q$4),W$6,0)*INDIRECT($P$3),VLOOKUP($P111,INDIRECT($Q$4),W$6,0))</f>
        <v>72488.635585496784</v>
      </c>
      <c r="X111" s="394" cm="1">
        <f t="array" aca="1" ref="X111" ca="1">IF($Q111="Y",VLOOKUP($P111,INDIRECT($Q$4),X$6,0)*INDIRECT($P$3),VLOOKUP($P111,INDIRECT($Q$4),X$6,0))</f>
        <v>76342.243526830847</v>
      </c>
      <c r="Y111" s="394" cm="1">
        <f t="array" aca="1" ref="Y111" ca="1">IF($Q111="Y",VLOOKUP($P111,INDIRECT($Q$4),Y$6,0)*INDIRECT($P$3),VLOOKUP($P111,INDIRECT($Q$4),Y$6,0))</f>
        <v>81125.397601045581</v>
      </c>
      <c r="Z111" s="394" cm="1">
        <f t="array" aca="1" ref="Z111" ca="1">IF($Q111="Y",VLOOKUP($P111,INDIRECT($Q$4),Z$6,0)*INDIRECT($P$3),VLOOKUP($P111,INDIRECT($Q$4),Z$6,0))</f>
        <v>85908.5516752603</v>
      </c>
      <c r="AA111" s="406" t="str">
        <f t="shared" si="69"/>
        <v>04305C</v>
      </c>
      <c r="AB111" s="406" t="str">
        <f t="shared" si="70"/>
        <v>Y</v>
      </c>
      <c r="AC111" s="412" t="str">
        <f t="shared" si="55"/>
        <v xml:space="preserve">Family Support Specialist II - Employment &amp; Training </v>
      </c>
      <c r="AD111" s="406">
        <f t="shared" si="68"/>
        <v>29</v>
      </c>
      <c r="AE111" s="398" t="str">
        <f t="shared" si="71"/>
        <v>E</v>
      </c>
      <c r="AF111" s="403">
        <f t="shared" ca="1" si="72"/>
        <v>29.844000000000001</v>
      </c>
      <c r="AG111" s="403">
        <f t="shared" ca="1" si="73"/>
        <v>31.481000000000002</v>
      </c>
      <c r="AH111" s="403">
        <f t="shared" ca="1" si="74"/>
        <v>33.116999999999997</v>
      </c>
      <c r="AI111" s="403">
        <f t="shared" ca="1" si="75"/>
        <v>34.850999999999999</v>
      </c>
      <c r="AJ111" s="403">
        <f t="shared" ca="1" si="76"/>
        <v>36.704000000000001</v>
      </c>
      <c r="AK111" s="403">
        <f t="shared" ca="1" si="77"/>
        <v>39.003</v>
      </c>
      <c r="AL111" s="403">
        <f t="shared" ca="1" si="78"/>
        <v>41.302999999999997</v>
      </c>
      <c r="AN111" s="9" t="e">
        <f t="shared" si="42"/>
        <v>#VALUE!</v>
      </c>
    </row>
    <row r="112" spans="1:40" ht="12.75" customHeight="1">
      <c r="A112" s="259" t="s">
        <v>16</v>
      </c>
      <c r="B112" s="259" t="s">
        <v>109</v>
      </c>
      <c r="C112" s="259">
        <v>45</v>
      </c>
      <c r="D112" s="260" t="s">
        <v>110</v>
      </c>
      <c r="E112" s="265">
        <v>430</v>
      </c>
      <c r="F112" s="262">
        <v>9</v>
      </c>
      <c r="G112" s="285">
        <f t="shared" ca="1" si="43"/>
        <v>70603.500007931434</v>
      </c>
      <c r="H112" s="285">
        <f t="shared" ca="1" si="44"/>
        <v>74336.413293384787</v>
      </c>
      <c r="I112" s="285">
        <f t="shared" ca="1" si="45"/>
        <v>78557.852566926696</v>
      </c>
      <c r="J112" s="285">
        <f t="shared" ca="1" si="46"/>
        <v>82736.186606225529</v>
      </c>
      <c r="K112" s="285">
        <f t="shared" ca="1" si="47"/>
        <v>87167.404686417227</v>
      </c>
      <c r="L112" s="285">
        <f t="shared" ca="1" si="48"/>
        <v>92346.370778017896</v>
      </c>
      <c r="M112" s="285">
        <f t="shared" ca="1" si="49"/>
        <v>97525.336869618535</v>
      </c>
      <c r="P112" s="409" t="str">
        <f t="shared" si="50"/>
        <v>04306C</v>
      </c>
      <c r="Q112" s="397" t="s">
        <v>826</v>
      </c>
      <c r="R112" s="409" t="str">
        <f t="shared" si="51"/>
        <v>Family Support Specialist III - Employment &amp; Training</v>
      </c>
      <c r="S112" s="397">
        <f t="shared" si="67"/>
        <v>45</v>
      </c>
      <c r="T112" s="394" cm="1">
        <f t="array" aca="1" ref="T112" ca="1">IF($Q112="Y",VLOOKUP($P112,INDIRECT($Q$4),T$6,0)*INDIRECT($P$3),VLOOKUP($P112,INDIRECT($Q$4),T$6,0))</f>
        <v>70603.500007931434</v>
      </c>
      <c r="U112" s="394" cm="1">
        <f t="array" aca="1" ref="U112" ca="1">IF($Q112="Y",VLOOKUP($P112,INDIRECT($Q$4),U$6,0)*INDIRECT($P$3),VLOOKUP($P112,INDIRECT($Q$4),U$6,0))</f>
        <v>74336.413293384787</v>
      </c>
      <c r="V112" s="394" cm="1">
        <f t="array" aca="1" ref="V112" ca="1">IF($Q112="Y",VLOOKUP($P112,INDIRECT($Q$4),V$6,0)*INDIRECT($P$3),VLOOKUP($P112,INDIRECT($Q$4),V$6,0))</f>
        <v>78557.852566926696</v>
      </c>
      <c r="W112" s="394" cm="1">
        <f t="array" aca="1" ref="W112" ca="1">IF($Q112="Y",VLOOKUP($P112,INDIRECT($Q$4),W$6,0)*INDIRECT($P$3),VLOOKUP($P112,INDIRECT($Q$4),W$6,0))</f>
        <v>82736.186606225529</v>
      </c>
      <c r="X112" s="394" cm="1">
        <f t="array" aca="1" ref="X112" ca="1">IF($Q112="Y",VLOOKUP($P112,INDIRECT($Q$4),X$6,0)*INDIRECT($P$3),VLOOKUP($P112,INDIRECT($Q$4),X$6,0))</f>
        <v>87167.404686417227</v>
      </c>
      <c r="Y112" s="394" cm="1">
        <f t="array" aca="1" ref="Y112" ca="1">IF($Q112="Y",VLOOKUP($P112,INDIRECT($Q$4),Y$6,0)*INDIRECT($P$3),VLOOKUP($P112,INDIRECT($Q$4),Y$6,0))</f>
        <v>92346.370778017896</v>
      </c>
      <c r="Z112" s="394" cm="1">
        <f t="array" aca="1" ref="Z112" ca="1">IF($Q112="Y",VLOOKUP($P112,INDIRECT($Q$4),Z$6,0)*INDIRECT($P$3),VLOOKUP($P112,INDIRECT($Q$4),Z$6,0))</f>
        <v>97525.336869618535</v>
      </c>
      <c r="AA112" s="406" t="str">
        <f t="shared" si="69"/>
        <v>04306C</v>
      </c>
      <c r="AB112" s="406" t="str">
        <f t="shared" si="70"/>
        <v>Y</v>
      </c>
      <c r="AC112" s="412" t="str">
        <f t="shared" si="55"/>
        <v>Family Support Specialist III - Employment &amp; Training</v>
      </c>
      <c r="AD112" s="406">
        <f t="shared" si="68"/>
        <v>45</v>
      </c>
      <c r="AE112" s="398" t="str">
        <f t="shared" si="71"/>
        <v>E</v>
      </c>
      <c r="AF112" s="403">
        <f t="shared" ca="1" si="72"/>
        <v>33.943999999999996</v>
      </c>
      <c r="AG112" s="403">
        <f t="shared" ca="1" si="73"/>
        <v>35.738999999999997</v>
      </c>
      <c r="AH112" s="403">
        <f t="shared" ca="1" si="74"/>
        <v>37.768999999999998</v>
      </c>
      <c r="AI112" s="403">
        <f t="shared" ca="1" si="75"/>
        <v>39.777999999999999</v>
      </c>
      <c r="AJ112" s="403">
        <f t="shared" ca="1" si="76"/>
        <v>41.907999999999994</v>
      </c>
      <c r="AK112" s="403">
        <f t="shared" ca="1" si="77"/>
        <v>44.397999999999996</v>
      </c>
      <c r="AL112" s="403">
        <f t="shared" ca="1" si="78"/>
        <v>46.887999999999998</v>
      </c>
      <c r="AN112" s="9" t="e">
        <f t="shared" si="42"/>
        <v>#VALUE!</v>
      </c>
    </row>
    <row r="113" spans="1:40" ht="12.75" customHeight="1">
      <c r="A113" s="259" t="s">
        <v>16</v>
      </c>
      <c r="B113" s="259" t="s">
        <v>718</v>
      </c>
      <c r="C113" s="259">
        <v>113</v>
      </c>
      <c r="D113" s="260" t="s">
        <v>700</v>
      </c>
      <c r="E113" s="265">
        <v>485</v>
      </c>
      <c r="F113" s="262">
        <v>10</v>
      </c>
      <c r="G113" s="285">
        <f t="shared" ca="1" si="43"/>
        <v>79163.891624999989</v>
      </c>
      <c r="H113" s="285">
        <f t="shared" ca="1" si="44"/>
        <v>83371.375687499996</v>
      </c>
      <c r="I113" s="285">
        <f t="shared" ca="1" si="45"/>
        <v>87703.135874999993</v>
      </c>
      <c r="J113" s="285">
        <f t="shared" ca="1" si="46"/>
        <v>92141.268000000011</v>
      </c>
      <c r="K113" s="285">
        <f t="shared" ca="1" si="47"/>
        <v>96805.835437500005</v>
      </c>
      <c r="L113" s="285">
        <f t="shared" ca="1" si="48"/>
        <v>102612.058125</v>
      </c>
      <c r="M113" s="285">
        <f t="shared" ca="1" si="49"/>
        <v>108418.2808125</v>
      </c>
      <c r="P113" s="409" t="str">
        <f t="shared" si="50"/>
        <v>53003C</v>
      </c>
      <c r="Q113" s="397" t="s">
        <v>826</v>
      </c>
      <c r="R113" s="409" t="str">
        <f t="shared" si="51"/>
        <v>Finance Administrator - CPED</v>
      </c>
      <c r="S113" s="397">
        <f t="shared" si="67"/>
        <v>113</v>
      </c>
      <c r="T113" s="394" cm="1">
        <f t="array" aca="1" ref="T113" ca="1">IF($Q113="Y",VLOOKUP($P113,INDIRECT($Q$4),T$6,0)*INDIRECT($P$3),VLOOKUP($P113,INDIRECT($Q$4),T$6,0))</f>
        <v>79163.891624999989</v>
      </c>
      <c r="U113" s="394" cm="1">
        <f t="array" aca="1" ref="U113" ca="1">IF($Q113="Y",VLOOKUP($P113,INDIRECT($Q$4),U$6,0)*INDIRECT($P$3),VLOOKUP($P113,INDIRECT($Q$4),U$6,0))</f>
        <v>83371.375687499996</v>
      </c>
      <c r="V113" s="394" cm="1">
        <f t="array" aca="1" ref="V113" ca="1">IF($Q113="Y",VLOOKUP($P113,INDIRECT($Q$4),V$6,0)*INDIRECT($P$3),VLOOKUP($P113,INDIRECT($Q$4),V$6,0))</f>
        <v>87703.135874999993</v>
      </c>
      <c r="W113" s="394" cm="1">
        <f t="array" aca="1" ref="W113" ca="1">IF($Q113="Y",VLOOKUP($P113,INDIRECT($Q$4),W$6,0)*INDIRECT($P$3),VLOOKUP($P113,INDIRECT($Q$4),W$6,0))</f>
        <v>92141.268000000011</v>
      </c>
      <c r="X113" s="394" cm="1">
        <f t="array" aca="1" ref="X113" ca="1">IF($Q113="Y",VLOOKUP($P113,INDIRECT($Q$4),X$6,0)*INDIRECT($P$3),VLOOKUP($P113,INDIRECT($Q$4),X$6,0))</f>
        <v>96805.835437500005</v>
      </c>
      <c r="Y113" s="394" cm="1">
        <f t="array" aca="1" ref="Y113" ca="1">IF($Q113="Y",VLOOKUP($P113,INDIRECT($Q$4),Y$6,0)*INDIRECT($P$3),VLOOKUP($P113,INDIRECT($Q$4),Y$6,0))</f>
        <v>102612.058125</v>
      </c>
      <c r="Z113" s="394" cm="1">
        <f t="array" aca="1" ref="Z113" ca="1">IF($Q113="Y",VLOOKUP($P113,INDIRECT($Q$4),Z$6,0)*INDIRECT($P$3),VLOOKUP($P113,INDIRECT($Q$4),Z$6,0))</f>
        <v>108418.2808125</v>
      </c>
      <c r="AA113" s="406" t="str">
        <f t="shared" si="69"/>
        <v>53003C</v>
      </c>
      <c r="AB113" s="406" t="str">
        <f t="shared" si="70"/>
        <v>Y</v>
      </c>
      <c r="AC113" s="412" t="str">
        <f t="shared" si="55"/>
        <v>Finance Administrator - CPED</v>
      </c>
      <c r="AD113" s="406">
        <f t="shared" si="68"/>
        <v>113</v>
      </c>
      <c r="AE113" s="398" t="str">
        <f t="shared" si="71"/>
        <v>E</v>
      </c>
      <c r="AF113" s="403">
        <f t="shared" ca="1" si="72"/>
        <v>38.059999999999995</v>
      </c>
      <c r="AG113" s="403">
        <f t="shared" ca="1" si="73"/>
        <v>40.082999999999998</v>
      </c>
      <c r="AH113" s="403">
        <f t="shared" ca="1" si="74"/>
        <v>42.164999999999999</v>
      </c>
      <c r="AI113" s="403">
        <f t="shared" ca="1" si="75"/>
        <v>44.298999999999999</v>
      </c>
      <c r="AJ113" s="403">
        <f t="shared" ca="1" si="76"/>
        <v>46.541999999999994</v>
      </c>
      <c r="AK113" s="403">
        <f t="shared" ca="1" si="77"/>
        <v>49.332999999999998</v>
      </c>
      <c r="AL113" s="403">
        <f t="shared" ca="1" si="78"/>
        <v>52.125</v>
      </c>
      <c r="AN113" s="9" t="e">
        <f t="shared" si="42"/>
        <v>#VALUE!</v>
      </c>
    </row>
    <row r="114" spans="1:40" ht="12.75" customHeight="1">
      <c r="A114" s="259" t="s">
        <v>16</v>
      </c>
      <c r="B114" s="259" t="s">
        <v>111</v>
      </c>
      <c r="C114" s="259">
        <v>51</v>
      </c>
      <c r="D114" s="260" t="s">
        <v>112</v>
      </c>
      <c r="E114" s="265">
        <v>478</v>
      </c>
      <c r="F114" s="262">
        <v>10</v>
      </c>
      <c r="G114" s="285">
        <f t="shared" ca="1" si="43"/>
        <v>75850.843856459382</v>
      </c>
      <c r="H114" s="285">
        <f t="shared" ca="1" si="44"/>
        <v>79664.220245833203</v>
      </c>
      <c r="I114" s="285">
        <f t="shared" ca="1" si="45"/>
        <v>83968.996305578476</v>
      </c>
      <c r="J114" s="285">
        <f t="shared" ca="1" si="46"/>
        <v>88276.646047606599</v>
      </c>
      <c r="K114" s="285">
        <f t="shared" ca="1" si="47"/>
        <v>92785.453549435901</v>
      </c>
      <c r="L114" s="285">
        <f t="shared" ca="1" si="48"/>
        <v>98431.22537402343</v>
      </c>
      <c r="M114" s="285">
        <f t="shared" ca="1" si="49"/>
        <v>104076.99719861092</v>
      </c>
      <c r="N114" s="23"/>
      <c r="O114" s="23"/>
      <c r="P114" s="409" t="str">
        <f t="shared" si="50"/>
        <v>04330C</v>
      </c>
      <c r="Q114" s="397" t="s">
        <v>826</v>
      </c>
      <c r="R114" s="409" t="str">
        <f t="shared" si="51"/>
        <v>Finance Administrator Regulatory Services</v>
      </c>
      <c r="S114" s="397">
        <f t="shared" si="67"/>
        <v>51</v>
      </c>
      <c r="T114" s="394" cm="1">
        <f t="array" aca="1" ref="T114" ca="1">IF($Q114="Y",VLOOKUP($P114,INDIRECT($Q$4),T$6,0)*INDIRECT($P$3),VLOOKUP($P114,INDIRECT($Q$4),T$6,0))</f>
        <v>75850.843856459382</v>
      </c>
      <c r="U114" s="394" cm="1">
        <f t="array" aca="1" ref="U114" ca="1">IF($Q114="Y",VLOOKUP($P114,INDIRECT($Q$4),U$6,0)*INDIRECT($P$3),VLOOKUP($P114,INDIRECT($Q$4),U$6,0))</f>
        <v>79664.220245833203</v>
      </c>
      <c r="V114" s="394" cm="1">
        <f t="array" aca="1" ref="V114" ca="1">IF($Q114="Y",VLOOKUP($P114,INDIRECT($Q$4),V$6,0)*INDIRECT($P$3),VLOOKUP($P114,INDIRECT($Q$4),V$6,0))</f>
        <v>83968.996305578476</v>
      </c>
      <c r="W114" s="394" cm="1">
        <f t="array" aca="1" ref="W114" ca="1">IF($Q114="Y",VLOOKUP($P114,INDIRECT($Q$4),W$6,0)*INDIRECT($P$3),VLOOKUP($P114,INDIRECT($Q$4),W$6,0))</f>
        <v>88276.646047606599</v>
      </c>
      <c r="X114" s="394" cm="1">
        <f t="array" aca="1" ref="X114" ca="1">IF($Q114="Y",VLOOKUP($P114,INDIRECT($Q$4),X$6,0)*INDIRECT($P$3),VLOOKUP($P114,INDIRECT($Q$4),X$6,0))</f>
        <v>92785.453549435901</v>
      </c>
      <c r="Y114" s="394" cm="1">
        <f t="array" aca="1" ref="Y114" ca="1">IF($Q114="Y",VLOOKUP($P114,INDIRECT($Q$4),Y$6,0)*INDIRECT($P$3),VLOOKUP($P114,INDIRECT($Q$4),Y$6,0))</f>
        <v>98431.22537402343</v>
      </c>
      <c r="Z114" s="394" cm="1">
        <f t="array" aca="1" ref="Z114" ca="1">IF($Q114="Y",VLOOKUP($P114,INDIRECT($Q$4),Z$6,0)*INDIRECT($P$3),VLOOKUP($P114,INDIRECT($Q$4),Z$6,0))</f>
        <v>104076.99719861092</v>
      </c>
      <c r="AA114" s="406" t="str">
        <f t="shared" si="69"/>
        <v>04330C</v>
      </c>
      <c r="AB114" s="406" t="str">
        <f t="shared" si="70"/>
        <v>Y</v>
      </c>
      <c r="AC114" s="412" t="str">
        <f t="shared" si="55"/>
        <v>Finance Administrator Regulatory Services</v>
      </c>
      <c r="AD114" s="406">
        <f t="shared" si="68"/>
        <v>51</v>
      </c>
      <c r="AE114" s="398" t="str">
        <f t="shared" si="71"/>
        <v>E</v>
      </c>
      <c r="AF114" s="403">
        <f t="shared" ca="1" si="72"/>
        <v>36.466999999999999</v>
      </c>
      <c r="AG114" s="403">
        <f t="shared" ca="1" si="73"/>
        <v>38.300999999999995</v>
      </c>
      <c r="AH114" s="403">
        <f t="shared" ca="1" si="74"/>
        <v>40.369999999999997</v>
      </c>
      <c r="AI114" s="403">
        <f t="shared" ca="1" si="75"/>
        <v>42.440999999999995</v>
      </c>
      <c r="AJ114" s="403">
        <f t="shared" ca="1" si="76"/>
        <v>44.608999999999995</v>
      </c>
      <c r="AK114" s="403">
        <f t="shared" ca="1" si="77"/>
        <v>47.323</v>
      </c>
      <c r="AL114" s="403">
        <f t="shared" ca="1" si="78"/>
        <v>50.037999999999997</v>
      </c>
      <c r="AN114" s="9" t="e">
        <f t="shared" si="42"/>
        <v>#VALUE!</v>
      </c>
    </row>
    <row r="115" spans="1:40" ht="12.75" customHeight="1">
      <c r="A115" s="259" t="s">
        <v>16</v>
      </c>
      <c r="B115" s="259" t="s">
        <v>113</v>
      </c>
      <c r="C115" s="259">
        <v>29</v>
      </c>
      <c r="D115" s="260" t="s">
        <v>114</v>
      </c>
      <c r="E115" s="265">
        <v>400</v>
      </c>
      <c r="F115" s="262">
        <v>8</v>
      </c>
      <c r="G115" s="285">
        <f t="shared" ca="1" si="43"/>
        <v>62074.410992361401</v>
      </c>
      <c r="H115" s="285">
        <f t="shared" ca="1" si="44"/>
        <v>65479.724497567106</v>
      </c>
      <c r="I115" s="285">
        <f t="shared" ca="1" si="45"/>
        <v>68882.16432048993</v>
      </c>
      <c r="J115" s="285">
        <f t="shared" ca="1" si="46"/>
        <v>72488.635585496784</v>
      </c>
      <c r="K115" s="285">
        <f t="shared" ca="1" si="47"/>
        <v>76342.243526830847</v>
      </c>
      <c r="L115" s="285">
        <f t="shared" ca="1" si="48"/>
        <v>81125.397601045581</v>
      </c>
      <c r="M115" s="285">
        <f t="shared" ca="1" si="49"/>
        <v>85908.5516752603</v>
      </c>
      <c r="P115" s="409" t="str">
        <f t="shared" si="50"/>
        <v>04350C</v>
      </c>
      <c r="Q115" s="397" t="s">
        <v>826</v>
      </c>
      <c r="R115" s="409" t="str">
        <f t="shared" si="51"/>
        <v>Financial Analyst</v>
      </c>
      <c r="S115" s="397">
        <f t="shared" si="67"/>
        <v>29</v>
      </c>
      <c r="T115" s="394" cm="1">
        <f t="array" aca="1" ref="T115" ca="1">IF($Q115="Y",VLOOKUP($P115,INDIRECT($Q$4),T$6,0)*INDIRECT($P$3),VLOOKUP($P115,INDIRECT($Q$4),T$6,0))</f>
        <v>62074.410992361401</v>
      </c>
      <c r="U115" s="394" cm="1">
        <f t="array" aca="1" ref="U115" ca="1">IF($Q115="Y",VLOOKUP($P115,INDIRECT($Q$4),U$6,0)*INDIRECT($P$3),VLOOKUP($P115,INDIRECT($Q$4),U$6,0))</f>
        <v>65479.724497567106</v>
      </c>
      <c r="V115" s="394" cm="1">
        <f t="array" aca="1" ref="V115" ca="1">IF($Q115="Y",VLOOKUP($P115,INDIRECT($Q$4),V$6,0)*INDIRECT($P$3),VLOOKUP($P115,INDIRECT($Q$4),V$6,0))</f>
        <v>68882.16432048993</v>
      </c>
      <c r="W115" s="394" cm="1">
        <f t="array" aca="1" ref="W115" ca="1">IF($Q115="Y",VLOOKUP($P115,INDIRECT($Q$4),W$6,0)*INDIRECT($P$3),VLOOKUP($P115,INDIRECT($Q$4),W$6,0))</f>
        <v>72488.635585496784</v>
      </c>
      <c r="X115" s="394" cm="1">
        <f t="array" aca="1" ref="X115" ca="1">IF($Q115="Y",VLOOKUP($P115,INDIRECT($Q$4),X$6,0)*INDIRECT($P$3),VLOOKUP($P115,INDIRECT($Q$4),X$6,0))</f>
        <v>76342.243526830847</v>
      </c>
      <c r="Y115" s="394" cm="1">
        <f t="array" aca="1" ref="Y115" ca="1">IF($Q115="Y",VLOOKUP($P115,INDIRECT($Q$4),Y$6,0)*INDIRECT($P$3),VLOOKUP($P115,INDIRECT($Q$4),Y$6,0))</f>
        <v>81125.397601045581</v>
      </c>
      <c r="Z115" s="394" cm="1">
        <f t="array" aca="1" ref="Z115" ca="1">IF($Q115="Y",VLOOKUP($P115,INDIRECT($Q$4),Z$6,0)*INDIRECT($P$3),VLOOKUP($P115,INDIRECT($Q$4),Z$6,0))</f>
        <v>85908.5516752603</v>
      </c>
      <c r="AA115" s="406" t="str">
        <f t="shared" si="69"/>
        <v>04350C</v>
      </c>
      <c r="AB115" s="406" t="str">
        <f t="shared" si="70"/>
        <v>Y</v>
      </c>
      <c r="AC115" s="412" t="str">
        <f t="shared" si="55"/>
        <v>Financial Analyst</v>
      </c>
      <c r="AD115" s="406">
        <f t="shared" si="68"/>
        <v>29</v>
      </c>
      <c r="AE115" s="398" t="str">
        <f t="shared" si="71"/>
        <v>E</v>
      </c>
      <c r="AF115" s="403">
        <f t="shared" ca="1" si="72"/>
        <v>29.844000000000001</v>
      </c>
      <c r="AG115" s="403">
        <f t="shared" ca="1" si="73"/>
        <v>31.481000000000002</v>
      </c>
      <c r="AH115" s="403">
        <f t="shared" ca="1" si="74"/>
        <v>33.116999999999997</v>
      </c>
      <c r="AI115" s="403">
        <f t="shared" ca="1" si="75"/>
        <v>34.850999999999999</v>
      </c>
      <c r="AJ115" s="403">
        <f t="shared" ca="1" si="76"/>
        <v>36.704000000000001</v>
      </c>
      <c r="AK115" s="403">
        <f t="shared" ca="1" si="77"/>
        <v>39.003</v>
      </c>
      <c r="AL115" s="403">
        <f t="shared" ca="1" si="78"/>
        <v>41.302999999999997</v>
      </c>
      <c r="AN115" s="9" t="e">
        <f t="shared" si="42"/>
        <v>#VALUE!</v>
      </c>
    </row>
    <row r="116" spans="1:40" ht="12.75" customHeight="1">
      <c r="A116" s="259" t="s">
        <v>16</v>
      </c>
      <c r="B116" s="259" t="s">
        <v>663</v>
      </c>
      <c r="C116" s="259">
        <v>58</v>
      </c>
      <c r="D116" s="260" t="s">
        <v>664</v>
      </c>
      <c r="E116" s="265">
        <v>493</v>
      </c>
      <c r="F116" s="262">
        <v>10</v>
      </c>
      <c r="G116" s="285">
        <f t="shared" ca="1" si="43"/>
        <v>79991.820026080837</v>
      </c>
      <c r="H116" s="285">
        <f t="shared" ca="1" si="44"/>
        <v>84460.395975949912</v>
      </c>
      <c r="I116" s="285">
        <f t="shared" ca="1" si="45"/>
        <v>88684.708931774701</v>
      </c>
      <c r="J116" s="285">
        <f t="shared" ca="1" si="46"/>
        <v>93113.053329683535</v>
      </c>
      <c r="K116" s="285">
        <f t="shared" ca="1" si="47"/>
        <v>97788.534403919562</v>
      </c>
      <c r="L116" s="285">
        <f t="shared" ca="1" si="48"/>
        <v>103573.70647694018</v>
      </c>
      <c r="M116" s="285">
        <f t="shared" ca="1" si="49"/>
        <v>109358.87854996073</v>
      </c>
      <c r="P116" s="409" t="str">
        <f t="shared" si="50"/>
        <v>59220C</v>
      </c>
      <c r="Q116" s="397" t="s">
        <v>826</v>
      </c>
      <c r="R116" s="409" t="str">
        <f t="shared" si="51"/>
        <v>Financial Systems Services Lead</v>
      </c>
      <c r="S116" s="397">
        <f t="shared" si="67"/>
        <v>58</v>
      </c>
      <c r="T116" s="394" cm="1">
        <f t="array" aca="1" ref="T116" ca="1">IF($Q116="Y",VLOOKUP($P116,INDIRECT($Q$4),T$6,0)*INDIRECT($P$3),VLOOKUP($P116,INDIRECT($Q$4),T$6,0))</f>
        <v>79991.820026080837</v>
      </c>
      <c r="U116" s="394" cm="1">
        <f t="array" aca="1" ref="U116" ca="1">IF($Q116="Y",VLOOKUP($P116,INDIRECT($Q$4),U$6,0)*INDIRECT($P$3),VLOOKUP($P116,INDIRECT($Q$4),U$6,0))</f>
        <v>84460.395975949912</v>
      </c>
      <c r="V116" s="394" cm="1">
        <f t="array" aca="1" ref="V116" ca="1">IF($Q116="Y",VLOOKUP($P116,INDIRECT($Q$4),V$6,0)*INDIRECT($P$3),VLOOKUP($P116,INDIRECT($Q$4),V$6,0))</f>
        <v>88684.708931774701</v>
      </c>
      <c r="W116" s="394" cm="1">
        <f t="array" aca="1" ref="W116" ca="1">IF($Q116="Y",VLOOKUP($P116,INDIRECT($Q$4),W$6,0)*INDIRECT($P$3),VLOOKUP($P116,INDIRECT($Q$4),W$6,0))</f>
        <v>93113.053329683535</v>
      </c>
      <c r="X116" s="394" cm="1">
        <f t="array" aca="1" ref="X116" ca="1">IF($Q116="Y",VLOOKUP($P116,INDIRECT($Q$4),X$6,0)*INDIRECT($P$3),VLOOKUP($P116,INDIRECT($Q$4),X$6,0))</f>
        <v>97788.534403919562</v>
      </c>
      <c r="Y116" s="394" cm="1">
        <f t="array" aca="1" ref="Y116" ca="1">IF($Q116="Y",VLOOKUP($P116,INDIRECT($Q$4),Y$6,0)*INDIRECT($P$3),VLOOKUP($P116,INDIRECT($Q$4),Y$6,0))</f>
        <v>103573.70647694018</v>
      </c>
      <c r="Z116" s="394" cm="1">
        <f t="array" aca="1" ref="Z116" ca="1">IF($Q116="Y",VLOOKUP($P116,INDIRECT($Q$4),Z$6,0)*INDIRECT($P$3),VLOOKUP($P116,INDIRECT($Q$4),Z$6,0))</f>
        <v>109358.87854996073</v>
      </c>
      <c r="AA116" s="406" t="str">
        <f t="shared" si="69"/>
        <v>59220C</v>
      </c>
      <c r="AB116" s="406" t="str">
        <f t="shared" si="70"/>
        <v>Y</v>
      </c>
      <c r="AC116" s="412" t="str">
        <f t="shared" si="55"/>
        <v>Financial Systems Services Lead</v>
      </c>
      <c r="AD116" s="406">
        <f t="shared" si="68"/>
        <v>58</v>
      </c>
      <c r="AE116" s="398" t="str">
        <f t="shared" si="71"/>
        <v>E</v>
      </c>
      <c r="AF116" s="403">
        <f t="shared" ca="1" si="72"/>
        <v>38.457999999999998</v>
      </c>
      <c r="AG116" s="403">
        <f t="shared" ca="1" si="73"/>
        <v>40.605999999999995</v>
      </c>
      <c r="AH116" s="403">
        <f t="shared" ca="1" si="74"/>
        <v>42.637</v>
      </c>
      <c r="AI116" s="403">
        <f t="shared" ca="1" si="75"/>
        <v>44.765999999999998</v>
      </c>
      <c r="AJ116" s="403">
        <f t="shared" ca="1" si="76"/>
        <v>47.013999999999996</v>
      </c>
      <c r="AK116" s="403">
        <f t="shared" ca="1" si="77"/>
        <v>49.795999999999999</v>
      </c>
      <c r="AL116" s="403">
        <f t="shared" ca="1" si="78"/>
        <v>52.576999999999998</v>
      </c>
      <c r="AN116" s="9" t="e">
        <f t="shared" si="42"/>
        <v>#VALUE!</v>
      </c>
    </row>
    <row r="117" spans="1:40" ht="12.75" customHeight="1">
      <c r="A117" s="259" t="s">
        <v>16</v>
      </c>
      <c r="B117" s="259" t="s">
        <v>115</v>
      </c>
      <c r="C117" s="259">
        <v>45</v>
      </c>
      <c r="D117" s="260" t="s">
        <v>116</v>
      </c>
      <c r="E117" s="265">
        <v>433</v>
      </c>
      <c r="F117" s="262">
        <v>9</v>
      </c>
      <c r="G117" s="285">
        <f t="shared" ca="1" si="43"/>
        <v>70603.500007931434</v>
      </c>
      <c r="H117" s="285">
        <f t="shared" ca="1" si="44"/>
        <v>74336.413293384787</v>
      </c>
      <c r="I117" s="285">
        <f t="shared" ca="1" si="45"/>
        <v>78557.852566926696</v>
      </c>
      <c r="J117" s="285">
        <f t="shared" ca="1" si="46"/>
        <v>82736.186606225529</v>
      </c>
      <c r="K117" s="285">
        <f t="shared" ca="1" si="47"/>
        <v>87167.404686417227</v>
      </c>
      <c r="L117" s="285">
        <f t="shared" ca="1" si="48"/>
        <v>92346.370778017896</v>
      </c>
      <c r="M117" s="285">
        <f t="shared" ca="1" si="49"/>
        <v>97525.336869618535</v>
      </c>
      <c r="P117" s="409" t="str">
        <f t="shared" si="50"/>
        <v>04427C</v>
      </c>
      <c r="Q117" s="397" t="s">
        <v>826</v>
      </c>
      <c r="R117" s="409" t="str">
        <f t="shared" si="51"/>
        <v>Fire Plan Examiner</v>
      </c>
      <c r="S117" s="397">
        <f t="shared" si="67"/>
        <v>45</v>
      </c>
      <c r="T117" s="394" cm="1">
        <f t="array" aca="1" ref="T117" ca="1">IF($Q117="Y",VLOOKUP($P117,INDIRECT($Q$4),T$6,0)*INDIRECT($P$3),VLOOKUP($P117,INDIRECT($Q$4),T$6,0))</f>
        <v>70603.500007931434</v>
      </c>
      <c r="U117" s="394" cm="1">
        <f t="array" aca="1" ref="U117" ca="1">IF($Q117="Y",VLOOKUP($P117,INDIRECT($Q$4),U$6,0)*INDIRECT($P$3),VLOOKUP($P117,INDIRECT($Q$4),U$6,0))</f>
        <v>74336.413293384787</v>
      </c>
      <c r="V117" s="394" cm="1">
        <f t="array" aca="1" ref="V117" ca="1">IF($Q117="Y",VLOOKUP($P117,INDIRECT($Q$4),V$6,0)*INDIRECT($P$3),VLOOKUP($P117,INDIRECT($Q$4),V$6,0))</f>
        <v>78557.852566926696</v>
      </c>
      <c r="W117" s="394" cm="1">
        <f t="array" aca="1" ref="W117" ca="1">IF($Q117="Y",VLOOKUP($P117,INDIRECT($Q$4),W$6,0)*INDIRECT($P$3),VLOOKUP($P117,INDIRECT($Q$4),W$6,0))</f>
        <v>82736.186606225529</v>
      </c>
      <c r="X117" s="394" cm="1">
        <f t="array" aca="1" ref="X117" ca="1">IF($Q117="Y",VLOOKUP($P117,INDIRECT($Q$4),X$6,0)*INDIRECT($P$3),VLOOKUP($P117,INDIRECT($Q$4),X$6,0))</f>
        <v>87167.404686417227</v>
      </c>
      <c r="Y117" s="394" cm="1">
        <f t="array" aca="1" ref="Y117" ca="1">IF($Q117="Y",VLOOKUP($P117,INDIRECT($Q$4),Y$6,0)*INDIRECT($P$3),VLOOKUP($P117,INDIRECT($Q$4),Y$6,0))</f>
        <v>92346.370778017896</v>
      </c>
      <c r="Z117" s="394" cm="1">
        <f t="array" aca="1" ref="Z117" ca="1">IF($Q117="Y",VLOOKUP($P117,INDIRECT($Q$4),Z$6,0)*INDIRECT($P$3),VLOOKUP($P117,INDIRECT($Q$4),Z$6,0))</f>
        <v>97525.336869618535</v>
      </c>
      <c r="AA117" s="406" t="str">
        <f t="shared" si="69"/>
        <v>04427C</v>
      </c>
      <c r="AB117" s="406" t="str">
        <f t="shared" si="70"/>
        <v>Y</v>
      </c>
      <c r="AC117" s="412" t="str">
        <f t="shared" si="55"/>
        <v>Fire Plan Examiner</v>
      </c>
      <c r="AD117" s="406">
        <f t="shared" si="68"/>
        <v>45</v>
      </c>
      <c r="AE117" s="398" t="str">
        <f t="shared" si="71"/>
        <v>E</v>
      </c>
      <c r="AF117" s="403">
        <f t="shared" ca="1" si="72"/>
        <v>33.943999999999996</v>
      </c>
      <c r="AG117" s="403">
        <f t="shared" ca="1" si="73"/>
        <v>35.738999999999997</v>
      </c>
      <c r="AH117" s="403">
        <f t="shared" ca="1" si="74"/>
        <v>37.768999999999998</v>
      </c>
      <c r="AI117" s="403">
        <f t="shared" ca="1" si="75"/>
        <v>39.777999999999999</v>
      </c>
      <c r="AJ117" s="403">
        <f t="shared" ca="1" si="76"/>
        <v>41.907999999999994</v>
      </c>
      <c r="AK117" s="403">
        <f t="shared" ca="1" si="77"/>
        <v>44.397999999999996</v>
      </c>
      <c r="AL117" s="403">
        <f t="shared" ca="1" si="78"/>
        <v>46.887999999999998</v>
      </c>
      <c r="AN117" s="9" t="e">
        <f t="shared" si="42"/>
        <v>#VALUE!</v>
      </c>
    </row>
    <row r="118" spans="1:40" ht="12.75" customHeight="1">
      <c r="A118" s="259" t="s">
        <v>16</v>
      </c>
      <c r="B118" s="259" t="s">
        <v>117</v>
      </c>
      <c r="C118" s="259">
        <v>72</v>
      </c>
      <c r="D118" s="260" t="s">
        <v>118</v>
      </c>
      <c r="E118" s="265">
        <v>478</v>
      </c>
      <c r="F118" s="262">
        <v>10</v>
      </c>
      <c r="G118" s="285">
        <f t="shared" ca="1" si="43"/>
        <v>75977.285876905851</v>
      </c>
      <c r="H118" s="285">
        <f t="shared" ca="1" si="44"/>
        <v>79991.820026080837</v>
      </c>
      <c r="I118" s="285">
        <f t="shared" ca="1" si="45"/>
        <v>84175.901429945385</v>
      </c>
      <c r="J118" s="285">
        <f t="shared" ca="1" si="46"/>
        <v>88601.372145571353</v>
      </c>
      <c r="K118" s="285">
        <f t="shared" ca="1" si="47"/>
        <v>93279.726902090246</v>
      </c>
      <c r="L118" s="285">
        <f t="shared" ca="1" si="48"/>
        <v>98917.243446715307</v>
      </c>
      <c r="M118" s="285">
        <f t="shared" ca="1" si="49"/>
        <v>104553.86204952386</v>
      </c>
      <c r="P118" s="409" t="str">
        <f t="shared" si="50"/>
        <v>04430C</v>
      </c>
      <c r="Q118" s="397" t="s">
        <v>826</v>
      </c>
      <c r="R118" s="409" t="str">
        <f t="shared" si="51"/>
        <v>Fire Protection Specialist Inspector</v>
      </c>
      <c r="S118" s="397">
        <f t="shared" si="67"/>
        <v>72</v>
      </c>
      <c r="T118" s="394" cm="1">
        <f t="array" aca="1" ref="T118" ca="1">IF($Q118="Y",VLOOKUP($P118,INDIRECT($Q$4),T$6,0)*INDIRECT($P$3),VLOOKUP($P118,INDIRECT($Q$4),T$6,0))</f>
        <v>75977.285876905851</v>
      </c>
      <c r="U118" s="394" cm="1">
        <f t="array" aca="1" ref="U118" ca="1">IF($Q118="Y",VLOOKUP($P118,INDIRECT($Q$4),U$6,0)*INDIRECT($P$3),VLOOKUP($P118,INDIRECT($Q$4),U$6,0))</f>
        <v>79991.820026080837</v>
      </c>
      <c r="V118" s="394" cm="1">
        <f t="array" aca="1" ref="V118" ca="1">IF($Q118="Y",VLOOKUP($P118,INDIRECT($Q$4),V$6,0)*INDIRECT($P$3),VLOOKUP($P118,INDIRECT($Q$4),V$6,0))</f>
        <v>84175.901429945385</v>
      </c>
      <c r="W118" s="394" cm="1">
        <f t="array" aca="1" ref="W118" ca="1">IF($Q118="Y",VLOOKUP($P118,INDIRECT($Q$4),W$6,0)*INDIRECT($P$3),VLOOKUP($P118,INDIRECT($Q$4),W$6,0))</f>
        <v>88601.372145571353</v>
      </c>
      <c r="X118" s="394" cm="1">
        <f t="array" aca="1" ref="X118" ca="1">IF($Q118="Y",VLOOKUP($P118,INDIRECT($Q$4),X$6,0)*INDIRECT($P$3),VLOOKUP($P118,INDIRECT($Q$4),X$6,0))</f>
        <v>93279.726902090246</v>
      </c>
      <c r="Y118" s="394" cm="1">
        <f t="array" aca="1" ref="Y118" ca="1">IF($Q118="Y",VLOOKUP($P118,INDIRECT($Q$4),Y$6,0)*INDIRECT($P$3),VLOOKUP($P118,INDIRECT($Q$4),Y$6,0))</f>
        <v>98917.243446715307</v>
      </c>
      <c r="Z118" s="394" cm="1">
        <f t="array" aca="1" ref="Z118" ca="1">IF($Q118="Y",VLOOKUP($P118,INDIRECT($Q$4),Z$6,0)*INDIRECT($P$3),VLOOKUP($P118,INDIRECT($Q$4),Z$6,0))</f>
        <v>104553.86204952386</v>
      </c>
      <c r="AA118" s="406" t="str">
        <f t="shared" si="69"/>
        <v>04430C</v>
      </c>
      <c r="AB118" s="406" t="str">
        <f t="shared" si="70"/>
        <v>Y</v>
      </c>
      <c r="AC118" s="412" t="str">
        <f t="shared" si="55"/>
        <v>Fire Protection Specialist Inspector</v>
      </c>
      <c r="AD118" s="406">
        <f t="shared" si="68"/>
        <v>72</v>
      </c>
      <c r="AE118" s="398" t="str">
        <f t="shared" si="71"/>
        <v>E</v>
      </c>
      <c r="AF118" s="403">
        <f t="shared" ca="1" si="72"/>
        <v>36.527999999999999</v>
      </c>
      <c r="AG118" s="403">
        <f t="shared" ca="1" si="73"/>
        <v>38.457999999999998</v>
      </c>
      <c r="AH118" s="403">
        <f t="shared" ca="1" si="74"/>
        <v>40.47</v>
      </c>
      <c r="AI118" s="403">
        <f t="shared" ca="1" si="75"/>
        <v>42.596999999999994</v>
      </c>
      <c r="AJ118" s="403">
        <f t="shared" ca="1" si="76"/>
        <v>44.846999999999994</v>
      </c>
      <c r="AK118" s="403">
        <f t="shared" ca="1" si="77"/>
        <v>47.556999999999995</v>
      </c>
      <c r="AL118" s="403">
        <f t="shared" ca="1" si="78"/>
        <v>50.266999999999996</v>
      </c>
      <c r="AN118" s="9" t="e">
        <f t="shared" si="42"/>
        <v>#VALUE!</v>
      </c>
    </row>
    <row r="119" spans="1:40" ht="12.75" customHeight="1">
      <c r="A119" s="259" t="s">
        <v>16</v>
      </c>
      <c r="B119" s="259" t="s">
        <v>461</v>
      </c>
      <c r="C119" s="259">
        <v>29</v>
      </c>
      <c r="D119" s="260" t="s">
        <v>460</v>
      </c>
      <c r="E119" s="265">
        <v>393</v>
      </c>
      <c r="F119" s="262">
        <v>8</v>
      </c>
      <c r="G119" s="285">
        <f t="shared" ca="1" si="43"/>
        <v>62074.410992361401</v>
      </c>
      <c r="H119" s="285">
        <f t="shared" ca="1" si="44"/>
        <v>65479.724497567106</v>
      </c>
      <c r="I119" s="285">
        <f t="shared" ca="1" si="45"/>
        <v>68882.16432048993</v>
      </c>
      <c r="J119" s="285">
        <f t="shared" ca="1" si="46"/>
        <v>72488.635585496784</v>
      </c>
      <c r="K119" s="285">
        <f t="shared" ca="1" si="47"/>
        <v>76342.243526830847</v>
      </c>
      <c r="L119" s="285">
        <f t="shared" ca="1" si="48"/>
        <v>81125.397601045581</v>
      </c>
      <c r="M119" s="285">
        <f t="shared" ca="1" si="49"/>
        <v>85908.5516752603</v>
      </c>
      <c r="P119" s="409" t="str">
        <f t="shared" si="50"/>
        <v>04465C</v>
      </c>
      <c r="Q119" s="397" t="s">
        <v>826</v>
      </c>
      <c r="R119" s="409" t="str">
        <f t="shared" si="51"/>
        <v>Fleet Management Specialist</v>
      </c>
      <c r="S119" s="397">
        <f t="shared" si="67"/>
        <v>29</v>
      </c>
      <c r="T119" s="394" cm="1">
        <f t="array" aca="1" ref="T119" ca="1">IF($Q119="Y",VLOOKUP($P119,INDIRECT($Q$4),T$6,0)*INDIRECT($P$3),VLOOKUP($P119,INDIRECT($Q$4),T$6,0))</f>
        <v>62074.410992361401</v>
      </c>
      <c r="U119" s="394" cm="1">
        <f t="array" aca="1" ref="U119" ca="1">IF($Q119="Y",VLOOKUP($P119,INDIRECT($Q$4),U$6,0)*INDIRECT($P$3),VLOOKUP($P119,INDIRECT($Q$4),U$6,0))</f>
        <v>65479.724497567106</v>
      </c>
      <c r="V119" s="394" cm="1">
        <f t="array" aca="1" ref="V119" ca="1">IF($Q119="Y",VLOOKUP($P119,INDIRECT($Q$4),V$6,0)*INDIRECT($P$3),VLOOKUP($P119,INDIRECT($Q$4),V$6,0))</f>
        <v>68882.16432048993</v>
      </c>
      <c r="W119" s="394" cm="1">
        <f t="array" aca="1" ref="W119" ca="1">IF($Q119="Y",VLOOKUP($P119,INDIRECT($Q$4),W$6,0)*INDIRECT($P$3),VLOOKUP($P119,INDIRECT($Q$4),W$6,0))</f>
        <v>72488.635585496784</v>
      </c>
      <c r="X119" s="394" cm="1">
        <f t="array" aca="1" ref="X119" ca="1">IF($Q119="Y",VLOOKUP($P119,INDIRECT($Q$4),X$6,0)*INDIRECT($P$3),VLOOKUP($P119,INDIRECT($Q$4),X$6,0))</f>
        <v>76342.243526830847</v>
      </c>
      <c r="Y119" s="394" cm="1">
        <f t="array" aca="1" ref="Y119" ca="1">IF($Q119="Y",VLOOKUP($P119,INDIRECT($Q$4),Y$6,0)*INDIRECT($P$3),VLOOKUP($P119,INDIRECT($Q$4),Y$6,0))</f>
        <v>81125.397601045581</v>
      </c>
      <c r="Z119" s="394" cm="1">
        <f t="array" aca="1" ref="Z119" ca="1">IF($Q119="Y",VLOOKUP($P119,INDIRECT($Q$4),Z$6,0)*INDIRECT($P$3),VLOOKUP($P119,INDIRECT($Q$4),Z$6,0))</f>
        <v>85908.5516752603</v>
      </c>
      <c r="AA119" s="406" t="str">
        <f t="shared" si="69"/>
        <v>04465C</v>
      </c>
      <c r="AB119" s="406" t="str">
        <f t="shared" si="70"/>
        <v>Y</v>
      </c>
      <c r="AC119" s="412" t="str">
        <f t="shared" si="55"/>
        <v>Fleet Management Specialist</v>
      </c>
      <c r="AD119" s="406">
        <f t="shared" si="68"/>
        <v>29</v>
      </c>
      <c r="AE119" s="398" t="str">
        <f t="shared" si="71"/>
        <v>E</v>
      </c>
      <c r="AF119" s="403">
        <f t="shared" ca="1" si="72"/>
        <v>29.844000000000001</v>
      </c>
      <c r="AG119" s="403">
        <f t="shared" ca="1" si="73"/>
        <v>31.481000000000002</v>
      </c>
      <c r="AH119" s="403">
        <f t="shared" ca="1" si="74"/>
        <v>33.116999999999997</v>
      </c>
      <c r="AI119" s="403">
        <f t="shared" ca="1" si="75"/>
        <v>34.850999999999999</v>
      </c>
      <c r="AJ119" s="403">
        <f t="shared" ca="1" si="76"/>
        <v>36.704000000000001</v>
      </c>
      <c r="AK119" s="403">
        <f t="shared" ca="1" si="77"/>
        <v>39.003</v>
      </c>
      <c r="AL119" s="403">
        <f t="shared" ca="1" si="78"/>
        <v>41.302999999999997</v>
      </c>
      <c r="AN119" s="9" t="e">
        <f t="shared" si="42"/>
        <v>#VALUE!</v>
      </c>
    </row>
    <row r="120" spans="1:40" ht="12.75" customHeight="1">
      <c r="A120" s="259" t="s">
        <v>16</v>
      </c>
      <c r="B120" s="259" t="s">
        <v>119</v>
      </c>
      <c r="C120" s="259">
        <v>51</v>
      </c>
      <c r="D120" s="260" t="s">
        <v>120</v>
      </c>
      <c r="E120" s="265">
        <v>465</v>
      </c>
      <c r="F120" s="262">
        <v>10</v>
      </c>
      <c r="G120" s="285">
        <f t="shared" ca="1" si="43"/>
        <v>75850.843856459382</v>
      </c>
      <c r="H120" s="285">
        <f t="shared" ca="1" si="44"/>
        <v>79664.220245833203</v>
      </c>
      <c r="I120" s="285">
        <f t="shared" ca="1" si="45"/>
        <v>83968.996305578476</v>
      </c>
      <c r="J120" s="285">
        <f t="shared" ca="1" si="46"/>
        <v>88276.646047606599</v>
      </c>
      <c r="K120" s="285">
        <f t="shared" ca="1" si="47"/>
        <v>92785.453549435901</v>
      </c>
      <c r="L120" s="285">
        <f t="shared" ca="1" si="48"/>
        <v>98431.22537402343</v>
      </c>
      <c r="M120" s="285">
        <f t="shared" ca="1" si="49"/>
        <v>104076.99719861092</v>
      </c>
      <c r="P120" s="409" t="str">
        <f t="shared" si="50"/>
        <v>04470C</v>
      </c>
      <c r="Q120" s="397" t="s">
        <v>826</v>
      </c>
      <c r="R120" s="409" t="str">
        <f t="shared" si="51"/>
        <v>Fleet Manager</v>
      </c>
      <c r="S120" s="397">
        <f t="shared" si="67"/>
        <v>51</v>
      </c>
      <c r="T120" s="394" cm="1">
        <f t="array" aca="1" ref="T120" ca="1">IF($Q120="Y",VLOOKUP($P120,INDIRECT($Q$4),T$6,0)*INDIRECT($P$3),VLOOKUP($P120,INDIRECT($Q$4),T$6,0))</f>
        <v>75850.843856459382</v>
      </c>
      <c r="U120" s="394" cm="1">
        <f t="array" aca="1" ref="U120" ca="1">IF($Q120="Y",VLOOKUP($P120,INDIRECT($Q$4),U$6,0)*INDIRECT($P$3),VLOOKUP($P120,INDIRECT($Q$4),U$6,0))</f>
        <v>79664.220245833203</v>
      </c>
      <c r="V120" s="394" cm="1">
        <f t="array" aca="1" ref="V120" ca="1">IF($Q120="Y",VLOOKUP($P120,INDIRECT($Q$4),V$6,0)*INDIRECT($P$3),VLOOKUP($P120,INDIRECT($Q$4),V$6,0))</f>
        <v>83968.996305578476</v>
      </c>
      <c r="W120" s="394" cm="1">
        <f t="array" aca="1" ref="W120" ca="1">IF($Q120="Y",VLOOKUP($P120,INDIRECT($Q$4),W$6,0)*INDIRECT($P$3),VLOOKUP($P120,INDIRECT($Q$4),W$6,0))</f>
        <v>88276.646047606599</v>
      </c>
      <c r="X120" s="394" cm="1">
        <f t="array" aca="1" ref="X120" ca="1">IF($Q120="Y",VLOOKUP($P120,INDIRECT($Q$4),X$6,0)*INDIRECT($P$3),VLOOKUP($P120,INDIRECT($Q$4),X$6,0))</f>
        <v>92785.453549435901</v>
      </c>
      <c r="Y120" s="394" cm="1">
        <f t="array" aca="1" ref="Y120" ca="1">IF($Q120="Y",VLOOKUP($P120,INDIRECT($Q$4),Y$6,0)*INDIRECT($P$3),VLOOKUP($P120,INDIRECT($Q$4),Y$6,0))</f>
        <v>98431.22537402343</v>
      </c>
      <c r="Z120" s="394" cm="1">
        <f t="array" aca="1" ref="Z120" ca="1">IF($Q120="Y",VLOOKUP($P120,INDIRECT($Q$4),Z$6,0)*INDIRECT($P$3),VLOOKUP($P120,INDIRECT($Q$4),Z$6,0))</f>
        <v>104076.99719861092</v>
      </c>
      <c r="AA120" s="406" t="str">
        <f t="shared" si="69"/>
        <v>04470C</v>
      </c>
      <c r="AB120" s="406" t="str">
        <f t="shared" si="70"/>
        <v>Y</v>
      </c>
      <c r="AC120" s="412" t="str">
        <f t="shared" si="55"/>
        <v>Fleet Manager</v>
      </c>
      <c r="AD120" s="406">
        <f t="shared" si="68"/>
        <v>51</v>
      </c>
      <c r="AE120" s="398" t="str">
        <f t="shared" si="71"/>
        <v>E</v>
      </c>
      <c r="AF120" s="403">
        <f t="shared" ca="1" si="72"/>
        <v>36.466999999999999</v>
      </c>
      <c r="AG120" s="403">
        <f t="shared" ca="1" si="73"/>
        <v>38.300999999999995</v>
      </c>
      <c r="AH120" s="403">
        <f t="shared" ca="1" si="74"/>
        <v>40.369999999999997</v>
      </c>
      <c r="AI120" s="403">
        <f t="shared" ca="1" si="75"/>
        <v>42.440999999999995</v>
      </c>
      <c r="AJ120" s="403">
        <f t="shared" ca="1" si="76"/>
        <v>44.608999999999995</v>
      </c>
      <c r="AK120" s="403">
        <f t="shared" ca="1" si="77"/>
        <v>47.323</v>
      </c>
      <c r="AL120" s="403">
        <f t="shared" ca="1" si="78"/>
        <v>50.037999999999997</v>
      </c>
      <c r="AN120" s="9" t="e">
        <f t="shared" si="42"/>
        <v>#VALUE!</v>
      </c>
    </row>
    <row r="121" spans="1:40" ht="12.75" customHeight="1">
      <c r="A121" s="259" t="s">
        <v>16</v>
      </c>
      <c r="B121" s="259" t="s">
        <v>121</v>
      </c>
      <c r="C121" s="259" t="s">
        <v>20</v>
      </c>
      <c r="D121" s="273" t="s">
        <v>122</v>
      </c>
      <c r="E121" s="265">
        <v>398</v>
      </c>
      <c r="F121" s="262">
        <v>8</v>
      </c>
      <c r="G121" s="285">
        <f t="shared" ca="1" si="43"/>
        <v>62729.610552856684</v>
      </c>
      <c r="H121" s="285">
        <f t="shared" ca="1" si="44"/>
        <v>66134.924058062388</v>
      </c>
      <c r="I121" s="285">
        <f t="shared" ca="1" si="45"/>
        <v>69580.469115228305</v>
      </c>
      <c r="J121" s="285">
        <f t="shared" ca="1" si="46"/>
        <v>73307.635036115898</v>
      </c>
      <c r="K121" s="285">
        <f t="shared" ca="1" si="47"/>
        <v>77164.116659732812</v>
      </c>
      <c r="L121" s="285">
        <f t="shared" ca="1" si="48"/>
        <v>81949.571758882987</v>
      </c>
      <c r="M121" s="285">
        <f t="shared" ca="1" si="49"/>
        <v>86735.026858033176</v>
      </c>
      <c r="P121" s="409" t="str">
        <f t="shared" si="50"/>
        <v>04472C</v>
      </c>
      <c r="Q121" s="397" t="s">
        <v>826</v>
      </c>
      <c r="R121" s="409" t="str">
        <f t="shared" si="51"/>
        <v>Fleet Services Training Coordinator</v>
      </c>
      <c r="S121" s="397" t="str">
        <f t="shared" si="67"/>
        <v>33B</v>
      </c>
      <c r="T121" s="394" cm="1">
        <f t="array" aca="1" ref="T121" ca="1">IF($Q121="Y",VLOOKUP($P121,INDIRECT($Q$4),T$6,0)*INDIRECT($P$3),VLOOKUP($P121,INDIRECT($Q$4),T$6,0))</f>
        <v>62729.610552856684</v>
      </c>
      <c r="U121" s="394" cm="1">
        <f t="array" aca="1" ref="U121" ca="1">IF($Q121="Y",VLOOKUP($P121,INDIRECT($Q$4),U$6,0)*INDIRECT($P$3),VLOOKUP($P121,INDIRECT($Q$4),U$6,0))</f>
        <v>66134.924058062388</v>
      </c>
      <c r="V121" s="394" cm="1">
        <f t="array" aca="1" ref="V121" ca="1">IF($Q121="Y",VLOOKUP($P121,INDIRECT($Q$4),V$6,0)*INDIRECT($P$3),VLOOKUP($P121,INDIRECT($Q$4),V$6,0))</f>
        <v>69580.469115228305</v>
      </c>
      <c r="W121" s="394" cm="1">
        <f t="array" aca="1" ref="W121" ca="1">IF($Q121="Y",VLOOKUP($P121,INDIRECT($Q$4),W$6,0)*INDIRECT($P$3),VLOOKUP($P121,INDIRECT($Q$4),W$6,0))</f>
        <v>73307.635036115898</v>
      </c>
      <c r="X121" s="394" cm="1">
        <f t="array" aca="1" ref="X121" ca="1">IF($Q121="Y",VLOOKUP($P121,INDIRECT($Q$4),X$6,0)*INDIRECT($P$3),VLOOKUP($P121,INDIRECT($Q$4),X$6,0))</f>
        <v>77164.116659732812</v>
      </c>
      <c r="Y121" s="394" cm="1">
        <f t="array" aca="1" ref="Y121" ca="1">IF($Q121="Y",VLOOKUP($P121,INDIRECT($Q$4),Y$6,0)*INDIRECT($P$3),VLOOKUP($P121,INDIRECT($Q$4),Y$6,0))</f>
        <v>81949.571758882987</v>
      </c>
      <c r="Z121" s="394" cm="1">
        <f t="array" aca="1" ref="Z121" ca="1">IF($Q121="Y",VLOOKUP($P121,INDIRECT($Q$4),Z$6,0)*INDIRECT($P$3),VLOOKUP($P121,INDIRECT($Q$4),Z$6,0))</f>
        <v>86735.026858033176</v>
      </c>
      <c r="AA121" s="406" t="str">
        <f t="shared" si="69"/>
        <v>04472C</v>
      </c>
      <c r="AB121" s="406" t="str">
        <f t="shared" si="70"/>
        <v>Y</v>
      </c>
      <c r="AC121" s="412" t="str">
        <f t="shared" si="55"/>
        <v>Fleet Services Training Coordinator</v>
      </c>
      <c r="AD121" s="406" t="str">
        <f t="shared" si="68"/>
        <v>33B</v>
      </c>
      <c r="AE121" s="398" t="str">
        <f t="shared" si="71"/>
        <v>E</v>
      </c>
      <c r="AF121" s="403">
        <f t="shared" ca="1" si="72"/>
        <v>30.159000000000002</v>
      </c>
      <c r="AG121" s="403">
        <f t="shared" ca="1" si="73"/>
        <v>31.796000000000003</v>
      </c>
      <c r="AH121" s="403">
        <f t="shared" ca="1" si="74"/>
        <v>33.452999999999996</v>
      </c>
      <c r="AI121" s="403">
        <f t="shared" ca="1" si="75"/>
        <v>35.244999999999997</v>
      </c>
      <c r="AJ121" s="403">
        <f t="shared" ca="1" si="76"/>
        <v>37.098999999999997</v>
      </c>
      <c r="AK121" s="403">
        <f t="shared" ca="1" si="77"/>
        <v>39.399000000000001</v>
      </c>
      <c r="AL121" s="403">
        <f t="shared" ca="1" si="78"/>
        <v>41.699999999999996</v>
      </c>
      <c r="AN121" s="9" t="e">
        <f t="shared" si="42"/>
        <v>#VALUE!</v>
      </c>
    </row>
    <row r="122" spans="1:40" ht="12.75" customHeight="1">
      <c r="A122" s="259" t="s">
        <v>91</v>
      </c>
      <c r="B122" s="259" t="s">
        <v>767</v>
      </c>
      <c r="C122" s="259" t="s">
        <v>277</v>
      </c>
      <c r="D122" s="273" t="s">
        <v>766</v>
      </c>
      <c r="E122" s="265">
        <v>350</v>
      </c>
      <c r="F122" s="262">
        <v>7</v>
      </c>
      <c r="G122" s="285">
        <f t="shared" ca="1" si="43"/>
        <v>28.774125435296604</v>
      </c>
      <c r="H122" s="285">
        <f t="shared" ca="1" si="44"/>
        <v>30.292479679949732</v>
      </c>
      <c r="I122" s="285">
        <f t="shared" ca="1" si="45"/>
        <v>31.908925964066366</v>
      </c>
      <c r="J122" s="285">
        <f t="shared" ca="1" si="46"/>
        <v>33.566819588801373</v>
      </c>
      <c r="K122" s="285">
        <f t="shared" ca="1" si="47"/>
        <v>35.344910501329672</v>
      </c>
      <c r="L122" s="285">
        <f t="shared" ca="1" si="48"/>
        <v>37.098791055098147</v>
      </c>
      <c r="M122" s="285">
        <f t="shared" ca="1" si="49"/>
        <v>38.852671608866636</v>
      </c>
      <c r="P122" s="409" t="str">
        <f t="shared" si="50"/>
        <v>59423C</v>
      </c>
      <c r="Q122" s="397" t="s">
        <v>826</v>
      </c>
      <c r="R122" s="409" t="str">
        <f t="shared" si="51"/>
        <v>Forensic Administrative Analyst</v>
      </c>
      <c r="S122" s="397" t="str">
        <f t="shared" si="67"/>
        <v>74</v>
      </c>
      <c r="T122" s="394" cm="1">
        <f t="array" aca="1" ref="T122" ca="1">IF($Q122="Y",VLOOKUP($P122,INDIRECT($Q$4),T$6,0)*INDIRECT($P$3),VLOOKUP($P122,INDIRECT($Q$4),T$6,0))</f>
        <v>28.774125435296604</v>
      </c>
      <c r="U122" s="394" cm="1">
        <f t="array" aca="1" ref="U122" ca="1">IF($Q122="Y",VLOOKUP($P122,INDIRECT($Q$4),U$6,0)*INDIRECT($P$3),VLOOKUP($P122,INDIRECT($Q$4),U$6,0))</f>
        <v>30.292479679949732</v>
      </c>
      <c r="V122" s="394" cm="1">
        <f t="array" aca="1" ref="V122" ca="1">IF($Q122="Y",VLOOKUP($P122,INDIRECT($Q$4),V$6,0)*INDIRECT($P$3),VLOOKUP($P122,INDIRECT($Q$4),V$6,0))</f>
        <v>31.908925964066366</v>
      </c>
      <c r="W122" s="394" cm="1">
        <f t="array" aca="1" ref="W122" ca="1">IF($Q122="Y",VLOOKUP($P122,INDIRECT($Q$4),W$6,0)*INDIRECT($P$3),VLOOKUP($P122,INDIRECT($Q$4),W$6,0))</f>
        <v>33.566819588801373</v>
      </c>
      <c r="X122" s="394" cm="1">
        <f t="array" aca="1" ref="X122" ca="1">IF($Q122="Y",VLOOKUP($P122,INDIRECT($Q$4),X$6,0)*INDIRECT($P$3),VLOOKUP($P122,INDIRECT($Q$4),X$6,0))</f>
        <v>35.344910501329672</v>
      </c>
      <c r="Y122" s="394" cm="1">
        <f t="array" aca="1" ref="Y122" ca="1">IF($Q122="Y",VLOOKUP($P122,INDIRECT($Q$4),Y$6,0)*INDIRECT($P$3),VLOOKUP($P122,INDIRECT($Q$4),Y$6,0))</f>
        <v>37.098791055098147</v>
      </c>
      <c r="Z122" s="394" cm="1">
        <f t="array" aca="1" ref="Z122" ca="1">IF($Q122="Y",VLOOKUP($P122,INDIRECT($Q$4),Z$6,0)*INDIRECT($P$3),VLOOKUP($P122,INDIRECT($Q$4),Z$6,0))</f>
        <v>38.852671608866636</v>
      </c>
      <c r="AA122" s="406" t="str">
        <f t="shared" si="69"/>
        <v>59423C</v>
      </c>
      <c r="AB122" s="406" t="str">
        <f t="shared" si="70"/>
        <v>Y</v>
      </c>
      <c r="AC122" s="412" t="str">
        <f t="shared" si="55"/>
        <v>Forensic Administrative Analyst</v>
      </c>
      <c r="AD122" s="406" t="str">
        <f t="shared" si="68"/>
        <v>74</v>
      </c>
      <c r="AE122" s="398" t="str">
        <f t="shared" si="71"/>
        <v>N</v>
      </c>
      <c r="AF122" s="403">
        <f t="shared" ca="1" si="72"/>
        <v>28.774000000000001</v>
      </c>
      <c r="AG122" s="403">
        <f t="shared" ca="1" si="73"/>
        <v>30.292000000000002</v>
      </c>
      <c r="AH122" s="403">
        <f t="shared" ca="1" si="74"/>
        <v>31.908999999999999</v>
      </c>
      <c r="AI122" s="403">
        <f t="shared" ca="1" si="75"/>
        <v>33.567</v>
      </c>
      <c r="AJ122" s="403">
        <f t="shared" ca="1" si="76"/>
        <v>35.344999999999999</v>
      </c>
      <c r="AK122" s="403">
        <f t="shared" ca="1" si="77"/>
        <v>37.098999999999997</v>
      </c>
      <c r="AL122" s="403">
        <f t="shared" ca="1" si="78"/>
        <v>38.853000000000002</v>
      </c>
      <c r="AN122" s="9" t="e">
        <f t="shared" si="42"/>
        <v>#VALUE!</v>
      </c>
    </row>
    <row r="123" spans="1:40" ht="12.75" customHeight="1">
      <c r="A123" s="259" t="s">
        <v>91</v>
      </c>
      <c r="B123" s="272" t="s">
        <v>367</v>
      </c>
      <c r="C123" s="272">
        <v>110</v>
      </c>
      <c r="D123" s="260" t="s">
        <v>365</v>
      </c>
      <c r="E123" s="265">
        <v>344</v>
      </c>
      <c r="F123" s="262">
        <v>7</v>
      </c>
      <c r="G123" s="285">
        <f t="shared" ca="1" si="43"/>
        <v>25.446490557518619</v>
      </c>
      <c r="H123" s="285">
        <f t="shared" ca="1" si="44"/>
        <v>31.505658871729665</v>
      </c>
      <c r="I123" s="285">
        <f t="shared" ca="1" si="45"/>
        <v>35.141411905527271</v>
      </c>
      <c r="J123" s="285">
        <f t="shared" ca="1" si="46"/>
        <v>0</v>
      </c>
      <c r="K123" s="285">
        <f t="shared" ca="1" si="47"/>
        <v>0</v>
      </c>
      <c r="L123" s="285">
        <f t="shared" ca="1" si="48"/>
        <v>0</v>
      </c>
      <c r="M123" s="285">
        <f t="shared" ca="1" si="49"/>
        <v>0</v>
      </c>
      <c r="N123" s="23"/>
      <c r="O123" s="23"/>
      <c r="P123" s="409" t="str">
        <f t="shared" si="50"/>
        <v>05040C</v>
      </c>
      <c r="Q123" s="397" t="s">
        <v>826</v>
      </c>
      <c r="R123" s="409" t="str">
        <f t="shared" si="51"/>
        <v>Forensic Scientist I</v>
      </c>
      <c r="S123" s="397">
        <f t="shared" si="67"/>
        <v>110</v>
      </c>
      <c r="T123" s="394" cm="1">
        <f t="array" aca="1" ref="T123" ca="1">IF($Q123="Y",VLOOKUP($P123,INDIRECT($Q$4),T$6,0)*INDIRECT($P$3),VLOOKUP($P123,INDIRECT($Q$4),T$6,0))</f>
        <v>25.446490557518619</v>
      </c>
      <c r="U123" s="394" cm="1">
        <f t="array" aca="1" ref="U123" ca="1">IF($Q123="Y",VLOOKUP($P123,INDIRECT($Q$4),U$6,0)*INDIRECT($P$3),VLOOKUP($P123,INDIRECT($Q$4),U$6,0))</f>
        <v>31.505658871729665</v>
      </c>
      <c r="V123" s="394" cm="1">
        <f t="array" aca="1" ref="V123" ca="1">IF($Q123="Y",VLOOKUP($P123,INDIRECT($Q$4),V$6,0)*INDIRECT($P$3),VLOOKUP($P123,INDIRECT($Q$4),V$6,0))</f>
        <v>35.141411905527271</v>
      </c>
      <c r="W123" s="394" cm="1">
        <f t="array" aca="1" ref="W123" ca="1">IF($Q123="Y",VLOOKUP($P123,INDIRECT($Q$4),W$6,0)*INDIRECT($P$3),VLOOKUP($P123,INDIRECT($Q$4),W$6,0))</f>
        <v>0</v>
      </c>
      <c r="X123" s="394" cm="1">
        <f t="array" aca="1" ref="X123" ca="1">IF($Q123="Y",VLOOKUP($P123,INDIRECT($Q$4),X$6,0)*INDIRECT($P$3),VLOOKUP($P123,INDIRECT($Q$4),X$6,0))</f>
        <v>0</v>
      </c>
      <c r="Y123" s="394" cm="1">
        <f t="array" aca="1" ref="Y123" ca="1">IF($Q123="Y",VLOOKUP($P123,INDIRECT($Q$4),Y$6,0)*INDIRECT($P$3),VLOOKUP($P123,INDIRECT($Q$4),Y$6,0))</f>
        <v>0</v>
      </c>
      <c r="Z123" s="394" cm="1">
        <f t="array" aca="1" ref="Z123" ca="1">IF($Q123="Y",VLOOKUP($P123,INDIRECT($Q$4),Z$6,0)*INDIRECT($P$3),VLOOKUP($P123,INDIRECT($Q$4),Z$6,0))</f>
        <v>0</v>
      </c>
      <c r="AA123" s="406" t="str">
        <f t="shared" si="69"/>
        <v>05040C</v>
      </c>
      <c r="AB123" s="406" t="str">
        <f t="shared" si="70"/>
        <v>Y</v>
      </c>
      <c r="AC123" s="412" t="str">
        <f t="shared" si="55"/>
        <v>Forensic Scientist I</v>
      </c>
      <c r="AD123" s="406">
        <f t="shared" si="68"/>
        <v>110</v>
      </c>
      <c r="AE123" s="398" t="str">
        <f t="shared" si="71"/>
        <v>N</v>
      </c>
      <c r="AF123" s="403">
        <f t="shared" ca="1" si="72"/>
        <v>25.446000000000002</v>
      </c>
      <c r="AG123" s="403">
        <f t="shared" ca="1" si="73"/>
        <v>31.506</v>
      </c>
      <c r="AH123" s="403">
        <f t="shared" ca="1" si="74"/>
        <v>35.140999999999998</v>
      </c>
      <c r="AI123" s="403">
        <f t="shared" ca="1" si="75"/>
        <v>0</v>
      </c>
      <c r="AJ123" s="403">
        <f t="shared" ca="1" si="76"/>
        <v>0</v>
      </c>
      <c r="AK123" s="403">
        <f t="shared" ca="1" si="77"/>
        <v>0</v>
      </c>
      <c r="AL123" s="403">
        <f t="shared" ca="1" si="78"/>
        <v>0</v>
      </c>
      <c r="AN123" s="9" t="e">
        <f t="shared" si="42"/>
        <v>#VALUE!</v>
      </c>
    </row>
    <row r="124" spans="1:40" ht="12.75" customHeight="1">
      <c r="A124" s="259" t="s">
        <v>91</v>
      </c>
      <c r="B124" s="272" t="s">
        <v>304</v>
      </c>
      <c r="C124" s="272">
        <v>111</v>
      </c>
      <c r="D124" s="260" t="s">
        <v>366</v>
      </c>
      <c r="E124" s="265">
        <v>424</v>
      </c>
      <c r="F124" s="262">
        <v>9</v>
      </c>
      <c r="G124" s="285">
        <f t="shared" si="43"/>
        <v>39.988243959656252</v>
      </c>
      <c r="H124" s="285">
        <f t="shared" si="44"/>
        <v>41.805646426593761</v>
      </c>
      <c r="I124" s="285">
        <f t="shared" si="45"/>
        <v>43.623048893531255</v>
      </c>
      <c r="J124" s="285">
        <f t="shared" si="46"/>
        <v>45.441529297875007</v>
      </c>
      <c r="K124" s="285">
        <f t="shared" si="47"/>
        <v>47.258931764812502</v>
      </c>
      <c r="L124" s="285">
        <f t="shared" si="48"/>
        <v>0</v>
      </c>
      <c r="M124" s="285">
        <f t="shared" si="49"/>
        <v>0</v>
      </c>
      <c r="N124" s="23"/>
      <c r="O124" s="23"/>
      <c r="P124" s="409" t="str">
        <f t="shared" si="50"/>
        <v>05050C</v>
      </c>
      <c r="Q124" s="397" t="s">
        <v>826</v>
      </c>
      <c r="R124" s="409" t="str">
        <f t="shared" si="51"/>
        <v>Forensic Scientist II</v>
      </c>
      <c r="S124" s="397">
        <f t="shared" si="67"/>
        <v>111</v>
      </c>
      <c r="T124" s="443">
        <v>39.988243959656252</v>
      </c>
      <c r="U124" s="443">
        <v>41.805646426593761</v>
      </c>
      <c r="V124" s="443">
        <v>43.623048893531255</v>
      </c>
      <c r="W124" s="443">
        <v>45.441529297875007</v>
      </c>
      <c r="X124" s="443">
        <v>47.258931764812502</v>
      </c>
      <c r="Y124" s="443">
        <v>0</v>
      </c>
      <c r="Z124" s="443">
        <v>0</v>
      </c>
      <c r="AA124" s="406" t="str">
        <f t="shared" si="69"/>
        <v>05050C</v>
      </c>
      <c r="AB124" s="406" t="str">
        <f t="shared" si="70"/>
        <v>Y</v>
      </c>
      <c r="AC124" s="412" t="str">
        <f t="shared" si="55"/>
        <v>Forensic Scientist II</v>
      </c>
      <c r="AD124" s="406">
        <f t="shared" si="68"/>
        <v>111</v>
      </c>
      <c r="AE124" s="398" t="str">
        <f t="shared" si="71"/>
        <v>N</v>
      </c>
      <c r="AF124" s="403">
        <f t="shared" si="72"/>
        <v>39.988</v>
      </c>
      <c r="AG124" s="403">
        <f t="shared" si="73"/>
        <v>41.805999999999997</v>
      </c>
      <c r="AH124" s="403">
        <f t="shared" si="74"/>
        <v>43.622999999999998</v>
      </c>
      <c r="AI124" s="403">
        <f t="shared" si="75"/>
        <v>45.442</v>
      </c>
      <c r="AJ124" s="403">
        <f t="shared" si="76"/>
        <v>47.259</v>
      </c>
      <c r="AK124" s="403">
        <f t="shared" si="77"/>
        <v>0</v>
      </c>
      <c r="AL124" s="403">
        <f t="shared" si="78"/>
        <v>0</v>
      </c>
      <c r="AN124" s="9" t="e">
        <f t="shared" si="42"/>
        <v>#VALUE!</v>
      </c>
    </row>
    <row r="125" spans="1:40" ht="12.75" customHeight="1">
      <c r="A125" s="259" t="s">
        <v>16</v>
      </c>
      <c r="B125" s="262" t="s">
        <v>123</v>
      </c>
      <c r="C125" s="259" t="s">
        <v>124</v>
      </c>
      <c r="D125" s="266" t="s">
        <v>125</v>
      </c>
      <c r="E125" s="265">
        <v>463</v>
      </c>
      <c r="F125" s="262">
        <v>10</v>
      </c>
      <c r="G125" s="285">
        <f t="shared" ca="1" si="43"/>
        <v>75977.285876905851</v>
      </c>
      <c r="H125" s="285">
        <f t="shared" ca="1" si="44"/>
        <v>79991.820026080837</v>
      </c>
      <c r="I125" s="285">
        <f t="shared" ca="1" si="45"/>
        <v>84175.901429945385</v>
      </c>
      <c r="J125" s="285">
        <f t="shared" ca="1" si="46"/>
        <v>88601.372145571353</v>
      </c>
      <c r="K125" s="285">
        <f t="shared" ca="1" si="47"/>
        <v>93279.726902090246</v>
      </c>
      <c r="L125" s="285">
        <f t="shared" ca="1" si="48"/>
        <v>98917.243446715307</v>
      </c>
      <c r="M125" s="285">
        <f t="shared" ca="1" si="49"/>
        <v>104553.86204952386</v>
      </c>
      <c r="P125" s="409" t="str">
        <f t="shared" si="50"/>
        <v>05263C</v>
      </c>
      <c r="Q125" s="397" t="s">
        <v>826</v>
      </c>
      <c r="R125" s="409" t="str">
        <f t="shared" si="51"/>
        <v>GIS Analyst</v>
      </c>
      <c r="S125" s="397" t="str">
        <f t="shared" si="67"/>
        <v>72</v>
      </c>
      <c r="T125" s="394" cm="1">
        <f t="array" aca="1" ref="T125" ca="1">IF($Q125="Y",VLOOKUP($P125,INDIRECT($Q$4),T$6,0)*INDIRECT($P$3),VLOOKUP($P125,INDIRECT($Q$4),T$6,0))</f>
        <v>75977.285876905851</v>
      </c>
      <c r="U125" s="394" cm="1">
        <f t="array" aca="1" ref="U125" ca="1">IF($Q125="Y",VLOOKUP($P125,INDIRECT($Q$4),U$6,0)*INDIRECT($P$3),VLOOKUP($P125,INDIRECT($Q$4),U$6,0))</f>
        <v>79991.820026080837</v>
      </c>
      <c r="V125" s="394" cm="1">
        <f t="array" aca="1" ref="V125" ca="1">IF($Q125="Y",VLOOKUP($P125,INDIRECT($Q$4),V$6,0)*INDIRECT($P$3),VLOOKUP($P125,INDIRECT($Q$4),V$6,0))</f>
        <v>84175.901429945385</v>
      </c>
      <c r="W125" s="394" cm="1">
        <f t="array" aca="1" ref="W125" ca="1">IF($Q125="Y",VLOOKUP($P125,INDIRECT($Q$4),W$6,0)*INDIRECT($P$3),VLOOKUP($P125,INDIRECT($Q$4),W$6,0))</f>
        <v>88601.372145571353</v>
      </c>
      <c r="X125" s="394" cm="1">
        <f t="array" aca="1" ref="X125" ca="1">IF($Q125="Y",VLOOKUP($P125,INDIRECT($Q$4),X$6,0)*INDIRECT($P$3),VLOOKUP($P125,INDIRECT($Q$4),X$6,0))</f>
        <v>93279.726902090246</v>
      </c>
      <c r="Y125" s="394" cm="1">
        <f t="array" aca="1" ref="Y125" ca="1">IF($Q125="Y",VLOOKUP($P125,INDIRECT($Q$4),Y$6,0)*INDIRECT($P$3),VLOOKUP($P125,INDIRECT($Q$4),Y$6,0))</f>
        <v>98917.243446715307</v>
      </c>
      <c r="Z125" s="394" cm="1">
        <f t="array" aca="1" ref="Z125" ca="1">IF($Q125="Y",VLOOKUP($P125,INDIRECT($Q$4),Z$6,0)*INDIRECT($P$3),VLOOKUP($P125,INDIRECT($Q$4),Z$6,0))</f>
        <v>104553.86204952386</v>
      </c>
      <c r="AA125" s="406" t="str">
        <f t="shared" si="69"/>
        <v>05263C</v>
      </c>
      <c r="AB125" s="406" t="str">
        <f t="shared" si="70"/>
        <v>Y</v>
      </c>
      <c r="AC125" s="412" t="str">
        <f t="shared" si="55"/>
        <v>GIS Analyst</v>
      </c>
      <c r="AD125" s="406" t="str">
        <f t="shared" si="68"/>
        <v>72</v>
      </c>
      <c r="AE125" s="398" t="str">
        <f t="shared" si="71"/>
        <v>E</v>
      </c>
      <c r="AF125" s="403">
        <f t="shared" ca="1" si="72"/>
        <v>36.527999999999999</v>
      </c>
      <c r="AG125" s="403">
        <f t="shared" ca="1" si="73"/>
        <v>38.457999999999998</v>
      </c>
      <c r="AH125" s="403">
        <f t="shared" ca="1" si="74"/>
        <v>40.47</v>
      </c>
      <c r="AI125" s="403">
        <f t="shared" ca="1" si="75"/>
        <v>42.596999999999994</v>
      </c>
      <c r="AJ125" s="403">
        <f t="shared" ca="1" si="76"/>
        <v>44.846999999999994</v>
      </c>
      <c r="AK125" s="403">
        <f t="shared" ca="1" si="77"/>
        <v>47.556999999999995</v>
      </c>
      <c r="AL125" s="403">
        <f t="shared" ca="1" si="78"/>
        <v>50.266999999999996</v>
      </c>
      <c r="AN125" s="9" t="e">
        <f t="shared" si="42"/>
        <v>#VALUE!</v>
      </c>
    </row>
    <row r="126" spans="1:40" ht="12.75" customHeight="1">
      <c r="A126" s="259" t="s">
        <v>16</v>
      </c>
      <c r="B126" s="262" t="s">
        <v>1060</v>
      </c>
      <c r="C126" s="259" t="s">
        <v>235</v>
      </c>
      <c r="D126" s="266" t="s">
        <v>1062</v>
      </c>
      <c r="E126" s="265">
        <v>455</v>
      </c>
      <c r="F126" s="262">
        <v>10</v>
      </c>
      <c r="G126" s="285">
        <f t="shared" ref="G126:M126" si="79">T126</f>
        <v>75850.843856459382</v>
      </c>
      <c r="H126" s="285">
        <f t="shared" si="79"/>
        <v>79664.220245833203</v>
      </c>
      <c r="I126" s="285">
        <f t="shared" si="79"/>
        <v>83968.996305578476</v>
      </c>
      <c r="J126" s="285">
        <f t="shared" si="79"/>
        <v>88276.646047606599</v>
      </c>
      <c r="K126" s="285">
        <f t="shared" si="79"/>
        <v>92785.453549435901</v>
      </c>
      <c r="L126" s="285">
        <f t="shared" si="79"/>
        <v>98431.22537402343</v>
      </c>
      <c r="M126" s="285">
        <f t="shared" si="79"/>
        <v>104076.99719861092</v>
      </c>
      <c r="P126" s="409" t="str">
        <f t="shared" si="50"/>
        <v>53092C</v>
      </c>
      <c r="Q126" s="397"/>
      <c r="R126" s="409" t="str">
        <f t="shared" si="51"/>
        <v>GIS Analyst - Surface Water &amp; Sewers</v>
      </c>
      <c r="S126" s="397" t="str">
        <f t="shared" si="67"/>
        <v>51</v>
      </c>
      <c r="T126" s="443">
        <v>75850.843856459382</v>
      </c>
      <c r="U126" s="443">
        <v>79664.220245833203</v>
      </c>
      <c r="V126" s="443">
        <v>83968.996305578476</v>
      </c>
      <c r="W126" s="443">
        <v>88276.646047606599</v>
      </c>
      <c r="X126" s="443">
        <v>92785.453549435901</v>
      </c>
      <c r="Y126" s="443">
        <v>98431.22537402343</v>
      </c>
      <c r="Z126" s="443">
        <v>104076.99719861092</v>
      </c>
      <c r="AA126" s="406" t="str">
        <f t="shared" si="69"/>
        <v>53092C</v>
      </c>
      <c r="AB126" s="406" t="s">
        <v>826</v>
      </c>
      <c r="AC126" s="412" t="str">
        <f t="shared" si="55"/>
        <v>GIS Analyst - Surface Water &amp; Sewers</v>
      </c>
      <c r="AD126" s="406" t="str">
        <f t="shared" si="68"/>
        <v>51</v>
      </c>
      <c r="AE126" s="398" t="str">
        <f t="shared" si="71"/>
        <v>E</v>
      </c>
      <c r="AF126" s="403">
        <f t="shared" ref="AF126:AL126" si="80">IF($AE126="N",ROUND(T126,3),IF($AE126="E",ROUNDUP(T126/2080,3),"check"))</f>
        <v>36.466999999999999</v>
      </c>
      <c r="AG126" s="403">
        <f t="shared" si="80"/>
        <v>38.300999999999995</v>
      </c>
      <c r="AH126" s="403">
        <f t="shared" si="80"/>
        <v>40.369999999999997</v>
      </c>
      <c r="AI126" s="403">
        <f t="shared" si="80"/>
        <v>42.440999999999995</v>
      </c>
      <c r="AJ126" s="403">
        <f t="shared" si="80"/>
        <v>44.608999999999995</v>
      </c>
      <c r="AK126" s="403">
        <f t="shared" si="80"/>
        <v>47.323</v>
      </c>
      <c r="AL126" s="403">
        <f t="shared" si="80"/>
        <v>50.037999999999997</v>
      </c>
      <c r="AN126" s="9" t="e">
        <f t="shared" si="42"/>
        <v>#VALUE!</v>
      </c>
    </row>
    <row r="127" spans="1:40" ht="12.75" customHeight="1">
      <c r="A127" s="259" t="s">
        <v>91</v>
      </c>
      <c r="B127" s="269" t="s">
        <v>305</v>
      </c>
      <c r="C127" s="272" t="s">
        <v>280</v>
      </c>
      <c r="D127" s="268" t="s">
        <v>306</v>
      </c>
      <c r="E127" s="265">
        <v>383</v>
      </c>
      <c r="F127" s="262">
        <v>8</v>
      </c>
      <c r="G127" s="285">
        <f t="shared" ca="1" si="43"/>
        <v>31.615298564603282</v>
      </c>
      <c r="H127" s="285">
        <f t="shared" ca="1" si="44"/>
        <v>33.275306626452142</v>
      </c>
      <c r="I127" s="285">
        <f t="shared" ca="1" si="45"/>
        <v>35.014713354403277</v>
      </c>
      <c r="J127" s="285">
        <f t="shared" ca="1" si="46"/>
        <v>36.868791058065241</v>
      </c>
      <c r="K127" s="285">
        <f t="shared" ca="1" si="47"/>
        <v>38.801618708902147</v>
      </c>
      <c r="L127" s="285">
        <f t="shared" ca="1" si="48"/>
        <v>41.156934990809368</v>
      </c>
      <c r="M127" s="285">
        <f t="shared" ca="1" si="49"/>
        <v>43.51225127271659</v>
      </c>
      <c r="N127" s="23"/>
      <c r="O127" s="23"/>
      <c r="P127" s="409" t="str">
        <f t="shared" si="50"/>
        <v>05261C</v>
      </c>
      <c r="Q127" s="397" t="s">
        <v>826</v>
      </c>
      <c r="R127" s="409" t="str">
        <f t="shared" si="51"/>
        <v>GIS Specialist I</v>
      </c>
      <c r="S127" s="397" t="str">
        <f t="shared" si="67"/>
        <v>63</v>
      </c>
      <c r="T127" s="394" cm="1">
        <f t="array" aca="1" ref="T127" ca="1">IF($Q127="Y",VLOOKUP($P127,INDIRECT($Q$4),T$6,0)*INDIRECT($P$3),VLOOKUP($P127,INDIRECT($Q$4),T$6,0))</f>
        <v>31.615298564603282</v>
      </c>
      <c r="U127" s="394" cm="1">
        <f t="array" aca="1" ref="U127" ca="1">IF($Q127="Y",VLOOKUP($P127,INDIRECT($Q$4),U$6,0)*INDIRECT($P$3),VLOOKUP($P127,INDIRECT($Q$4),U$6,0))</f>
        <v>33.275306626452142</v>
      </c>
      <c r="V127" s="394" cm="1">
        <f t="array" aca="1" ref="V127" ca="1">IF($Q127="Y",VLOOKUP($P127,INDIRECT($Q$4),V$6,0)*INDIRECT($P$3),VLOOKUP($P127,INDIRECT($Q$4),V$6,0))</f>
        <v>35.014713354403277</v>
      </c>
      <c r="W127" s="394" cm="1">
        <f t="array" aca="1" ref="W127" ca="1">IF($Q127="Y",VLOOKUP($P127,INDIRECT($Q$4),W$6,0)*INDIRECT($P$3),VLOOKUP($P127,INDIRECT($Q$4),W$6,0))</f>
        <v>36.868791058065241</v>
      </c>
      <c r="X127" s="394" cm="1">
        <f t="array" aca="1" ref="X127" ca="1">IF($Q127="Y",VLOOKUP($P127,INDIRECT($Q$4),X$6,0)*INDIRECT($P$3),VLOOKUP($P127,INDIRECT($Q$4),X$6,0))</f>
        <v>38.801618708902147</v>
      </c>
      <c r="Y127" s="394" cm="1">
        <f t="array" aca="1" ref="Y127" ca="1">IF($Q127="Y",VLOOKUP($P127,INDIRECT($Q$4),Y$6,0)*INDIRECT($P$3),VLOOKUP($P127,INDIRECT($Q$4),Y$6,0))</f>
        <v>41.156934990809368</v>
      </c>
      <c r="Z127" s="394" cm="1">
        <f t="array" aca="1" ref="Z127" ca="1">IF($Q127="Y",VLOOKUP($P127,INDIRECT($Q$4),Z$6,0)*INDIRECT($P$3),VLOOKUP($P127,INDIRECT($Q$4),Z$6,0))</f>
        <v>43.51225127271659</v>
      </c>
      <c r="AA127" s="406" t="str">
        <f t="shared" si="69"/>
        <v>05261C</v>
      </c>
      <c r="AB127" s="406" t="str">
        <f t="shared" si="70"/>
        <v>Y</v>
      </c>
      <c r="AC127" s="412" t="str">
        <f t="shared" si="55"/>
        <v>GIS Specialist I</v>
      </c>
      <c r="AD127" s="406" t="str">
        <f t="shared" si="68"/>
        <v>63</v>
      </c>
      <c r="AE127" s="398" t="str">
        <f t="shared" si="71"/>
        <v>N</v>
      </c>
      <c r="AF127" s="403">
        <f t="shared" ca="1" si="72"/>
        <v>31.614999999999998</v>
      </c>
      <c r="AG127" s="403">
        <f t="shared" ca="1" si="73"/>
        <v>33.274999999999999</v>
      </c>
      <c r="AH127" s="403">
        <f t="shared" ca="1" si="74"/>
        <v>35.015000000000001</v>
      </c>
      <c r="AI127" s="403">
        <f t="shared" ca="1" si="75"/>
        <v>36.869</v>
      </c>
      <c r="AJ127" s="403">
        <f t="shared" ca="1" si="76"/>
        <v>38.802</v>
      </c>
      <c r="AK127" s="403">
        <f t="shared" ca="1" si="77"/>
        <v>41.156999999999996</v>
      </c>
      <c r="AL127" s="403">
        <f t="shared" ca="1" si="78"/>
        <v>43.512</v>
      </c>
      <c r="AN127" s="9" t="e">
        <f t="shared" si="42"/>
        <v>#VALUE!</v>
      </c>
    </row>
    <row r="128" spans="1:40" ht="12.75" customHeight="1">
      <c r="A128" s="259" t="s">
        <v>91</v>
      </c>
      <c r="B128" s="269" t="s">
        <v>307</v>
      </c>
      <c r="C128" s="272" t="s">
        <v>269</v>
      </c>
      <c r="D128" s="268" t="s">
        <v>308</v>
      </c>
      <c r="E128" s="265">
        <v>425</v>
      </c>
      <c r="F128" s="262">
        <v>9</v>
      </c>
      <c r="G128" s="285">
        <f t="shared" ca="1" si="43"/>
        <v>33.373398665915616</v>
      </c>
      <c r="H128" s="285">
        <f t="shared" ca="1" si="44"/>
        <v>35.13076590813472</v>
      </c>
      <c r="I128" s="285">
        <f t="shared" ca="1" si="45"/>
        <v>36.984843611796705</v>
      </c>
      <c r="J128" s="285">
        <f t="shared" ca="1" si="46"/>
        <v>38.916289684612984</v>
      </c>
      <c r="K128" s="285">
        <f t="shared" ca="1" si="47"/>
        <v>40.965169889181318</v>
      </c>
      <c r="L128" s="285">
        <f t="shared" ca="1" si="48"/>
        <v>43.444160061812916</v>
      </c>
      <c r="M128" s="285">
        <f t="shared" ca="1" si="49"/>
        <v>45.923150234444492</v>
      </c>
      <c r="N128" s="23"/>
      <c r="O128" s="23"/>
      <c r="P128" s="409" t="str">
        <f t="shared" si="50"/>
        <v>05262C</v>
      </c>
      <c r="Q128" s="397" t="s">
        <v>826</v>
      </c>
      <c r="R128" s="409" t="str">
        <f t="shared" si="51"/>
        <v>GIS Specialist II</v>
      </c>
      <c r="S128" s="397" t="str">
        <f t="shared" si="67"/>
        <v>64</v>
      </c>
      <c r="T128" s="394" cm="1">
        <f t="array" aca="1" ref="T128" ca="1">IF($Q128="Y",VLOOKUP($P128,INDIRECT($Q$4),T$6,0)*INDIRECT($P$3),VLOOKUP($P128,INDIRECT($Q$4),T$6,0))</f>
        <v>33.373398665915616</v>
      </c>
      <c r="U128" s="394" cm="1">
        <f t="array" aca="1" ref="U128" ca="1">IF($Q128="Y",VLOOKUP($P128,INDIRECT($Q$4),U$6,0)*INDIRECT($P$3),VLOOKUP($P128,INDIRECT($Q$4),U$6,0))</f>
        <v>35.13076590813472</v>
      </c>
      <c r="V128" s="394" cm="1">
        <f t="array" aca="1" ref="V128" ca="1">IF($Q128="Y",VLOOKUP($P128,INDIRECT($Q$4),V$6,0)*INDIRECT($P$3),VLOOKUP($P128,INDIRECT($Q$4),V$6,0))</f>
        <v>36.984843611796705</v>
      </c>
      <c r="W128" s="394" cm="1">
        <f t="array" aca="1" ref="W128" ca="1">IF($Q128="Y",VLOOKUP($P128,INDIRECT($Q$4),W$6,0)*INDIRECT($P$3),VLOOKUP($P128,INDIRECT($Q$4),W$6,0))</f>
        <v>38.916289684612984</v>
      </c>
      <c r="X128" s="394" cm="1">
        <f t="array" aca="1" ref="X128" ca="1">IF($Q128="Y",VLOOKUP($P128,INDIRECT($Q$4),X$6,0)*INDIRECT($P$3),VLOOKUP($P128,INDIRECT($Q$4),X$6,0))</f>
        <v>40.965169889181318</v>
      </c>
      <c r="Y128" s="394" cm="1">
        <f t="array" aca="1" ref="Y128" ca="1">IF($Q128="Y",VLOOKUP($P128,INDIRECT($Q$4),Y$6,0)*INDIRECT($P$3),VLOOKUP($P128,INDIRECT($Q$4),Y$6,0))</f>
        <v>43.444160061812916</v>
      </c>
      <c r="Z128" s="394" cm="1">
        <f t="array" aca="1" ref="Z128" ca="1">IF($Q128="Y",VLOOKUP($P128,INDIRECT($Q$4),Z$6,0)*INDIRECT($P$3),VLOOKUP($P128,INDIRECT($Q$4),Z$6,0))</f>
        <v>45.923150234444492</v>
      </c>
      <c r="AA128" s="406" t="str">
        <f t="shared" si="69"/>
        <v>05262C</v>
      </c>
      <c r="AB128" s="406" t="str">
        <f t="shared" si="70"/>
        <v>Y</v>
      </c>
      <c r="AC128" s="412" t="str">
        <f t="shared" si="55"/>
        <v>GIS Specialist II</v>
      </c>
      <c r="AD128" s="406" t="str">
        <f t="shared" si="68"/>
        <v>64</v>
      </c>
      <c r="AE128" s="398" t="str">
        <f t="shared" si="71"/>
        <v>N</v>
      </c>
      <c r="AF128" s="403">
        <f t="shared" ca="1" si="72"/>
        <v>33.372999999999998</v>
      </c>
      <c r="AG128" s="403">
        <f t="shared" ca="1" si="73"/>
        <v>35.131</v>
      </c>
      <c r="AH128" s="403">
        <f t="shared" ca="1" si="74"/>
        <v>36.984999999999999</v>
      </c>
      <c r="AI128" s="403">
        <f t="shared" ca="1" si="75"/>
        <v>38.915999999999997</v>
      </c>
      <c r="AJ128" s="403">
        <f t="shared" ca="1" si="76"/>
        <v>40.965000000000003</v>
      </c>
      <c r="AK128" s="403">
        <f t="shared" ca="1" si="77"/>
        <v>43.444000000000003</v>
      </c>
      <c r="AL128" s="403">
        <f t="shared" ca="1" si="78"/>
        <v>45.923000000000002</v>
      </c>
      <c r="AN128" s="9" t="e">
        <f t="shared" si="42"/>
        <v>#VALUE!</v>
      </c>
    </row>
    <row r="129" spans="1:40" ht="12.75" customHeight="1">
      <c r="A129" s="259" t="s">
        <v>91</v>
      </c>
      <c r="B129" s="269" t="s">
        <v>309</v>
      </c>
      <c r="C129" s="272" t="s">
        <v>285</v>
      </c>
      <c r="D129" s="268" t="s">
        <v>310</v>
      </c>
      <c r="E129" s="265">
        <v>333</v>
      </c>
      <c r="F129" s="262">
        <v>7</v>
      </c>
      <c r="G129" s="285">
        <f t="shared" ca="1" si="43"/>
        <v>27.844323427424385</v>
      </c>
      <c r="H129" s="285">
        <f t="shared" ca="1" si="44"/>
        <v>29.314322441356087</v>
      </c>
      <c r="I129" s="285">
        <f t="shared" ca="1" si="45"/>
        <v>30.878268760689441</v>
      </c>
      <c r="J129" s="285">
        <f t="shared" ca="1" si="46"/>
        <v>32.482280842620561</v>
      </c>
      <c r="K129" s="285">
        <f t="shared" ca="1" si="47"/>
        <v>34.202345478283121</v>
      </c>
      <c r="L129" s="285">
        <f t="shared" ca="1" si="48"/>
        <v>36.275790554531355</v>
      </c>
      <c r="M129" s="285">
        <f t="shared" ca="1" si="49"/>
        <v>38.349235630779589</v>
      </c>
      <c r="N129" s="23"/>
      <c r="O129" s="23"/>
      <c r="P129" s="409" t="str">
        <f t="shared" si="50"/>
        <v>05260C</v>
      </c>
      <c r="Q129" s="397" t="s">
        <v>826</v>
      </c>
      <c r="R129" s="409" t="str">
        <f t="shared" si="51"/>
        <v xml:space="preserve">GIS Technician </v>
      </c>
      <c r="S129" s="397" t="str">
        <f t="shared" si="67"/>
        <v>61</v>
      </c>
      <c r="T129" s="394" cm="1">
        <f t="array" aca="1" ref="T129" ca="1">IF($Q129="Y",VLOOKUP($P129,INDIRECT($Q$4),T$6,0)*INDIRECT($P$3),VLOOKUP($P129,INDIRECT($Q$4),T$6,0))</f>
        <v>27.844323427424385</v>
      </c>
      <c r="U129" s="394" cm="1">
        <f t="array" aca="1" ref="U129" ca="1">IF($Q129="Y",VLOOKUP($P129,INDIRECT($Q$4),U$6,0)*INDIRECT($P$3),VLOOKUP($P129,INDIRECT($Q$4),U$6,0))</f>
        <v>29.314322441356087</v>
      </c>
      <c r="V129" s="394" cm="1">
        <f t="array" aca="1" ref="V129" ca="1">IF($Q129="Y",VLOOKUP($P129,INDIRECT($Q$4),V$6,0)*INDIRECT($P$3),VLOOKUP($P129,INDIRECT($Q$4),V$6,0))</f>
        <v>30.878268760689441</v>
      </c>
      <c r="W129" s="394" cm="1">
        <f t="array" aca="1" ref="W129" ca="1">IF($Q129="Y",VLOOKUP($P129,INDIRECT($Q$4),W$6,0)*INDIRECT($P$3),VLOOKUP($P129,INDIRECT($Q$4),W$6,0))</f>
        <v>32.482280842620561</v>
      </c>
      <c r="X129" s="394" cm="1">
        <f t="array" aca="1" ref="X129" ca="1">IF($Q129="Y",VLOOKUP($P129,INDIRECT($Q$4),X$6,0)*INDIRECT($P$3),VLOOKUP($P129,INDIRECT($Q$4),X$6,0))</f>
        <v>34.202345478283121</v>
      </c>
      <c r="Y129" s="394" cm="1">
        <f t="array" aca="1" ref="Y129" ca="1">IF($Q129="Y",VLOOKUP($P129,INDIRECT($Q$4),Y$6,0)*INDIRECT($P$3),VLOOKUP($P129,INDIRECT($Q$4),Y$6,0))</f>
        <v>36.275790554531355</v>
      </c>
      <c r="Z129" s="394" cm="1">
        <f t="array" aca="1" ref="Z129" ca="1">IF($Q129="Y",VLOOKUP($P129,INDIRECT($Q$4),Z$6,0)*INDIRECT($P$3),VLOOKUP($P129,INDIRECT($Q$4),Z$6,0))</f>
        <v>38.349235630779589</v>
      </c>
      <c r="AA129" s="406" t="str">
        <f t="shared" si="69"/>
        <v>05260C</v>
      </c>
      <c r="AB129" s="406" t="str">
        <f t="shared" si="70"/>
        <v>Y</v>
      </c>
      <c r="AC129" s="412" t="str">
        <f t="shared" si="55"/>
        <v xml:space="preserve">GIS Technician </v>
      </c>
      <c r="AD129" s="406" t="str">
        <f t="shared" si="68"/>
        <v>61</v>
      </c>
      <c r="AE129" s="398" t="str">
        <f t="shared" si="71"/>
        <v>N</v>
      </c>
      <c r="AF129" s="403">
        <f t="shared" ca="1" si="72"/>
        <v>27.844000000000001</v>
      </c>
      <c r="AG129" s="403">
        <f t="shared" ca="1" si="73"/>
        <v>29.314</v>
      </c>
      <c r="AH129" s="403">
        <f t="shared" ca="1" si="74"/>
        <v>30.878</v>
      </c>
      <c r="AI129" s="403">
        <f t="shared" ca="1" si="75"/>
        <v>32.481999999999999</v>
      </c>
      <c r="AJ129" s="403">
        <f t="shared" ca="1" si="76"/>
        <v>34.201999999999998</v>
      </c>
      <c r="AK129" s="403">
        <f t="shared" ca="1" si="77"/>
        <v>36.276000000000003</v>
      </c>
      <c r="AL129" s="403">
        <f t="shared" ca="1" si="78"/>
        <v>38.348999999999997</v>
      </c>
      <c r="AN129" s="9" t="e">
        <f t="shared" si="42"/>
        <v>#VALUE!</v>
      </c>
    </row>
    <row r="130" spans="1:40" ht="12.75" customHeight="1">
      <c r="A130" s="259" t="s">
        <v>16</v>
      </c>
      <c r="B130" s="262" t="s">
        <v>505</v>
      </c>
      <c r="C130" s="259">
        <v>35</v>
      </c>
      <c r="D130" s="266" t="s">
        <v>492</v>
      </c>
      <c r="E130" s="265">
        <v>400</v>
      </c>
      <c r="F130" s="262">
        <v>8</v>
      </c>
      <c r="G130" s="285">
        <f t="shared" ca="1" si="43"/>
        <v>62074.410992361401</v>
      </c>
      <c r="H130" s="285">
        <f t="shared" ca="1" si="44"/>
        <v>65479.724497567106</v>
      </c>
      <c r="I130" s="285">
        <f t="shared" ca="1" si="45"/>
        <v>68882.16432048993</v>
      </c>
      <c r="J130" s="285">
        <f t="shared" ca="1" si="46"/>
        <v>72488.635585496784</v>
      </c>
      <c r="K130" s="285">
        <f t="shared" ca="1" si="47"/>
        <v>76342.243526830847</v>
      </c>
      <c r="L130" s="285">
        <f t="shared" ca="1" si="48"/>
        <v>81605.758758888973</v>
      </c>
      <c r="M130" s="285">
        <f t="shared" ca="1" si="49"/>
        <v>86869.273990947113</v>
      </c>
      <c r="P130" s="409" t="str">
        <f t="shared" si="50"/>
        <v>05365C</v>
      </c>
      <c r="Q130" s="397" t="s">
        <v>826</v>
      </c>
      <c r="R130" s="409" t="str">
        <f t="shared" si="51"/>
        <v>Health and Safety Coordinator (MPD)</v>
      </c>
      <c r="S130" s="397">
        <f t="shared" si="67"/>
        <v>35</v>
      </c>
      <c r="T130" s="394" cm="1">
        <f t="array" aca="1" ref="T130" ca="1">IF($Q130="Y",VLOOKUP($P130,INDIRECT($Q$4),T$6,0)*INDIRECT($P$3),VLOOKUP($P130,INDIRECT($Q$4),T$6,0))</f>
        <v>62074.410992361401</v>
      </c>
      <c r="U130" s="394" cm="1">
        <f t="array" aca="1" ref="U130" ca="1">IF($Q130="Y",VLOOKUP($P130,INDIRECT($Q$4),U$6,0)*INDIRECT($P$3),VLOOKUP($P130,INDIRECT($Q$4),U$6,0))</f>
        <v>65479.724497567106</v>
      </c>
      <c r="V130" s="394" cm="1">
        <f t="array" aca="1" ref="V130" ca="1">IF($Q130="Y",VLOOKUP($P130,INDIRECT($Q$4),V$6,0)*INDIRECT($P$3),VLOOKUP($P130,INDIRECT($Q$4),V$6,0))</f>
        <v>68882.16432048993</v>
      </c>
      <c r="W130" s="394" cm="1">
        <f t="array" aca="1" ref="W130" ca="1">IF($Q130="Y",VLOOKUP($P130,INDIRECT($Q$4),W$6,0)*INDIRECT($P$3),VLOOKUP($P130,INDIRECT($Q$4),W$6,0))</f>
        <v>72488.635585496784</v>
      </c>
      <c r="X130" s="394" cm="1">
        <f t="array" aca="1" ref="X130" ca="1">IF($Q130="Y",VLOOKUP($P130,INDIRECT($Q$4),X$6,0)*INDIRECT($P$3),VLOOKUP($P130,INDIRECT($Q$4),X$6,0))</f>
        <v>76342.243526830847</v>
      </c>
      <c r="Y130" s="394" cm="1">
        <f t="array" aca="1" ref="Y130" ca="1">IF($Q130="Y",VLOOKUP($P130,INDIRECT($Q$4),Y$6,0)*INDIRECT($P$3),VLOOKUP($P130,INDIRECT($Q$4),Y$6,0))</f>
        <v>81605.758758888973</v>
      </c>
      <c r="Z130" s="394" cm="1">
        <f t="array" aca="1" ref="Z130" ca="1">IF($Q130="Y",VLOOKUP($P130,INDIRECT($Q$4),Z$6,0)*INDIRECT($P$3),VLOOKUP($P130,INDIRECT($Q$4),Z$6,0))</f>
        <v>86869.273990947113</v>
      </c>
      <c r="AA130" s="406" t="str">
        <f t="shared" si="69"/>
        <v>05365C</v>
      </c>
      <c r="AB130" s="406" t="str">
        <f t="shared" si="70"/>
        <v>Y</v>
      </c>
      <c r="AC130" s="412" t="str">
        <f t="shared" si="55"/>
        <v>Health and Safety Coordinator (MPD)</v>
      </c>
      <c r="AD130" s="406">
        <f t="shared" si="68"/>
        <v>35</v>
      </c>
      <c r="AE130" s="398" t="str">
        <f t="shared" si="71"/>
        <v>E</v>
      </c>
      <c r="AF130" s="403">
        <f t="shared" ca="1" si="72"/>
        <v>29.844000000000001</v>
      </c>
      <c r="AG130" s="403">
        <f t="shared" ca="1" si="73"/>
        <v>31.481000000000002</v>
      </c>
      <c r="AH130" s="403">
        <f t="shared" ca="1" si="74"/>
        <v>33.116999999999997</v>
      </c>
      <c r="AI130" s="403">
        <f t="shared" ca="1" si="75"/>
        <v>34.850999999999999</v>
      </c>
      <c r="AJ130" s="403">
        <f t="shared" ca="1" si="76"/>
        <v>36.704000000000001</v>
      </c>
      <c r="AK130" s="403">
        <f t="shared" ca="1" si="77"/>
        <v>39.233999999999995</v>
      </c>
      <c r="AL130" s="403">
        <f t="shared" ca="1" si="78"/>
        <v>41.765000000000001</v>
      </c>
      <c r="AN130" s="9" t="e">
        <f t="shared" si="42"/>
        <v>#VALUE!</v>
      </c>
    </row>
    <row r="131" spans="1:40" ht="12.75" customHeight="1">
      <c r="A131" s="377" t="s">
        <v>91</v>
      </c>
      <c r="B131" s="277" t="s">
        <v>311</v>
      </c>
      <c r="C131" s="377">
        <v>27</v>
      </c>
      <c r="D131" s="379" t="s">
        <v>312</v>
      </c>
      <c r="E131" s="277">
        <v>330</v>
      </c>
      <c r="F131" s="278">
        <v>7</v>
      </c>
      <c r="G131" s="380">
        <f t="shared" ca="1" si="43"/>
        <v>26.203336635000213</v>
      </c>
      <c r="H131" s="380">
        <f t="shared" ca="1" si="44"/>
        <v>29.006230542759507</v>
      </c>
      <c r="I131" s="380">
        <f t="shared" ca="1" si="45"/>
        <v>30.705571508112882</v>
      </c>
      <c r="J131" s="380">
        <f t="shared" ca="1" si="46"/>
        <v>32.230833642869079</v>
      </c>
      <c r="K131" s="380">
        <f t="shared" ca="1" si="47"/>
        <v>33.932937764263691</v>
      </c>
      <c r="L131" s="380">
        <f t="shared" ca="1" si="48"/>
        <v>35.490815225825884</v>
      </c>
      <c r="M131" s="380">
        <f t="shared" ca="1" si="49"/>
        <v>37.048692687388098</v>
      </c>
      <c r="N131" s="442" t="s">
        <v>633</v>
      </c>
      <c r="O131" s="442"/>
      <c r="P131" s="451" t="str">
        <f t="shared" si="50"/>
        <v>02233C</v>
      </c>
      <c r="Q131" s="452" t="s">
        <v>826</v>
      </c>
      <c r="R131" s="451" t="str">
        <f t="shared" si="51"/>
        <v>Health Inspector I</v>
      </c>
      <c r="S131" s="452">
        <f t="shared" si="67"/>
        <v>27</v>
      </c>
      <c r="T131" s="453" cm="1">
        <f t="array" aca="1" ref="T131" ca="1">IF($Q131="Y",VLOOKUP($P131,INDIRECT($Q$4),T$6,0)*INDIRECT($P$3),VLOOKUP($P131,INDIRECT($Q$4),T$6,0))</f>
        <v>26.203336635000213</v>
      </c>
      <c r="U131" s="453" cm="1">
        <f t="array" aca="1" ref="U131" ca="1">IF($Q131="Y",VLOOKUP($P131,INDIRECT($Q$4),U$6,0)*INDIRECT($P$3),VLOOKUP($P131,INDIRECT($Q$4),U$6,0))</f>
        <v>29.006230542759507</v>
      </c>
      <c r="V131" s="453" cm="1">
        <f t="array" aca="1" ref="V131" ca="1">IF($Q131="Y",VLOOKUP($P131,INDIRECT($Q$4),V$6,0)*INDIRECT($P$3),VLOOKUP($P131,INDIRECT($Q$4),V$6,0))</f>
        <v>30.705571508112882</v>
      </c>
      <c r="W131" s="453" cm="1">
        <f t="array" aca="1" ref="W131" ca="1">IF($Q131="Y",VLOOKUP($P131,INDIRECT($Q$4),W$6,0)*INDIRECT($P$3),VLOOKUP($P131,INDIRECT($Q$4),W$6,0))</f>
        <v>32.230833642869079</v>
      </c>
      <c r="X131" s="453" cm="1">
        <f t="array" aca="1" ref="X131" ca="1">IF($Q131="Y",VLOOKUP($P131,INDIRECT($Q$4),X$6,0)*INDIRECT($P$3),VLOOKUP($P131,INDIRECT($Q$4),X$6,0))</f>
        <v>33.932937764263691</v>
      </c>
      <c r="Y131" s="453" cm="1">
        <f t="array" aca="1" ref="Y131" ca="1">IF($Q131="Y",VLOOKUP($P131,INDIRECT($Q$4),Y$6,0)*INDIRECT($P$3),VLOOKUP($P131,INDIRECT($Q$4),Y$6,0))</f>
        <v>35.490815225825884</v>
      </c>
      <c r="Z131" s="453" cm="1">
        <f t="array" aca="1" ref="Z131" ca="1">IF($Q131="Y",VLOOKUP($P131,INDIRECT($Q$4),Z$6,0)*INDIRECT($P$3),VLOOKUP($P131,INDIRECT($Q$4),Z$6,0))</f>
        <v>37.048692687388098</v>
      </c>
      <c r="AA131" s="452" t="str">
        <f t="shared" si="69"/>
        <v>02233C</v>
      </c>
      <c r="AB131" s="452" t="str">
        <f t="shared" si="70"/>
        <v>Y</v>
      </c>
      <c r="AC131" s="454" t="str">
        <f t="shared" si="55"/>
        <v>Health Inspector I</v>
      </c>
      <c r="AD131" s="452">
        <f t="shared" si="68"/>
        <v>27</v>
      </c>
      <c r="AE131" s="455" t="str">
        <f t="shared" si="71"/>
        <v>N</v>
      </c>
      <c r="AF131" s="453">
        <f t="shared" ca="1" si="72"/>
        <v>26.202999999999999</v>
      </c>
      <c r="AG131" s="453">
        <f t="shared" ca="1" si="73"/>
        <v>29.006</v>
      </c>
      <c r="AH131" s="453">
        <f t="shared" ca="1" si="74"/>
        <v>30.706</v>
      </c>
      <c r="AI131" s="453">
        <f t="shared" ca="1" si="75"/>
        <v>32.231000000000002</v>
      </c>
      <c r="AJ131" s="453">
        <f t="shared" ca="1" si="76"/>
        <v>33.933</v>
      </c>
      <c r="AK131" s="453">
        <f t="shared" ca="1" si="77"/>
        <v>35.491</v>
      </c>
      <c r="AL131" s="453">
        <f t="shared" ca="1" si="78"/>
        <v>37.048999999999999</v>
      </c>
      <c r="AN131" s="9" t="e">
        <f t="shared" si="42"/>
        <v>#VALUE!</v>
      </c>
    </row>
    <row r="132" spans="1:40" ht="12.75" customHeight="1">
      <c r="A132" s="256" t="s">
        <v>91</v>
      </c>
      <c r="B132" s="377" t="s">
        <v>313</v>
      </c>
      <c r="C132" s="256" t="s">
        <v>314</v>
      </c>
      <c r="D132" s="276" t="s">
        <v>315</v>
      </c>
      <c r="E132" s="277">
        <v>398</v>
      </c>
      <c r="F132" s="278">
        <v>8</v>
      </c>
      <c r="G132" s="380">
        <f t="shared" ca="1" si="43"/>
        <v>30.452742730340791</v>
      </c>
      <c r="H132" s="380">
        <f t="shared" ca="1" si="44"/>
        <v>31.961425928849636</v>
      </c>
      <c r="I132" s="380">
        <f t="shared" ca="1" si="45"/>
        <v>33.544714340471572</v>
      </c>
      <c r="J132" s="380">
        <f t="shared" ca="1" si="46"/>
        <v>35.227476369577602</v>
      </c>
      <c r="K132" s="380">
        <f t="shared" ca="1" si="47"/>
        <v>37.044251466683036</v>
      </c>
      <c r="L132" s="380">
        <f t="shared" ca="1" si="48"/>
        <v>39.22872719871561</v>
      </c>
      <c r="M132" s="380">
        <f t="shared" ca="1" si="49"/>
        <v>41.413202930748163</v>
      </c>
      <c r="N132" s="442" t="s">
        <v>633</v>
      </c>
      <c r="O132" s="442"/>
      <c r="P132" s="451" t="str">
        <f t="shared" si="50"/>
        <v>02234C</v>
      </c>
      <c r="Q132" s="452" t="s">
        <v>826</v>
      </c>
      <c r="R132" s="451" t="str">
        <f t="shared" si="51"/>
        <v>Health Inspector II</v>
      </c>
      <c r="S132" s="452" t="str">
        <f t="shared" si="67"/>
        <v>28</v>
      </c>
      <c r="T132" s="453" cm="1">
        <f t="array" aca="1" ref="T132" ca="1">IF($Q132="Y",VLOOKUP($P132,INDIRECT($Q$4),T$6,0)*INDIRECT($P$3),VLOOKUP($P132,INDIRECT($Q$4),T$6,0))</f>
        <v>30.452742730340791</v>
      </c>
      <c r="U132" s="453" cm="1">
        <f t="array" aca="1" ref="U132" ca="1">IF($Q132="Y",VLOOKUP($P132,INDIRECT($Q$4),U$6,0)*INDIRECT($P$3),VLOOKUP($P132,INDIRECT($Q$4),U$6,0))</f>
        <v>31.961425928849636</v>
      </c>
      <c r="V132" s="453" cm="1">
        <f t="array" aca="1" ref="V132" ca="1">IF($Q132="Y",VLOOKUP($P132,INDIRECT($Q$4),V$6,0)*INDIRECT($P$3),VLOOKUP($P132,INDIRECT($Q$4),V$6,0))</f>
        <v>33.544714340471572</v>
      </c>
      <c r="W132" s="453" cm="1">
        <f t="array" aca="1" ref="W132" ca="1">IF($Q132="Y",VLOOKUP($P132,INDIRECT($Q$4),W$6,0)*INDIRECT($P$3),VLOOKUP($P132,INDIRECT($Q$4),W$6,0))</f>
        <v>35.227476369577602</v>
      </c>
      <c r="X132" s="453" cm="1">
        <f t="array" aca="1" ref="X132" ca="1">IF($Q132="Y",VLOOKUP($P132,INDIRECT($Q$4),X$6,0)*INDIRECT($P$3),VLOOKUP($P132,INDIRECT($Q$4),X$6,0))</f>
        <v>37.044251466683036</v>
      </c>
      <c r="Y132" s="453" cm="1">
        <f t="array" aca="1" ref="Y132" ca="1">IF($Q132="Y",VLOOKUP($P132,INDIRECT($Q$4),Y$6,0)*INDIRECT($P$3),VLOOKUP($P132,INDIRECT($Q$4),Y$6,0))</f>
        <v>39.22872719871561</v>
      </c>
      <c r="Z132" s="453" cm="1">
        <f t="array" aca="1" ref="Z132" ca="1">IF($Q132="Y",VLOOKUP($P132,INDIRECT($Q$4),Z$6,0)*INDIRECT($P$3),VLOOKUP($P132,INDIRECT($Q$4),Z$6,0))</f>
        <v>41.413202930748163</v>
      </c>
      <c r="AA132" s="452" t="str">
        <f t="shared" si="69"/>
        <v>02234C</v>
      </c>
      <c r="AB132" s="452" t="str">
        <f t="shared" si="70"/>
        <v>Y</v>
      </c>
      <c r="AC132" s="454" t="str">
        <f t="shared" si="55"/>
        <v>Health Inspector II</v>
      </c>
      <c r="AD132" s="452" t="str">
        <f t="shared" si="68"/>
        <v>28</v>
      </c>
      <c r="AE132" s="455" t="str">
        <f t="shared" si="71"/>
        <v>N</v>
      </c>
      <c r="AF132" s="453">
        <f t="shared" ca="1" si="72"/>
        <v>30.452999999999999</v>
      </c>
      <c r="AG132" s="453">
        <f t="shared" ca="1" si="73"/>
        <v>31.960999999999999</v>
      </c>
      <c r="AH132" s="453">
        <f t="shared" ca="1" si="74"/>
        <v>33.545000000000002</v>
      </c>
      <c r="AI132" s="453">
        <f t="shared" ca="1" si="75"/>
        <v>35.226999999999997</v>
      </c>
      <c r="AJ132" s="453">
        <f t="shared" ca="1" si="76"/>
        <v>37.043999999999997</v>
      </c>
      <c r="AK132" s="453">
        <f t="shared" ca="1" si="77"/>
        <v>39.228999999999999</v>
      </c>
      <c r="AL132" s="453">
        <f t="shared" ca="1" si="78"/>
        <v>41.412999999999997</v>
      </c>
      <c r="AN132" s="9" t="e">
        <f t="shared" si="42"/>
        <v>#VALUE!</v>
      </c>
    </row>
    <row r="133" spans="1:40" s="441" customFormat="1" ht="12.75" customHeight="1">
      <c r="A133" s="259" t="s">
        <v>16</v>
      </c>
      <c r="B133" s="272" t="s">
        <v>753</v>
      </c>
      <c r="C133" s="259" t="s">
        <v>235</v>
      </c>
      <c r="D133" s="260" t="s">
        <v>748</v>
      </c>
      <c r="E133" s="265">
        <v>453</v>
      </c>
      <c r="F133" s="262">
        <v>10</v>
      </c>
      <c r="G133" s="285">
        <f t="shared" ca="1" si="43"/>
        <v>75850.843856459382</v>
      </c>
      <c r="H133" s="285">
        <f t="shared" ca="1" si="44"/>
        <v>79664.220245833203</v>
      </c>
      <c r="I133" s="285">
        <f t="shared" ca="1" si="45"/>
        <v>83968.996305578476</v>
      </c>
      <c r="J133" s="285">
        <f t="shared" ca="1" si="46"/>
        <v>88276.646047606599</v>
      </c>
      <c r="K133" s="285">
        <f t="shared" ca="1" si="47"/>
        <v>92785.453549435901</v>
      </c>
      <c r="L133" s="285">
        <f t="shared" ca="1" si="48"/>
        <v>98431.22537402343</v>
      </c>
      <c r="M133" s="285">
        <f t="shared" ca="1" si="49"/>
        <v>104076.99719861092</v>
      </c>
      <c r="N133" s="23"/>
      <c r="O133" s="23"/>
      <c r="P133" s="409" t="str">
        <f t="shared" si="50"/>
        <v>53014C</v>
      </c>
      <c r="Q133" s="397" t="s">
        <v>826</v>
      </c>
      <c r="R133" s="409" t="str">
        <f t="shared" si="51"/>
        <v>Health Program Coordinator - Non-Supervisor</v>
      </c>
      <c r="S133" s="397" t="str">
        <f t="shared" si="67"/>
        <v>51</v>
      </c>
      <c r="T133" s="394" cm="1">
        <f t="array" aca="1" ref="T133" ca="1">IF($Q133="Y",VLOOKUP($P133,INDIRECT($Q$4),T$6,0)*INDIRECT($P$3),VLOOKUP($P133,INDIRECT($Q$4),T$6,0))</f>
        <v>75850.843856459382</v>
      </c>
      <c r="U133" s="394" cm="1">
        <f t="array" aca="1" ref="U133" ca="1">IF($Q133="Y",VLOOKUP($P133,INDIRECT($Q$4),U$6,0)*INDIRECT($P$3),VLOOKUP($P133,INDIRECT($Q$4),U$6,0))</f>
        <v>79664.220245833203</v>
      </c>
      <c r="V133" s="394" cm="1">
        <f t="array" aca="1" ref="V133" ca="1">IF($Q133="Y",VLOOKUP($P133,INDIRECT($Q$4),V$6,0)*INDIRECT($P$3),VLOOKUP($P133,INDIRECT($Q$4),V$6,0))</f>
        <v>83968.996305578476</v>
      </c>
      <c r="W133" s="394" cm="1">
        <f t="array" aca="1" ref="W133" ca="1">IF($Q133="Y",VLOOKUP($P133,INDIRECT($Q$4),W$6,0)*INDIRECT($P$3),VLOOKUP($P133,INDIRECT($Q$4),W$6,0))</f>
        <v>88276.646047606599</v>
      </c>
      <c r="X133" s="394" cm="1">
        <f t="array" aca="1" ref="X133" ca="1">IF($Q133="Y",VLOOKUP($P133,INDIRECT($Q$4),X$6,0)*INDIRECT($P$3),VLOOKUP($P133,INDIRECT($Q$4),X$6,0))</f>
        <v>92785.453549435901</v>
      </c>
      <c r="Y133" s="394" cm="1">
        <f t="array" aca="1" ref="Y133" ca="1">IF($Q133="Y",VLOOKUP($P133,INDIRECT($Q$4),Y$6,0)*INDIRECT($P$3),VLOOKUP($P133,INDIRECT($Q$4),Y$6,0))</f>
        <v>98431.22537402343</v>
      </c>
      <c r="Z133" s="394" cm="1">
        <f t="array" aca="1" ref="Z133" ca="1">IF($Q133="Y",VLOOKUP($P133,INDIRECT($Q$4),Z$6,0)*INDIRECT($P$3),VLOOKUP($P133,INDIRECT($Q$4),Z$6,0))</f>
        <v>104076.99719861092</v>
      </c>
      <c r="AA133" s="406" t="str">
        <f t="shared" si="69"/>
        <v>53014C</v>
      </c>
      <c r="AB133" s="406" t="str">
        <f t="shared" si="70"/>
        <v>Y</v>
      </c>
      <c r="AC133" s="412" t="str">
        <f t="shared" si="55"/>
        <v>Health Program Coordinator - Non-Supervisor</v>
      </c>
      <c r="AD133" s="406" t="str">
        <f t="shared" si="68"/>
        <v>51</v>
      </c>
      <c r="AE133" s="398" t="str">
        <f t="shared" si="71"/>
        <v>E</v>
      </c>
      <c r="AF133" s="403">
        <f t="shared" ca="1" si="72"/>
        <v>36.466999999999999</v>
      </c>
      <c r="AG133" s="403">
        <f t="shared" ca="1" si="73"/>
        <v>38.300999999999995</v>
      </c>
      <c r="AH133" s="403">
        <f t="shared" ca="1" si="74"/>
        <v>40.369999999999997</v>
      </c>
      <c r="AI133" s="403">
        <f t="shared" ca="1" si="75"/>
        <v>42.440999999999995</v>
      </c>
      <c r="AJ133" s="403">
        <f t="shared" ca="1" si="76"/>
        <v>44.608999999999995</v>
      </c>
      <c r="AK133" s="403">
        <f t="shared" ca="1" si="77"/>
        <v>47.323</v>
      </c>
      <c r="AL133" s="403">
        <f t="shared" ca="1" si="78"/>
        <v>50.037999999999997</v>
      </c>
      <c r="AN133" s="9" t="e">
        <f t="shared" si="42"/>
        <v>#VALUE!</v>
      </c>
    </row>
    <row r="134" spans="1:40" s="441" customFormat="1" ht="12.75" customHeight="1">
      <c r="A134" s="259" t="s">
        <v>91</v>
      </c>
      <c r="B134" s="262" t="s">
        <v>808</v>
      </c>
      <c r="C134" s="259">
        <v>61</v>
      </c>
      <c r="D134" s="266" t="s">
        <v>806</v>
      </c>
      <c r="E134" s="265">
        <v>333</v>
      </c>
      <c r="F134" s="262">
        <v>7</v>
      </c>
      <c r="G134" s="285">
        <f t="shared" si="43"/>
        <v>27.844323427424385</v>
      </c>
      <c r="H134" s="285">
        <f t="shared" si="44"/>
        <v>29.314322441356087</v>
      </c>
      <c r="I134" s="285">
        <f t="shared" si="45"/>
        <v>30.878268760689441</v>
      </c>
      <c r="J134" s="285">
        <f t="shared" si="46"/>
        <v>32.482280842620561</v>
      </c>
      <c r="K134" s="285">
        <f t="shared" si="47"/>
        <v>34.202345478283121</v>
      </c>
      <c r="L134" s="285">
        <f t="shared" si="48"/>
        <v>36.275790554531355</v>
      </c>
      <c r="M134" s="285">
        <f t="shared" si="49"/>
        <v>38.349235630779589</v>
      </c>
      <c r="N134" s="9"/>
      <c r="O134" s="9"/>
      <c r="P134" s="409" t="str">
        <f t="shared" si="50"/>
        <v>53032C</v>
      </c>
      <c r="Q134" s="397" t="s">
        <v>826</v>
      </c>
      <c r="R134" s="409" t="str">
        <f t="shared" si="51"/>
        <v>Healthy Homes Inspector I</v>
      </c>
      <c r="S134" s="397">
        <f t="shared" si="67"/>
        <v>61</v>
      </c>
      <c r="T134" s="443">
        <v>27.844323427424385</v>
      </c>
      <c r="U134" s="443">
        <v>29.314322441356087</v>
      </c>
      <c r="V134" s="443">
        <v>30.878268760689441</v>
      </c>
      <c r="W134" s="443">
        <v>32.482280842620561</v>
      </c>
      <c r="X134" s="443">
        <v>34.202345478283121</v>
      </c>
      <c r="Y134" s="443">
        <v>36.275790554531355</v>
      </c>
      <c r="Z134" s="443">
        <v>38.349235630779589</v>
      </c>
      <c r="AA134" s="406" t="str">
        <f t="shared" si="69"/>
        <v>53032C</v>
      </c>
      <c r="AB134" s="406" t="str">
        <f t="shared" si="70"/>
        <v>Y</v>
      </c>
      <c r="AC134" s="412" t="str">
        <f t="shared" si="55"/>
        <v>Healthy Homes Inspector I</v>
      </c>
      <c r="AD134" s="406">
        <f t="shared" si="68"/>
        <v>61</v>
      </c>
      <c r="AE134" s="398" t="str">
        <f t="shared" si="71"/>
        <v>N</v>
      </c>
      <c r="AF134" s="403">
        <f t="shared" si="72"/>
        <v>27.844000000000001</v>
      </c>
      <c r="AG134" s="403">
        <f t="shared" si="73"/>
        <v>29.314</v>
      </c>
      <c r="AH134" s="403">
        <f t="shared" si="74"/>
        <v>30.878</v>
      </c>
      <c r="AI134" s="403">
        <f t="shared" si="75"/>
        <v>32.481999999999999</v>
      </c>
      <c r="AJ134" s="403">
        <f t="shared" si="76"/>
        <v>34.201999999999998</v>
      </c>
      <c r="AK134" s="403">
        <f t="shared" si="77"/>
        <v>36.276000000000003</v>
      </c>
      <c r="AL134" s="403">
        <f t="shared" si="78"/>
        <v>38.348999999999997</v>
      </c>
      <c r="AN134" s="9" t="e">
        <f t="shared" si="42"/>
        <v>#VALUE!</v>
      </c>
    </row>
    <row r="135" spans="1:40" ht="12.75" customHeight="1">
      <c r="A135" s="259" t="s">
        <v>91</v>
      </c>
      <c r="B135" s="262" t="s">
        <v>809</v>
      </c>
      <c r="C135" s="259">
        <v>118</v>
      </c>
      <c r="D135" s="266" t="s">
        <v>807</v>
      </c>
      <c r="E135" s="265">
        <v>401</v>
      </c>
      <c r="F135" s="262">
        <v>8</v>
      </c>
      <c r="G135" s="285">
        <f t="shared" ca="1" si="43"/>
        <v>31.26281775</v>
      </c>
      <c r="H135" s="285">
        <f t="shared" ca="1" si="44"/>
        <v>32.978460187499998</v>
      </c>
      <c r="I135" s="285">
        <f t="shared" ca="1" si="45"/>
        <v>34.693049437500001</v>
      </c>
      <c r="J135" s="285">
        <f t="shared" ca="1" si="46"/>
        <v>36.527702062499998</v>
      </c>
      <c r="K135" s="285">
        <f t="shared" ca="1" si="47"/>
        <v>38.458194749999997</v>
      </c>
      <c r="L135" s="285">
        <f t="shared" ca="1" si="48"/>
        <v>40.846823999999998</v>
      </c>
      <c r="M135" s="285">
        <f t="shared" ca="1" si="49"/>
        <v>43.235453249999999</v>
      </c>
      <c r="P135" s="409" t="str">
        <f t="shared" si="50"/>
        <v>59432C</v>
      </c>
      <c r="Q135" s="397" t="s">
        <v>826</v>
      </c>
      <c r="R135" s="409" t="str">
        <f t="shared" si="51"/>
        <v>Healthy Homes Inspector II</v>
      </c>
      <c r="S135" s="397">
        <f t="shared" si="67"/>
        <v>118</v>
      </c>
      <c r="T135" s="394" cm="1">
        <f t="array" aca="1" ref="T135" ca="1">IF($Q135="Y",VLOOKUP($P135,INDIRECT($Q$4),T$6,0)*INDIRECT($P$3),VLOOKUP($P135,INDIRECT($Q$4),T$6,0))</f>
        <v>31.26281775</v>
      </c>
      <c r="U135" s="394" cm="1">
        <f t="array" aca="1" ref="U135" ca="1">IF($Q135="Y",VLOOKUP($P135,INDIRECT($Q$4),U$6,0)*INDIRECT($P$3),VLOOKUP($P135,INDIRECT($Q$4),U$6,0))</f>
        <v>32.978460187499998</v>
      </c>
      <c r="V135" s="394" cm="1">
        <f t="array" aca="1" ref="V135" ca="1">IF($Q135="Y",VLOOKUP($P135,INDIRECT($Q$4),V$6,0)*INDIRECT($P$3),VLOOKUP($P135,INDIRECT($Q$4),V$6,0))</f>
        <v>34.693049437500001</v>
      </c>
      <c r="W135" s="394" cm="1">
        <f t="array" aca="1" ref="W135" ca="1">IF($Q135="Y",VLOOKUP($P135,INDIRECT($Q$4),W$6,0)*INDIRECT($P$3),VLOOKUP($P135,INDIRECT($Q$4),W$6,0))</f>
        <v>36.527702062499998</v>
      </c>
      <c r="X135" s="394" cm="1">
        <f t="array" aca="1" ref="X135" ca="1">IF($Q135="Y",VLOOKUP($P135,INDIRECT($Q$4),X$6,0)*INDIRECT($P$3),VLOOKUP($P135,INDIRECT($Q$4),X$6,0))</f>
        <v>38.458194749999997</v>
      </c>
      <c r="Y135" s="394" cm="1">
        <f t="array" aca="1" ref="Y135" ca="1">IF($Q135="Y",VLOOKUP($P135,INDIRECT($Q$4),Y$6,0)*INDIRECT($P$3),VLOOKUP($P135,INDIRECT($Q$4),Y$6,0))</f>
        <v>40.846823999999998</v>
      </c>
      <c r="Z135" s="394" cm="1">
        <f t="array" aca="1" ref="Z135" ca="1">IF($Q135="Y",VLOOKUP($P135,INDIRECT($Q$4),Z$6,0)*INDIRECT($P$3),VLOOKUP($P135,INDIRECT($Q$4),Z$6,0))</f>
        <v>43.235453249999999</v>
      </c>
      <c r="AA135" s="406" t="str">
        <f t="shared" si="69"/>
        <v>59432C</v>
      </c>
      <c r="AB135" s="406" t="str">
        <f t="shared" si="70"/>
        <v>Y</v>
      </c>
      <c r="AC135" s="412" t="str">
        <f t="shared" si="55"/>
        <v>Healthy Homes Inspector II</v>
      </c>
      <c r="AD135" s="406">
        <f t="shared" si="68"/>
        <v>118</v>
      </c>
      <c r="AE135" s="398" t="str">
        <f t="shared" si="71"/>
        <v>N</v>
      </c>
      <c r="AF135" s="403">
        <f t="shared" ca="1" si="72"/>
        <v>31.263000000000002</v>
      </c>
      <c r="AG135" s="403">
        <f t="shared" ca="1" si="73"/>
        <v>32.978000000000002</v>
      </c>
      <c r="AH135" s="403">
        <f t="shared" ca="1" si="74"/>
        <v>34.692999999999998</v>
      </c>
      <c r="AI135" s="403">
        <f t="shared" ca="1" si="75"/>
        <v>36.527999999999999</v>
      </c>
      <c r="AJ135" s="403">
        <f t="shared" ca="1" si="76"/>
        <v>38.457999999999998</v>
      </c>
      <c r="AK135" s="403">
        <f t="shared" ca="1" si="77"/>
        <v>40.847000000000001</v>
      </c>
      <c r="AL135" s="403">
        <f t="shared" ca="1" si="78"/>
        <v>43.234999999999999</v>
      </c>
      <c r="AN135" s="9" t="e">
        <f t="shared" si="42"/>
        <v>#VALUE!</v>
      </c>
    </row>
    <row r="136" spans="1:40" ht="12.75" customHeight="1">
      <c r="A136" s="259" t="s">
        <v>16</v>
      </c>
      <c r="B136" s="262" t="s">
        <v>484</v>
      </c>
      <c r="C136" s="259">
        <v>40</v>
      </c>
      <c r="D136" s="266" t="s">
        <v>483</v>
      </c>
      <c r="E136" s="265">
        <v>410</v>
      </c>
      <c r="F136" s="262">
        <v>9</v>
      </c>
      <c r="G136" s="285">
        <f t="shared" ca="1" si="43"/>
        <v>66956.797190964338</v>
      </c>
      <c r="H136" s="285">
        <f t="shared" ca="1" si="44"/>
        <v>70520.1632217281</v>
      </c>
      <c r="I136" s="285">
        <f t="shared" ca="1" si="45"/>
        <v>74457.107949265512</v>
      </c>
      <c r="J136" s="285">
        <f t="shared" ca="1" si="46"/>
        <v>78517.621014966469</v>
      </c>
      <c r="K136" s="285">
        <f t="shared" ca="1" si="47"/>
        <v>82655.723502305031</v>
      </c>
      <c r="L136" s="285">
        <f t="shared" ca="1" si="48"/>
        <v>87600.620079963643</v>
      </c>
      <c r="M136" s="285">
        <f t="shared" ca="1" si="49"/>
        <v>92545.516657622327</v>
      </c>
      <c r="P136" s="409" t="str">
        <f t="shared" si="50"/>
        <v>05407C</v>
      </c>
      <c r="Q136" s="397" t="s">
        <v>826</v>
      </c>
      <c r="R136" s="409" t="str">
        <f t="shared" si="51"/>
        <v>Homeowner Navigation Program Coordinator</v>
      </c>
      <c r="S136" s="397">
        <f t="shared" ref="S136:S168" si="81">C136</f>
        <v>40</v>
      </c>
      <c r="T136" s="394" cm="1">
        <f t="array" aca="1" ref="T136" ca="1">IF($Q136="Y",VLOOKUP($P136,INDIRECT($Q$4),T$6,0)*INDIRECT($P$3),VLOOKUP($P136,INDIRECT($Q$4),T$6,0))</f>
        <v>66956.797190964338</v>
      </c>
      <c r="U136" s="394" cm="1">
        <f t="array" aca="1" ref="U136" ca="1">IF($Q136="Y",VLOOKUP($P136,INDIRECT($Q$4),U$6,0)*INDIRECT($P$3),VLOOKUP($P136,INDIRECT($Q$4),U$6,0))</f>
        <v>70520.1632217281</v>
      </c>
      <c r="V136" s="394" cm="1">
        <f t="array" aca="1" ref="V136" ca="1">IF($Q136="Y",VLOOKUP($P136,INDIRECT($Q$4),V$6,0)*INDIRECT($P$3),VLOOKUP($P136,INDIRECT($Q$4),V$6,0))</f>
        <v>74457.107949265512</v>
      </c>
      <c r="W136" s="394" cm="1">
        <f t="array" aca="1" ref="W136" ca="1">IF($Q136="Y",VLOOKUP($P136,INDIRECT($Q$4),W$6,0)*INDIRECT($P$3),VLOOKUP($P136,INDIRECT($Q$4),W$6,0))</f>
        <v>78517.621014966469</v>
      </c>
      <c r="X136" s="394" cm="1">
        <f t="array" aca="1" ref="X136" ca="1">IF($Q136="Y",VLOOKUP($P136,INDIRECT($Q$4),X$6,0)*INDIRECT($P$3),VLOOKUP($P136,INDIRECT($Q$4),X$6,0))</f>
        <v>82655.723502305031</v>
      </c>
      <c r="Y136" s="394" cm="1">
        <f t="array" aca="1" ref="Y136" ca="1">IF($Q136="Y",VLOOKUP($P136,INDIRECT($Q$4),Y$6,0)*INDIRECT($P$3),VLOOKUP($P136,INDIRECT($Q$4),Y$6,0))</f>
        <v>87600.620079963643</v>
      </c>
      <c r="Z136" s="394" cm="1">
        <f t="array" aca="1" ref="Z136" ca="1">IF($Q136="Y",VLOOKUP($P136,INDIRECT($Q$4),Z$6,0)*INDIRECT($P$3),VLOOKUP($P136,INDIRECT($Q$4),Z$6,0))</f>
        <v>92545.516657622327</v>
      </c>
      <c r="AA136" s="406" t="str">
        <f t="shared" si="69"/>
        <v>05407C</v>
      </c>
      <c r="AB136" s="406" t="str">
        <f t="shared" si="70"/>
        <v>Y</v>
      </c>
      <c r="AC136" s="412" t="str">
        <f t="shared" si="55"/>
        <v>Homeowner Navigation Program Coordinator</v>
      </c>
      <c r="AD136" s="406">
        <f t="shared" ref="AD136:AD168" si="82">C136</f>
        <v>40</v>
      </c>
      <c r="AE136" s="398" t="str">
        <f t="shared" si="71"/>
        <v>E</v>
      </c>
      <c r="AF136" s="403">
        <f t="shared" ca="1" si="72"/>
        <v>32.190999999999995</v>
      </c>
      <c r="AG136" s="403">
        <f t="shared" ca="1" si="73"/>
        <v>33.903999999999996</v>
      </c>
      <c r="AH136" s="403">
        <f t="shared" ca="1" si="74"/>
        <v>35.796999999999997</v>
      </c>
      <c r="AI136" s="403">
        <f t="shared" ca="1" si="75"/>
        <v>37.748999999999995</v>
      </c>
      <c r="AJ136" s="403">
        <f t="shared" ca="1" si="76"/>
        <v>39.738999999999997</v>
      </c>
      <c r="AK136" s="403">
        <f t="shared" ca="1" si="77"/>
        <v>42.116</v>
      </c>
      <c r="AL136" s="403">
        <f t="shared" ca="1" si="78"/>
        <v>44.494</v>
      </c>
      <c r="AN136" s="9" t="e">
        <f t="shared" si="42"/>
        <v>#VALUE!</v>
      </c>
    </row>
    <row r="137" spans="1:40" ht="12.75" customHeight="1">
      <c r="A137" s="259" t="s">
        <v>16</v>
      </c>
      <c r="B137" s="262" t="s">
        <v>673</v>
      </c>
      <c r="C137" s="259">
        <v>29</v>
      </c>
      <c r="D137" s="266" t="s">
        <v>672</v>
      </c>
      <c r="E137" s="265">
        <v>383</v>
      </c>
      <c r="F137" s="262">
        <v>8</v>
      </c>
      <c r="G137" s="285">
        <f t="shared" ca="1" si="43"/>
        <v>62074.410992361401</v>
      </c>
      <c r="H137" s="285">
        <f t="shared" ca="1" si="44"/>
        <v>65479.724497567106</v>
      </c>
      <c r="I137" s="285">
        <f t="shared" ca="1" si="45"/>
        <v>68882.16432048993</v>
      </c>
      <c r="J137" s="285">
        <f t="shared" ca="1" si="46"/>
        <v>72488.635585496784</v>
      </c>
      <c r="K137" s="285">
        <f t="shared" ca="1" si="47"/>
        <v>76342.243526830847</v>
      </c>
      <c r="L137" s="285">
        <f t="shared" ca="1" si="48"/>
        <v>81125.397601045581</v>
      </c>
      <c r="M137" s="285">
        <f t="shared" ca="1" si="49"/>
        <v>85908.5516752603</v>
      </c>
      <c r="P137" s="409" t="str">
        <f t="shared" si="50"/>
        <v>52983C</v>
      </c>
      <c r="Q137" s="397" t="s">
        <v>826</v>
      </c>
      <c r="R137" s="409" t="str">
        <f t="shared" si="51"/>
        <v>Homless Response Coordinator</v>
      </c>
      <c r="S137" s="397">
        <f t="shared" si="81"/>
        <v>29</v>
      </c>
      <c r="T137" s="394" cm="1">
        <f t="array" aca="1" ref="T137" ca="1">IF($Q137="Y",VLOOKUP($P137,INDIRECT($Q$4),T$6,0)*INDIRECT($P$3),VLOOKUP($P137,INDIRECT($Q$4),T$6,0))</f>
        <v>62074.410992361401</v>
      </c>
      <c r="U137" s="394" cm="1">
        <f t="array" aca="1" ref="U137" ca="1">IF($Q137="Y",VLOOKUP($P137,INDIRECT($Q$4),U$6,0)*INDIRECT($P$3),VLOOKUP($P137,INDIRECT($Q$4),U$6,0))</f>
        <v>65479.724497567106</v>
      </c>
      <c r="V137" s="394" cm="1">
        <f t="array" aca="1" ref="V137" ca="1">IF($Q137="Y",VLOOKUP($P137,INDIRECT($Q$4),V$6,0)*INDIRECT($P$3),VLOOKUP($P137,INDIRECT($Q$4),V$6,0))</f>
        <v>68882.16432048993</v>
      </c>
      <c r="W137" s="394" cm="1">
        <f t="array" aca="1" ref="W137" ca="1">IF($Q137="Y",VLOOKUP($P137,INDIRECT($Q$4),W$6,0)*INDIRECT($P$3),VLOOKUP($P137,INDIRECT($Q$4),W$6,0))</f>
        <v>72488.635585496784</v>
      </c>
      <c r="X137" s="394" cm="1">
        <f t="array" aca="1" ref="X137" ca="1">IF($Q137="Y",VLOOKUP($P137,INDIRECT($Q$4),X$6,0)*INDIRECT($P$3),VLOOKUP($P137,INDIRECT($Q$4),X$6,0))</f>
        <v>76342.243526830847</v>
      </c>
      <c r="Y137" s="394" cm="1">
        <f t="array" aca="1" ref="Y137" ca="1">IF($Q137="Y",VLOOKUP($P137,INDIRECT($Q$4),Y$6,0)*INDIRECT($P$3),VLOOKUP($P137,INDIRECT($Q$4),Y$6,0))</f>
        <v>81125.397601045581</v>
      </c>
      <c r="Z137" s="394" cm="1">
        <f t="array" aca="1" ref="Z137" ca="1">IF($Q137="Y",VLOOKUP($P137,INDIRECT($Q$4),Z$6,0)*INDIRECT($P$3),VLOOKUP($P137,INDIRECT($Q$4),Z$6,0))</f>
        <v>85908.5516752603</v>
      </c>
      <c r="AA137" s="406" t="str">
        <f t="shared" si="69"/>
        <v>52983C</v>
      </c>
      <c r="AB137" s="406" t="str">
        <f t="shared" si="70"/>
        <v>Y</v>
      </c>
      <c r="AC137" s="412" t="str">
        <f t="shared" si="55"/>
        <v>Homless Response Coordinator</v>
      </c>
      <c r="AD137" s="406">
        <f t="shared" si="82"/>
        <v>29</v>
      </c>
      <c r="AE137" s="398" t="str">
        <f t="shared" si="71"/>
        <v>E</v>
      </c>
      <c r="AF137" s="403">
        <f t="shared" ca="1" si="72"/>
        <v>29.844000000000001</v>
      </c>
      <c r="AG137" s="403">
        <f t="shared" ca="1" si="73"/>
        <v>31.481000000000002</v>
      </c>
      <c r="AH137" s="403">
        <f t="shared" ca="1" si="74"/>
        <v>33.116999999999997</v>
      </c>
      <c r="AI137" s="403">
        <f t="shared" ca="1" si="75"/>
        <v>34.850999999999999</v>
      </c>
      <c r="AJ137" s="403">
        <f t="shared" ca="1" si="76"/>
        <v>36.704000000000001</v>
      </c>
      <c r="AK137" s="403">
        <f t="shared" ca="1" si="77"/>
        <v>39.003</v>
      </c>
      <c r="AL137" s="403">
        <f t="shared" ca="1" si="78"/>
        <v>41.302999999999997</v>
      </c>
      <c r="AN137" s="9" t="e">
        <f t="shared" si="42"/>
        <v>#VALUE!</v>
      </c>
    </row>
    <row r="138" spans="1:40" ht="12.75" customHeight="1">
      <c r="A138" s="259" t="s">
        <v>16</v>
      </c>
      <c r="B138" s="262" t="s">
        <v>475</v>
      </c>
      <c r="C138" s="259">
        <v>21</v>
      </c>
      <c r="D138" s="266" t="s">
        <v>678</v>
      </c>
      <c r="E138" s="265">
        <v>533</v>
      </c>
      <c r="F138" s="262">
        <v>11</v>
      </c>
      <c r="G138" s="285">
        <f t="shared" ca="1" si="43"/>
        <v>91623.496904409345</v>
      </c>
      <c r="H138" s="285">
        <f t="shared" ca="1" si="44"/>
        <v>94698.691173750281</v>
      </c>
      <c r="I138" s="285">
        <f t="shared" ca="1" si="45"/>
        <v>98644.953899576838</v>
      </c>
      <c r="J138" s="285">
        <f t="shared" ca="1" si="46"/>
        <v>102755.10654240141</v>
      </c>
      <c r="K138" s="285">
        <f t="shared" ca="1" si="47"/>
        <v>107036.89193294832</v>
      </c>
      <c r="L138" s="285">
        <f t="shared" ca="1" si="48"/>
        <v>111496.76243015449</v>
      </c>
      <c r="M138" s="285">
        <f t="shared" ca="1" si="49"/>
        <v>116142.46086474422</v>
      </c>
      <c r="P138" s="409" t="str">
        <f t="shared" si="50"/>
        <v>05402C</v>
      </c>
      <c r="Q138" s="397" t="s">
        <v>826</v>
      </c>
      <c r="R138" s="409" t="str">
        <f t="shared" si="51"/>
        <v xml:space="preserve">Housing &amp; Equitable Development Policy Coordinator </v>
      </c>
      <c r="S138" s="397">
        <f t="shared" si="81"/>
        <v>21</v>
      </c>
      <c r="T138" s="394" cm="1">
        <f t="array" aca="1" ref="T138" ca="1">IF($Q138="Y",VLOOKUP($P138,INDIRECT($Q$4),T$6,0)*INDIRECT($P$3),VLOOKUP($P138,INDIRECT($Q$4),T$6,0))</f>
        <v>91623.496904409345</v>
      </c>
      <c r="U138" s="394" cm="1">
        <f t="array" aca="1" ref="U138" ca="1">IF($Q138="Y",VLOOKUP($P138,INDIRECT($Q$4),U$6,0)*INDIRECT($P$3),VLOOKUP($P138,INDIRECT($Q$4),U$6,0))</f>
        <v>94698.691173750281</v>
      </c>
      <c r="V138" s="394" cm="1">
        <f t="array" aca="1" ref="V138" ca="1">IF($Q138="Y",VLOOKUP($P138,INDIRECT($Q$4),V$6,0)*INDIRECT($P$3),VLOOKUP($P138,INDIRECT($Q$4),V$6,0))</f>
        <v>98644.953899576838</v>
      </c>
      <c r="W138" s="394" cm="1">
        <f t="array" aca="1" ref="W138" ca="1">IF($Q138="Y",VLOOKUP($P138,INDIRECT($Q$4),W$6,0)*INDIRECT($P$3),VLOOKUP($P138,INDIRECT($Q$4),W$6,0))</f>
        <v>102755.10654240141</v>
      </c>
      <c r="X138" s="394" cm="1">
        <f t="array" aca="1" ref="X138" ca="1">IF($Q138="Y",VLOOKUP($P138,INDIRECT($Q$4),X$6,0)*INDIRECT($P$3),VLOOKUP($P138,INDIRECT($Q$4),X$6,0))</f>
        <v>107036.89193294832</v>
      </c>
      <c r="Y138" s="394" cm="1">
        <f t="array" aca="1" ref="Y138" ca="1">IF($Q138="Y",VLOOKUP($P138,INDIRECT($Q$4),Y$6,0)*INDIRECT($P$3),VLOOKUP($P138,INDIRECT($Q$4),Y$6,0))</f>
        <v>111496.76243015449</v>
      </c>
      <c r="Z138" s="394" cm="1">
        <f t="array" aca="1" ref="Z138" ca="1">IF($Q138="Y",VLOOKUP($P138,INDIRECT($Q$4),Z$6,0)*INDIRECT($P$3),VLOOKUP($P138,INDIRECT($Q$4),Z$6,0))</f>
        <v>116142.46086474422</v>
      </c>
      <c r="AA138" s="406" t="str">
        <f t="shared" si="69"/>
        <v>05402C</v>
      </c>
      <c r="AB138" s="406" t="str">
        <f t="shared" si="70"/>
        <v>Y</v>
      </c>
      <c r="AC138" s="412" t="str">
        <f t="shared" si="55"/>
        <v xml:space="preserve">Housing &amp; Equitable Development Policy Coordinator </v>
      </c>
      <c r="AD138" s="406">
        <f t="shared" si="82"/>
        <v>21</v>
      </c>
      <c r="AE138" s="398" t="str">
        <f t="shared" si="71"/>
        <v>E</v>
      </c>
      <c r="AF138" s="403">
        <f t="shared" ca="1" si="72"/>
        <v>44.05</v>
      </c>
      <c r="AG138" s="403">
        <f t="shared" ca="1" si="73"/>
        <v>45.528999999999996</v>
      </c>
      <c r="AH138" s="403">
        <f t="shared" ca="1" si="74"/>
        <v>47.425999999999995</v>
      </c>
      <c r="AI138" s="403">
        <f t="shared" ca="1" si="75"/>
        <v>49.402000000000001</v>
      </c>
      <c r="AJ138" s="403">
        <f t="shared" ca="1" si="76"/>
        <v>51.460999999999999</v>
      </c>
      <c r="AK138" s="403">
        <f t="shared" ca="1" si="77"/>
        <v>53.604999999999997</v>
      </c>
      <c r="AL138" s="403">
        <f t="shared" ca="1" si="78"/>
        <v>55.838000000000001</v>
      </c>
      <c r="AN138" s="9" t="e">
        <f t="shared" ref="AN138:AN201" si="83">FIND(" ",B138)</f>
        <v>#VALUE!</v>
      </c>
    </row>
    <row r="139" spans="1:40" ht="12.75" customHeight="1">
      <c r="A139" s="272" t="s">
        <v>91</v>
      </c>
      <c r="B139" s="259" t="s">
        <v>477</v>
      </c>
      <c r="C139" s="259">
        <v>61</v>
      </c>
      <c r="D139" s="273" t="s">
        <v>468</v>
      </c>
      <c r="E139" s="265">
        <v>345</v>
      </c>
      <c r="F139" s="262">
        <v>7</v>
      </c>
      <c r="G139" s="285">
        <f t="shared" ca="1" si="43"/>
        <v>27.844323427424385</v>
      </c>
      <c r="H139" s="285">
        <f t="shared" ca="1" si="44"/>
        <v>29.314322441356087</v>
      </c>
      <c r="I139" s="285">
        <f t="shared" ca="1" si="45"/>
        <v>30.878268760689441</v>
      </c>
      <c r="J139" s="285">
        <f t="shared" ca="1" si="46"/>
        <v>32.482280842620561</v>
      </c>
      <c r="K139" s="285">
        <f t="shared" ca="1" si="47"/>
        <v>34.202345478283121</v>
      </c>
      <c r="L139" s="285">
        <f t="shared" ca="1" si="48"/>
        <v>36.275790554531355</v>
      </c>
      <c r="M139" s="285">
        <f t="shared" ca="1" si="49"/>
        <v>38.349235630779589</v>
      </c>
      <c r="P139" s="409" t="str">
        <f t="shared" si="50"/>
        <v>05413C</v>
      </c>
      <c r="Q139" s="397" t="s">
        <v>826</v>
      </c>
      <c r="R139" s="409" t="str">
        <f t="shared" si="51"/>
        <v>HR Business Applications Analyst</v>
      </c>
      <c r="S139" s="397">
        <f t="shared" si="81"/>
        <v>61</v>
      </c>
      <c r="T139" s="394" cm="1">
        <f t="array" aca="1" ref="T139" ca="1">IF($Q139="Y",VLOOKUP($P139,INDIRECT($Q$4),T$6,0)*INDIRECT($P$3),VLOOKUP($P139,INDIRECT($Q$4),T$6,0))</f>
        <v>27.844323427424385</v>
      </c>
      <c r="U139" s="394" cm="1">
        <f t="array" aca="1" ref="U139" ca="1">IF($Q139="Y",VLOOKUP($P139,INDIRECT($Q$4),U$6,0)*INDIRECT($P$3),VLOOKUP($P139,INDIRECT($Q$4),U$6,0))</f>
        <v>29.314322441356087</v>
      </c>
      <c r="V139" s="394" cm="1">
        <f t="array" aca="1" ref="V139" ca="1">IF($Q139="Y",VLOOKUP($P139,INDIRECT($Q$4),V$6,0)*INDIRECT($P$3),VLOOKUP($P139,INDIRECT($Q$4),V$6,0))</f>
        <v>30.878268760689441</v>
      </c>
      <c r="W139" s="394" cm="1">
        <f t="array" aca="1" ref="W139" ca="1">IF($Q139="Y",VLOOKUP($P139,INDIRECT($Q$4),W$6,0)*INDIRECT($P$3),VLOOKUP($P139,INDIRECT($Q$4),W$6,0))</f>
        <v>32.482280842620561</v>
      </c>
      <c r="X139" s="394" cm="1">
        <f t="array" aca="1" ref="X139" ca="1">IF($Q139="Y",VLOOKUP($P139,INDIRECT($Q$4),X$6,0)*INDIRECT($P$3),VLOOKUP($P139,INDIRECT($Q$4),X$6,0))</f>
        <v>34.202345478283121</v>
      </c>
      <c r="Y139" s="394" cm="1">
        <f t="array" aca="1" ref="Y139" ca="1">IF($Q139="Y",VLOOKUP($P139,INDIRECT($Q$4),Y$6,0)*INDIRECT($P$3),VLOOKUP($P139,INDIRECT($Q$4),Y$6,0))</f>
        <v>36.275790554531355</v>
      </c>
      <c r="Z139" s="394" cm="1">
        <f t="array" aca="1" ref="Z139" ca="1">IF($Q139="Y",VLOOKUP($P139,INDIRECT($Q$4),Z$6,0)*INDIRECT($P$3),VLOOKUP($P139,INDIRECT($Q$4),Z$6,0))</f>
        <v>38.349235630779589</v>
      </c>
      <c r="AA139" s="406" t="str">
        <f t="shared" si="69"/>
        <v>05413C</v>
      </c>
      <c r="AB139" s="406" t="str">
        <f t="shared" si="70"/>
        <v>Y</v>
      </c>
      <c r="AC139" s="412" t="str">
        <f t="shared" si="55"/>
        <v>HR Business Applications Analyst</v>
      </c>
      <c r="AD139" s="406">
        <f t="shared" si="82"/>
        <v>61</v>
      </c>
      <c r="AE139" s="398" t="str">
        <f t="shared" si="71"/>
        <v>N</v>
      </c>
      <c r="AF139" s="403">
        <f t="shared" ca="1" si="72"/>
        <v>27.844000000000001</v>
      </c>
      <c r="AG139" s="403">
        <f t="shared" ca="1" si="73"/>
        <v>29.314</v>
      </c>
      <c r="AH139" s="403">
        <f t="shared" ca="1" si="74"/>
        <v>30.878</v>
      </c>
      <c r="AI139" s="403">
        <f t="shared" ca="1" si="75"/>
        <v>32.481999999999999</v>
      </c>
      <c r="AJ139" s="403">
        <f t="shared" ca="1" si="76"/>
        <v>34.201999999999998</v>
      </c>
      <c r="AK139" s="403">
        <f t="shared" ca="1" si="77"/>
        <v>36.276000000000003</v>
      </c>
      <c r="AL139" s="403">
        <f t="shared" ca="1" si="78"/>
        <v>38.348999999999997</v>
      </c>
      <c r="AN139" s="9" t="e">
        <f t="shared" si="83"/>
        <v>#VALUE!</v>
      </c>
    </row>
    <row r="140" spans="1:40" ht="12.75" customHeight="1">
      <c r="A140" s="259" t="s">
        <v>16</v>
      </c>
      <c r="B140" s="259" t="s">
        <v>423</v>
      </c>
      <c r="C140" s="259">
        <v>35</v>
      </c>
      <c r="D140" s="260" t="s">
        <v>410</v>
      </c>
      <c r="E140" s="265">
        <v>363</v>
      </c>
      <c r="F140" s="262">
        <v>8</v>
      </c>
      <c r="G140" s="285">
        <f t="shared" ca="1" si="43"/>
        <v>62074.410992361401</v>
      </c>
      <c r="H140" s="285">
        <f t="shared" ca="1" si="44"/>
        <v>65479.724497567106</v>
      </c>
      <c r="I140" s="285">
        <f t="shared" ca="1" si="45"/>
        <v>68882.16432048993</v>
      </c>
      <c r="J140" s="285">
        <f t="shared" ca="1" si="46"/>
        <v>72488.635585496784</v>
      </c>
      <c r="K140" s="285">
        <f t="shared" ca="1" si="47"/>
        <v>76342.243526830847</v>
      </c>
      <c r="L140" s="285">
        <f t="shared" ca="1" si="48"/>
        <v>81605.758758888973</v>
      </c>
      <c r="M140" s="285">
        <f t="shared" ca="1" si="49"/>
        <v>86869.273990947113</v>
      </c>
      <c r="P140" s="409" t="str">
        <f t="shared" si="50"/>
        <v>10082C</v>
      </c>
      <c r="Q140" s="397" t="s">
        <v>826</v>
      </c>
      <c r="R140" s="409" t="str">
        <f t="shared" si="51"/>
        <v>Information Technology Collaboration Analyst I</v>
      </c>
      <c r="S140" s="397">
        <f t="shared" si="81"/>
        <v>35</v>
      </c>
      <c r="T140" s="394" cm="1">
        <f t="array" aca="1" ref="T140" ca="1">IF($Q140="Y",VLOOKUP($P140,INDIRECT($Q$4),T$6,0)*INDIRECT($P$3),VLOOKUP($P140,INDIRECT($Q$4),T$6,0))</f>
        <v>62074.410992361401</v>
      </c>
      <c r="U140" s="394" cm="1">
        <f t="array" aca="1" ref="U140" ca="1">IF($Q140="Y",VLOOKUP($P140,INDIRECT($Q$4),U$6,0)*INDIRECT($P$3),VLOOKUP($P140,INDIRECT($Q$4),U$6,0))</f>
        <v>65479.724497567106</v>
      </c>
      <c r="V140" s="394" cm="1">
        <f t="array" aca="1" ref="V140" ca="1">IF($Q140="Y",VLOOKUP($P140,INDIRECT($Q$4),V$6,0)*INDIRECT($P$3),VLOOKUP($P140,INDIRECT($Q$4),V$6,0))</f>
        <v>68882.16432048993</v>
      </c>
      <c r="W140" s="394" cm="1">
        <f t="array" aca="1" ref="W140" ca="1">IF($Q140="Y",VLOOKUP($P140,INDIRECT($Q$4),W$6,0)*INDIRECT($P$3),VLOOKUP($P140,INDIRECT($Q$4),W$6,0))</f>
        <v>72488.635585496784</v>
      </c>
      <c r="X140" s="394" cm="1">
        <f t="array" aca="1" ref="X140" ca="1">IF($Q140="Y",VLOOKUP($P140,INDIRECT($Q$4),X$6,0)*INDIRECT($P$3),VLOOKUP($P140,INDIRECT($Q$4),X$6,0))</f>
        <v>76342.243526830847</v>
      </c>
      <c r="Y140" s="394" cm="1">
        <f t="array" aca="1" ref="Y140" ca="1">IF($Q140="Y",VLOOKUP($P140,INDIRECT($Q$4),Y$6,0)*INDIRECT($P$3),VLOOKUP($P140,INDIRECT($Q$4),Y$6,0))</f>
        <v>81605.758758888973</v>
      </c>
      <c r="Z140" s="394" cm="1">
        <f t="array" aca="1" ref="Z140" ca="1">IF($Q140="Y",VLOOKUP($P140,INDIRECT($Q$4),Z$6,0)*INDIRECT($P$3),VLOOKUP($P140,INDIRECT($Q$4),Z$6,0))</f>
        <v>86869.273990947113</v>
      </c>
      <c r="AA140" s="406" t="str">
        <f t="shared" si="69"/>
        <v>10082C</v>
      </c>
      <c r="AB140" s="406" t="str">
        <f t="shared" si="70"/>
        <v>Y</v>
      </c>
      <c r="AC140" s="412" t="str">
        <f t="shared" si="55"/>
        <v>Information Technology Collaboration Analyst I</v>
      </c>
      <c r="AD140" s="406">
        <f t="shared" si="82"/>
        <v>35</v>
      </c>
      <c r="AE140" s="398" t="str">
        <f t="shared" si="71"/>
        <v>E</v>
      </c>
      <c r="AF140" s="403">
        <f t="shared" ca="1" si="72"/>
        <v>29.844000000000001</v>
      </c>
      <c r="AG140" s="403">
        <f t="shared" ca="1" si="73"/>
        <v>31.481000000000002</v>
      </c>
      <c r="AH140" s="403">
        <f t="shared" ca="1" si="74"/>
        <v>33.116999999999997</v>
      </c>
      <c r="AI140" s="403">
        <f t="shared" ca="1" si="75"/>
        <v>34.850999999999999</v>
      </c>
      <c r="AJ140" s="403">
        <f t="shared" ca="1" si="76"/>
        <v>36.704000000000001</v>
      </c>
      <c r="AK140" s="403">
        <f t="shared" ca="1" si="77"/>
        <v>39.233999999999995</v>
      </c>
      <c r="AL140" s="403">
        <f t="shared" ca="1" si="78"/>
        <v>41.765000000000001</v>
      </c>
      <c r="AN140" s="9" t="e">
        <f t="shared" si="83"/>
        <v>#VALUE!</v>
      </c>
    </row>
    <row r="141" spans="1:40">
      <c r="A141" s="259" t="s">
        <v>16</v>
      </c>
      <c r="B141" s="259" t="s">
        <v>424</v>
      </c>
      <c r="C141" s="259">
        <v>99</v>
      </c>
      <c r="D141" s="260" t="s">
        <v>411</v>
      </c>
      <c r="E141" s="265">
        <v>413</v>
      </c>
      <c r="F141" s="262">
        <v>9</v>
      </c>
      <c r="G141" s="285">
        <f t="shared" ca="1" si="43"/>
        <v>69416.005404497148</v>
      </c>
      <c r="H141" s="285">
        <f t="shared" ca="1" si="44"/>
        <v>73071.659741775409</v>
      </c>
      <c r="I141" s="285">
        <f t="shared" ca="1" si="45"/>
        <v>76929.026459535453</v>
      </c>
      <c r="J141" s="285">
        <f t="shared" ca="1" si="46"/>
        <v>80945.273323351023</v>
      </c>
      <c r="K141" s="285">
        <f t="shared" ca="1" si="47"/>
        <v>85207.441295888144</v>
      </c>
      <c r="L141" s="285">
        <f t="shared" ca="1" si="48"/>
        <v>90363.712538271342</v>
      </c>
      <c r="M141" s="285">
        <f t="shared" ca="1" si="49"/>
        <v>95518.856567309995</v>
      </c>
      <c r="P141" s="409" t="str">
        <f t="shared" si="50"/>
        <v>10083C</v>
      </c>
      <c r="Q141" s="397" t="s">
        <v>826</v>
      </c>
      <c r="R141" s="409" t="str">
        <f t="shared" si="51"/>
        <v>Information Technology Collaboration Analyst II</v>
      </c>
      <c r="S141" s="397">
        <f t="shared" si="81"/>
        <v>99</v>
      </c>
      <c r="T141" s="394" cm="1">
        <f t="array" aca="1" ref="T141" ca="1">IF($Q141="Y",VLOOKUP($P141,INDIRECT($Q$4),T$6,0)*INDIRECT($P$3),VLOOKUP($P141,INDIRECT($Q$4),T$6,0))</f>
        <v>69416.005404497148</v>
      </c>
      <c r="U141" s="394" cm="1">
        <f t="array" aca="1" ref="U141" ca="1">IF($Q141="Y",VLOOKUP($P141,INDIRECT($Q$4),U$6,0)*INDIRECT($P$3),VLOOKUP($P141,INDIRECT($Q$4),U$6,0))</f>
        <v>73071.659741775409</v>
      </c>
      <c r="V141" s="394" cm="1">
        <f t="array" aca="1" ref="V141" ca="1">IF($Q141="Y",VLOOKUP($P141,INDIRECT($Q$4),V$6,0)*INDIRECT($P$3),VLOOKUP($P141,INDIRECT($Q$4),V$6,0))</f>
        <v>76929.026459535453</v>
      </c>
      <c r="W141" s="394" cm="1">
        <f t="array" aca="1" ref="W141" ca="1">IF($Q141="Y",VLOOKUP($P141,INDIRECT($Q$4),W$6,0)*INDIRECT($P$3),VLOOKUP($P141,INDIRECT($Q$4),W$6,0))</f>
        <v>80945.273323351023</v>
      </c>
      <c r="X141" s="394" cm="1">
        <f t="array" aca="1" ref="X141" ca="1">IF($Q141="Y",VLOOKUP($P141,INDIRECT($Q$4),X$6,0)*INDIRECT($P$3),VLOOKUP($P141,INDIRECT($Q$4),X$6,0))</f>
        <v>85207.441295888144</v>
      </c>
      <c r="Y141" s="394" cm="1">
        <f t="array" aca="1" ref="Y141" ca="1">IF($Q141="Y",VLOOKUP($P141,INDIRECT($Q$4),Y$6,0)*INDIRECT($P$3),VLOOKUP($P141,INDIRECT($Q$4),Y$6,0))</f>
        <v>90363.712538271342</v>
      </c>
      <c r="Z141" s="394" cm="1">
        <f t="array" aca="1" ref="Z141" ca="1">IF($Q141="Y",VLOOKUP($P141,INDIRECT($Q$4),Z$6,0)*INDIRECT($P$3),VLOOKUP($P141,INDIRECT($Q$4),Z$6,0))</f>
        <v>95518.856567309995</v>
      </c>
      <c r="AA141" s="406" t="str">
        <f t="shared" si="69"/>
        <v>10083C</v>
      </c>
      <c r="AB141" s="406" t="str">
        <f t="shared" si="70"/>
        <v>Y</v>
      </c>
      <c r="AC141" s="412" t="str">
        <f t="shared" si="55"/>
        <v>Information Technology Collaboration Analyst II</v>
      </c>
      <c r="AD141" s="406">
        <f t="shared" si="82"/>
        <v>99</v>
      </c>
      <c r="AE141" s="398" t="str">
        <f t="shared" si="71"/>
        <v>E</v>
      </c>
      <c r="AF141" s="403">
        <f t="shared" ca="1" si="72"/>
        <v>33.373999999999995</v>
      </c>
      <c r="AG141" s="403">
        <f t="shared" ca="1" si="73"/>
        <v>35.131</v>
      </c>
      <c r="AH141" s="403">
        <f t="shared" ca="1" si="74"/>
        <v>36.985999999999997</v>
      </c>
      <c r="AI141" s="403">
        <f t="shared" ca="1" si="75"/>
        <v>38.915999999999997</v>
      </c>
      <c r="AJ141" s="403">
        <f t="shared" ca="1" si="76"/>
        <v>40.966000000000001</v>
      </c>
      <c r="AK141" s="403">
        <f t="shared" ca="1" si="77"/>
        <v>43.445</v>
      </c>
      <c r="AL141" s="403">
        <f t="shared" ca="1" si="78"/>
        <v>45.922999999999995</v>
      </c>
      <c r="AN141" s="9" t="e">
        <f t="shared" si="83"/>
        <v>#VALUE!</v>
      </c>
    </row>
    <row r="142" spans="1:40">
      <c r="A142" s="259" t="s">
        <v>16</v>
      </c>
      <c r="B142" s="259" t="s">
        <v>768</v>
      </c>
      <c r="C142" s="259">
        <v>99</v>
      </c>
      <c r="D142" s="260" t="s">
        <v>757</v>
      </c>
      <c r="E142" s="265">
        <v>413</v>
      </c>
      <c r="F142" s="262">
        <v>9</v>
      </c>
      <c r="G142" s="285">
        <f t="shared" ca="1" si="43"/>
        <v>69416.005404497148</v>
      </c>
      <c r="H142" s="285">
        <f t="shared" ca="1" si="44"/>
        <v>73071.659741775409</v>
      </c>
      <c r="I142" s="285">
        <f t="shared" ca="1" si="45"/>
        <v>76929.026459535453</v>
      </c>
      <c r="J142" s="285">
        <f t="shared" ca="1" si="46"/>
        <v>80945.273323351023</v>
      </c>
      <c r="K142" s="285">
        <f t="shared" ca="1" si="47"/>
        <v>85207.441295888144</v>
      </c>
      <c r="L142" s="285">
        <f t="shared" ca="1" si="48"/>
        <v>90363.712538271342</v>
      </c>
      <c r="M142" s="285">
        <f t="shared" ca="1" si="49"/>
        <v>95518.856567309995</v>
      </c>
      <c r="P142" s="409" t="str">
        <f t="shared" si="50"/>
        <v>53018C</v>
      </c>
      <c r="Q142" s="397" t="s">
        <v>826</v>
      </c>
      <c r="R142" s="409" t="str">
        <f t="shared" si="51"/>
        <v>Information Technology Collaboration Analyst II - CPED</v>
      </c>
      <c r="S142" s="397">
        <f t="shared" si="81"/>
        <v>99</v>
      </c>
      <c r="T142" s="394" cm="1">
        <f t="array" aca="1" ref="T142" ca="1">IF($Q142="Y",VLOOKUP($P142,INDIRECT($Q$4),T$6,0)*INDIRECT($P$3),VLOOKUP($P142,INDIRECT($Q$4),T$6,0))</f>
        <v>69416.005404497148</v>
      </c>
      <c r="U142" s="394" cm="1">
        <f t="array" aca="1" ref="U142" ca="1">IF($Q142="Y",VLOOKUP($P142,INDIRECT($Q$4),U$6,0)*INDIRECT($P$3),VLOOKUP($P142,INDIRECT($Q$4),U$6,0))</f>
        <v>73071.659741775409</v>
      </c>
      <c r="V142" s="394" cm="1">
        <f t="array" aca="1" ref="V142" ca="1">IF($Q142="Y",VLOOKUP($P142,INDIRECT($Q$4),V$6,0)*INDIRECT($P$3),VLOOKUP($P142,INDIRECT($Q$4),V$6,0))</f>
        <v>76929.026459535453</v>
      </c>
      <c r="W142" s="394" cm="1">
        <f t="array" aca="1" ref="W142" ca="1">IF($Q142="Y",VLOOKUP($P142,INDIRECT($Q$4),W$6,0)*INDIRECT($P$3),VLOOKUP($P142,INDIRECT($Q$4),W$6,0))</f>
        <v>80945.273323351023</v>
      </c>
      <c r="X142" s="394" cm="1">
        <f t="array" aca="1" ref="X142" ca="1">IF($Q142="Y",VLOOKUP($P142,INDIRECT($Q$4),X$6,0)*INDIRECT($P$3),VLOOKUP($P142,INDIRECT($Q$4),X$6,0))</f>
        <v>85207.441295888144</v>
      </c>
      <c r="Y142" s="394" cm="1">
        <f t="array" aca="1" ref="Y142" ca="1">IF($Q142="Y",VLOOKUP($P142,INDIRECT($Q$4),Y$6,0)*INDIRECT($P$3),VLOOKUP($P142,INDIRECT($Q$4),Y$6,0))</f>
        <v>90363.712538271342</v>
      </c>
      <c r="Z142" s="394" cm="1">
        <f t="array" aca="1" ref="Z142" ca="1">IF($Q142="Y",VLOOKUP($P142,INDIRECT($Q$4),Z$6,0)*INDIRECT($P$3),VLOOKUP($P142,INDIRECT($Q$4),Z$6,0))</f>
        <v>95518.856567309995</v>
      </c>
      <c r="AA142" s="406" t="str">
        <f t="shared" si="69"/>
        <v>53018C</v>
      </c>
      <c r="AB142" s="406" t="str">
        <f t="shared" si="70"/>
        <v>Y</v>
      </c>
      <c r="AC142" s="412" t="str">
        <f t="shared" si="55"/>
        <v>Information Technology Collaboration Analyst II - CPED</v>
      </c>
      <c r="AD142" s="406">
        <f t="shared" si="82"/>
        <v>99</v>
      </c>
      <c r="AE142" s="398" t="str">
        <f t="shared" si="71"/>
        <v>E</v>
      </c>
      <c r="AF142" s="403">
        <f t="shared" ca="1" si="72"/>
        <v>33.373999999999995</v>
      </c>
      <c r="AG142" s="403">
        <f t="shared" ca="1" si="73"/>
        <v>35.131</v>
      </c>
      <c r="AH142" s="403">
        <f t="shared" ca="1" si="74"/>
        <v>36.985999999999997</v>
      </c>
      <c r="AI142" s="403">
        <f t="shared" ca="1" si="75"/>
        <v>38.915999999999997</v>
      </c>
      <c r="AJ142" s="403">
        <f t="shared" ca="1" si="76"/>
        <v>40.966000000000001</v>
      </c>
      <c r="AK142" s="403">
        <f t="shared" ca="1" si="77"/>
        <v>43.445</v>
      </c>
      <c r="AL142" s="403">
        <f t="shared" ca="1" si="78"/>
        <v>45.922999999999995</v>
      </c>
      <c r="AN142" s="9" t="e">
        <f t="shared" si="83"/>
        <v>#VALUE!</v>
      </c>
    </row>
    <row r="143" spans="1:40">
      <c r="A143" s="259" t="s">
        <v>16</v>
      </c>
      <c r="B143" s="259" t="s">
        <v>425</v>
      </c>
      <c r="C143" s="259">
        <v>72</v>
      </c>
      <c r="D143" s="260" t="s">
        <v>412</v>
      </c>
      <c r="E143" s="265">
        <v>470</v>
      </c>
      <c r="F143" s="262">
        <v>10</v>
      </c>
      <c r="G143" s="285">
        <f t="shared" ref="G143:G210" ca="1" si="84">T143</f>
        <v>75977.285876905851</v>
      </c>
      <c r="H143" s="285">
        <f t="shared" ref="H143:H210" ca="1" si="85">U143</f>
        <v>79991.820026080837</v>
      </c>
      <c r="I143" s="285">
        <f t="shared" ref="I143:I210" ca="1" si="86">V143</f>
        <v>84175.901429945385</v>
      </c>
      <c r="J143" s="285">
        <f t="shared" ref="J143:J210" ca="1" si="87">W143</f>
        <v>88601.372145571353</v>
      </c>
      <c r="K143" s="285">
        <f t="shared" ref="K143:K210" ca="1" si="88">X143</f>
        <v>93279.726902090246</v>
      </c>
      <c r="L143" s="285">
        <f t="shared" ref="L143:L210" ca="1" si="89">Y143</f>
        <v>98917.243446715307</v>
      </c>
      <c r="M143" s="285">
        <f t="shared" ref="M143:M210" ca="1" si="90">Z143</f>
        <v>104553.86204952386</v>
      </c>
      <c r="P143" s="409" t="str">
        <f t="shared" ref="P143:P210" si="91">B143</f>
        <v>10088C</v>
      </c>
      <c r="Q143" s="397" t="s">
        <v>826</v>
      </c>
      <c r="R143" s="409" t="str">
        <f t="shared" ref="R143:R210" si="92">D143</f>
        <v>Information Technology Collaboration Engineer I</v>
      </c>
      <c r="S143" s="397">
        <f t="shared" si="81"/>
        <v>72</v>
      </c>
      <c r="T143" s="394" cm="1">
        <f t="array" aca="1" ref="T143" ca="1">IF($Q143="Y",VLOOKUP($P143,INDIRECT($Q$4),T$6,0)*INDIRECT($P$3),VLOOKUP($P143,INDIRECT($Q$4),T$6,0))</f>
        <v>75977.285876905851</v>
      </c>
      <c r="U143" s="394" cm="1">
        <f t="array" aca="1" ref="U143" ca="1">IF($Q143="Y",VLOOKUP($P143,INDIRECT($Q$4),U$6,0)*INDIRECT($P$3),VLOOKUP($P143,INDIRECT($Q$4),U$6,0))</f>
        <v>79991.820026080837</v>
      </c>
      <c r="V143" s="394" cm="1">
        <f t="array" aca="1" ref="V143" ca="1">IF($Q143="Y",VLOOKUP($P143,INDIRECT($Q$4),V$6,0)*INDIRECT($P$3),VLOOKUP($P143,INDIRECT($Q$4),V$6,0))</f>
        <v>84175.901429945385</v>
      </c>
      <c r="W143" s="394" cm="1">
        <f t="array" aca="1" ref="W143" ca="1">IF($Q143="Y",VLOOKUP($P143,INDIRECT($Q$4),W$6,0)*INDIRECT($P$3),VLOOKUP($P143,INDIRECT($Q$4),W$6,0))</f>
        <v>88601.372145571353</v>
      </c>
      <c r="X143" s="394" cm="1">
        <f t="array" aca="1" ref="X143" ca="1">IF($Q143="Y",VLOOKUP($P143,INDIRECT($Q$4),X$6,0)*INDIRECT($P$3),VLOOKUP($P143,INDIRECT($Q$4),X$6,0))</f>
        <v>93279.726902090246</v>
      </c>
      <c r="Y143" s="394" cm="1">
        <f t="array" aca="1" ref="Y143" ca="1">IF($Q143="Y",VLOOKUP($P143,INDIRECT($Q$4),Y$6,0)*INDIRECT($P$3),VLOOKUP($P143,INDIRECT($Q$4),Y$6,0))</f>
        <v>98917.243446715307</v>
      </c>
      <c r="Z143" s="394" cm="1">
        <f t="array" aca="1" ref="Z143" ca="1">IF($Q143="Y",VLOOKUP($P143,INDIRECT($Q$4),Z$6,0)*INDIRECT($P$3),VLOOKUP($P143,INDIRECT($Q$4),Z$6,0))</f>
        <v>104553.86204952386</v>
      </c>
      <c r="AA143" s="406" t="str">
        <f t="shared" ref="AA143:AA164" si="93">B143</f>
        <v>10088C</v>
      </c>
      <c r="AB143" s="406" t="str">
        <f t="shared" ref="AB143:AB164" si="94">Q143</f>
        <v>Y</v>
      </c>
      <c r="AC143" s="412" t="str">
        <f t="shared" ref="AC143:AC210" si="95">D143</f>
        <v>Information Technology Collaboration Engineer I</v>
      </c>
      <c r="AD143" s="406">
        <f t="shared" si="82"/>
        <v>72</v>
      </c>
      <c r="AE143" s="398" t="str">
        <f t="shared" ref="AE143:AE164" si="96">LEFT(A143,1)</f>
        <v>E</v>
      </c>
      <c r="AF143" s="403">
        <f t="shared" ref="AF143:AF162" ca="1" si="97">IF($AE143="N",ROUND(T143,3),IF($AE143="E",ROUNDUP(T143/2080,3),"check"))</f>
        <v>36.527999999999999</v>
      </c>
      <c r="AG143" s="403">
        <f t="shared" ref="AG143:AG162" ca="1" si="98">IF($AE143="N",ROUND(U143,3),IF($AE143="E",ROUNDUP(U143/2080,3),"check"))</f>
        <v>38.457999999999998</v>
      </c>
      <c r="AH143" s="403">
        <f t="shared" ref="AH143:AH162" ca="1" si="99">IF($AE143="N",ROUND(V143,3),IF($AE143="E",ROUNDUP(V143/2080,3),"check"))</f>
        <v>40.47</v>
      </c>
      <c r="AI143" s="403">
        <f t="shared" ref="AI143:AI162" ca="1" si="100">IF($AE143="N",ROUND(W143,3),IF($AE143="E",ROUNDUP(W143/2080,3),"check"))</f>
        <v>42.596999999999994</v>
      </c>
      <c r="AJ143" s="403">
        <f t="shared" ref="AJ143:AJ162" ca="1" si="101">IF($AE143="N",ROUND(X143,3),IF($AE143="E",ROUNDUP(X143/2080,3),"check"))</f>
        <v>44.846999999999994</v>
      </c>
      <c r="AK143" s="403">
        <f t="shared" ref="AK143:AK162" ca="1" si="102">IF($AE143="N",ROUND(Y143,3),IF($AE143="E",ROUNDUP(Y143/2080,3),"check"))</f>
        <v>47.556999999999995</v>
      </c>
      <c r="AL143" s="403">
        <f t="shared" ref="AL143:AL162" ca="1" si="103">IF($AE143="N",ROUND(Z143,3),IF($AE143="E",ROUNDUP(Z143/2080,3),"check"))</f>
        <v>50.266999999999996</v>
      </c>
      <c r="AN143" s="9" t="e">
        <f t="shared" si="83"/>
        <v>#VALUE!</v>
      </c>
    </row>
    <row r="144" spans="1:40" ht="12.75" customHeight="1">
      <c r="A144" s="259" t="s">
        <v>16</v>
      </c>
      <c r="B144" s="259" t="s">
        <v>426</v>
      </c>
      <c r="C144" s="259">
        <v>65</v>
      </c>
      <c r="D144" s="260" t="s">
        <v>413</v>
      </c>
      <c r="E144" s="265">
        <v>508</v>
      </c>
      <c r="F144" s="262">
        <v>11</v>
      </c>
      <c r="G144" s="285">
        <f t="shared" ca="1" si="84"/>
        <v>81141.292939230421</v>
      </c>
      <c r="H144" s="285">
        <f t="shared" ca="1" si="85"/>
        <v>85405.837447015452</v>
      </c>
      <c r="I144" s="285">
        <f t="shared" ca="1" si="86"/>
        <v>89874.413396884542</v>
      </c>
      <c r="J144" s="285">
        <f t="shared" ca="1" si="87"/>
        <v>94627.483892758159</v>
      </c>
      <c r="K144" s="285">
        <f t="shared" ca="1" si="88"/>
        <v>99590.333195281535</v>
      </c>
      <c r="L144" s="285">
        <f t="shared" ca="1" si="89"/>
        <v>105633.2083982309</v>
      </c>
      <c r="M144" s="285">
        <f t="shared" ca="1" si="90"/>
        <v>111676.08360118016</v>
      </c>
      <c r="P144" s="409" t="str">
        <f t="shared" si="91"/>
        <v>10089C</v>
      </c>
      <c r="Q144" s="397" t="s">
        <v>826</v>
      </c>
      <c r="R144" s="409" t="str">
        <f t="shared" si="92"/>
        <v>Information Technology Collaboration Engineer II</v>
      </c>
      <c r="S144" s="397">
        <f t="shared" si="81"/>
        <v>65</v>
      </c>
      <c r="T144" s="394" cm="1">
        <f t="array" aca="1" ref="T144" ca="1">IF($Q144="Y",VLOOKUP($P144,INDIRECT($Q$4),T$6,0)*INDIRECT($P$3),VLOOKUP($P144,INDIRECT($Q$4),T$6,0))</f>
        <v>81141.292939230421</v>
      </c>
      <c r="U144" s="394" cm="1">
        <f t="array" aca="1" ref="U144" ca="1">IF($Q144="Y",VLOOKUP($P144,INDIRECT($Q$4),U$6,0)*INDIRECT($P$3),VLOOKUP($P144,INDIRECT($Q$4),U$6,0))</f>
        <v>85405.837447015452</v>
      </c>
      <c r="V144" s="394" cm="1">
        <f t="array" aca="1" ref="V144" ca="1">IF($Q144="Y",VLOOKUP($P144,INDIRECT($Q$4),V$6,0)*INDIRECT($P$3),VLOOKUP($P144,INDIRECT($Q$4),V$6,0))</f>
        <v>89874.413396884542</v>
      </c>
      <c r="W144" s="394" cm="1">
        <f t="array" aca="1" ref="W144" ca="1">IF($Q144="Y",VLOOKUP($P144,INDIRECT($Q$4),W$6,0)*INDIRECT($P$3),VLOOKUP($P144,INDIRECT($Q$4),W$6,0))</f>
        <v>94627.483892758159</v>
      </c>
      <c r="X144" s="394" cm="1">
        <f t="array" aca="1" ref="X144" ca="1">IF($Q144="Y",VLOOKUP($P144,INDIRECT($Q$4),X$6,0)*INDIRECT($P$3),VLOOKUP($P144,INDIRECT($Q$4),X$6,0))</f>
        <v>99590.333195281535</v>
      </c>
      <c r="Y144" s="394" cm="1">
        <f t="array" aca="1" ref="Y144" ca="1">IF($Q144="Y",VLOOKUP($P144,INDIRECT($Q$4),Y$6,0)*INDIRECT($P$3),VLOOKUP($P144,INDIRECT($Q$4),Y$6,0))</f>
        <v>105633.2083982309</v>
      </c>
      <c r="Z144" s="394" cm="1">
        <f t="array" aca="1" ref="Z144" ca="1">IF($Q144="Y",VLOOKUP($P144,INDIRECT($Q$4),Z$6,0)*INDIRECT($P$3),VLOOKUP($P144,INDIRECT($Q$4),Z$6,0))</f>
        <v>111676.08360118016</v>
      </c>
      <c r="AA144" s="406" t="str">
        <f t="shared" si="93"/>
        <v>10089C</v>
      </c>
      <c r="AB144" s="406" t="str">
        <f t="shared" si="94"/>
        <v>Y</v>
      </c>
      <c r="AC144" s="412" t="str">
        <f t="shared" si="95"/>
        <v>Information Technology Collaboration Engineer II</v>
      </c>
      <c r="AD144" s="406">
        <f t="shared" si="82"/>
        <v>65</v>
      </c>
      <c r="AE144" s="398" t="str">
        <f t="shared" si="96"/>
        <v>E</v>
      </c>
      <c r="AF144" s="403">
        <f t="shared" ca="1" si="97"/>
        <v>39.010999999999996</v>
      </c>
      <c r="AG144" s="403">
        <f t="shared" ca="1" si="98"/>
        <v>41.061</v>
      </c>
      <c r="AH144" s="403">
        <f t="shared" ca="1" si="99"/>
        <v>43.208999999999996</v>
      </c>
      <c r="AI144" s="403">
        <f t="shared" ca="1" si="100"/>
        <v>45.494</v>
      </c>
      <c r="AJ144" s="403">
        <f t="shared" ca="1" si="101"/>
        <v>47.879999999999995</v>
      </c>
      <c r="AK144" s="403">
        <f t="shared" ca="1" si="102"/>
        <v>50.785999999999994</v>
      </c>
      <c r="AL144" s="403">
        <f t="shared" ca="1" si="103"/>
        <v>53.690999999999995</v>
      </c>
      <c r="AN144" s="9" t="e">
        <f t="shared" si="83"/>
        <v>#VALUE!</v>
      </c>
    </row>
    <row r="145" spans="1:40" ht="12.75" customHeight="1">
      <c r="A145" s="259" t="s">
        <v>16</v>
      </c>
      <c r="B145" s="259" t="s">
        <v>443</v>
      </c>
      <c r="C145" s="259">
        <v>65</v>
      </c>
      <c r="D145" s="260" t="s">
        <v>428</v>
      </c>
      <c r="E145" s="265">
        <v>508</v>
      </c>
      <c r="F145" s="262">
        <v>11</v>
      </c>
      <c r="G145" s="285">
        <f t="shared" ca="1" si="84"/>
        <v>81141.292939230421</v>
      </c>
      <c r="H145" s="285">
        <f t="shared" ca="1" si="85"/>
        <v>85405.837447015452</v>
      </c>
      <c r="I145" s="285">
        <f t="shared" ca="1" si="86"/>
        <v>89874.413396884542</v>
      </c>
      <c r="J145" s="285">
        <f t="shared" ca="1" si="87"/>
        <v>94627.483892758159</v>
      </c>
      <c r="K145" s="285">
        <f t="shared" ca="1" si="88"/>
        <v>99590.333195281535</v>
      </c>
      <c r="L145" s="285">
        <f t="shared" ca="1" si="89"/>
        <v>105633.2083982309</v>
      </c>
      <c r="M145" s="285">
        <f t="shared" ca="1" si="90"/>
        <v>111676.08360118016</v>
      </c>
      <c r="P145" s="409" t="str">
        <f t="shared" si="91"/>
        <v>05768C</v>
      </c>
      <c r="Q145" s="397" t="s">
        <v>826</v>
      </c>
      <c r="R145" s="409" t="str">
        <f t="shared" si="92"/>
        <v>Information Technology Security Engineer II</v>
      </c>
      <c r="S145" s="397">
        <f t="shared" si="81"/>
        <v>65</v>
      </c>
      <c r="T145" s="394" cm="1">
        <f t="array" aca="1" ref="T145" ca="1">IF($Q145="Y",VLOOKUP($P145,INDIRECT($Q$4),T$6,0)*INDIRECT($P$3),VLOOKUP($P145,INDIRECT($Q$4),T$6,0))</f>
        <v>81141.292939230421</v>
      </c>
      <c r="U145" s="394" cm="1">
        <f t="array" aca="1" ref="U145" ca="1">IF($Q145="Y",VLOOKUP($P145,INDIRECT($Q$4),U$6,0)*INDIRECT($P$3),VLOOKUP($P145,INDIRECT($Q$4),U$6,0))</f>
        <v>85405.837447015452</v>
      </c>
      <c r="V145" s="394" cm="1">
        <f t="array" aca="1" ref="V145" ca="1">IF($Q145="Y",VLOOKUP($P145,INDIRECT($Q$4),V$6,0)*INDIRECT($P$3),VLOOKUP($P145,INDIRECT($Q$4),V$6,0))</f>
        <v>89874.413396884542</v>
      </c>
      <c r="W145" s="394" cm="1">
        <f t="array" aca="1" ref="W145" ca="1">IF($Q145="Y",VLOOKUP($P145,INDIRECT($Q$4),W$6,0)*INDIRECT($P$3),VLOOKUP($P145,INDIRECT($Q$4),W$6,0))</f>
        <v>94627.483892758159</v>
      </c>
      <c r="X145" s="394" cm="1">
        <f t="array" aca="1" ref="X145" ca="1">IF($Q145="Y",VLOOKUP($P145,INDIRECT($Q$4),X$6,0)*INDIRECT($P$3),VLOOKUP($P145,INDIRECT($Q$4),X$6,0))</f>
        <v>99590.333195281535</v>
      </c>
      <c r="Y145" s="394" cm="1">
        <f t="array" aca="1" ref="Y145" ca="1">IF($Q145="Y",VLOOKUP($P145,INDIRECT($Q$4),Y$6,0)*INDIRECT($P$3),VLOOKUP($P145,INDIRECT($Q$4),Y$6,0))</f>
        <v>105633.2083982309</v>
      </c>
      <c r="Z145" s="394" cm="1">
        <f t="array" aca="1" ref="Z145" ca="1">IF($Q145="Y",VLOOKUP($P145,INDIRECT($Q$4),Z$6,0)*INDIRECT($P$3),VLOOKUP($P145,INDIRECT($Q$4),Z$6,0))</f>
        <v>111676.08360118016</v>
      </c>
      <c r="AA145" s="406" t="str">
        <f t="shared" si="93"/>
        <v>05768C</v>
      </c>
      <c r="AB145" s="406" t="str">
        <f t="shared" si="94"/>
        <v>Y</v>
      </c>
      <c r="AC145" s="412" t="str">
        <f t="shared" si="95"/>
        <v>Information Technology Security Engineer II</v>
      </c>
      <c r="AD145" s="406">
        <f t="shared" si="82"/>
        <v>65</v>
      </c>
      <c r="AE145" s="398" t="str">
        <f t="shared" si="96"/>
        <v>E</v>
      </c>
      <c r="AF145" s="403">
        <f t="shared" ca="1" si="97"/>
        <v>39.010999999999996</v>
      </c>
      <c r="AG145" s="403">
        <f t="shared" ca="1" si="98"/>
        <v>41.061</v>
      </c>
      <c r="AH145" s="403">
        <f t="shared" ca="1" si="99"/>
        <v>43.208999999999996</v>
      </c>
      <c r="AI145" s="403">
        <f t="shared" ca="1" si="100"/>
        <v>45.494</v>
      </c>
      <c r="AJ145" s="403">
        <f t="shared" ca="1" si="101"/>
        <v>47.879999999999995</v>
      </c>
      <c r="AK145" s="403">
        <f t="shared" ca="1" si="102"/>
        <v>50.785999999999994</v>
      </c>
      <c r="AL145" s="403">
        <f t="shared" ca="1" si="103"/>
        <v>53.690999999999995</v>
      </c>
      <c r="AN145" s="9" t="e">
        <f t="shared" si="83"/>
        <v>#VALUE!</v>
      </c>
    </row>
    <row r="146" spans="1:40" ht="12.75" customHeight="1">
      <c r="A146" s="259" t="s">
        <v>16</v>
      </c>
      <c r="B146" s="259" t="s">
        <v>533</v>
      </c>
      <c r="C146" s="259">
        <v>104</v>
      </c>
      <c r="D146" s="260" t="s">
        <v>534</v>
      </c>
      <c r="E146" s="265">
        <v>545</v>
      </c>
      <c r="F146" s="262">
        <v>12</v>
      </c>
      <c r="G146" s="285">
        <f t="shared" ca="1" si="84"/>
        <v>90133.328752148678</v>
      </c>
      <c r="H146" s="285">
        <f t="shared" ca="1" si="85"/>
        <v>94877.187464035887</v>
      </c>
      <c r="I146" s="285">
        <f t="shared" ca="1" si="86"/>
        <v>99870.723298293233</v>
      </c>
      <c r="J146" s="285">
        <f t="shared" ca="1" si="87"/>
        <v>105127.07767818862</v>
      </c>
      <c r="K146" s="285">
        <f t="shared" ca="1" si="88"/>
        <v>110660.08199855457</v>
      </c>
      <c r="L146" s="285">
        <f t="shared" ca="1" si="89"/>
        <v>116484.29620247315</v>
      </c>
      <c r="M146" s="285">
        <f t="shared" ca="1" si="90"/>
        <v>122615.04846015212</v>
      </c>
      <c r="P146" s="409" t="str">
        <f t="shared" si="91"/>
        <v>05767C</v>
      </c>
      <c r="Q146" s="397" t="s">
        <v>826</v>
      </c>
      <c r="R146" s="409" t="str">
        <f t="shared" si="92"/>
        <v>Information Technology Security Engineer III</v>
      </c>
      <c r="S146" s="397">
        <f t="shared" si="81"/>
        <v>104</v>
      </c>
      <c r="T146" s="394" cm="1">
        <f t="array" aca="1" ref="T146" ca="1">IF($Q146="Y",VLOOKUP($P146,INDIRECT($Q$4),T$6,0)*INDIRECT($P$3),VLOOKUP($P146,INDIRECT($Q$4),T$6,0))</f>
        <v>90133.328752148678</v>
      </c>
      <c r="U146" s="394" cm="1">
        <f t="array" aca="1" ref="U146" ca="1">IF($Q146="Y",VLOOKUP($P146,INDIRECT($Q$4),U$6,0)*INDIRECT($P$3),VLOOKUP($P146,INDIRECT($Q$4),U$6,0))</f>
        <v>94877.187464035887</v>
      </c>
      <c r="V146" s="394" cm="1">
        <f t="array" aca="1" ref="V146" ca="1">IF($Q146="Y",VLOOKUP($P146,INDIRECT($Q$4),V$6,0)*INDIRECT($P$3),VLOOKUP($P146,INDIRECT($Q$4),V$6,0))</f>
        <v>99870.723298293233</v>
      </c>
      <c r="W146" s="394" cm="1">
        <f t="array" aca="1" ref="W146" ca="1">IF($Q146="Y",VLOOKUP($P146,INDIRECT($Q$4),W$6,0)*INDIRECT($P$3),VLOOKUP($P146,INDIRECT($Q$4),W$6,0))</f>
        <v>105127.07767818862</v>
      </c>
      <c r="X146" s="394" cm="1">
        <f t="array" aca="1" ref="X146" ca="1">IF($Q146="Y",VLOOKUP($P146,INDIRECT($Q$4),X$6,0)*INDIRECT($P$3),VLOOKUP($P146,INDIRECT($Q$4),X$6,0))</f>
        <v>110660.08199855457</v>
      </c>
      <c r="Y146" s="394" cm="1">
        <f t="array" aca="1" ref="Y146" ca="1">IF($Q146="Y",VLOOKUP($P146,INDIRECT($Q$4),Y$6,0)*INDIRECT($P$3),VLOOKUP($P146,INDIRECT($Q$4),Y$6,0))</f>
        <v>116484.29620247315</v>
      </c>
      <c r="Z146" s="394" cm="1">
        <f t="array" aca="1" ref="Z146" ca="1">IF($Q146="Y",VLOOKUP($P146,INDIRECT($Q$4),Z$6,0)*INDIRECT($P$3),VLOOKUP($P146,INDIRECT($Q$4),Z$6,0))</f>
        <v>122615.04846015212</v>
      </c>
      <c r="AA146" s="406" t="str">
        <f t="shared" si="93"/>
        <v>05767C</v>
      </c>
      <c r="AB146" s="406" t="str">
        <f t="shared" si="94"/>
        <v>Y</v>
      </c>
      <c r="AC146" s="412" t="str">
        <f t="shared" si="95"/>
        <v>Information Technology Security Engineer III</v>
      </c>
      <c r="AD146" s="406">
        <f t="shared" si="82"/>
        <v>104</v>
      </c>
      <c r="AE146" s="398" t="str">
        <f t="shared" si="96"/>
        <v>E</v>
      </c>
      <c r="AF146" s="403">
        <f t="shared" ca="1" si="97"/>
        <v>43.333999999999996</v>
      </c>
      <c r="AG146" s="403">
        <f t="shared" ca="1" si="98"/>
        <v>45.614999999999995</v>
      </c>
      <c r="AH146" s="403">
        <f t="shared" ca="1" si="99"/>
        <v>48.015000000000001</v>
      </c>
      <c r="AI146" s="403">
        <f t="shared" ca="1" si="100"/>
        <v>50.541999999999994</v>
      </c>
      <c r="AJ146" s="403">
        <f t="shared" ca="1" si="101"/>
        <v>53.201999999999998</v>
      </c>
      <c r="AK146" s="403">
        <f t="shared" ca="1" si="102"/>
        <v>56.003</v>
      </c>
      <c r="AL146" s="403">
        <f t="shared" ca="1" si="103"/>
        <v>58.949999999999996</v>
      </c>
      <c r="AN146" s="9" t="e">
        <f t="shared" si="83"/>
        <v>#VALUE!</v>
      </c>
    </row>
    <row r="147" spans="1:40" ht="12.75" customHeight="1">
      <c r="A147" s="259" t="s">
        <v>16</v>
      </c>
      <c r="B147" s="259" t="s">
        <v>568</v>
      </c>
      <c r="C147" s="259">
        <v>65</v>
      </c>
      <c r="D147" s="260" t="s">
        <v>535</v>
      </c>
      <c r="E147" s="265">
        <v>508</v>
      </c>
      <c r="F147" s="262">
        <v>11</v>
      </c>
      <c r="G147" s="285">
        <f t="shared" ca="1" si="84"/>
        <v>81141.292939230421</v>
      </c>
      <c r="H147" s="285">
        <f t="shared" ca="1" si="85"/>
        <v>85405.837447015452</v>
      </c>
      <c r="I147" s="285">
        <f t="shared" ca="1" si="86"/>
        <v>89874.413396884542</v>
      </c>
      <c r="J147" s="285">
        <f t="shared" ca="1" si="87"/>
        <v>94627.483892758159</v>
      </c>
      <c r="K147" s="285">
        <f t="shared" ca="1" si="88"/>
        <v>99590.333195281535</v>
      </c>
      <c r="L147" s="285">
        <f t="shared" ca="1" si="89"/>
        <v>105633.2083982309</v>
      </c>
      <c r="M147" s="285">
        <f t="shared" ca="1" si="90"/>
        <v>111676.08360118016</v>
      </c>
      <c r="P147" s="409" t="str">
        <f t="shared" si="91"/>
        <v>52929C</v>
      </c>
      <c r="Q147" s="397" t="s">
        <v>826</v>
      </c>
      <c r="R147" s="409" t="str">
        <f t="shared" si="92"/>
        <v>Information Technology Senior Security Analyst</v>
      </c>
      <c r="S147" s="397">
        <f t="shared" si="81"/>
        <v>65</v>
      </c>
      <c r="T147" s="394" cm="1">
        <f t="array" aca="1" ref="T147" ca="1">IF($Q147="Y",VLOOKUP($P147,INDIRECT($Q$4),T$6,0)*INDIRECT($P$3),VLOOKUP($P147,INDIRECT($Q$4),T$6,0))</f>
        <v>81141.292939230421</v>
      </c>
      <c r="U147" s="394" cm="1">
        <f t="array" aca="1" ref="U147" ca="1">IF($Q147="Y",VLOOKUP($P147,INDIRECT($Q$4),U$6,0)*INDIRECT($P$3),VLOOKUP($P147,INDIRECT($Q$4),U$6,0))</f>
        <v>85405.837447015452</v>
      </c>
      <c r="V147" s="394" cm="1">
        <f t="array" aca="1" ref="V147" ca="1">IF($Q147="Y",VLOOKUP($P147,INDIRECT($Q$4),V$6,0)*INDIRECT($P$3),VLOOKUP($P147,INDIRECT($Q$4),V$6,0))</f>
        <v>89874.413396884542</v>
      </c>
      <c r="W147" s="394" cm="1">
        <f t="array" aca="1" ref="W147" ca="1">IF($Q147="Y",VLOOKUP($P147,INDIRECT($Q$4),W$6,0)*INDIRECT($P$3),VLOOKUP($P147,INDIRECT($Q$4),W$6,0))</f>
        <v>94627.483892758159</v>
      </c>
      <c r="X147" s="394" cm="1">
        <f t="array" aca="1" ref="X147" ca="1">IF($Q147="Y",VLOOKUP($P147,INDIRECT($Q$4),X$6,0)*INDIRECT($P$3),VLOOKUP($P147,INDIRECT($Q$4),X$6,0))</f>
        <v>99590.333195281535</v>
      </c>
      <c r="Y147" s="394" cm="1">
        <f t="array" aca="1" ref="Y147" ca="1">IF($Q147="Y",VLOOKUP($P147,INDIRECT($Q$4),Y$6,0)*INDIRECT($P$3),VLOOKUP($P147,INDIRECT($Q$4),Y$6,0))</f>
        <v>105633.2083982309</v>
      </c>
      <c r="Z147" s="394" cm="1">
        <f t="array" aca="1" ref="Z147" ca="1">IF($Q147="Y",VLOOKUP($P147,INDIRECT($Q$4),Z$6,0)*INDIRECT($P$3),VLOOKUP($P147,INDIRECT($Q$4),Z$6,0))</f>
        <v>111676.08360118016</v>
      </c>
      <c r="AA147" s="406" t="str">
        <f t="shared" si="93"/>
        <v>52929C</v>
      </c>
      <c r="AB147" s="406" t="str">
        <f t="shared" si="94"/>
        <v>Y</v>
      </c>
      <c r="AC147" s="412" t="str">
        <f t="shared" si="95"/>
        <v>Information Technology Senior Security Analyst</v>
      </c>
      <c r="AD147" s="406">
        <f t="shared" si="82"/>
        <v>65</v>
      </c>
      <c r="AE147" s="398" t="str">
        <f t="shared" si="96"/>
        <v>E</v>
      </c>
      <c r="AF147" s="403">
        <f t="shared" ca="1" si="97"/>
        <v>39.010999999999996</v>
      </c>
      <c r="AG147" s="403">
        <f t="shared" ca="1" si="98"/>
        <v>41.061</v>
      </c>
      <c r="AH147" s="403">
        <f t="shared" ca="1" si="99"/>
        <v>43.208999999999996</v>
      </c>
      <c r="AI147" s="403">
        <f t="shared" ca="1" si="100"/>
        <v>45.494</v>
      </c>
      <c r="AJ147" s="403">
        <f t="shared" ca="1" si="101"/>
        <v>47.879999999999995</v>
      </c>
      <c r="AK147" s="403">
        <f t="shared" ca="1" si="102"/>
        <v>50.785999999999994</v>
      </c>
      <c r="AL147" s="403">
        <f t="shared" ca="1" si="103"/>
        <v>53.690999999999995</v>
      </c>
      <c r="AN147" s="9" t="e">
        <f t="shared" si="83"/>
        <v>#VALUE!</v>
      </c>
    </row>
    <row r="148" spans="1:40" ht="12.75" customHeight="1">
      <c r="A148" s="259" t="s">
        <v>16</v>
      </c>
      <c r="B148" s="259" t="s">
        <v>419</v>
      </c>
      <c r="C148" s="259" t="s">
        <v>20</v>
      </c>
      <c r="D148" s="260" t="s">
        <v>500</v>
      </c>
      <c r="E148" s="265">
        <v>385</v>
      </c>
      <c r="F148" s="262">
        <v>8</v>
      </c>
      <c r="G148" s="285">
        <f t="shared" ca="1" si="84"/>
        <v>62729.610552856684</v>
      </c>
      <c r="H148" s="285">
        <f t="shared" ca="1" si="85"/>
        <v>66134.924058062388</v>
      </c>
      <c r="I148" s="285">
        <f t="shared" ca="1" si="86"/>
        <v>69580.469115228305</v>
      </c>
      <c r="J148" s="285">
        <f t="shared" ca="1" si="87"/>
        <v>73307.635036115898</v>
      </c>
      <c r="K148" s="285">
        <f t="shared" ca="1" si="88"/>
        <v>77164.116659732812</v>
      </c>
      <c r="L148" s="285">
        <f t="shared" ca="1" si="89"/>
        <v>81949.571758882987</v>
      </c>
      <c r="M148" s="285">
        <f t="shared" ca="1" si="90"/>
        <v>86735.026858033176</v>
      </c>
      <c r="P148" s="409" t="str">
        <f t="shared" si="91"/>
        <v>05464C</v>
      </c>
      <c r="Q148" s="397" t="s">
        <v>826</v>
      </c>
      <c r="R148" s="409" t="str">
        <f t="shared" si="92"/>
        <v>Innovation Team Planner Analyst</v>
      </c>
      <c r="S148" s="397" t="str">
        <f t="shared" si="81"/>
        <v>33B</v>
      </c>
      <c r="T148" s="394" cm="1">
        <f t="array" aca="1" ref="T148" ca="1">IF($Q148="Y",VLOOKUP($P148,INDIRECT($Q$4),T$6,0)*INDIRECT($P$3),VLOOKUP($P148,INDIRECT($Q$4),T$6,0))</f>
        <v>62729.610552856684</v>
      </c>
      <c r="U148" s="394" cm="1">
        <f t="array" aca="1" ref="U148" ca="1">IF($Q148="Y",VLOOKUP($P148,INDIRECT($Q$4),U$6,0)*INDIRECT($P$3),VLOOKUP($P148,INDIRECT($Q$4),U$6,0))</f>
        <v>66134.924058062388</v>
      </c>
      <c r="V148" s="394" cm="1">
        <f t="array" aca="1" ref="V148" ca="1">IF($Q148="Y",VLOOKUP($P148,INDIRECT($Q$4),V$6,0)*INDIRECT($P$3),VLOOKUP($P148,INDIRECT($Q$4),V$6,0))</f>
        <v>69580.469115228305</v>
      </c>
      <c r="W148" s="394" cm="1">
        <f t="array" aca="1" ref="W148" ca="1">IF($Q148="Y",VLOOKUP($P148,INDIRECT($Q$4),W$6,0)*INDIRECT($P$3),VLOOKUP($P148,INDIRECT($Q$4),W$6,0))</f>
        <v>73307.635036115898</v>
      </c>
      <c r="X148" s="394" cm="1">
        <f t="array" aca="1" ref="X148" ca="1">IF($Q148="Y",VLOOKUP($P148,INDIRECT($Q$4),X$6,0)*INDIRECT($P$3),VLOOKUP($P148,INDIRECT($Q$4),X$6,0))</f>
        <v>77164.116659732812</v>
      </c>
      <c r="Y148" s="394" cm="1">
        <f t="array" aca="1" ref="Y148" ca="1">IF($Q148="Y",VLOOKUP($P148,INDIRECT($Q$4),Y$6,0)*INDIRECT($P$3),VLOOKUP($P148,INDIRECT($Q$4),Y$6,0))</f>
        <v>81949.571758882987</v>
      </c>
      <c r="Z148" s="394" cm="1">
        <f t="array" aca="1" ref="Z148" ca="1">IF($Q148="Y",VLOOKUP($P148,INDIRECT($Q$4),Z$6,0)*INDIRECT($P$3),VLOOKUP($P148,INDIRECT($Q$4),Z$6,0))</f>
        <v>86735.026858033176</v>
      </c>
      <c r="AA148" s="406" t="str">
        <f t="shared" si="93"/>
        <v>05464C</v>
      </c>
      <c r="AB148" s="406" t="str">
        <f t="shared" si="94"/>
        <v>Y</v>
      </c>
      <c r="AC148" s="412" t="str">
        <f t="shared" si="95"/>
        <v>Innovation Team Planner Analyst</v>
      </c>
      <c r="AD148" s="406" t="str">
        <f t="shared" si="82"/>
        <v>33B</v>
      </c>
      <c r="AE148" s="398" t="str">
        <f t="shared" si="96"/>
        <v>E</v>
      </c>
      <c r="AF148" s="403">
        <f t="shared" ca="1" si="97"/>
        <v>30.159000000000002</v>
      </c>
      <c r="AG148" s="403">
        <f t="shared" ca="1" si="98"/>
        <v>31.796000000000003</v>
      </c>
      <c r="AH148" s="403">
        <f t="shared" ca="1" si="99"/>
        <v>33.452999999999996</v>
      </c>
      <c r="AI148" s="403">
        <f t="shared" ca="1" si="100"/>
        <v>35.244999999999997</v>
      </c>
      <c r="AJ148" s="403">
        <f t="shared" ca="1" si="101"/>
        <v>37.098999999999997</v>
      </c>
      <c r="AK148" s="403">
        <f t="shared" ca="1" si="102"/>
        <v>39.399000000000001</v>
      </c>
      <c r="AL148" s="403">
        <f t="shared" ca="1" si="103"/>
        <v>41.699999999999996</v>
      </c>
      <c r="AN148" s="9" t="e">
        <f t="shared" si="83"/>
        <v>#VALUE!</v>
      </c>
    </row>
    <row r="149" spans="1:40" ht="12.75" customHeight="1">
      <c r="A149" s="259" t="s">
        <v>16</v>
      </c>
      <c r="B149" s="259" t="s">
        <v>319</v>
      </c>
      <c r="C149" s="259" t="s">
        <v>20</v>
      </c>
      <c r="D149" s="260" t="s">
        <v>778</v>
      </c>
      <c r="E149" s="265">
        <v>393</v>
      </c>
      <c r="F149" s="262">
        <v>8</v>
      </c>
      <c r="G149" s="285">
        <f t="shared" ca="1" si="84"/>
        <v>62729.610552856684</v>
      </c>
      <c r="H149" s="285">
        <f t="shared" ca="1" si="85"/>
        <v>66134.924058062388</v>
      </c>
      <c r="I149" s="285">
        <f t="shared" ca="1" si="86"/>
        <v>69580.469115228305</v>
      </c>
      <c r="J149" s="285">
        <f t="shared" ca="1" si="87"/>
        <v>73307.635036115898</v>
      </c>
      <c r="K149" s="285">
        <f t="shared" ca="1" si="88"/>
        <v>77164.116659732812</v>
      </c>
      <c r="L149" s="285">
        <f t="shared" ca="1" si="89"/>
        <v>81949.571758882987</v>
      </c>
      <c r="M149" s="285">
        <f t="shared" ca="1" si="90"/>
        <v>86735.026858033176</v>
      </c>
      <c r="P149" s="409" t="str">
        <f t="shared" si="91"/>
        <v>05743C</v>
      </c>
      <c r="Q149" s="397" t="s">
        <v>826</v>
      </c>
      <c r="R149" s="409" t="str">
        <f t="shared" si="92"/>
        <v>Intelligence Analyst I</v>
      </c>
      <c r="S149" s="397" t="str">
        <f t="shared" si="81"/>
        <v>33B</v>
      </c>
      <c r="T149" s="394" cm="1">
        <f t="array" aca="1" ref="T149" ca="1">IF($Q149="Y",VLOOKUP($P149,INDIRECT($Q$4),T$6,0)*INDIRECT($P$3),VLOOKUP($P149,INDIRECT($Q$4),T$6,0))</f>
        <v>62729.610552856684</v>
      </c>
      <c r="U149" s="394" cm="1">
        <f t="array" aca="1" ref="U149" ca="1">IF($Q149="Y",VLOOKUP($P149,INDIRECT($Q$4),U$6,0)*INDIRECT($P$3),VLOOKUP($P149,INDIRECT($Q$4),U$6,0))</f>
        <v>66134.924058062388</v>
      </c>
      <c r="V149" s="394" cm="1">
        <f t="array" aca="1" ref="V149" ca="1">IF($Q149="Y",VLOOKUP($P149,INDIRECT($Q$4),V$6,0)*INDIRECT($P$3),VLOOKUP($P149,INDIRECT($Q$4),V$6,0))</f>
        <v>69580.469115228305</v>
      </c>
      <c r="W149" s="394" cm="1">
        <f t="array" aca="1" ref="W149" ca="1">IF($Q149="Y",VLOOKUP($P149,INDIRECT($Q$4),W$6,0)*INDIRECT($P$3),VLOOKUP($P149,INDIRECT($Q$4),W$6,0))</f>
        <v>73307.635036115898</v>
      </c>
      <c r="X149" s="394" cm="1">
        <f t="array" aca="1" ref="X149" ca="1">IF($Q149="Y",VLOOKUP($P149,INDIRECT($Q$4),X$6,0)*INDIRECT($P$3),VLOOKUP($P149,INDIRECT($Q$4),X$6,0))</f>
        <v>77164.116659732812</v>
      </c>
      <c r="Y149" s="394" cm="1">
        <f t="array" aca="1" ref="Y149" ca="1">IF($Q149="Y",VLOOKUP($P149,INDIRECT($Q$4),Y$6,0)*INDIRECT($P$3),VLOOKUP($P149,INDIRECT($Q$4),Y$6,0))</f>
        <v>81949.571758882987</v>
      </c>
      <c r="Z149" s="394" cm="1">
        <f t="array" aca="1" ref="Z149" ca="1">IF($Q149="Y",VLOOKUP($P149,INDIRECT($Q$4),Z$6,0)*INDIRECT($P$3),VLOOKUP($P149,INDIRECT($Q$4),Z$6,0))</f>
        <v>86735.026858033176</v>
      </c>
      <c r="AA149" s="406" t="str">
        <f t="shared" si="93"/>
        <v>05743C</v>
      </c>
      <c r="AB149" s="406" t="str">
        <f t="shared" si="94"/>
        <v>Y</v>
      </c>
      <c r="AC149" s="412" t="str">
        <f t="shared" si="95"/>
        <v>Intelligence Analyst I</v>
      </c>
      <c r="AD149" s="406" t="str">
        <f t="shared" si="82"/>
        <v>33B</v>
      </c>
      <c r="AE149" s="398" t="str">
        <f t="shared" si="96"/>
        <v>E</v>
      </c>
      <c r="AF149" s="403">
        <f t="shared" ca="1" si="97"/>
        <v>30.159000000000002</v>
      </c>
      <c r="AG149" s="403">
        <f t="shared" ca="1" si="98"/>
        <v>31.796000000000003</v>
      </c>
      <c r="AH149" s="403">
        <f t="shared" ca="1" si="99"/>
        <v>33.452999999999996</v>
      </c>
      <c r="AI149" s="403">
        <f t="shared" ca="1" si="100"/>
        <v>35.244999999999997</v>
      </c>
      <c r="AJ149" s="403">
        <f t="shared" ca="1" si="101"/>
        <v>37.098999999999997</v>
      </c>
      <c r="AK149" s="403">
        <f t="shared" ca="1" si="102"/>
        <v>39.399000000000001</v>
      </c>
      <c r="AL149" s="403">
        <f t="shared" ca="1" si="103"/>
        <v>41.699999999999996</v>
      </c>
      <c r="AN149" s="9" t="e">
        <f t="shared" si="83"/>
        <v>#VALUE!</v>
      </c>
    </row>
    <row r="150" spans="1:40">
      <c r="A150" s="259" t="s">
        <v>16</v>
      </c>
      <c r="B150" s="259" t="s">
        <v>779</v>
      </c>
      <c r="C150" s="259">
        <v>99</v>
      </c>
      <c r="D150" s="260" t="s">
        <v>707</v>
      </c>
      <c r="E150" s="265">
        <v>423</v>
      </c>
      <c r="F150" s="262">
        <v>9</v>
      </c>
      <c r="G150" s="285">
        <f t="shared" si="84"/>
        <v>69416.005404497148</v>
      </c>
      <c r="H150" s="285">
        <f t="shared" si="85"/>
        <v>73071.659741775409</v>
      </c>
      <c r="I150" s="285">
        <f t="shared" si="86"/>
        <v>76929.026459535453</v>
      </c>
      <c r="J150" s="285">
        <f t="shared" si="87"/>
        <v>80945.273323351023</v>
      </c>
      <c r="K150" s="285">
        <f t="shared" si="88"/>
        <v>85207.441295888144</v>
      </c>
      <c r="L150" s="285">
        <f t="shared" si="89"/>
        <v>90363.712538271342</v>
      </c>
      <c r="M150" s="285">
        <f t="shared" si="90"/>
        <v>95518.856567309995</v>
      </c>
      <c r="P150" s="409" t="str">
        <f t="shared" si="91"/>
        <v>59424C</v>
      </c>
      <c r="Q150" s="397" t="s">
        <v>826</v>
      </c>
      <c r="R150" s="409" t="str">
        <f t="shared" si="92"/>
        <v>Intelligence Analyst II</v>
      </c>
      <c r="S150" s="397">
        <f t="shared" si="81"/>
        <v>99</v>
      </c>
      <c r="T150" s="443">
        <v>69416.005404497148</v>
      </c>
      <c r="U150" s="443">
        <v>73071.659741775409</v>
      </c>
      <c r="V150" s="443">
        <v>76929.026459535453</v>
      </c>
      <c r="W150" s="443">
        <v>80945.273323351023</v>
      </c>
      <c r="X150" s="443">
        <v>85207.441295888144</v>
      </c>
      <c r="Y150" s="443">
        <v>90363.712538271342</v>
      </c>
      <c r="Z150" s="443">
        <v>95518.856567309995</v>
      </c>
      <c r="AA150" s="406" t="str">
        <f t="shared" si="93"/>
        <v>59424C</v>
      </c>
      <c r="AB150" s="406" t="str">
        <f t="shared" si="94"/>
        <v>Y</v>
      </c>
      <c r="AC150" s="412" t="str">
        <f t="shared" si="95"/>
        <v>Intelligence Analyst II</v>
      </c>
      <c r="AD150" s="406">
        <f t="shared" si="82"/>
        <v>99</v>
      </c>
      <c r="AE150" s="398" t="str">
        <f t="shared" si="96"/>
        <v>E</v>
      </c>
      <c r="AF150" s="403">
        <f t="shared" si="97"/>
        <v>33.373999999999995</v>
      </c>
      <c r="AG150" s="403">
        <f t="shared" si="98"/>
        <v>35.131</v>
      </c>
      <c r="AH150" s="403">
        <f t="shared" si="99"/>
        <v>36.985999999999997</v>
      </c>
      <c r="AI150" s="403">
        <f t="shared" si="100"/>
        <v>38.915999999999997</v>
      </c>
      <c r="AJ150" s="403">
        <f t="shared" si="101"/>
        <v>40.966000000000001</v>
      </c>
      <c r="AK150" s="403">
        <f t="shared" si="102"/>
        <v>43.445</v>
      </c>
      <c r="AL150" s="403">
        <f t="shared" si="103"/>
        <v>45.922999999999995</v>
      </c>
      <c r="AN150" s="9" t="e">
        <f t="shared" si="83"/>
        <v>#VALUE!</v>
      </c>
    </row>
    <row r="151" spans="1:40">
      <c r="A151" s="259" t="s">
        <v>16</v>
      </c>
      <c r="B151" s="259" t="s">
        <v>471</v>
      </c>
      <c r="C151" s="259">
        <v>35</v>
      </c>
      <c r="D151" s="260" t="s">
        <v>466</v>
      </c>
      <c r="E151" s="265">
        <v>363</v>
      </c>
      <c r="F151" s="262">
        <v>8</v>
      </c>
      <c r="G151" s="285">
        <f t="shared" ca="1" si="84"/>
        <v>62074.410992361401</v>
      </c>
      <c r="H151" s="285">
        <f t="shared" ca="1" si="85"/>
        <v>65479.724497567106</v>
      </c>
      <c r="I151" s="285">
        <f t="shared" ca="1" si="86"/>
        <v>68882.16432048993</v>
      </c>
      <c r="J151" s="285">
        <f t="shared" ca="1" si="87"/>
        <v>72488.635585496784</v>
      </c>
      <c r="K151" s="285">
        <f t="shared" ca="1" si="88"/>
        <v>76342.243526830847</v>
      </c>
      <c r="L151" s="285">
        <f t="shared" ca="1" si="89"/>
        <v>81605.758758888973</v>
      </c>
      <c r="M151" s="285">
        <f t="shared" ca="1" si="90"/>
        <v>86869.273990947113</v>
      </c>
      <c r="P151" s="409" t="str">
        <f t="shared" si="91"/>
        <v>03354C</v>
      </c>
      <c r="Q151" s="397" t="s">
        <v>826</v>
      </c>
      <c r="R151" s="409" t="str">
        <f t="shared" si="92"/>
        <v>Internal Auditor I</v>
      </c>
      <c r="S151" s="397">
        <f t="shared" si="81"/>
        <v>35</v>
      </c>
      <c r="T151" s="394" cm="1">
        <f t="array" aca="1" ref="T151" ca="1">IF($Q151="Y",VLOOKUP($P151,INDIRECT($Q$4),T$6,0)*INDIRECT($P$3),VLOOKUP($P151,INDIRECT($Q$4),T$6,0))</f>
        <v>62074.410992361401</v>
      </c>
      <c r="U151" s="394" cm="1">
        <f t="array" aca="1" ref="U151" ca="1">IF($Q151="Y",VLOOKUP($P151,INDIRECT($Q$4),U$6,0)*INDIRECT($P$3),VLOOKUP($P151,INDIRECT($Q$4),U$6,0))</f>
        <v>65479.724497567106</v>
      </c>
      <c r="V151" s="394" cm="1">
        <f t="array" aca="1" ref="V151" ca="1">IF($Q151="Y",VLOOKUP($P151,INDIRECT($Q$4),V$6,0)*INDIRECT($P$3),VLOOKUP($P151,INDIRECT($Q$4),V$6,0))</f>
        <v>68882.16432048993</v>
      </c>
      <c r="W151" s="394" cm="1">
        <f t="array" aca="1" ref="W151" ca="1">IF($Q151="Y",VLOOKUP($P151,INDIRECT($Q$4),W$6,0)*INDIRECT($P$3),VLOOKUP($P151,INDIRECT($Q$4),W$6,0))</f>
        <v>72488.635585496784</v>
      </c>
      <c r="X151" s="394" cm="1">
        <f t="array" aca="1" ref="X151" ca="1">IF($Q151="Y",VLOOKUP($P151,INDIRECT($Q$4),X$6,0)*INDIRECT($P$3),VLOOKUP($P151,INDIRECT($Q$4),X$6,0))</f>
        <v>76342.243526830847</v>
      </c>
      <c r="Y151" s="394" cm="1">
        <f t="array" aca="1" ref="Y151" ca="1">IF($Q151="Y",VLOOKUP($P151,INDIRECT($Q$4),Y$6,0)*INDIRECT($P$3),VLOOKUP($P151,INDIRECT($Q$4),Y$6,0))</f>
        <v>81605.758758888973</v>
      </c>
      <c r="Z151" s="394" cm="1">
        <f t="array" aca="1" ref="Z151" ca="1">IF($Q151="Y",VLOOKUP($P151,INDIRECT($Q$4),Z$6,0)*INDIRECT($P$3),VLOOKUP($P151,INDIRECT($Q$4),Z$6,0))</f>
        <v>86869.273990947113</v>
      </c>
      <c r="AA151" s="406" t="str">
        <f t="shared" si="93"/>
        <v>03354C</v>
      </c>
      <c r="AB151" s="406" t="str">
        <f t="shared" si="94"/>
        <v>Y</v>
      </c>
      <c r="AC151" s="412" t="str">
        <f t="shared" si="95"/>
        <v>Internal Auditor I</v>
      </c>
      <c r="AD151" s="406">
        <f t="shared" si="82"/>
        <v>35</v>
      </c>
      <c r="AE151" s="398" t="str">
        <f t="shared" si="96"/>
        <v>E</v>
      </c>
      <c r="AF151" s="403">
        <f t="shared" ca="1" si="97"/>
        <v>29.844000000000001</v>
      </c>
      <c r="AG151" s="403">
        <f t="shared" ca="1" si="98"/>
        <v>31.481000000000002</v>
      </c>
      <c r="AH151" s="403">
        <f t="shared" ca="1" si="99"/>
        <v>33.116999999999997</v>
      </c>
      <c r="AI151" s="403">
        <f t="shared" ca="1" si="100"/>
        <v>34.850999999999999</v>
      </c>
      <c r="AJ151" s="403">
        <f t="shared" ca="1" si="101"/>
        <v>36.704000000000001</v>
      </c>
      <c r="AK151" s="403">
        <f t="shared" ca="1" si="102"/>
        <v>39.233999999999995</v>
      </c>
      <c r="AL151" s="403">
        <f t="shared" ca="1" si="103"/>
        <v>41.765000000000001</v>
      </c>
      <c r="AN151" s="9" t="e">
        <f t="shared" si="83"/>
        <v>#VALUE!</v>
      </c>
    </row>
    <row r="152" spans="1:40">
      <c r="A152" s="259" t="s">
        <v>16</v>
      </c>
      <c r="B152" s="259" t="s">
        <v>701</v>
      </c>
      <c r="C152" s="259">
        <v>99</v>
      </c>
      <c r="D152" s="260" t="s">
        <v>697</v>
      </c>
      <c r="E152" s="265">
        <v>420</v>
      </c>
      <c r="F152" s="262">
        <v>9</v>
      </c>
      <c r="G152" s="285">
        <f t="shared" si="84"/>
        <v>69416.005404497148</v>
      </c>
      <c r="H152" s="285">
        <f t="shared" si="85"/>
        <v>73071.659741775409</v>
      </c>
      <c r="I152" s="285">
        <f t="shared" si="86"/>
        <v>76929.026459535453</v>
      </c>
      <c r="J152" s="285">
        <f t="shared" si="87"/>
        <v>80945.273323351023</v>
      </c>
      <c r="K152" s="285">
        <f t="shared" si="88"/>
        <v>85207.441295888144</v>
      </c>
      <c r="L152" s="285">
        <f t="shared" si="89"/>
        <v>90363.712538271342</v>
      </c>
      <c r="M152" s="285">
        <f t="shared" si="90"/>
        <v>95518.856567309995</v>
      </c>
      <c r="P152" s="409" t="str">
        <f t="shared" si="91"/>
        <v>52997C</v>
      </c>
      <c r="Q152" s="397" t="s">
        <v>826</v>
      </c>
      <c r="R152" s="409" t="str">
        <f t="shared" si="92"/>
        <v>Internal Auditor II</v>
      </c>
      <c r="S152" s="397">
        <f t="shared" si="81"/>
        <v>99</v>
      </c>
      <c r="T152" s="443">
        <v>69416.005404497148</v>
      </c>
      <c r="U152" s="443">
        <v>73071.659741775409</v>
      </c>
      <c r="V152" s="443">
        <v>76929.026459535453</v>
      </c>
      <c r="W152" s="443">
        <v>80945.273323351023</v>
      </c>
      <c r="X152" s="443">
        <v>85207.441295888144</v>
      </c>
      <c r="Y152" s="443">
        <v>90363.712538271342</v>
      </c>
      <c r="Z152" s="443">
        <v>95518.856567309995</v>
      </c>
      <c r="AA152" s="406" t="str">
        <f t="shared" si="93"/>
        <v>52997C</v>
      </c>
      <c r="AB152" s="406" t="str">
        <f t="shared" si="94"/>
        <v>Y</v>
      </c>
      <c r="AC152" s="412" t="str">
        <f t="shared" si="95"/>
        <v>Internal Auditor II</v>
      </c>
      <c r="AD152" s="406">
        <f t="shared" si="82"/>
        <v>99</v>
      </c>
      <c r="AE152" s="398" t="str">
        <f t="shared" si="96"/>
        <v>E</v>
      </c>
      <c r="AF152" s="403">
        <f t="shared" si="97"/>
        <v>33.373999999999995</v>
      </c>
      <c r="AG152" s="403">
        <f t="shared" si="98"/>
        <v>35.131</v>
      </c>
      <c r="AH152" s="403">
        <f t="shared" si="99"/>
        <v>36.985999999999997</v>
      </c>
      <c r="AI152" s="403">
        <f t="shared" si="100"/>
        <v>38.915999999999997</v>
      </c>
      <c r="AJ152" s="403">
        <f t="shared" si="101"/>
        <v>40.966000000000001</v>
      </c>
      <c r="AK152" s="403">
        <f t="shared" si="102"/>
        <v>43.445</v>
      </c>
      <c r="AL152" s="403">
        <f t="shared" si="103"/>
        <v>45.922999999999995</v>
      </c>
      <c r="AN152" s="9" t="e">
        <f t="shared" si="83"/>
        <v>#VALUE!</v>
      </c>
    </row>
    <row r="153" spans="1:40" ht="12.75" customHeight="1">
      <c r="A153" s="259" t="s">
        <v>16</v>
      </c>
      <c r="B153" s="259" t="s">
        <v>374</v>
      </c>
      <c r="C153" s="259">
        <v>51</v>
      </c>
      <c r="D153" s="260" t="s">
        <v>373</v>
      </c>
      <c r="E153" s="265">
        <v>455</v>
      </c>
      <c r="F153" s="262">
        <v>10</v>
      </c>
      <c r="G153" s="285">
        <f t="shared" ca="1" si="84"/>
        <v>75850.843856459382</v>
      </c>
      <c r="H153" s="285">
        <f t="shared" ca="1" si="85"/>
        <v>79664.220245833203</v>
      </c>
      <c r="I153" s="285">
        <f t="shared" ca="1" si="86"/>
        <v>83968.996305578476</v>
      </c>
      <c r="J153" s="285">
        <f t="shared" ca="1" si="87"/>
        <v>88276.646047606599</v>
      </c>
      <c r="K153" s="285">
        <f t="shared" ca="1" si="88"/>
        <v>92785.453549435901</v>
      </c>
      <c r="L153" s="285">
        <f t="shared" ca="1" si="89"/>
        <v>98431.22537402343</v>
      </c>
      <c r="M153" s="285">
        <f t="shared" ca="1" si="90"/>
        <v>104076.99719861092</v>
      </c>
      <c r="P153" s="409" t="str">
        <f t="shared" si="91"/>
        <v>05755C</v>
      </c>
      <c r="Q153" s="397" t="s">
        <v>826</v>
      </c>
      <c r="R153" s="409" t="str">
        <f t="shared" si="92"/>
        <v>Investment Compliance Administrator</v>
      </c>
      <c r="S153" s="397">
        <f t="shared" si="81"/>
        <v>51</v>
      </c>
      <c r="T153" s="394" cm="1">
        <f t="array" aca="1" ref="T153" ca="1">IF($Q153="Y",VLOOKUP($P153,INDIRECT($Q$4),T$6,0)*INDIRECT($P$3),VLOOKUP($P153,INDIRECT($Q$4),T$6,0))</f>
        <v>75850.843856459382</v>
      </c>
      <c r="U153" s="394" cm="1">
        <f t="array" aca="1" ref="U153" ca="1">IF($Q153="Y",VLOOKUP($P153,INDIRECT($Q$4),U$6,0)*INDIRECT($P$3),VLOOKUP($P153,INDIRECT($Q$4),U$6,0))</f>
        <v>79664.220245833203</v>
      </c>
      <c r="V153" s="394" cm="1">
        <f t="array" aca="1" ref="V153" ca="1">IF($Q153="Y",VLOOKUP($P153,INDIRECT($Q$4),V$6,0)*INDIRECT($P$3),VLOOKUP($P153,INDIRECT($Q$4),V$6,0))</f>
        <v>83968.996305578476</v>
      </c>
      <c r="W153" s="394" cm="1">
        <f t="array" aca="1" ref="W153" ca="1">IF($Q153="Y",VLOOKUP($P153,INDIRECT($Q$4),W$6,0)*INDIRECT($P$3),VLOOKUP($P153,INDIRECT($Q$4),W$6,0))</f>
        <v>88276.646047606599</v>
      </c>
      <c r="X153" s="394" cm="1">
        <f t="array" aca="1" ref="X153" ca="1">IF($Q153="Y",VLOOKUP($P153,INDIRECT($Q$4),X$6,0)*INDIRECT($P$3),VLOOKUP($P153,INDIRECT($Q$4),X$6,0))</f>
        <v>92785.453549435901</v>
      </c>
      <c r="Y153" s="394" cm="1">
        <f t="array" aca="1" ref="Y153" ca="1">IF($Q153="Y",VLOOKUP($P153,INDIRECT($Q$4),Y$6,0)*INDIRECT($P$3),VLOOKUP($P153,INDIRECT($Q$4),Y$6,0))</f>
        <v>98431.22537402343</v>
      </c>
      <c r="Z153" s="394" cm="1">
        <f t="array" aca="1" ref="Z153" ca="1">IF($Q153="Y",VLOOKUP($P153,INDIRECT($Q$4),Z$6,0)*INDIRECT($P$3),VLOOKUP($P153,INDIRECT($Q$4),Z$6,0))</f>
        <v>104076.99719861092</v>
      </c>
      <c r="AA153" s="406" t="str">
        <f t="shared" si="93"/>
        <v>05755C</v>
      </c>
      <c r="AB153" s="406" t="str">
        <f t="shared" si="94"/>
        <v>Y</v>
      </c>
      <c r="AC153" s="412" t="str">
        <f t="shared" si="95"/>
        <v>Investment Compliance Administrator</v>
      </c>
      <c r="AD153" s="406">
        <f t="shared" si="82"/>
        <v>51</v>
      </c>
      <c r="AE153" s="398" t="str">
        <f t="shared" si="96"/>
        <v>E</v>
      </c>
      <c r="AF153" s="403">
        <f t="shared" ca="1" si="97"/>
        <v>36.466999999999999</v>
      </c>
      <c r="AG153" s="403">
        <f t="shared" ca="1" si="98"/>
        <v>38.300999999999995</v>
      </c>
      <c r="AH153" s="403">
        <f t="shared" ca="1" si="99"/>
        <v>40.369999999999997</v>
      </c>
      <c r="AI153" s="403">
        <f t="shared" ca="1" si="100"/>
        <v>42.440999999999995</v>
      </c>
      <c r="AJ153" s="403">
        <f t="shared" ca="1" si="101"/>
        <v>44.608999999999995</v>
      </c>
      <c r="AK153" s="403">
        <f t="shared" ca="1" si="102"/>
        <v>47.323</v>
      </c>
      <c r="AL153" s="403">
        <f t="shared" ca="1" si="103"/>
        <v>50.037999999999997</v>
      </c>
      <c r="AN153" s="9" t="e">
        <f t="shared" si="83"/>
        <v>#VALUE!</v>
      </c>
    </row>
    <row r="154" spans="1:40" ht="12.75" customHeight="1">
      <c r="A154" s="259" t="s">
        <v>16</v>
      </c>
      <c r="B154" s="259" t="s">
        <v>802</v>
      </c>
      <c r="C154" s="259">
        <v>56</v>
      </c>
      <c r="D154" s="260" t="s">
        <v>803</v>
      </c>
      <c r="E154" s="265">
        <v>520</v>
      </c>
      <c r="F154" s="262">
        <v>11</v>
      </c>
      <c r="G154" s="285">
        <f t="shared" si="84"/>
        <v>87413.822942173661</v>
      </c>
      <c r="H154" s="285">
        <f t="shared" si="85"/>
        <v>92086.318260517772</v>
      </c>
      <c r="I154" s="285">
        <f t="shared" si="86"/>
        <v>96722.398276973283</v>
      </c>
      <c r="J154" s="285">
        <f t="shared" si="87"/>
        <v>101476.90561398833</v>
      </c>
      <c r="K154" s="285">
        <f t="shared" si="88"/>
        <v>106929.71774574176</v>
      </c>
      <c r="L154" s="285">
        <f t="shared" si="89"/>
        <v>113254.87209457219</v>
      </c>
      <c r="M154" s="285">
        <f t="shared" si="90"/>
        <v>119580.02644340265</v>
      </c>
      <c r="P154" s="409" t="str">
        <f t="shared" si="91"/>
        <v>59431C</v>
      </c>
      <c r="Q154" s="397" t="s">
        <v>826</v>
      </c>
      <c r="R154" s="409" t="str">
        <f t="shared" si="92"/>
        <v>IT Contracts Manager</v>
      </c>
      <c r="S154" s="397">
        <f t="shared" si="81"/>
        <v>56</v>
      </c>
      <c r="T154" s="443">
        <v>87413.822942173661</v>
      </c>
      <c r="U154" s="443">
        <v>92086.318260517772</v>
      </c>
      <c r="V154" s="443">
        <v>96722.398276973283</v>
      </c>
      <c r="W154" s="443">
        <v>101476.90561398833</v>
      </c>
      <c r="X154" s="443">
        <v>106929.71774574176</v>
      </c>
      <c r="Y154" s="443">
        <v>113254.87209457219</v>
      </c>
      <c r="Z154" s="443">
        <v>119580.02644340265</v>
      </c>
      <c r="AA154" s="406" t="str">
        <f t="shared" si="93"/>
        <v>59431C</v>
      </c>
      <c r="AB154" s="406" t="str">
        <f t="shared" si="94"/>
        <v>Y</v>
      </c>
      <c r="AC154" s="412" t="str">
        <f t="shared" si="95"/>
        <v>IT Contracts Manager</v>
      </c>
      <c r="AD154" s="406">
        <f t="shared" si="82"/>
        <v>56</v>
      </c>
      <c r="AE154" s="398" t="str">
        <f t="shared" si="96"/>
        <v>E</v>
      </c>
      <c r="AF154" s="403">
        <f t="shared" si="97"/>
        <v>42.025999999999996</v>
      </c>
      <c r="AG154" s="403">
        <f t="shared" si="98"/>
        <v>44.272999999999996</v>
      </c>
      <c r="AH154" s="403">
        <f t="shared" si="99"/>
        <v>46.501999999999995</v>
      </c>
      <c r="AI154" s="403">
        <f t="shared" si="100"/>
        <v>48.786999999999999</v>
      </c>
      <c r="AJ154" s="403">
        <f t="shared" si="101"/>
        <v>51.408999999999999</v>
      </c>
      <c r="AK154" s="403">
        <f t="shared" si="102"/>
        <v>54.449999999999996</v>
      </c>
      <c r="AL154" s="403">
        <f t="shared" si="103"/>
        <v>57.491</v>
      </c>
      <c r="AN154" s="9" t="e">
        <f t="shared" si="83"/>
        <v>#VALUE!</v>
      </c>
    </row>
    <row r="155" spans="1:40" ht="12.75" customHeight="1">
      <c r="A155" s="272" t="s">
        <v>91</v>
      </c>
      <c r="B155" s="272" t="s">
        <v>273</v>
      </c>
      <c r="C155" s="272" t="s">
        <v>274</v>
      </c>
      <c r="D155" s="273" t="s">
        <v>682</v>
      </c>
      <c r="E155" s="265">
        <v>323</v>
      </c>
      <c r="F155" s="262">
        <v>7</v>
      </c>
      <c r="G155" s="285">
        <f t="shared" ca="1" si="84"/>
        <v>26.203336635000213</v>
      </c>
      <c r="H155" s="285">
        <f t="shared" ca="1" si="85"/>
        <v>27.863665519712953</v>
      </c>
      <c r="I155" s="285">
        <f t="shared" ca="1" si="86"/>
        <v>29.332282955624052</v>
      </c>
      <c r="J155" s="285">
        <f t="shared" ca="1" si="87"/>
        <v>30.955637129843737</v>
      </c>
      <c r="K155" s="285">
        <f t="shared" ca="1" si="88"/>
        <v>32.617675488640593</v>
      </c>
      <c r="L155" s="285">
        <f t="shared" ca="1" si="89"/>
        <v>34.59754808160416</v>
      </c>
      <c r="M155" s="285">
        <f t="shared" ca="1" si="90"/>
        <v>36.57742067456774</v>
      </c>
      <c r="P155" s="409" t="str">
        <f t="shared" si="91"/>
        <v>01339C</v>
      </c>
      <c r="Q155" s="397" t="s">
        <v>826</v>
      </c>
      <c r="R155" s="409" t="str">
        <f t="shared" si="92"/>
        <v>IT Project Assistant</v>
      </c>
      <c r="S155" s="397" t="str">
        <f t="shared" si="81"/>
        <v>07</v>
      </c>
      <c r="T155" s="394" cm="1">
        <f t="array" aca="1" ref="T155" ca="1">IF($Q155="Y",VLOOKUP($P155,INDIRECT($Q$4),T$6,0)*INDIRECT($P$3),VLOOKUP($P155,INDIRECT($Q$4),T$6,0))</f>
        <v>26.203336635000213</v>
      </c>
      <c r="U155" s="394" cm="1">
        <f t="array" aca="1" ref="U155" ca="1">IF($Q155="Y",VLOOKUP($P155,INDIRECT($Q$4),U$6,0)*INDIRECT($P$3),VLOOKUP($P155,INDIRECT($Q$4),U$6,0))</f>
        <v>27.863665519712953</v>
      </c>
      <c r="V155" s="394" cm="1">
        <f t="array" aca="1" ref="V155" ca="1">IF($Q155="Y",VLOOKUP($P155,INDIRECT($Q$4),V$6,0)*INDIRECT($P$3),VLOOKUP($P155,INDIRECT($Q$4),V$6,0))</f>
        <v>29.332282955624052</v>
      </c>
      <c r="W155" s="394" cm="1">
        <f t="array" aca="1" ref="W155" ca="1">IF($Q155="Y",VLOOKUP($P155,INDIRECT($Q$4),W$6,0)*INDIRECT($P$3),VLOOKUP($P155,INDIRECT($Q$4),W$6,0))</f>
        <v>30.955637129843737</v>
      </c>
      <c r="X155" s="394" cm="1">
        <f t="array" aca="1" ref="X155" ca="1">IF($Q155="Y",VLOOKUP($P155,INDIRECT($Q$4),X$6,0)*INDIRECT($P$3),VLOOKUP($P155,INDIRECT($Q$4),X$6,0))</f>
        <v>32.617675488640593</v>
      </c>
      <c r="Y155" s="394" cm="1">
        <f t="array" aca="1" ref="Y155" ca="1">IF($Q155="Y",VLOOKUP($P155,INDIRECT($Q$4),Y$6,0)*INDIRECT($P$3),VLOOKUP($P155,INDIRECT($Q$4),Y$6,0))</f>
        <v>34.59754808160416</v>
      </c>
      <c r="Z155" s="394" cm="1">
        <f t="array" aca="1" ref="Z155" ca="1">IF($Q155="Y",VLOOKUP($P155,INDIRECT($Q$4),Z$6,0)*INDIRECT($P$3),VLOOKUP($P155,INDIRECT($Q$4),Z$6,0))</f>
        <v>36.57742067456774</v>
      </c>
      <c r="AA155" s="406" t="str">
        <f t="shared" si="93"/>
        <v>01339C</v>
      </c>
      <c r="AB155" s="406" t="str">
        <f t="shared" si="94"/>
        <v>Y</v>
      </c>
      <c r="AC155" s="412" t="str">
        <f t="shared" si="95"/>
        <v>IT Project Assistant</v>
      </c>
      <c r="AD155" s="406" t="str">
        <f t="shared" si="82"/>
        <v>07</v>
      </c>
      <c r="AE155" s="398" t="str">
        <f t="shared" si="96"/>
        <v>N</v>
      </c>
      <c r="AF155" s="403">
        <f t="shared" ca="1" si="97"/>
        <v>26.202999999999999</v>
      </c>
      <c r="AG155" s="403">
        <f t="shared" ca="1" si="98"/>
        <v>27.864000000000001</v>
      </c>
      <c r="AH155" s="403">
        <f t="shared" ca="1" si="99"/>
        <v>29.332000000000001</v>
      </c>
      <c r="AI155" s="403">
        <f t="shared" ca="1" si="100"/>
        <v>30.956</v>
      </c>
      <c r="AJ155" s="403">
        <f t="shared" ca="1" si="101"/>
        <v>32.618000000000002</v>
      </c>
      <c r="AK155" s="403">
        <f t="shared" ca="1" si="102"/>
        <v>34.597999999999999</v>
      </c>
      <c r="AL155" s="403">
        <f t="shared" ca="1" si="103"/>
        <v>36.576999999999998</v>
      </c>
      <c r="AN155" s="9" t="e">
        <f t="shared" si="83"/>
        <v>#VALUE!</v>
      </c>
    </row>
    <row r="156" spans="1:40" ht="12.75" customHeight="1">
      <c r="A156" s="259" t="s">
        <v>91</v>
      </c>
      <c r="B156" s="259" t="s">
        <v>651</v>
      </c>
      <c r="C156" s="259">
        <v>64</v>
      </c>
      <c r="D156" s="260" t="s">
        <v>650</v>
      </c>
      <c r="E156" s="265">
        <v>415</v>
      </c>
      <c r="F156" s="262">
        <v>9</v>
      </c>
      <c r="G156" s="285">
        <f t="shared" si="84"/>
        <v>33.373398665915616</v>
      </c>
      <c r="H156" s="285">
        <f t="shared" si="85"/>
        <v>35.13076590813472</v>
      </c>
      <c r="I156" s="285">
        <f t="shared" si="86"/>
        <v>36.984843611796705</v>
      </c>
      <c r="J156" s="285">
        <f t="shared" si="87"/>
        <v>38.916289684612984</v>
      </c>
      <c r="K156" s="285">
        <f t="shared" si="88"/>
        <v>40.965169889181318</v>
      </c>
      <c r="L156" s="285">
        <f t="shared" si="89"/>
        <v>43.444160061812916</v>
      </c>
      <c r="M156" s="285">
        <f t="shared" si="90"/>
        <v>45.923150234444492</v>
      </c>
      <c r="P156" s="409" t="str">
        <f t="shared" si="91"/>
        <v>52975C</v>
      </c>
      <c r="Q156" s="397" t="s">
        <v>826</v>
      </c>
      <c r="R156" s="409" t="str">
        <f t="shared" si="92"/>
        <v>IT Security Analyst</v>
      </c>
      <c r="S156" s="397">
        <f t="shared" si="81"/>
        <v>64</v>
      </c>
      <c r="T156" s="443">
        <v>33.373398665915616</v>
      </c>
      <c r="U156" s="443">
        <v>35.13076590813472</v>
      </c>
      <c r="V156" s="443">
        <v>36.984843611796705</v>
      </c>
      <c r="W156" s="443">
        <v>38.916289684612984</v>
      </c>
      <c r="X156" s="443">
        <v>40.965169889181318</v>
      </c>
      <c r="Y156" s="443">
        <v>43.444160061812916</v>
      </c>
      <c r="Z156" s="443">
        <v>45.923150234444492</v>
      </c>
      <c r="AA156" s="406" t="str">
        <f t="shared" si="93"/>
        <v>52975C</v>
      </c>
      <c r="AB156" s="406" t="str">
        <f t="shared" si="94"/>
        <v>Y</v>
      </c>
      <c r="AC156" s="412" t="str">
        <f t="shared" si="95"/>
        <v>IT Security Analyst</v>
      </c>
      <c r="AD156" s="406">
        <f t="shared" si="82"/>
        <v>64</v>
      </c>
      <c r="AE156" s="398" t="str">
        <f t="shared" si="96"/>
        <v>N</v>
      </c>
      <c r="AF156" s="403">
        <f t="shared" si="97"/>
        <v>33.372999999999998</v>
      </c>
      <c r="AG156" s="403">
        <f t="shared" si="98"/>
        <v>35.131</v>
      </c>
      <c r="AH156" s="403">
        <f t="shared" si="99"/>
        <v>36.984999999999999</v>
      </c>
      <c r="AI156" s="403">
        <f t="shared" si="100"/>
        <v>38.915999999999997</v>
      </c>
      <c r="AJ156" s="403">
        <f t="shared" si="101"/>
        <v>40.965000000000003</v>
      </c>
      <c r="AK156" s="403">
        <f t="shared" si="102"/>
        <v>43.444000000000003</v>
      </c>
      <c r="AL156" s="403">
        <f t="shared" si="103"/>
        <v>45.923000000000002</v>
      </c>
      <c r="AN156" s="9" t="e">
        <f t="shared" si="83"/>
        <v>#VALUE!</v>
      </c>
    </row>
    <row r="157" spans="1:40" ht="12.75" customHeight="1">
      <c r="A157" s="272" t="s">
        <v>91</v>
      </c>
      <c r="B157" s="272" t="s">
        <v>276</v>
      </c>
      <c r="C157" s="272" t="s">
        <v>277</v>
      </c>
      <c r="D157" s="273" t="s">
        <v>683</v>
      </c>
      <c r="E157" s="265">
        <v>350</v>
      </c>
      <c r="F157" s="262">
        <v>7</v>
      </c>
      <c r="G157" s="285">
        <f t="shared" ca="1" si="84"/>
        <v>28.774125435296604</v>
      </c>
      <c r="H157" s="285">
        <f t="shared" ca="1" si="85"/>
        <v>30.292479679949732</v>
      </c>
      <c r="I157" s="285">
        <f t="shared" ca="1" si="86"/>
        <v>31.908925964066366</v>
      </c>
      <c r="J157" s="285">
        <f t="shared" ca="1" si="87"/>
        <v>33.566819588801373</v>
      </c>
      <c r="K157" s="285">
        <f t="shared" ca="1" si="88"/>
        <v>35.344910501329672</v>
      </c>
      <c r="L157" s="285">
        <f t="shared" ca="1" si="89"/>
        <v>37.098791055098147</v>
      </c>
      <c r="M157" s="285">
        <f t="shared" ca="1" si="90"/>
        <v>38.852671608866636</v>
      </c>
      <c r="P157" s="409" t="str">
        <f t="shared" si="91"/>
        <v>01336C</v>
      </c>
      <c r="Q157" s="397" t="s">
        <v>826</v>
      </c>
      <c r="R157" s="409" t="str">
        <f t="shared" si="92"/>
        <v>IT Telecom Analyst I</v>
      </c>
      <c r="S157" s="397" t="str">
        <f t="shared" si="81"/>
        <v>74</v>
      </c>
      <c r="T157" s="394" cm="1">
        <f t="array" aca="1" ref="T157" ca="1">IF($Q157="Y",VLOOKUP($P157,INDIRECT($Q$4),T$6,0)*INDIRECT($P$3),VLOOKUP($P157,INDIRECT($Q$4),T$6,0))</f>
        <v>28.774125435296604</v>
      </c>
      <c r="U157" s="394" cm="1">
        <f t="array" aca="1" ref="U157" ca="1">IF($Q157="Y",VLOOKUP($P157,INDIRECT($Q$4),U$6,0)*INDIRECT($P$3),VLOOKUP($P157,INDIRECT($Q$4),U$6,0))</f>
        <v>30.292479679949732</v>
      </c>
      <c r="V157" s="394" cm="1">
        <f t="array" aca="1" ref="V157" ca="1">IF($Q157="Y",VLOOKUP($P157,INDIRECT($Q$4),V$6,0)*INDIRECT($P$3),VLOOKUP($P157,INDIRECT($Q$4),V$6,0))</f>
        <v>31.908925964066366</v>
      </c>
      <c r="W157" s="394" cm="1">
        <f t="array" aca="1" ref="W157" ca="1">IF($Q157="Y",VLOOKUP($P157,INDIRECT($Q$4),W$6,0)*INDIRECT($P$3),VLOOKUP($P157,INDIRECT($Q$4),W$6,0))</f>
        <v>33.566819588801373</v>
      </c>
      <c r="X157" s="394" cm="1">
        <f t="array" aca="1" ref="X157" ca="1">IF($Q157="Y",VLOOKUP($P157,INDIRECT($Q$4),X$6,0)*INDIRECT($P$3),VLOOKUP($P157,INDIRECT($Q$4),X$6,0))</f>
        <v>35.344910501329672</v>
      </c>
      <c r="Y157" s="394" cm="1">
        <f t="array" aca="1" ref="Y157" ca="1">IF($Q157="Y",VLOOKUP($P157,INDIRECT($Q$4),Y$6,0)*INDIRECT($P$3),VLOOKUP($P157,INDIRECT($Q$4),Y$6,0))</f>
        <v>37.098791055098147</v>
      </c>
      <c r="Z157" s="394" cm="1">
        <f t="array" aca="1" ref="Z157" ca="1">IF($Q157="Y",VLOOKUP($P157,INDIRECT($Q$4),Z$6,0)*INDIRECT($P$3),VLOOKUP($P157,INDIRECT($Q$4),Z$6,0))</f>
        <v>38.852671608866636</v>
      </c>
      <c r="AA157" s="406" t="str">
        <f t="shared" si="93"/>
        <v>01336C</v>
      </c>
      <c r="AB157" s="406" t="str">
        <f t="shared" si="94"/>
        <v>Y</v>
      </c>
      <c r="AC157" s="412" t="str">
        <f t="shared" si="95"/>
        <v>IT Telecom Analyst I</v>
      </c>
      <c r="AD157" s="406" t="str">
        <f t="shared" si="82"/>
        <v>74</v>
      </c>
      <c r="AE157" s="398" t="str">
        <f t="shared" si="96"/>
        <v>N</v>
      </c>
      <c r="AF157" s="403">
        <f t="shared" ca="1" si="97"/>
        <v>28.774000000000001</v>
      </c>
      <c r="AG157" s="403">
        <f t="shared" ca="1" si="98"/>
        <v>30.292000000000002</v>
      </c>
      <c r="AH157" s="403">
        <f t="shared" ca="1" si="99"/>
        <v>31.908999999999999</v>
      </c>
      <c r="AI157" s="403">
        <f t="shared" ca="1" si="100"/>
        <v>33.567</v>
      </c>
      <c r="AJ157" s="403">
        <f t="shared" ca="1" si="101"/>
        <v>35.344999999999999</v>
      </c>
      <c r="AK157" s="403">
        <f t="shared" ca="1" si="102"/>
        <v>37.098999999999997</v>
      </c>
      <c r="AL157" s="403">
        <f t="shared" ca="1" si="103"/>
        <v>38.853000000000002</v>
      </c>
      <c r="AN157" s="9" t="e">
        <f t="shared" si="83"/>
        <v>#VALUE!</v>
      </c>
    </row>
    <row r="158" spans="1:40" ht="12.75" customHeight="1">
      <c r="A158" s="259" t="s">
        <v>91</v>
      </c>
      <c r="B158" s="272" t="s">
        <v>279</v>
      </c>
      <c r="C158" s="272" t="s">
        <v>280</v>
      </c>
      <c r="D158" s="260" t="s">
        <v>684</v>
      </c>
      <c r="E158" s="265">
        <v>393</v>
      </c>
      <c r="F158" s="262">
        <v>8</v>
      </c>
      <c r="G158" s="285">
        <f t="shared" ca="1" si="84"/>
        <v>31.615298564603282</v>
      </c>
      <c r="H158" s="285">
        <f t="shared" ca="1" si="85"/>
        <v>33.275306626452142</v>
      </c>
      <c r="I158" s="285">
        <f t="shared" ca="1" si="86"/>
        <v>35.014713354403277</v>
      </c>
      <c r="J158" s="285">
        <f t="shared" ca="1" si="87"/>
        <v>36.868791058065241</v>
      </c>
      <c r="K158" s="285">
        <f t="shared" ca="1" si="88"/>
        <v>38.801618708902147</v>
      </c>
      <c r="L158" s="285">
        <f t="shared" ca="1" si="89"/>
        <v>41.156934990809368</v>
      </c>
      <c r="M158" s="285">
        <f t="shared" ca="1" si="90"/>
        <v>43.51225127271659</v>
      </c>
      <c r="N158" s="23"/>
      <c r="O158" s="23"/>
      <c r="P158" s="409" t="str">
        <f t="shared" si="91"/>
        <v>01337C</v>
      </c>
      <c r="Q158" s="397" t="s">
        <v>826</v>
      </c>
      <c r="R158" s="409" t="str">
        <f t="shared" si="92"/>
        <v>IT Telecom Analyst II</v>
      </c>
      <c r="S158" s="397" t="str">
        <f t="shared" si="81"/>
        <v>63</v>
      </c>
      <c r="T158" s="394" cm="1">
        <f t="array" aca="1" ref="T158" ca="1">IF($Q158="Y",VLOOKUP($P158,INDIRECT($Q$4),T$6,0)*INDIRECT($P$3),VLOOKUP($P158,INDIRECT($Q$4),T$6,0))</f>
        <v>31.615298564603282</v>
      </c>
      <c r="U158" s="394" cm="1">
        <f t="array" aca="1" ref="U158" ca="1">IF($Q158="Y",VLOOKUP($P158,INDIRECT($Q$4),U$6,0)*INDIRECT($P$3),VLOOKUP($P158,INDIRECT($Q$4),U$6,0))</f>
        <v>33.275306626452142</v>
      </c>
      <c r="V158" s="394" cm="1">
        <f t="array" aca="1" ref="V158" ca="1">IF($Q158="Y",VLOOKUP($P158,INDIRECT($Q$4),V$6,0)*INDIRECT($P$3),VLOOKUP($P158,INDIRECT($Q$4),V$6,0))</f>
        <v>35.014713354403277</v>
      </c>
      <c r="W158" s="394" cm="1">
        <f t="array" aca="1" ref="W158" ca="1">IF($Q158="Y",VLOOKUP($P158,INDIRECT($Q$4),W$6,0)*INDIRECT($P$3),VLOOKUP($P158,INDIRECT($Q$4),W$6,0))</f>
        <v>36.868791058065241</v>
      </c>
      <c r="X158" s="394" cm="1">
        <f t="array" aca="1" ref="X158" ca="1">IF($Q158="Y",VLOOKUP($P158,INDIRECT($Q$4),X$6,0)*INDIRECT($P$3),VLOOKUP($P158,INDIRECT($Q$4),X$6,0))</f>
        <v>38.801618708902147</v>
      </c>
      <c r="Y158" s="394" cm="1">
        <f t="array" aca="1" ref="Y158" ca="1">IF($Q158="Y",VLOOKUP($P158,INDIRECT($Q$4),Y$6,0)*INDIRECT($P$3),VLOOKUP($P158,INDIRECT($Q$4),Y$6,0))</f>
        <v>41.156934990809368</v>
      </c>
      <c r="Z158" s="394" cm="1">
        <f t="array" aca="1" ref="Z158" ca="1">IF($Q158="Y",VLOOKUP($P158,INDIRECT($Q$4),Z$6,0)*INDIRECT($P$3),VLOOKUP($P158,INDIRECT($Q$4),Z$6,0))</f>
        <v>43.51225127271659</v>
      </c>
      <c r="AA158" s="406" t="str">
        <f t="shared" si="93"/>
        <v>01337C</v>
      </c>
      <c r="AB158" s="406" t="str">
        <f t="shared" si="94"/>
        <v>Y</v>
      </c>
      <c r="AC158" s="412" t="str">
        <f t="shared" si="95"/>
        <v>IT Telecom Analyst II</v>
      </c>
      <c r="AD158" s="406" t="str">
        <f t="shared" si="82"/>
        <v>63</v>
      </c>
      <c r="AE158" s="398" t="str">
        <f t="shared" si="96"/>
        <v>N</v>
      </c>
      <c r="AF158" s="403">
        <f t="shared" ca="1" si="97"/>
        <v>31.614999999999998</v>
      </c>
      <c r="AG158" s="403">
        <f t="shared" ca="1" si="98"/>
        <v>33.274999999999999</v>
      </c>
      <c r="AH158" s="403">
        <f t="shared" ca="1" si="99"/>
        <v>35.015000000000001</v>
      </c>
      <c r="AI158" s="403">
        <f t="shared" ca="1" si="100"/>
        <v>36.869</v>
      </c>
      <c r="AJ158" s="403">
        <f t="shared" ca="1" si="101"/>
        <v>38.802</v>
      </c>
      <c r="AK158" s="403">
        <f t="shared" ca="1" si="102"/>
        <v>41.156999999999996</v>
      </c>
      <c r="AL158" s="403">
        <f t="shared" ca="1" si="103"/>
        <v>43.512</v>
      </c>
      <c r="AN158" s="9" t="e">
        <f t="shared" si="83"/>
        <v>#VALUE!</v>
      </c>
    </row>
    <row r="159" spans="1:40" ht="12.75" customHeight="1">
      <c r="A159" s="259" t="s">
        <v>91</v>
      </c>
      <c r="B159" s="272" t="s">
        <v>282</v>
      </c>
      <c r="C159" s="272">
        <v>64</v>
      </c>
      <c r="D159" s="260" t="s">
        <v>685</v>
      </c>
      <c r="E159" s="265">
        <v>425</v>
      </c>
      <c r="F159" s="262">
        <v>9</v>
      </c>
      <c r="G159" s="285">
        <f t="shared" ca="1" si="84"/>
        <v>33.373398665915616</v>
      </c>
      <c r="H159" s="285">
        <f t="shared" ca="1" si="85"/>
        <v>35.13076590813472</v>
      </c>
      <c r="I159" s="285">
        <f t="shared" ca="1" si="86"/>
        <v>36.984843611796705</v>
      </c>
      <c r="J159" s="285">
        <f t="shared" ca="1" si="87"/>
        <v>38.916289684612984</v>
      </c>
      <c r="K159" s="285">
        <f t="shared" ca="1" si="88"/>
        <v>40.965169889181318</v>
      </c>
      <c r="L159" s="285">
        <f t="shared" ca="1" si="89"/>
        <v>43.444160061812916</v>
      </c>
      <c r="M159" s="285">
        <f t="shared" ca="1" si="90"/>
        <v>45.923150234444492</v>
      </c>
      <c r="N159" s="23"/>
      <c r="O159" s="23"/>
      <c r="P159" s="409" t="str">
        <f t="shared" si="91"/>
        <v>01338C</v>
      </c>
      <c r="Q159" s="397" t="s">
        <v>826</v>
      </c>
      <c r="R159" s="409" t="str">
        <f t="shared" si="92"/>
        <v>IT Telecom Analyst III</v>
      </c>
      <c r="S159" s="397">
        <f t="shared" si="81"/>
        <v>64</v>
      </c>
      <c r="T159" s="394" cm="1">
        <f t="array" aca="1" ref="T159" ca="1">IF($Q159="Y",VLOOKUP($P159,INDIRECT($Q$4),T$6,0)*INDIRECT($P$3),VLOOKUP($P159,INDIRECT($Q$4),T$6,0))</f>
        <v>33.373398665915616</v>
      </c>
      <c r="U159" s="394" cm="1">
        <f t="array" aca="1" ref="U159" ca="1">IF($Q159="Y",VLOOKUP($P159,INDIRECT($Q$4),U$6,0)*INDIRECT($P$3),VLOOKUP($P159,INDIRECT($Q$4),U$6,0))</f>
        <v>35.13076590813472</v>
      </c>
      <c r="V159" s="394" cm="1">
        <f t="array" aca="1" ref="V159" ca="1">IF($Q159="Y",VLOOKUP($P159,INDIRECT($Q$4),V$6,0)*INDIRECT($P$3),VLOOKUP($P159,INDIRECT($Q$4),V$6,0))</f>
        <v>36.984843611796705</v>
      </c>
      <c r="W159" s="394" cm="1">
        <f t="array" aca="1" ref="W159" ca="1">IF($Q159="Y",VLOOKUP($P159,INDIRECT($Q$4),W$6,0)*INDIRECT($P$3),VLOOKUP($P159,INDIRECT($Q$4),W$6,0))</f>
        <v>38.916289684612984</v>
      </c>
      <c r="X159" s="394" cm="1">
        <f t="array" aca="1" ref="X159" ca="1">IF($Q159="Y",VLOOKUP($P159,INDIRECT($Q$4),X$6,0)*INDIRECT($P$3),VLOOKUP($P159,INDIRECT($Q$4),X$6,0))</f>
        <v>40.965169889181318</v>
      </c>
      <c r="Y159" s="394" cm="1">
        <f t="array" aca="1" ref="Y159" ca="1">IF($Q159="Y",VLOOKUP($P159,INDIRECT($Q$4),Y$6,0)*INDIRECT($P$3),VLOOKUP($P159,INDIRECT($Q$4),Y$6,0))</f>
        <v>43.444160061812916</v>
      </c>
      <c r="Z159" s="394" cm="1">
        <f t="array" aca="1" ref="Z159" ca="1">IF($Q159="Y",VLOOKUP($P159,INDIRECT($Q$4),Z$6,0)*INDIRECT($P$3),VLOOKUP($P159,INDIRECT($Q$4),Z$6,0))</f>
        <v>45.923150234444492</v>
      </c>
      <c r="AA159" s="406" t="str">
        <f t="shared" si="93"/>
        <v>01338C</v>
      </c>
      <c r="AB159" s="406" t="str">
        <f t="shared" si="94"/>
        <v>Y</v>
      </c>
      <c r="AC159" s="412" t="str">
        <f t="shared" si="95"/>
        <v>IT Telecom Analyst III</v>
      </c>
      <c r="AD159" s="406">
        <f t="shared" si="82"/>
        <v>64</v>
      </c>
      <c r="AE159" s="398" t="str">
        <f t="shared" si="96"/>
        <v>N</v>
      </c>
      <c r="AF159" s="403">
        <f t="shared" ca="1" si="97"/>
        <v>33.372999999999998</v>
      </c>
      <c r="AG159" s="403">
        <f t="shared" ca="1" si="98"/>
        <v>35.131</v>
      </c>
      <c r="AH159" s="403">
        <f t="shared" ca="1" si="99"/>
        <v>36.984999999999999</v>
      </c>
      <c r="AI159" s="403">
        <f t="shared" ca="1" si="100"/>
        <v>38.915999999999997</v>
      </c>
      <c r="AJ159" s="403">
        <f t="shared" ca="1" si="101"/>
        <v>40.965000000000003</v>
      </c>
      <c r="AK159" s="403">
        <f t="shared" ca="1" si="102"/>
        <v>43.444000000000003</v>
      </c>
      <c r="AL159" s="403">
        <f t="shared" ca="1" si="103"/>
        <v>45.923000000000002</v>
      </c>
      <c r="AN159" s="9" t="e">
        <f t="shared" si="83"/>
        <v>#VALUE!</v>
      </c>
    </row>
    <row r="160" spans="1:40" ht="12.75" customHeight="1">
      <c r="A160" s="259" t="s">
        <v>16</v>
      </c>
      <c r="B160" s="272" t="s">
        <v>817</v>
      </c>
      <c r="C160" s="272">
        <v>51</v>
      </c>
      <c r="D160" s="260" t="s">
        <v>816</v>
      </c>
      <c r="E160" s="265">
        <v>458</v>
      </c>
      <c r="F160" s="262">
        <v>10</v>
      </c>
      <c r="G160" s="285">
        <f t="shared" si="84"/>
        <v>75850.843856459382</v>
      </c>
      <c r="H160" s="285">
        <f t="shared" si="85"/>
        <v>79664.220245833203</v>
      </c>
      <c r="I160" s="285">
        <f t="shared" si="86"/>
        <v>83968.996305578476</v>
      </c>
      <c r="J160" s="285">
        <f t="shared" si="87"/>
        <v>88276.646047606599</v>
      </c>
      <c r="K160" s="285">
        <f t="shared" si="88"/>
        <v>92785.453549435901</v>
      </c>
      <c r="L160" s="285">
        <f t="shared" si="89"/>
        <v>98431.22537402343</v>
      </c>
      <c r="M160" s="285">
        <f t="shared" si="90"/>
        <v>104076.99719861092</v>
      </c>
      <c r="N160" s="23"/>
      <c r="O160" s="23"/>
      <c r="P160" s="409" t="str">
        <f t="shared" si="91"/>
        <v>53033C</v>
      </c>
      <c r="Q160" s="397" t="s">
        <v>826</v>
      </c>
      <c r="R160" s="409" t="str">
        <f t="shared" si="92"/>
        <v>Language Services Program Management Coordinator</v>
      </c>
      <c r="S160" s="397">
        <f t="shared" si="81"/>
        <v>51</v>
      </c>
      <c r="T160" s="443">
        <v>75850.843856459382</v>
      </c>
      <c r="U160" s="443">
        <v>79664.220245833203</v>
      </c>
      <c r="V160" s="443">
        <v>83968.996305578476</v>
      </c>
      <c r="W160" s="443">
        <v>88276.646047606599</v>
      </c>
      <c r="X160" s="443">
        <v>92785.453549435901</v>
      </c>
      <c r="Y160" s="443">
        <v>98431.22537402343</v>
      </c>
      <c r="Z160" s="443">
        <v>104076.99719861092</v>
      </c>
      <c r="AA160" s="406" t="str">
        <f t="shared" si="93"/>
        <v>53033C</v>
      </c>
      <c r="AB160" s="406" t="str">
        <f t="shared" si="94"/>
        <v>Y</v>
      </c>
      <c r="AC160" s="412" t="str">
        <f t="shared" si="95"/>
        <v>Language Services Program Management Coordinator</v>
      </c>
      <c r="AD160" s="406">
        <f t="shared" si="82"/>
        <v>51</v>
      </c>
      <c r="AE160" s="398" t="str">
        <f t="shared" si="96"/>
        <v>E</v>
      </c>
      <c r="AF160" s="403">
        <f t="shared" si="97"/>
        <v>36.466999999999999</v>
      </c>
      <c r="AG160" s="403">
        <f t="shared" si="98"/>
        <v>38.300999999999995</v>
      </c>
      <c r="AH160" s="403">
        <f t="shared" si="99"/>
        <v>40.369999999999997</v>
      </c>
      <c r="AI160" s="403">
        <f t="shared" si="100"/>
        <v>42.440999999999995</v>
      </c>
      <c r="AJ160" s="403">
        <f t="shared" si="101"/>
        <v>44.608999999999995</v>
      </c>
      <c r="AK160" s="403">
        <f t="shared" si="102"/>
        <v>47.323</v>
      </c>
      <c r="AL160" s="403">
        <f t="shared" si="103"/>
        <v>50.037999999999997</v>
      </c>
      <c r="AN160" s="9" t="e">
        <f t="shared" si="83"/>
        <v>#VALUE!</v>
      </c>
    </row>
    <row r="161" spans="1:40" ht="12.75" customHeight="1">
      <c r="A161" s="259" t="s">
        <v>16</v>
      </c>
      <c r="B161" s="259" t="s">
        <v>761</v>
      </c>
      <c r="C161" s="259">
        <v>45</v>
      </c>
      <c r="D161" s="260" t="s">
        <v>737</v>
      </c>
      <c r="E161" s="265">
        <v>435</v>
      </c>
      <c r="F161" s="262">
        <v>9</v>
      </c>
      <c r="G161" s="285">
        <f t="shared" ca="1" si="84"/>
        <v>70603.500007931434</v>
      </c>
      <c r="H161" s="285">
        <f t="shared" ca="1" si="85"/>
        <v>74336.413293384787</v>
      </c>
      <c r="I161" s="285">
        <f t="shared" ca="1" si="86"/>
        <v>78557.852566926696</v>
      </c>
      <c r="J161" s="285">
        <f t="shared" ca="1" si="87"/>
        <v>82736.186606225529</v>
      </c>
      <c r="K161" s="285">
        <f t="shared" ca="1" si="88"/>
        <v>87167.404686417227</v>
      </c>
      <c r="L161" s="285">
        <f t="shared" ca="1" si="89"/>
        <v>92346.370778017896</v>
      </c>
      <c r="M161" s="285">
        <f t="shared" ca="1" si="90"/>
        <v>97525.336869618535</v>
      </c>
      <c r="P161" s="409" t="str">
        <f t="shared" si="91"/>
        <v>53017C</v>
      </c>
      <c r="Q161" s="397" t="s">
        <v>826</v>
      </c>
      <c r="R161" s="409" t="str">
        <f t="shared" si="92"/>
        <v>Law Enforcement Auditor</v>
      </c>
      <c r="S161" s="397">
        <f t="shared" si="81"/>
        <v>45</v>
      </c>
      <c r="T161" s="394" cm="1">
        <f t="array" aca="1" ref="T161" ca="1">IF($Q161="Y",VLOOKUP($P161,INDIRECT($Q$4),T$6,0)*INDIRECT($P$3),VLOOKUP($P161,INDIRECT($Q$4),T$6,0))</f>
        <v>70603.500007931434</v>
      </c>
      <c r="U161" s="394" cm="1">
        <f t="array" aca="1" ref="U161" ca="1">IF($Q161="Y",VLOOKUP($P161,INDIRECT($Q$4),U$6,0)*INDIRECT($P$3),VLOOKUP($P161,INDIRECT($Q$4),U$6,0))</f>
        <v>74336.413293384787</v>
      </c>
      <c r="V161" s="394" cm="1">
        <f t="array" aca="1" ref="V161" ca="1">IF($Q161="Y",VLOOKUP($P161,INDIRECT($Q$4),V$6,0)*INDIRECT($P$3),VLOOKUP($P161,INDIRECT($Q$4),V$6,0))</f>
        <v>78557.852566926696</v>
      </c>
      <c r="W161" s="394" cm="1">
        <f t="array" aca="1" ref="W161" ca="1">IF($Q161="Y",VLOOKUP($P161,INDIRECT($Q$4),W$6,0)*INDIRECT($P$3),VLOOKUP($P161,INDIRECT($Q$4),W$6,0))</f>
        <v>82736.186606225529</v>
      </c>
      <c r="X161" s="394" cm="1">
        <f t="array" aca="1" ref="X161" ca="1">IF($Q161="Y",VLOOKUP($P161,INDIRECT($Q$4),X$6,0)*INDIRECT($P$3),VLOOKUP($P161,INDIRECT($Q$4),X$6,0))</f>
        <v>87167.404686417227</v>
      </c>
      <c r="Y161" s="394" cm="1">
        <f t="array" aca="1" ref="Y161" ca="1">IF($Q161="Y",VLOOKUP($P161,INDIRECT($Q$4),Y$6,0)*INDIRECT($P$3),VLOOKUP($P161,INDIRECT($Q$4),Y$6,0))</f>
        <v>92346.370778017896</v>
      </c>
      <c r="Z161" s="394" cm="1">
        <f t="array" aca="1" ref="Z161" ca="1">IF($Q161="Y",VLOOKUP($P161,INDIRECT($Q$4),Z$6,0)*INDIRECT($P$3),VLOOKUP($P161,INDIRECT($Q$4),Z$6,0))</f>
        <v>97525.336869618535</v>
      </c>
      <c r="AA161" s="406" t="str">
        <f t="shared" si="93"/>
        <v>53017C</v>
      </c>
      <c r="AB161" s="406" t="str">
        <f t="shared" si="94"/>
        <v>Y</v>
      </c>
      <c r="AC161" s="412" t="str">
        <f t="shared" si="95"/>
        <v>Law Enforcement Auditor</v>
      </c>
      <c r="AD161" s="406">
        <f t="shared" si="82"/>
        <v>45</v>
      </c>
      <c r="AE161" s="398" t="str">
        <f t="shared" si="96"/>
        <v>E</v>
      </c>
      <c r="AF161" s="403">
        <f t="shared" ca="1" si="97"/>
        <v>33.943999999999996</v>
      </c>
      <c r="AG161" s="403">
        <f t="shared" ca="1" si="98"/>
        <v>35.738999999999997</v>
      </c>
      <c r="AH161" s="403">
        <f t="shared" ca="1" si="99"/>
        <v>37.768999999999998</v>
      </c>
      <c r="AI161" s="403">
        <f t="shared" ca="1" si="100"/>
        <v>39.777999999999999</v>
      </c>
      <c r="AJ161" s="403">
        <f t="shared" ca="1" si="101"/>
        <v>41.907999999999994</v>
      </c>
      <c r="AK161" s="403">
        <f t="shared" ca="1" si="102"/>
        <v>44.397999999999996</v>
      </c>
      <c r="AL161" s="403">
        <f t="shared" ca="1" si="103"/>
        <v>46.887999999999998</v>
      </c>
      <c r="AN161" s="9" t="e">
        <f t="shared" si="83"/>
        <v>#VALUE!</v>
      </c>
    </row>
    <row r="162" spans="1:40" ht="12.75" customHeight="1">
      <c r="A162" s="259" t="s">
        <v>16</v>
      </c>
      <c r="B162" s="259" t="s">
        <v>938</v>
      </c>
      <c r="C162" s="259" t="s">
        <v>939</v>
      </c>
      <c r="D162" s="260" t="s">
        <v>940</v>
      </c>
      <c r="E162" s="265">
        <v>493</v>
      </c>
      <c r="F162" s="262">
        <v>10</v>
      </c>
      <c r="G162" s="285">
        <f t="shared" si="84"/>
        <v>92974</v>
      </c>
      <c r="H162" s="285">
        <f t="shared" si="85"/>
        <v>97868</v>
      </c>
      <c r="I162" s="285">
        <f t="shared" si="86"/>
        <v>103019</v>
      </c>
      <c r="J162" s="285">
        <f t="shared" si="87"/>
        <v>108441</v>
      </c>
      <c r="K162" s="285">
        <f t="shared" si="88"/>
        <v>114148</v>
      </c>
      <c r="L162" s="285">
        <f t="shared" si="89"/>
        <v>120156</v>
      </c>
      <c r="M162" s="285">
        <f t="shared" si="90"/>
        <v>126480</v>
      </c>
      <c r="P162" s="409" t="str">
        <f t="shared" si="91"/>
        <v>59467C</v>
      </c>
      <c r="Q162" s="397" t="s">
        <v>826</v>
      </c>
      <c r="R162" s="409" t="str">
        <f t="shared" si="92"/>
        <v>Lead Clinician Nurse Practitioner/Physician Assistant</v>
      </c>
      <c r="S162" s="397" t="str">
        <f t="shared" si="81"/>
        <v>123</v>
      </c>
      <c r="T162" s="443">
        <v>92974</v>
      </c>
      <c r="U162" s="443">
        <v>97868</v>
      </c>
      <c r="V162" s="443">
        <v>103019</v>
      </c>
      <c r="W162" s="443">
        <v>108441</v>
      </c>
      <c r="X162" s="443">
        <v>114148</v>
      </c>
      <c r="Y162" s="443">
        <v>120156</v>
      </c>
      <c r="Z162" s="443">
        <v>126480</v>
      </c>
      <c r="AA162" s="406" t="str">
        <f t="shared" si="93"/>
        <v>59467C</v>
      </c>
      <c r="AB162" s="406" t="str">
        <f t="shared" si="94"/>
        <v>Y</v>
      </c>
      <c r="AC162" s="412" t="str">
        <f t="shared" si="95"/>
        <v>Lead Clinician Nurse Practitioner/Physician Assistant</v>
      </c>
      <c r="AD162" s="406" t="str">
        <f t="shared" si="82"/>
        <v>123</v>
      </c>
      <c r="AE162" s="398" t="str">
        <f t="shared" si="96"/>
        <v>E</v>
      </c>
      <c r="AF162" s="403">
        <f t="shared" si="97"/>
        <v>44.699999999999996</v>
      </c>
      <c r="AG162" s="403">
        <f t="shared" si="98"/>
        <v>47.052</v>
      </c>
      <c r="AH162" s="403">
        <f t="shared" si="99"/>
        <v>49.528999999999996</v>
      </c>
      <c r="AI162" s="403">
        <f t="shared" si="100"/>
        <v>52.135999999999996</v>
      </c>
      <c r="AJ162" s="403">
        <f t="shared" si="101"/>
        <v>54.878999999999998</v>
      </c>
      <c r="AK162" s="403">
        <f t="shared" si="102"/>
        <v>57.768000000000001</v>
      </c>
      <c r="AL162" s="403">
        <f t="shared" si="103"/>
        <v>60.808</v>
      </c>
      <c r="AN162" s="9" t="e">
        <f t="shared" si="83"/>
        <v>#VALUE!</v>
      </c>
    </row>
    <row r="163" spans="1:40" ht="12.75" customHeight="1">
      <c r="A163" s="259" t="s">
        <v>91</v>
      </c>
      <c r="B163" s="259" t="s">
        <v>567</v>
      </c>
      <c r="C163" s="259">
        <v>99</v>
      </c>
      <c r="D163" s="260" t="s">
        <v>561</v>
      </c>
      <c r="E163" s="265">
        <v>420</v>
      </c>
      <c r="F163" s="262">
        <v>9</v>
      </c>
      <c r="G163" s="285">
        <f t="shared" ca="1" si="84"/>
        <v>33.373079203053543</v>
      </c>
      <c r="H163" s="285">
        <f t="shared" ca="1" si="85"/>
        <v>35.130605413514985</v>
      </c>
      <c r="I163" s="285">
        <f t="shared" ca="1" si="86"/>
        <v>36.985109001116832</v>
      </c>
      <c r="J163" s="285">
        <f t="shared" ca="1" si="87"/>
        <v>38.915996629254501</v>
      </c>
      <c r="K163" s="285">
        <f t="shared" ca="1" si="88"/>
        <v>40.965116285735888</v>
      </c>
      <c r="L163" s="285">
        <f t="shared" ca="1" si="89"/>
        <v>43.444092635776627</v>
      </c>
      <c r="M163" s="285">
        <f t="shared" ca="1" si="90"/>
        <v>45.922526707846394</v>
      </c>
      <c r="P163" s="409" t="str">
        <f t="shared" si="91"/>
        <v>06012C</v>
      </c>
      <c r="Q163" s="397" t="s">
        <v>826</v>
      </c>
      <c r="R163" s="409" t="str">
        <f t="shared" si="92"/>
        <v>Lead Inspector Zoning</v>
      </c>
      <c r="S163" s="397">
        <f t="shared" si="81"/>
        <v>99</v>
      </c>
      <c r="T163" s="394" cm="1">
        <f t="array" aca="1" ref="T163" ca="1">IF($Q163="Y",VLOOKUP($P163,INDIRECT($Q$4),T$6,0)*INDIRECT($P$3),VLOOKUP($P163,INDIRECT($Q$4),T$6,0))</f>
        <v>33.373079203053543</v>
      </c>
      <c r="U163" s="394" cm="1">
        <f t="array" aca="1" ref="U163" ca="1">IF($Q163="Y",VLOOKUP($P163,INDIRECT($Q$4),U$6,0)*INDIRECT($P$3),VLOOKUP($P163,INDIRECT($Q$4),U$6,0))</f>
        <v>35.130605413514985</v>
      </c>
      <c r="V163" s="394" cm="1">
        <f t="array" aca="1" ref="V163" ca="1">IF($Q163="Y",VLOOKUP($P163,INDIRECT($Q$4),V$6,0)*INDIRECT($P$3),VLOOKUP($P163,INDIRECT($Q$4),V$6,0))</f>
        <v>36.985109001116832</v>
      </c>
      <c r="W163" s="394" cm="1">
        <f t="array" aca="1" ref="W163" ca="1">IF($Q163="Y",VLOOKUP($P163,INDIRECT($Q$4),W$6,0)*INDIRECT($P$3),VLOOKUP($P163,INDIRECT($Q$4),W$6,0))</f>
        <v>38.915996629254501</v>
      </c>
      <c r="X163" s="394" cm="1">
        <f t="array" aca="1" ref="X163" ca="1">IF($Q163="Y",VLOOKUP($P163,INDIRECT($Q$4),X$6,0)*INDIRECT($P$3),VLOOKUP($P163,INDIRECT($Q$4),X$6,0))</f>
        <v>40.965116285735888</v>
      </c>
      <c r="Y163" s="394" cm="1">
        <f t="array" aca="1" ref="Y163" ca="1">IF($Q163="Y",VLOOKUP($P163,INDIRECT($Q$4),Y$6,0)*INDIRECT($P$3),VLOOKUP($P163,INDIRECT($Q$4),Y$6,0))</f>
        <v>43.444092635776627</v>
      </c>
      <c r="Z163" s="394" cm="1">
        <f t="array" aca="1" ref="Z163" ca="1">IF($Q163="Y",VLOOKUP($P163,INDIRECT($Q$4),Z$6,0)*INDIRECT($P$3),VLOOKUP($P163,INDIRECT($Q$4),Z$6,0))</f>
        <v>45.922526707846394</v>
      </c>
      <c r="AA163" s="406" t="str">
        <f t="shared" si="93"/>
        <v>06012C</v>
      </c>
      <c r="AB163" s="406" t="str">
        <f t="shared" si="94"/>
        <v>Y</v>
      </c>
      <c r="AC163" s="412" t="str">
        <f t="shared" si="95"/>
        <v>Lead Inspector Zoning</v>
      </c>
      <c r="AD163" s="406">
        <f t="shared" si="82"/>
        <v>99</v>
      </c>
      <c r="AE163" s="398" t="str">
        <f t="shared" si="96"/>
        <v>N</v>
      </c>
      <c r="AF163" s="403">
        <f t="shared" ref="AF163:AL163" ca="1" si="104">IF($AE163="N",ROUND(T163,3),IF($AE163="E",ROUNDUP(T163/2080,3),"check"))</f>
        <v>33.372999999999998</v>
      </c>
      <c r="AG163" s="403">
        <f t="shared" ca="1" si="104"/>
        <v>35.131</v>
      </c>
      <c r="AH163" s="403">
        <f t="shared" ca="1" si="104"/>
        <v>36.984999999999999</v>
      </c>
      <c r="AI163" s="403">
        <f t="shared" ca="1" si="104"/>
        <v>38.915999999999997</v>
      </c>
      <c r="AJ163" s="403">
        <f t="shared" ca="1" si="104"/>
        <v>40.965000000000003</v>
      </c>
      <c r="AK163" s="403">
        <f t="shared" ca="1" si="104"/>
        <v>43.444000000000003</v>
      </c>
      <c r="AL163" s="403">
        <f t="shared" ca="1" si="104"/>
        <v>45.923000000000002</v>
      </c>
      <c r="AN163" s="9" t="e">
        <f t="shared" si="83"/>
        <v>#VALUE!</v>
      </c>
    </row>
    <row r="164" spans="1:40" ht="12.75" customHeight="1">
      <c r="A164" s="259" t="s">
        <v>16</v>
      </c>
      <c r="B164" s="259" t="s">
        <v>130</v>
      </c>
      <c r="C164" s="259">
        <v>39</v>
      </c>
      <c r="D164" s="260" t="s">
        <v>131</v>
      </c>
      <c r="E164" s="265">
        <v>423</v>
      </c>
      <c r="F164" s="262">
        <v>9</v>
      </c>
      <c r="G164" s="285">
        <f t="shared" ca="1" si="84"/>
        <v>69416.669225104488</v>
      </c>
      <c r="H164" s="285">
        <f t="shared" ca="1" si="85"/>
        <v>73071.993088920237</v>
      </c>
      <c r="I164" s="285">
        <f t="shared" ca="1" si="86"/>
        <v>76928.474712537136</v>
      </c>
      <c r="J164" s="285">
        <f t="shared" ca="1" si="87"/>
        <v>80945.882543995001</v>
      </c>
      <c r="K164" s="285">
        <f t="shared" ca="1" si="88"/>
        <v>85207.553369497167</v>
      </c>
      <c r="L164" s="285">
        <f t="shared" ca="1" si="89"/>
        <v>90362.939384973113</v>
      </c>
      <c r="M164" s="285">
        <f t="shared" ca="1" si="90"/>
        <v>95521.199082731953</v>
      </c>
      <c r="P164" s="409" t="str">
        <f t="shared" si="91"/>
        <v>06059C</v>
      </c>
      <c r="Q164" s="397" t="s">
        <v>826</v>
      </c>
      <c r="R164" s="409" t="str">
        <f t="shared" si="92"/>
        <v>Legal Analyst Police Conduct Review</v>
      </c>
      <c r="S164" s="397">
        <f t="shared" si="81"/>
        <v>39</v>
      </c>
      <c r="T164" s="394" cm="1">
        <f t="array" aca="1" ref="T164" ca="1">IF($Q164="Y",VLOOKUP($P164,INDIRECT($Q$4),T$6,0)*INDIRECT($P$3),VLOOKUP($P164,INDIRECT($Q$4),T$6,0))</f>
        <v>69416.669225104488</v>
      </c>
      <c r="U164" s="394" cm="1">
        <f t="array" aca="1" ref="U164" ca="1">IF($Q164="Y",VLOOKUP($P164,INDIRECT($Q$4),U$6,0)*INDIRECT($P$3),VLOOKUP($P164,INDIRECT($Q$4),U$6,0))</f>
        <v>73071.993088920237</v>
      </c>
      <c r="V164" s="394" cm="1">
        <f t="array" aca="1" ref="V164" ca="1">IF($Q164="Y",VLOOKUP($P164,INDIRECT($Q$4),V$6,0)*INDIRECT($P$3),VLOOKUP($P164,INDIRECT($Q$4),V$6,0))</f>
        <v>76928.474712537136</v>
      </c>
      <c r="W164" s="394" cm="1">
        <f t="array" aca="1" ref="W164" ca="1">IF($Q164="Y",VLOOKUP($P164,INDIRECT($Q$4),W$6,0)*INDIRECT($P$3),VLOOKUP($P164,INDIRECT($Q$4),W$6,0))</f>
        <v>80945.882543995001</v>
      </c>
      <c r="X164" s="394" cm="1">
        <f t="array" aca="1" ref="X164" ca="1">IF($Q164="Y",VLOOKUP($P164,INDIRECT($Q$4),X$6,0)*INDIRECT($P$3),VLOOKUP($P164,INDIRECT($Q$4),X$6,0))</f>
        <v>85207.553369497167</v>
      </c>
      <c r="Y164" s="394" cm="1">
        <f t="array" aca="1" ref="Y164" ca="1">IF($Q164="Y",VLOOKUP($P164,INDIRECT($Q$4),Y$6,0)*INDIRECT($P$3),VLOOKUP($P164,INDIRECT($Q$4),Y$6,0))</f>
        <v>90362.939384973113</v>
      </c>
      <c r="Z164" s="394" cm="1">
        <f t="array" aca="1" ref="Z164" ca="1">IF($Q164="Y",VLOOKUP($P164,INDIRECT($Q$4),Z$6,0)*INDIRECT($P$3),VLOOKUP($P164,INDIRECT($Q$4),Z$6,0))</f>
        <v>95521.199082731953</v>
      </c>
      <c r="AA164" s="406" t="str">
        <f t="shared" si="93"/>
        <v>06059C</v>
      </c>
      <c r="AB164" s="406" t="str">
        <f t="shared" si="94"/>
        <v>Y</v>
      </c>
      <c r="AC164" s="412" t="str">
        <f t="shared" si="95"/>
        <v>Legal Analyst Police Conduct Review</v>
      </c>
      <c r="AD164" s="406">
        <f t="shared" si="82"/>
        <v>39</v>
      </c>
      <c r="AE164" s="398" t="str">
        <f t="shared" si="96"/>
        <v>E</v>
      </c>
      <c r="AF164" s="403">
        <f t="shared" ref="AF164:AH165" ca="1" si="105">IF($AE164="N",ROUND(T164,3),IF($AE164="E",ROUNDUP(T164/2080,3),"check"))</f>
        <v>33.373999999999995</v>
      </c>
      <c r="AG164" s="403">
        <f t="shared" ca="1" si="105"/>
        <v>35.131</v>
      </c>
      <c r="AH164" s="403">
        <f t="shared" ca="1" si="105"/>
        <v>36.984999999999999</v>
      </c>
      <c r="AI164" s="403">
        <f t="shared" ref="AI164:AL165" ca="1" si="106">IF($AE164="N",ROUND(W164,3),IF($AE164="E",ROUNDUP(W164/2080,3),"check"))</f>
        <v>38.916999999999994</v>
      </c>
      <c r="AJ164" s="403">
        <f t="shared" ca="1" si="106"/>
        <v>40.966000000000001</v>
      </c>
      <c r="AK164" s="403">
        <f t="shared" ca="1" si="106"/>
        <v>43.443999999999996</v>
      </c>
      <c r="AL164" s="403">
        <f t="shared" ca="1" si="106"/>
        <v>45.923999999999999</v>
      </c>
      <c r="AN164" s="9" t="e">
        <f t="shared" si="83"/>
        <v>#VALUE!</v>
      </c>
    </row>
    <row r="165" spans="1:40" ht="12.75" customHeight="1">
      <c r="A165" s="259" t="s">
        <v>16</v>
      </c>
      <c r="B165" s="457" t="s">
        <v>52</v>
      </c>
      <c r="C165" s="259">
        <v>99</v>
      </c>
      <c r="D165" s="260" t="s">
        <v>892</v>
      </c>
      <c r="E165" s="265">
        <v>420</v>
      </c>
      <c r="F165" s="262">
        <v>9</v>
      </c>
      <c r="G165" s="285">
        <f t="shared" si="84"/>
        <v>69416.005404497148</v>
      </c>
      <c r="H165" s="285">
        <f t="shared" si="85"/>
        <v>73071.659741775409</v>
      </c>
      <c r="I165" s="285">
        <f t="shared" si="86"/>
        <v>76929.026459535453</v>
      </c>
      <c r="J165" s="285">
        <f t="shared" si="87"/>
        <v>80945.273323351023</v>
      </c>
      <c r="K165" s="285">
        <f t="shared" si="88"/>
        <v>85207.441295888144</v>
      </c>
      <c r="L165" s="285">
        <f t="shared" si="89"/>
        <v>90363.712538271342</v>
      </c>
      <c r="M165" s="285">
        <f t="shared" si="90"/>
        <v>95518.856567309995</v>
      </c>
      <c r="P165" s="409" t="str">
        <f t="shared" si="91"/>
        <v>01875C</v>
      </c>
      <c r="Q165" s="397" t="s">
        <v>826</v>
      </c>
      <c r="R165" s="409" t="str">
        <f t="shared" si="92"/>
        <v>Legislative Business Analyst</v>
      </c>
      <c r="S165" s="397">
        <f t="shared" si="81"/>
        <v>99</v>
      </c>
      <c r="T165" s="458">
        <v>69416.005404497148</v>
      </c>
      <c r="U165" s="458">
        <v>73071.659741775409</v>
      </c>
      <c r="V165" s="458">
        <v>76929.026459535453</v>
      </c>
      <c r="W165" s="458">
        <v>80945.273323351023</v>
      </c>
      <c r="X165" s="458">
        <v>85207.441295888144</v>
      </c>
      <c r="Y165" s="458">
        <v>90363.712538271342</v>
      </c>
      <c r="Z165" s="458">
        <v>95518.856567309995</v>
      </c>
      <c r="AA165" s="406" t="str">
        <f>B165</f>
        <v>01875C</v>
      </c>
      <c r="AB165" s="406" t="str">
        <f>Q165</f>
        <v>Y</v>
      </c>
      <c r="AC165" s="412" t="str">
        <f t="shared" si="95"/>
        <v>Legislative Business Analyst</v>
      </c>
      <c r="AD165" s="406">
        <f>C165</f>
        <v>99</v>
      </c>
      <c r="AE165" s="398" t="str">
        <f>LEFT(A165,1)</f>
        <v>E</v>
      </c>
      <c r="AF165" s="403">
        <f t="shared" si="105"/>
        <v>33.373999999999995</v>
      </c>
      <c r="AG165" s="403">
        <f t="shared" si="105"/>
        <v>35.131</v>
      </c>
      <c r="AH165" s="403">
        <f t="shared" si="105"/>
        <v>36.985999999999997</v>
      </c>
      <c r="AI165" s="403">
        <f t="shared" si="106"/>
        <v>38.915999999999997</v>
      </c>
      <c r="AJ165" s="403">
        <f t="shared" si="106"/>
        <v>40.966000000000001</v>
      </c>
      <c r="AK165" s="403">
        <f t="shared" si="106"/>
        <v>43.445</v>
      </c>
      <c r="AL165" s="403">
        <f t="shared" si="106"/>
        <v>45.922999999999995</v>
      </c>
      <c r="AN165" s="9" t="e">
        <f t="shared" si="83"/>
        <v>#VALUE!</v>
      </c>
    </row>
    <row r="166" spans="1:40" ht="12.75" customHeight="1">
      <c r="A166" s="259" t="s">
        <v>16</v>
      </c>
      <c r="B166" s="259" t="s">
        <v>144</v>
      </c>
      <c r="C166" s="259">
        <v>65</v>
      </c>
      <c r="D166" s="260" t="s">
        <v>448</v>
      </c>
      <c r="E166" s="265">
        <v>508</v>
      </c>
      <c r="F166" s="262">
        <v>11</v>
      </c>
      <c r="G166" s="285">
        <f t="shared" ca="1" si="84"/>
        <v>81141.292939230421</v>
      </c>
      <c r="H166" s="285">
        <f t="shared" ca="1" si="85"/>
        <v>85405.837447015452</v>
      </c>
      <c r="I166" s="285">
        <f t="shared" ca="1" si="86"/>
        <v>89874.413396884542</v>
      </c>
      <c r="J166" s="285">
        <f t="shared" ca="1" si="87"/>
        <v>94627.483892758159</v>
      </c>
      <c r="K166" s="285">
        <f t="shared" ca="1" si="88"/>
        <v>99590.333195281535</v>
      </c>
      <c r="L166" s="285">
        <f t="shared" ca="1" si="89"/>
        <v>105633.2083982309</v>
      </c>
      <c r="M166" s="285">
        <f t="shared" ca="1" si="90"/>
        <v>111676.08360118016</v>
      </c>
      <c r="P166" s="409" t="str">
        <f t="shared" si="91"/>
        <v>07165C</v>
      </c>
      <c r="Q166" s="397" t="s">
        <v>826</v>
      </c>
      <c r="R166" s="409" t="str">
        <f t="shared" si="92"/>
        <v>Loan Portfolio Specialist</v>
      </c>
      <c r="S166" s="397">
        <f t="shared" si="81"/>
        <v>65</v>
      </c>
      <c r="T166" s="394" cm="1">
        <f t="array" aca="1" ref="T166" ca="1">IF($Q166="Y",VLOOKUP($P166,INDIRECT($Q$4),T$6,0)*INDIRECT($P$3),VLOOKUP($P166,INDIRECT($Q$4),T$6,0))</f>
        <v>81141.292939230421</v>
      </c>
      <c r="U166" s="394" cm="1">
        <f t="array" aca="1" ref="U166" ca="1">IF($Q166="Y",VLOOKUP($P166,INDIRECT($Q$4),U$6,0)*INDIRECT($P$3),VLOOKUP($P166,INDIRECT($Q$4),U$6,0))</f>
        <v>85405.837447015452</v>
      </c>
      <c r="V166" s="394" cm="1">
        <f t="array" aca="1" ref="V166" ca="1">IF($Q166="Y",VLOOKUP($P166,INDIRECT($Q$4),V$6,0)*INDIRECT($P$3),VLOOKUP($P166,INDIRECT($Q$4),V$6,0))</f>
        <v>89874.413396884542</v>
      </c>
      <c r="W166" s="394" cm="1">
        <f t="array" aca="1" ref="W166" ca="1">IF($Q166="Y",VLOOKUP($P166,INDIRECT($Q$4),W$6,0)*INDIRECT($P$3),VLOOKUP($P166,INDIRECT($Q$4),W$6,0))</f>
        <v>94627.483892758159</v>
      </c>
      <c r="X166" s="394" cm="1">
        <f t="array" aca="1" ref="X166" ca="1">IF($Q166="Y",VLOOKUP($P166,INDIRECT($Q$4),X$6,0)*INDIRECT($P$3),VLOOKUP($P166,INDIRECT($Q$4),X$6,0))</f>
        <v>99590.333195281535</v>
      </c>
      <c r="Y166" s="394" cm="1">
        <f t="array" aca="1" ref="Y166" ca="1">IF($Q166="Y",VLOOKUP($P166,INDIRECT($Q$4),Y$6,0)*INDIRECT($P$3),VLOOKUP($P166,INDIRECT($Q$4),Y$6,0))</f>
        <v>105633.2083982309</v>
      </c>
      <c r="Z166" s="394" cm="1">
        <f t="array" aca="1" ref="Z166" ca="1">IF($Q166="Y",VLOOKUP($P166,INDIRECT($Q$4),Z$6,0)*INDIRECT($P$3),VLOOKUP($P166,INDIRECT($Q$4),Z$6,0))</f>
        <v>111676.08360118016</v>
      </c>
      <c r="AA166" s="406" t="str">
        <f t="shared" ref="AA166:AA200" si="107">B166</f>
        <v>07165C</v>
      </c>
      <c r="AB166" s="406" t="str">
        <f t="shared" ref="AB166:AB200" si="108">Q166</f>
        <v>Y</v>
      </c>
      <c r="AC166" s="412" t="str">
        <f t="shared" si="95"/>
        <v>Loan Portfolio Specialist</v>
      </c>
      <c r="AD166" s="406">
        <f t="shared" si="82"/>
        <v>65</v>
      </c>
      <c r="AE166" s="398" t="str">
        <f t="shared" ref="AE166:AE200" si="109">LEFT(A166,1)</f>
        <v>E</v>
      </c>
      <c r="AF166" s="403">
        <f t="shared" ref="AF166:AF200" ca="1" si="110">IF($AE166="N",ROUND(T166,3),IF($AE166="E",ROUNDUP(T166/2080,3),"check"))</f>
        <v>39.010999999999996</v>
      </c>
      <c r="AG166" s="403">
        <f t="shared" ref="AG166:AG200" ca="1" si="111">IF($AE166="N",ROUND(U166,3),IF($AE166="E",ROUNDUP(U166/2080,3),"check"))</f>
        <v>41.061</v>
      </c>
      <c r="AH166" s="403">
        <f t="shared" ref="AH166:AH200" ca="1" si="112">IF($AE166="N",ROUND(V166,3),IF($AE166="E",ROUNDUP(V166/2080,3),"check"))</f>
        <v>43.208999999999996</v>
      </c>
      <c r="AI166" s="403">
        <f t="shared" ref="AI166:AI200" ca="1" si="113">IF($AE166="N",ROUND(W166,3),IF($AE166="E",ROUNDUP(W166/2080,3),"check"))</f>
        <v>45.494</v>
      </c>
      <c r="AJ166" s="403">
        <f t="shared" ref="AJ166:AJ200" ca="1" si="114">IF($AE166="N",ROUND(X166,3),IF($AE166="E",ROUNDUP(X166/2080,3),"check"))</f>
        <v>47.879999999999995</v>
      </c>
      <c r="AK166" s="403">
        <f t="shared" ref="AK166:AK200" ca="1" si="115">IF($AE166="N",ROUND(Y166,3),IF($AE166="E",ROUNDUP(Y166/2080,3),"check"))</f>
        <v>50.785999999999994</v>
      </c>
      <c r="AL166" s="403">
        <f t="shared" ref="AL166:AL200" ca="1" si="116">IF($AE166="N",ROUND(Z166,3),IF($AE166="E",ROUNDUP(Z166/2080,3),"check"))</f>
        <v>53.690999999999995</v>
      </c>
      <c r="AN166" s="9" t="e">
        <f t="shared" si="83"/>
        <v>#VALUE!</v>
      </c>
    </row>
    <row r="167" spans="1:40" ht="12.75" customHeight="1">
      <c r="A167" s="259" t="s">
        <v>16</v>
      </c>
      <c r="B167" s="259" t="s">
        <v>132</v>
      </c>
      <c r="C167" s="259">
        <v>51</v>
      </c>
      <c r="D167" s="260" t="s">
        <v>784</v>
      </c>
      <c r="E167" s="265">
        <v>458</v>
      </c>
      <c r="F167" s="262">
        <v>10</v>
      </c>
      <c r="G167" s="285">
        <f t="shared" ca="1" si="84"/>
        <v>75850.843856459382</v>
      </c>
      <c r="H167" s="285">
        <f t="shared" ca="1" si="85"/>
        <v>79664.220245833203</v>
      </c>
      <c r="I167" s="285">
        <f t="shared" ca="1" si="86"/>
        <v>83968.996305578476</v>
      </c>
      <c r="J167" s="285">
        <f t="shared" ca="1" si="87"/>
        <v>88276.646047606599</v>
      </c>
      <c r="K167" s="285">
        <f t="shared" ca="1" si="88"/>
        <v>92785.453549435901</v>
      </c>
      <c r="L167" s="285">
        <f t="shared" ca="1" si="89"/>
        <v>98431.22537402343</v>
      </c>
      <c r="M167" s="285">
        <f t="shared" ca="1" si="90"/>
        <v>104076.99719861092</v>
      </c>
      <c r="P167" s="409" t="str">
        <f t="shared" si="91"/>
        <v>06478C</v>
      </c>
      <c r="Q167" s="397" t="s">
        <v>826</v>
      </c>
      <c r="R167" s="409" t="str">
        <f t="shared" si="92"/>
        <v>Management Analyst I</v>
      </c>
      <c r="S167" s="397">
        <f t="shared" si="81"/>
        <v>51</v>
      </c>
      <c r="T167" s="394" cm="1">
        <f t="array" aca="1" ref="T167" ca="1">IF($Q167="Y",VLOOKUP($P167,INDIRECT($Q$4),T$6,0)*INDIRECT($P$3),VLOOKUP($P167,INDIRECT($Q$4),T$6,0))</f>
        <v>75850.843856459382</v>
      </c>
      <c r="U167" s="394" cm="1">
        <f t="array" aca="1" ref="U167" ca="1">IF($Q167="Y",VLOOKUP($P167,INDIRECT($Q$4),U$6,0)*INDIRECT($P$3),VLOOKUP($P167,INDIRECT($Q$4),U$6,0))</f>
        <v>79664.220245833203</v>
      </c>
      <c r="V167" s="394" cm="1">
        <f t="array" aca="1" ref="V167" ca="1">IF($Q167="Y",VLOOKUP($P167,INDIRECT($Q$4),V$6,0)*INDIRECT($P$3),VLOOKUP($P167,INDIRECT($Q$4),V$6,0))</f>
        <v>83968.996305578476</v>
      </c>
      <c r="W167" s="394" cm="1">
        <f t="array" aca="1" ref="W167" ca="1">IF($Q167="Y",VLOOKUP($P167,INDIRECT($Q$4),W$6,0)*INDIRECT($P$3),VLOOKUP($P167,INDIRECT($Q$4),W$6,0))</f>
        <v>88276.646047606599</v>
      </c>
      <c r="X167" s="394" cm="1">
        <f t="array" aca="1" ref="X167" ca="1">IF($Q167="Y",VLOOKUP($P167,INDIRECT($Q$4),X$6,0)*INDIRECT($P$3),VLOOKUP($P167,INDIRECT($Q$4),X$6,0))</f>
        <v>92785.453549435901</v>
      </c>
      <c r="Y167" s="394" cm="1">
        <f t="array" aca="1" ref="Y167" ca="1">IF($Q167="Y",VLOOKUP($P167,INDIRECT($Q$4),Y$6,0)*INDIRECT($P$3),VLOOKUP($P167,INDIRECT($Q$4),Y$6,0))</f>
        <v>98431.22537402343</v>
      </c>
      <c r="Z167" s="394" cm="1">
        <f t="array" aca="1" ref="Z167" ca="1">IF($Q167="Y",VLOOKUP($P167,INDIRECT($Q$4),Z$6,0)*INDIRECT($P$3),VLOOKUP($P167,INDIRECT($Q$4),Z$6,0))</f>
        <v>104076.99719861092</v>
      </c>
      <c r="AA167" s="406" t="str">
        <f t="shared" si="107"/>
        <v>06478C</v>
      </c>
      <c r="AB167" s="406" t="str">
        <f t="shared" si="108"/>
        <v>Y</v>
      </c>
      <c r="AC167" s="412" t="str">
        <f t="shared" si="95"/>
        <v>Management Analyst I</v>
      </c>
      <c r="AD167" s="406">
        <f t="shared" si="82"/>
        <v>51</v>
      </c>
      <c r="AE167" s="398" t="str">
        <f t="shared" si="109"/>
        <v>E</v>
      </c>
      <c r="AF167" s="403">
        <f t="shared" ca="1" si="110"/>
        <v>36.466999999999999</v>
      </c>
      <c r="AG167" s="403">
        <f t="shared" ca="1" si="111"/>
        <v>38.300999999999995</v>
      </c>
      <c r="AH167" s="403">
        <f t="shared" ca="1" si="112"/>
        <v>40.369999999999997</v>
      </c>
      <c r="AI167" s="403">
        <f t="shared" ca="1" si="113"/>
        <v>42.440999999999995</v>
      </c>
      <c r="AJ167" s="403">
        <f t="shared" ca="1" si="114"/>
        <v>44.608999999999995</v>
      </c>
      <c r="AK167" s="403">
        <f t="shared" ca="1" si="115"/>
        <v>47.323</v>
      </c>
      <c r="AL167" s="403">
        <f t="shared" ca="1" si="116"/>
        <v>50.037999999999997</v>
      </c>
      <c r="AN167" s="9" t="e">
        <f t="shared" si="83"/>
        <v>#VALUE!</v>
      </c>
    </row>
    <row r="168" spans="1:40" ht="12.75" customHeight="1">
      <c r="A168" s="259" t="s">
        <v>16</v>
      </c>
      <c r="B168" s="259" t="s">
        <v>134</v>
      </c>
      <c r="C168" s="259">
        <v>65</v>
      </c>
      <c r="D168" s="260" t="s">
        <v>135</v>
      </c>
      <c r="E168" s="265">
        <v>505</v>
      </c>
      <c r="F168" s="262">
        <v>11</v>
      </c>
      <c r="G168" s="285">
        <f t="shared" ca="1" si="84"/>
        <v>81141.292939230421</v>
      </c>
      <c r="H168" s="285">
        <f t="shared" ca="1" si="85"/>
        <v>85405.837447015452</v>
      </c>
      <c r="I168" s="285">
        <f t="shared" ca="1" si="86"/>
        <v>89874.413396884542</v>
      </c>
      <c r="J168" s="285">
        <f t="shared" ca="1" si="87"/>
        <v>94627.483892758159</v>
      </c>
      <c r="K168" s="285">
        <f t="shared" ca="1" si="88"/>
        <v>99590.333195281535</v>
      </c>
      <c r="L168" s="285">
        <f t="shared" ca="1" si="89"/>
        <v>105633.2083982309</v>
      </c>
      <c r="M168" s="285">
        <f t="shared" ca="1" si="90"/>
        <v>111676.08360118016</v>
      </c>
      <c r="P168" s="409" t="str">
        <f t="shared" si="91"/>
        <v>06500C</v>
      </c>
      <c r="Q168" s="397" t="s">
        <v>826</v>
      </c>
      <c r="R168" s="409" t="str">
        <f t="shared" si="92"/>
        <v xml:space="preserve">Management Analyst II </v>
      </c>
      <c r="S168" s="397">
        <f t="shared" si="81"/>
        <v>65</v>
      </c>
      <c r="T168" s="394" cm="1">
        <f t="array" aca="1" ref="T168" ca="1">IF($Q168="Y",VLOOKUP($P168,INDIRECT($Q$4),T$6,0)*INDIRECT($P$3),VLOOKUP($P168,INDIRECT($Q$4),T$6,0))</f>
        <v>81141.292939230421</v>
      </c>
      <c r="U168" s="394" cm="1">
        <f t="array" aca="1" ref="U168" ca="1">IF($Q168="Y",VLOOKUP($P168,INDIRECT($Q$4),U$6,0)*INDIRECT($P$3),VLOOKUP($P168,INDIRECT($Q$4),U$6,0))</f>
        <v>85405.837447015452</v>
      </c>
      <c r="V168" s="394" cm="1">
        <f t="array" aca="1" ref="V168" ca="1">IF($Q168="Y",VLOOKUP($P168,INDIRECT($Q$4),V$6,0)*INDIRECT($P$3),VLOOKUP($P168,INDIRECT($Q$4),V$6,0))</f>
        <v>89874.413396884542</v>
      </c>
      <c r="W168" s="394" cm="1">
        <f t="array" aca="1" ref="W168" ca="1">IF($Q168="Y",VLOOKUP($P168,INDIRECT($Q$4),W$6,0)*INDIRECT($P$3),VLOOKUP($P168,INDIRECT($Q$4),W$6,0))</f>
        <v>94627.483892758159</v>
      </c>
      <c r="X168" s="394" cm="1">
        <f t="array" aca="1" ref="X168" ca="1">IF($Q168="Y",VLOOKUP($P168,INDIRECT($Q$4),X$6,0)*INDIRECT($P$3),VLOOKUP($P168,INDIRECT($Q$4),X$6,0))</f>
        <v>99590.333195281535</v>
      </c>
      <c r="Y168" s="394" cm="1">
        <f t="array" aca="1" ref="Y168" ca="1">IF($Q168="Y",VLOOKUP($P168,INDIRECT($Q$4),Y$6,0)*INDIRECT($P$3),VLOOKUP($P168,INDIRECT($Q$4),Y$6,0))</f>
        <v>105633.2083982309</v>
      </c>
      <c r="Z168" s="394" cm="1">
        <f t="array" aca="1" ref="Z168" ca="1">IF($Q168="Y",VLOOKUP($P168,INDIRECT($Q$4),Z$6,0)*INDIRECT($P$3),VLOOKUP($P168,INDIRECT($Q$4),Z$6,0))</f>
        <v>111676.08360118016</v>
      </c>
      <c r="AA168" s="406" t="str">
        <f t="shared" si="107"/>
        <v>06500C</v>
      </c>
      <c r="AB168" s="406" t="str">
        <f t="shared" si="108"/>
        <v>Y</v>
      </c>
      <c r="AC168" s="412" t="str">
        <f t="shared" si="95"/>
        <v xml:space="preserve">Management Analyst II </v>
      </c>
      <c r="AD168" s="406">
        <f t="shared" si="82"/>
        <v>65</v>
      </c>
      <c r="AE168" s="398" t="str">
        <f t="shared" si="109"/>
        <v>E</v>
      </c>
      <c r="AF168" s="403">
        <f t="shared" ca="1" si="110"/>
        <v>39.010999999999996</v>
      </c>
      <c r="AG168" s="403">
        <f t="shared" ca="1" si="111"/>
        <v>41.061</v>
      </c>
      <c r="AH168" s="403">
        <f t="shared" ca="1" si="112"/>
        <v>43.208999999999996</v>
      </c>
      <c r="AI168" s="403">
        <f t="shared" ca="1" si="113"/>
        <v>45.494</v>
      </c>
      <c r="AJ168" s="403">
        <f t="shared" ca="1" si="114"/>
        <v>47.879999999999995</v>
      </c>
      <c r="AK168" s="403">
        <f t="shared" ca="1" si="115"/>
        <v>50.785999999999994</v>
      </c>
      <c r="AL168" s="403">
        <f t="shared" ca="1" si="116"/>
        <v>53.690999999999995</v>
      </c>
      <c r="AN168" s="9" t="e">
        <f t="shared" si="83"/>
        <v>#VALUE!</v>
      </c>
    </row>
    <row r="169" spans="1:40" ht="12.75" customHeight="1">
      <c r="A169" s="259" t="s">
        <v>16</v>
      </c>
      <c r="B169" s="259" t="s">
        <v>136</v>
      </c>
      <c r="C169" s="259">
        <v>98</v>
      </c>
      <c r="D169" s="260" t="s">
        <v>137</v>
      </c>
      <c r="E169" s="265">
        <v>528</v>
      </c>
      <c r="F169" s="262">
        <v>11</v>
      </c>
      <c r="G169" s="285">
        <f t="shared" ca="1" si="84"/>
        <v>82920.929892826927</v>
      </c>
      <c r="H169" s="285">
        <f t="shared" ca="1" si="85"/>
        <v>87285.334859941795</v>
      </c>
      <c r="I169" s="285">
        <f t="shared" ca="1" si="86"/>
        <v>91879.082662688292</v>
      </c>
      <c r="J169" s="285">
        <f t="shared" ca="1" si="87"/>
        <v>96714.604850622098</v>
      </c>
      <c r="K169" s="285">
        <f t="shared" ca="1" si="88"/>
        <v>101804.33872066357</v>
      </c>
      <c r="L169" s="285">
        <f t="shared" ca="1" si="89"/>
        <v>107327.55291160745</v>
      </c>
      <c r="M169" s="285">
        <f t="shared" ca="1" si="90"/>
        <v>112850.76710255128</v>
      </c>
      <c r="P169" s="409" t="str">
        <f t="shared" si="91"/>
        <v>06639C</v>
      </c>
      <c r="Q169" s="397" t="s">
        <v>826</v>
      </c>
      <c r="R169" s="409" t="str">
        <f t="shared" si="92"/>
        <v>Manager Continuous Improvement</v>
      </c>
      <c r="S169" s="397">
        <f t="shared" ref="S169:S203" si="117">C169</f>
        <v>98</v>
      </c>
      <c r="T169" s="394" cm="1">
        <f t="array" aca="1" ref="T169" ca="1">IF($Q169="Y",VLOOKUP($P169,INDIRECT($Q$4),T$6,0)*INDIRECT($P$3),VLOOKUP($P169,INDIRECT($Q$4),T$6,0))</f>
        <v>82920.929892826927</v>
      </c>
      <c r="U169" s="394" cm="1">
        <f t="array" aca="1" ref="U169" ca="1">IF($Q169="Y",VLOOKUP($P169,INDIRECT($Q$4),U$6,0)*INDIRECT($P$3),VLOOKUP($P169,INDIRECT($Q$4),U$6,0))</f>
        <v>87285.334859941795</v>
      </c>
      <c r="V169" s="394" cm="1">
        <f t="array" aca="1" ref="V169" ca="1">IF($Q169="Y",VLOOKUP($P169,INDIRECT($Q$4),V$6,0)*INDIRECT($P$3),VLOOKUP($P169,INDIRECT($Q$4),V$6,0))</f>
        <v>91879.082662688292</v>
      </c>
      <c r="W169" s="394" cm="1">
        <f t="array" aca="1" ref="W169" ca="1">IF($Q169="Y",VLOOKUP($P169,INDIRECT($Q$4),W$6,0)*INDIRECT($P$3),VLOOKUP($P169,INDIRECT($Q$4),W$6,0))</f>
        <v>96714.604850622098</v>
      </c>
      <c r="X169" s="394" cm="1">
        <f t="array" aca="1" ref="X169" ca="1">IF($Q169="Y",VLOOKUP($P169,INDIRECT($Q$4),X$6,0)*INDIRECT($P$3),VLOOKUP($P169,INDIRECT($Q$4),X$6,0))</f>
        <v>101804.33872066357</v>
      </c>
      <c r="Y169" s="394" cm="1">
        <f t="array" aca="1" ref="Y169" ca="1">IF($Q169="Y",VLOOKUP($P169,INDIRECT($Q$4),Y$6,0)*INDIRECT($P$3),VLOOKUP($P169,INDIRECT($Q$4),Y$6,0))</f>
        <v>107327.55291160745</v>
      </c>
      <c r="Z169" s="394" cm="1">
        <f t="array" aca="1" ref="Z169" ca="1">IF($Q169="Y",VLOOKUP($P169,INDIRECT($Q$4),Z$6,0)*INDIRECT($P$3),VLOOKUP($P169,INDIRECT($Q$4),Z$6,0))</f>
        <v>112850.76710255128</v>
      </c>
      <c r="AA169" s="406" t="str">
        <f t="shared" si="107"/>
        <v>06639C</v>
      </c>
      <c r="AB169" s="406" t="str">
        <f t="shared" si="108"/>
        <v>Y</v>
      </c>
      <c r="AC169" s="412" t="str">
        <f t="shared" si="95"/>
        <v>Manager Continuous Improvement</v>
      </c>
      <c r="AD169" s="406">
        <f t="shared" ref="AD169:AD203" si="118">C169</f>
        <v>98</v>
      </c>
      <c r="AE169" s="398" t="str">
        <f t="shared" si="109"/>
        <v>E</v>
      </c>
      <c r="AF169" s="403">
        <f t="shared" ca="1" si="110"/>
        <v>39.866</v>
      </c>
      <c r="AG169" s="403">
        <f t="shared" ca="1" si="111"/>
        <v>41.964999999999996</v>
      </c>
      <c r="AH169" s="403">
        <f t="shared" ca="1" si="112"/>
        <v>44.172999999999995</v>
      </c>
      <c r="AI169" s="403">
        <f t="shared" ca="1" si="113"/>
        <v>46.497999999999998</v>
      </c>
      <c r="AJ169" s="403">
        <f t="shared" ca="1" si="114"/>
        <v>48.945</v>
      </c>
      <c r="AK169" s="403">
        <f t="shared" ca="1" si="115"/>
        <v>51.599999999999994</v>
      </c>
      <c r="AL169" s="403">
        <f t="shared" ca="1" si="116"/>
        <v>54.256</v>
      </c>
      <c r="AN169" s="9" t="e">
        <f t="shared" si="83"/>
        <v>#VALUE!</v>
      </c>
    </row>
    <row r="170" spans="1:40" ht="12.75" customHeight="1">
      <c r="A170" s="259" t="s">
        <v>16</v>
      </c>
      <c r="B170" s="259" t="s">
        <v>433</v>
      </c>
      <c r="C170" s="259">
        <v>60</v>
      </c>
      <c r="D170" s="260" t="s">
        <v>427</v>
      </c>
      <c r="E170" s="265">
        <v>473</v>
      </c>
      <c r="F170" s="262">
        <v>10</v>
      </c>
      <c r="G170" s="285">
        <f t="shared" ca="1" si="84"/>
        <v>77633.068725018704</v>
      </c>
      <c r="H170" s="285">
        <f t="shared" ca="1" si="85"/>
        <v>81536.268727758754</v>
      </c>
      <c r="I170" s="285">
        <f t="shared" ca="1" si="86"/>
        <v>85942.597979406914</v>
      </c>
      <c r="J170" s="285">
        <f t="shared" ca="1" si="87"/>
        <v>90351.183416027765</v>
      </c>
      <c r="K170" s="285">
        <f t="shared" ca="1" si="88"/>
        <v>94966.209226553518</v>
      </c>
      <c r="L170" s="285">
        <f t="shared" ca="1" si="89"/>
        <v>100744.30004378341</v>
      </c>
      <c r="M170" s="285">
        <f t="shared" ca="1" si="90"/>
        <v>106522.39967854123</v>
      </c>
      <c r="P170" s="409" t="str">
        <f t="shared" si="91"/>
        <v>07084C</v>
      </c>
      <c r="Q170" s="397" t="s">
        <v>826</v>
      </c>
      <c r="R170" s="409" t="str">
        <f t="shared" si="92"/>
        <v xml:space="preserve">Media Relations Coordinator </v>
      </c>
      <c r="S170" s="397">
        <f t="shared" si="117"/>
        <v>60</v>
      </c>
      <c r="T170" s="394" cm="1">
        <f t="array" aca="1" ref="T170" ca="1">IF($Q170="Y",VLOOKUP($P170,INDIRECT($Q$4),T$6,0)*INDIRECT($P$3),VLOOKUP($P170,INDIRECT($Q$4),T$6,0))</f>
        <v>77633.068725018704</v>
      </c>
      <c r="U170" s="394" cm="1">
        <f t="array" aca="1" ref="U170" ca="1">IF($Q170="Y",VLOOKUP($P170,INDIRECT($Q$4),U$6,0)*INDIRECT($P$3),VLOOKUP($P170,INDIRECT($Q$4),U$6,0))</f>
        <v>81536.268727758754</v>
      </c>
      <c r="V170" s="394" cm="1">
        <f t="array" aca="1" ref="V170" ca="1">IF($Q170="Y",VLOOKUP($P170,INDIRECT($Q$4),V$6,0)*INDIRECT($P$3),VLOOKUP($P170,INDIRECT($Q$4),V$6,0))</f>
        <v>85942.597979406914</v>
      </c>
      <c r="W170" s="394" cm="1">
        <f t="array" aca="1" ref="W170" ca="1">IF($Q170="Y",VLOOKUP($P170,INDIRECT($Q$4),W$6,0)*INDIRECT($P$3),VLOOKUP($P170,INDIRECT($Q$4),W$6,0))</f>
        <v>90351.183416027765</v>
      </c>
      <c r="X170" s="394" cm="1">
        <f t="array" aca="1" ref="X170" ca="1">IF($Q170="Y",VLOOKUP($P170,INDIRECT($Q$4),X$6,0)*INDIRECT($P$3),VLOOKUP($P170,INDIRECT($Q$4),X$6,0))</f>
        <v>94966.209226553518</v>
      </c>
      <c r="Y170" s="394" cm="1">
        <f t="array" aca="1" ref="Y170" ca="1">IF($Q170="Y",VLOOKUP($P170,INDIRECT($Q$4),Y$6,0)*INDIRECT($P$3),VLOOKUP($P170,INDIRECT($Q$4),Y$6,0))</f>
        <v>100744.30004378341</v>
      </c>
      <c r="Z170" s="394" cm="1">
        <f t="array" aca="1" ref="Z170" ca="1">IF($Q170="Y",VLOOKUP($P170,INDIRECT($Q$4),Z$6,0)*INDIRECT($P$3),VLOOKUP($P170,INDIRECT($Q$4),Z$6,0))</f>
        <v>106522.39967854123</v>
      </c>
      <c r="AA170" s="406" t="str">
        <f t="shared" si="107"/>
        <v>07084C</v>
      </c>
      <c r="AB170" s="406" t="str">
        <f t="shared" si="108"/>
        <v>Y</v>
      </c>
      <c r="AC170" s="412" t="str">
        <f t="shared" si="95"/>
        <v xml:space="preserve">Media Relations Coordinator </v>
      </c>
      <c r="AD170" s="406">
        <f t="shared" si="118"/>
        <v>60</v>
      </c>
      <c r="AE170" s="398" t="str">
        <f t="shared" si="109"/>
        <v>E</v>
      </c>
      <c r="AF170" s="403">
        <f t="shared" ca="1" si="110"/>
        <v>37.323999999999998</v>
      </c>
      <c r="AG170" s="403">
        <f t="shared" ca="1" si="111"/>
        <v>39.201000000000001</v>
      </c>
      <c r="AH170" s="403">
        <f t="shared" ca="1" si="112"/>
        <v>41.318999999999996</v>
      </c>
      <c r="AI170" s="403">
        <f t="shared" ca="1" si="113"/>
        <v>43.439</v>
      </c>
      <c r="AJ170" s="403">
        <f t="shared" ca="1" si="114"/>
        <v>45.656999999999996</v>
      </c>
      <c r="AK170" s="403">
        <f t="shared" ca="1" si="115"/>
        <v>48.434999999999995</v>
      </c>
      <c r="AL170" s="403">
        <f t="shared" ca="1" si="116"/>
        <v>51.213000000000001</v>
      </c>
      <c r="AN170" s="9" t="e">
        <f t="shared" si="83"/>
        <v>#VALUE!</v>
      </c>
    </row>
    <row r="171" spans="1:40" ht="12.75" customHeight="1">
      <c r="A171" s="259" t="s">
        <v>16</v>
      </c>
      <c r="B171" s="259" t="s">
        <v>140</v>
      </c>
      <c r="C171" s="259">
        <v>29</v>
      </c>
      <c r="D171" s="260" t="s">
        <v>141</v>
      </c>
      <c r="E171" s="265">
        <v>365</v>
      </c>
      <c r="F171" s="262">
        <v>8</v>
      </c>
      <c r="G171" s="285">
        <f t="shared" ca="1" si="84"/>
        <v>62074.410992361401</v>
      </c>
      <c r="H171" s="285">
        <f t="shared" ca="1" si="85"/>
        <v>65479.724497567106</v>
      </c>
      <c r="I171" s="285">
        <f t="shared" ca="1" si="86"/>
        <v>68882.16432048993</v>
      </c>
      <c r="J171" s="285">
        <f t="shared" ca="1" si="87"/>
        <v>72488.635585496784</v>
      </c>
      <c r="K171" s="285">
        <f t="shared" ca="1" si="88"/>
        <v>76342.243526830847</v>
      </c>
      <c r="L171" s="285">
        <f t="shared" ca="1" si="89"/>
        <v>81125.397601045581</v>
      </c>
      <c r="M171" s="285">
        <f t="shared" ca="1" si="90"/>
        <v>85908.5516752603</v>
      </c>
      <c r="P171" s="409" t="str">
        <f t="shared" si="91"/>
        <v>07099C</v>
      </c>
      <c r="Q171" s="397" t="s">
        <v>826</v>
      </c>
      <c r="R171" s="409" t="str">
        <f t="shared" si="92"/>
        <v>Medical Processes Coordinator</v>
      </c>
      <c r="S171" s="397">
        <f t="shared" si="117"/>
        <v>29</v>
      </c>
      <c r="T171" s="394" cm="1">
        <f t="array" aca="1" ref="T171" ca="1">IF($Q171="Y",VLOOKUP($P171,INDIRECT($Q$4),T$6,0)*INDIRECT($P$3),VLOOKUP($P171,INDIRECT($Q$4),T$6,0))</f>
        <v>62074.410992361401</v>
      </c>
      <c r="U171" s="394" cm="1">
        <f t="array" aca="1" ref="U171" ca="1">IF($Q171="Y",VLOOKUP($P171,INDIRECT($Q$4),U$6,0)*INDIRECT($P$3),VLOOKUP($P171,INDIRECT($Q$4),U$6,0))</f>
        <v>65479.724497567106</v>
      </c>
      <c r="V171" s="394" cm="1">
        <f t="array" aca="1" ref="V171" ca="1">IF($Q171="Y",VLOOKUP($P171,INDIRECT($Q$4),V$6,0)*INDIRECT($P$3),VLOOKUP($P171,INDIRECT($Q$4),V$6,0))</f>
        <v>68882.16432048993</v>
      </c>
      <c r="W171" s="394" cm="1">
        <f t="array" aca="1" ref="W171" ca="1">IF($Q171="Y",VLOOKUP($P171,INDIRECT($Q$4),W$6,0)*INDIRECT($P$3),VLOOKUP($P171,INDIRECT($Q$4),W$6,0))</f>
        <v>72488.635585496784</v>
      </c>
      <c r="X171" s="394" cm="1">
        <f t="array" aca="1" ref="X171" ca="1">IF($Q171="Y",VLOOKUP($P171,INDIRECT($Q$4),X$6,0)*INDIRECT($P$3),VLOOKUP($P171,INDIRECT($Q$4),X$6,0))</f>
        <v>76342.243526830847</v>
      </c>
      <c r="Y171" s="394" cm="1">
        <f t="array" aca="1" ref="Y171" ca="1">IF($Q171="Y",VLOOKUP($P171,INDIRECT($Q$4),Y$6,0)*INDIRECT($P$3),VLOOKUP($P171,INDIRECT($Q$4),Y$6,0))</f>
        <v>81125.397601045581</v>
      </c>
      <c r="Z171" s="394" cm="1">
        <f t="array" aca="1" ref="Z171" ca="1">IF($Q171="Y",VLOOKUP($P171,INDIRECT($Q$4),Z$6,0)*INDIRECT($P$3),VLOOKUP($P171,INDIRECT($Q$4),Z$6,0))</f>
        <v>85908.5516752603</v>
      </c>
      <c r="AA171" s="406" t="str">
        <f t="shared" si="107"/>
        <v>07099C</v>
      </c>
      <c r="AB171" s="406" t="str">
        <f t="shared" si="108"/>
        <v>Y</v>
      </c>
      <c r="AC171" s="412" t="str">
        <f t="shared" si="95"/>
        <v>Medical Processes Coordinator</v>
      </c>
      <c r="AD171" s="406">
        <f t="shared" si="118"/>
        <v>29</v>
      </c>
      <c r="AE171" s="398" t="str">
        <f t="shared" si="109"/>
        <v>E</v>
      </c>
      <c r="AF171" s="403">
        <f t="shared" ca="1" si="110"/>
        <v>29.844000000000001</v>
      </c>
      <c r="AG171" s="403">
        <f t="shared" ca="1" si="111"/>
        <v>31.481000000000002</v>
      </c>
      <c r="AH171" s="403">
        <f t="shared" ca="1" si="112"/>
        <v>33.116999999999997</v>
      </c>
      <c r="AI171" s="403">
        <f t="shared" ca="1" si="113"/>
        <v>34.850999999999999</v>
      </c>
      <c r="AJ171" s="403">
        <f t="shared" ca="1" si="114"/>
        <v>36.704000000000001</v>
      </c>
      <c r="AK171" s="403">
        <f t="shared" ca="1" si="115"/>
        <v>39.003</v>
      </c>
      <c r="AL171" s="403">
        <f t="shared" ca="1" si="116"/>
        <v>41.302999999999997</v>
      </c>
      <c r="AN171" s="9" t="e">
        <f t="shared" si="83"/>
        <v>#VALUE!</v>
      </c>
    </row>
    <row r="172" spans="1:40" ht="12.75" customHeight="1">
      <c r="A172" s="259" t="s">
        <v>16</v>
      </c>
      <c r="B172" s="259" t="s">
        <v>929</v>
      </c>
      <c r="C172" s="259" t="s">
        <v>86</v>
      </c>
      <c r="D172" s="260" t="s">
        <v>930</v>
      </c>
      <c r="E172" s="265">
        <v>413</v>
      </c>
      <c r="F172" s="262">
        <v>9</v>
      </c>
      <c r="G172" s="285">
        <f t="shared" ref="G172:M172" si="119">T172</f>
        <v>69416.005404497148</v>
      </c>
      <c r="H172" s="285">
        <f t="shared" si="119"/>
        <v>73071.659741775409</v>
      </c>
      <c r="I172" s="285">
        <f t="shared" si="119"/>
        <v>76929.026459535453</v>
      </c>
      <c r="J172" s="285">
        <f t="shared" si="119"/>
        <v>80945.273323351023</v>
      </c>
      <c r="K172" s="285">
        <f t="shared" si="119"/>
        <v>85207.441295888144</v>
      </c>
      <c r="L172" s="285">
        <f t="shared" si="119"/>
        <v>90363.712538271342</v>
      </c>
      <c r="M172" s="285">
        <f t="shared" si="119"/>
        <v>95518.856567309995</v>
      </c>
      <c r="P172" s="409" t="str">
        <f t="shared" si="91"/>
        <v>53056C</v>
      </c>
      <c r="Q172" s="397" t="s">
        <v>826</v>
      </c>
      <c r="R172" s="409" t="str">
        <f t="shared" si="92"/>
        <v>MPD Compliance Specialist</v>
      </c>
      <c r="S172" s="397" t="str">
        <f>C172</f>
        <v>99</v>
      </c>
      <c r="T172" s="443">
        <v>69416.005404497148</v>
      </c>
      <c r="U172" s="443">
        <v>73071.659741775409</v>
      </c>
      <c r="V172" s="443">
        <v>76929.026459535453</v>
      </c>
      <c r="W172" s="443">
        <v>80945.273323351023</v>
      </c>
      <c r="X172" s="443">
        <v>85207.441295888144</v>
      </c>
      <c r="Y172" s="443">
        <v>90363.712538271342</v>
      </c>
      <c r="Z172" s="443">
        <v>95518.856567309995</v>
      </c>
      <c r="AA172" s="406" t="str">
        <f t="shared" si="107"/>
        <v>53056C</v>
      </c>
      <c r="AB172" s="406" t="s">
        <v>826</v>
      </c>
      <c r="AC172" s="412" t="str">
        <f t="shared" si="95"/>
        <v>MPD Compliance Specialist</v>
      </c>
      <c r="AD172" s="406" t="str">
        <f>C172</f>
        <v>99</v>
      </c>
      <c r="AE172" s="398" t="str">
        <f>LEFT(A172,1)</f>
        <v>E</v>
      </c>
      <c r="AF172" s="403">
        <f t="shared" ref="AF172:AL172" si="120">IF($AE172="N",ROUND(T172,3),IF($AE172="E",ROUNDUP(T172/2080,3),"check"))</f>
        <v>33.373999999999995</v>
      </c>
      <c r="AG172" s="403">
        <f t="shared" si="120"/>
        <v>35.131</v>
      </c>
      <c r="AH172" s="403">
        <f t="shared" si="120"/>
        <v>36.985999999999997</v>
      </c>
      <c r="AI172" s="403">
        <f t="shared" si="120"/>
        <v>38.915999999999997</v>
      </c>
      <c r="AJ172" s="403">
        <f t="shared" si="120"/>
        <v>40.966000000000001</v>
      </c>
      <c r="AK172" s="403">
        <f t="shared" si="120"/>
        <v>43.445</v>
      </c>
      <c r="AL172" s="403">
        <f t="shared" si="120"/>
        <v>45.922999999999995</v>
      </c>
      <c r="AN172" s="9" t="e">
        <f t="shared" si="83"/>
        <v>#VALUE!</v>
      </c>
    </row>
    <row r="173" spans="1:40" ht="12.75" customHeight="1">
      <c r="A173" s="259" t="s">
        <v>16</v>
      </c>
      <c r="B173" s="259" t="s">
        <v>644</v>
      </c>
      <c r="C173" s="259">
        <v>45</v>
      </c>
      <c r="D173" s="260" t="s">
        <v>643</v>
      </c>
      <c r="E173" s="265">
        <v>428</v>
      </c>
      <c r="F173" s="262">
        <v>9</v>
      </c>
      <c r="G173" s="285">
        <f t="shared" ca="1" si="84"/>
        <v>70603.500007931434</v>
      </c>
      <c r="H173" s="285">
        <f t="shared" ca="1" si="85"/>
        <v>74336.413293384787</v>
      </c>
      <c r="I173" s="285">
        <f t="shared" ca="1" si="86"/>
        <v>78557.852566926696</v>
      </c>
      <c r="J173" s="285">
        <f t="shared" ca="1" si="87"/>
        <v>82736.186606225529</v>
      </c>
      <c r="K173" s="285">
        <f t="shared" ca="1" si="88"/>
        <v>87167.404686417227</v>
      </c>
      <c r="L173" s="285">
        <f t="shared" ca="1" si="89"/>
        <v>92346.370778017896</v>
      </c>
      <c r="M173" s="285">
        <f t="shared" ca="1" si="90"/>
        <v>97525.336869618535</v>
      </c>
      <c r="P173" s="409" t="str">
        <f t="shared" si="91"/>
        <v>52971C</v>
      </c>
      <c r="Q173" s="397" t="s">
        <v>826</v>
      </c>
      <c r="R173" s="409" t="str">
        <f t="shared" si="92"/>
        <v>MPD Data Management Analyst</v>
      </c>
      <c r="S173" s="397">
        <f t="shared" si="117"/>
        <v>45</v>
      </c>
      <c r="T173" s="394" cm="1">
        <f t="array" aca="1" ref="T173" ca="1">IF($Q173="Y",VLOOKUP($P173,INDIRECT($Q$4),T$6,0)*INDIRECT($P$3),VLOOKUP($P173,INDIRECT($Q$4),T$6,0))</f>
        <v>70603.500007931434</v>
      </c>
      <c r="U173" s="394" cm="1">
        <f t="array" aca="1" ref="U173" ca="1">IF($Q173="Y",VLOOKUP($P173,INDIRECT($Q$4),U$6,0)*INDIRECT($P$3),VLOOKUP($P173,INDIRECT($Q$4),U$6,0))</f>
        <v>74336.413293384787</v>
      </c>
      <c r="V173" s="394" cm="1">
        <f t="array" aca="1" ref="V173" ca="1">IF($Q173="Y",VLOOKUP($P173,INDIRECT($Q$4),V$6,0)*INDIRECT($P$3),VLOOKUP($P173,INDIRECT($Q$4),V$6,0))</f>
        <v>78557.852566926696</v>
      </c>
      <c r="W173" s="394" cm="1">
        <f t="array" aca="1" ref="W173" ca="1">IF($Q173="Y",VLOOKUP($P173,INDIRECT($Q$4),W$6,0)*INDIRECT($P$3),VLOOKUP($P173,INDIRECT($Q$4),W$6,0))</f>
        <v>82736.186606225529</v>
      </c>
      <c r="X173" s="394" cm="1">
        <f t="array" aca="1" ref="X173" ca="1">IF($Q173="Y",VLOOKUP($P173,INDIRECT($Q$4),X$6,0)*INDIRECT($P$3),VLOOKUP($P173,INDIRECT($Q$4),X$6,0))</f>
        <v>87167.404686417227</v>
      </c>
      <c r="Y173" s="394" cm="1">
        <f t="array" aca="1" ref="Y173" ca="1">IF($Q173="Y",VLOOKUP($P173,INDIRECT($Q$4),Y$6,0)*INDIRECT($P$3),VLOOKUP($P173,INDIRECT($Q$4),Y$6,0))</f>
        <v>92346.370778017896</v>
      </c>
      <c r="Z173" s="394" cm="1">
        <f t="array" aca="1" ref="Z173" ca="1">IF($Q173="Y",VLOOKUP($P173,INDIRECT($Q$4),Z$6,0)*INDIRECT($P$3),VLOOKUP($P173,INDIRECT($Q$4),Z$6,0))</f>
        <v>97525.336869618535</v>
      </c>
      <c r="AA173" s="406" t="str">
        <f t="shared" si="107"/>
        <v>52971C</v>
      </c>
      <c r="AB173" s="406" t="str">
        <f t="shared" si="108"/>
        <v>Y</v>
      </c>
      <c r="AC173" s="412" t="str">
        <f t="shared" si="95"/>
        <v>MPD Data Management Analyst</v>
      </c>
      <c r="AD173" s="406">
        <f t="shared" si="118"/>
        <v>45</v>
      </c>
      <c r="AE173" s="398" t="str">
        <f t="shared" si="109"/>
        <v>E</v>
      </c>
      <c r="AF173" s="403">
        <f t="shared" ca="1" si="110"/>
        <v>33.943999999999996</v>
      </c>
      <c r="AG173" s="403">
        <f t="shared" ca="1" si="111"/>
        <v>35.738999999999997</v>
      </c>
      <c r="AH173" s="403">
        <f t="shared" ca="1" si="112"/>
        <v>37.768999999999998</v>
      </c>
      <c r="AI173" s="403">
        <f t="shared" ca="1" si="113"/>
        <v>39.777999999999999</v>
      </c>
      <c r="AJ173" s="403">
        <f t="shared" ca="1" si="114"/>
        <v>41.907999999999994</v>
      </c>
      <c r="AK173" s="403">
        <f t="shared" ca="1" si="115"/>
        <v>44.397999999999996</v>
      </c>
      <c r="AL173" s="403">
        <f t="shared" ca="1" si="116"/>
        <v>46.887999999999998</v>
      </c>
      <c r="AN173" s="9" t="e">
        <f t="shared" si="83"/>
        <v>#VALUE!</v>
      </c>
    </row>
    <row r="174" spans="1:40" ht="12.75" customHeight="1">
      <c r="A174" s="259" t="s">
        <v>16</v>
      </c>
      <c r="B174" s="259" t="s">
        <v>432</v>
      </c>
      <c r="C174" s="259">
        <v>40</v>
      </c>
      <c r="D174" s="260" t="s">
        <v>430</v>
      </c>
      <c r="E174" s="265">
        <v>408</v>
      </c>
      <c r="F174" s="262">
        <v>9</v>
      </c>
      <c r="G174" s="285">
        <f t="shared" ca="1" si="84"/>
        <v>66956.797190964338</v>
      </c>
      <c r="H174" s="285">
        <f t="shared" ca="1" si="85"/>
        <v>70520.1632217281</v>
      </c>
      <c r="I174" s="285">
        <f t="shared" ca="1" si="86"/>
        <v>74457.107949265512</v>
      </c>
      <c r="J174" s="285">
        <f t="shared" ca="1" si="87"/>
        <v>78517.621014966469</v>
      </c>
      <c r="K174" s="285">
        <f t="shared" ca="1" si="88"/>
        <v>82655.723502305031</v>
      </c>
      <c r="L174" s="285">
        <f t="shared" ca="1" si="89"/>
        <v>87600.620079963643</v>
      </c>
      <c r="M174" s="285">
        <f t="shared" ca="1" si="90"/>
        <v>92545.516657622327</v>
      </c>
      <c r="P174" s="409" t="str">
        <f t="shared" si="91"/>
        <v>07153C</v>
      </c>
      <c r="Q174" s="397" t="s">
        <v>826</v>
      </c>
      <c r="R174" s="409" t="str">
        <f t="shared" si="92"/>
        <v>MPD Early Intervention Specialist</v>
      </c>
      <c r="S174" s="397">
        <f t="shared" si="117"/>
        <v>40</v>
      </c>
      <c r="T174" s="394" cm="1">
        <f t="array" aca="1" ref="T174" ca="1">IF($Q174="Y",VLOOKUP($P174,INDIRECT($Q$4),T$6,0)*INDIRECT($P$3),VLOOKUP($P174,INDIRECT($Q$4),T$6,0))</f>
        <v>66956.797190964338</v>
      </c>
      <c r="U174" s="394" cm="1">
        <f t="array" aca="1" ref="U174" ca="1">IF($Q174="Y",VLOOKUP($P174,INDIRECT($Q$4),U$6,0)*INDIRECT($P$3),VLOOKUP($P174,INDIRECT($Q$4),U$6,0))</f>
        <v>70520.1632217281</v>
      </c>
      <c r="V174" s="394" cm="1">
        <f t="array" aca="1" ref="V174" ca="1">IF($Q174="Y",VLOOKUP($P174,INDIRECT($Q$4),V$6,0)*INDIRECT($P$3),VLOOKUP($P174,INDIRECT($Q$4),V$6,0))</f>
        <v>74457.107949265512</v>
      </c>
      <c r="W174" s="394" cm="1">
        <f t="array" aca="1" ref="W174" ca="1">IF($Q174="Y",VLOOKUP($P174,INDIRECT($Q$4),W$6,0)*INDIRECT($P$3),VLOOKUP($P174,INDIRECT($Q$4),W$6,0))</f>
        <v>78517.621014966469</v>
      </c>
      <c r="X174" s="394" cm="1">
        <f t="array" aca="1" ref="X174" ca="1">IF($Q174="Y",VLOOKUP($P174,INDIRECT($Q$4),X$6,0)*INDIRECT($P$3),VLOOKUP($P174,INDIRECT($Q$4),X$6,0))</f>
        <v>82655.723502305031</v>
      </c>
      <c r="Y174" s="394" cm="1">
        <f t="array" aca="1" ref="Y174" ca="1">IF($Q174="Y",VLOOKUP($P174,INDIRECT($Q$4),Y$6,0)*INDIRECT($P$3),VLOOKUP($P174,INDIRECT($Q$4),Y$6,0))</f>
        <v>87600.620079963643</v>
      </c>
      <c r="Z174" s="394" cm="1">
        <f t="array" aca="1" ref="Z174" ca="1">IF($Q174="Y",VLOOKUP($P174,INDIRECT($Q$4),Z$6,0)*INDIRECT($P$3),VLOOKUP($P174,INDIRECT($Q$4),Z$6,0))</f>
        <v>92545.516657622327</v>
      </c>
      <c r="AA174" s="406" t="str">
        <f t="shared" si="107"/>
        <v>07153C</v>
      </c>
      <c r="AB174" s="406" t="str">
        <f t="shared" si="108"/>
        <v>Y</v>
      </c>
      <c r="AC174" s="412" t="str">
        <f t="shared" si="95"/>
        <v>MPD Early Intervention Specialist</v>
      </c>
      <c r="AD174" s="406">
        <f t="shared" si="118"/>
        <v>40</v>
      </c>
      <c r="AE174" s="398" t="str">
        <f t="shared" si="109"/>
        <v>E</v>
      </c>
      <c r="AF174" s="403">
        <f t="shared" ca="1" si="110"/>
        <v>32.190999999999995</v>
      </c>
      <c r="AG174" s="403">
        <f t="shared" ca="1" si="111"/>
        <v>33.903999999999996</v>
      </c>
      <c r="AH174" s="403">
        <f t="shared" ca="1" si="112"/>
        <v>35.796999999999997</v>
      </c>
      <c r="AI174" s="403">
        <f t="shared" ca="1" si="113"/>
        <v>37.748999999999995</v>
      </c>
      <c r="AJ174" s="403">
        <f t="shared" ca="1" si="114"/>
        <v>39.738999999999997</v>
      </c>
      <c r="AK174" s="403">
        <f t="shared" ca="1" si="115"/>
        <v>42.116</v>
      </c>
      <c r="AL174" s="403">
        <f t="shared" ca="1" si="116"/>
        <v>44.494</v>
      </c>
      <c r="AN174" s="9" t="e">
        <f t="shared" si="83"/>
        <v>#VALUE!</v>
      </c>
    </row>
    <row r="175" spans="1:40" ht="12.75" customHeight="1">
      <c r="A175" s="259" t="s">
        <v>16</v>
      </c>
      <c r="B175" s="259" t="s">
        <v>946</v>
      </c>
      <c r="C175" s="259" t="s">
        <v>96</v>
      </c>
      <c r="D175" s="260" t="s">
        <v>947</v>
      </c>
      <c r="E175" s="265">
        <v>403</v>
      </c>
      <c r="F175" s="262">
        <v>8</v>
      </c>
      <c r="G175" s="285">
        <f t="shared" ref="G175:M175" si="121">T175</f>
        <v>65026</v>
      </c>
      <c r="H175" s="285">
        <f t="shared" si="121"/>
        <v>68595</v>
      </c>
      <c r="I175" s="285">
        <f t="shared" si="121"/>
        <v>72161</v>
      </c>
      <c r="J175" s="285">
        <f t="shared" si="121"/>
        <v>75977</v>
      </c>
      <c r="K175" s="285">
        <f t="shared" si="121"/>
        <v>79992</v>
      </c>
      <c r="L175" s="285">
        <f t="shared" si="121"/>
        <v>84960</v>
      </c>
      <c r="M175" s="285">
        <f t="shared" si="121"/>
        <v>89928</v>
      </c>
      <c r="P175" s="409" t="str">
        <f>B175</f>
        <v>59470C</v>
      </c>
      <c r="Q175" s="397" t="s">
        <v>826</v>
      </c>
      <c r="R175" s="409" t="str">
        <f>D175</f>
        <v>MPD Health and Wellness Specialist</v>
      </c>
      <c r="S175" s="397" t="str">
        <f>C175</f>
        <v>60M</v>
      </c>
      <c r="T175" s="394">
        <v>65026</v>
      </c>
      <c r="U175" s="394">
        <v>68595</v>
      </c>
      <c r="V175" s="394">
        <v>72161</v>
      </c>
      <c r="W175" s="394">
        <v>75977</v>
      </c>
      <c r="X175" s="394">
        <v>79992</v>
      </c>
      <c r="Y175" s="394">
        <v>84960</v>
      </c>
      <c r="Z175" s="394">
        <v>89928</v>
      </c>
      <c r="AA175" s="406" t="str">
        <f>B175</f>
        <v>59470C</v>
      </c>
      <c r="AB175" s="406" t="str">
        <f>Q175</f>
        <v>Y</v>
      </c>
      <c r="AC175" s="412" t="str">
        <f>D175</f>
        <v>MPD Health and Wellness Specialist</v>
      </c>
      <c r="AD175" s="406" t="str">
        <f>C175</f>
        <v>60M</v>
      </c>
      <c r="AE175" s="398" t="str">
        <f>LEFT(A175,1)</f>
        <v>E</v>
      </c>
      <c r="AF175" s="403">
        <f t="shared" ref="AF175:AL175" si="122">IF($AE175="N",ROUND(T175,3),IF($AE175="E",ROUNDUP(T175/2080,3),"check"))</f>
        <v>31.263000000000002</v>
      </c>
      <c r="AG175" s="403">
        <f t="shared" si="122"/>
        <v>32.978999999999999</v>
      </c>
      <c r="AH175" s="403">
        <f t="shared" si="122"/>
        <v>34.692999999999998</v>
      </c>
      <c r="AI175" s="403">
        <f t="shared" si="122"/>
        <v>36.527999999999999</v>
      </c>
      <c r="AJ175" s="403">
        <f t="shared" si="122"/>
        <v>38.457999999999998</v>
      </c>
      <c r="AK175" s="403">
        <f t="shared" si="122"/>
        <v>40.846999999999994</v>
      </c>
      <c r="AL175" s="403">
        <f t="shared" si="122"/>
        <v>43.234999999999999</v>
      </c>
      <c r="AN175" s="9" t="e">
        <f t="shared" si="83"/>
        <v>#VALUE!</v>
      </c>
    </row>
    <row r="176" spans="1:40" ht="12.75" customHeight="1">
      <c r="A176" s="259" t="s">
        <v>16</v>
      </c>
      <c r="B176" s="259" t="s">
        <v>444</v>
      </c>
      <c r="C176" s="259">
        <v>51</v>
      </c>
      <c r="D176" s="273" t="s">
        <v>417</v>
      </c>
      <c r="E176" s="265">
        <v>455</v>
      </c>
      <c r="F176" s="265">
        <v>10</v>
      </c>
      <c r="G176" s="285">
        <f t="shared" ca="1" si="84"/>
        <v>75850.843856459382</v>
      </c>
      <c r="H176" s="285">
        <f t="shared" ca="1" si="85"/>
        <v>79664.220245833203</v>
      </c>
      <c r="I176" s="285">
        <f t="shared" ca="1" si="86"/>
        <v>83968.996305578476</v>
      </c>
      <c r="J176" s="285">
        <f t="shared" ca="1" si="87"/>
        <v>88276.646047606599</v>
      </c>
      <c r="K176" s="285">
        <f t="shared" ca="1" si="88"/>
        <v>92785.453549435901</v>
      </c>
      <c r="L176" s="285">
        <f t="shared" ca="1" si="89"/>
        <v>98431.22537402343</v>
      </c>
      <c r="M176" s="285">
        <f t="shared" ca="1" si="90"/>
        <v>104076.99719861092</v>
      </c>
      <c r="P176" s="409" t="str">
        <f t="shared" si="91"/>
        <v>07162C</v>
      </c>
      <c r="Q176" s="397" t="s">
        <v>826</v>
      </c>
      <c r="R176" s="409" t="str">
        <f t="shared" si="92"/>
        <v>MPD Public Information Specialist</v>
      </c>
      <c r="S176" s="397">
        <f t="shared" si="117"/>
        <v>51</v>
      </c>
      <c r="T176" s="394" cm="1">
        <f t="array" aca="1" ref="T176" ca="1">IF($Q176="Y",VLOOKUP($P176,INDIRECT($Q$4),T$6,0)*INDIRECT($P$3),VLOOKUP($P176,INDIRECT($Q$4),T$6,0))</f>
        <v>75850.843856459382</v>
      </c>
      <c r="U176" s="394" cm="1">
        <f t="array" aca="1" ref="U176" ca="1">IF($Q176="Y",VLOOKUP($P176,INDIRECT($Q$4),U$6,0)*INDIRECT($P$3),VLOOKUP($P176,INDIRECT($Q$4),U$6,0))</f>
        <v>79664.220245833203</v>
      </c>
      <c r="V176" s="394" cm="1">
        <f t="array" aca="1" ref="V176" ca="1">IF($Q176="Y",VLOOKUP($P176,INDIRECT($Q$4),V$6,0)*INDIRECT($P$3),VLOOKUP($P176,INDIRECT($Q$4),V$6,0))</f>
        <v>83968.996305578476</v>
      </c>
      <c r="W176" s="394" cm="1">
        <f t="array" aca="1" ref="W176" ca="1">IF($Q176="Y",VLOOKUP($P176,INDIRECT($Q$4),W$6,0)*INDIRECT($P$3),VLOOKUP($P176,INDIRECT($Q$4),W$6,0))</f>
        <v>88276.646047606599</v>
      </c>
      <c r="X176" s="394" cm="1">
        <f t="array" aca="1" ref="X176" ca="1">IF($Q176="Y",VLOOKUP($P176,INDIRECT($Q$4),X$6,0)*INDIRECT($P$3),VLOOKUP($P176,INDIRECT($Q$4),X$6,0))</f>
        <v>92785.453549435901</v>
      </c>
      <c r="Y176" s="394" cm="1">
        <f t="array" aca="1" ref="Y176" ca="1">IF($Q176="Y",VLOOKUP($P176,INDIRECT($Q$4),Y$6,0)*INDIRECT($P$3),VLOOKUP($P176,INDIRECT($Q$4),Y$6,0))</f>
        <v>98431.22537402343</v>
      </c>
      <c r="Z176" s="394" cm="1">
        <f t="array" aca="1" ref="Z176" ca="1">IF($Q176="Y",VLOOKUP($P176,INDIRECT($Q$4),Z$6,0)*INDIRECT($P$3),VLOOKUP($P176,INDIRECT($Q$4),Z$6,0))</f>
        <v>104076.99719861092</v>
      </c>
      <c r="AA176" s="406" t="str">
        <f t="shared" si="107"/>
        <v>07162C</v>
      </c>
      <c r="AB176" s="406" t="str">
        <f t="shared" si="108"/>
        <v>Y</v>
      </c>
      <c r="AC176" s="412" t="str">
        <f t="shared" si="95"/>
        <v>MPD Public Information Specialist</v>
      </c>
      <c r="AD176" s="406">
        <f t="shared" si="118"/>
        <v>51</v>
      </c>
      <c r="AE176" s="398" t="str">
        <f t="shared" si="109"/>
        <v>E</v>
      </c>
      <c r="AF176" s="403">
        <f t="shared" ca="1" si="110"/>
        <v>36.466999999999999</v>
      </c>
      <c r="AG176" s="403">
        <f t="shared" ca="1" si="111"/>
        <v>38.300999999999995</v>
      </c>
      <c r="AH176" s="403">
        <f t="shared" ca="1" si="112"/>
        <v>40.369999999999997</v>
      </c>
      <c r="AI176" s="403">
        <f t="shared" ca="1" si="113"/>
        <v>42.440999999999995</v>
      </c>
      <c r="AJ176" s="403">
        <f t="shared" ca="1" si="114"/>
        <v>44.608999999999995</v>
      </c>
      <c r="AK176" s="403">
        <f t="shared" ca="1" si="115"/>
        <v>47.323</v>
      </c>
      <c r="AL176" s="403">
        <f t="shared" ca="1" si="116"/>
        <v>50.037999999999997</v>
      </c>
      <c r="AN176" s="9" t="e">
        <f t="shared" si="83"/>
        <v>#VALUE!</v>
      </c>
    </row>
    <row r="177" spans="1:40" ht="12.75" customHeight="1">
      <c r="A177" s="259" t="s">
        <v>16</v>
      </c>
      <c r="B177" s="259" t="s">
        <v>142</v>
      </c>
      <c r="C177" s="259" t="s">
        <v>103</v>
      </c>
      <c r="D177" s="266" t="s">
        <v>143</v>
      </c>
      <c r="E177" s="265">
        <v>500</v>
      </c>
      <c r="F177" s="262">
        <v>11</v>
      </c>
      <c r="G177" s="285">
        <f t="shared" ca="1" si="84"/>
        <v>88721.225854578137</v>
      </c>
      <c r="H177" s="285">
        <f t="shared" ca="1" si="85"/>
        <v>92418.427525439154</v>
      </c>
      <c r="I177" s="285">
        <f t="shared" ca="1" si="86"/>
        <v>96269.195338999125</v>
      </c>
      <c r="J177" s="285">
        <f t="shared" ca="1" si="87"/>
        <v>100279.98165419495</v>
      </c>
      <c r="K177" s="285">
        <f t="shared" ca="1" si="88"/>
        <v>104458.52930175097</v>
      </c>
      <c r="L177" s="285">
        <f t="shared" ca="1" si="89"/>
        <v>108811.29064060409</v>
      </c>
      <c r="M177" s="285">
        <f t="shared" ca="1" si="90"/>
        <v>113346.00850147869</v>
      </c>
      <c r="P177" s="409" t="str">
        <f t="shared" si="91"/>
        <v>07164C</v>
      </c>
      <c r="Q177" s="397" t="s">
        <v>826</v>
      </c>
      <c r="R177" s="409" t="str">
        <f t="shared" si="92"/>
        <v xml:space="preserve">Multi Family Housing (MFH) Finance Specialist </v>
      </c>
      <c r="S177" s="397" t="str">
        <f t="shared" si="117"/>
        <v>109</v>
      </c>
      <c r="T177" s="394" cm="1">
        <f t="array" aca="1" ref="T177" ca="1">IF($Q177="Y",VLOOKUP($P177,INDIRECT($Q$4),T$6,0)*INDIRECT($P$3),VLOOKUP($P177,INDIRECT($Q$4),T$6,0))</f>
        <v>88721.225854578137</v>
      </c>
      <c r="U177" s="394" cm="1">
        <f t="array" aca="1" ref="U177" ca="1">IF($Q177="Y",VLOOKUP($P177,INDIRECT($Q$4),U$6,0)*INDIRECT($P$3),VLOOKUP($P177,INDIRECT($Q$4),U$6,0))</f>
        <v>92418.427525439154</v>
      </c>
      <c r="V177" s="394" cm="1">
        <f t="array" aca="1" ref="V177" ca="1">IF($Q177="Y",VLOOKUP($P177,INDIRECT($Q$4),V$6,0)*INDIRECT($P$3),VLOOKUP($P177,INDIRECT($Q$4),V$6,0))</f>
        <v>96269.195338999125</v>
      </c>
      <c r="W177" s="394" cm="1">
        <f t="array" aca="1" ref="W177" ca="1">IF($Q177="Y",VLOOKUP($P177,INDIRECT($Q$4),W$6,0)*INDIRECT($P$3),VLOOKUP($P177,INDIRECT($Q$4),W$6,0))</f>
        <v>100279.98165419495</v>
      </c>
      <c r="X177" s="394" cm="1">
        <f t="array" aca="1" ref="X177" ca="1">IF($Q177="Y",VLOOKUP($P177,INDIRECT($Q$4),X$6,0)*INDIRECT($P$3),VLOOKUP($P177,INDIRECT($Q$4),X$6,0))</f>
        <v>104458.52930175097</v>
      </c>
      <c r="Y177" s="394" cm="1">
        <f t="array" aca="1" ref="Y177" ca="1">IF($Q177="Y",VLOOKUP($P177,INDIRECT($Q$4),Y$6,0)*INDIRECT($P$3),VLOOKUP($P177,INDIRECT($Q$4),Y$6,0))</f>
        <v>108811.29064060409</v>
      </c>
      <c r="Z177" s="394" cm="1">
        <f t="array" aca="1" ref="Z177" ca="1">IF($Q177="Y",VLOOKUP($P177,INDIRECT($Q$4),Z$6,0)*INDIRECT($P$3),VLOOKUP($P177,INDIRECT($Q$4),Z$6,0))</f>
        <v>113346.00850147869</v>
      </c>
      <c r="AA177" s="406" t="str">
        <f t="shared" si="107"/>
        <v>07164C</v>
      </c>
      <c r="AB177" s="406" t="str">
        <f t="shared" si="108"/>
        <v>Y</v>
      </c>
      <c r="AC177" s="412" t="str">
        <f t="shared" si="95"/>
        <v xml:space="preserve">Multi Family Housing (MFH) Finance Specialist </v>
      </c>
      <c r="AD177" s="406" t="str">
        <f t="shared" si="118"/>
        <v>109</v>
      </c>
      <c r="AE177" s="398" t="str">
        <f t="shared" si="109"/>
        <v>E</v>
      </c>
      <c r="AF177" s="403">
        <f t="shared" ca="1" si="110"/>
        <v>42.655000000000001</v>
      </c>
      <c r="AG177" s="403">
        <f t="shared" ca="1" si="111"/>
        <v>44.431999999999995</v>
      </c>
      <c r="AH177" s="403">
        <f t="shared" ca="1" si="112"/>
        <v>46.283999999999999</v>
      </c>
      <c r="AI177" s="403">
        <f t="shared" ca="1" si="113"/>
        <v>48.211999999999996</v>
      </c>
      <c r="AJ177" s="403">
        <f t="shared" ca="1" si="114"/>
        <v>50.220999999999997</v>
      </c>
      <c r="AK177" s="403">
        <f t="shared" ca="1" si="115"/>
        <v>52.314</v>
      </c>
      <c r="AL177" s="403">
        <f t="shared" ca="1" si="116"/>
        <v>54.494</v>
      </c>
      <c r="AN177" s="9" t="e">
        <f t="shared" si="83"/>
        <v>#VALUE!</v>
      </c>
    </row>
    <row r="178" spans="1:40" ht="12.75" customHeight="1">
      <c r="A178" s="259" t="s">
        <v>16</v>
      </c>
      <c r="B178" s="259" t="s">
        <v>577</v>
      </c>
      <c r="C178" s="259">
        <v>58</v>
      </c>
      <c r="D178" s="260" t="s">
        <v>578</v>
      </c>
      <c r="E178" s="265">
        <v>493</v>
      </c>
      <c r="F178" s="262">
        <v>10</v>
      </c>
      <c r="G178" s="285">
        <f t="shared" si="84"/>
        <v>79991.820026080837</v>
      </c>
      <c r="H178" s="285">
        <f t="shared" si="85"/>
        <v>84460.395975949912</v>
      </c>
      <c r="I178" s="285">
        <f t="shared" si="86"/>
        <v>88684.708931774701</v>
      </c>
      <c r="J178" s="285">
        <f t="shared" si="87"/>
        <v>93113.053329683535</v>
      </c>
      <c r="K178" s="285">
        <f t="shared" si="88"/>
        <v>97788.534403919562</v>
      </c>
      <c r="L178" s="285">
        <f t="shared" si="89"/>
        <v>103573.70647694018</v>
      </c>
      <c r="M178" s="285">
        <f t="shared" si="90"/>
        <v>109358.87854996073</v>
      </c>
      <c r="P178" s="409" t="str">
        <f t="shared" si="91"/>
        <v>59221C</v>
      </c>
      <c r="Q178" s="397" t="s">
        <v>826</v>
      </c>
      <c r="R178" s="409" t="str">
        <f t="shared" si="92"/>
        <v>Multifamily Housing Comp Analy</v>
      </c>
      <c r="S178" s="397">
        <f t="shared" si="117"/>
        <v>58</v>
      </c>
      <c r="T178" s="394">
        <v>79991.820026080837</v>
      </c>
      <c r="U178" s="394">
        <v>84460.395975949912</v>
      </c>
      <c r="V178" s="394">
        <v>88684.708931774701</v>
      </c>
      <c r="W178" s="394">
        <v>93113.053329683535</v>
      </c>
      <c r="X178" s="394">
        <v>97788.534403919562</v>
      </c>
      <c r="Y178" s="394">
        <v>103573.70647694018</v>
      </c>
      <c r="Z178" s="394">
        <v>109358.87854996073</v>
      </c>
      <c r="AA178" s="406" t="str">
        <f t="shared" si="107"/>
        <v>59221C</v>
      </c>
      <c r="AB178" s="406" t="str">
        <f t="shared" si="108"/>
        <v>Y</v>
      </c>
      <c r="AC178" s="412" t="str">
        <f t="shared" si="95"/>
        <v>Multifamily Housing Comp Analy</v>
      </c>
      <c r="AD178" s="406">
        <f t="shared" si="118"/>
        <v>58</v>
      </c>
      <c r="AE178" s="398" t="str">
        <f t="shared" si="109"/>
        <v>E</v>
      </c>
      <c r="AF178" s="403">
        <f t="shared" si="110"/>
        <v>38.457999999999998</v>
      </c>
      <c r="AG178" s="403">
        <f t="shared" si="111"/>
        <v>40.605999999999995</v>
      </c>
      <c r="AH178" s="403">
        <f t="shared" si="112"/>
        <v>42.637</v>
      </c>
      <c r="AI178" s="403">
        <f t="shared" si="113"/>
        <v>44.765999999999998</v>
      </c>
      <c r="AJ178" s="403">
        <f t="shared" si="114"/>
        <v>47.013999999999996</v>
      </c>
      <c r="AK178" s="403">
        <f t="shared" si="115"/>
        <v>49.795999999999999</v>
      </c>
      <c r="AL178" s="403">
        <f t="shared" si="116"/>
        <v>52.576999999999998</v>
      </c>
      <c r="AN178" s="9" t="e">
        <f t="shared" si="83"/>
        <v>#VALUE!</v>
      </c>
    </row>
    <row r="179" spans="1:40" ht="12.75" customHeight="1">
      <c r="A179" s="259" t="s">
        <v>16</v>
      </c>
      <c r="B179" s="259" t="s">
        <v>147</v>
      </c>
      <c r="C179" s="259">
        <v>35</v>
      </c>
      <c r="D179" s="260" t="s">
        <v>148</v>
      </c>
      <c r="E179" s="265">
        <v>363</v>
      </c>
      <c r="F179" s="262">
        <v>8</v>
      </c>
      <c r="G179" s="285">
        <f t="shared" ca="1" si="84"/>
        <v>62074.410992361401</v>
      </c>
      <c r="H179" s="285">
        <f t="shared" ca="1" si="85"/>
        <v>65479.724497567106</v>
      </c>
      <c r="I179" s="285">
        <f t="shared" ca="1" si="86"/>
        <v>68882.16432048993</v>
      </c>
      <c r="J179" s="285">
        <f t="shared" ca="1" si="87"/>
        <v>72488.635585496784</v>
      </c>
      <c r="K179" s="285">
        <f t="shared" ca="1" si="88"/>
        <v>76342.243526830847</v>
      </c>
      <c r="L179" s="285">
        <f t="shared" ca="1" si="89"/>
        <v>81605.758758888973</v>
      </c>
      <c r="M179" s="285">
        <f t="shared" ca="1" si="90"/>
        <v>86869.273990947113</v>
      </c>
      <c r="P179" s="409" t="str">
        <f t="shared" si="91"/>
        <v>07200C</v>
      </c>
      <c r="Q179" s="397" t="s">
        <v>826</v>
      </c>
      <c r="R179" s="409" t="str">
        <f t="shared" si="92"/>
        <v>Native American Community Specialist</v>
      </c>
      <c r="S179" s="397">
        <f t="shared" si="117"/>
        <v>35</v>
      </c>
      <c r="T179" s="394" cm="1">
        <f t="array" aca="1" ref="T179" ca="1">IF($Q179="Y",VLOOKUP($P179,INDIRECT($Q$4),T$6,0)*INDIRECT($P$3),VLOOKUP($P179,INDIRECT($Q$4),T$6,0))</f>
        <v>62074.410992361401</v>
      </c>
      <c r="U179" s="394" cm="1">
        <f t="array" aca="1" ref="U179" ca="1">IF($Q179="Y",VLOOKUP($P179,INDIRECT($Q$4),U$6,0)*INDIRECT($P$3),VLOOKUP($P179,INDIRECT($Q$4),U$6,0))</f>
        <v>65479.724497567106</v>
      </c>
      <c r="V179" s="394" cm="1">
        <f t="array" aca="1" ref="V179" ca="1">IF($Q179="Y",VLOOKUP($P179,INDIRECT($Q$4),V$6,0)*INDIRECT($P$3),VLOOKUP($P179,INDIRECT($Q$4),V$6,0))</f>
        <v>68882.16432048993</v>
      </c>
      <c r="W179" s="394" cm="1">
        <f t="array" aca="1" ref="W179" ca="1">IF($Q179="Y",VLOOKUP($P179,INDIRECT($Q$4),W$6,0)*INDIRECT($P$3),VLOOKUP($P179,INDIRECT($Q$4),W$6,0))</f>
        <v>72488.635585496784</v>
      </c>
      <c r="X179" s="394" cm="1">
        <f t="array" aca="1" ref="X179" ca="1">IF($Q179="Y",VLOOKUP($P179,INDIRECT($Q$4),X$6,0)*INDIRECT($P$3),VLOOKUP($P179,INDIRECT($Q$4),X$6,0))</f>
        <v>76342.243526830847</v>
      </c>
      <c r="Y179" s="394" cm="1">
        <f t="array" aca="1" ref="Y179" ca="1">IF($Q179="Y",VLOOKUP($P179,INDIRECT($Q$4),Y$6,0)*INDIRECT($P$3),VLOOKUP($P179,INDIRECT($Q$4),Y$6,0))</f>
        <v>81605.758758888973</v>
      </c>
      <c r="Z179" s="394" cm="1">
        <f t="array" aca="1" ref="Z179" ca="1">IF($Q179="Y",VLOOKUP($P179,INDIRECT($Q$4),Z$6,0)*INDIRECT($P$3),VLOOKUP($P179,INDIRECT($Q$4),Z$6,0))</f>
        <v>86869.273990947113</v>
      </c>
      <c r="AA179" s="406" t="str">
        <f t="shared" si="107"/>
        <v>07200C</v>
      </c>
      <c r="AB179" s="406" t="str">
        <f t="shared" si="108"/>
        <v>Y</v>
      </c>
      <c r="AC179" s="412" t="str">
        <f t="shared" si="95"/>
        <v>Native American Community Specialist</v>
      </c>
      <c r="AD179" s="406">
        <f t="shared" si="118"/>
        <v>35</v>
      </c>
      <c r="AE179" s="398" t="str">
        <f t="shared" si="109"/>
        <v>E</v>
      </c>
      <c r="AF179" s="403">
        <f t="shared" ca="1" si="110"/>
        <v>29.844000000000001</v>
      </c>
      <c r="AG179" s="403">
        <f t="shared" ca="1" si="111"/>
        <v>31.481000000000002</v>
      </c>
      <c r="AH179" s="403">
        <f t="shared" ca="1" si="112"/>
        <v>33.116999999999997</v>
      </c>
      <c r="AI179" s="403">
        <f t="shared" ca="1" si="113"/>
        <v>34.850999999999999</v>
      </c>
      <c r="AJ179" s="403">
        <f t="shared" ca="1" si="114"/>
        <v>36.704000000000001</v>
      </c>
      <c r="AK179" s="403">
        <f t="shared" ca="1" si="115"/>
        <v>39.233999999999995</v>
      </c>
      <c r="AL179" s="403">
        <f t="shared" ca="1" si="116"/>
        <v>41.765000000000001</v>
      </c>
      <c r="AN179" s="9" t="e">
        <f t="shared" si="83"/>
        <v>#VALUE!</v>
      </c>
    </row>
    <row r="180" spans="1:40" ht="12.75" customHeight="1">
      <c r="A180" s="256" t="s">
        <v>16</v>
      </c>
      <c r="B180" s="256" t="s">
        <v>434</v>
      </c>
      <c r="C180" s="256">
        <v>45</v>
      </c>
      <c r="D180" s="276" t="s">
        <v>636</v>
      </c>
      <c r="E180" s="277">
        <v>418</v>
      </c>
      <c r="F180" s="278">
        <v>9</v>
      </c>
      <c r="G180" s="380">
        <f t="shared" si="84"/>
        <v>70603.500007931434</v>
      </c>
      <c r="H180" s="380">
        <f t="shared" si="85"/>
        <v>74336.413293384787</v>
      </c>
      <c r="I180" s="380">
        <f t="shared" si="86"/>
        <v>78557.852566926696</v>
      </c>
      <c r="J180" s="380">
        <f t="shared" si="87"/>
        <v>82736.186606225529</v>
      </c>
      <c r="K180" s="380">
        <f t="shared" si="88"/>
        <v>87167.404686417227</v>
      </c>
      <c r="L180" s="380">
        <f t="shared" si="89"/>
        <v>92346.370778017896</v>
      </c>
      <c r="M180" s="380">
        <f t="shared" si="90"/>
        <v>97525.336869618535</v>
      </c>
      <c r="N180" s="441" t="s">
        <v>633</v>
      </c>
      <c r="O180" s="441"/>
      <c r="P180" s="451" t="str">
        <f t="shared" si="91"/>
        <v>06251C</v>
      </c>
      <c r="Q180" s="452" t="s">
        <v>826</v>
      </c>
      <c r="R180" s="451" t="str">
        <f t="shared" si="92"/>
        <v>Neighborhood &amp; Community Relations Policy Specialist</v>
      </c>
      <c r="S180" s="452">
        <f t="shared" si="117"/>
        <v>45</v>
      </c>
      <c r="T180" s="453">
        <v>70603.500007931434</v>
      </c>
      <c r="U180" s="453">
        <v>74336.413293384787</v>
      </c>
      <c r="V180" s="453">
        <v>78557.852566926696</v>
      </c>
      <c r="W180" s="453">
        <v>82736.186606225529</v>
      </c>
      <c r="X180" s="453">
        <v>87167.404686417227</v>
      </c>
      <c r="Y180" s="453">
        <v>92346.370778017896</v>
      </c>
      <c r="Z180" s="453">
        <v>97525.336869618535</v>
      </c>
      <c r="AA180" s="452" t="str">
        <f t="shared" si="107"/>
        <v>06251C</v>
      </c>
      <c r="AB180" s="452" t="str">
        <f t="shared" si="108"/>
        <v>Y</v>
      </c>
      <c r="AC180" s="454" t="str">
        <f t="shared" si="95"/>
        <v>Neighborhood &amp; Community Relations Policy Specialist</v>
      </c>
      <c r="AD180" s="452">
        <f t="shared" si="118"/>
        <v>45</v>
      </c>
      <c r="AE180" s="455" t="str">
        <f t="shared" si="109"/>
        <v>E</v>
      </c>
      <c r="AF180" s="453">
        <f t="shared" si="110"/>
        <v>33.943999999999996</v>
      </c>
      <c r="AG180" s="453">
        <f t="shared" si="111"/>
        <v>35.738999999999997</v>
      </c>
      <c r="AH180" s="453">
        <f t="shared" si="112"/>
        <v>37.768999999999998</v>
      </c>
      <c r="AI180" s="453">
        <f t="shared" si="113"/>
        <v>39.777999999999999</v>
      </c>
      <c r="AJ180" s="453">
        <f t="shared" si="114"/>
        <v>41.907999999999994</v>
      </c>
      <c r="AK180" s="453">
        <f t="shared" si="115"/>
        <v>44.397999999999996</v>
      </c>
      <c r="AL180" s="453">
        <f t="shared" si="116"/>
        <v>46.887999999999998</v>
      </c>
      <c r="AN180" s="9" t="e">
        <f t="shared" si="83"/>
        <v>#VALUE!</v>
      </c>
    </row>
    <row r="181" spans="1:40" s="441" customFormat="1" ht="12.75" customHeight="1">
      <c r="A181" s="259" t="s">
        <v>91</v>
      </c>
      <c r="B181" s="259" t="s">
        <v>723</v>
      </c>
      <c r="C181" s="259" t="s">
        <v>274</v>
      </c>
      <c r="D181" s="260" t="s">
        <v>694</v>
      </c>
      <c r="E181" s="265">
        <v>323</v>
      </c>
      <c r="F181" s="262">
        <v>7</v>
      </c>
      <c r="G181" s="285">
        <f t="shared" si="84"/>
        <v>26.203336635000213</v>
      </c>
      <c r="H181" s="285">
        <f t="shared" si="85"/>
        <v>27.863665519712953</v>
      </c>
      <c r="I181" s="285">
        <f t="shared" si="86"/>
        <v>29.332282955624052</v>
      </c>
      <c r="J181" s="285">
        <f t="shared" si="87"/>
        <v>30.955637129843737</v>
      </c>
      <c r="K181" s="285">
        <f t="shared" si="88"/>
        <v>32.617675488640593</v>
      </c>
      <c r="L181" s="285">
        <f t="shared" si="89"/>
        <v>34.59754808160416</v>
      </c>
      <c r="M181" s="285">
        <f t="shared" si="90"/>
        <v>36.57742067456774</v>
      </c>
      <c r="N181" s="9"/>
      <c r="O181" s="9"/>
      <c r="P181" s="409" t="str">
        <f t="shared" si="91"/>
        <v>59413C</v>
      </c>
      <c r="Q181" s="397" t="s">
        <v>826</v>
      </c>
      <c r="R181" s="409" t="str">
        <f t="shared" si="92"/>
        <v>Neighborhood Support Specialist I</v>
      </c>
      <c r="S181" s="397" t="str">
        <f t="shared" si="117"/>
        <v>07</v>
      </c>
      <c r="T181" s="443">
        <v>26.203336635000213</v>
      </c>
      <c r="U181" s="443">
        <v>27.863665519712953</v>
      </c>
      <c r="V181" s="443">
        <v>29.332282955624052</v>
      </c>
      <c r="W181" s="443">
        <v>30.955637129843737</v>
      </c>
      <c r="X181" s="443">
        <v>32.617675488640593</v>
      </c>
      <c r="Y181" s="443">
        <v>34.59754808160416</v>
      </c>
      <c r="Z181" s="443">
        <v>36.57742067456774</v>
      </c>
      <c r="AA181" s="406" t="str">
        <f t="shared" si="107"/>
        <v>59413C</v>
      </c>
      <c r="AB181" s="406" t="str">
        <f t="shared" si="108"/>
        <v>Y</v>
      </c>
      <c r="AC181" s="412" t="str">
        <f t="shared" si="95"/>
        <v>Neighborhood Support Specialist I</v>
      </c>
      <c r="AD181" s="406" t="str">
        <f t="shared" si="118"/>
        <v>07</v>
      </c>
      <c r="AE181" s="398" t="str">
        <f t="shared" si="109"/>
        <v>N</v>
      </c>
      <c r="AF181" s="403">
        <f t="shared" si="110"/>
        <v>26.202999999999999</v>
      </c>
      <c r="AG181" s="403">
        <f t="shared" si="111"/>
        <v>27.864000000000001</v>
      </c>
      <c r="AH181" s="403">
        <f t="shared" si="112"/>
        <v>29.332000000000001</v>
      </c>
      <c r="AI181" s="403">
        <f t="shared" si="113"/>
        <v>30.956</v>
      </c>
      <c r="AJ181" s="403">
        <f t="shared" si="114"/>
        <v>32.618000000000002</v>
      </c>
      <c r="AK181" s="403">
        <f t="shared" si="115"/>
        <v>34.597999999999999</v>
      </c>
      <c r="AL181" s="403">
        <f t="shared" si="116"/>
        <v>36.576999999999998</v>
      </c>
      <c r="AN181" s="9" t="e">
        <f t="shared" si="83"/>
        <v>#VALUE!</v>
      </c>
    </row>
    <row r="182" spans="1:40" ht="12.75" customHeight="1">
      <c r="A182" s="259" t="s">
        <v>16</v>
      </c>
      <c r="B182" s="262" t="s">
        <v>149</v>
      </c>
      <c r="C182" s="259">
        <v>35</v>
      </c>
      <c r="D182" s="266" t="s">
        <v>696</v>
      </c>
      <c r="E182" s="265">
        <v>378</v>
      </c>
      <c r="F182" s="262">
        <v>8</v>
      </c>
      <c r="G182" s="285">
        <f t="shared" ca="1" si="84"/>
        <v>62074.410992361401</v>
      </c>
      <c r="H182" s="285">
        <f t="shared" ca="1" si="85"/>
        <v>65479.724497567106</v>
      </c>
      <c r="I182" s="285">
        <f t="shared" ca="1" si="86"/>
        <v>68882.16432048993</v>
      </c>
      <c r="J182" s="285">
        <f t="shared" ca="1" si="87"/>
        <v>72488.635585496784</v>
      </c>
      <c r="K182" s="285">
        <f t="shared" ca="1" si="88"/>
        <v>76342.243526830847</v>
      </c>
      <c r="L182" s="285">
        <f t="shared" ca="1" si="89"/>
        <v>81605.758758888973</v>
      </c>
      <c r="M182" s="285">
        <f t="shared" ca="1" si="90"/>
        <v>86869.273990947113</v>
      </c>
      <c r="P182" s="409" t="str">
        <f t="shared" si="91"/>
        <v>06260C</v>
      </c>
      <c r="Q182" s="397" t="s">
        <v>826</v>
      </c>
      <c r="R182" s="409" t="str">
        <f t="shared" si="92"/>
        <v>Neighborhood Support Specialist II</v>
      </c>
      <c r="S182" s="397">
        <f t="shared" si="117"/>
        <v>35</v>
      </c>
      <c r="T182" s="394" cm="1">
        <f t="array" aca="1" ref="T182" ca="1">IF($Q182="Y",VLOOKUP($P182,INDIRECT($Q$4),T$6,0)*INDIRECT($P$3),VLOOKUP($P182,INDIRECT($Q$4),T$6,0))</f>
        <v>62074.410992361401</v>
      </c>
      <c r="U182" s="394" cm="1">
        <f t="array" aca="1" ref="U182" ca="1">IF($Q182="Y",VLOOKUP($P182,INDIRECT($Q$4),U$6,0)*INDIRECT($P$3),VLOOKUP($P182,INDIRECT($Q$4),U$6,0))</f>
        <v>65479.724497567106</v>
      </c>
      <c r="V182" s="394" cm="1">
        <f t="array" aca="1" ref="V182" ca="1">IF($Q182="Y",VLOOKUP($P182,INDIRECT($Q$4),V$6,0)*INDIRECT($P$3),VLOOKUP($P182,INDIRECT($Q$4),V$6,0))</f>
        <v>68882.16432048993</v>
      </c>
      <c r="W182" s="394" cm="1">
        <f t="array" aca="1" ref="W182" ca="1">IF($Q182="Y",VLOOKUP($P182,INDIRECT($Q$4),W$6,0)*INDIRECT($P$3),VLOOKUP($P182,INDIRECT($Q$4),W$6,0))</f>
        <v>72488.635585496784</v>
      </c>
      <c r="X182" s="394" cm="1">
        <f t="array" aca="1" ref="X182" ca="1">IF($Q182="Y",VLOOKUP($P182,INDIRECT($Q$4),X$6,0)*INDIRECT($P$3),VLOOKUP($P182,INDIRECT($Q$4),X$6,0))</f>
        <v>76342.243526830847</v>
      </c>
      <c r="Y182" s="394" cm="1">
        <f t="array" aca="1" ref="Y182" ca="1">IF($Q182="Y",VLOOKUP($P182,INDIRECT($Q$4),Y$6,0)*INDIRECT($P$3),VLOOKUP($P182,INDIRECT($Q$4),Y$6,0))</f>
        <v>81605.758758888973</v>
      </c>
      <c r="Z182" s="394" cm="1">
        <f t="array" aca="1" ref="Z182" ca="1">IF($Q182="Y",VLOOKUP($P182,INDIRECT($Q$4),Z$6,0)*INDIRECT($P$3),VLOOKUP($P182,INDIRECT($Q$4),Z$6,0))</f>
        <v>86869.273990947113</v>
      </c>
      <c r="AA182" s="406" t="str">
        <f t="shared" si="107"/>
        <v>06260C</v>
      </c>
      <c r="AB182" s="406" t="str">
        <f t="shared" si="108"/>
        <v>Y</v>
      </c>
      <c r="AC182" s="412" t="str">
        <f t="shared" si="95"/>
        <v>Neighborhood Support Specialist II</v>
      </c>
      <c r="AD182" s="406">
        <f t="shared" si="118"/>
        <v>35</v>
      </c>
      <c r="AE182" s="398" t="str">
        <f t="shared" si="109"/>
        <v>E</v>
      </c>
      <c r="AF182" s="403">
        <f t="shared" ca="1" si="110"/>
        <v>29.844000000000001</v>
      </c>
      <c r="AG182" s="403">
        <f t="shared" ca="1" si="111"/>
        <v>31.481000000000002</v>
      </c>
      <c r="AH182" s="403">
        <f t="shared" ca="1" si="112"/>
        <v>33.116999999999997</v>
      </c>
      <c r="AI182" s="403">
        <f t="shared" ca="1" si="113"/>
        <v>34.850999999999999</v>
      </c>
      <c r="AJ182" s="403">
        <f t="shared" ca="1" si="114"/>
        <v>36.704000000000001</v>
      </c>
      <c r="AK182" s="403">
        <f t="shared" ca="1" si="115"/>
        <v>39.233999999999995</v>
      </c>
      <c r="AL182" s="403">
        <f t="shared" ca="1" si="116"/>
        <v>41.765000000000001</v>
      </c>
      <c r="AN182" s="9" t="e">
        <f t="shared" si="83"/>
        <v>#VALUE!</v>
      </c>
    </row>
    <row r="183" spans="1:40" ht="12.75" customHeight="1">
      <c r="A183" s="259" t="s">
        <v>16</v>
      </c>
      <c r="B183" s="262" t="s">
        <v>522</v>
      </c>
      <c r="C183" s="259">
        <v>99</v>
      </c>
      <c r="D183" s="266" t="s">
        <v>511</v>
      </c>
      <c r="E183" s="265">
        <v>415</v>
      </c>
      <c r="F183" s="262">
        <v>9</v>
      </c>
      <c r="G183" s="285">
        <f t="shared" ca="1" si="84"/>
        <v>69416.005404497148</v>
      </c>
      <c r="H183" s="285">
        <f t="shared" ca="1" si="85"/>
        <v>73071.659741775409</v>
      </c>
      <c r="I183" s="285">
        <f t="shared" ca="1" si="86"/>
        <v>76929.026459535453</v>
      </c>
      <c r="J183" s="285">
        <f t="shared" ca="1" si="87"/>
        <v>80945.273323351023</v>
      </c>
      <c r="K183" s="285">
        <f t="shared" ca="1" si="88"/>
        <v>85207.441295888144</v>
      </c>
      <c r="L183" s="285">
        <f t="shared" ca="1" si="89"/>
        <v>90363.712538271342</v>
      </c>
      <c r="M183" s="285">
        <f t="shared" ca="1" si="90"/>
        <v>95518.856567309995</v>
      </c>
      <c r="P183" s="409" t="str">
        <f t="shared" si="91"/>
        <v>06261C</v>
      </c>
      <c r="Q183" s="397" t="s">
        <v>826</v>
      </c>
      <c r="R183" s="409" t="str">
        <f t="shared" si="92"/>
        <v>Neighborhood Support Specialist Project Lead</v>
      </c>
      <c r="S183" s="397">
        <f t="shared" si="117"/>
        <v>99</v>
      </c>
      <c r="T183" s="394" cm="1">
        <f t="array" aca="1" ref="T183" ca="1">IF($Q183="Y",VLOOKUP($P183,INDIRECT($Q$4),T$6,0)*INDIRECT($P$3),VLOOKUP($P183,INDIRECT($Q$4),T$6,0))</f>
        <v>69416.005404497148</v>
      </c>
      <c r="U183" s="394" cm="1">
        <f t="array" aca="1" ref="U183" ca="1">IF($Q183="Y",VLOOKUP($P183,INDIRECT($Q$4),U$6,0)*INDIRECT($P$3),VLOOKUP($P183,INDIRECT($Q$4),U$6,0))</f>
        <v>73071.659741775409</v>
      </c>
      <c r="V183" s="394" cm="1">
        <f t="array" aca="1" ref="V183" ca="1">IF($Q183="Y",VLOOKUP($P183,INDIRECT($Q$4),V$6,0)*INDIRECT($P$3),VLOOKUP($P183,INDIRECT($Q$4),V$6,0))</f>
        <v>76929.026459535453</v>
      </c>
      <c r="W183" s="394" cm="1">
        <f t="array" aca="1" ref="W183" ca="1">IF($Q183="Y",VLOOKUP($P183,INDIRECT($Q$4),W$6,0)*INDIRECT($P$3),VLOOKUP($P183,INDIRECT($Q$4),W$6,0))</f>
        <v>80945.273323351023</v>
      </c>
      <c r="X183" s="394" cm="1">
        <f t="array" aca="1" ref="X183" ca="1">IF($Q183="Y",VLOOKUP($P183,INDIRECT($Q$4),X$6,0)*INDIRECT($P$3),VLOOKUP($P183,INDIRECT($Q$4),X$6,0))</f>
        <v>85207.441295888144</v>
      </c>
      <c r="Y183" s="394" cm="1">
        <f t="array" aca="1" ref="Y183" ca="1">IF($Q183="Y",VLOOKUP($P183,INDIRECT($Q$4),Y$6,0)*INDIRECT($P$3),VLOOKUP($P183,INDIRECT($Q$4),Y$6,0))</f>
        <v>90363.712538271342</v>
      </c>
      <c r="Z183" s="394" cm="1">
        <f t="array" aca="1" ref="Z183" ca="1">IF($Q183="Y",VLOOKUP($P183,INDIRECT($Q$4),Z$6,0)*INDIRECT($P$3),VLOOKUP($P183,INDIRECT($Q$4),Z$6,0))</f>
        <v>95518.856567309995</v>
      </c>
      <c r="AA183" s="406" t="str">
        <f t="shared" si="107"/>
        <v>06261C</v>
      </c>
      <c r="AB183" s="406" t="str">
        <f t="shared" si="108"/>
        <v>Y</v>
      </c>
      <c r="AC183" s="412" t="str">
        <f t="shared" si="95"/>
        <v>Neighborhood Support Specialist Project Lead</v>
      </c>
      <c r="AD183" s="406">
        <f t="shared" si="118"/>
        <v>99</v>
      </c>
      <c r="AE183" s="398" t="str">
        <f t="shared" si="109"/>
        <v>E</v>
      </c>
      <c r="AF183" s="403">
        <f t="shared" ca="1" si="110"/>
        <v>33.373999999999995</v>
      </c>
      <c r="AG183" s="403">
        <f t="shared" ca="1" si="111"/>
        <v>35.131</v>
      </c>
      <c r="AH183" s="403">
        <f t="shared" ca="1" si="112"/>
        <v>36.985999999999997</v>
      </c>
      <c r="AI183" s="403">
        <f t="shared" ca="1" si="113"/>
        <v>38.915999999999997</v>
      </c>
      <c r="AJ183" s="403">
        <f t="shared" ca="1" si="114"/>
        <v>40.966000000000001</v>
      </c>
      <c r="AK183" s="403">
        <f t="shared" ca="1" si="115"/>
        <v>43.445</v>
      </c>
      <c r="AL183" s="403">
        <f t="shared" ca="1" si="116"/>
        <v>45.922999999999995</v>
      </c>
      <c r="AN183" s="9" t="e">
        <f t="shared" si="83"/>
        <v>#VALUE!</v>
      </c>
    </row>
    <row r="184" spans="1:40" ht="12.75" customHeight="1">
      <c r="A184" s="259" t="s">
        <v>91</v>
      </c>
      <c r="B184" s="259" t="s">
        <v>321</v>
      </c>
      <c r="C184" s="259">
        <v>64</v>
      </c>
      <c r="D184" s="260" t="s">
        <v>322</v>
      </c>
      <c r="E184" s="265">
        <v>418</v>
      </c>
      <c r="F184" s="262">
        <v>9</v>
      </c>
      <c r="G184" s="285">
        <f t="shared" ca="1" si="84"/>
        <v>33.373398665915616</v>
      </c>
      <c r="H184" s="285">
        <f t="shared" ca="1" si="85"/>
        <v>35.13076590813472</v>
      </c>
      <c r="I184" s="285">
        <f t="shared" ca="1" si="86"/>
        <v>36.984843611796705</v>
      </c>
      <c r="J184" s="285">
        <f t="shared" ca="1" si="87"/>
        <v>38.916289684612984</v>
      </c>
      <c r="K184" s="285">
        <f t="shared" ca="1" si="88"/>
        <v>40.965169889181318</v>
      </c>
      <c r="L184" s="285">
        <f t="shared" ca="1" si="89"/>
        <v>43.444160061812916</v>
      </c>
      <c r="M184" s="285">
        <f t="shared" ca="1" si="90"/>
        <v>45.923150234444492</v>
      </c>
      <c r="P184" s="409" t="str">
        <f t="shared" si="91"/>
        <v>07228C</v>
      </c>
      <c r="Q184" s="397" t="s">
        <v>826</v>
      </c>
      <c r="R184" s="409" t="str">
        <f t="shared" si="92"/>
        <v>Network Infrastructure Analyst</v>
      </c>
      <c r="S184" s="397">
        <f t="shared" si="117"/>
        <v>64</v>
      </c>
      <c r="T184" s="394" cm="1">
        <f t="array" aca="1" ref="T184" ca="1">IF($Q184="Y",VLOOKUP($P184,INDIRECT($Q$4),T$6,0)*INDIRECT($P$3),VLOOKUP($P184,INDIRECT($Q$4),T$6,0))</f>
        <v>33.373398665915616</v>
      </c>
      <c r="U184" s="394" cm="1">
        <f t="array" aca="1" ref="U184" ca="1">IF($Q184="Y",VLOOKUP($P184,INDIRECT($Q$4),U$6,0)*INDIRECT($P$3),VLOOKUP($P184,INDIRECT($Q$4),U$6,0))</f>
        <v>35.13076590813472</v>
      </c>
      <c r="V184" s="394" cm="1">
        <f t="array" aca="1" ref="V184" ca="1">IF($Q184="Y",VLOOKUP($P184,INDIRECT($Q$4),V$6,0)*INDIRECT($P$3),VLOOKUP($P184,INDIRECT($Q$4),V$6,0))</f>
        <v>36.984843611796705</v>
      </c>
      <c r="W184" s="394" cm="1">
        <f t="array" aca="1" ref="W184" ca="1">IF($Q184="Y",VLOOKUP($P184,INDIRECT($Q$4),W$6,0)*INDIRECT($P$3),VLOOKUP($P184,INDIRECT($Q$4),W$6,0))</f>
        <v>38.916289684612984</v>
      </c>
      <c r="X184" s="394" cm="1">
        <f t="array" aca="1" ref="X184" ca="1">IF($Q184="Y",VLOOKUP($P184,INDIRECT($Q$4),X$6,0)*INDIRECT($P$3),VLOOKUP($P184,INDIRECT($Q$4),X$6,0))</f>
        <v>40.965169889181318</v>
      </c>
      <c r="Y184" s="394" cm="1">
        <f t="array" aca="1" ref="Y184" ca="1">IF($Q184="Y",VLOOKUP($P184,INDIRECT($Q$4),Y$6,0)*INDIRECT($P$3),VLOOKUP($P184,INDIRECT($Q$4),Y$6,0))</f>
        <v>43.444160061812916</v>
      </c>
      <c r="Z184" s="394" cm="1">
        <f t="array" aca="1" ref="Z184" ca="1">IF($Q184="Y",VLOOKUP($P184,INDIRECT($Q$4),Z$6,0)*INDIRECT($P$3),VLOOKUP($P184,INDIRECT($Q$4),Z$6,0))</f>
        <v>45.923150234444492</v>
      </c>
      <c r="AA184" s="406" t="str">
        <f t="shared" si="107"/>
        <v>07228C</v>
      </c>
      <c r="AB184" s="406" t="str">
        <f t="shared" si="108"/>
        <v>Y</v>
      </c>
      <c r="AC184" s="412" t="str">
        <f t="shared" si="95"/>
        <v>Network Infrastructure Analyst</v>
      </c>
      <c r="AD184" s="406">
        <f t="shared" si="118"/>
        <v>64</v>
      </c>
      <c r="AE184" s="398" t="str">
        <f t="shared" si="109"/>
        <v>N</v>
      </c>
      <c r="AF184" s="403">
        <f t="shared" ca="1" si="110"/>
        <v>33.372999999999998</v>
      </c>
      <c r="AG184" s="403">
        <f t="shared" ca="1" si="111"/>
        <v>35.131</v>
      </c>
      <c r="AH184" s="403">
        <f t="shared" ca="1" si="112"/>
        <v>36.984999999999999</v>
      </c>
      <c r="AI184" s="403">
        <f t="shared" ca="1" si="113"/>
        <v>38.915999999999997</v>
      </c>
      <c r="AJ184" s="403">
        <f t="shared" ca="1" si="114"/>
        <v>40.965000000000003</v>
      </c>
      <c r="AK184" s="403">
        <f t="shared" ca="1" si="115"/>
        <v>43.444000000000003</v>
      </c>
      <c r="AL184" s="403">
        <f t="shared" ca="1" si="116"/>
        <v>45.923000000000002</v>
      </c>
      <c r="AN184" s="9" t="e">
        <f t="shared" si="83"/>
        <v>#VALUE!</v>
      </c>
    </row>
    <row r="185" spans="1:40" ht="12.75" customHeight="1">
      <c r="A185" s="259" t="s">
        <v>16</v>
      </c>
      <c r="B185" s="259" t="s">
        <v>151</v>
      </c>
      <c r="C185" s="259">
        <v>99</v>
      </c>
      <c r="D185" s="260" t="s">
        <v>152</v>
      </c>
      <c r="E185" s="265">
        <v>423</v>
      </c>
      <c r="F185" s="262">
        <v>9</v>
      </c>
      <c r="G185" s="285">
        <f t="shared" ca="1" si="84"/>
        <v>69416.005404497148</v>
      </c>
      <c r="H185" s="285">
        <f t="shared" ca="1" si="85"/>
        <v>73071.659741775409</v>
      </c>
      <c r="I185" s="285">
        <f t="shared" ca="1" si="86"/>
        <v>76929.026459535453</v>
      </c>
      <c r="J185" s="285">
        <f t="shared" ca="1" si="87"/>
        <v>80945.273323351023</v>
      </c>
      <c r="K185" s="285">
        <f t="shared" ca="1" si="88"/>
        <v>85207.441295888144</v>
      </c>
      <c r="L185" s="285">
        <f t="shared" ca="1" si="89"/>
        <v>90363.712538271342</v>
      </c>
      <c r="M185" s="285">
        <f t="shared" ca="1" si="90"/>
        <v>95518.856567309995</v>
      </c>
      <c r="P185" s="409" t="str">
        <f t="shared" si="91"/>
        <v>52410C</v>
      </c>
      <c r="Q185" s="397" t="s">
        <v>826</v>
      </c>
      <c r="R185" s="409" t="str">
        <f t="shared" si="92"/>
        <v>NRP/Finance Specialist</v>
      </c>
      <c r="S185" s="397">
        <f t="shared" si="117"/>
        <v>99</v>
      </c>
      <c r="T185" s="394" cm="1">
        <f t="array" aca="1" ref="T185" ca="1">IF($Q185="Y",VLOOKUP($P185,INDIRECT($Q$4),T$6,0)*INDIRECT($P$3),VLOOKUP($P185,INDIRECT($Q$4),T$6,0))</f>
        <v>69416.005404497148</v>
      </c>
      <c r="U185" s="394" cm="1">
        <f t="array" aca="1" ref="U185" ca="1">IF($Q185="Y",VLOOKUP($P185,INDIRECT($Q$4),U$6,0)*INDIRECT($P$3),VLOOKUP($P185,INDIRECT($Q$4),U$6,0))</f>
        <v>73071.659741775409</v>
      </c>
      <c r="V185" s="394" cm="1">
        <f t="array" aca="1" ref="V185" ca="1">IF($Q185="Y",VLOOKUP($P185,INDIRECT($Q$4),V$6,0)*INDIRECT($P$3),VLOOKUP($P185,INDIRECT($Q$4),V$6,0))</f>
        <v>76929.026459535453</v>
      </c>
      <c r="W185" s="394" cm="1">
        <f t="array" aca="1" ref="W185" ca="1">IF($Q185="Y",VLOOKUP($P185,INDIRECT($Q$4),W$6,0)*INDIRECT($P$3),VLOOKUP($P185,INDIRECT($Q$4),W$6,0))</f>
        <v>80945.273323351023</v>
      </c>
      <c r="X185" s="394" cm="1">
        <f t="array" aca="1" ref="X185" ca="1">IF($Q185="Y",VLOOKUP($P185,INDIRECT($Q$4),X$6,0)*INDIRECT($P$3),VLOOKUP($P185,INDIRECT($Q$4),X$6,0))</f>
        <v>85207.441295888144</v>
      </c>
      <c r="Y185" s="394" cm="1">
        <f t="array" aca="1" ref="Y185" ca="1">IF($Q185="Y",VLOOKUP($P185,INDIRECT($Q$4),Y$6,0)*INDIRECT($P$3),VLOOKUP($P185,INDIRECT($Q$4),Y$6,0))</f>
        <v>90363.712538271342</v>
      </c>
      <c r="Z185" s="394" cm="1">
        <f t="array" aca="1" ref="Z185" ca="1">IF($Q185="Y",VLOOKUP($P185,INDIRECT($Q$4),Z$6,0)*INDIRECT($P$3),VLOOKUP($P185,INDIRECT($Q$4),Z$6,0))</f>
        <v>95518.856567309995</v>
      </c>
      <c r="AA185" s="406" t="str">
        <f t="shared" si="107"/>
        <v>52410C</v>
      </c>
      <c r="AB185" s="406" t="str">
        <f t="shared" si="108"/>
        <v>Y</v>
      </c>
      <c r="AC185" s="412" t="str">
        <f t="shared" si="95"/>
        <v>NRP/Finance Specialist</v>
      </c>
      <c r="AD185" s="406">
        <f t="shared" si="118"/>
        <v>99</v>
      </c>
      <c r="AE185" s="398" t="str">
        <f t="shared" si="109"/>
        <v>E</v>
      </c>
      <c r="AF185" s="403">
        <f t="shared" ca="1" si="110"/>
        <v>33.373999999999995</v>
      </c>
      <c r="AG185" s="403">
        <f t="shared" ca="1" si="111"/>
        <v>35.131</v>
      </c>
      <c r="AH185" s="403">
        <f t="shared" ca="1" si="112"/>
        <v>36.985999999999997</v>
      </c>
      <c r="AI185" s="403">
        <f t="shared" ca="1" si="113"/>
        <v>38.915999999999997</v>
      </c>
      <c r="AJ185" s="403">
        <f t="shared" ca="1" si="114"/>
        <v>40.966000000000001</v>
      </c>
      <c r="AK185" s="403">
        <f t="shared" ca="1" si="115"/>
        <v>43.445</v>
      </c>
      <c r="AL185" s="403">
        <f t="shared" ca="1" si="116"/>
        <v>45.922999999999995</v>
      </c>
      <c r="AN185" s="9" t="e">
        <f t="shared" si="83"/>
        <v>#VALUE!</v>
      </c>
    </row>
    <row r="186" spans="1:40" ht="12.75" customHeight="1">
      <c r="A186" s="259" t="s">
        <v>16</v>
      </c>
      <c r="B186" s="259" t="s">
        <v>935</v>
      </c>
      <c r="C186" s="259" t="s">
        <v>936</v>
      </c>
      <c r="D186" s="260" t="s">
        <v>937</v>
      </c>
      <c r="E186" s="265">
        <v>485</v>
      </c>
      <c r="F186" s="262">
        <v>10</v>
      </c>
      <c r="G186" s="285">
        <f t="shared" si="84"/>
        <v>91151</v>
      </c>
      <c r="H186" s="285">
        <f t="shared" si="85"/>
        <v>95949</v>
      </c>
      <c r="I186" s="285">
        <f t="shared" si="86"/>
        <v>100999</v>
      </c>
      <c r="J186" s="285">
        <f t="shared" si="87"/>
        <v>106315</v>
      </c>
      <c r="K186" s="285">
        <f t="shared" si="88"/>
        <v>111910</v>
      </c>
      <c r="L186" s="285">
        <f t="shared" si="89"/>
        <v>117800</v>
      </c>
      <c r="M186" s="285">
        <f t="shared" si="90"/>
        <v>124000</v>
      </c>
      <c r="P186" s="409" t="str">
        <f t="shared" si="91"/>
        <v>07250C</v>
      </c>
      <c r="Q186" s="397" t="s">
        <v>826</v>
      </c>
      <c r="R186" s="409" t="str">
        <f t="shared" si="92"/>
        <v>Nurse Practitioner/Physician Assistant</v>
      </c>
      <c r="S186" s="397" t="str">
        <f t="shared" si="117"/>
        <v>120</v>
      </c>
      <c r="T186" s="501">
        <v>91151</v>
      </c>
      <c r="U186" s="501">
        <v>95949</v>
      </c>
      <c r="V186" s="501">
        <v>100999</v>
      </c>
      <c r="W186" s="501">
        <v>106315</v>
      </c>
      <c r="X186" s="501">
        <v>111910</v>
      </c>
      <c r="Y186" s="501">
        <v>117800</v>
      </c>
      <c r="Z186" s="501">
        <v>124000</v>
      </c>
      <c r="AA186" s="406" t="str">
        <f t="shared" si="107"/>
        <v>07250C</v>
      </c>
      <c r="AB186" s="406" t="str">
        <f t="shared" si="108"/>
        <v>Y</v>
      </c>
      <c r="AC186" s="412" t="str">
        <f t="shared" si="95"/>
        <v>Nurse Practitioner/Physician Assistant</v>
      </c>
      <c r="AD186" s="406" t="str">
        <f t="shared" si="118"/>
        <v>120</v>
      </c>
      <c r="AE186" s="398" t="str">
        <f t="shared" si="109"/>
        <v>E</v>
      </c>
      <c r="AF186" s="403">
        <f t="shared" si="110"/>
        <v>43.823</v>
      </c>
      <c r="AG186" s="403">
        <f t="shared" si="111"/>
        <v>46.129999999999995</v>
      </c>
      <c r="AH186" s="403">
        <f t="shared" si="112"/>
        <v>48.558</v>
      </c>
      <c r="AI186" s="403">
        <f t="shared" si="113"/>
        <v>51.113</v>
      </c>
      <c r="AJ186" s="403">
        <f t="shared" si="114"/>
        <v>53.802999999999997</v>
      </c>
      <c r="AK186" s="403">
        <f t="shared" si="115"/>
        <v>56.634999999999998</v>
      </c>
      <c r="AL186" s="403">
        <f t="shared" si="116"/>
        <v>59.616</v>
      </c>
      <c r="AN186" s="9" t="e">
        <f t="shared" si="83"/>
        <v>#VALUE!</v>
      </c>
    </row>
    <row r="187" spans="1:40" ht="12.75" customHeight="1">
      <c r="A187" s="272" t="s">
        <v>91</v>
      </c>
      <c r="B187" s="259" t="s">
        <v>323</v>
      </c>
      <c r="C187" s="259">
        <v>16</v>
      </c>
      <c r="D187" s="273" t="s">
        <v>324</v>
      </c>
      <c r="E187" s="265">
        <v>358</v>
      </c>
      <c r="F187" s="262">
        <v>7</v>
      </c>
      <c r="G187" s="285">
        <f t="shared" ca="1" si="84"/>
        <v>27.966667053261403</v>
      </c>
      <c r="H187" s="285">
        <f t="shared" ca="1" si="85"/>
        <v>29.585356197612516</v>
      </c>
      <c r="I187" s="285">
        <f t="shared" ca="1" si="86"/>
        <v>31.111984322090215</v>
      </c>
      <c r="J187" s="285">
        <f t="shared" ca="1" si="87"/>
        <v>32.850249819699222</v>
      </c>
      <c r="K187" s="285">
        <f t="shared" ca="1" si="88"/>
        <v>34.625938999142413</v>
      </c>
      <c r="L187" s="285">
        <f t="shared" ca="1" si="89"/>
        <v>36.734569899731227</v>
      </c>
      <c r="M187" s="285">
        <f t="shared" ca="1" si="90"/>
        <v>38.84320080032002</v>
      </c>
      <c r="P187" s="409" t="str">
        <f t="shared" si="91"/>
        <v>07370C</v>
      </c>
      <c r="Q187" s="397" t="s">
        <v>826</v>
      </c>
      <c r="R187" s="409" t="str">
        <f t="shared" si="92"/>
        <v>Paralegal</v>
      </c>
      <c r="S187" s="397">
        <f t="shared" si="117"/>
        <v>16</v>
      </c>
      <c r="T187" s="394" cm="1">
        <f t="array" aca="1" ref="T187" ca="1">IF($Q187="Y",VLOOKUP($P187,INDIRECT($Q$4),T$6,0)*INDIRECT($P$3),VLOOKUP($P187,INDIRECT($Q$4),T$6,0))</f>
        <v>27.966667053261403</v>
      </c>
      <c r="U187" s="394" cm="1">
        <f t="array" aca="1" ref="U187" ca="1">IF($Q187="Y",VLOOKUP($P187,INDIRECT($Q$4),U$6,0)*INDIRECT($P$3),VLOOKUP($P187,INDIRECT($Q$4),U$6,0))</f>
        <v>29.585356197612516</v>
      </c>
      <c r="V187" s="394" cm="1">
        <f t="array" aca="1" ref="V187" ca="1">IF($Q187="Y",VLOOKUP($P187,INDIRECT($Q$4),V$6,0)*INDIRECT($P$3),VLOOKUP($P187,INDIRECT($Q$4),V$6,0))</f>
        <v>31.111984322090215</v>
      </c>
      <c r="W187" s="394" cm="1">
        <f t="array" aca="1" ref="W187" ca="1">IF($Q187="Y",VLOOKUP($P187,INDIRECT($Q$4),W$6,0)*INDIRECT($P$3),VLOOKUP($P187,INDIRECT($Q$4),W$6,0))</f>
        <v>32.850249819699222</v>
      </c>
      <c r="X187" s="394" cm="1">
        <f t="array" aca="1" ref="X187" ca="1">IF($Q187="Y",VLOOKUP($P187,INDIRECT($Q$4),X$6,0)*INDIRECT($P$3),VLOOKUP($P187,INDIRECT($Q$4),X$6,0))</f>
        <v>34.625938999142413</v>
      </c>
      <c r="Y187" s="394" cm="1">
        <f t="array" aca="1" ref="Y187" ca="1">IF($Q187="Y",VLOOKUP($P187,INDIRECT($Q$4),Y$6,0)*INDIRECT($P$3),VLOOKUP($P187,INDIRECT($Q$4),Y$6,0))</f>
        <v>36.734569899731227</v>
      </c>
      <c r="Z187" s="394" cm="1">
        <f t="array" aca="1" ref="Z187" ca="1">IF($Q187="Y",VLOOKUP($P187,INDIRECT($Q$4),Z$6,0)*INDIRECT($P$3),VLOOKUP($P187,INDIRECT($Q$4),Z$6,0))</f>
        <v>38.84320080032002</v>
      </c>
      <c r="AA187" s="406" t="str">
        <f t="shared" si="107"/>
        <v>07370C</v>
      </c>
      <c r="AB187" s="406" t="str">
        <f t="shared" si="108"/>
        <v>Y</v>
      </c>
      <c r="AC187" s="412" t="str">
        <f t="shared" si="95"/>
        <v>Paralegal</v>
      </c>
      <c r="AD187" s="406">
        <f t="shared" si="118"/>
        <v>16</v>
      </c>
      <c r="AE187" s="398" t="str">
        <f t="shared" si="109"/>
        <v>N</v>
      </c>
      <c r="AF187" s="403">
        <f t="shared" ca="1" si="110"/>
        <v>27.966999999999999</v>
      </c>
      <c r="AG187" s="403">
        <f t="shared" ca="1" si="111"/>
        <v>29.585000000000001</v>
      </c>
      <c r="AH187" s="403">
        <f t="shared" ca="1" si="112"/>
        <v>31.111999999999998</v>
      </c>
      <c r="AI187" s="403">
        <f t="shared" ca="1" si="113"/>
        <v>32.85</v>
      </c>
      <c r="AJ187" s="403">
        <f t="shared" ca="1" si="114"/>
        <v>34.625999999999998</v>
      </c>
      <c r="AK187" s="403">
        <f t="shared" ca="1" si="115"/>
        <v>36.734999999999999</v>
      </c>
      <c r="AL187" s="403">
        <f t="shared" ca="1" si="116"/>
        <v>38.843000000000004</v>
      </c>
      <c r="AN187" s="9" t="e">
        <f t="shared" si="83"/>
        <v>#VALUE!</v>
      </c>
    </row>
    <row r="188" spans="1:40" ht="12.75" customHeight="1">
      <c r="A188" s="272" t="s">
        <v>91</v>
      </c>
      <c r="B188" s="259" t="s">
        <v>325</v>
      </c>
      <c r="C188" s="259">
        <v>16</v>
      </c>
      <c r="D188" s="273" t="s">
        <v>326</v>
      </c>
      <c r="E188" s="265">
        <v>358</v>
      </c>
      <c r="F188" s="262">
        <v>7</v>
      </c>
      <c r="G188" s="285">
        <f t="shared" ca="1" si="84"/>
        <v>27.966667053261403</v>
      </c>
      <c r="H188" s="285">
        <f t="shared" ca="1" si="85"/>
        <v>29.585356197612516</v>
      </c>
      <c r="I188" s="285">
        <f t="shared" ca="1" si="86"/>
        <v>31.111984322090215</v>
      </c>
      <c r="J188" s="285">
        <f t="shared" ca="1" si="87"/>
        <v>32.850249819699222</v>
      </c>
      <c r="K188" s="285">
        <f t="shared" ca="1" si="88"/>
        <v>34.625938999142413</v>
      </c>
      <c r="L188" s="285">
        <f t="shared" ca="1" si="89"/>
        <v>36.734569899731227</v>
      </c>
      <c r="M188" s="285">
        <f t="shared" ca="1" si="90"/>
        <v>38.84320080032002</v>
      </c>
      <c r="P188" s="409" t="str">
        <f t="shared" si="91"/>
        <v>07375C</v>
      </c>
      <c r="Q188" s="397" t="s">
        <v>826</v>
      </c>
      <c r="R188" s="409" t="str">
        <f t="shared" si="92"/>
        <v>Paralegal Confidential</v>
      </c>
      <c r="S188" s="397">
        <f t="shared" si="117"/>
        <v>16</v>
      </c>
      <c r="T188" s="394" cm="1">
        <f t="array" aca="1" ref="T188" ca="1">IF($Q188="Y",VLOOKUP($P188,INDIRECT($Q$4),T$6,0)*INDIRECT($P$3),VLOOKUP($P188,INDIRECT($Q$4),T$6,0))</f>
        <v>27.966667053261403</v>
      </c>
      <c r="U188" s="394" cm="1">
        <f t="array" aca="1" ref="U188" ca="1">IF($Q188="Y",VLOOKUP($P188,INDIRECT($Q$4),U$6,0)*INDIRECT($P$3),VLOOKUP($P188,INDIRECT($Q$4),U$6,0))</f>
        <v>29.585356197612516</v>
      </c>
      <c r="V188" s="394" cm="1">
        <f t="array" aca="1" ref="V188" ca="1">IF($Q188="Y",VLOOKUP($P188,INDIRECT($Q$4),V$6,0)*INDIRECT($P$3),VLOOKUP($P188,INDIRECT($Q$4),V$6,0))</f>
        <v>31.111984322090215</v>
      </c>
      <c r="W188" s="394" cm="1">
        <f t="array" aca="1" ref="W188" ca="1">IF($Q188="Y",VLOOKUP($P188,INDIRECT($Q$4),W$6,0)*INDIRECT($P$3),VLOOKUP($P188,INDIRECT($Q$4),W$6,0))</f>
        <v>32.850249819699222</v>
      </c>
      <c r="X188" s="394" cm="1">
        <f t="array" aca="1" ref="X188" ca="1">IF($Q188="Y",VLOOKUP($P188,INDIRECT($Q$4),X$6,0)*INDIRECT($P$3),VLOOKUP($P188,INDIRECT($Q$4),X$6,0))</f>
        <v>34.625938999142413</v>
      </c>
      <c r="Y188" s="394" cm="1">
        <f t="array" aca="1" ref="Y188" ca="1">IF($Q188="Y",VLOOKUP($P188,INDIRECT($Q$4),Y$6,0)*INDIRECT($P$3),VLOOKUP($P188,INDIRECT($Q$4),Y$6,0))</f>
        <v>36.734569899731227</v>
      </c>
      <c r="Z188" s="394" cm="1">
        <f t="array" aca="1" ref="Z188" ca="1">IF($Q188="Y",VLOOKUP($P188,INDIRECT($Q$4),Z$6,0)*INDIRECT($P$3),VLOOKUP($P188,INDIRECT($Q$4),Z$6,0))</f>
        <v>38.84320080032002</v>
      </c>
      <c r="AA188" s="406" t="str">
        <f t="shared" si="107"/>
        <v>07375C</v>
      </c>
      <c r="AB188" s="406" t="str">
        <f t="shared" si="108"/>
        <v>Y</v>
      </c>
      <c r="AC188" s="412" t="str">
        <f t="shared" si="95"/>
        <v>Paralegal Confidential</v>
      </c>
      <c r="AD188" s="406">
        <f t="shared" si="118"/>
        <v>16</v>
      </c>
      <c r="AE188" s="398" t="str">
        <f t="shared" si="109"/>
        <v>N</v>
      </c>
      <c r="AF188" s="403">
        <f t="shared" ca="1" si="110"/>
        <v>27.966999999999999</v>
      </c>
      <c r="AG188" s="403">
        <f t="shared" ca="1" si="111"/>
        <v>29.585000000000001</v>
      </c>
      <c r="AH188" s="403">
        <f t="shared" ca="1" si="112"/>
        <v>31.111999999999998</v>
      </c>
      <c r="AI188" s="403">
        <f t="shared" ca="1" si="113"/>
        <v>32.85</v>
      </c>
      <c r="AJ188" s="403">
        <f t="shared" ca="1" si="114"/>
        <v>34.625999999999998</v>
      </c>
      <c r="AK188" s="403">
        <f t="shared" ca="1" si="115"/>
        <v>36.734999999999999</v>
      </c>
      <c r="AL188" s="403">
        <f t="shared" ca="1" si="116"/>
        <v>38.843000000000004</v>
      </c>
      <c r="AN188" s="9" t="e">
        <f t="shared" si="83"/>
        <v>#VALUE!</v>
      </c>
    </row>
    <row r="189" spans="1:40" s="169" customFormat="1" ht="12.75" customHeight="1">
      <c r="A189" s="259" t="s">
        <v>16</v>
      </c>
      <c r="B189" s="259" t="s">
        <v>153</v>
      </c>
      <c r="C189" s="259">
        <v>29</v>
      </c>
      <c r="D189" s="260" t="s">
        <v>154</v>
      </c>
      <c r="E189" s="265">
        <v>393</v>
      </c>
      <c r="F189" s="262">
        <v>8</v>
      </c>
      <c r="G189" s="285">
        <f t="shared" ca="1" si="84"/>
        <v>62074.410992361401</v>
      </c>
      <c r="H189" s="285">
        <f t="shared" ca="1" si="85"/>
        <v>65479.724497567106</v>
      </c>
      <c r="I189" s="285">
        <f t="shared" ca="1" si="86"/>
        <v>68882.16432048993</v>
      </c>
      <c r="J189" s="285">
        <f t="shared" ca="1" si="87"/>
        <v>72488.635585496784</v>
      </c>
      <c r="K189" s="285">
        <f t="shared" ca="1" si="88"/>
        <v>76342.243526830847</v>
      </c>
      <c r="L189" s="285">
        <f t="shared" ca="1" si="89"/>
        <v>81125.397601045581</v>
      </c>
      <c r="M189" s="285">
        <f t="shared" ca="1" si="90"/>
        <v>85908.5516752603</v>
      </c>
      <c r="N189" s="9"/>
      <c r="O189" s="9"/>
      <c r="P189" s="409" t="str">
        <f t="shared" si="91"/>
        <v>07450C</v>
      </c>
      <c r="Q189" s="397" t="s">
        <v>826</v>
      </c>
      <c r="R189" s="409" t="str">
        <f t="shared" si="92"/>
        <v>Parking Systems Analyst</v>
      </c>
      <c r="S189" s="397">
        <f t="shared" si="117"/>
        <v>29</v>
      </c>
      <c r="T189" s="394" cm="1">
        <f t="array" aca="1" ref="T189" ca="1">IF($Q189="Y",VLOOKUP($P189,INDIRECT($Q$4),T$6,0)*INDIRECT($P$3),VLOOKUP($P189,INDIRECT($Q$4),T$6,0))</f>
        <v>62074.410992361401</v>
      </c>
      <c r="U189" s="394" cm="1">
        <f t="array" aca="1" ref="U189" ca="1">IF($Q189="Y",VLOOKUP($P189,INDIRECT($Q$4),U$6,0)*INDIRECT($P$3),VLOOKUP($P189,INDIRECT($Q$4),U$6,0))</f>
        <v>65479.724497567106</v>
      </c>
      <c r="V189" s="394" cm="1">
        <f t="array" aca="1" ref="V189" ca="1">IF($Q189="Y",VLOOKUP($P189,INDIRECT($Q$4),V$6,0)*INDIRECT($P$3),VLOOKUP($P189,INDIRECT($Q$4),V$6,0))</f>
        <v>68882.16432048993</v>
      </c>
      <c r="W189" s="394" cm="1">
        <f t="array" aca="1" ref="W189" ca="1">IF($Q189="Y",VLOOKUP($P189,INDIRECT($Q$4),W$6,0)*INDIRECT($P$3),VLOOKUP($P189,INDIRECT($Q$4),W$6,0))</f>
        <v>72488.635585496784</v>
      </c>
      <c r="X189" s="394" cm="1">
        <f t="array" aca="1" ref="X189" ca="1">IF($Q189="Y",VLOOKUP($P189,INDIRECT($Q$4),X$6,0)*INDIRECT($P$3),VLOOKUP($P189,INDIRECT($Q$4),X$6,0))</f>
        <v>76342.243526830847</v>
      </c>
      <c r="Y189" s="394" cm="1">
        <f t="array" aca="1" ref="Y189" ca="1">IF($Q189="Y",VLOOKUP($P189,INDIRECT($Q$4),Y$6,0)*INDIRECT($P$3),VLOOKUP($P189,INDIRECT($Q$4),Y$6,0))</f>
        <v>81125.397601045581</v>
      </c>
      <c r="Z189" s="394" cm="1">
        <f t="array" aca="1" ref="Z189" ca="1">IF($Q189="Y",VLOOKUP($P189,INDIRECT($Q$4),Z$6,0)*INDIRECT($P$3),VLOOKUP($P189,INDIRECT($Q$4),Z$6,0))</f>
        <v>85908.5516752603</v>
      </c>
      <c r="AA189" s="406" t="str">
        <f t="shared" si="107"/>
        <v>07450C</v>
      </c>
      <c r="AB189" s="406" t="str">
        <f t="shared" si="108"/>
        <v>Y</v>
      </c>
      <c r="AC189" s="412" t="str">
        <f t="shared" si="95"/>
        <v>Parking Systems Analyst</v>
      </c>
      <c r="AD189" s="406">
        <f t="shared" si="118"/>
        <v>29</v>
      </c>
      <c r="AE189" s="398" t="str">
        <f t="shared" si="109"/>
        <v>E</v>
      </c>
      <c r="AF189" s="403">
        <f t="shared" ca="1" si="110"/>
        <v>29.844000000000001</v>
      </c>
      <c r="AG189" s="403">
        <f t="shared" ca="1" si="111"/>
        <v>31.481000000000002</v>
      </c>
      <c r="AH189" s="403">
        <f t="shared" ca="1" si="112"/>
        <v>33.116999999999997</v>
      </c>
      <c r="AI189" s="403">
        <f t="shared" ca="1" si="113"/>
        <v>34.850999999999999</v>
      </c>
      <c r="AJ189" s="403">
        <f t="shared" ca="1" si="114"/>
        <v>36.704000000000001</v>
      </c>
      <c r="AK189" s="403">
        <f t="shared" ca="1" si="115"/>
        <v>39.003</v>
      </c>
      <c r="AL189" s="403">
        <f t="shared" ca="1" si="116"/>
        <v>41.302999999999997</v>
      </c>
      <c r="AN189" s="9" t="e">
        <f t="shared" si="83"/>
        <v>#VALUE!</v>
      </c>
    </row>
    <row r="190" spans="1:40" s="169" customFormat="1" ht="12.75" customHeight="1">
      <c r="A190" s="259" t="s">
        <v>16</v>
      </c>
      <c r="B190" s="259" t="s">
        <v>746</v>
      </c>
      <c r="C190" s="259" t="s">
        <v>216</v>
      </c>
      <c r="D190" s="260" t="s">
        <v>745</v>
      </c>
      <c r="E190" s="265">
        <v>508</v>
      </c>
      <c r="F190" s="262">
        <v>11</v>
      </c>
      <c r="G190" s="285">
        <f t="shared" ca="1" si="84"/>
        <v>81141.292939230421</v>
      </c>
      <c r="H190" s="285">
        <f t="shared" ca="1" si="85"/>
        <v>85405.837447015452</v>
      </c>
      <c r="I190" s="285">
        <f t="shared" ca="1" si="86"/>
        <v>89874.413396884542</v>
      </c>
      <c r="J190" s="285">
        <f t="shared" ca="1" si="87"/>
        <v>94627.483892758159</v>
      </c>
      <c r="K190" s="285">
        <f t="shared" ca="1" si="88"/>
        <v>99590.333195281535</v>
      </c>
      <c r="L190" s="285">
        <f t="shared" ca="1" si="89"/>
        <v>105633.2083982309</v>
      </c>
      <c r="M190" s="285">
        <f t="shared" ca="1" si="90"/>
        <v>111676.08360118016</v>
      </c>
      <c r="N190" s="9"/>
      <c r="O190" s="9"/>
      <c r="P190" s="409" t="str">
        <f t="shared" si="91"/>
        <v>59418C</v>
      </c>
      <c r="Q190" s="397" t="s">
        <v>826</v>
      </c>
      <c r="R190" s="409" t="str">
        <f t="shared" si="92"/>
        <v>PeopleSoft System Administrator</v>
      </c>
      <c r="S190" s="397" t="str">
        <f t="shared" si="117"/>
        <v>65</v>
      </c>
      <c r="T190" s="394" cm="1">
        <f t="array" aca="1" ref="T190" ca="1">IF($Q190="Y",VLOOKUP($P190,INDIRECT($Q$4),T$6,0)*INDIRECT($P$3),VLOOKUP($P190,INDIRECT($Q$4),T$6,0))</f>
        <v>81141.292939230421</v>
      </c>
      <c r="U190" s="394" cm="1">
        <f t="array" aca="1" ref="U190" ca="1">IF($Q190="Y",VLOOKUP($P190,INDIRECT($Q$4),U$6,0)*INDIRECT($P$3),VLOOKUP($P190,INDIRECT($Q$4),U$6,0))</f>
        <v>85405.837447015452</v>
      </c>
      <c r="V190" s="394" cm="1">
        <f t="array" aca="1" ref="V190" ca="1">IF($Q190="Y",VLOOKUP($P190,INDIRECT($Q$4),V$6,0)*INDIRECT($P$3),VLOOKUP($P190,INDIRECT($Q$4),V$6,0))</f>
        <v>89874.413396884542</v>
      </c>
      <c r="W190" s="394" cm="1">
        <f t="array" aca="1" ref="W190" ca="1">IF($Q190="Y",VLOOKUP($P190,INDIRECT($Q$4),W$6,0)*INDIRECT($P$3),VLOOKUP($P190,INDIRECT($Q$4),W$6,0))</f>
        <v>94627.483892758159</v>
      </c>
      <c r="X190" s="394" cm="1">
        <f t="array" aca="1" ref="X190" ca="1">IF($Q190="Y",VLOOKUP($P190,INDIRECT($Q$4),X$6,0)*INDIRECT($P$3),VLOOKUP($P190,INDIRECT($Q$4),X$6,0))</f>
        <v>99590.333195281535</v>
      </c>
      <c r="Y190" s="394" cm="1">
        <f t="array" aca="1" ref="Y190" ca="1">IF($Q190="Y",VLOOKUP($P190,INDIRECT($Q$4),Y$6,0)*INDIRECT($P$3),VLOOKUP($P190,INDIRECT($Q$4),Y$6,0))</f>
        <v>105633.2083982309</v>
      </c>
      <c r="Z190" s="394" cm="1">
        <f t="array" aca="1" ref="Z190" ca="1">IF($Q190="Y",VLOOKUP($P190,INDIRECT($Q$4),Z$6,0)*INDIRECT($P$3),VLOOKUP($P190,INDIRECT($Q$4),Z$6,0))</f>
        <v>111676.08360118016</v>
      </c>
      <c r="AA190" s="406" t="str">
        <f t="shared" si="107"/>
        <v>59418C</v>
      </c>
      <c r="AB190" s="406" t="str">
        <f t="shared" si="108"/>
        <v>Y</v>
      </c>
      <c r="AC190" s="412" t="str">
        <f t="shared" si="95"/>
        <v>PeopleSoft System Administrator</v>
      </c>
      <c r="AD190" s="406" t="str">
        <f t="shared" si="118"/>
        <v>65</v>
      </c>
      <c r="AE190" s="398" t="str">
        <f t="shared" si="109"/>
        <v>E</v>
      </c>
      <c r="AF190" s="403">
        <f t="shared" ca="1" si="110"/>
        <v>39.010999999999996</v>
      </c>
      <c r="AG190" s="403">
        <f t="shared" ca="1" si="111"/>
        <v>41.061</v>
      </c>
      <c r="AH190" s="403">
        <f t="shared" ca="1" si="112"/>
        <v>43.208999999999996</v>
      </c>
      <c r="AI190" s="403">
        <f t="shared" ca="1" si="113"/>
        <v>45.494</v>
      </c>
      <c r="AJ190" s="403">
        <f t="shared" ca="1" si="114"/>
        <v>47.879999999999995</v>
      </c>
      <c r="AK190" s="403">
        <f t="shared" ca="1" si="115"/>
        <v>50.785999999999994</v>
      </c>
      <c r="AL190" s="403">
        <f t="shared" ca="1" si="116"/>
        <v>53.690999999999995</v>
      </c>
      <c r="AN190" s="9" t="e">
        <f t="shared" si="83"/>
        <v>#VALUE!</v>
      </c>
    </row>
    <row r="191" spans="1:40" s="169" customFormat="1" ht="12.75" customHeight="1">
      <c r="A191" s="259" t="s">
        <v>16</v>
      </c>
      <c r="B191" s="259" t="s">
        <v>155</v>
      </c>
      <c r="C191" s="259">
        <v>50</v>
      </c>
      <c r="D191" s="260" t="s">
        <v>156</v>
      </c>
      <c r="E191" s="265">
        <v>455</v>
      </c>
      <c r="F191" s="262">
        <v>10</v>
      </c>
      <c r="G191" s="285">
        <f t="shared" ca="1" si="84"/>
        <v>75402.549420331052</v>
      </c>
      <c r="H191" s="285">
        <f t="shared" ca="1" si="85"/>
        <v>79339.494147868449</v>
      </c>
      <c r="I191" s="285">
        <f t="shared" ca="1" si="86"/>
        <v>83641.396525330842</v>
      </c>
      <c r="J191" s="285">
        <f t="shared" ca="1" si="87"/>
        <v>88029.509371279448</v>
      </c>
      <c r="K191" s="285">
        <f t="shared" ca="1" si="88"/>
        <v>92785.453549435901</v>
      </c>
      <c r="L191" s="285">
        <f t="shared" ca="1" si="89"/>
        <v>98518.627229803082</v>
      </c>
      <c r="M191" s="285">
        <f t="shared" ca="1" si="90"/>
        <v>104251.80091017029</v>
      </c>
      <c r="N191" s="9"/>
      <c r="O191" s="9"/>
      <c r="P191" s="409" t="str">
        <f t="shared" si="91"/>
        <v>07880C</v>
      </c>
      <c r="Q191" s="397" t="s">
        <v>826</v>
      </c>
      <c r="R191" s="409" t="str">
        <f t="shared" si="92"/>
        <v>Plan Examiner II - Architect</v>
      </c>
      <c r="S191" s="397">
        <f t="shared" si="117"/>
        <v>50</v>
      </c>
      <c r="T191" s="394" cm="1">
        <f t="array" aca="1" ref="T191" ca="1">IF($Q191="Y",VLOOKUP($P191,INDIRECT($Q$4),T$6,0)*INDIRECT($P$3),VLOOKUP($P191,INDIRECT($Q$4),T$6,0))</f>
        <v>75402.549420331052</v>
      </c>
      <c r="U191" s="394" cm="1">
        <f t="array" aca="1" ref="U191" ca="1">IF($Q191="Y",VLOOKUP($P191,INDIRECT($Q$4),U$6,0)*INDIRECT($P$3),VLOOKUP($P191,INDIRECT($Q$4),U$6,0))</f>
        <v>79339.494147868449</v>
      </c>
      <c r="V191" s="394" cm="1">
        <f t="array" aca="1" ref="V191" ca="1">IF($Q191="Y",VLOOKUP($P191,INDIRECT($Q$4),V$6,0)*INDIRECT($P$3),VLOOKUP($P191,INDIRECT($Q$4),V$6,0))</f>
        <v>83641.396525330842</v>
      </c>
      <c r="W191" s="394" cm="1">
        <f t="array" aca="1" ref="W191" ca="1">IF($Q191="Y",VLOOKUP($P191,INDIRECT($Q$4),W$6,0)*INDIRECT($P$3),VLOOKUP($P191,INDIRECT($Q$4),W$6,0))</f>
        <v>88029.509371279448</v>
      </c>
      <c r="X191" s="394" cm="1">
        <f t="array" aca="1" ref="X191" ca="1">IF($Q191="Y",VLOOKUP($P191,INDIRECT($Q$4),X$6,0)*INDIRECT($P$3),VLOOKUP($P191,INDIRECT($Q$4),X$6,0))</f>
        <v>92785.453549435901</v>
      </c>
      <c r="Y191" s="394" cm="1">
        <f t="array" aca="1" ref="Y191" ca="1">IF($Q191="Y",VLOOKUP($P191,INDIRECT($Q$4),Y$6,0)*INDIRECT($P$3),VLOOKUP($P191,INDIRECT($Q$4),Y$6,0))</f>
        <v>98518.627229803082</v>
      </c>
      <c r="Z191" s="394" cm="1">
        <f t="array" aca="1" ref="Z191" ca="1">IF($Q191="Y",VLOOKUP($P191,INDIRECT($Q$4),Z$6,0)*INDIRECT($P$3),VLOOKUP($P191,INDIRECT($Q$4),Z$6,0))</f>
        <v>104251.80091017029</v>
      </c>
      <c r="AA191" s="406" t="str">
        <f t="shared" si="107"/>
        <v>07880C</v>
      </c>
      <c r="AB191" s="406" t="str">
        <f t="shared" si="108"/>
        <v>Y</v>
      </c>
      <c r="AC191" s="412" t="str">
        <f t="shared" si="95"/>
        <v>Plan Examiner II - Architect</v>
      </c>
      <c r="AD191" s="406">
        <f t="shared" si="118"/>
        <v>50</v>
      </c>
      <c r="AE191" s="398" t="str">
        <f t="shared" si="109"/>
        <v>E</v>
      </c>
      <c r="AF191" s="403">
        <f t="shared" ca="1" si="110"/>
        <v>36.251999999999995</v>
      </c>
      <c r="AG191" s="403">
        <f t="shared" ca="1" si="111"/>
        <v>38.143999999999998</v>
      </c>
      <c r="AH191" s="403">
        <f t="shared" ca="1" si="112"/>
        <v>40.213000000000001</v>
      </c>
      <c r="AI191" s="403">
        <f t="shared" ca="1" si="113"/>
        <v>42.321999999999996</v>
      </c>
      <c r="AJ191" s="403">
        <f t="shared" ca="1" si="114"/>
        <v>44.608999999999995</v>
      </c>
      <c r="AK191" s="403">
        <f t="shared" ca="1" si="115"/>
        <v>47.364999999999995</v>
      </c>
      <c r="AL191" s="403">
        <f t="shared" ca="1" si="116"/>
        <v>50.122</v>
      </c>
      <c r="AN191" s="9" t="e">
        <f t="shared" si="83"/>
        <v>#VALUE!</v>
      </c>
    </row>
    <row r="192" spans="1:40" s="169" customFormat="1" ht="12.75" customHeight="1">
      <c r="A192" s="259" t="s">
        <v>16</v>
      </c>
      <c r="B192" s="259" t="s">
        <v>157</v>
      </c>
      <c r="C192" s="259">
        <v>29</v>
      </c>
      <c r="D192" s="260" t="s">
        <v>158</v>
      </c>
      <c r="E192" s="265">
        <v>368</v>
      </c>
      <c r="F192" s="262">
        <v>8</v>
      </c>
      <c r="G192" s="285">
        <f t="shared" ca="1" si="84"/>
        <v>62074.410992361401</v>
      </c>
      <c r="H192" s="285">
        <f t="shared" ca="1" si="85"/>
        <v>65479.724497567106</v>
      </c>
      <c r="I192" s="285">
        <f t="shared" ca="1" si="86"/>
        <v>68882.16432048993</v>
      </c>
      <c r="J192" s="285">
        <f t="shared" ca="1" si="87"/>
        <v>72488.635585496784</v>
      </c>
      <c r="K192" s="285">
        <f t="shared" ca="1" si="88"/>
        <v>76342.243526830847</v>
      </c>
      <c r="L192" s="285">
        <f t="shared" ca="1" si="89"/>
        <v>81125.397601045581</v>
      </c>
      <c r="M192" s="285">
        <f t="shared" ca="1" si="90"/>
        <v>85908.5516752603</v>
      </c>
      <c r="N192" s="9"/>
      <c r="O192" s="9"/>
      <c r="P192" s="409" t="str">
        <f t="shared" si="91"/>
        <v>08141C</v>
      </c>
      <c r="Q192" s="397" t="s">
        <v>826</v>
      </c>
      <c r="R192" s="409" t="str">
        <f t="shared" si="92"/>
        <v>Police Equipment Specialist</v>
      </c>
      <c r="S192" s="397">
        <f t="shared" si="117"/>
        <v>29</v>
      </c>
      <c r="T192" s="394" cm="1">
        <f t="array" aca="1" ref="T192" ca="1">IF($Q192="Y",VLOOKUP($P192,INDIRECT($Q$4),T$6,0)*INDIRECT($P$3),VLOOKUP($P192,INDIRECT($Q$4),T$6,0))</f>
        <v>62074.410992361401</v>
      </c>
      <c r="U192" s="394" cm="1">
        <f t="array" aca="1" ref="U192" ca="1">IF($Q192="Y",VLOOKUP($P192,INDIRECT($Q$4),U$6,0)*INDIRECT($P$3),VLOOKUP($P192,INDIRECT($Q$4),U$6,0))</f>
        <v>65479.724497567106</v>
      </c>
      <c r="V192" s="394" cm="1">
        <f t="array" aca="1" ref="V192" ca="1">IF($Q192="Y",VLOOKUP($P192,INDIRECT($Q$4),V$6,0)*INDIRECT($P$3),VLOOKUP($P192,INDIRECT($Q$4),V$6,0))</f>
        <v>68882.16432048993</v>
      </c>
      <c r="W192" s="394" cm="1">
        <f t="array" aca="1" ref="W192" ca="1">IF($Q192="Y",VLOOKUP($P192,INDIRECT($Q$4),W$6,0)*INDIRECT($P$3),VLOOKUP($P192,INDIRECT($Q$4),W$6,0))</f>
        <v>72488.635585496784</v>
      </c>
      <c r="X192" s="394" cm="1">
        <f t="array" aca="1" ref="X192" ca="1">IF($Q192="Y",VLOOKUP($P192,INDIRECT($Q$4),X$6,0)*INDIRECT($P$3),VLOOKUP($P192,INDIRECT($Q$4),X$6,0))</f>
        <v>76342.243526830847</v>
      </c>
      <c r="Y192" s="394" cm="1">
        <f t="array" aca="1" ref="Y192" ca="1">IF($Q192="Y",VLOOKUP($P192,INDIRECT($Q$4),Y$6,0)*INDIRECT($P$3),VLOOKUP($P192,INDIRECT($Q$4),Y$6,0))</f>
        <v>81125.397601045581</v>
      </c>
      <c r="Z192" s="394" cm="1">
        <f t="array" aca="1" ref="Z192" ca="1">IF($Q192="Y",VLOOKUP($P192,INDIRECT($Q$4),Z$6,0)*INDIRECT($P$3),VLOOKUP($P192,INDIRECT($Q$4),Z$6,0))</f>
        <v>85908.5516752603</v>
      </c>
      <c r="AA192" s="406" t="str">
        <f t="shared" si="107"/>
        <v>08141C</v>
      </c>
      <c r="AB192" s="406" t="str">
        <f t="shared" si="108"/>
        <v>Y</v>
      </c>
      <c r="AC192" s="412" t="str">
        <f t="shared" si="95"/>
        <v>Police Equipment Specialist</v>
      </c>
      <c r="AD192" s="406">
        <f t="shared" si="118"/>
        <v>29</v>
      </c>
      <c r="AE192" s="398" t="str">
        <f t="shared" si="109"/>
        <v>E</v>
      </c>
      <c r="AF192" s="403">
        <f t="shared" ca="1" si="110"/>
        <v>29.844000000000001</v>
      </c>
      <c r="AG192" s="403">
        <f t="shared" ca="1" si="111"/>
        <v>31.481000000000002</v>
      </c>
      <c r="AH192" s="403">
        <f t="shared" ca="1" si="112"/>
        <v>33.116999999999997</v>
      </c>
      <c r="AI192" s="403">
        <f t="shared" ca="1" si="113"/>
        <v>34.850999999999999</v>
      </c>
      <c r="AJ192" s="403">
        <f t="shared" ca="1" si="114"/>
        <v>36.704000000000001</v>
      </c>
      <c r="AK192" s="403">
        <f t="shared" ca="1" si="115"/>
        <v>39.003</v>
      </c>
      <c r="AL192" s="403">
        <f t="shared" ca="1" si="116"/>
        <v>41.302999999999997</v>
      </c>
      <c r="AN192" s="9" t="e">
        <f t="shared" si="83"/>
        <v>#VALUE!</v>
      </c>
    </row>
    <row r="193" spans="1:40" ht="12.75" customHeight="1">
      <c r="A193" s="259" t="s">
        <v>16</v>
      </c>
      <c r="B193" s="259" t="s">
        <v>773</v>
      </c>
      <c r="C193" s="259" t="s">
        <v>772</v>
      </c>
      <c r="D193" s="260" t="s">
        <v>771</v>
      </c>
      <c r="E193" s="265">
        <v>545</v>
      </c>
      <c r="F193" s="262">
        <v>12</v>
      </c>
      <c r="G193" s="285">
        <f t="shared" ca="1" si="84"/>
        <v>90133.328752148678</v>
      </c>
      <c r="H193" s="285">
        <f t="shared" ca="1" si="85"/>
        <v>94877.187464035887</v>
      </c>
      <c r="I193" s="285">
        <f t="shared" ca="1" si="86"/>
        <v>99870.723298293233</v>
      </c>
      <c r="J193" s="285">
        <f t="shared" ca="1" si="87"/>
        <v>105127.07767818862</v>
      </c>
      <c r="K193" s="285">
        <f t="shared" ca="1" si="88"/>
        <v>110660.08199855457</v>
      </c>
      <c r="L193" s="285">
        <f t="shared" ca="1" si="89"/>
        <v>116484.29620247315</v>
      </c>
      <c r="M193" s="285">
        <f t="shared" ca="1" si="90"/>
        <v>122615.04846015212</v>
      </c>
      <c r="P193" s="409" t="str">
        <f t="shared" si="91"/>
        <v>53020C</v>
      </c>
      <c r="Q193" s="397" t="s">
        <v>826</v>
      </c>
      <c r="R193" s="409" t="str">
        <f t="shared" si="92"/>
        <v>Principal Applications Analyst</v>
      </c>
      <c r="S193" s="397" t="str">
        <f t="shared" si="117"/>
        <v>104</v>
      </c>
      <c r="T193" s="394" cm="1">
        <f t="array" aca="1" ref="T193" ca="1">IF($Q193="Y",VLOOKUP($P193,INDIRECT($Q$4),T$6,0)*INDIRECT($P$3),VLOOKUP($P193,INDIRECT($Q$4),T$6,0))</f>
        <v>90133.328752148678</v>
      </c>
      <c r="U193" s="394" cm="1">
        <f t="array" aca="1" ref="U193" ca="1">IF($Q193="Y",VLOOKUP($P193,INDIRECT($Q$4),U$6,0)*INDIRECT($P$3),VLOOKUP($P193,INDIRECT($Q$4),U$6,0))</f>
        <v>94877.187464035887</v>
      </c>
      <c r="V193" s="394" cm="1">
        <f t="array" aca="1" ref="V193" ca="1">IF($Q193="Y",VLOOKUP($P193,INDIRECT($Q$4),V$6,0)*INDIRECT($P$3),VLOOKUP($P193,INDIRECT($Q$4),V$6,0))</f>
        <v>99870.723298293233</v>
      </c>
      <c r="W193" s="394" cm="1">
        <f t="array" aca="1" ref="W193" ca="1">IF($Q193="Y",VLOOKUP($P193,INDIRECT($Q$4),W$6,0)*INDIRECT($P$3),VLOOKUP($P193,INDIRECT($Q$4),W$6,0))</f>
        <v>105127.07767818862</v>
      </c>
      <c r="X193" s="394" cm="1">
        <f t="array" aca="1" ref="X193" ca="1">IF($Q193="Y",VLOOKUP($P193,INDIRECT($Q$4),X$6,0)*INDIRECT($P$3),VLOOKUP($P193,INDIRECT($Q$4),X$6,0))</f>
        <v>110660.08199855457</v>
      </c>
      <c r="Y193" s="394" cm="1">
        <f t="array" aca="1" ref="Y193" ca="1">IF($Q193="Y",VLOOKUP($P193,INDIRECT($Q$4),Y$6,0)*INDIRECT($P$3),VLOOKUP($P193,INDIRECT($Q$4),Y$6,0))</f>
        <v>116484.29620247315</v>
      </c>
      <c r="Z193" s="394" cm="1">
        <f t="array" aca="1" ref="Z193" ca="1">IF($Q193="Y",VLOOKUP($P193,INDIRECT($Q$4),Z$6,0)*INDIRECT($P$3),VLOOKUP($P193,INDIRECT($Q$4),Z$6,0))</f>
        <v>122615.04846015212</v>
      </c>
      <c r="AA193" s="406" t="str">
        <f t="shared" si="107"/>
        <v>53020C</v>
      </c>
      <c r="AB193" s="406" t="str">
        <f t="shared" si="108"/>
        <v>Y</v>
      </c>
      <c r="AC193" s="412" t="str">
        <f t="shared" si="95"/>
        <v>Principal Applications Analyst</v>
      </c>
      <c r="AD193" s="406" t="str">
        <f t="shared" si="118"/>
        <v>104</v>
      </c>
      <c r="AE193" s="398" t="str">
        <f t="shared" si="109"/>
        <v>E</v>
      </c>
      <c r="AF193" s="403">
        <f t="shared" ca="1" si="110"/>
        <v>43.333999999999996</v>
      </c>
      <c r="AG193" s="403">
        <f t="shared" ca="1" si="111"/>
        <v>45.614999999999995</v>
      </c>
      <c r="AH193" s="403">
        <f t="shared" ca="1" si="112"/>
        <v>48.015000000000001</v>
      </c>
      <c r="AI193" s="403">
        <f t="shared" ca="1" si="113"/>
        <v>50.541999999999994</v>
      </c>
      <c r="AJ193" s="403">
        <f t="shared" ca="1" si="114"/>
        <v>53.201999999999998</v>
      </c>
      <c r="AK193" s="403">
        <f t="shared" ca="1" si="115"/>
        <v>56.003</v>
      </c>
      <c r="AL193" s="403">
        <f t="shared" ca="1" si="116"/>
        <v>58.949999999999996</v>
      </c>
      <c r="AN193" s="9" t="e">
        <f t="shared" si="83"/>
        <v>#VALUE!</v>
      </c>
    </row>
    <row r="194" spans="1:40" ht="12.75" customHeight="1">
      <c r="A194" s="259" t="s">
        <v>16</v>
      </c>
      <c r="B194" s="259" t="s">
        <v>375</v>
      </c>
      <c r="C194" s="259" t="s">
        <v>950</v>
      </c>
      <c r="D194" s="260" t="s">
        <v>376</v>
      </c>
      <c r="E194" s="265">
        <v>476</v>
      </c>
      <c r="F194" s="262">
        <v>10</v>
      </c>
      <c r="G194" s="285">
        <f t="shared" ca="1" si="84"/>
        <v>99888.299999999988</v>
      </c>
      <c r="H194" s="285">
        <f t="shared" ca="1" si="85"/>
        <v>102763.42499999999</v>
      </c>
      <c r="I194" s="285">
        <f t="shared" ca="1" si="86"/>
        <v>104918.99999999999</v>
      </c>
      <c r="J194" s="285">
        <f t="shared" ca="1" si="87"/>
        <v>109230.15</v>
      </c>
      <c r="K194" s="285">
        <f t="shared" ca="1" si="88"/>
        <v>112823.79999999999</v>
      </c>
      <c r="L194" s="285">
        <f t="shared" ca="1" si="89"/>
        <v>116416.42499999999</v>
      </c>
      <c r="M194" s="285">
        <f t="shared" ca="1" si="90"/>
        <v>120010.07499999998</v>
      </c>
      <c r="P194" s="409" t="str">
        <f t="shared" si="91"/>
        <v>08282C</v>
      </c>
      <c r="Q194" s="397" t="s">
        <v>826</v>
      </c>
      <c r="R194" s="409" t="str">
        <f t="shared" si="92"/>
        <v>Principal Appraiser</v>
      </c>
      <c r="S194" s="397" t="str">
        <f t="shared" si="117"/>
        <v>114</v>
      </c>
      <c r="T194" s="394" cm="1">
        <f t="array" aca="1" ref="T194" ca="1">IF($Q194="Y",VLOOKUP($P194,INDIRECT($Q$4),T$6,0)*INDIRECT($P$3),VLOOKUP($P194,INDIRECT($Q$4),T$6,0))</f>
        <v>99888.299999999988</v>
      </c>
      <c r="U194" s="394" cm="1">
        <f t="array" aca="1" ref="U194" ca="1">IF($Q194="Y",VLOOKUP($P194,INDIRECT($Q$4),U$6,0)*INDIRECT($P$3),VLOOKUP($P194,INDIRECT($Q$4),U$6,0))</f>
        <v>102763.42499999999</v>
      </c>
      <c r="V194" s="394" cm="1">
        <f t="array" aca="1" ref="V194" ca="1">IF($Q194="Y",VLOOKUP($P194,INDIRECT($Q$4),V$6,0)*INDIRECT($P$3),VLOOKUP($P194,INDIRECT($Q$4),V$6,0))</f>
        <v>104918.99999999999</v>
      </c>
      <c r="W194" s="394" cm="1">
        <f t="array" aca="1" ref="W194" ca="1">IF($Q194="Y",VLOOKUP($P194,INDIRECT($Q$4),W$6,0)*INDIRECT($P$3),VLOOKUP($P194,INDIRECT($Q$4),W$6,0))</f>
        <v>109230.15</v>
      </c>
      <c r="X194" s="394" cm="1">
        <f t="array" aca="1" ref="X194" ca="1">IF($Q194="Y",VLOOKUP($P194,INDIRECT($Q$4),X$6,0)*INDIRECT($P$3),VLOOKUP($P194,INDIRECT($Q$4),X$6,0))</f>
        <v>112823.79999999999</v>
      </c>
      <c r="Y194" s="394" cm="1">
        <f t="array" aca="1" ref="Y194" ca="1">IF($Q194="Y",VLOOKUP($P194,INDIRECT($Q$4),Y$6,0)*INDIRECT($P$3),VLOOKUP($P194,INDIRECT($Q$4),Y$6,0))</f>
        <v>116416.42499999999</v>
      </c>
      <c r="Z194" s="394" cm="1">
        <f t="array" aca="1" ref="Z194" ca="1">IF($Q194="Y",VLOOKUP($P194,INDIRECT($Q$4),Z$6,0)*INDIRECT($P$3),VLOOKUP($P194,INDIRECT($Q$4),Z$6,0))</f>
        <v>120010.07499999998</v>
      </c>
      <c r="AA194" s="406" t="str">
        <f t="shared" si="107"/>
        <v>08282C</v>
      </c>
      <c r="AB194" s="406" t="str">
        <f t="shared" si="108"/>
        <v>Y</v>
      </c>
      <c r="AC194" s="412" t="str">
        <f t="shared" si="95"/>
        <v>Principal Appraiser</v>
      </c>
      <c r="AD194" s="406" t="str">
        <f t="shared" si="118"/>
        <v>114</v>
      </c>
      <c r="AE194" s="398" t="str">
        <f t="shared" si="109"/>
        <v>E</v>
      </c>
      <c r="AF194" s="403">
        <f t="shared" ca="1" si="110"/>
        <v>48.024000000000001</v>
      </c>
      <c r="AG194" s="403">
        <f t="shared" ca="1" si="111"/>
        <v>49.405999999999999</v>
      </c>
      <c r="AH194" s="403">
        <f t="shared" ca="1" si="112"/>
        <v>50.442</v>
      </c>
      <c r="AI194" s="403">
        <f t="shared" ca="1" si="113"/>
        <v>52.515000000000001</v>
      </c>
      <c r="AJ194" s="403">
        <f t="shared" ca="1" si="114"/>
        <v>54.242999999999995</v>
      </c>
      <c r="AK194" s="403">
        <f t="shared" ca="1" si="115"/>
        <v>55.97</v>
      </c>
      <c r="AL194" s="403">
        <f t="shared" ca="1" si="116"/>
        <v>57.698</v>
      </c>
      <c r="AN194" s="9" t="e">
        <f t="shared" si="83"/>
        <v>#VALUE!</v>
      </c>
    </row>
    <row r="195" spans="1:40" ht="12.75" customHeight="1">
      <c r="A195" s="259" t="s">
        <v>16</v>
      </c>
      <c r="B195" s="259" t="s">
        <v>593</v>
      </c>
      <c r="C195" s="259">
        <v>65</v>
      </c>
      <c r="D195" s="260" t="s">
        <v>599</v>
      </c>
      <c r="E195" s="265">
        <v>508</v>
      </c>
      <c r="F195" s="262">
        <v>11</v>
      </c>
      <c r="G195" s="285">
        <f t="shared" ca="1" si="84"/>
        <v>81141.292939230421</v>
      </c>
      <c r="H195" s="285">
        <f t="shared" ca="1" si="85"/>
        <v>85405.837447015452</v>
      </c>
      <c r="I195" s="285">
        <f t="shared" ca="1" si="86"/>
        <v>89874.413396884542</v>
      </c>
      <c r="J195" s="285">
        <f t="shared" ca="1" si="87"/>
        <v>94627.483892758159</v>
      </c>
      <c r="K195" s="285">
        <f t="shared" ca="1" si="88"/>
        <v>99590.333195281535</v>
      </c>
      <c r="L195" s="285">
        <f t="shared" ca="1" si="89"/>
        <v>105633.2083982309</v>
      </c>
      <c r="M195" s="285">
        <f t="shared" ca="1" si="90"/>
        <v>111676.08360118016</v>
      </c>
      <c r="P195" s="409" t="str">
        <f t="shared" si="91"/>
        <v>52922C</v>
      </c>
      <c r="Q195" s="397" t="s">
        <v>826</v>
      </c>
      <c r="R195" s="409" t="str">
        <f t="shared" si="92"/>
        <v>Principal Business Analyst</v>
      </c>
      <c r="S195" s="397">
        <f t="shared" si="117"/>
        <v>65</v>
      </c>
      <c r="T195" s="394" cm="1">
        <f t="array" aca="1" ref="T195" ca="1">IF($Q195="Y",VLOOKUP($P195,INDIRECT($Q$4),T$6,0)*INDIRECT($P$3),VLOOKUP($P195,INDIRECT($Q$4),T$6,0))</f>
        <v>81141.292939230421</v>
      </c>
      <c r="U195" s="394" cm="1">
        <f t="array" aca="1" ref="U195" ca="1">IF($Q195="Y",VLOOKUP($P195,INDIRECT($Q$4),U$6,0)*INDIRECT($P$3),VLOOKUP($P195,INDIRECT($Q$4),U$6,0))</f>
        <v>85405.837447015452</v>
      </c>
      <c r="V195" s="394" cm="1">
        <f t="array" aca="1" ref="V195" ca="1">IF($Q195="Y",VLOOKUP($P195,INDIRECT($Q$4),V$6,0)*INDIRECT($P$3),VLOOKUP($P195,INDIRECT($Q$4),V$6,0))</f>
        <v>89874.413396884542</v>
      </c>
      <c r="W195" s="394" cm="1">
        <f t="array" aca="1" ref="W195" ca="1">IF($Q195="Y",VLOOKUP($P195,INDIRECT($Q$4),W$6,0)*INDIRECT($P$3),VLOOKUP($P195,INDIRECT($Q$4),W$6,0))</f>
        <v>94627.483892758159</v>
      </c>
      <c r="X195" s="394" cm="1">
        <f t="array" aca="1" ref="X195" ca="1">IF($Q195="Y",VLOOKUP($P195,INDIRECT($Q$4),X$6,0)*INDIRECT($P$3),VLOOKUP($P195,INDIRECT($Q$4),X$6,0))</f>
        <v>99590.333195281535</v>
      </c>
      <c r="Y195" s="394" cm="1">
        <f t="array" aca="1" ref="Y195" ca="1">IF($Q195="Y",VLOOKUP($P195,INDIRECT($Q$4),Y$6,0)*INDIRECT($P$3),VLOOKUP($P195,INDIRECT($Q$4),Y$6,0))</f>
        <v>105633.2083982309</v>
      </c>
      <c r="Z195" s="394" cm="1">
        <f t="array" aca="1" ref="Z195" ca="1">IF($Q195="Y",VLOOKUP($P195,INDIRECT($Q$4),Z$6,0)*INDIRECT($P$3),VLOOKUP($P195,INDIRECT($Q$4),Z$6,0))</f>
        <v>111676.08360118016</v>
      </c>
      <c r="AA195" s="406" t="str">
        <f t="shared" si="107"/>
        <v>52922C</v>
      </c>
      <c r="AB195" s="406" t="str">
        <f t="shared" si="108"/>
        <v>Y</v>
      </c>
      <c r="AC195" s="412" t="str">
        <f t="shared" si="95"/>
        <v>Principal Business Analyst</v>
      </c>
      <c r="AD195" s="406">
        <f t="shared" si="118"/>
        <v>65</v>
      </c>
      <c r="AE195" s="398" t="str">
        <f t="shared" si="109"/>
        <v>E</v>
      </c>
      <c r="AF195" s="403">
        <f t="shared" ca="1" si="110"/>
        <v>39.010999999999996</v>
      </c>
      <c r="AG195" s="403">
        <f t="shared" ca="1" si="111"/>
        <v>41.061</v>
      </c>
      <c r="AH195" s="403">
        <f t="shared" ca="1" si="112"/>
        <v>43.208999999999996</v>
      </c>
      <c r="AI195" s="403">
        <f t="shared" ca="1" si="113"/>
        <v>45.494</v>
      </c>
      <c r="AJ195" s="403">
        <f t="shared" ca="1" si="114"/>
        <v>47.879999999999995</v>
      </c>
      <c r="AK195" s="403">
        <f t="shared" ca="1" si="115"/>
        <v>50.785999999999994</v>
      </c>
      <c r="AL195" s="403">
        <f t="shared" ca="1" si="116"/>
        <v>53.690999999999995</v>
      </c>
      <c r="AN195" s="9" t="e">
        <f t="shared" si="83"/>
        <v>#VALUE!</v>
      </c>
    </row>
    <row r="196" spans="1:40" ht="12.75" customHeight="1">
      <c r="A196" s="259" t="s">
        <v>16</v>
      </c>
      <c r="B196" s="259" t="s">
        <v>159</v>
      </c>
      <c r="C196" s="259">
        <v>65</v>
      </c>
      <c r="D196" s="260" t="s">
        <v>160</v>
      </c>
      <c r="E196" s="265">
        <v>500</v>
      </c>
      <c r="F196" s="262">
        <v>11</v>
      </c>
      <c r="G196" s="285">
        <f t="shared" si="84"/>
        <v>81141</v>
      </c>
      <c r="H196" s="285">
        <f t="shared" si="85"/>
        <v>85406</v>
      </c>
      <c r="I196" s="285">
        <f t="shared" si="86"/>
        <v>89874</v>
      </c>
      <c r="J196" s="285">
        <f t="shared" si="87"/>
        <v>94627</v>
      </c>
      <c r="K196" s="285">
        <f t="shared" si="88"/>
        <v>99590</v>
      </c>
      <c r="L196" s="285">
        <f t="shared" si="89"/>
        <v>105633</v>
      </c>
      <c r="M196" s="285">
        <f t="shared" si="90"/>
        <v>111676</v>
      </c>
      <c r="P196" s="409" t="str">
        <f t="shared" si="91"/>
        <v>08285C</v>
      </c>
      <c r="Q196" s="397" t="s">
        <v>826</v>
      </c>
      <c r="R196" s="409" t="str">
        <f t="shared" si="92"/>
        <v>Principal City Planner</v>
      </c>
      <c r="S196" s="397">
        <f t="shared" si="117"/>
        <v>65</v>
      </c>
      <c r="T196" s="394">
        <v>81141</v>
      </c>
      <c r="U196" s="394">
        <v>85406</v>
      </c>
      <c r="V196" s="394">
        <v>89874</v>
      </c>
      <c r="W196" s="394">
        <v>94627</v>
      </c>
      <c r="X196" s="394">
        <v>99590</v>
      </c>
      <c r="Y196" s="394">
        <v>105633</v>
      </c>
      <c r="Z196" s="394">
        <v>111676</v>
      </c>
      <c r="AA196" s="406" t="str">
        <f t="shared" si="107"/>
        <v>08285C</v>
      </c>
      <c r="AB196" s="406" t="str">
        <f t="shared" si="108"/>
        <v>Y</v>
      </c>
      <c r="AC196" s="412" t="str">
        <f t="shared" si="95"/>
        <v>Principal City Planner</v>
      </c>
      <c r="AD196" s="406">
        <f t="shared" si="118"/>
        <v>65</v>
      </c>
      <c r="AE196" s="398" t="str">
        <f t="shared" si="109"/>
        <v>E</v>
      </c>
      <c r="AF196" s="403">
        <f t="shared" si="110"/>
        <v>39.010999999999996</v>
      </c>
      <c r="AG196" s="403">
        <f t="shared" si="111"/>
        <v>41.061</v>
      </c>
      <c r="AH196" s="403">
        <f t="shared" si="112"/>
        <v>43.208999999999996</v>
      </c>
      <c r="AI196" s="403">
        <f t="shared" si="113"/>
        <v>45.494</v>
      </c>
      <c r="AJ196" s="403">
        <f t="shared" si="114"/>
        <v>47.879999999999995</v>
      </c>
      <c r="AK196" s="403">
        <f t="shared" si="115"/>
        <v>50.785999999999994</v>
      </c>
      <c r="AL196" s="403">
        <f t="shared" si="116"/>
        <v>53.690999999999995</v>
      </c>
      <c r="AN196" s="9" t="e">
        <f t="shared" si="83"/>
        <v>#VALUE!</v>
      </c>
    </row>
    <row r="197" spans="1:40" ht="12.75" customHeight="1">
      <c r="A197" s="259" t="s">
        <v>16</v>
      </c>
      <c r="B197" s="259" t="s">
        <v>595</v>
      </c>
      <c r="C197" s="259">
        <v>101</v>
      </c>
      <c r="D197" s="260" t="s">
        <v>598</v>
      </c>
      <c r="E197" s="265">
        <v>443</v>
      </c>
      <c r="F197" s="262">
        <v>9</v>
      </c>
      <c r="G197" s="285">
        <f t="shared" ca="1" si="84"/>
        <v>72043.765590671537</v>
      </c>
      <c r="H197" s="285">
        <f t="shared" ca="1" si="85"/>
        <v>75836.19650031456</v>
      </c>
      <c r="I197" s="285">
        <f t="shared" ca="1" si="86"/>
        <v>79951.919869076883</v>
      </c>
      <c r="J197" s="285">
        <f t="shared" ca="1" si="87"/>
        <v>84028.955231622254</v>
      </c>
      <c r="K197" s="285">
        <f t="shared" ca="1" si="88"/>
        <v>88451.385289367579</v>
      </c>
      <c r="L197" s="285">
        <f t="shared" ca="1" si="89"/>
        <v>93251.266165295572</v>
      </c>
      <c r="M197" s="285">
        <f t="shared" ca="1" si="90"/>
        <v>98051.148143414539</v>
      </c>
      <c r="P197" s="409" t="str">
        <f t="shared" si="91"/>
        <v>08287C</v>
      </c>
      <c r="Q197" s="397" t="s">
        <v>826</v>
      </c>
      <c r="R197" s="409" t="str">
        <f t="shared" si="92"/>
        <v>Principal Resource Coordinator</v>
      </c>
      <c r="S197" s="397">
        <f t="shared" si="117"/>
        <v>101</v>
      </c>
      <c r="T197" s="394" cm="1">
        <f t="array" aca="1" ref="T197" ca="1">IF($Q197="Y",VLOOKUP($P197,INDIRECT($Q$4),T$6,0)*INDIRECT($P$3),VLOOKUP($P197,INDIRECT($Q$4),T$6,0))</f>
        <v>72043.765590671537</v>
      </c>
      <c r="U197" s="394" cm="1">
        <f t="array" aca="1" ref="U197" ca="1">IF($Q197="Y",VLOOKUP($P197,INDIRECT($Q$4),U$6,0)*INDIRECT($P$3),VLOOKUP($P197,INDIRECT($Q$4),U$6,0))</f>
        <v>75836.19650031456</v>
      </c>
      <c r="V197" s="394" cm="1">
        <f t="array" aca="1" ref="V197" ca="1">IF($Q197="Y",VLOOKUP($P197,INDIRECT($Q$4),V$6,0)*INDIRECT($P$3),VLOOKUP($P197,INDIRECT($Q$4),V$6,0))</f>
        <v>79951.919869076883</v>
      </c>
      <c r="W197" s="394" cm="1">
        <f t="array" aca="1" ref="W197" ca="1">IF($Q197="Y",VLOOKUP($P197,INDIRECT($Q$4),W$6,0)*INDIRECT($P$3),VLOOKUP($P197,INDIRECT($Q$4),W$6,0))</f>
        <v>84028.955231622254</v>
      </c>
      <c r="X197" s="394" cm="1">
        <f t="array" aca="1" ref="X197" ca="1">IF($Q197="Y",VLOOKUP($P197,INDIRECT($Q$4),X$6,0)*INDIRECT($P$3),VLOOKUP($P197,INDIRECT($Q$4),X$6,0))</f>
        <v>88451.385289367579</v>
      </c>
      <c r="Y197" s="394" cm="1">
        <f t="array" aca="1" ref="Y197" ca="1">IF($Q197="Y",VLOOKUP($P197,INDIRECT($Q$4),Y$6,0)*INDIRECT($P$3),VLOOKUP($P197,INDIRECT($Q$4),Y$6,0))</f>
        <v>93251.266165295572</v>
      </c>
      <c r="Z197" s="394" cm="1">
        <f t="array" aca="1" ref="Z197" ca="1">IF($Q197="Y",VLOOKUP($P197,INDIRECT($Q$4),Z$6,0)*INDIRECT($P$3),VLOOKUP($P197,INDIRECT($Q$4),Z$6,0))</f>
        <v>98051.148143414539</v>
      </c>
      <c r="AA197" s="406" t="str">
        <f t="shared" si="107"/>
        <v>08287C</v>
      </c>
      <c r="AB197" s="406" t="str">
        <f t="shared" si="108"/>
        <v>Y</v>
      </c>
      <c r="AC197" s="412" t="str">
        <f t="shared" si="95"/>
        <v>Principal Resource Coordinator</v>
      </c>
      <c r="AD197" s="406">
        <f t="shared" si="118"/>
        <v>101</v>
      </c>
      <c r="AE197" s="398" t="str">
        <f t="shared" si="109"/>
        <v>E</v>
      </c>
      <c r="AF197" s="403">
        <f t="shared" ca="1" si="110"/>
        <v>34.637</v>
      </c>
      <c r="AG197" s="403">
        <f t="shared" ca="1" si="111"/>
        <v>36.46</v>
      </c>
      <c r="AH197" s="403">
        <f t="shared" ca="1" si="112"/>
        <v>38.439</v>
      </c>
      <c r="AI197" s="403">
        <f t="shared" ca="1" si="113"/>
        <v>40.399000000000001</v>
      </c>
      <c r="AJ197" s="403">
        <f t="shared" ca="1" si="114"/>
        <v>42.524999999999999</v>
      </c>
      <c r="AK197" s="403">
        <f t="shared" ca="1" si="115"/>
        <v>44.832999999999998</v>
      </c>
      <c r="AL197" s="403">
        <f t="shared" ca="1" si="116"/>
        <v>47.14</v>
      </c>
      <c r="AN197" s="9" t="e">
        <f t="shared" si="83"/>
        <v>#VALUE!</v>
      </c>
    </row>
    <row r="198" spans="1:40" ht="12.75" customHeight="1">
      <c r="A198" s="259" t="s">
        <v>16</v>
      </c>
      <c r="B198" s="259" t="s">
        <v>517</v>
      </c>
      <c r="C198" s="259">
        <v>58</v>
      </c>
      <c r="D198" s="260" t="s">
        <v>516</v>
      </c>
      <c r="E198" s="265">
        <v>488</v>
      </c>
      <c r="F198" s="262">
        <v>10</v>
      </c>
      <c r="G198" s="285">
        <f t="shared" ca="1" si="84"/>
        <v>79991.820026080837</v>
      </c>
      <c r="H198" s="285">
        <f t="shared" ca="1" si="85"/>
        <v>84460.395975949912</v>
      </c>
      <c r="I198" s="285">
        <f t="shared" ca="1" si="86"/>
        <v>88684.708931774701</v>
      </c>
      <c r="J198" s="285">
        <f t="shared" ca="1" si="87"/>
        <v>93113.053329683535</v>
      </c>
      <c r="K198" s="285">
        <f t="shared" ca="1" si="88"/>
        <v>97788.534403919562</v>
      </c>
      <c r="L198" s="285">
        <f t="shared" ca="1" si="89"/>
        <v>103573.70647694018</v>
      </c>
      <c r="M198" s="285">
        <f t="shared" ca="1" si="90"/>
        <v>109358.87854996073</v>
      </c>
      <c r="P198" s="409" t="str">
        <f t="shared" si="91"/>
        <v>08289C</v>
      </c>
      <c r="Q198" s="397" t="s">
        <v>826</v>
      </c>
      <c r="R198" s="409" t="str">
        <f t="shared" si="92"/>
        <v>Principal Urban Designer</v>
      </c>
      <c r="S198" s="397">
        <f t="shared" si="117"/>
        <v>58</v>
      </c>
      <c r="T198" s="394" cm="1">
        <f t="array" aca="1" ref="T198" ca="1">IF($Q198="Y",VLOOKUP($P198,INDIRECT($Q$4),T$6,0)*INDIRECT($P$3),VLOOKUP($P198,INDIRECT($Q$4),T$6,0))</f>
        <v>79991.820026080837</v>
      </c>
      <c r="U198" s="394" cm="1">
        <f t="array" aca="1" ref="U198" ca="1">IF($Q198="Y",VLOOKUP($P198,INDIRECT($Q$4),U$6,0)*INDIRECT($P$3),VLOOKUP($P198,INDIRECT($Q$4),U$6,0))</f>
        <v>84460.395975949912</v>
      </c>
      <c r="V198" s="394" cm="1">
        <f t="array" aca="1" ref="V198" ca="1">IF($Q198="Y",VLOOKUP($P198,INDIRECT($Q$4),V$6,0)*INDIRECT($P$3),VLOOKUP($P198,INDIRECT($Q$4),V$6,0))</f>
        <v>88684.708931774701</v>
      </c>
      <c r="W198" s="394" cm="1">
        <f t="array" aca="1" ref="W198" ca="1">IF($Q198="Y",VLOOKUP($P198,INDIRECT($Q$4),W$6,0)*INDIRECT($P$3),VLOOKUP($P198,INDIRECT($Q$4),W$6,0))</f>
        <v>93113.053329683535</v>
      </c>
      <c r="X198" s="394" cm="1">
        <f t="array" aca="1" ref="X198" ca="1">IF($Q198="Y",VLOOKUP($P198,INDIRECT($Q$4),X$6,0)*INDIRECT($P$3),VLOOKUP($P198,INDIRECT($Q$4),X$6,0))</f>
        <v>97788.534403919562</v>
      </c>
      <c r="Y198" s="394" cm="1">
        <f t="array" aca="1" ref="Y198" ca="1">IF($Q198="Y",VLOOKUP($P198,INDIRECT($Q$4),Y$6,0)*INDIRECT($P$3),VLOOKUP($P198,INDIRECT($Q$4),Y$6,0))</f>
        <v>103573.70647694018</v>
      </c>
      <c r="Z198" s="394" cm="1">
        <f t="array" aca="1" ref="Z198" ca="1">IF($Q198="Y",VLOOKUP($P198,INDIRECT($Q$4),Z$6,0)*INDIRECT($P$3),VLOOKUP($P198,INDIRECT($Q$4),Z$6,0))</f>
        <v>109358.87854996073</v>
      </c>
      <c r="AA198" s="406" t="str">
        <f t="shared" si="107"/>
        <v>08289C</v>
      </c>
      <c r="AB198" s="406" t="str">
        <f t="shared" si="108"/>
        <v>Y</v>
      </c>
      <c r="AC198" s="412" t="str">
        <f t="shared" si="95"/>
        <v>Principal Urban Designer</v>
      </c>
      <c r="AD198" s="406">
        <f t="shared" si="118"/>
        <v>58</v>
      </c>
      <c r="AE198" s="398" t="str">
        <f t="shared" si="109"/>
        <v>E</v>
      </c>
      <c r="AF198" s="403">
        <f t="shared" ca="1" si="110"/>
        <v>38.457999999999998</v>
      </c>
      <c r="AG198" s="403">
        <f t="shared" ca="1" si="111"/>
        <v>40.605999999999995</v>
      </c>
      <c r="AH198" s="403">
        <f t="shared" ca="1" si="112"/>
        <v>42.637</v>
      </c>
      <c r="AI198" s="403">
        <f t="shared" ca="1" si="113"/>
        <v>44.765999999999998</v>
      </c>
      <c r="AJ198" s="403">
        <f t="shared" ca="1" si="114"/>
        <v>47.013999999999996</v>
      </c>
      <c r="AK198" s="403">
        <f t="shared" ca="1" si="115"/>
        <v>49.795999999999999</v>
      </c>
      <c r="AL198" s="403">
        <f t="shared" ca="1" si="116"/>
        <v>52.576999999999998</v>
      </c>
      <c r="AN198" s="9" t="e">
        <f t="shared" si="83"/>
        <v>#VALUE!</v>
      </c>
    </row>
    <row r="199" spans="1:40" ht="12.75" customHeight="1">
      <c r="A199" s="259" t="s">
        <v>16</v>
      </c>
      <c r="B199" s="262" t="s">
        <v>161</v>
      </c>
      <c r="C199" s="259" t="s">
        <v>166</v>
      </c>
      <c r="D199" s="266" t="s">
        <v>162</v>
      </c>
      <c r="E199" s="265">
        <v>435</v>
      </c>
      <c r="F199" s="262">
        <v>9</v>
      </c>
      <c r="G199" s="285">
        <f t="shared" ca="1" si="84"/>
        <v>70603.500007931434</v>
      </c>
      <c r="H199" s="285">
        <f t="shared" ca="1" si="85"/>
        <v>74336.413293384787</v>
      </c>
      <c r="I199" s="285">
        <f t="shared" ca="1" si="86"/>
        <v>78557.852566926696</v>
      </c>
      <c r="J199" s="285">
        <f t="shared" ca="1" si="87"/>
        <v>82736.186606225529</v>
      </c>
      <c r="K199" s="285">
        <f t="shared" ca="1" si="88"/>
        <v>87167.404686417227</v>
      </c>
      <c r="L199" s="285">
        <f t="shared" ca="1" si="89"/>
        <v>92346.370778017896</v>
      </c>
      <c r="M199" s="285">
        <f t="shared" ca="1" si="90"/>
        <v>97525.336869618535</v>
      </c>
      <c r="P199" s="409" t="str">
        <f t="shared" si="91"/>
        <v>08296C</v>
      </c>
      <c r="Q199" s="397" t="s">
        <v>826</v>
      </c>
      <c r="R199" s="409" t="str">
        <f t="shared" si="92"/>
        <v>Problem Properties Operations Analyst</v>
      </c>
      <c r="S199" s="397" t="str">
        <f t="shared" si="117"/>
        <v>45</v>
      </c>
      <c r="T199" s="394" cm="1">
        <f t="array" aca="1" ref="T199" ca="1">IF($Q199="Y",VLOOKUP($P199,INDIRECT($Q$4),T$6,0)*INDIRECT($P$3),VLOOKUP($P199,INDIRECT($Q$4),T$6,0))</f>
        <v>70603.500007931434</v>
      </c>
      <c r="U199" s="394" cm="1">
        <f t="array" aca="1" ref="U199" ca="1">IF($Q199="Y",VLOOKUP($P199,INDIRECT($Q$4),U$6,0)*INDIRECT($P$3),VLOOKUP($P199,INDIRECT($Q$4),U$6,0))</f>
        <v>74336.413293384787</v>
      </c>
      <c r="V199" s="394" cm="1">
        <f t="array" aca="1" ref="V199" ca="1">IF($Q199="Y",VLOOKUP($P199,INDIRECT($Q$4),V$6,0)*INDIRECT($P$3),VLOOKUP($P199,INDIRECT($Q$4),V$6,0))</f>
        <v>78557.852566926696</v>
      </c>
      <c r="W199" s="394" cm="1">
        <f t="array" aca="1" ref="W199" ca="1">IF($Q199="Y",VLOOKUP($P199,INDIRECT($Q$4),W$6,0)*INDIRECT($P$3),VLOOKUP($P199,INDIRECT($Q$4),W$6,0))</f>
        <v>82736.186606225529</v>
      </c>
      <c r="X199" s="394" cm="1">
        <f t="array" aca="1" ref="X199" ca="1">IF($Q199="Y",VLOOKUP($P199,INDIRECT($Q$4),X$6,0)*INDIRECT($P$3),VLOOKUP($P199,INDIRECT($Q$4),X$6,0))</f>
        <v>87167.404686417227</v>
      </c>
      <c r="Y199" s="394" cm="1">
        <f t="array" aca="1" ref="Y199" ca="1">IF($Q199="Y",VLOOKUP($P199,INDIRECT($Q$4),Y$6,0)*INDIRECT($P$3),VLOOKUP($P199,INDIRECT($Q$4),Y$6,0))</f>
        <v>92346.370778017896</v>
      </c>
      <c r="Z199" s="394" cm="1">
        <f t="array" aca="1" ref="Z199" ca="1">IF($Q199="Y",VLOOKUP($P199,INDIRECT($Q$4),Z$6,0)*INDIRECT($P$3),VLOOKUP($P199,INDIRECT($Q$4),Z$6,0))</f>
        <v>97525.336869618535</v>
      </c>
      <c r="AA199" s="406" t="str">
        <f t="shared" si="107"/>
        <v>08296C</v>
      </c>
      <c r="AB199" s="406" t="str">
        <f t="shared" si="108"/>
        <v>Y</v>
      </c>
      <c r="AC199" s="412" t="str">
        <f t="shared" si="95"/>
        <v>Problem Properties Operations Analyst</v>
      </c>
      <c r="AD199" s="406" t="str">
        <f t="shared" si="118"/>
        <v>45</v>
      </c>
      <c r="AE199" s="398" t="str">
        <f t="shared" si="109"/>
        <v>E</v>
      </c>
      <c r="AF199" s="403">
        <f t="shared" ca="1" si="110"/>
        <v>33.943999999999996</v>
      </c>
      <c r="AG199" s="403">
        <f t="shared" ca="1" si="111"/>
        <v>35.738999999999997</v>
      </c>
      <c r="AH199" s="403">
        <f t="shared" ca="1" si="112"/>
        <v>37.768999999999998</v>
      </c>
      <c r="AI199" s="403">
        <f t="shared" ca="1" si="113"/>
        <v>39.777999999999999</v>
      </c>
      <c r="AJ199" s="403">
        <f t="shared" ca="1" si="114"/>
        <v>41.907999999999994</v>
      </c>
      <c r="AK199" s="403">
        <f t="shared" ca="1" si="115"/>
        <v>44.397999999999996</v>
      </c>
      <c r="AL199" s="403">
        <f t="shared" ca="1" si="116"/>
        <v>46.887999999999998</v>
      </c>
      <c r="AN199" s="9" t="e">
        <f t="shared" si="83"/>
        <v>#VALUE!</v>
      </c>
    </row>
    <row r="200" spans="1:40" ht="12.75" customHeight="1">
      <c r="A200" s="259" t="s">
        <v>91</v>
      </c>
      <c r="B200" s="262" t="s">
        <v>919</v>
      </c>
      <c r="C200" s="259" t="s">
        <v>274</v>
      </c>
      <c r="D200" s="266" t="s">
        <v>920</v>
      </c>
      <c r="E200" s="265">
        <v>325</v>
      </c>
      <c r="F200" s="262">
        <v>7</v>
      </c>
      <c r="G200" s="285">
        <f t="shared" si="84"/>
        <v>26.203336635000213</v>
      </c>
      <c r="H200" s="285">
        <f t="shared" si="85"/>
        <v>27.863665519712953</v>
      </c>
      <c r="I200" s="285">
        <f t="shared" si="86"/>
        <v>29.332282955624052</v>
      </c>
      <c r="J200" s="285">
        <f t="shared" si="87"/>
        <v>30.955637129843737</v>
      </c>
      <c r="K200" s="285">
        <f t="shared" si="88"/>
        <v>32.617675488640593</v>
      </c>
      <c r="L200" s="285">
        <f t="shared" si="89"/>
        <v>34.59754808160416</v>
      </c>
      <c r="M200" s="285">
        <f t="shared" si="90"/>
        <v>36.57742067456774</v>
      </c>
      <c r="P200" s="409" t="str">
        <f t="shared" si="91"/>
        <v>59460C</v>
      </c>
      <c r="Q200" s="397" t="s">
        <v>831</v>
      </c>
      <c r="R200" s="409" t="str">
        <f t="shared" si="92"/>
        <v>Program Assistant - Neighborhood Safety</v>
      </c>
      <c r="S200" s="397" t="str">
        <f t="shared" si="117"/>
        <v>07</v>
      </c>
      <c r="T200" s="394">
        <v>26.203336635000213</v>
      </c>
      <c r="U200" s="394">
        <v>27.863665519712953</v>
      </c>
      <c r="V200" s="394">
        <v>29.332282955624052</v>
      </c>
      <c r="W200" s="394">
        <v>30.955637129843737</v>
      </c>
      <c r="X200" s="394">
        <v>32.617675488640593</v>
      </c>
      <c r="Y200" s="394">
        <v>34.59754808160416</v>
      </c>
      <c r="Z200" s="394">
        <v>36.57742067456774</v>
      </c>
      <c r="AA200" s="406" t="str">
        <f t="shared" si="107"/>
        <v>59460C</v>
      </c>
      <c r="AB200" s="406" t="str">
        <f t="shared" si="108"/>
        <v>N</v>
      </c>
      <c r="AC200" s="412" t="str">
        <f t="shared" si="95"/>
        <v>Program Assistant - Neighborhood Safety</v>
      </c>
      <c r="AD200" s="406" t="str">
        <f t="shared" si="118"/>
        <v>07</v>
      </c>
      <c r="AE200" s="398" t="str">
        <f t="shared" si="109"/>
        <v>N</v>
      </c>
      <c r="AF200" s="403">
        <f t="shared" si="110"/>
        <v>26.202999999999999</v>
      </c>
      <c r="AG200" s="403">
        <f t="shared" si="111"/>
        <v>27.864000000000001</v>
      </c>
      <c r="AH200" s="403">
        <f t="shared" si="112"/>
        <v>29.332000000000001</v>
      </c>
      <c r="AI200" s="403">
        <f t="shared" si="113"/>
        <v>30.956</v>
      </c>
      <c r="AJ200" s="403">
        <f t="shared" si="114"/>
        <v>32.618000000000002</v>
      </c>
      <c r="AK200" s="403">
        <f t="shared" si="115"/>
        <v>34.597999999999999</v>
      </c>
      <c r="AL200" s="403">
        <f t="shared" si="116"/>
        <v>36.576999999999998</v>
      </c>
      <c r="AN200" s="9" t="e">
        <f t="shared" si="83"/>
        <v>#VALUE!</v>
      </c>
    </row>
    <row r="201" spans="1:40" ht="12.75" customHeight="1">
      <c r="A201" s="272" t="s">
        <v>91</v>
      </c>
      <c r="B201" s="259" t="s">
        <v>327</v>
      </c>
      <c r="C201" s="259" t="s">
        <v>274</v>
      </c>
      <c r="D201" s="273" t="s">
        <v>328</v>
      </c>
      <c r="E201" s="265">
        <v>320</v>
      </c>
      <c r="F201" s="262">
        <v>7</v>
      </c>
      <c r="G201" s="285">
        <f t="shared" ca="1" si="84"/>
        <v>26.203336635000213</v>
      </c>
      <c r="H201" s="285">
        <f t="shared" ca="1" si="85"/>
        <v>27.863665519712953</v>
      </c>
      <c r="I201" s="285">
        <f t="shared" ca="1" si="86"/>
        <v>29.332282955624052</v>
      </c>
      <c r="J201" s="285">
        <f t="shared" ca="1" si="87"/>
        <v>30.955637129843737</v>
      </c>
      <c r="K201" s="285">
        <f t="shared" ca="1" si="88"/>
        <v>32.617675488640593</v>
      </c>
      <c r="L201" s="285">
        <f t="shared" ca="1" si="89"/>
        <v>34.59754808160416</v>
      </c>
      <c r="M201" s="285">
        <f t="shared" ca="1" si="90"/>
        <v>36.57742067456774</v>
      </c>
      <c r="P201" s="409" t="str">
        <f t="shared" si="91"/>
        <v>08350C</v>
      </c>
      <c r="Q201" s="397" t="s">
        <v>826</v>
      </c>
      <c r="R201" s="409" t="str">
        <f t="shared" si="92"/>
        <v>Program Assistant, Non-Supervisory</v>
      </c>
      <c r="S201" s="397" t="str">
        <f t="shared" si="117"/>
        <v>07</v>
      </c>
      <c r="T201" s="394" cm="1">
        <f t="array" aca="1" ref="T201" ca="1">IF($Q201="Y",VLOOKUP($P201,INDIRECT($Q$4),T$6,0)*INDIRECT($P$3),VLOOKUP($P201,INDIRECT($Q$4),T$6,0))</f>
        <v>26.203336635000213</v>
      </c>
      <c r="U201" s="394" cm="1">
        <f t="array" aca="1" ref="U201" ca="1">IF($Q201="Y",VLOOKUP($P201,INDIRECT($Q$4),U$6,0)*INDIRECT($P$3),VLOOKUP($P201,INDIRECT($Q$4),U$6,0))</f>
        <v>27.863665519712953</v>
      </c>
      <c r="V201" s="394" cm="1">
        <f t="array" aca="1" ref="V201" ca="1">IF($Q201="Y",VLOOKUP($P201,INDIRECT($Q$4),V$6,0)*INDIRECT($P$3),VLOOKUP($P201,INDIRECT($Q$4),V$6,0))</f>
        <v>29.332282955624052</v>
      </c>
      <c r="W201" s="394" cm="1">
        <f t="array" aca="1" ref="W201" ca="1">IF($Q201="Y",VLOOKUP($P201,INDIRECT($Q$4),W$6,0)*INDIRECT($P$3),VLOOKUP($P201,INDIRECT($Q$4),W$6,0))</f>
        <v>30.955637129843737</v>
      </c>
      <c r="X201" s="394" cm="1">
        <f t="array" aca="1" ref="X201" ca="1">IF($Q201="Y",VLOOKUP($P201,INDIRECT($Q$4),X$6,0)*INDIRECT($P$3),VLOOKUP($P201,INDIRECT($Q$4),X$6,0))</f>
        <v>32.617675488640593</v>
      </c>
      <c r="Y201" s="394" cm="1">
        <f t="array" aca="1" ref="Y201" ca="1">IF($Q201="Y",VLOOKUP($P201,INDIRECT($Q$4),Y$6,0)*INDIRECT($P$3),VLOOKUP($P201,INDIRECT($Q$4),Y$6,0))</f>
        <v>34.59754808160416</v>
      </c>
      <c r="Z201" s="394" cm="1">
        <f t="array" aca="1" ref="Z201" ca="1">IF($Q201="Y",VLOOKUP($P201,INDIRECT($Q$4),Z$6,0)*INDIRECT($P$3),VLOOKUP($P201,INDIRECT($Q$4),Z$6,0))</f>
        <v>36.57742067456774</v>
      </c>
      <c r="AA201" s="406" t="str">
        <f t="shared" ref="AA201:AA234" si="123">B201</f>
        <v>08350C</v>
      </c>
      <c r="AB201" s="406" t="str">
        <f t="shared" ref="AB201:AB234" si="124">Q201</f>
        <v>Y</v>
      </c>
      <c r="AC201" s="412" t="str">
        <f t="shared" si="95"/>
        <v>Program Assistant, Non-Supervisory</v>
      </c>
      <c r="AD201" s="406" t="str">
        <f t="shared" si="118"/>
        <v>07</v>
      </c>
      <c r="AE201" s="398" t="str">
        <f t="shared" ref="AE201:AE234" si="125">LEFT(A201,1)</f>
        <v>N</v>
      </c>
      <c r="AF201" s="403">
        <f t="shared" ref="AF201:AF234" ca="1" si="126">IF($AE201="N",ROUND(T201,3),IF($AE201="E",ROUNDUP(T201/2080,3),"check"))</f>
        <v>26.202999999999999</v>
      </c>
      <c r="AG201" s="403">
        <f t="shared" ref="AG201:AG234" ca="1" si="127">IF($AE201="N",ROUND(U201,3),IF($AE201="E",ROUNDUP(U201/2080,3),"check"))</f>
        <v>27.864000000000001</v>
      </c>
      <c r="AH201" s="403">
        <f t="shared" ref="AH201:AH234" ca="1" si="128">IF($AE201="N",ROUND(V201,3),IF($AE201="E",ROUNDUP(V201/2080,3),"check"))</f>
        <v>29.332000000000001</v>
      </c>
      <c r="AI201" s="403">
        <f t="shared" ref="AI201:AI234" ca="1" si="129">IF($AE201="N",ROUND(W201,3),IF($AE201="E",ROUNDUP(W201/2080,3),"check"))</f>
        <v>30.956</v>
      </c>
      <c r="AJ201" s="403">
        <f t="shared" ref="AJ201:AJ234" ca="1" si="130">IF($AE201="N",ROUND(X201,3),IF($AE201="E",ROUNDUP(X201/2080,3),"check"))</f>
        <v>32.618000000000002</v>
      </c>
      <c r="AK201" s="403">
        <f t="shared" ref="AK201:AK234" ca="1" si="131">IF($AE201="N",ROUND(Y201,3),IF($AE201="E",ROUNDUP(Y201/2080,3),"check"))</f>
        <v>34.597999999999999</v>
      </c>
      <c r="AL201" s="403">
        <f t="shared" ref="AL201:AL234" ca="1" si="132">IF($AE201="N",ROUND(Z201,3),IF($AE201="E",ROUNDUP(Z201/2080,3),"check"))</f>
        <v>36.576999999999998</v>
      </c>
      <c r="AN201" s="9" t="e">
        <f t="shared" si="83"/>
        <v>#VALUE!</v>
      </c>
    </row>
    <row r="202" spans="1:40" ht="12.75" customHeight="1">
      <c r="A202" s="259" t="s">
        <v>16</v>
      </c>
      <c r="B202" s="259" t="s">
        <v>163</v>
      </c>
      <c r="C202" s="259">
        <v>40</v>
      </c>
      <c r="D202" s="260" t="s">
        <v>164</v>
      </c>
      <c r="E202" s="265">
        <v>408</v>
      </c>
      <c r="F202" s="262">
        <v>9</v>
      </c>
      <c r="G202" s="285">
        <f t="shared" ca="1" si="84"/>
        <v>66956.797190964338</v>
      </c>
      <c r="H202" s="285">
        <f t="shared" ca="1" si="85"/>
        <v>70520.1632217281</v>
      </c>
      <c r="I202" s="285">
        <f t="shared" ca="1" si="86"/>
        <v>74457.107949265512</v>
      </c>
      <c r="J202" s="285">
        <f t="shared" ca="1" si="87"/>
        <v>78517.621014966469</v>
      </c>
      <c r="K202" s="285">
        <f t="shared" ca="1" si="88"/>
        <v>82655.723502305031</v>
      </c>
      <c r="L202" s="285">
        <f t="shared" ca="1" si="89"/>
        <v>87600.620079963643</v>
      </c>
      <c r="M202" s="285">
        <f t="shared" ca="1" si="90"/>
        <v>92545.516657622327</v>
      </c>
      <c r="P202" s="409" t="str">
        <f t="shared" si="91"/>
        <v>08375C</v>
      </c>
      <c r="Q202" s="397" t="s">
        <v>826</v>
      </c>
      <c r="R202" s="409" t="str">
        <f t="shared" si="92"/>
        <v>Program Development Coordinator</v>
      </c>
      <c r="S202" s="397">
        <f t="shared" si="117"/>
        <v>40</v>
      </c>
      <c r="T202" s="394" cm="1">
        <f t="array" aca="1" ref="T202" ca="1">IF($Q202="Y",VLOOKUP($P202,INDIRECT($Q$4),T$6,0)*INDIRECT($P$3),VLOOKUP($P202,INDIRECT($Q$4),T$6,0))</f>
        <v>66956.797190964338</v>
      </c>
      <c r="U202" s="394" cm="1">
        <f t="array" aca="1" ref="U202" ca="1">IF($Q202="Y",VLOOKUP($P202,INDIRECT($Q$4),U$6,0)*INDIRECT($P$3),VLOOKUP($P202,INDIRECT($Q$4),U$6,0))</f>
        <v>70520.1632217281</v>
      </c>
      <c r="V202" s="394" cm="1">
        <f t="array" aca="1" ref="V202" ca="1">IF($Q202="Y",VLOOKUP($P202,INDIRECT($Q$4),V$6,0)*INDIRECT($P$3),VLOOKUP($P202,INDIRECT($Q$4),V$6,0))</f>
        <v>74457.107949265512</v>
      </c>
      <c r="W202" s="394" cm="1">
        <f t="array" aca="1" ref="W202" ca="1">IF($Q202="Y",VLOOKUP($P202,INDIRECT($Q$4),W$6,0)*INDIRECT($P$3),VLOOKUP($P202,INDIRECT($Q$4),W$6,0))</f>
        <v>78517.621014966469</v>
      </c>
      <c r="X202" s="394" cm="1">
        <f t="array" aca="1" ref="X202" ca="1">IF($Q202="Y",VLOOKUP($P202,INDIRECT($Q$4),X$6,0)*INDIRECT($P$3),VLOOKUP($P202,INDIRECT($Q$4),X$6,0))</f>
        <v>82655.723502305031</v>
      </c>
      <c r="Y202" s="394" cm="1">
        <f t="array" aca="1" ref="Y202" ca="1">IF($Q202="Y",VLOOKUP($P202,INDIRECT($Q$4),Y$6,0)*INDIRECT($P$3),VLOOKUP($P202,INDIRECT($Q$4),Y$6,0))</f>
        <v>87600.620079963643</v>
      </c>
      <c r="Z202" s="394" cm="1">
        <f t="array" aca="1" ref="Z202" ca="1">IF($Q202="Y",VLOOKUP($P202,INDIRECT($Q$4),Z$6,0)*INDIRECT($P$3),VLOOKUP($P202,INDIRECT($Q$4),Z$6,0))</f>
        <v>92545.516657622327</v>
      </c>
      <c r="AA202" s="406" t="str">
        <f t="shared" si="123"/>
        <v>08375C</v>
      </c>
      <c r="AB202" s="406" t="str">
        <f t="shared" si="124"/>
        <v>Y</v>
      </c>
      <c r="AC202" s="412" t="str">
        <f t="shared" si="95"/>
        <v>Program Development Coordinator</v>
      </c>
      <c r="AD202" s="406">
        <f t="shared" si="118"/>
        <v>40</v>
      </c>
      <c r="AE202" s="398" t="str">
        <f t="shared" si="125"/>
        <v>E</v>
      </c>
      <c r="AF202" s="403">
        <f t="shared" ca="1" si="126"/>
        <v>32.190999999999995</v>
      </c>
      <c r="AG202" s="403">
        <f t="shared" ca="1" si="127"/>
        <v>33.903999999999996</v>
      </c>
      <c r="AH202" s="403">
        <f t="shared" ca="1" si="128"/>
        <v>35.796999999999997</v>
      </c>
      <c r="AI202" s="403">
        <f t="shared" ca="1" si="129"/>
        <v>37.748999999999995</v>
      </c>
      <c r="AJ202" s="403">
        <f t="shared" ca="1" si="130"/>
        <v>39.738999999999997</v>
      </c>
      <c r="AK202" s="403">
        <f t="shared" ca="1" si="131"/>
        <v>42.116</v>
      </c>
      <c r="AL202" s="403">
        <f t="shared" ca="1" si="132"/>
        <v>44.494</v>
      </c>
      <c r="AN202" s="9" t="e">
        <f t="shared" ref="AN202:AN265" si="133">FIND(" ",B202)</f>
        <v>#VALUE!</v>
      </c>
    </row>
    <row r="203" spans="1:40" ht="12.75" customHeight="1">
      <c r="A203" s="259" t="s">
        <v>16</v>
      </c>
      <c r="B203" s="259" t="s">
        <v>409</v>
      </c>
      <c r="C203" s="259">
        <v>51</v>
      </c>
      <c r="D203" s="260" t="s">
        <v>908</v>
      </c>
      <c r="E203" s="265">
        <v>458</v>
      </c>
      <c r="F203" s="262">
        <v>10</v>
      </c>
      <c r="G203" s="285">
        <f t="shared" ca="1" si="84"/>
        <v>75850.843856459382</v>
      </c>
      <c r="H203" s="285">
        <f t="shared" ca="1" si="85"/>
        <v>79664.220245833203</v>
      </c>
      <c r="I203" s="285">
        <f t="shared" ca="1" si="86"/>
        <v>83968.996305578476</v>
      </c>
      <c r="J203" s="285">
        <f t="shared" ca="1" si="87"/>
        <v>88276.646047606599</v>
      </c>
      <c r="K203" s="285">
        <f t="shared" ca="1" si="88"/>
        <v>92785.453549435901</v>
      </c>
      <c r="L203" s="285">
        <f t="shared" ca="1" si="89"/>
        <v>98431.22537402343</v>
      </c>
      <c r="M203" s="285">
        <f t="shared" ca="1" si="90"/>
        <v>104076.99719861092</v>
      </c>
      <c r="P203" s="409" t="str">
        <f t="shared" si="91"/>
        <v>05463C</v>
      </c>
      <c r="Q203" s="397" t="s">
        <v>826</v>
      </c>
      <c r="R203" s="409" t="str">
        <f t="shared" si="92"/>
        <v>Program Manager</v>
      </c>
      <c r="S203" s="397">
        <f t="shared" si="117"/>
        <v>51</v>
      </c>
      <c r="T203" s="394" cm="1">
        <f t="array" aca="1" ref="T203" ca="1">IF($Q203="Y",VLOOKUP($P203,INDIRECT($Q$4),T$6,0)*INDIRECT($P$3),VLOOKUP($P203,INDIRECT($Q$4),T$6,0))</f>
        <v>75850.843856459382</v>
      </c>
      <c r="U203" s="394" cm="1">
        <f t="array" aca="1" ref="U203" ca="1">IF($Q203="Y",VLOOKUP($P203,INDIRECT($Q$4),U$6,0)*INDIRECT($P$3),VLOOKUP($P203,INDIRECT($Q$4),U$6,0))</f>
        <v>79664.220245833203</v>
      </c>
      <c r="V203" s="394" cm="1">
        <f t="array" aca="1" ref="V203" ca="1">IF($Q203="Y",VLOOKUP($P203,INDIRECT($Q$4),V$6,0)*INDIRECT($P$3),VLOOKUP($P203,INDIRECT($Q$4),V$6,0))</f>
        <v>83968.996305578476</v>
      </c>
      <c r="W203" s="394" cm="1">
        <f t="array" aca="1" ref="W203" ca="1">IF($Q203="Y",VLOOKUP($P203,INDIRECT($Q$4),W$6,0)*INDIRECT($P$3),VLOOKUP($P203,INDIRECT($Q$4),W$6,0))</f>
        <v>88276.646047606599</v>
      </c>
      <c r="X203" s="394" cm="1">
        <f t="array" aca="1" ref="X203" ca="1">IF($Q203="Y",VLOOKUP($P203,INDIRECT($Q$4),X$6,0)*INDIRECT($P$3),VLOOKUP($P203,INDIRECT($Q$4),X$6,0))</f>
        <v>92785.453549435901</v>
      </c>
      <c r="Y203" s="394" cm="1">
        <f t="array" aca="1" ref="Y203" ca="1">IF($Q203="Y",VLOOKUP($P203,INDIRECT($Q$4),Y$6,0)*INDIRECT($P$3),VLOOKUP($P203,INDIRECT($Q$4),Y$6,0))</f>
        <v>98431.22537402343</v>
      </c>
      <c r="Z203" s="394" cm="1">
        <f t="array" aca="1" ref="Z203" ca="1">IF($Q203="Y",VLOOKUP($P203,INDIRECT($Q$4),Z$6,0)*INDIRECT($P$3),VLOOKUP($P203,INDIRECT($Q$4),Z$6,0))</f>
        <v>104076.99719861092</v>
      </c>
      <c r="AA203" s="406" t="str">
        <f t="shared" si="123"/>
        <v>05463C</v>
      </c>
      <c r="AB203" s="406" t="str">
        <f t="shared" si="124"/>
        <v>Y</v>
      </c>
      <c r="AC203" s="412" t="str">
        <f t="shared" si="95"/>
        <v>Program Manager</v>
      </c>
      <c r="AD203" s="406">
        <f t="shared" si="118"/>
        <v>51</v>
      </c>
      <c r="AE203" s="398" t="str">
        <f t="shared" si="125"/>
        <v>E</v>
      </c>
      <c r="AF203" s="403">
        <f t="shared" ca="1" si="126"/>
        <v>36.466999999999999</v>
      </c>
      <c r="AG203" s="403">
        <f t="shared" ca="1" si="127"/>
        <v>38.300999999999995</v>
      </c>
      <c r="AH203" s="403">
        <f t="shared" ca="1" si="128"/>
        <v>40.369999999999997</v>
      </c>
      <c r="AI203" s="403">
        <f t="shared" ca="1" si="129"/>
        <v>42.440999999999995</v>
      </c>
      <c r="AJ203" s="403">
        <f t="shared" ca="1" si="130"/>
        <v>44.608999999999995</v>
      </c>
      <c r="AK203" s="403">
        <f t="shared" ca="1" si="131"/>
        <v>47.323</v>
      </c>
      <c r="AL203" s="403">
        <f t="shared" ca="1" si="132"/>
        <v>50.037999999999997</v>
      </c>
      <c r="AN203" s="9" t="e">
        <f t="shared" si="133"/>
        <v>#VALUE!</v>
      </c>
    </row>
    <row r="204" spans="1:40" ht="12.75" customHeight="1">
      <c r="A204" s="259" t="s">
        <v>16</v>
      </c>
      <c r="B204" s="259" t="s">
        <v>165</v>
      </c>
      <c r="C204" s="259" t="s">
        <v>166</v>
      </c>
      <c r="D204" s="266" t="s">
        <v>167</v>
      </c>
      <c r="E204" s="265">
        <v>425</v>
      </c>
      <c r="F204" s="262">
        <v>9</v>
      </c>
      <c r="G204" s="285">
        <f t="shared" ca="1" si="84"/>
        <v>70603.500007931434</v>
      </c>
      <c r="H204" s="285">
        <f t="shared" ca="1" si="85"/>
        <v>74336.413293384787</v>
      </c>
      <c r="I204" s="285">
        <f t="shared" ca="1" si="86"/>
        <v>78557.852566926696</v>
      </c>
      <c r="J204" s="285">
        <f t="shared" ca="1" si="87"/>
        <v>82736.186606225529</v>
      </c>
      <c r="K204" s="285">
        <f t="shared" ca="1" si="88"/>
        <v>87167.404686417227</v>
      </c>
      <c r="L204" s="285">
        <f t="shared" ca="1" si="89"/>
        <v>92346.370778017896</v>
      </c>
      <c r="M204" s="285">
        <f t="shared" ca="1" si="90"/>
        <v>97525.336869618535</v>
      </c>
      <c r="P204" s="409" t="str">
        <f t="shared" si="91"/>
        <v>08415C</v>
      </c>
      <c r="Q204" s="397" t="s">
        <v>826</v>
      </c>
      <c r="R204" s="409" t="str">
        <f t="shared" si="92"/>
        <v>Program Specialist Senior Community</v>
      </c>
      <c r="S204" s="397" t="str">
        <f t="shared" ref="S204:S237" si="134">C204</f>
        <v>45</v>
      </c>
      <c r="T204" s="394" cm="1">
        <f t="array" aca="1" ref="T204" ca="1">IF($Q204="Y",VLOOKUP($P204,INDIRECT($Q$4),T$6,0)*INDIRECT($P$3),VLOOKUP($P204,INDIRECT($Q$4),T$6,0))</f>
        <v>70603.500007931434</v>
      </c>
      <c r="U204" s="394" cm="1">
        <f t="array" aca="1" ref="U204" ca="1">IF($Q204="Y",VLOOKUP($P204,INDIRECT($Q$4),U$6,0)*INDIRECT($P$3),VLOOKUP($P204,INDIRECT($Q$4),U$6,0))</f>
        <v>74336.413293384787</v>
      </c>
      <c r="V204" s="394" cm="1">
        <f t="array" aca="1" ref="V204" ca="1">IF($Q204="Y",VLOOKUP($P204,INDIRECT($Q$4),V$6,0)*INDIRECT($P$3),VLOOKUP($P204,INDIRECT($Q$4),V$6,0))</f>
        <v>78557.852566926696</v>
      </c>
      <c r="W204" s="394" cm="1">
        <f t="array" aca="1" ref="W204" ca="1">IF($Q204="Y",VLOOKUP($P204,INDIRECT($Q$4),W$6,0)*INDIRECT($P$3),VLOOKUP($P204,INDIRECT($Q$4),W$6,0))</f>
        <v>82736.186606225529</v>
      </c>
      <c r="X204" s="394" cm="1">
        <f t="array" aca="1" ref="X204" ca="1">IF($Q204="Y",VLOOKUP($P204,INDIRECT($Q$4),X$6,0)*INDIRECT($P$3),VLOOKUP($P204,INDIRECT($Q$4),X$6,0))</f>
        <v>87167.404686417227</v>
      </c>
      <c r="Y204" s="394" cm="1">
        <f t="array" aca="1" ref="Y204" ca="1">IF($Q204="Y",VLOOKUP($P204,INDIRECT($Q$4),Y$6,0)*INDIRECT($P$3),VLOOKUP($P204,INDIRECT($Q$4),Y$6,0))</f>
        <v>92346.370778017896</v>
      </c>
      <c r="Z204" s="394" cm="1">
        <f t="array" aca="1" ref="Z204" ca="1">IF($Q204="Y",VLOOKUP($P204,INDIRECT($Q$4),Z$6,0)*INDIRECT($P$3),VLOOKUP($P204,INDIRECT($Q$4),Z$6,0))</f>
        <v>97525.336869618535</v>
      </c>
      <c r="AA204" s="406" t="str">
        <f t="shared" si="123"/>
        <v>08415C</v>
      </c>
      <c r="AB204" s="406" t="str">
        <f t="shared" si="124"/>
        <v>Y</v>
      </c>
      <c r="AC204" s="412" t="str">
        <f t="shared" si="95"/>
        <v>Program Specialist Senior Community</v>
      </c>
      <c r="AD204" s="406" t="str">
        <f t="shared" ref="AD204:AD237" si="135">C204</f>
        <v>45</v>
      </c>
      <c r="AE204" s="398" t="str">
        <f t="shared" si="125"/>
        <v>E</v>
      </c>
      <c r="AF204" s="403">
        <f t="shared" ca="1" si="126"/>
        <v>33.943999999999996</v>
      </c>
      <c r="AG204" s="403">
        <f t="shared" ca="1" si="127"/>
        <v>35.738999999999997</v>
      </c>
      <c r="AH204" s="403">
        <f t="shared" ca="1" si="128"/>
        <v>37.768999999999998</v>
      </c>
      <c r="AI204" s="403">
        <f t="shared" ca="1" si="129"/>
        <v>39.777999999999999</v>
      </c>
      <c r="AJ204" s="403">
        <f t="shared" ca="1" si="130"/>
        <v>41.907999999999994</v>
      </c>
      <c r="AK204" s="403">
        <f t="shared" ca="1" si="131"/>
        <v>44.397999999999996</v>
      </c>
      <c r="AL204" s="403">
        <f t="shared" ca="1" si="132"/>
        <v>46.887999999999998</v>
      </c>
      <c r="AN204" s="9" t="e">
        <f t="shared" si="133"/>
        <v>#VALUE!</v>
      </c>
    </row>
    <row r="205" spans="1:40" ht="12.75" customHeight="1">
      <c r="A205" s="259" t="s">
        <v>16</v>
      </c>
      <c r="B205" s="259" t="s">
        <v>168</v>
      </c>
      <c r="C205" s="259">
        <v>171</v>
      </c>
      <c r="D205" s="260" t="s">
        <v>169</v>
      </c>
      <c r="E205" s="265">
        <v>415</v>
      </c>
      <c r="F205" s="262">
        <v>9</v>
      </c>
      <c r="G205" s="285">
        <f t="shared" ca="1" si="84"/>
        <v>75470.08095397857</v>
      </c>
      <c r="H205" s="285">
        <f t="shared" ca="1" si="85"/>
        <v>79657.643934455074</v>
      </c>
      <c r="I205" s="285">
        <f t="shared" ca="1" si="86"/>
        <v>83928.101596168301</v>
      </c>
      <c r="J205" s="285">
        <f t="shared" ca="1" si="87"/>
        <v>88358.822308272633</v>
      </c>
      <c r="K205" s="285">
        <f t="shared" ca="1" si="88"/>
        <v>94271.976236494142</v>
      </c>
      <c r="L205" s="285">
        <f t="shared" ca="1" si="89"/>
        <v>0</v>
      </c>
      <c r="M205" s="285">
        <f t="shared" ca="1" si="90"/>
        <v>0</v>
      </c>
      <c r="P205" s="409" t="str">
        <f t="shared" si="91"/>
        <v>08430C</v>
      </c>
      <c r="Q205" s="397" t="s">
        <v>826</v>
      </c>
      <c r="R205" s="409" t="str">
        <f t="shared" si="92"/>
        <v>Project Coordinator</v>
      </c>
      <c r="S205" s="397">
        <f t="shared" si="134"/>
        <v>171</v>
      </c>
      <c r="T205" s="394" cm="1">
        <f t="array" aca="1" ref="T205" ca="1">IF($Q205="Y",VLOOKUP($P205,INDIRECT($Q$4),T$6,0)*INDIRECT($P$3),VLOOKUP($P205,INDIRECT($Q$4),T$6,0))</f>
        <v>75470.08095397857</v>
      </c>
      <c r="U205" s="394" cm="1">
        <f t="array" aca="1" ref="U205" ca="1">IF($Q205="Y",VLOOKUP($P205,INDIRECT($Q$4),U$6,0)*INDIRECT($P$3),VLOOKUP($P205,INDIRECT($Q$4),U$6,0))</f>
        <v>79657.643934455074</v>
      </c>
      <c r="V205" s="394" cm="1">
        <f t="array" aca="1" ref="V205" ca="1">IF($Q205="Y",VLOOKUP($P205,INDIRECT($Q$4),V$6,0)*INDIRECT($P$3),VLOOKUP($P205,INDIRECT($Q$4),V$6,0))</f>
        <v>83928.101596168301</v>
      </c>
      <c r="W205" s="394" cm="1">
        <f t="array" aca="1" ref="W205" ca="1">IF($Q205="Y",VLOOKUP($P205,INDIRECT($Q$4),W$6,0)*INDIRECT($P$3),VLOOKUP($P205,INDIRECT($Q$4),W$6,0))</f>
        <v>88358.822308272633</v>
      </c>
      <c r="X205" s="394" cm="1">
        <f t="array" aca="1" ref="X205" ca="1">IF($Q205="Y",VLOOKUP($P205,INDIRECT($Q$4),X$6,0)*INDIRECT($P$3),VLOOKUP($P205,INDIRECT($Q$4),X$6,0))</f>
        <v>94271.976236494142</v>
      </c>
      <c r="Y205" s="394" cm="1">
        <f t="array" aca="1" ref="Y205" ca="1">IF($Q205="Y",VLOOKUP($P205,INDIRECT($Q$4),Y$6,0)*INDIRECT($P$3),VLOOKUP($P205,INDIRECT($Q$4),Y$6,0))</f>
        <v>0</v>
      </c>
      <c r="Z205" s="394" cm="1">
        <f t="array" aca="1" ref="Z205" ca="1">IF($Q205="Y",VLOOKUP($P205,INDIRECT($Q$4),Z$6,0)*INDIRECT($P$3),VLOOKUP($P205,INDIRECT($Q$4),Z$6,0))</f>
        <v>0</v>
      </c>
      <c r="AA205" s="406" t="str">
        <f t="shared" si="123"/>
        <v>08430C</v>
      </c>
      <c r="AB205" s="406" t="str">
        <f t="shared" si="124"/>
        <v>Y</v>
      </c>
      <c r="AC205" s="412" t="str">
        <f t="shared" si="95"/>
        <v>Project Coordinator</v>
      </c>
      <c r="AD205" s="406">
        <f t="shared" si="135"/>
        <v>171</v>
      </c>
      <c r="AE205" s="398" t="str">
        <f t="shared" si="125"/>
        <v>E</v>
      </c>
      <c r="AF205" s="403">
        <f t="shared" ca="1" si="126"/>
        <v>36.283999999999999</v>
      </c>
      <c r="AG205" s="403">
        <f t="shared" ca="1" si="127"/>
        <v>38.296999999999997</v>
      </c>
      <c r="AH205" s="403">
        <f t="shared" ca="1" si="128"/>
        <v>40.350999999999999</v>
      </c>
      <c r="AI205" s="403">
        <f t="shared" ca="1" si="129"/>
        <v>42.480999999999995</v>
      </c>
      <c r="AJ205" s="403">
        <f t="shared" ca="1" si="130"/>
        <v>45.323999999999998</v>
      </c>
      <c r="AK205" s="403">
        <f t="shared" ca="1" si="131"/>
        <v>0</v>
      </c>
      <c r="AL205" s="403">
        <f t="shared" ca="1" si="132"/>
        <v>0</v>
      </c>
      <c r="AN205" s="9" t="e">
        <f t="shared" si="133"/>
        <v>#VALUE!</v>
      </c>
    </row>
    <row r="206" spans="1:40" ht="12.75" customHeight="1">
      <c r="A206" s="259" t="s">
        <v>16</v>
      </c>
      <c r="B206" s="259" t="s">
        <v>171</v>
      </c>
      <c r="C206" s="259">
        <v>56</v>
      </c>
      <c r="D206" s="260" t="s">
        <v>172</v>
      </c>
      <c r="E206" s="265">
        <v>523</v>
      </c>
      <c r="F206" s="262">
        <v>11</v>
      </c>
      <c r="G206" s="285">
        <f t="shared" si="84"/>
        <v>87413.822942173661</v>
      </c>
      <c r="H206" s="285">
        <f t="shared" si="85"/>
        <v>92086.318260517772</v>
      </c>
      <c r="I206" s="285">
        <f t="shared" si="86"/>
        <v>96722.398276973283</v>
      </c>
      <c r="J206" s="285">
        <f t="shared" si="87"/>
        <v>101476.90561398833</v>
      </c>
      <c r="K206" s="285">
        <f t="shared" si="88"/>
        <v>106929.71774574176</v>
      </c>
      <c r="L206" s="285">
        <f t="shared" si="89"/>
        <v>113254.87209457219</v>
      </c>
      <c r="M206" s="285">
        <f t="shared" si="90"/>
        <v>119580.02644340265</v>
      </c>
      <c r="P206" s="409" t="str">
        <f t="shared" si="91"/>
        <v>08440C</v>
      </c>
      <c r="Q206" s="397" t="s">
        <v>826</v>
      </c>
      <c r="R206" s="409" t="str">
        <f t="shared" si="92"/>
        <v>Project Manager</v>
      </c>
      <c r="S206" s="397">
        <f t="shared" si="134"/>
        <v>56</v>
      </c>
      <c r="T206" s="443">
        <v>87413.822942173661</v>
      </c>
      <c r="U206" s="443">
        <v>92086.318260517772</v>
      </c>
      <c r="V206" s="443">
        <v>96722.398276973283</v>
      </c>
      <c r="W206" s="443">
        <v>101476.90561398833</v>
      </c>
      <c r="X206" s="443">
        <v>106929.71774574176</v>
      </c>
      <c r="Y206" s="443">
        <v>113254.87209457219</v>
      </c>
      <c r="Z206" s="443">
        <v>119580.02644340265</v>
      </c>
      <c r="AA206" s="406" t="str">
        <f t="shared" si="123"/>
        <v>08440C</v>
      </c>
      <c r="AB206" s="406" t="str">
        <f t="shared" si="124"/>
        <v>Y</v>
      </c>
      <c r="AC206" s="412" t="str">
        <f t="shared" si="95"/>
        <v>Project Manager</v>
      </c>
      <c r="AD206" s="406">
        <f t="shared" si="135"/>
        <v>56</v>
      </c>
      <c r="AE206" s="398" t="str">
        <f t="shared" si="125"/>
        <v>E</v>
      </c>
      <c r="AF206" s="403">
        <f t="shared" si="126"/>
        <v>42.025999999999996</v>
      </c>
      <c r="AG206" s="403">
        <f t="shared" si="127"/>
        <v>44.272999999999996</v>
      </c>
      <c r="AH206" s="403">
        <f t="shared" si="128"/>
        <v>46.501999999999995</v>
      </c>
      <c r="AI206" s="403">
        <f t="shared" si="129"/>
        <v>48.786999999999999</v>
      </c>
      <c r="AJ206" s="403">
        <f t="shared" si="130"/>
        <v>51.408999999999999</v>
      </c>
      <c r="AK206" s="403">
        <f t="shared" si="131"/>
        <v>54.449999999999996</v>
      </c>
      <c r="AL206" s="403">
        <f t="shared" si="132"/>
        <v>57.491</v>
      </c>
      <c r="AN206" s="9" t="e">
        <f t="shared" si="133"/>
        <v>#VALUE!</v>
      </c>
    </row>
    <row r="207" spans="1:40" ht="12.75" customHeight="1">
      <c r="A207" s="259" t="s">
        <v>16</v>
      </c>
      <c r="B207" s="259" t="s">
        <v>173</v>
      </c>
      <c r="C207" s="259">
        <v>56</v>
      </c>
      <c r="D207" s="260" t="s">
        <v>686</v>
      </c>
      <c r="E207" s="265">
        <v>523</v>
      </c>
      <c r="F207" s="262">
        <v>11</v>
      </c>
      <c r="G207" s="285">
        <f t="shared" ca="1" si="84"/>
        <v>87413.822942173661</v>
      </c>
      <c r="H207" s="285">
        <f t="shared" ca="1" si="85"/>
        <v>92086.318260517772</v>
      </c>
      <c r="I207" s="285">
        <f t="shared" ca="1" si="86"/>
        <v>96722.398276973283</v>
      </c>
      <c r="J207" s="285">
        <f t="shared" ca="1" si="87"/>
        <v>101476.90561398833</v>
      </c>
      <c r="K207" s="285">
        <f t="shared" ca="1" si="88"/>
        <v>106929.71774574176</v>
      </c>
      <c r="L207" s="285">
        <f t="shared" ca="1" si="89"/>
        <v>113254.87209457219</v>
      </c>
      <c r="M207" s="285">
        <f t="shared" ca="1" si="90"/>
        <v>119580.02644340265</v>
      </c>
      <c r="P207" s="409" t="str">
        <f t="shared" si="91"/>
        <v>08443C</v>
      </c>
      <c r="Q207" s="397" t="s">
        <v>826</v>
      </c>
      <c r="R207" s="409" t="str">
        <f t="shared" si="92"/>
        <v>Project Manager - IT</v>
      </c>
      <c r="S207" s="397">
        <f t="shared" si="134"/>
        <v>56</v>
      </c>
      <c r="T207" s="394" cm="1">
        <f t="array" aca="1" ref="T207" ca="1">IF($Q207="Y",VLOOKUP($P207,INDIRECT($Q$4),T$6,0)*INDIRECT($P$3),VLOOKUP($P207,INDIRECT($Q$4),T$6,0))</f>
        <v>87413.822942173661</v>
      </c>
      <c r="U207" s="394" cm="1">
        <f t="array" aca="1" ref="U207" ca="1">IF($Q207="Y",VLOOKUP($P207,INDIRECT($Q$4),U$6,0)*INDIRECT($P$3),VLOOKUP($P207,INDIRECT($Q$4),U$6,0))</f>
        <v>92086.318260517772</v>
      </c>
      <c r="V207" s="394" cm="1">
        <f t="array" aca="1" ref="V207" ca="1">IF($Q207="Y",VLOOKUP($P207,INDIRECT($Q$4),V$6,0)*INDIRECT($P$3),VLOOKUP($P207,INDIRECT($Q$4),V$6,0))</f>
        <v>96722.398276973283</v>
      </c>
      <c r="W207" s="394" cm="1">
        <f t="array" aca="1" ref="W207" ca="1">IF($Q207="Y",VLOOKUP($P207,INDIRECT($Q$4),W$6,0)*INDIRECT($P$3),VLOOKUP($P207,INDIRECT($Q$4),W$6,0))</f>
        <v>101476.90561398833</v>
      </c>
      <c r="X207" s="394" cm="1">
        <f t="array" aca="1" ref="X207" ca="1">IF($Q207="Y",VLOOKUP($P207,INDIRECT($Q$4),X$6,0)*INDIRECT($P$3),VLOOKUP($P207,INDIRECT($Q$4),X$6,0))</f>
        <v>106929.71774574176</v>
      </c>
      <c r="Y207" s="394" cm="1">
        <f t="array" aca="1" ref="Y207" ca="1">IF($Q207="Y",VLOOKUP($P207,INDIRECT($Q$4),Y$6,0)*INDIRECT($P$3),VLOOKUP($P207,INDIRECT($Q$4),Y$6,0))</f>
        <v>113254.87209457219</v>
      </c>
      <c r="Z207" s="394" cm="1">
        <f t="array" aca="1" ref="Z207" ca="1">IF($Q207="Y",VLOOKUP($P207,INDIRECT($Q$4),Z$6,0)*INDIRECT($P$3),VLOOKUP($P207,INDIRECT($Q$4),Z$6,0))</f>
        <v>119580.02644340265</v>
      </c>
      <c r="AA207" s="406" t="str">
        <f t="shared" si="123"/>
        <v>08443C</v>
      </c>
      <c r="AB207" s="406" t="str">
        <f t="shared" si="124"/>
        <v>Y</v>
      </c>
      <c r="AC207" s="412" t="str">
        <f t="shared" si="95"/>
        <v>Project Manager - IT</v>
      </c>
      <c r="AD207" s="406">
        <f t="shared" si="135"/>
        <v>56</v>
      </c>
      <c r="AE207" s="398" t="str">
        <f t="shared" si="125"/>
        <v>E</v>
      </c>
      <c r="AF207" s="403">
        <f t="shared" ca="1" si="126"/>
        <v>42.025999999999996</v>
      </c>
      <c r="AG207" s="403">
        <f t="shared" ca="1" si="127"/>
        <v>44.272999999999996</v>
      </c>
      <c r="AH207" s="403">
        <f t="shared" ca="1" si="128"/>
        <v>46.501999999999995</v>
      </c>
      <c r="AI207" s="403">
        <f t="shared" ca="1" si="129"/>
        <v>48.786999999999999</v>
      </c>
      <c r="AJ207" s="403">
        <f t="shared" ca="1" si="130"/>
        <v>51.408999999999999</v>
      </c>
      <c r="AK207" s="403">
        <f t="shared" ca="1" si="131"/>
        <v>54.449999999999996</v>
      </c>
      <c r="AL207" s="403">
        <f t="shared" ca="1" si="132"/>
        <v>57.491</v>
      </c>
      <c r="AN207" s="9" t="e">
        <f t="shared" si="133"/>
        <v>#VALUE!</v>
      </c>
    </row>
    <row r="208" spans="1:40" ht="12.75" customHeight="1">
      <c r="A208" s="259" t="s">
        <v>16</v>
      </c>
      <c r="B208" s="262" t="s">
        <v>175</v>
      </c>
      <c r="C208" s="259" t="s">
        <v>166</v>
      </c>
      <c r="D208" s="266" t="s">
        <v>176</v>
      </c>
      <c r="E208" s="265">
        <v>435</v>
      </c>
      <c r="F208" s="262">
        <v>9</v>
      </c>
      <c r="G208" s="285">
        <f t="shared" ca="1" si="84"/>
        <v>70603.500007931434</v>
      </c>
      <c r="H208" s="285">
        <f t="shared" ca="1" si="85"/>
        <v>74336.413293384787</v>
      </c>
      <c r="I208" s="285">
        <f t="shared" ca="1" si="86"/>
        <v>78557.852566926696</v>
      </c>
      <c r="J208" s="285">
        <f t="shared" ca="1" si="87"/>
        <v>82736.186606225529</v>
      </c>
      <c r="K208" s="285">
        <f t="shared" ca="1" si="88"/>
        <v>87167.404686417227</v>
      </c>
      <c r="L208" s="285">
        <f t="shared" ca="1" si="89"/>
        <v>92346.370778017896</v>
      </c>
      <c r="M208" s="285">
        <f t="shared" ca="1" si="90"/>
        <v>97525.336869618535</v>
      </c>
      <c r="P208" s="409" t="str">
        <f t="shared" si="91"/>
        <v>08449C</v>
      </c>
      <c r="Q208" s="397" t="s">
        <v>826</v>
      </c>
      <c r="R208" s="409" t="str">
        <f t="shared" si="92"/>
        <v>Pub Works Financial Analyst</v>
      </c>
      <c r="S208" s="397" t="str">
        <f t="shared" si="134"/>
        <v>45</v>
      </c>
      <c r="T208" s="394" cm="1">
        <f t="array" aca="1" ref="T208" ca="1">IF($Q208="Y",VLOOKUP($P208,INDIRECT($Q$4),T$6,0)*INDIRECT($P$3),VLOOKUP($P208,INDIRECT($Q$4),T$6,0))</f>
        <v>70603.500007931434</v>
      </c>
      <c r="U208" s="394" cm="1">
        <f t="array" aca="1" ref="U208" ca="1">IF($Q208="Y",VLOOKUP($P208,INDIRECT($Q$4),U$6,0)*INDIRECT($P$3),VLOOKUP($P208,INDIRECT($Q$4),U$6,0))</f>
        <v>74336.413293384787</v>
      </c>
      <c r="V208" s="394" cm="1">
        <f t="array" aca="1" ref="V208" ca="1">IF($Q208="Y",VLOOKUP($P208,INDIRECT($Q$4),V$6,0)*INDIRECT($P$3),VLOOKUP($P208,INDIRECT($Q$4),V$6,0))</f>
        <v>78557.852566926696</v>
      </c>
      <c r="W208" s="394" cm="1">
        <f t="array" aca="1" ref="W208" ca="1">IF($Q208="Y",VLOOKUP($P208,INDIRECT($Q$4),W$6,0)*INDIRECT($P$3),VLOOKUP($P208,INDIRECT($Q$4),W$6,0))</f>
        <v>82736.186606225529</v>
      </c>
      <c r="X208" s="394" cm="1">
        <f t="array" aca="1" ref="X208" ca="1">IF($Q208="Y",VLOOKUP($P208,INDIRECT($Q$4),X$6,0)*INDIRECT($P$3),VLOOKUP($P208,INDIRECT($Q$4),X$6,0))</f>
        <v>87167.404686417227</v>
      </c>
      <c r="Y208" s="394" cm="1">
        <f t="array" aca="1" ref="Y208" ca="1">IF($Q208="Y",VLOOKUP($P208,INDIRECT($Q$4),Y$6,0)*INDIRECT($P$3),VLOOKUP($P208,INDIRECT($Q$4),Y$6,0))</f>
        <v>92346.370778017896</v>
      </c>
      <c r="Z208" s="394" cm="1">
        <f t="array" aca="1" ref="Z208" ca="1">IF($Q208="Y",VLOOKUP($P208,INDIRECT($Q$4),Z$6,0)*INDIRECT($P$3),VLOOKUP($P208,INDIRECT($Q$4),Z$6,0))</f>
        <v>97525.336869618535</v>
      </c>
      <c r="AA208" s="406" t="str">
        <f t="shared" si="123"/>
        <v>08449C</v>
      </c>
      <c r="AB208" s="406" t="str">
        <f t="shared" si="124"/>
        <v>Y</v>
      </c>
      <c r="AC208" s="412" t="str">
        <f t="shared" si="95"/>
        <v>Pub Works Financial Analyst</v>
      </c>
      <c r="AD208" s="406" t="str">
        <f t="shared" si="135"/>
        <v>45</v>
      </c>
      <c r="AE208" s="398" t="str">
        <f t="shared" si="125"/>
        <v>E</v>
      </c>
      <c r="AF208" s="403">
        <f t="shared" ca="1" si="126"/>
        <v>33.943999999999996</v>
      </c>
      <c r="AG208" s="403">
        <f t="shared" ca="1" si="127"/>
        <v>35.738999999999997</v>
      </c>
      <c r="AH208" s="403">
        <f t="shared" ca="1" si="128"/>
        <v>37.768999999999998</v>
      </c>
      <c r="AI208" s="403">
        <f t="shared" ca="1" si="129"/>
        <v>39.777999999999999</v>
      </c>
      <c r="AJ208" s="403">
        <f t="shared" ca="1" si="130"/>
        <v>41.907999999999994</v>
      </c>
      <c r="AK208" s="403">
        <f t="shared" ca="1" si="131"/>
        <v>44.397999999999996</v>
      </c>
      <c r="AL208" s="403">
        <f t="shared" ca="1" si="132"/>
        <v>46.887999999999998</v>
      </c>
      <c r="AN208" s="9" t="e">
        <f t="shared" si="133"/>
        <v>#VALUE!</v>
      </c>
    </row>
    <row r="209" spans="1:40" ht="12.75" customHeight="1">
      <c r="A209" s="259" t="s">
        <v>16</v>
      </c>
      <c r="B209" s="259" t="s">
        <v>489</v>
      </c>
      <c r="C209" s="259">
        <v>72</v>
      </c>
      <c r="D209" s="260" t="s">
        <v>488</v>
      </c>
      <c r="E209" s="265">
        <v>463</v>
      </c>
      <c r="F209" s="262">
        <v>10</v>
      </c>
      <c r="G209" s="285">
        <f t="shared" ca="1" si="84"/>
        <v>75977.285876905851</v>
      </c>
      <c r="H209" s="285">
        <f t="shared" ca="1" si="85"/>
        <v>79991.820026080837</v>
      </c>
      <c r="I209" s="285">
        <f t="shared" ca="1" si="86"/>
        <v>84175.901429945385</v>
      </c>
      <c r="J209" s="285">
        <f t="shared" ca="1" si="87"/>
        <v>88601.372145571353</v>
      </c>
      <c r="K209" s="285">
        <f t="shared" ca="1" si="88"/>
        <v>93279.726902090246</v>
      </c>
      <c r="L209" s="285">
        <f t="shared" ca="1" si="89"/>
        <v>98917.243446715307</v>
      </c>
      <c r="M209" s="285">
        <f t="shared" ca="1" si="90"/>
        <v>104553.86204952386</v>
      </c>
      <c r="P209" s="409" t="str">
        <f t="shared" si="91"/>
        <v>08485C</v>
      </c>
      <c r="Q209" s="397" t="s">
        <v>826</v>
      </c>
      <c r="R209" s="409" t="str">
        <f t="shared" si="92"/>
        <v>Public Health Data Scientist &amp; Epidemiologist</v>
      </c>
      <c r="S209" s="397">
        <f t="shared" si="134"/>
        <v>72</v>
      </c>
      <c r="T209" s="394" cm="1">
        <f t="array" aca="1" ref="T209" ca="1">IF($Q209="Y",VLOOKUP($P209,INDIRECT($Q$4),T$6,0)*INDIRECT($P$3),VLOOKUP($P209,INDIRECT($Q$4),T$6,0))</f>
        <v>75977.285876905851</v>
      </c>
      <c r="U209" s="394" cm="1">
        <f t="array" aca="1" ref="U209" ca="1">IF($Q209="Y",VLOOKUP($P209,INDIRECT($Q$4),U$6,0)*INDIRECT($P$3),VLOOKUP($P209,INDIRECT($Q$4),U$6,0))</f>
        <v>79991.820026080837</v>
      </c>
      <c r="V209" s="394" cm="1">
        <f t="array" aca="1" ref="V209" ca="1">IF($Q209="Y",VLOOKUP($P209,INDIRECT($Q$4),V$6,0)*INDIRECT($P$3),VLOOKUP($P209,INDIRECT($Q$4),V$6,0))</f>
        <v>84175.901429945385</v>
      </c>
      <c r="W209" s="394" cm="1">
        <f t="array" aca="1" ref="W209" ca="1">IF($Q209="Y",VLOOKUP($P209,INDIRECT($Q$4),W$6,0)*INDIRECT($P$3),VLOOKUP($P209,INDIRECT($Q$4),W$6,0))</f>
        <v>88601.372145571353</v>
      </c>
      <c r="X209" s="394" cm="1">
        <f t="array" aca="1" ref="X209" ca="1">IF($Q209="Y",VLOOKUP($P209,INDIRECT($Q$4),X$6,0)*INDIRECT($P$3),VLOOKUP($P209,INDIRECT($Q$4),X$6,0))</f>
        <v>93279.726902090246</v>
      </c>
      <c r="Y209" s="394" cm="1">
        <f t="array" aca="1" ref="Y209" ca="1">IF($Q209="Y",VLOOKUP($P209,INDIRECT($Q$4),Y$6,0)*INDIRECT($P$3),VLOOKUP($P209,INDIRECT($Q$4),Y$6,0))</f>
        <v>98917.243446715307</v>
      </c>
      <c r="Z209" s="394" cm="1">
        <f t="array" aca="1" ref="Z209" ca="1">IF($Q209="Y",VLOOKUP($P209,INDIRECT($Q$4),Z$6,0)*INDIRECT($P$3),VLOOKUP($P209,INDIRECT($Q$4),Z$6,0))</f>
        <v>104553.86204952386</v>
      </c>
      <c r="AA209" s="406" t="str">
        <f t="shared" si="123"/>
        <v>08485C</v>
      </c>
      <c r="AB209" s="406" t="str">
        <f t="shared" si="124"/>
        <v>Y</v>
      </c>
      <c r="AC209" s="412" t="str">
        <f t="shared" si="95"/>
        <v>Public Health Data Scientist &amp; Epidemiologist</v>
      </c>
      <c r="AD209" s="406">
        <f t="shared" si="135"/>
        <v>72</v>
      </c>
      <c r="AE209" s="398" t="str">
        <f t="shared" si="125"/>
        <v>E</v>
      </c>
      <c r="AF209" s="403">
        <f t="shared" ca="1" si="126"/>
        <v>36.527999999999999</v>
      </c>
      <c r="AG209" s="403">
        <f t="shared" ca="1" si="127"/>
        <v>38.457999999999998</v>
      </c>
      <c r="AH209" s="403">
        <f t="shared" ca="1" si="128"/>
        <v>40.47</v>
      </c>
      <c r="AI209" s="403">
        <f t="shared" ca="1" si="129"/>
        <v>42.596999999999994</v>
      </c>
      <c r="AJ209" s="403">
        <f t="shared" ca="1" si="130"/>
        <v>44.846999999999994</v>
      </c>
      <c r="AK209" s="403">
        <f t="shared" ca="1" si="131"/>
        <v>47.556999999999995</v>
      </c>
      <c r="AL209" s="403">
        <f t="shared" ca="1" si="132"/>
        <v>50.266999999999996</v>
      </c>
      <c r="AN209" s="9" t="e">
        <f t="shared" si="133"/>
        <v>#VALUE!</v>
      </c>
    </row>
    <row r="210" spans="1:40" ht="12.75" customHeight="1">
      <c r="A210" s="259" t="s">
        <v>16</v>
      </c>
      <c r="B210" s="259" t="s">
        <v>179</v>
      </c>
      <c r="C210" s="259">
        <v>29</v>
      </c>
      <c r="D210" s="260" t="s">
        <v>180</v>
      </c>
      <c r="E210" s="265">
        <v>383</v>
      </c>
      <c r="F210" s="262">
        <v>8</v>
      </c>
      <c r="G210" s="285">
        <f t="shared" ca="1" si="84"/>
        <v>62074.410992361401</v>
      </c>
      <c r="H210" s="285">
        <f t="shared" ca="1" si="85"/>
        <v>65479.724497567106</v>
      </c>
      <c r="I210" s="285">
        <f t="shared" ca="1" si="86"/>
        <v>68882.16432048993</v>
      </c>
      <c r="J210" s="285">
        <f t="shared" ca="1" si="87"/>
        <v>72488.635585496784</v>
      </c>
      <c r="K210" s="285">
        <f t="shared" ca="1" si="88"/>
        <v>76342.243526830847</v>
      </c>
      <c r="L210" s="285">
        <f t="shared" ca="1" si="89"/>
        <v>81125.397601045581</v>
      </c>
      <c r="M210" s="285">
        <f t="shared" ca="1" si="90"/>
        <v>85908.5516752603</v>
      </c>
      <c r="P210" s="409" t="str">
        <f t="shared" si="91"/>
        <v>08488C</v>
      </c>
      <c r="Q210" s="397" t="s">
        <v>826</v>
      </c>
      <c r="R210" s="409" t="str">
        <f t="shared" si="92"/>
        <v>Public Health Mental Health Counselor I</v>
      </c>
      <c r="S210" s="397">
        <f t="shared" si="134"/>
        <v>29</v>
      </c>
      <c r="T210" s="394" cm="1">
        <f t="array" aca="1" ref="T210" ca="1">IF($Q210="Y",VLOOKUP($P210,INDIRECT($Q$4),T$6,0)*INDIRECT($P$3),VLOOKUP($P210,INDIRECT($Q$4),T$6,0))</f>
        <v>62074.410992361401</v>
      </c>
      <c r="U210" s="394" cm="1">
        <f t="array" aca="1" ref="U210" ca="1">IF($Q210="Y",VLOOKUP($P210,INDIRECT($Q$4),U$6,0)*INDIRECT($P$3),VLOOKUP($P210,INDIRECT($Q$4),U$6,0))</f>
        <v>65479.724497567106</v>
      </c>
      <c r="V210" s="394" cm="1">
        <f t="array" aca="1" ref="V210" ca="1">IF($Q210="Y",VLOOKUP($P210,INDIRECT($Q$4),V$6,0)*INDIRECT($P$3),VLOOKUP($P210,INDIRECT($Q$4),V$6,0))</f>
        <v>68882.16432048993</v>
      </c>
      <c r="W210" s="394" cm="1">
        <f t="array" aca="1" ref="W210" ca="1">IF($Q210="Y",VLOOKUP($P210,INDIRECT($Q$4),W$6,0)*INDIRECT($P$3),VLOOKUP($P210,INDIRECT($Q$4),W$6,0))</f>
        <v>72488.635585496784</v>
      </c>
      <c r="X210" s="394" cm="1">
        <f t="array" aca="1" ref="X210" ca="1">IF($Q210="Y",VLOOKUP($P210,INDIRECT($Q$4),X$6,0)*INDIRECT($P$3),VLOOKUP($P210,INDIRECT($Q$4),X$6,0))</f>
        <v>76342.243526830847</v>
      </c>
      <c r="Y210" s="394" cm="1">
        <f t="array" aca="1" ref="Y210" ca="1">IF($Q210="Y",VLOOKUP($P210,INDIRECT($Q$4),Y$6,0)*INDIRECT($P$3),VLOOKUP($P210,INDIRECT($Q$4),Y$6,0))</f>
        <v>81125.397601045581</v>
      </c>
      <c r="Z210" s="394" cm="1">
        <f t="array" aca="1" ref="Z210" ca="1">IF($Q210="Y",VLOOKUP($P210,INDIRECT($Q$4),Z$6,0)*INDIRECT($P$3),VLOOKUP($P210,INDIRECT($Q$4),Z$6,0))</f>
        <v>85908.5516752603</v>
      </c>
      <c r="AA210" s="406" t="str">
        <f t="shared" si="123"/>
        <v>08488C</v>
      </c>
      <c r="AB210" s="406" t="str">
        <f t="shared" si="124"/>
        <v>Y</v>
      </c>
      <c r="AC210" s="412" t="str">
        <f t="shared" si="95"/>
        <v>Public Health Mental Health Counselor I</v>
      </c>
      <c r="AD210" s="406">
        <f t="shared" si="135"/>
        <v>29</v>
      </c>
      <c r="AE210" s="398" t="str">
        <f t="shared" si="125"/>
        <v>E</v>
      </c>
      <c r="AF210" s="403">
        <f t="shared" ca="1" si="126"/>
        <v>29.844000000000001</v>
      </c>
      <c r="AG210" s="403">
        <f t="shared" ca="1" si="127"/>
        <v>31.481000000000002</v>
      </c>
      <c r="AH210" s="403">
        <f t="shared" ca="1" si="128"/>
        <v>33.116999999999997</v>
      </c>
      <c r="AI210" s="403">
        <f t="shared" ca="1" si="129"/>
        <v>34.850999999999999</v>
      </c>
      <c r="AJ210" s="403">
        <f t="shared" ca="1" si="130"/>
        <v>36.704000000000001</v>
      </c>
      <c r="AK210" s="403">
        <f t="shared" ca="1" si="131"/>
        <v>39.003</v>
      </c>
      <c r="AL210" s="403">
        <f t="shared" ca="1" si="132"/>
        <v>41.302999999999997</v>
      </c>
      <c r="AN210" s="9" t="e">
        <f t="shared" si="133"/>
        <v>#VALUE!</v>
      </c>
    </row>
    <row r="211" spans="1:40" ht="12.75" customHeight="1">
      <c r="A211" s="259" t="s">
        <v>16</v>
      </c>
      <c r="B211" s="259" t="s">
        <v>401</v>
      </c>
      <c r="C211" s="259">
        <v>39</v>
      </c>
      <c r="D211" s="260" t="s">
        <v>398</v>
      </c>
      <c r="E211" s="265">
        <v>430</v>
      </c>
      <c r="F211" s="262">
        <v>9</v>
      </c>
      <c r="G211" s="285">
        <f t="shared" ref="G211:G278" ca="1" si="136">T211</f>
        <v>69416.669225104488</v>
      </c>
      <c r="H211" s="285">
        <f t="shared" ref="H211:H278" ca="1" si="137">U211</f>
        <v>73071.993088920237</v>
      </c>
      <c r="I211" s="285">
        <f t="shared" ref="I211:I278" ca="1" si="138">V211</f>
        <v>76928.474712537136</v>
      </c>
      <c r="J211" s="285">
        <f t="shared" ref="J211:J278" ca="1" si="139">W211</f>
        <v>80945.882543995001</v>
      </c>
      <c r="K211" s="285">
        <f t="shared" ref="K211:K278" ca="1" si="140">X211</f>
        <v>85207.553369497167</v>
      </c>
      <c r="L211" s="285">
        <f t="shared" ref="L211:L278" ca="1" si="141">Y211</f>
        <v>90362.939384973113</v>
      </c>
      <c r="M211" s="285">
        <f t="shared" ref="M211:M278" ca="1" si="142">Z211</f>
        <v>95521.199082731953</v>
      </c>
      <c r="P211" s="409" t="str">
        <f t="shared" ref="P211:P278" si="143">B211</f>
        <v>08489C</v>
      </c>
      <c r="Q211" s="397" t="s">
        <v>826</v>
      </c>
      <c r="R211" s="409" t="str">
        <f t="shared" ref="R211:R278" si="144">D211</f>
        <v>Public Health Mental Health Counselor II</v>
      </c>
      <c r="S211" s="397">
        <f t="shared" si="134"/>
        <v>39</v>
      </c>
      <c r="T211" s="394" cm="1">
        <f t="array" aca="1" ref="T211" ca="1">IF($Q211="Y",VLOOKUP($P211,INDIRECT($Q$4),T$6,0)*INDIRECT($P$3),VLOOKUP($P211,INDIRECT($Q$4),T$6,0))</f>
        <v>69416.669225104488</v>
      </c>
      <c r="U211" s="394" cm="1">
        <f t="array" aca="1" ref="U211" ca="1">IF($Q211="Y",VLOOKUP($P211,INDIRECT($Q$4),U$6,0)*INDIRECT($P$3),VLOOKUP($P211,INDIRECT($Q$4),U$6,0))</f>
        <v>73071.993088920237</v>
      </c>
      <c r="V211" s="394" cm="1">
        <f t="array" aca="1" ref="V211" ca="1">IF($Q211="Y",VLOOKUP($P211,INDIRECT($Q$4),V$6,0)*INDIRECT($P$3),VLOOKUP($P211,INDIRECT($Q$4),V$6,0))</f>
        <v>76928.474712537136</v>
      </c>
      <c r="W211" s="394" cm="1">
        <f t="array" aca="1" ref="W211" ca="1">IF($Q211="Y",VLOOKUP($P211,INDIRECT($Q$4),W$6,0)*INDIRECT($P$3),VLOOKUP($P211,INDIRECT($Q$4),W$6,0))</f>
        <v>80945.882543995001</v>
      </c>
      <c r="X211" s="394" cm="1">
        <f t="array" aca="1" ref="X211" ca="1">IF($Q211="Y",VLOOKUP($P211,INDIRECT($Q$4),X$6,0)*INDIRECT($P$3),VLOOKUP($P211,INDIRECT($Q$4),X$6,0))</f>
        <v>85207.553369497167</v>
      </c>
      <c r="Y211" s="394" cm="1">
        <f t="array" aca="1" ref="Y211" ca="1">IF($Q211="Y",VLOOKUP($P211,INDIRECT($Q$4),Y$6,0)*INDIRECT($P$3),VLOOKUP($P211,INDIRECT($Q$4),Y$6,0))</f>
        <v>90362.939384973113</v>
      </c>
      <c r="Z211" s="394" cm="1">
        <f t="array" aca="1" ref="Z211" ca="1">IF($Q211="Y",VLOOKUP($P211,INDIRECT($Q$4),Z$6,0)*INDIRECT($P$3),VLOOKUP($P211,INDIRECT($Q$4),Z$6,0))</f>
        <v>95521.199082731953</v>
      </c>
      <c r="AA211" s="406" t="str">
        <f t="shared" si="123"/>
        <v>08489C</v>
      </c>
      <c r="AB211" s="406" t="str">
        <f t="shared" si="124"/>
        <v>Y</v>
      </c>
      <c r="AC211" s="412" t="str">
        <f t="shared" ref="AC211:AC278" si="145">D211</f>
        <v>Public Health Mental Health Counselor II</v>
      </c>
      <c r="AD211" s="406">
        <f t="shared" si="135"/>
        <v>39</v>
      </c>
      <c r="AE211" s="398" t="str">
        <f t="shared" si="125"/>
        <v>E</v>
      </c>
      <c r="AF211" s="403">
        <f t="shared" ca="1" si="126"/>
        <v>33.373999999999995</v>
      </c>
      <c r="AG211" s="403">
        <f t="shared" ca="1" si="127"/>
        <v>35.131</v>
      </c>
      <c r="AH211" s="403">
        <f t="shared" ca="1" si="128"/>
        <v>36.984999999999999</v>
      </c>
      <c r="AI211" s="403">
        <f t="shared" ca="1" si="129"/>
        <v>38.916999999999994</v>
      </c>
      <c r="AJ211" s="403">
        <f t="shared" ca="1" si="130"/>
        <v>40.966000000000001</v>
      </c>
      <c r="AK211" s="403">
        <f t="shared" ca="1" si="131"/>
        <v>43.443999999999996</v>
      </c>
      <c r="AL211" s="403">
        <f t="shared" ca="1" si="132"/>
        <v>45.923999999999999</v>
      </c>
      <c r="AN211" s="9" t="e">
        <f t="shared" si="133"/>
        <v>#VALUE!</v>
      </c>
    </row>
    <row r="212" spans="1:40" ht="12.75" customHeight="1">
      <c r="A212" s="259" t="s">
        <v>16</v>
      </c>
      <c r="B212" s="259" t="s">
        <v>181</v>
      </c>
      <c r="C212" s="259">
        <v>20</v>
      </c>
      <c r="D212" s="270" t="s">
        <v>182</v>
      </c>
      <c r="E212" s="271">
        <v>355</v>
      </c>
      <c r="F212" s="271">
        <v>7</v>
      </c>
      <c r="G212" s="285">
        <f t="shared" ca="1" si="136"/>
        <v>57258.189151322462</v>
      </c>
      <c r="H212" s="285">
        <f t="shared" ca="1" si="137"/>
        <v>60640.554345519151</v>
      </c>
      <c r="I212" s="285">
        <f t="shared" ca="1" si="138"/>
        <v>64333.412400474539</v>
      </c>
      <c r="J212" s="285">
        <f t="shared" ca="1" si="139"/>
        <v>68267.109024231366</v>
      </c>
      <c r="K212" s="285">
        <f t="shared" ca="1" si="140"/>
        <v>72324.766676047773</v>
      </c>
      <c r="L212" s="285">
        <f t="shared" ca="1" si="141"/>
        <v>77064.8002728016</v>
      </c>
      <c r="M212" s="285">
        <f t="shared" ca="1" si="142"/>
        <v>81803.653288335787</v>
      </c>
      <c r="P212" s="409" t="str">
        <f t="shared" si="143"/>
        <v>08490C</v>
      </c>
      <c r="Q212" s="397" t="s">
        <v>826</v>
      </c>
      <c r="R212" s="409" t="str">
        <f t="shared" si="144"/>
        <v>Public Health Nurse I</v>
      </c>
      <c r="S212" s="397">
        <f t="shared" si="134"/>
        <v>20</v>
      </c>
      <c r="T212" s="394" cm="1">
        <f t="array" aca="1" ref="T212" ca="1">IF($Q212="Y",VLOOKUP($P212,INDIRECT($Q$4),T$6,0)*INDIRECT($P$3),VLOOKUP($P212,INDIRECT($Q$4),T$6,0))</f>
        <v>57258.189151322462</v>
      </c>
      <c r="U212" s="394" cm="1">
        <f t="array" aca="1" ref="U212" ca="1">IF($Q212="Y",VLOOKUP($P212,INDIRECT($Q$4),U$6,0)*INDIRECT($P$3),VLOOKUP($P212,INDIRECT($Q$4),U$6,0))</f>
        <v>60640.554345519151</v>
      </c>
      <c r="V212" s="394" cm="1">
        <f t="array" aca="1" ref="V212" ca="1">IF($Q212="Y",VLOOKUP($P212,INDIRECT($Q$4),V$6,0)*INDIRECT($P$3),VLOOKUP($P212,INDIRECT($Q$4),V$6,0))</f>
        <v>64333.412400474539</v>
      </c>
      <c r="W212" s="394" cm="1">
        <f t="array" aca="1" ref="W212" ca="1">IF($Q212="Y",VLOOKUP($P212,INDIRECT($Q$4),W$6,0)*INDIRECT($P$3),VLOOKUP($P212,INDIRECT($Q$4),W$6,0))</f>
        <v>68267.109024231366</v>
      </c>
      <c r="X212" s="394" cm="1">
        <f t="array" aca="1" ref="X212" ca="1">IF($Q212="Y",VLOOKUP($P212,INDIRECT($Q$4),X$6,0)*INDIRECT($P$3),VLOOKUP($P212,INDIRECT($Q$4),X$6,0))</f>
        <v>72324.766676047773</v>
      </c>
      <c r="Y212" s="394" cm="1">
        <f t="array" aca="1" ref="Y212" ca="1">IF($Q212="Y",VLOOKUP($P212,INDIRECT($Q$4),Y$6,0)*INDIRECT($P$3),VLOOKUP($P212,INDIRECT($Q$4),Y$6,0))</f>
        <v>77064.8002728016</v>
      </c>
      <c r="Z212" s="394" cm="1">
        <f t="array" aca="1" ref="Z212" ca="1">IF($Q212="Y",VLOOKUP($P212,INDIRECT($Q$4),Z$6,0)*INDIRECT($P$3),VLOOKUP($P212,INDIRECT($Q$4),Z$6,0))</f>
        <v>81803.653288335787</v>
      </c>
      <c r="AA212" s="406" t="str">
        <f t="shared" si="123"/>
        <v>08490C</v>
      </c>
      <c r="AB212" s="406" t="str">
        <f t="shared" si="124"/>
        <v>Y</v>
      </c>
      <c r="AC212" s="412" t="str">
        <f t="shared" si="145"/>
        <v>Public Health Nurse I</v>
      </c>
      <c r="AD212" s="406">
        <f t="shared" si="135"/>
        <v>20</v>
      </c>
      <c r="AE212" s="398" t="str">
        <f t="shared" si="125"/>
        <v>E</v>
      </c>
      <c r="AF212" s="403">
        <f t="shared" ca="1" si="126"/>
        <v>27.528000000000002</v>
      </c>
      <c r="AG212" s="403">
        <f t="shared" ca="1" si="127"/>
        <v>29.155000000000001</v>
      </c>
      <c r="AH212" s="403">
        <f t="shared" ca="1" si="128"/>
        <v>30.93</v>
      </c>
      <c r="AI212" s="403">
        <f t="shared" ca="1" si="129"/>
        <v>32.820999999999998</v>
      </c>
      <c r="AJ212" s="403">
        <f t="shared" ca="1" si="130"/>
        <v>34.771999999999998</v>
      </c>
      <c r="AK212" s="403">
        <f t="shared" ca="1" si="131"/>
        <v>37.050999999999995</v>
      </c>
      <c r="AL212" s="403">
        <f t="shared" ca="1" si="132"/>
        <v>39.329000000000001</v>
      </c>
      <c r="AN212" s="9" t="e">
        <f t="shared" si="133"/>
        <v>#VALUE!</v>
      </c>
    </row>
    <row r="213" spans="1:40" ht="12.75" customHeight="1">
      <c r="A213" s="272" t="s">
        <v>91</v>
      </c>
      <c r="B213" s="272" t="s">
        <v>329</v>
      </c>
      <c r="C213" s="272" t="s">
        <v>274</v>
      </c>
      <c r="D213" s="273" t="s">
        <v>330</v>
      </c>
      <c r="E213" s="265">
        <v>325</v>
      </c>
      <c r="F213" s="262">
        <v>7</v>
      </c>
      <c r="G213" s="285">
        <f t="shared" ca="1" si="136"/>
        <v>26.203336635000213</v>
      </c>
      <c r="H213" s="285">
        <f t="shared" ca="1" si="137"/>
        <v>27.863665519712953</v>
      </c>
      <c r="I213" s="285">
        <f t="shared" ca="1" si="138"/>
        <v>29.332282955624052</v>
      </c>
      <c r="J213" s="285">
        <f t="shared" ca="1" si="139"/>
        <v>30.955637129843737</v>
      </c>
      <c r="K213" s="285">
        <f t="shared" ca="1" si="140"/>
        <v>32.617675488640593</v>
      </c>
      <c r="L213" s="285">
        <f t="shared" ca="1" si="141"/>
        <v>34.59754808160416</v>
      </c>
      <c r="M213" s="285">
        <f t="shared" ca="1" si="142"/>
        <v>36.57742067456774</v>
      </c>
      <c r="P213" s="409" t="str">
        <f t="shared" si="143"/>
        <v>04303C</v>
      </c>
      <c r="Q213" s="397" t="s">
        <v>826</v>
      </c>
      <c r="R213" s="409" t="str">
        <f t="shared" si="144"/>
        <v>Public Health Specialist I</v>
      </c>
      <c r="S213" s="397" t="str">
        <f t="shared" si="134"/>
        <v>07</v>
      </c>
      <c r="T213" s="394" cm="1">
        <f t="array" aca="1" ref="T213" ca="1">IF($Q213="Y",VLOOKUP($P213,INDIRECT($Q$4),T$6,0)*INDIRECT($P$3),VLOOKUP($P213,INDIRECT($Q$4),T$6,0))</f>
        <v>26.203336635000213</v>
      </c>
      <c r="U213" s="394" cm="1">
        <f t="array" aca="1" ref="U213" ca="1">IF($Q213="Y",VLOOKUP($P213,INDIRECT($Q$4),U$6,0)*INDIRECT($P$3),VLOOKUP($P213,INDIRECT($Q$4),U$6,0))</f>
        <v>27.863665519712953</v>
      </c>
      <c r="V213" s="394" cm="1">
        <f t="array" aca="1" ref="V213" ca="1">IF($Q213="Y",VLOOKUP($P213,INDIRECT($Q$4),V$6,0)*INDIRECT($P$3),VLOOKUP($P213,INDIRECT($Q$4),V$6,0))</f>
        <v>29.332282955624052</v>
      </c>
      <c r="W213" s="394" cm="1">
        <f t="array" aca="1" ref="W213" ca="1">IF($Q213="Y",VLOOKUP($P213,INDIRECT($Q$4),W$6,0)*INDIRECT($P$3),VLOOKUP($P213,INDIRECT($Q$4),W$6,0))</f>
        <v>30.955637129843737</v>
      </c>
      <c r="X213" s="394" cm="1">
        <f t="array" aca="1" ref="X213" ca="1">IF($Q213="Y",VLOOKUP($P213,INDIRECT($Q$4),X$6,0)*INDIRECT($P$3),VLOOKUP($P213,INDIRECT($Q$4),X$6,0))</f>
        <v>32.617675488640593</v>
      </c>
      <c r="Y213" s="394" cm="1">
        <f t="array" aca="1" ref="Y213" ca="1">IF($Q213="Y",VLOOKUP($P213,INDIRECT($Q$4),Y$6,0)*INDIRECT($P$3),VLOOKUP($P213,INDIRECT($Q$4),Y$6,0))</f>
        <v>34.59754808160416</v>
      </c>
      <c r="Z213" s="394" cm="1">
        <f t="array" aca="1" ref="Z213" ca="1">IF($Q213="Y",VLOOKUP($P213,INDIRECT($Q$4),Z$6,0)*INDIRECT($P$3),VLOOKUP($P213,INDIRECT($Q$4),Z$6,0))</f>
        <v>36.57742067456774</v>
      </c>
      <c r="AA213" s="406" t="str">
        <f t="shared" si="123"/>
        <v>04303C</v>
      </c>
      <c r="AB213" s="406" t="str">
        <f t="shared" si="124"/>
        <v>Y</v>
      </c>
      <c r="AC213" s="412" t="str">
        <f t="shared" si="145"/>
        <v>Public Health Specialist I</v>
      </c>
      <c r="AD213" s="406" t="str">
        <f t="shared" si="135"/>
        <v>07</v>
      </c>
      <c r="AE213" s="398" t="str">
        <f t="shared" si="125"/>
        <v>N</v>
      </c>
      <c r="AF213" s="403">
        <f t="shared" ca="1" si="126"/>
        <v>26.202999999999999</v>
      </c>
      <c r="AG213" s="403">
        <f t="shared" ca="1" si="127"/>
        <v>27.864000000000001</v>
      </c>
      <c r="AH213" s="403">
        <f t="shared" ca="1" si="128"/>
        <v>29.332000000000001</v>
      </c>
      <c r="AI213" s="403">
        <f t="shared" ca="1" si="129"/>
        <v>30.956</v>
      </c>
      <c r="AJ213" s="403">
        <f t="shared" ca="1" si="130"/>
        <v>32.618000000000002</v>
      </c>
      <c r="AK213" s="403">
        <f t="shared" ca="1" si="131"/>
        <v>34.597999999999999</v>
      </c>
      <c r="AL213" s="403">
        <f t="shared" ca="1" si="132"/>
        <v>36.576999999999998</v>
      </c>
      <c r="AN213" s="9" t="e">
        <f t="shared" si="133"/>
        <v>#VALUE!</v>
      </c>
    </row>
    <row r="214" spans="1:40" ht="12.75" customHeight="1">
      <c r="A214" s="259" t="s">
        <v>16</v>
      </c>
      <c r="B214" s="259" t="s">
        <v>183</v>
      </c>
      <c r="C214" s="259">
        <v>29</v>
      </c>
      <c r="D214" s="260" t="s">
        <v>184</v>
      </c>
      <c r="E214" s="265">
        <v>383</v>
      </c>
      <c r="F214" s="262">
        <v>8</v>
      </c>
      <c r="G214" s="285">
        <f t="shared" ca="1" si="136"/>
        <v>62074.410992361401</v>
      </c>
      <c r="H214" s="285">
        <f t="shared" ca="1" si="137"/>
        <v>65479.724497567106</v>
      </c>
      <c r="I214" s="285">
        <f t="shared" ca="1" si="138"/>
        <v>68882.16432048993</v>
      </c>
      <c r="J214" s="285">
        <f t="shared" ca="1" si="139"/>
        <v>72488.635585496784</v>
      </c>
      <c r="K214" s="285">
        <f t="shared" ca="1" si="140"/>
        <v>76342.243526830847</v>
      </c>
      <c r="L214" s="285">
        <f t="shared" ca="1" si="141"/>
        <v>81125.397601045581</v>
      </c>
      <c r="M214" s="285">
        <f t="shared" ca="1" si="142"/>
        <v>85908.5516752603</v>
      </c>
      <c r="P214" s="409" t="str">
        <f t="shared" si="143"/>
        <v>04310C</v>
      </c>
      <c r="Q214" s="397" t="s">
        <v>826</v>
      </c>
      <c r="R214" s="409" t="str">
        <f t="shared" si="144"/>
        <v>Public Health Specialist II</v>
      </c>
      <c r="S214" s="397">
        <f t="shared" si="134"/>
        <v>29</v>
      </c>
      <c r="T214" s="394" cm="1">
        <f t="array" aca="1" ref="T214" ca="1">IF($Q214="Y",VLOOKUP($P214,INDIRECT($Q$4),T$6,0)*INDIRECT($P$3),VLOOKUP($P214,INDIRECT($Q$4),T$6,0))</f>
        <v>62074.410992361401</v>
      </c>
      <c r="U214" s="394" cm="1">
        <f t="array" aca="1" ref="U214" ca="1">IF($Q214="Y",VLOOKUP($P214,INDIRECT($Q$4),U$6,0)*INDIRECT($P$3),VLOOKUP($P214,INDIRECT($Q$4),U$6,0))</f>
        <v>65479.724497567106</v>
      </c>
      <c r="V214" s="394" cm="1">
        <f t="array" aca="1" ref="V214" ca="1">IF($Q214="Y",VLOOKUP($P214,INDIRECT($Q$4),V$6,0)*INDIRECT($P$3),VLOOKUP($P214,INDIRECT($Q$4),V$6,0))</f>
        <v>68882.16432048993</v>
      </c>
      <c r="W214" s="394" cm="1">
        <f t="array" aca="1" ref="W214" ca="1">IF($Q214="Y",VLOOKUP($P214,INDIRECT($Q$4),W$6,0)*INDIRECT($P$3),VLOOKUP($P214,INDIRECT($Q$4),W$6,0))</f>
        <v>72488.635585496784</v>
      </c>
      <c r="X214" s="394" cm="1">
        <f t="array" aca="1" ref="X214" ca="1">IF($Q214="Y",VLOOKUP($P214,INDIRECT($Q$4),X$6,0)*INDIRECT($P$3),VLOOKUP($P214,INDIRECT($Q$4),X$6,0))</f>
        <v>76342.243526830847</v>
      </c>
      <c r="Y214" s="394" cm="1">
        <f t="array" aca="1" ref="Y214" ca="1">IF($Q214="Y",VLOOKUP($P214,INDIRECT($Q$4),Y$6,0)*INDIRECT($P$3),VLOOKUP($P214,INDIRECT($Q$4),Y$6,0))</f>
        <v>81125.397601045581</v>
      </c>
      <c r="Z214" s="394" cm="1">
        <f t="array" aca="1" ref="Z214" ca="1">IF($Q214="Y",VLOOKUP($P214,INDIRECT($Q$4),Z$6,0)*INDIRECT($P$3),VLOOKUP($P214,INDIRECT($Q$4),Z$6,0))</f>
        <v>85908.5516752603</v>
      </c>
      <c r="AA214" s="406" t="str">
        <f t="shared" si="123"/>
        <v>04310C</v>
      </c>
      <c r="AB214" s="406" t="str">
        <f t="shared" si="124"/>
        <v>Y</v>
      </c>
      <c r="AC214" s="412" t="str">
        <f t="shared" si="145"/>
        <v>Public Health Specialist II</v>
      </c>
      <c r="AD214" s="406">
        <f t="shared" si="135"/>
        <v>29</v>
      </c>
      <c r="AE214" s="398" t="str">
        <f t="shared" si="125"/>
        <v>E</v>
      </c>
      <c r="AF214" s="403">
        <f t="shared" ca="1" si="126"/>
        <v>29.844000000000001</v>
      </c>
      <c r="AG214" s="403">
        <f t="shared" ca="1" si="127"/>
        <v>31.481000000000002</v>
      </c>
      <c r="AH214" s="403">
        <f t="shared" ca="1" si="128"/>
        <v>33.116999999999997</v>
      </c>
      <c r="AI214" s="403">
        <f t="shared" ca="1" si="129"/>
        <v>34.850999999999999</v>
      </c>
      <c r="AJ214" s="403">
        <f t="shared" ca="1" si="130"/>
        <v>36.704000000000001</v>
      </c>
      <c r="AK214" s="403">
        <f t="shared" ca="1" si="131"/>
        <v>39.003</v>
      </c>
      <c r="AL214" s="403">
        <f t="shared" ca="1" si="132"/>
        <v>41.302999999999997</v>
      </c>
      <c r="AN214" s="9" t="e">
        <f t="shared" si="133"/>
        <v>#VALUE!</v>
      </c>
    </row>
    <row r="215" spans="1:40" ht="12.75" customHeight="1">
      <c r="A215" s="259" t="s">
        <v>16</v>
      </c>
      <c r="B215" s="259" t="s">
        <v>801</v>
      </c>
      <c r="C215" s="259" t="s">
        <v>20</v>
      </c>
      <c r="D215" s="260" t="s">
        <v>800</v>
      </c>
      <c r="E215" s="265">
        <v>388</v>
      </c>
      <c r="F215" s="262">
        <v>8</v>
      </c>
      <c r="G215" s="285">
        <f t="shared" si="136"/>
        <v>62729.610552856684</v>
      </c>
      <c r="H215" s="285">
        <f t="shared" si="137"/>
        <v>66134.924058062388</v>
      </c>
      <c r="I215" s="285">
        <f t="shared" si="138"/>
        <v>69580.469115228305</v>
      </c>
      <c r="J215" s="285">
        <f t="shared" si="139"/>
        <v>73307.635036115898</v>
      </c>
      <c r="K215" s="285">
        <f t="shared" si="140"/>
        <v>77164.116659732812</v>
      </c>
      <c r="L215" s="285">
        <f t="shared" si="141"/>
        <v>81949.571758882987</v>
      </c>
      <c r="M215" s="285">
        <f t="shared" si="142"/>
        <v>86735.026858033176</v>
      </c>
      <c r="P215" s="409" t="str">
        <f t="shared" si="143"/>
        <v>59427C</v>
      </c>
      <c r="Q215" s="397" t="s">
        <v>826</v>
      </c>
      <c r="R215" s="409" t="str">
        <f t="shared" si="144"/>
        <v>Public Health Specialist II - Contracts</v>
      </c>
      <c r="S215" s="397" t="str">
        <f t="shared" si="134"/>
        <v>33B</v>
      </c>
      <c r="T215" s="443">
        <v>62729.610552856684</v>
      </c>
      <c r="U215" s="443">
        <v>66134.924058062388</v>
      </c>
      <c r="V215" s="443">
        <v>69580.469115228305</v>
      </c>
      <c r="W215" s="443">
        <v>73307.635036115898</v>
      </c>
      <c r="X215" s="443">
        <v>77164.116659732812</v>
      </c>
      <c r="Y215" s="443">
        <v>81949.571758882987</v>
      </c>
      <c r="Z215" s="443">
        <v>86735.026858033176</v>
      </c>
      <c r="AA215" s="406" t="str">
        <f t="shared" si="123"/>
        <v>59427C</v>
      </c>
      <c r="AB215" s="406" t="str">
        <f t="shared" si="124"/>
        <v>Y</v>
      </c>
      <c r="AC215" s="412" t="str">
        <f t="shared" si="145"/>
        <v>Public Health Specialist II - Contracts</v>
      </c>
      <c r="AD215" s="406" t="str">
        <f t="shared" si="135"/>
        <v>33B</v>
      </c>
      <c r="AE215" s="398" t="str">
        <f t="shared" si="125"/>
        <v>E</v>
      </c>
      <c r="AF215" s="403">
        <f t="shared" si="126"/>
        <v>30.159000000000002</v>
      </c>
      <c r="AG215" s="403">
        <f t="shared" si="127"/>
        <v>31.796000000000003</v>
      </c>
      <c r="AH215" s="403">
        <f t="shared" si="128"/>
        <v>33.452999999999996</v>
      </c>
      <c r="AI215" s="403">
        <f t="shared" si="129"/>
        <v>35.244999999999997</v>
      </c>
      <c r="AJ215" s="403">
        <f t="shared" si="130"/>
        <v>37.098999999999997</v>
      </c>
      <c r="AK215" s="403">
        <f t="shared" si="131"/>
        <v>39.399000000000001</v>
      </c>
      <c r="AL215" s="403">
        <f t="shared" si="132"/>
        <v>41.699999999999996</v>
      </c>
      <c r="AN215" s="9" t="e">
        <f t="shared" si="133"/>
        <v>#VALUE!</v>
      </c>
    </row>
    <row r="216" spans="1:40" ht="12.75" customHeight="1">
      <c r="A216" s="259" t="s">
        <v>16</v>
      </c>
      <c r="B216" s="259" t="s">
        <v>185</v>
      </c>
      <c r="C216" s="259">
        <v>29</v>
      </c>
      <c r="D216" s="260" t="s">
        <v>186</v>
      </c>
      <c r="E216" s="265">
        <v>383</v>
      </c>
      <c r="F216" s="262">
        <v>8</v>
      </c>
      <c r="G216" s="285">
        <f t="shared" ca="1" si="136"/>
        <v>62074.410992361401</v>
      </c>
      <c r="H216" s="285">
        <f t="shared" ca="1" si="137"/>
        <v>65479.724497567106</v>
      </c>
      <c r="I216" s="285">
        <f t="shared" ca="1" si="138"/>
        <v>68882.16432048993</v>
      </c>
      <c r="J216" s="285">
        <f t="shared" ca="1" si="139"/>
        <v>72488.635585496784</v>
      </c>
      <c r="K216" s="285">
        <f t="shared" ca="1" si="140"/>
        <v>76342.243526830847</v>
      </c>
      <c r="L216" s="285">
        <f t="shared" ca="1" si="141"/>
        <v>81125.397601045581</v>
      </c>
      <c r="M216" s="285">
        <f t="shared" ca="1" si="142"/>
        <v>85908.5516752603</v>
      </c>
      <c r="P216" s="409" t="str">
        <f t="shared" si="143"/>
        <v>04314C</v>
      </c>
      <c r="Q216" s="397" t="s">
        <v>826</v>
      </c>
      <c r="R216" s="409" t="str">
        <f t="shared" si="144"/>
        <v>Public Health Specialist II - Emergency Preparedness</v>
      </c>
      <c r="S216" s="397">
        <f t="shared" si="134"/>
        <v>29</v>
      </c>
      <c r="T216" s="394" cm="1">
        <f t="array" aca="1" ref="T216" ca="1">IF($Q216="Y",VLOOKUP($P216,INDIRECT($Q$4),T$6,0)*INDIRECT($P$3),VLOOKUP($P216,INDIRECT($Q$4),T$6,0))</f>
        <v>62074.410992361401</v>
      </c>
      <c r="U216" s="394" cm="1">
        <f t="array" aca="1" ref="U216" ca="1">IF($Q216="Y",VLOOKUP($P216,INDIRECT($Q$4),U$6,0)*INDIRECT($P$3),VLOOKUP($P216,INDIRECT($Q$4),U$6,0))</f>
        <v>65479.724497567106</v>
      </c>
      <c r="V216" s="394" cm="1">
        <f t="array" aca="1" ref="V216" ca="1">IF($Q216="Y",VLOOKUP($P216,INDIRECT($Q$4),V$6,0)*INDIRECT($P$3),VLOOKUP($P216,INDIRECT($Q$4),V$6,0))</f>
        <v>68882.16432048993</v>
      </c>
      <c r="W216" s="394" cm="1">
        <f t="array" aca="1" ref="W216" ca="1">IF($Q216="Y",VLOOKUP($P216,INDIRECT($Q$4),W$6,0)*INDIRECT($P$3),VLOOKUP($P216,INDIRECT($Q$4),W$6,0))</f>
        <v>72488.635585496784</v>
      </c>
      <c r="X216" s="394" cm="1">
        <f t="array" aca="1" ref="X216" ca="1">IF($Q216="Y",VLOOKUP($P216,INDIRECT($Q$4),X$6,0)*INDIRECT($P$3),VLOOKUP($P216,INDIRECT($Q$4),X$6,0))</f>
        <v>76342.243526830847</v>
      </c>
      <c r="Y216" s="394" cm="1">
        <f t="array" aca="1" ref="Y216" ca="1">IF($Q216="Y",VLOOKUP($P216,INDIRECT($Q$4),Y$6,0)*INDIRECT($P$3),VLOOKUP($P216,INDIRECT($Q$4),Y$6,0))</f>
        <v>81125.397601045581</v>
      </c>
      <c r="Z216" s="394" cm="1">
        <f t="array" aca="1" ref="Z216" ca="1">IF($Q216="Y",VLOOKUP($P216,INDIRECT($Q$4),Z$6,0)*INDIRECT($P$3),VLOOKUP($P216,INDIRECT($Q$4),Z$6,0))</f>
        <v>85908.5516752603</v>
      </c>
      <c r="AA216" s="406" t="str">
        <f t="shared" si="123"/>
        <v>04314C</v>
      </c>
      <c r="AB216" s="406" t="str">
        <f t="shared" si="124"/>
        <v>Y</v>
      </c>
      <c r="AC216" s="412" t="str">
        <f t="shared" si="145"/>
        <v>Public Health Specialist II - Emergency Preparedness</v>
      </c>
      <c r="AD216" s="406">
        <f t="shared" si="135"/>
        <v>29</v>
      </c>
      <c r="AE216" s="398" t="str">
        <f t="shared" si="125"/>
        <v>E</v>
      </c>
      <c r="AF216" s="403">
        <f t="shared" ca="1" si="126"/>
        <v>29.844000000000001</v>
      </c>
      <c r="AG216" s="403">
        <f t="shared" ca="1" si="127"/>
        <v>31.481000000000002</v>
      </c>
      <c r="AH216" s="403">
        <f t="shared" ca="1" si="128"/>
        <v>33.116999999999997</v>
      </c>
      <c r="AI216" s="403">
        <f t="shared" ca="1" si="129"/>
        <v>34.850999999999999</v>
      </c>
      <c r="AJ216" s="403">
        <f t="shared" ca="1" si="130"/>
        <v>36.704000000000001</v>
      </c>
      <c r="AK216" s="403">
        <f t="shared" ca="1" si="131"/>
        <v>39.003</v>
      </c>
      <c r="AL216" s="403">
        <f t="shared" ca="1" si="132"/>
        <v>41.302999999999997</v>
      </c>
      <c r="AN216" s="9" t="e">
        <f t="shared" si="133"/>
        <v>#VALUE!</v>
      </c>
    </row>
    <row r="217" spans="1:40" ht="12.75" customHeight="1">
      <c r="A217" s="259" t="s">
        <v>16</v>
      </c>
      <c r="B217" s="259" t="s">
        <v>679</v>
      </c>
      <c r="C217" s="259" t="s">
        <v>20</v>
      </c>
      <c r="D217" s="260" t="s">
        <v>676</v>
      </c>
      <c r="E217" s="265">
        <v>393</v>
      </c>
      <c r="F217" s="262">
        <v>8</v>
      </c>
      <c r="G217" s="285">
        <f t="shared" ca="1" si="136"/>
        <v>62729.610552856684</v>
      </c>
      <c r="H217" s="285">
        <f t="shared" ca="1" si="137"/>
        <v>66134.924058062388</v>
      </c>
      <c r="I217" s="285">
        <f t="shared" ca="1" si="138"/>
        <v>69580.469115228305</v>
      </c>
      <c r="J217" s="285">
        <f t="shared" ca="1" si="139"/>
        <v>73307.635036115898</v>
      </c>
      <c r="K217" s="285">
        <f t="shared" ca="1" si="140"/>
        <v>77164.116659732812</v>
      </c>
      <c r="L217" s="285">
        <f t="shared" ca="1" si="141"/>
        <v>81949.571758882987</v>
      </c>
      <c r="M217" s="285">
        <f t="shared" ca="1" si="142"/>
        <v>86735.026858033176</v>
      </c>
      <c r="P217" s="409" t="str">
        <f t="shared" si="143"/>
        <v>59408C</v>
      </c>
      <c r="Q217" s="397" t="s">
        <v>826</v>
      </c>
      <c r="R217" s="409" t="str">
        <f t="shared" si="144"/>
        <v>Public Health Specialist II - Emergency Response</v>
      </c>
      <c r="S217" s="397" t="str">
        <f t="shared" si="134"/>
        <v>33B</v>
      </c>
      <c r="T217" s="394" cm="1">
        <f t="array" aca="1" ref="T217" ca="1">IF($Q217="Y",VLOOKUP($P217,INDIRECT($Q$4),T$6,0)*INDIRECT($P$3),VLOOKUP($P217,INDIRECT($Q$4),T$6,0))</f>
        <v>62729.610552856684</v>
      </c>
      <c r="U217" s="394" cm="1">
        <f t="array" aca="1" ref="U217" ca="1">IF($Q217="Y",VLOOKUP($P217,INDIRECT($Q$4),U$6,0)*INDIRECT($P$3),VLOOKUP($P217,INDIRECT($Q$4),U$6,0))</f>
        <v>66134.924058062388</v>
      </c>
      <c r="V217" s="394" cm="1">
        <f t="array" aca="1" ref="V217" ca="1">IF($Q217="Y",VLOOKUP($P217,INDIRECT($Q$4),V$6,0)*INDIRECT($P$3),VLOOKUP($P217,INDIRECT($Q$4),V$6,0))</f>
        <v>69580.469115228305</v>
      </c>
      <c r="W217" s="394" cm="1">
        <f t="array" aca="1" ref="W217" ca="1">IF($Q217="Y",VLOOKUP($P217,INDIRECT($Q$4),W$6,0)*INDIRECT($P$3),VLOOKUP($P217,INDIRECT($Q$4),W$6,0))</f>
        <v>73307.635036115898</v>
      </c>
      <c r="X217" s="394" cm="1">
        <f t="array" aca="1" ref="X217" ca="1">IF($Q217="Y",VLOOKUP($P217,INDIRECT($Q$4),X$6,0)*INDIRECT($P$3),VLOOKUP($P217,INDIRECT($Q$4),X$6,0))</f>
        <v>77164.116659732812</v>
      </c>
      <c r="Y217" s="394" cm="1">
        <f t="array" aca="1" ref="Y217" ca="1">IF($Q217="Y",VLOOKUP($P217,INDIRECT($Q$4),Y$6,0)*INDIRECT($P$3),VLOOKUP($P217,INDIRECT($Q$4),Y$6,0))</f>
        <v>81949.571758882987</v>
      </c>
      <c r="Z217" s="394" cm="1">
        <f t="array" aca="1" ref="Z217" ca="1">IF($Q217="Y",VLOOKUP($P217,INDIRECT($Q$4),Z$6,0)*INDIRECT($P$3),VLOOKUP($P217,INDIRECT($Q$4),Z$6,0))</f>
        <v>86735.026858033176</v>
      </c>
      <c r="AA217" s="406" t="str">
        <f t="shared" si="123"/>
        <v>59408C</v>
      </c>
      <c r="AB217" s="406" t="str">
        <f t="shared" si="124"/>
        <v>Y</v>
      </c>
      <c r="AC217" s="412" t="str">
        <f t="shared" si="145"/>
        <v>Public Health Specialist II - Emergency Response</v>
      </c>
      <c r="AD217" s="406" t="str">
        <f t="shared" si="135"/>
        <v>33B</v>
      </c>
      <c r="AE217" s="398" t="str">
        <f t="shared" si="125"/>
        <v>E</v>
      </c>
      <c r="AF217" s="403">
        <f t="shared" ca="1" si="126"/>
        <v>30.159000000000002</v>
      </c>
      <c r="AG217" s="403">
        <f t="shared" ca="1" si="127"/>
        <v>31.796000000000003</v>
      </c>
      <c r="AH217" s="403">
        <f t="shared" ca="1" si="128"/>
        <v>33.452999999999996</v>
      </c>
      <c r="AI217" s="403">
        <f t="shared" ca="1" si="129"/>
        <v>35.244999999999997</v>
      </c>
      <c r="AJ217" s="403">
        <f t="shared" ca="1" si="130"/>
        <v>37.098999999999997</v>
      </c>
      <c r="AK217" s="403">
        <f t="shared" ca="1" si="131"/>
        <v>39.399000000000001</v>
      </c>
      <c r="AL217" s="403">
        <f t="shared" ca="1" si="132"/>
        <v>41.699999999999996</v>
      </c>
      <c r="AN217" s="9" t="e">
        <f t="shared" si="133"/>
        <v>#VALUE!</v>
      </c>
    </row>
    <row r="218" spans="1:40" ht="12.75" customHeight="1">
      <c r="A218" s="259" t="s">
        <v>16</v>
      </c>
      <c r="B218" s="259" t="s">
        <v>909</v>
      </c>
      <c r="C218" s="259" t="s">
        <v>20</v>
      </c>
      <c r="D218" s="260" t="s">
        <v>910</v>
      </c>
      <c r="E218" s="265">
        <v>388</v>
      </c>
      <c r="F218" s="262">
        <v>8</v>
      </c>
      <c r="G218" s="285">
        <f t="shared" si="136"/>
        <v>62729.610552856684</v>
      </c>
      <c r="H218" s="285">
        <f t="shared" si="137"/>
        <v>66134.924058062388</v>
      </c>
      <c r="I218" s="285">
        <f t="shared" si="138"/>
        <v>69580.469115228305</v>
      </c>
      <c r="J218" s="285">
        <f t="shared" si="139"/>
        <v>73307.635036115898</v>
      </c>
      <c r="K218" s="285">
        <f t="shared" si="140"/>
        <v>77164.116659732812</v>
      </c>
      <c r="L218" s="285">
        <f t="shared" si="141"/>
        <v>81949.571758882987</v>
      </c>
      <c r="M218" s="285">
        <f t="shared" si="142"/>
        <v>86735.026858033176</v>
      </c>
      <c r="P218" s="409" t="str">
        <f t="shared" si="143"/>
        <v>59459C</v>
      </c>
      <c r="Q218" s="397" t="s">
        <v>826</v>
      </c>
      <c r="R218" s="409" t="str">
        <f t="shared" si="144"/>
        <v>Public Health Specialist II - Neighborhood Safety</v>
      </c>
      <c r="S218" s="397" t="str">
        <f t="shared" si="134"/>
        <v>33B</v>
      </c>
      <c r="T218" s="443">
        <v>62729.610552856684</v>
      </c>
      <c r="U218" s="443">
        <v>66134.924058062388</v>
      </c>
      <c r="V218" s="443">
        <v>69580.469115228305</v>
      </c>
      <c r="W218" s="443">
        <v>73307.635036115898</v>
      </c>
      <c r="X218" s="443">
        <v>77164.116659732812</v>
      </c>
      <c r="Y218" s="443">
        <v>81949.571758882987</v>
      </c>
      <c r="Z218" s="443">
        <v>86735.026858033176</v>
      </c>
      <c r="AA218" s="406" t="str">
        <f t="shared" si="123"/>
        <v>59459C</v>
      </c>
      <c r="AB218" s="406" t="str">
        <f t="shared" si="124"/>
        <v>Y</v>
      </c>
      <c r="AC218" s="412" t="str">
        <f t="shared" si="145"/>
        <v>Public Health Specialist II - Neighborhood Safety</v>
      </c>
      <c r="AD218" s="406" t="str">
        <f t="shared" si="135"/>
        <v>33B</v>
      </c>
      <c r="AE218" s="398" t="str">
        <f t="shared" si="125"/>
        <v>E</v>
      </c>
      <c r="AF218" s="403">
        <f t="shared" si="126"/>
        <v>30.159000000000002</v>
      </c>
      <c r="AG218" s="403">
        <f t="shared" si="127"/>
        <v>31.796000000000003</v>
      </c>
      <c r="AH218" s="403">
        <f t="shared" si="128"/>
        <v>33.452999999999996</v>
      </c>
      <c r="AI218" s="403">
        <f t="shared" si="129"/>
        <v>35.244999999999997</v>
      </c>
      <c r="AJ218" s="403">
        <f t="shared" si="130"/>
        <v>37.098999999999997</v>
      </c>
      <c r="AK218" s="403">
        <f t="shared" si="131"/>
        <v>39.399000000000001</v>
      </c>
      <c r="AL218" s="403">
        <f t="shared" si="132"/>
        <v>41.699999999999996</v>
      </c>
      <c r="AN218" s="9" t="e">
        <f t="shared" si="133"/>
        <v>#VALUE!</v>
      </c>
    </row>
    <row r="219" spans="1:40" ht="12.75" customHeight="1">
      <c r="A219" s="259" t="s">
        <v>16</v>
      </c>
      <c r="B219" s="259" t="s">
        <v>187</v>
      </c>
      <c r="C219" s="259" t="s">
        <v>166</v>
      </c>
      <c r="D219" s="266" t="s">
        <v>188</v>
      </c>
      <c r="E219" s="265">
        <v>435</v>
      </c>
      <c r="F219" s="262">
        <v>9</v>
      </c>
      <c r="G219" s="285">
        <f t="shared" ca="1" si="136"/>
        <v>70603.500007931434</v>
      </c>
      <c r="H219" s="285">
        <f t="shared" ca="1" si="137"/>
        <v>74336.413293384787</v>
      </c>
      <c r="I219" s="285">
        <f t="shared" ca="1" si="138"/>
        <v>78557.852566926696</v>
      </c>
      <c r="J219" s="285">
        <f t="shared" ca="1" si="139"/>
        <v>82736.186606225529</v>
      </c>
      <c r="K219" s="285">
        <f t="shared" ca="1" si="140"/>
        <v>87167.404686417227</v>
      </c>
      <c r="L219" s="285">
        <f t="shared" ca="1" si="141"/>
        <v>92346.370778017896</v>
      </c>
      <c r="M219" s="285">
        <f t="shared" ca="1" si="142"/>
        <v>97525.336869618535</v>
      </c>
      <c r="P219" s="409" t="str">
        <f t="shared" si="143"/>
        <v>08560C</v>
      </c>
      <c r="Q219" s="397" t="s">
        <v>826</v>
      </c>
      <c r="R219" s="409" t="str">
        <f t="shared" si="144"/>
        <v>Public Information Officer-C</v>
      </c>
      <c r="S219" s="397" t="str">
        <f t="shared" si="134"/>
        <v>45</v>
      </c>
      <c r="T219" s="394" cm="1">
        <f t="array" aca="1" ref="T219" ca="1">IF($Q219="Y",VLOOKUP($P219,INDIRECT($Q$4),T$6,0)*INDIRECT($P$3),VLOOKUP($P219,INDIRECT($Q$4),T$6,0))</f>
        <v>70603.500007931434</v>
      </c>
      <c r="U219" s="394" cm="1">
        <f t="array" aca="1" ref="U219" ca="1">IF($Q219="Y",VLOOKUP($P219,INDIRECT($Q$4),U$6,0)*INDIRECT($P$3),VLOOKUP($P219,INDIRECT($Q$4),U$6,0))</f>
        <v>74336.413293384787</v>
      </c>
      <c r="V219" s="394" cm="1">
        <f t="array" aca="1" ref="V219" ca="1">IF($Q219="Y",VLOOKUP($P219,INDIRECT($Q$4),V$6,0)*INDIRECT($P$3),VLOOKUP($P219,INDIRECT($Q$4),V$6,0))</f>
        <v>78557.852566926696</v>
      </c>
      <c r="W219" s="394" cm="1">
        <f t="array" aca="1" ref="W219" ca="1">IF($Q219="Y",VLOOKUP($P219,INDIRECT($Q$4),W$6,0)*INDIRECT($P$3),VLOOKUP($P219,INDIRECT($Q$4),W$6,0))</f>
        <v>82736.186606225529</v>
      </c>
      <c r="X219" s="394" cm="1">
        <f t="array" aca="1" ref="X219" ca="1">IF($Q219="Y",VLOOKUP($P219,INDIRECT($Q$4),X$6,0)*INDIRECT($P$3),VLOOKUP($P219,INDIRECT($Q$4),X$6,0))</f>
        <v>87167.404686417227</v>
      </c>
      <c r="Y219" s="394" cm="1">
        <f t="array" aca="1" ref="Y219" ca="1">IF($Q219="Y",VLOOKUP($P219,INDIRECT($Q$4),Y$6,0)*INDIRECT($P$3),VLOOKUP($P219,INDIRECT($Q$4),Y$6,0))</f>
        <v>92346.370778017896</v>
      </c>
      <c r="Z219" s="394" cm="1">
        <f t="array" aca="1" ref="Z219" ca="1">IF($Q219="Y",VLOOKUP($P219,INDIRECT($Q$4),Z$6,0)*INDIRECT($P$3),VLOOKUP($P219,INDIRECT($Q$4),Z$6,0))</f>
        <v>97525.336869618535</v>
      </c>
      <c r="AA219" s="406" t="str">
        <f t="shared" si="123"/>
        <v>08560C</v>
      </c>
      <c r="AB219" s="406" t="str">
        <f t="shared" si="124"/>
        <v>Y</v>
      </c>
      <c r="AC219" s="412" t="str">
        <f t="shared" si="145"/>
        <v>Public Information Officer-C</v>
      </c>
      <c r="AD219" s="406" t="str">
        <f t="shared" si="135"/>
        <v>45</v>
      </c>
      <c r="AE219" s="398" t="str">
        <f t="shared" si="125"/>
        <v>E</v>
      </c>
      <c r="AF219" s="403">
        <f t="shared" ca="1" si="126"/>
        <v>33.943999999999996</v>
      </c>
      <c r="AG219" s="403">
        <f t="shared" ca="1" si="127"/>
        <v>35.738999999999997</v>
      </c>
      <c r="AH219" s="403">
        <f t="shared" ca="1" si="128"/>
        <v>37.768999999999998</v>
      </c>
      <c r="AI219" s="403">
        <f t="shared" ca="1" si="129"/>
        <v>39.777999999999999</v>
      </c>
      <c r="AJ219" s="403">
        <f t="shared" ca="1" si="130"/>
        <v>41.907999999999994</v>
      </c>
      <c r="AK219" s="403">
        <f t="shared" ca="1" si="131"/>
        <v>44.397999999999996</v>
      </c>
      <c r="AL219" s="403">
        <f t="shared" ca="1" si="132"/>
        <v>46.887999999999998</v>
      </c>
      <c r="AN219" s="9" t="e">
        <f t="shared" si="133"/>
        <v>#VALUE!</v>
      </c>
    </row>
    <row r="220" spans="1:40" ht="12.75" customHeight="1">
      <c r="A220" s="259" t="s">
        <v>16</v>
      </c>
      <c r="B220" s="259" t="s">
        <v>473</v>
      </c>
      <c r="C220" s="259">
        <v>99</v>
      </c>
      <c r="D220" s="266" t="s">
        <v>467</v>
      </c>
      <c r="E220" s="265">
        <v>415</v>
      </c>
      <c r="F220" s="262">
        <v>9</v>
      </c>
      <c r="G220" s="285">
        <f t="shared" ca="1" si="136"/>
        <v>69416.005404497148</v>
      </c>
      <c r="H220" s="285">
        <f t="shared" ca="1" si="137"/>
        <v>73071.659741775409</v>
      </c>
      <c r="I220" s="285">
        <f t="shared" ca="1" si="138"/>
        <v>76929.026459535453</v>
      </c>
      <c r="J220" s="285">
        <f t="shared" ca="1" si="139"/>
        <v>80945.273323351023</v>
      </c>
      <c r="K220" s="285">
        <f t="shared" ca="1" si="140"/>
        <v>85207.441295888144</v>
      </c>
      <c r="L220" s="285">
        <f t="shared" ca="1" si="141"/>
        <v>90363.712538271342</v>
      </c>
      <c r="M220" s="285">
        <f t="shared" ca="1" si="142"/>
        <v>95518.856567309995</v>
      </c>
      <c r="P220" s="409" t="str">
        <f t="shared" si="143"/>
        <v>02615C</v>
      </c>
      <c r="Q220" s="397" t="s">
        <v>826</v>
      </c>
      <c r="R220" s="409" t="str">
        <f t="shared" si="144"/>
        <v>Public Works Communications and Outreach Coordinator</v>
      </c>
      <c r="S220" s="397">
        <f t="shared" si="134"/>
        <v>99</v>
      </c>
      <c r="T220" s="394" cm="1">
        <f t="array" aca="1" ref="T220" ca="1">IF($Q220="Y",VLOOKUP($P220,INDIRECT($Q$4),T$6,0)*INDIRECT($P$3),VLOOKUP($P220,INDIRECT($Q$4),T$6,0))</f>
        <v>69416.005404497148</v>
      </c>
      <c r="U220" s="394" cm="1">
        <f t="array" aca="1" ref="U220" ca="1">IF($Q220="Y",VLOOKUP($P220,INDIRECT($Q$4),U$6,0)*INDIRECT($P$3),VLOOKUP($P220,INDIRECT($Q$4),U$6,0))</f>
        <v>73071.659741775409</v>
      </c>
      <c r="V220" s="394" cm="1">
        <f t="array" aca="1" ref="V220" ca="1">IF($Q220="Y",VLOOKUP($P220,INDIRECT($Q$4),V$6,0)*INDIRECT($P$3),VLOOKUP($P220,INDIRECT($Q$4),V$6,0))</f>
        <v>76929.026459535453</v>
      </c>
      <c r="W220" s="394" cm="1">
        <f t="array" aca="1" ref="W220" ca="1">IF($Q220="Y",VLOOKUP($P220,INDIRECT($Q$4),W$6,0)*INDIRECT($P$3),VLOOKUP($P220,INDIRECT($Q$4),W$6,0))</f>
        <v>80945.273323351023</v>
      </c>
      <c r="X220" s="394" cm="1">
        <f t="array" aca="1" ref="X220" ca="1">IF($Q220="Y",VLOOKUP($P220,INDIRECT($Q$4),X$6,0)*INDIRECT($P$3),VLOOKUP($P220,INDIRECT($Q$4),X$6,0))</f>
        <v>85207.441295888144</v>
      </c>
      <c r="Y220" s="394" cm="1">
        <f t="array" aca="1" ref="Y220" ca="1">IF($Q220="Y",VLOOKUP($P220,INDIRECT($Q$4),Y$6,0)*INDIRECT($P$3),VLOOKUP($P220,INDIRECT($Q$4),Y$6,0))</f>
        <v>90363.712538271342</v>
      </c>
      <c r="Z220" s="394" cm="1">
        <f t="array" aca="1" ref="Z220" ca="1">IF($Q220="Y",VLOOKUP($P220,INDIRECT($Q$4),Z$6,0)*INDIRECT($P$3),VLOOKUP($P220,INDIRECT($Q$4),Z$6,0))</f>
        <v>95518.856567309995</v>
      </c>
      <c r="AA220" s="406" t="str">
        <f t="shared" si="123"/>
        <v>02615C</v>
      </c>
      <c r="AB220" s="406" t="str">
        <f t="shared" si="124"/>
        <v>Y</v>
      </c>
      <c r="AC220" s="412" t="str">
        <f t="shared" si="145"/>
        <v>Public Works Communications and Outreach Coordinator</v>
      </c>
      <c r="AD220" s="406">
        <f t="shared" si="135"/>
        <v>99</v>
      </c>
      <c r="AE220" s="398" t="str">
        <f t="shared" si="125"/>
        <v>E</v>
      </c>
      <c r="AF220" s="403">
        <f t="shared" ca="1" si="126"/>
        <v>33.373999999999995</v>
      </c>
      <c r="AG220" s="403">
        <f t="shared" ca="1" si="127"/>
        <v>35.131</v>
      </c>
      <c r="AH220" s="403">
        <f t="shared" ca="1" si="128"/>
        <v>36.985999999999997</v>
      </c>
      <c r="AI220" s="403">
        <f t="shared" ca="1" si="129"/>
        <v>38.915999999999997</v>
      </c>
      <c r="AJ220" s="403">
        <f t="shared" ca="1" si="130"/>
        <v>40.966000000000001</v>
      </c>
      <c r="AK220" s="403">
        <f t="shared" ca="1" si="131"/>
        <v>43.445</v>
      </c>
      <c r="AL220" s="403">
        <f t="shared" ca="1" si="132"/>
        <v>45.922999999999995</v>
      </c>
      <c r="AN220" s="9" t="e">
        <f t="shared" si="133"/>
        <v>#VALUE!</v>
      </c>
    </row>
    <row r="221" spans="1:40" ht="12.75" customHeight="1">
      <c r="A221" s="259" t="s">
        <v>16</v>
      </c>
      <c r="B221" s="259" t="s">
        <v>189</v>
      </c>
      <c r="C221" s="259">
        <v>40</v>
      </c>
      <c r="D221" s="260" t="s">
        <v>190</v>
      </c>
      <c r="E221" s="265">
        <v>415</v>
      </c>
      <c r="F221" s="262">
        <v>9</v>
      </c>
      <c r="G221" s="285">
        <f t="shared" ca="1" si="136"/>
        <v>66956.797190964338</v>
      </c>
      <c r="H221" s="285">
        <f t="shared" ca="1" si="137"/>
        <v>70520.1632217281</v>
      </c>
      <c r="I221" s="285">
        <f t="shared" ca="1" si="138"/>
        <v>74457.107949265512</v>
      </c>
      <c r="J221" s="285">
        <f t="shared" ca="1" si="139"/>
        <v>78517.621014966469</v>
      </c>
      <c r="K221" s="285">
        <f t="shared" ca="1" si="140"/>
        <v>82655.723502305031</v>
      </c>
      <c r="L221" s="285">
        <f t="shared" ca="1" si="141"/>
        <v>87600.620079963643</v>
      </c>
      <c r="M221" s="285">
        <f t="shared" ca="1" si="142"/>
        <v>92545.516657622327</v>
      </c>
      <c r="P221" s="409" t="str">
        <f t="shared" si="143"/>
        <v>08565C</v>
      </c>
      <c r="Q221" s="397" t="s">
        <v>826</v>
      </c>
      <c r="R221" s="409" t="str">
        <f t="shared" si="144"/>
        <v>Public Works Operations Analyst</v>
      </c>
      <c r="S221" s="397">
        <f t="shared" si="134"/>
        <v>40</v>
      </c>
      <c r="T221" s="394" cm="1">
        <f t="array" aca="1" ref="T221" ca="1">IF($Q221="Y",VLOOKUP($P221,INDIRECT($Q$4),T$6,0)*INDIRECT($P$3),VLOOKUP($P221,INDIRECT($Q$4),T$6,0))</f>
        <v>66956.797190964338</v>
      </c>
      <c r="U221" s="394" cm="1">
        <f t="array" aca="1" ref="U221" ca="1">IF($Q221="Y",VLOOKUP($P221,INDIRECT($Q$4),U$6,0)*INDIRECT($P$3),VLOOKUP($P221,INDIRECT($Q$4),U$6,0))</f>
        <v>70520.1632217281</v>
      </c>
      <c r="V221" s="394" cm="1">
        <f t="array" aca="1" ref="V221" ca="1">IF($Q221="Y",VLOOKUP($P221,INDIRECT($Q$4),V$6,0)*INDIRECT($P$3),VLOOKUP($P221,INDIRECT($Q$4),V$6,0))</f>
        <v>74457.107949265512</v>
      </c>
      <c r="W221" s="394" cm="1">
        <f t="array" aca="1" ref="W221" ca="1">IF($Q221="Y",VLOOKUP($P221,INDIRECT($Q$4),W$6,0)*INDIRECT($P$3),VLOOKUP($P221,INDIRECT($Q$4),W$6,0))</f>
        <v>78517.621014966469</v>
      </c>
      <c r="X221" s="394" cm="1">
        <f t="array" aca="1" ref="X221" ca="1">IF($Q221="Y",VLOOKUP($P221,INDIRECT($Q$4),X$6,0)*INDIRECT($P$3),VLOOKUP($P221,INDIRECT($Q$4),X$6,0))</f>
        <v>82655.723502305031</v>
      </c>
      <c r="Y221" s="394" cm="1">
        <f t="array" aca="1" ref="Y221" ca="1">IF($Q221="Y",VLOOKUP($P221,INDIRECT($Q$4),Y$6,0)*INDIRECT($P$3),VLOOKUP($P221,INDIRECT($Q$4),Y$6,0))</f>
        <v>87600.620079963643</v>
      </c>
      <c r="Z221" s="394" cm="1">
        <f t="array" aca="1" ref="Z221" ca="1">IF($Q221="Y",VLOOKUP($P221,INDIRECT($Q$4),Z$6,0)*INDIRECT($P$3),VLOOKUP($P221,INDIRECT($Q$4),Z$6,0))</f>
        <v>92545.516657622327</v>
      </c>
      <c r="AA221" s="406" t="str">
        <f t="shared" si="123"/>
        <v>08565C</v>
      </c>
      <c r="AB221" s="406" t="str">
        <f t="shared" si="124"/>
        <v>Y</v>
      </c>
      <c r="AC221" s="412" t="str">
        <f t="shared" si="145"/>
        <v>Public Works Operations Analyst</v>
      </c>
      <c r="AD221" s="406">
        <f t="shared" si="135"/>
        <v>40</v>
      </c>
      <c r="AE221" s="398" t="str">
        <f t="shared" si="125"/>
        <v>E</v>
      </c>
      <c r="AF221" s="403">
        <f t="shared" ca="1" si="126"/>
        <v>32.190999999999995</v>
      </c>
      <c r="AG221" s="403">
        <f t="shared" ca="1" si="127"/>
        <v>33.903999999999996</v>
      </c>
      <c r="AH221" s="403">
        <f t="shared" ca="1" si="128"/>
        <v>35.796999999999997</v>
      </c>
      <c r="AI221" s="403">
        <f t="shared" ca="1" si="129"/>
        <v>37.748999999999995</v>
      </c>
      <c r="AJ221" s="403">
        <f t="shared" ca="1" si="130"/>
        <v>39.738999999999997</v>
      </c>
      <c r="AK221" s="403">
        <f t="shared" ca="1" si="131"/>
        <v>42.116</v>
      </c>
      <c r="AL221" s="403">
        <f t="shared" ca="1" si="132"/>
        <v>44.494</v>
      </c>
      <c r="AN221" s="9" t="e">
        <f t="shared" si="133"/>
        <v>#VALUE!</v>
      </c>
    </row>
    <row r="222" spans="1:40" s="8" customFormat="1" ht="12.75" customHeight="1">
      <c r="A222" s="259" t="s">
        <v>16</v>
      </c>
      <c r="B222" s="259" t="s">
        <v>191</v>
      </c>
      <c r="C222" s="259">
        <v>29</v>
      </c>
      <c r="D222" s="260" t="s">
        <v>192</v>
      </c>
      <c r="E222" s="265">
        <v>365</v>
      </c>
      <c r="F222" s="262">
        <v>8</v>
      </c>
      <c r="G222" s="285">
        <f t="shared" ca="1" si="136"/>
        <v>62074.410992361401</v>
      </c>
      <c r="H222" s="285">
        <f t="shared" ca="1" si="137"/>
        <v>65479.724497567106</v>
      </c>
      <c r="I222" s="285">
        <f t="shared" ca="1" si="138"/>
        <v>68882.16432048993</v>
      </c>
      <c r="J222" s="285">
        <f t="shared" ca="1" si="139"/>
        <v>72488.635585496784</v>
      </c>
      <c r="K222" s="285">
        <f t="shared" ca="1" si="140"/>
        <v>76342.243526830847</v>
      </c>
      <c r="L222" s="285">
        <f t="shared" ca="1" si="141"/>
        <v>81125.397601045581</v>
      </c>
      <c r="M222" s="285">
        <f t="shared" ca="1" si="142"/>
        <v>85908.5516752603</v>
      </c>
      <c r="N222" s="9"/>
      <c r="O222" s="9"/>
      <c r="P222" s="409" t="str">
        <f t="shared" si="143"/>
        <v>08567C</v>
      </c>
      <c r="Q222" s="397" t="s">
        <v>826</v>
      </c>
      <c r="R222" s="409" t="str">
        <f t="shared" si="144"/>
        <v>Public Works Safety Specialist</v>
      </c>
      <c r="S222" s="397">
        <f t="shared" si="134"/>
        <v>29</v>
      </c>
      <c r="T222" s="394" cm="1">
        <f t="array" aca="1" ref="T222" ca="1">IF($Q222="Y",VLOOKUP($P222,INDIRECT($Q$4),T$6,0)*INDIRECT($P$3),VLOOKUP($P222,INDIRECT($Q$4),T$6,0))</f>
        <v>62074.410992361401</v>
      </c>
      <c r="U222" s="394" cm="1">
        <f t="array" aca="1" ref="U222" ca="1">IF($Q222="Y",VLOOKUP($P222,INDIRECT($Q$4),U$6,0)*INDIRECT($P$3),VLOOKUP($P222,INDIRECT($Q$4),U$6,0))</f>
        <v>65479.724497567106</v>
      </c>
      <c r="V222" s="394" cm="1">
        <f t="array" aca="1" ref="V222" ca="1">IF($Q222="Y",VLOOKUP($P222,INDIRECT($Q$4),V$6,0)*INDIRECT($P$3),VLOOKUP($P222,INDIRECT($Q$4),V$6,0))</f>
        <v>68882.16432048993</v>
      </c>
      <c r="W222" s="394" cm="1">
        <f t="array" aca="1" ref="W222" ca="1">IF($Q222="Y",VLOOKUP($P222,INDIRECT($Q$4),W$6,0)*INDIRECT($P$3),VLOOKUP($P222,INDIRECT($Q$4),W$6,0))</f>
        <v>72488.635585496784</v>
      </c>
      <c r="X222" s="394" cm="1">
        <f t="array" aca="1" ref="X222" ca="1">IF($Q222="Y",VLOOKUP($P222,INDIRECT($Q$4),X$6,0)*INDIRECT($P$3),VLOOKUP($P222,INDIRECT($Q$4),X$6,0))</f>
        <v>76342.243526830847</v>
      </c>
      <c r="Y222" s="394" cm="1">
        <f t="array" aca="1" ref="Y222" ca="1">IF($Q222="Y",VLOOKUP($P222,INDIRECT($Q$4),Y$6,0)*INDIRECT($P$3),VLOOKUP($P222,INDIRECT($Q$4),Y$6,0))</f>
        <v>81125.397601045581</v>
      </c>
      <c r="Z222" s="394" cm="1">
        <f t="array" aca="1" ref="Z222" ca="1">IF($Q222="Y",VLOOKUP($P222,INDIRECT($Q$4),Z$6,0)*INDIRECT($P$3),VLOOKUP($P222,INDIRECT($Q$4),Z$6,0))</f>
        <v>85908.5516752603</v>
      </c>
      <c r="AA222" s="406" t="str">
        <f t="shared" si="123"/>
        <v>08567C</v>
      </c>
      <c r="AB222" s="406" t="str">
        <f t="shared" si="124"/>
        <v>Y</v>
      </c>
      <c r="AC222" s="412" t="str">
        <f t="shared" si="145"/>
        <v>Public Works Safety Specialist</v>
      </c>
      <c r="AD222" s="406">
        <f t="shared" si="135"/>
        <v>29</v>
      </c>
      <c r="AE222" s="398" t="str">
        <f t="shared" si="125"/>
        <v>E</v>
      </c>
      <c r="AF222" s="403">
        <f t="shared" ca="1" si="126"/>
        <v>29.844000000000001</v>
      </c>
      <c r="AG222" s="403">
        <f t="shared" ca="1" si="127"/>
        <v>31.481000000000002</v>
      </c>
      <c r="AH222" s="403">
        <f t="shared" ca="1" si="128"/>
        <v>33.116999999999997</v>
      </c>
      <c r="AI222" s="403">
        <f t="shared" ca="1" si="129"/>
        <v>34.850999999999999</v>
      </c>
      <c r="AJ222" s="403">
        <f t="shared" ca="1" si="130"/>
        <v>36.704000000000001</v>
      </c>
      <c r="AK222" s="403">
        <f t="shared" ca="1" si="131"/>
        <v>39.003</v>
      </c>
      <c r="AL222" s="403">
        <f t="shared" ca="1" si="132"/>
        <v>41.302999999999997</v>
      </c>
      <c r="AN222" s="9" t="e">
        <f t="shared" si="133"/>
        <v>#VALUE!</v>
      </c>
    </row>
    <row r="223" spans="1:40" s="8" customFormat="1" ht="12.75" customHeight="1">
      <c r="A223" s="272" t="s">
        <v>91</v>
      </c>
      <c r="B223" s="272" t="s">
        <v>586</v>
      </c>
      <c r="C223" s="272">
        <v>63</v>
      </c>
      <c r="D223" s="273" t="s">
        <v>585</v>
      </c>
      <c r="E223" s="265">
        <v>385</v>
      </c>
      <c r="F223" s="262">
        <v>8</v>
      </c>
      <c r="G223" s="285">
        <f t="shared" ca="1" si="136"/>
        <v>31.615298564603282</v>
      </c>
      <c r="H223" s="285">
        <f t="shared" ca="1" si="137"/>
        <v>33.275306626452142</v>
      </c>
      <c r="I223" s="285">
        <f t="shared" ca="1" si="138"/>
        <v>35.014713354403277</v>
      </c>
      <c r="J223" s="285">
        <f t="shared" ca="1" si="139"/>
        <v>36.868791058065241</v>
      </c>
      <c r="K223" s="285">
        <f t="shared" ca="1" si="140"/>
        <v>38.801618708902147</v>
      </c>
      <c r="L223" s="285">
        <f t="shared" ca="1" si="141"/>
        <v>41.156934990809368</v>
      </c>
      <c r="M223" s="285">
        <f t="shared" ca="1" si="142"/>
        <v>43.51225127271659</v>
      </c>
      <c r="N223" s="9"/>
      <c r="O223" s="9"/>
      <c r="P223" s="409" t="str">
        <f t="shared" si="143"/>
        <v>52948C</v>
      </c>
      <c r="Q223" s="397" t="s">
        <v>826</v>
      </c>
      <c r="R223" s="409" t="str">
        <f t="shared" si="144"/>
        <v>Public Works Workforce Coord</v>
      </c>
      <c r="S223" s="397">
        <f t="shared" si="134"/>
        <v>63</v>
      </c>
      <c r="T223" s="394" cm="1">
        <f t="array" aca="1" ref="T223" ca="1">IF($Q223="Y",VLOOKUP($P223,INDIRECT($Q$4),T$6,0)*INDIRECT($P$3),VLOOKUP($P223,INDIRECT($Q$4),T$6,0))</f>
        <v>31.615298564603282</v>
      </c>
      <c r="U223" s="394" cm="1">
        <f t="array" aca="1" ref="U223" ca="1">IF($Q223="Y",VLOOKUP($P223,INDIRECT($Q$4),U$6,0)*INDIRECT($P$3),VLOOKUP($P223,INDIRECT($Q$4),U$6,0))</f>
        <v>33.275306626452142</v>
      </c>
      <c r="V223" s="394" cm="1">
        <f t="array" aca="1" ref="V223" ca="1">IF($Q223="Y",VLOOKUP($P223,INDIRECT($Q$4),V$6,0)*INDIRECT($P$3),VLOOKUP($P223,INDIRECT($Q$4),V$6,0))</f>
        <v>35.014713354403277</v>
      </c>
      <c r="W223" s="394" cm="1">
        <f t="array" aca="1" ref="W223" ca="1">IF($Q223="Y",VLOOKUP($P223,INDIRECT($Q$4),W$6,0)*INDIRECT($P$3),VLOOKUP($P223,INDIRECT($Q$4),W$6,0))</f>
        <v>36.868791058065241</v>
      </c>
      <c r="X223" s="394" cm="1">
        <f t="array" aca="1" ref="X223" ca="1">IF($Q223="Y",VLOOKUP($P223,INDIRECT($Q$4),X$6,0)*INDIRECT($P$3),VLOOKUP($P223,INDIRECT($Q$4),X$6,0))</f>
        <v>38.801618708902147</v>
      </c>
      <c r="Y223" s="394" cm="1">
        <f t="array" aca="1" ref="Y223" ca="1">IF($Q223="Y",VLOOKUP($P223,INDIRECT($Q$4),Y$6,0)*INDIRECT($P$3),VLOOKUP($P223,INDIRECT($Q$4),Y$6,0))</f>
        <v>41.156934990809368</v>
      </c>
      <c r="Z223" s="394" cm="1">
        <f t="array" aca="1" ref="Z223" ca="1">IF($Q223="Y",VLOOKUP($P223,INDIRECT($Q$4),Z$6,0)*INDIRECT($P$3),VLOOKUP($P223,INDIRECT($Q$4),Z$6,0))</f>
        <v>43.51225127271659</v>
      </c>
      <c r="AA223" s="406" t="str">
        <f t="shared" si="123"/>
        <v>52948C</v>
      </c>
      <c r="AB223" s="406" t="str">
        <f t="shared" si="124"/>
        <v>Y</v>
      </c>
      <c r="AC223" s="412" t="str">
        <f t="shared" si="145"/>
        <v>Public Works Workforce Coord</v>
      </c>
      <c r="AD223" s="406">
        <f t="shared" si="135"/>
        <v>63</v>
      </c>
      <c r="AE223" s="398" t="str">
        <f t="shared" si="125"/>
        <v>N</v>
      </c>
      <c r="AF223" s="403">
        <f t="shared" ca="1" si="126"/>
        <v>31.614999999999998</v>
      </c>
      <c r="AG223" s="403">
        <f t="shared" ca="1" si="127"/>
        <v>33.274999999999999</v>
      </c>
      <c r="AH223" s="403">
        <f t="shared" ca="1" si="128"/>
        <v>35.015000000000001</v>
      </c>
      <c r="AI223" s="403">
        <f t="shared" ca="1" si="129"/>
        <v>36.869</v>
      </c>
      <c r="AJ223" s="403">
        <f t="shared" ca="1" si="130"/>
        <v>38.802</v>
      </c>
      <c r="AK223" s="403">
        <f t="shared" ca="1" si="131"/>
        <v>41.156999999999996</v>
      </c>
      <c r="AL223" s="403">
        <f t="shared" ca="1" si="132"/>
        <v>43.512</v>
      </c>
      <c r="AN223" s="9" t="e">
        <f t="shared" si="133"/>
        <v>#VALUE!</v>
      </c>
    </row>
    <row r="224" spans="1:40" ht="12.75" customHeight="1">
      <c r="A224" s="259" t="s">
        <v>16</v>
      </c>
      <c r="B224" s="259" t="s">
        <v>193</v>
      </c>
      <c r="C224" s="259">
        <v>51</v>
      </c>
      <c r="D224" s="260" t="s">
        <v>194</v>
      </c>
      <c r="E224" s="265">
        <v>460</v>
      </c>
      <c r="F224" s="262">
        <v>10</v>
      </c>
      <c r="G224" s="285">
        <f t="shared" ca="1" si="136"/>
        <v>75850.843856459382</v>
      </c>
      <c r="H224" s="285">
        <f t="shared" ca="1" si="137"/>
        <v>79664.220245833203</v>
      </c>
      <c r="I224" s="285">
        <f t="shared" ca="1" si="138"/>
        <v>83968.996305578476</v>
      </c>
      <c r="J224" s="285">
        <f t="shared" ca="1" si="139"/>
        <v>88276.646047606599</v>
      </c>
      <c r="K224" s="285">
        <f t="shared" ca="1" si="140"/>
        <v>92785.453549435901</v>
      </c>
      <c r="L224" s="285">
        <f t="shared" ca="1" si="141"/>
        <v>98431.22537402343</v>
      </c>
      <c r="M224" s="285">
        <f t="shared" ca="1" si="142"/>
        <v>104076.99719861092</v>
      </c>
      <c r="P224" s="409" t="str">
        <f t="shared" si="143"/>
        <v>52780C</v>
      </c>
      <c r="Q224" s="397" t="s">
        <v>826</v>
      </c>
      <c r="R224" s="409" t="str">
        <f t="shared" si="144"/>
        <v>Real Estate Coordinator</v>
      </c>
      <c r="S224" s="397">
        <f t="shared" si="134"/>
        <v>51</v>
      </c>
      <c r="T224" s="394" cm="1">
        <f t="array" aca="1" ref="T224" ca="1">IF($Q224="Y",VLOOKUP($P224,INDIRECT($Q$4),T$6,0)*INDIRECT($P$3),VLOOKUP($P224,INDIRECT($Q$4),T$6,0))</f>
        <v>75850.843856459382</v>
      </c>
      <c r="U224" s="394" cm="1">
        <f t="array" aca="1" ref="U224" ca="1">IF($Q224="Y",VLOOKUP($P224,INDIRECT($Q$4),U$6,0)*INDIRECT($P$3),VLOOKUP($P224,INDIRECT($Q$4),U$6,0))</f>
        <v>79664.220245833203</v>
      </c>
      <c r="V224" s="394" cm="1">
        <f t="array" aca="1" ref="V224" ca="1">IF($Q224="Y",VLOOKUP($P224,INDIRECT($Q$4),V$6,0)*INDIRECT($P$3),VLOOKUP($P224,INDIRECT($Q$4),V$6,0))</f>
        <v>83968.996305578476</v>
      </c>
      <c r="W224" s="394" cm="1">
        <f t="array" aca="1" ref="W224" ca="1">IF($Q224="Y",VLOOKUP($P224,INDIRECT($Q$4),W$6,0)*INDIRECT($P$3),VLOOKUP($P224,INDIRECT($Q$4),W$6,0))</f>
        <v>88276.646047606599</v>
      </c>
      <c r="X224" s="394" cm="1">
        <f t="array" aca="1" ref="X224" ca="1">IF($Q224="Y",VLOOKUP($P224,INDIRECT($Q$4),X$6,0)*INDIRECT($P$3),VLOOKUP($P224,INDIRECT($Q$4),X$6,0))</f>
        <v>92785.453549435901</v>
      </c>
      <c r="Y224" s="394" cm="1">
        <f t="array" aca="1" ref="Y224" ca="1">IF($Q224="Y",VLOOKUP($P224,INDIRECT($Q$4),Y$6,0)*INDIRECT($P$3),VLOOKUP($P224,INDIRECT($Q$4),Y$6,0))</f>
        <v>98431.22537402343</v>
      </c>
      <c r="Z224" s="394" cm="1">
        <f t="array" aca="1" ref="Z224" ca="1">IF($Q224="Y",VLOOKUP($P224,INDIRECT($Q$4),Z$6,0)*INDIRECT($P$3),VLOOKUP($P224,INDIRECT($Q$4),Z$6,0))</f>
        <v>104076.99719861092</v>
      </c>
      <c r="AA224" s="406" t="str">
        <f t="shared" si="123"/>
        <v>52780C</v>
      </c>
      <c r="AB224" s="406" t="str">
        <f t="shared" si="124"/>
        <v>Y</v>
      </c>
      <c r="AC224" s="412" t="str">
        <f t="shared" si="145"/>
        <v>Real Estate Coordinator</v>
      </c>
      <c r="AD224" s="406">
        <f t="shared" si="135"/>
        <v>51</v>
      </c>
      <c r="AE224" s="398" t="str">
        <f t="shared" si="125"/>
        <v>E</v>
      </c>
      <c r="AF224" s="403">
        <f t="shared" ca="1" si="126"/>
        <v>36.466999999999999</v>
      </c>
      <c r="AG224" s="403">
        <f t="shared" ca="1" si="127"/>
        <v>38.300999999999995</v>
      </c>
      <c r="AH224" s="403">
        <f t="shared" ca="1" si="128"/>
        <v>40.369999999999997</v>
      </c>
      <c r="AI224" s="403">
        <f t="shared" ca="1" si="129"/>
        <v>42.440999999999995</v>
      </c>
      <c r="AJ224" s="403">
        <f t="shared" ca="1" si="130"/>
        <v>44.608999999999995</v>
      </c>
      <c r="AK224" s="403">
        <f t="shared" ca="1" si="131"/>
        <v>47.323</v>
      </c>
      <c r="AL224" s="403">
        <f t="shared" ca="1" si="132"/>
        <v>50.037999999999997</v>
      </c>
      <c r="AN224" s="9" t="e">
        <f t="shared" si="133"/>
        <v>#VALUE!</v>
      </c>
    </row>
    <row r="225" spans="1:40" ht="12.75" customHeight="1">
      <c r="A225" s="272" t="s">
        <v>91</v>
      </c>
      <c r="B225" s="272" t="s">
        <v>646</v>
      </c>
      <c r="C225" s="272">
        <v>63</v>
      </c>
      <c r="D225" s="273" t="s">
        <v>642</v>
      </c>
      <c r="E225" s="265">
        <v>385</v>
      </c>
      <c r="F225" s="262">
        <v>8</v>
      </c>
      <c r="G225" s="285">
        <f t="shared" ca="1" si="136"/>
        <v>31.615298564603282</v>
      </c>
      <c r="H225" s="285">
        <f t="shared" ca="1" si="137"/>
        <v>33.275306626452142</v>
      </c>
      <c r="I225" s="285">
        <f t="shared" ca="1" si="138"/>
        <v>35.014713354403277</v>
      </c>
      <c r="J225" s="285">
        <f t="shared" ca="1" si="139"/>
        <v>36.868791058065241</v>
      </c>
      <c r="K225" s="285">
        <f t="shared" ca="1" si="140"/>
        <v>38.801618708902147</v>
      </c>
      <c r="L225" s="285">
        <f t="shared" ca="1" si="141"/>
        <v>41.156934990809368</v>
      </c>
      <c r="M225" s="285">
        <f t="shared" ca="1" si="142"/>
        <v>43.51225127271659</v>
      </c>
      <c r="P225" s="409" t="str">
        <f t="shared" si="143"/>
        <v>08700C</v>
      </c>
      <c r="Q225" s="397" t="s">
        <v>826</v>
      </c>
      <c r="R225" s="409" t="str">
        <f t="shared" si="144"/>
        <v>Records Management Specialist</v>
      </c>
      <c r="S225" s="397">
        <f t="shared" si="134"/>
        <v>63</v>
      </c>
      <c r="T225" s="394" cm="1">
        <f t="array" aca="1" ref="T225" ca="1">IF($Q225="Y",VLOOKUP($P225,INDIRECT($Q$4),T$6,0)*INDIRECT($P$3),VLOOKUP($P225,INDIRECT($Q$4),T$6,0))</f>
        <v>31.615298564603282</v>
      </c>
      <c r="U225" s="394" cm="1">
        <f t="array" aca="1" ref="U225" ca="1">IF($Q225="Y",VLOOKUP($P225,INDIRECT($Q$4),U$6,0)*INDIRECT($P$3),VLOOKUP($P225,INDIRECT($Q$4),U$6,0))</f>
        <v>33.275306626452142</v>
      </c>
      <c r="V225" s="394" cm="1">
        <f t="array" aca="1" ref="V225" ca="1">IF($Q225="Y",VLOOKUP($P225,INDIRECT($Q$4),V$6,0)*INDIRECT($P$3),VLOOKUP($P225,INDIRECT($Q$4),V$6,0))</f>
        <v>35.014713354403277</v>
      </c>
      <c r="W225" s="394" cm="1">
        <f t="array" aca="1" ref="W225" ca="1">IF($Q225="Y",VLOOKUP($P225,INDIRECT($Q$4),W$6,0)*INDIRECT($P$3),VLOOKUP($P225,INDIRECT($Q$4),W$6,0))</f>
        <v>36.868791058065241</v>
      </c>
      <c r="X225" s="394" cm="1">
        <f t="array" aca="1" ref="X225" ca="1">IF($Q225="Y",VLOOKUP($P225,INDIRECT($Q$4),X$6,0)*INDIRECT($P$3),VLOOKUP($P225,INDIRECT($Q$4),X$6,0))</f>
        <v>38.801618708902147</v>
      </c>
      <c r="Y225" s="394" cm="1">
        <f t="array" aca="1" ref="Y225" ca="1">IF($Q225="Y",VLOOKUP($P225,INDIRECT($Q$4),Y$6,0)*INDIRECT($P$3),VLOOKUP($P225,INDIRECT($Q$4),Y$6,0))</f>
        <v>41.156934990809368</v>
      </c>
      <c r="Z225" s="394" cm="1">
        <f t="array" aca="1" ref="Z225" ca="1">IF($Q225="Y",VLOOKUP($P225,INDIRECT($Q$4),Z$6,0)*INDIRECT($P$3),VLOOKUP($P225,INDIRECT($Q$4),Z$6,0))</f>
        <v>43.51225127271659</v>
      </c>
      <c r="AA225" s="406" t="str">
        <f t="shared" si="123"/>
        <v>08700C</v>
      </c>
      <c r="AB225" s="406" t="str">
        <f t="shared" si="124"/>
        <v>Y</v>
      </c>
      <c r="AC225" s="412" t="str">
        <f t="shared" si="145"/>
        <v>Records Management Specialist</v>
      </c>
      <c r="AD225" s="406">
        <f t="shared" si="135"/>
        <v>63</v>
      </c>
      <c r="AE225" s="398" t="str">
        <f t="shared" si="125"/>
        <v>N</v>
      </c>
      <c r="AF225" s="403">
        <f t="shared" ca="1" si="126"/>
        <v>31.614999999999998</v>
      </c>
      <c r="AG225" s="403">
        <f t="shared" ca="1" si="127"/>
        <v>33.274999999999999</v>
      </c>
      <c r="AH225" s="403">
        <f t="shared" ca="1" si="128"/>
        <v>35.015000000000001</v>
      </c>
      <c r="AI225" s="403">
        <f t="shared" ca="1" si="129"/>
        <v>36.869</v>
      </c>
      <c r="AJ225" s="403">
        <f t="shared" ca="1" si="130"/>
        <v>38.802</v>
      </c>
      <c r="AK225" s="403">
        <f t="shared" ca="1" si="131"/>
        <v>41.156999999999996</v>
      </c>
      <c r="AL225" s="403">
        <f t="shared" ca="1" si="132"/>
        <v>43.512</v>
      </c>
      <c r="AN225" s="9" t="e">
        <f t="shared" si="133"/>
        <v>#VALUE!</v>
      </c>
    </row>
    <row r="226" spans="1:40" ht="12.75" customHeight="1">
      <c r="A226" s="272" t="s">
        <v>91</v>
      </c>
      <c r="B226" s="272" t="s">
        <v>917</v>
      </c>
      <c r="C226" s="272" t="s">
        <v>274</v>
      </c>
      <c r="D226" s="273" t="s">
        <v>918</v>
      </c>
      <c r="E226" s="265">
        <v>328</v>
      </c>
      <c r="F226" s="262">
        <v>7</v>
      </c>
      <c r="G226" s="285">
        <f t="shared" ref="G226:M226" si="146">T226</f>
        <v>26.203336635000213</v>
      </c>
      <c r="H226" s="285">
        <f t="shared" si="146"/>
        <v>27.863665519712953</v>
      </c>
      <c r="I226" s="285">
        <f t="shared" si="146"/>
        <v>29.332282955624052</v>
      </c>
      <c r="J226" s="285">
        <f t="shared" si="146"/>
        <v>30.955637129843737</v>
      </c>
      <c r="K226" s="285">
        <f t="shared" si="146"/>
        <v>32.617675488640593</v>
      </c>
      <c r="L226" s="285">
        <f t="shared" si="146"/>
        <v>34.59754808160416</v>
      </c>
      <c r="M226" s="285">
        <f t="shared" si="146"/>
        <v>36.57742067456774</v>
      </c>
      <c r="P226" s="409" t="str">
        <f t="shared" si="143"/>
        <v>53053C</v>
      </c>
      <c r="Q226" s="397" t="s">
        <v>826</v>
      </c>
      <c r="R226" s="409" t="str">
        <f t="shared" si="144"/>
        <v>Recycling Services Program Assistant</v>
      </c>
      <c r="S226" s="397" t="str">
        <f t="shared" si="134"/>
        <v>07</v>
      </c>
      <c r="T226" s="487">
        <v>26.203336635000213</v>
      </c>
      <c r="U226" s="487">
        <v>27.863665519712953</v>
      </c>
      <c r="V226" s="487">
        <v>29.332282955624052</v>
      </c>
      <c r="W226" s="487">
        <v>30.955637129843737</v>
      </c>
      <c r="X226" s="487">
        <v>32.617675488640593</v>
      </c>
      <c r="Y226" s="487">
        <v>34.59754808160416</v>
      </c>
      <c r="Z226" s="487">
        <v>36.57742067456774</v>
      </c>
      <c r="AA226" s="406" t="str">
        <f t="shared" si="123"/>
        <v>53053C</v>
      </c>
      <c r="AB226" s="406" t="str">
        <f t="shared" si="124"/>
        <v>Y</v>
      </c>
      <c r="AC226" s="412" t="str">
        <f t="shared" si="145"/>
        <v>Recycling Services Program Assistant</v>
      </c>
      <c r="AD226" s="406" t="str">
        <f t="shared" si="135"/>
        <v>07</v>
      </c>
      <c r="AE226" s="398" t="str">
        <f t="shared" si="125"/>
        <v>N</v>
      </c>
      <c r="AF226" s="403">
        <f t="shared" si="126"/>
        <v>26.202999999999999</v>
      </c>
      <c r="AG226" s="403">
        <f t="shared" si="127"/>
        <v>27.864000000000001</v>
      </c>
      <c r="AH226" s="403">
        <f t="shared" si="128"/>
        <v>29.332000000000001</v>
      </c>
      <c r="AI226" s="403">
        <f t="shared" si="129"/>
        <v>30.956</v>
      </c>
      <c r="AJ226" s="403">
        <f t="shared" si="130"/>
        <v>32.618000000000002</v>
      </c>
      <c r="AK226" s="403">
        <f t="shared" si="131"/>
        <v>34.597999999999999</v>
      </c>
      <c r="AL226" s="403">
        <f t="shared" si="132"/>
        <v>36.576999999999998</v>
      </c>
      <c r="AN226" s="9" t="e">
        <f t="shared" si="133"/>
        <v>#VALUE!</v>
      </c>
    </row>
    <row r="227" spans="1:40" ht="12.75" customHeight="1">
      <c r="A227" s="259" t="s">
        <v>16</v>
      </c>
      <c r="B227" s="259" t="s">
        <v>195</v>
      </c>
      <c r="C227" s="259">
        <v>168</v>
      </c>
      <c r="D227" s="260" t="s">
        <v>196</v>
      </c>
      <c r="E227" s="265">
        <v>385</v>
      </c>
      <c r="F227" s="262">
        <v>8</v>
      </c>
      <c r="G227" s="285">
        <f t="shared" ca="1" si="136"/>
        <v>76205.079797786995</v>
      </c>
      <c r="H227" s="285">
        <f t="shared" ca="1" si="137"/>
        <v>80214.418329394524</v>
      </c>
      <c r="I227" s="285">
        <f t="shared" ca="1" si="138"/>
        <v>84436.521423543789</v>
      </c>
      <c r="J227" s="285">
        <f t="shared" ca="1" si="139"/>
        <v>89965.405032433046</v>
      </c>
      <c r="K227" s="285">
        <f t="shared" ca="1" si="140"/>
        <v>0</v>
      </c>
      <c r="L227" s="285">
        <f t="shared" ca="1" si="141"/>
        <v>0</v>
      </c>
      <c r="M227" s="285">
        <f t="shared" ca="1" si="142"/>
        <v>0</v>
      </c>
      <c r="P227" s="409" t="str">
        <f t="shared" si="143"/>
        <v>08840C</v>
      </c>
      <c r="Q227" s="397" t="s">
        <v>826</v>
      </c>
      <c r="R227" s="409" t="str">
        <f t="shared" si="144"/>
        <v>Registered Professional Nurse</v>
      </c>
      <c r="S227" s="397">
        <f t="shared" si="134"/>
        <v>168</v>
      </c>
      <c r="T227" s="394" cm="1">
        <f t="array" aca="1" ref="T227" ca="1">IF($Q227="Y",VLOOKUP($P227,INDIRECT($Q$4),T$6,0)*INDIRECT($P$3),VLOOKUP($P227,INDIRECT($Q$4),T$6,0))</f>
        <v>76205.079797786995</v>
      </c>
      <c r="U227" s="394" cm="1">
        <f t="array" aca="1" ref="U227" ca="1">IF($Q227="Y",VLOOKUP($P227,INDIRECT($Q$4),U$6,0)*INDIRECT($P$3),VLOOKUP($P227,INDIRECT($Q$4),U$6,0))</f>
        <v>80214.418329394524</v>
      </c>
      <c r="V227" s="394" cm="1">
        <f t="array" aca="1" ref="V227" ca="1">IF($Q227="Y",VLOOKUP($P227,INDIRECT($Q$4),V$6,0)*INDIRECT($P$3),VLOOKUP($P227,INDIRECT($Q$4),V$6,0))</f>
        <v>84436.521423543789</v>
      </c>
      <c r="W227" s="394" cm="1">
        <f t="array" aca="1" ref="W227" ca="1">IF($Q227="Y",VLOOKUP($P227,INDIRECT($Q$4),W$6,0)*INDIRECT($P$3),VLOOKUP($P227,INDIRECT($Q$4),W$6,0))</f>
        <v>89965.405032433046</v>
      </c>
      <c r="X227" s="394" cm="1">
        <f t="array" aca="1" ref="X227" ca="1">IF($Q227="Y",VLOOKUP($P227,INDIRECT($Q$4),X$6,0)*INDIRECT($P$3),VLOOKUP($P227,INDIRECT($Q$4),X$6,0))</f>
        <v>0</v>
      </c>
      <c r="Y227" s="394" cm="1">
        <f t="array" aca="1" ref="Y227" ca="1">IF($Q227="Y",VLOOKUP($P227,INDIRECT($Q$4),Y$6,0)*INDIRECT($P$3),VLOOKUP($P227,INDIRECT($Q$4),Y$6,0))</f>
        <v>0</v>
      </c>
      <c r="Z227" s="394" cm="1">
        <f t="array" aca="1" ref="Z227" ca="1">IF($Q227="Y",VLOOKUP($P227,INDIRECT($Q$4),Z$6,0)*INDIRECT($P$3),VLOOKUP($P227,INDIRECT($Q$4),Z$6,0))</f>
        <v>0</v>
      </c>
      <c r="AA227" s="406" t="str">
        <f t="shared" si="123"/>
        <v>08840C</v>
      </c>
      <c r="AB227" s="406" t="str">
        <f t="shared" si="124"/>
        <v>Y</v>
      </c>
      <c r="AC227" s="412" t="str">
        <f t="shared" si="145"/>
        <v>Registered Professional Nurse</v>
      </c>
      <c r="AD227" s="406">
        <f t="shared" si="135"/>
        <v>168</v>
      </c>
      <c r="AE227" s="398" t="str">
        <f t="shared" si="125"/>
        <v>E</v>
      </c>
      <c r="AF227" s="403">
        <f t="shared" ca="1" si="126"/>
        <v>36.637999999999998</v>
      </c>
      <c r="AG227" s="403">
        <f t="shared" ca="1" si="127"/>
        <v>38.564999999999998</v>
      </c>
      <c r="AH227" s="403">
        <f t="shared" ca="1" si="128"/>
        <v>40.594999999999999</v>
      </c>
      <c r="AI227" s="403">
        <f t="shared" ca="1" si="129"/>
        <v>43.253</v>
      </c>
      <c r="AJ227" s="403">
        <f t="shared" ca="1" si="130"/>
        <v>0</v>
      </c>
      <c r="AK227" s="403">
        <f t="shared" ca="1" si="131"/>
        <v>0</v>
      </c>
      <c r="AL227" s="403">
        <f t="shared" ca="1" si="132"/>
        <v>0</v>
      </c>
      <c r="AN227" s="9" t="e">
        <f t="shared" si="133"/>
        <v>#VALUE!</v>
      </c>
    </row>
    <row r="228" spans="1:40" ht="12.75" customHeight="1">
      <c r="A228" s="259" t="s">
        <v>16</v>
      </c>
      <c r="B228" s="259" t="s">
        <v>1047</v>
      </c>
      <c r="C228" s="259">
        <v>40</v>
      </c>
      <c r="D228" s="260" t="s">
        <v>647</v>
      </c>
      <c r="E228" s="265">
        <v>410</v>
      </c>
      <c r="F228" s="262">
        <v>9</v>
      </c>
      <c r="G228" s="285">
        <f t="shared" si="136"/>
        <v>66956.797190964338</v>
      </c>
      <c r="H228" s="285">
        <f t="shared" si="137"/>
        <v>70520.1632217281</v>
      </c>
      <c r="I228" s="285">
        <f t="shared" si="138"/>
        <v>74457.107949265512</v>
      </c>
      <c r="J228" s="285">
        <f t="shared" si="139"/>
        <v>78517.621014966469</v>
      </c>
      <c r="K228" s="285">
        <f t="shared" si="140"/>
        <v>82655.723502305031</v>
      </c>
      <c r="L228" s="285">
        <f t="shared" si="141"/>
        <v>87600.620079963643</v>
      </c>
      <c r="M228" s="285">
        <f t="shared" si="142"/>
        <v>92545.516657622327</v>
      </c>
      <c r="P228" s="409" t="str">
        <f t="shared" si="143"/>
        <v>52972C</v>
      </c>
      <c r="Q228" s="397" t="s">
        <v>826</v>
      </c>
      <c r="R228" s="409" t="str">
        <f t="shared" si="144"/>
        <v>Rental Housing Liaison</v>
      </c>
      <c r="S228" s="397">
        <f t="shared" si="134"/>
        <v>40</v>
      </c>
      <c r="T228" s="394">
        <v>66956.797190964338</v>
      </c>
      <c r="U228" s="394">
        <v>70520.1632217281</v>
      </c>
      <c r="V228" s="394">
        <v>74457.107949265512</v>
      </c>
      <c r="W228" s="394">
        <v>78517.621014966469</v>
      </c>
      <c r="X228" s="394">
        <v>82655.723502305031</v>
      </c>
      <c r="Y228" s="394">
        <v>87600.620079963643</v>
      </c>
      <c r="Z228" s="394">
        <v>92545.516657622327</v>
      </c>
      <c r="AA228" s="406" t="str">
        <f t="shared" si="123"/>
        <v>52972C</v>
      </c>
      <c r="AB228" s="406" t="str">
        <f t="shared" si="124"/>
        <v>Y</v>
      </c>
      <c r="AC228" s="412" t="str">
        <f t="shared" si="145"/>
        <v>Rental Housing Liaison</v>
      </c>
      <c r="AD228" s="406">
        <f t="shared" si="135"/>
        <v>40</v>
      </c>
      <c r="AE228" s="398" t="str">
        <f t="shared" si="125"/>
        <v>E</v>
      </c>
      <c r="AF228" s="403">
        <f t="shared" si="126"/>
        <v>32.190999999999995</v>
      </c>
      <c r="AG228" s="403">
        <f t="shared" si="127"/>
        <v>33.903999999999996</v>
      </c>
      <c r="AH228" s="403">
        <f t="shared" si="128"/>
        <v>35.796999999999997</v>
      </c>
      <c r="AI228" s="403">
        <f t="shared" si="129"/>
        <v>37.748999999999995</v>
      </c>
      <c r="AJ228" s="403">
        <f t="shared" si="130"/>
        <v>39.738999999999997</v>
      </c>
      <c r="AK228" s="403">
        <f t="shared" si="131"/>
        <v>42.116</v>
      </c>
      <c r="AL228" s="403">
        <f t="shared" si="132"/>
        <v>44.494</v>
      </c>
      <c r="AN228" s="9" t="e">
        <f t="shared" si="133"/>
        <v>#VALUE!</v>
      </c>
    </row>
    <row r="229" spans="1:40" ht="12.75" customHeight="1">
      <c r="A229" s="259" t="s">
        <v>16</v>
      </c>
      <c r="B229" s="259" t="s">
        <v>493</v>
      </c>
      <c r="C229" s="259">
        <v>45</v>
      </c>
      <c r="D229" s="260" t="s">
        <v>491</v>
      </c>
      <c r="E229" s="265">
        <v>430</v>
      </c>
      <c r="F229" s="262">
        <v>9</v>
      </c>
      <c r="G229" s="285">
        <f t="shared" ca="1" si="136"/>
        <v>70603.500007931434</v>
      </c>
      <c r="H229" s="285">
        <f t="shared" ca="1" si="137"/>
        <v>74336.413293384787</v>
      </c>
      <c r="I229" s="285">
        <f t="shared" ca="1" si="138"/>
        <v>78557.852566926696</v>
      </c>
      <c r="J229" s="285">
        <f t="shared" ca="1" si="139"/>
        <v>82736.186606225529</v>
      </c>
      <c r="K229" s="285">
        <f t="shared" ca="1" si="140"/>
        <v>87167.404686417227</v>
      </c>
      <c r="L229" s="285">
        <f t="shared" ca="1" si="141"/>
        <v>92346.370778017896</v>
      </c>
      <c r="M229" s="285">
        <f t="shared" ca="1" si="142"/>
        <v>97525.336869618535</v>
      </c>
      <c r="P229" s="409" t="str">
        <f t="shared" si="143"/>
        <v>08859C</v>
      </c>
      <c r="Q229" s="397" t="s">
        <v>826</v>
      </c>
      <c r="R229" s="409" t="str">
        <f t="shared" si="144"/>
        <v>Rental Licenses Operations Analyst</v>
      </c>
      <c r="S229" s="397">
        <f t="shared" si="134"/>
        <v>45</v>
      </c>
      <c r="T229" s="394" cm="1">
        <f t="array" aca="1" ref="T229" ca="1">IF($Q229="Y",VLOOKUP($P229,INDIRECT($Q$4),T$6,0)*INDIRECT($P$3),VLOOKUP($P229,INDIRECT($Q$4),T$6,0))</f>
        <v>70603.500007931434</v>
      </c>
      <c r="U229" s="394" cm="1">
        <f t="array" aca="1" ref="U229" ca="1">IF($Q229="Y",VLOOKUP($P229,INDIRECT($Q$4),U$6,0)*INDIRECT($P$3),VLOOKUP($P229,INDIRECT($Q$4),U$6,0))</f>
        <v>74336.413293384787</v>
      </c>
      <c r="V229" s="394" cm="1">
        <f t="array" aca="1" ref="V229" ca="1">IF($Q229="Y",VLOOKUP($P229,INDIRECT($Q$4),V$6,0)*INDIRECT($P$3),VLOOKUP($P229,INDIRECT($Q$4),V$6,0))</f>
        <v>78557.852566926696</v>
      </c>
      <c r="W229" s="394" cm="1">
        <f t="array" aca="1" ref="W229" ca="1">IF($Q229="Y",VLOOKUP($P229,INDIRECT($Q$4),W$6,0)*INDIRECT($P$3),VLOOKUP($P229,INDIRECT($Q$4),W$6,0))</f>
        <v>82736.186606225529</v>
      </c>
      <c r="X229" s="394" cm="1">
        <f t="array" aca="1" ref="X229" ca="1">IF($Q229="Y",VLOOKUP($P229,INDIRECT($Q$4),X$6,0)*INDIRECT($P$3),VLOOKUP($P229,INDIRECT($Q$4),X$6,0))</f>
        <v>87167.404686417227</v>
      </c>
      <c r="Y229" s="394" cm="1">
        <f t="array" aca="1" ref="Y229" ca="1">IF($Q229="Y",VLOOKUP($P229,INDIRECT($Q$4),Y$6,0)*INDIRECT($P$3),VLOOKUP($P229,INDIRECT($Q$4),Y$6,0))</f>
        <v>92346.370778017896</v>
      </c>
      <c r="Z229" s="394" cm="1">
        <f t="array" aca="1" ref="Z229" ca="1">IF($Q229="Y",VLOOKUP($P229,INDIRECT($Q$4),Z$6,0)*INDIRECT($P$3),VLOOKUP($P229,INDIRECT($Q$4),Z$6,0))</f>
        <v>97525.336869618535</v>
      </c>
      <c r="AA229" s="406" t="str">
        <f t="shared" si="123"/>
        <v>08859C</v>
      </c>
      <c r="AB229" s="406" t="str">
        <f t="shared" si="124"/>
        <v>Y</v>
      </c>
      <c r="AC229" s="412" t="str">
        <f t="shared" si="145"/>
        <v>Rental Licenses Operations Analyst</v>
      </c>
      <c r="AD229" s="406">
        <f t="shared" si="135"/>
        <v>45</v>
      </c>
      <c r="AE229" s="398" t="str">
        <f t="shared" si="125"/>
        <v>E</v>
      </c>
      <c r="AF229" s="403">
        <f t="shared" ca="1" si="126"/>
        <v>33.943999999999996</v>
      </c>
      <c r="AG229" s="403">
        <f t="shared" ca="1" si="127"/>
        <v>35.738999999999997</v>
      </c>
      <c r="AH229" s="403">
        <f t="shared" ca="1" si="128"/>
        <v>37.768999999999998</v>
      </c>
      <c r="AI229" s="403">
        <f t="shared" ca="1" si="129"/>
        <v>39.777999999999999</v>
      </c>
      <c r="AJ229" s="403">
        <f t="shared" ca="1" si="130"/>
        <v>41.907999999999994</v>
      </c>
      <c r="AK229" s="403">
        <f t="shared" ca="1" si="131"/>
        <v>44.397999999999996</v>
      </c>
      <c r="AL229" s="403">
        <f t="shared" ca="1" si="132"/>
        <v>46.887999999999998</v>
      </c>
      <c r="AN229" s="9" t="e">
        <f t="shared" si="133"/>
        <v>#VALUE!</v>
      </c>
    </row>
    <row r="230" spans="1:40" ht="12.75" customHeight="1">
      <c r="A230" s="259" t="s">
        <v>16</v>
      </c>
      <c r="B230" s="259" t="s">
        <v>445</v>
      </c>
      <c r="C230" s="259">
        <v>29</v>
      </c>
      <c r="D230" s="260" t="s">
        <v>447</v>
      </c>
      <c r="E230" s="265">
        <v>383</v>
      </c>
      <c r="F230" s="262">
        <v>8</v>
      </c>
      <c r="G230" s="285">
        <f t="shared" ca="1" si="136"/>
        <v>62074.410992361401</v>
      </c>
      <c r="H230" s="285">
        <f t="shared" ca="1" si="137"/>
        <v>65479.724497567106</v>
      </c>
      <c r="I230" s="285">
        <f t="shared" ca="1" si="138"/>
        <v>68882.16432048993</v>
      </c>
      <c r="J230" s="285">
        <f t="shared" ca="1" si="139"/>
        <v>72488.635585496784</v>
      </c>
      <c r="K230" s="285">
        <f t="shared" ca="1" si="140"/>
        <v>76342.243526830847</v>
      </c>
      <c r="L230" s="285">
        <f t="shared" ca="1" si="141"/>
        <v>81125.397601045581</v>
      </c>
      <c r="M230" s="285">
        <f t="shared" ca="1" si="142"/>
        <v>85908.5516752603</v>
      </c>
      <c r="P230" s="409" t="str">
        <f t="shared" si="143"/>
        <v>08865C</v>
      </c>
      <c r="Q230" s="397" t="s">
        <v>826</v>
      </c>
      <c r="R230" s="409" t="str">
        <f t="shared" si="144"/>
        <v>Research Associate</v>
      </c>
      <c r="S230" s="397">
        <f t="shared" si="134"/>
        <v>29</v>
      </c>
      <c r="T230" s="394" cm="1">
        <f t="array" aca="1" ref="T230" ca="1">IF($Q230="Y",VLOOKUP($P230,INDIRECT($Q$4),T$6,0)*INDIRECT($P$3),VLOOKUP($P230,INDIRECT($Q$4),T$6,0))</f>
        <v>62074.410992361401</v>
      </c>
      <c r="U230" s="394" cm="1">
        <f t="array" aca="1" ref="U230" ca="1">IF($Q230="Y",VLOOKUP($P230,INDIRECT($Q$4),U$6,0)*INDIRECT($P$3),VLOOKUP($P230,INDIRECT($Q$4),U$6,0))</f>
        <v>65479.724497567106</v>
      </c>
      <c r="V230" s="394" cm="1">
        <f t="array" aca="1" ref="V230" ca="1">IF($Q230="Y",VLOOKUP($P230,INDIRECT($Q$4),V$6,0)*INDIRECT($P$3),VLOOKUP($P230,INDIRECT($Q$4),V$6,0))</f>
        <v>68882.16432048993</v>
      </c>
      <c r="W230" s="394" cm="1">
        <f t="array" aca="1" ref="W230" ca="1">IF($Q230="Y",VLOOKUP($P230,INDIRECT($Q$4),W$6,0)*INDIRECT($P$3),VLOOKUP($P230,INDIRECT($Q$4),W$6,0))</f>
        <v>72488.635585496784</v>
      </c>
      <c r="X230" s="394" cm="1">
        <f t="array" aca="1" ref="X230" ca="1">IF($Q230="Y",VLOOKUP($P230,INDIRECT($Q$4),X$6,0)*INDIRECT($P$3),VLOOKUP($P230,INDIRECT($Q$4),X$6,0))</f>
        <v>76342.243526830847</v>
      </c>
      <c r="Y230" s="394" cm="1">
        <f t="array" aca="1" ref="Y230" ca="1">IF($Q230="Y",VLOOKUP($P230,INDIRECT($Q$4),Y$6,0)*INDIRECT($P$3),VLOOKUP($P230,INDIRECT($Q$4),Y$6,0))</f>
        <v>81125.397601045581</v>
      </c>
      <c r="Z230" s="394" cm="1">
        <f t="array" aca="1" ref="Z230" ca="1">IF($Q230="Y",VLOOKUP($P230,INDIRECT($Q$4),Z$6,0)*INDIRECT($P$3),VLOOKUP($P230,INDIRECT($Q$4),Z$6,0))</f>
        <v>85908.5516752603</v>
      </c>
      <c r="AA230" s="406" t="str">
        <f t="shared" si="123"/>
        <v>08865C</v>
      </c>
      <c r="AB230" s="406" t="str">
        <f t="shared" si="124"/>
        <v>Y</v>
      </c>
      <c r="AC230" s="412" t="str">
        <f t="shared" si="145"/>
        <v>Research Associate</v>
      </c>
      <c r="AD230" s="406">
        <f t="shared" si="135"/>
        <v>29</v>
      </c>
      <c r="AE230" s="398" t="str">
        <f t="shared" si="125"/>
        <v>E</v>
      </c>
      <c r="AF230" s="403">
        <f t="shared" ca="1" si="126"/>
        <v>29.844000000000001</v>
      </c>
      <c r="AG230" s="403">
        <f t="shared" ca="1" si="127"/>
        <v>31.481000000000002</v>
      </c>
      <c r="AH230" s="403">
        <f t="shared" ca="1" si="128"/>
        <v>33.116999999999997</v>
      </c>
      <c r="AI230" s="403">
        <f t="shared" ca="1" si="129"/>
        <v>34.850999999999999</v>
      </c>
      <c r="AJ230" s="403">
        <f t="shared" ca="1" si="130"/>
        <v>36.704000000000001</v>
      </c>
      <c r="AK230" s="403">
        <f t="shared" ca="1" si="131"/>
        <v>39.003</v>
      </c>
      <c r="AL230" s="403">
        <f t="shared" ca="1" si="132"/>
        <v>41.302999999999997</v>
      </c>
      <c r="AN230" s="9" t="e">
        <f t="shared" si="133"/>
        <v>#VALUE!</v>
      </c>
    </row>
    <row r="231" spans="1:40" ht="12.75" customHeight="1">
      <c r="A231" s="259" t="s">
        <v>16</v>
      </c>
      <c r="B231" s="259" t="s">
        <v>402</v>
      </c>
      <c r="C231" s="259">
        <v>51</v>
      </c>
      <c r="D231" s="260" t="s">
        <v>399</v>
      </c>
      <c r="E231" s="265">
        <v>455</v>
      </c>
      <c r="F231" s="262">
        <v>10</v>
      </c>
      <c r="G231" s="285">
        <f t="shared" ca="1" si="136"/>
        <v>75850.843856459382</v>
      </c>
      <c r="H231" s="285">
        <f t="shared" ca="1" si="137"/>
        <v>79664.220245833203</v>
      </c>
      <c r="I231" s="285">
        <f t="shared" ca="1" si="138"/>
        <v>83968.996305578476</v>
      </c>
      <c r="J231" s="285">
        <f t="shared" ca="1" si="139"/>
        <v>88276.646047606599</v>
      </c>
      <c r="K231" s="285">
        <f t="shared" ca="1" si="140"/>
        <v>92785.453549435901</v>
      </c>
      <c r="L231" s="285">
        <f t="shared" ca="1" si="141"/>
        <v>98431.22537402343</v>
      </c>
      <c r="M231" s="285">
        <f t="shared" ca="1" si="142"/>
        <v>104076.99719861092</v>
      </c>
      <c r="P231" s="409" t="str">
        <f t="shared" si="143"/>
        <v>08869C</v>
      </c>
      <c r="Q231" s="397" t="s">
        <v>826</v>
      </c>
      <c r="R231" s="409" t="str">
        <f t="shared" si="144"/>
        <v xml:space="preserve">Results Management Program Coordinator </v>
      </c>
      <c r="S231" s="397">
        <f t="shared" si="134"/>
        <v>51</v>
      </c>
      <c r="T231" s="394" cm="1">
        <f t="array" aca="1" ref="T231" ca="1">IF($Q231="Y",VLOOKUP($P231,INDIRECT($Q$4),T$6,0)*INDIRECT($P$3),VLOOKUP($P231,INDIRECT($Q$4),T$6,0))</f>
        <v>75850.843856459382</v>
      </c>
      <c r="U231" s="394" cm="1">
        <f t="array" aca="1" ref="U231" ca="1">IF($Q231="Y",VLOOKUP($P231,INDIRECT($Q$4),U$6,0)*INDIRECT($P$3),VLOOKUP($P231,INDIRECT($Q$4),U$6,0))</f>
        <v>79664.220245833203</v>
      </c>
      <c r="V231" s="394" cm="1">
        <f t="array" aca="1" ref="V231" ca="1">IF($Q231="Y",VLOOKUP($P231,INDIRECT($Q$4),V$6,0)*INDIRECT($P$3),VLOOKUP($P231,INDIRECT($Q$4),V$6,0))</f>
        <v>83968.996305578476</v>
      </c>
      <c r="W231" s="394" cm="1">
        <f t="array" aca="1" ref="W231" ca="1">IF($Q231="Y",VLOOKUP($P231,INDIRECT($Q$4),W$6,0)*INDIRECT($P$3),VLOOKUP($P231,INDIRECT($Q$4),W$6,0))</f>
        <v>88276.646047606599</v>
      </c>
      <c r="X231" s="394" cm="1">
        <f t="array" aca="1" ref="X231" ca="1">IF($Q231="Y",VLOOKUP($P231,INDIRECT($Q$4),X$6,0)*INDIRECT($P$3),VLOOKUP($P231,INDIRECT($Q$4),X$6,0))</f>
        <v>92785.453549435901</v>
      </c>
      <c r="Y231" s="394" cm="1">
        <f t="array" aca="1" ref="Y231" ca="1">IF($Q231="Y",VLOOKUP($P231,INDIRECT($Q$4),Y$6,0)*INDIRECT($P$3),VLOOKUP($P231,INDIRECT($Q$4),Y$6,0))</f>
        <v>98431.22537402343</v>
      </c>
      <c r="Z231" s="394" cm="1">
        <f t="array" aca="1" ref="Z231" ca="1">IF($Q231="Y",VLOOKUP($P231,INDIRECT($Q$4),Z$6,0)*INDIRECT($P$3),VLOOKUP($P231,INDIRECT($Q$4),Z$6,0))</f>
        <v>104076.99719861092</v>
      </c>
      <c r="AA231" s="406" t="str">
        <f t="shared" si="123"/>
        <v>08869C</v>
      </c>
      <c r="AB231" s="406" t="str">
        <f t="shared" si="124"/>
        <v>Y</v>
      </c>
      <c r="AC231" s="412" t="str">
        <f t="shared" si="145"/>
        <v xml:space="preserve">Results Management Program Coordinator </v>
      </c>
      <c r="AD231" s="406">
        <f t="shared" si="135"/>
        <v>51</v>
      </c>
      <c r="AE231" s="398" t="str">
        <f t="shared" si="125"/>
        <v>E</v>
      </c>
      <c r="AF231" s="403">
        <f t="shared" ca="1" si="126"/>
        <v>36.466999999999999</v>
      </c>
      <c r="AG231" s="403">
        <f t="shared" ca="1" si="127"/>
        <v>38.300999999999995</v>
      </c>
      <c r="AH231" s="403">
        <f t="shared" ca="1" si="128"/>
        <v>40.369999999999997</v>
      </c>
      <c r="AI231" s="403">
        <f t="shared" ca="1" si="129"/>
        <v>42.440999999999995</v>
      </c>
      <c r="AJ231" s="403">
        <f t="shared" ca="1" si="130"/>
        <v>44.608999999999995</v>
      </c>
      <c r="AK231" s="403">
        <f t="shared" ca="1" si="131"/>
        <v>47.323</v>
      </c>
      <c r="AL231" s="403">
        <f t="shared" ca="1" si="132"/>
        <v>50.037999999999997</v>
      </c>
      <c r="AN231" s="9" t="e">
        <f t="shared" si="133"/>
        <v>#VALUE!</v>
      </c>
    </row>
    <row r="232" spans="1:40" ht="12.75" customHeight="1">
      <c r="A232" s="259" t="s">
        <v>16</v>
      </c>
      <c r="B232" s="259" t="s">
        <v>197</v>
      </c>
      <c r="C232" s="259">
        <v>29</v>
      </c>
      <c r="D232" s="260" t="s">
        <v>198</v>
      </c>
      <c r="E232" s="265">
        <v>370</v>
      </c>
      <c r="F232" s="262">
        <v>8</v>
      </c>
      <c r="G232" s="285">
        <f t="shared" ca="1" si="136"/>
        <v>62074.410992361401</v>
      </c>
      <c r="H232" s="285">
        <f t="shared" ca="1" si="137"/>
        <v>65479.724497567106</v>
      </c>
      <c r="I232" s="285">
        <f t="shared" ca="1" si="138"/>
        <v>68882.16432048993</v>
      </c>
      <c r="J232" s="285">
        <f t="shared" ca="1" si="139"/>
        <v>72488.635585496784</v>
      </c>
      <c r="K232" s="285">
        <f t="shared" ca="1" si="140"/>
        <v>76342.243526830847</v>
      </c>
      <c r="L232" s="285">
        <f t="shared" ca="1" si="141"/>
        <v>81125.397601045581</v>
      </c>
      <c r="M232" s="285">
        <f t="shared" ca="1" si="142"/>
        <v>85908.5516752603</v>
      </c>
      <c r="P232" s="409" t="str">
        <f t="shared" si="143"/>
        <v>09135C</v>
      </c>
      <c r="Q232" s="397" t="s">
        <v>826</v>
      </c>
      <c r="R232" s="409" t="str">
        <f t="shared" si="144"/>
        <v>Security Coordinator</v>
      </c>
      <c r="S232" s="397">
        <f t="shared" si="134"/>
        <v>29</v>
      </c>
      <c r="T232" s="394" cm="1">
        <f t="array" aca="1" ref="T232" ca="1">IF($Q232="Y",VLOOKUP($P232,INDIRECT($Q$4),T$6,0)*INDIRECT($P$3),VLOOKUP($P232,INDIRECT($Q$4),T$6,0))</f>
        <v>62074.410992361401</v>
      </c>
      <c r="U232" s="394" cm="1">
        <f t="array" aca="1" ref="U232" ca="1">IF($Q232="Y",VLOOKUP($P232,INDIRECT($Q$4),U$6,0)*INDIRECT($P$3),VLOOKUP($P232,INDIRECT($Q$4),U$6,0))</f>
        <v>65479.724497567106</v>
      </c>
      <c r="V232" s="394" cm="1">
        <f t="array" aca="1" ref="V232" ca="1">IF($Q232="Y",VLOOKUP($P232,INDIRECT($Q$4),V$6,0)*INDIRECT($P$3),VLOOKUP($P232,INDIRECT($Q$4),V$6,0))</f>
        <v>68882.16432048993</v>
      </c>
      <c r="W232" s="394" cm="1">
        <f t="array" aca="1" ref="W232" ca="1">IF($Q232="Y",VLOOKUP($P232,INDIRECT($Q$4),W$6,0)*INDIRECT($P$3),VLOOKUP($P232,INDIRECT($Q$4),W$6,0))</f>
        <v>72488.635585496784</v>
      </c>
      <c r="X232" s="394" cm="1">
        <f t="array" aca="1" ref="X232" ca="1">IF($Q232="Y",VLOOKUP($P232,INDIRECT($Q$4),X$6,0)*INDIRECT($P$3),VLOOKUP($P232,INDIRECT($Q$4),X$6,0))</f>
        <v>76342.243526830847</v>
      </c>
      <c r="Y232" s="394" cm="1">
        <f t="array" aca="1" ref="Y232" ca="1">IF($Q232="Y",VLOOKUP($P232,INDIRECT($Q$4),Y$6,0)*INDIRECT($P$3),VLOOKUP($P232,INDIRECT($Q$4),Y$6,0))</f>
        <v>81125.397601045581</v>
      </c>
      <c r="Z232" s="394" cm="1">
        <f t="array" aca="1" ref="Z232" ca="1">IF($Q232="Y",VLOOKUP($P232,INDIRECT($Q$4),Z$6,0)*INDIRECT($P$3),VLOOKUP($P232,INDIRECT($Q$4),Z$6,0))</f>
        <v>85908.5516752603</v>
      </c>
      <c r="AA232" s="406" t="str">
        <f t="shared" si="123"/>
        <v>09135C</v>
      </c>
      <c r="AB232" s="406" t="str">
        <f t="shared" si="124"/>
        <v>Y</v>
      </c>
      <c r="AC232" s="412" t="str">
        <f t="shared" si="145"/>
        <v>Security Coordinator</v>
      </c>
      <c r="AD232" s="406">
        <f t="shared" si="135"/>
        <v>29</v>
      </c>
      <c r="AE232" s="398" t="str">
        <f t="shared" si="125"/>
        <v>E</v>
      </c>
      <c r="AF232" s="403">
        <f t="shared" ca="1" si="126"/>
        <v>29.844000000000001</v>
      </c>
      <c r="AG232" s="403">
        <f t="shared" ca="1" si="127"/>
        <v>31.481000000000002</v>
      </c>
      <c r="AH232" s="403">
        <f t="shared" ca="1" si="128"/>
        <v>33.116999999999997</v>
      </c>
      <c r="AI232" s="403">
        <f t="shared" ca="1" si="129"/>
        <v>34.850999999999999</v>
      </c>
      <c r="AJ232" s="403">
        <f t="shared" ca="1" si="130"/>
        <v>36.704000000000001</v>
      </c>
      <c r="AK232" s="403">
        <f t="shared" ca="1" si="131"/>
        <v>39.003</v>
      </c>
      <c r="AL232" s="403">
        <f t="shared" ca="1" si="132"/>
        <v>41.302999999999997</v>
      </c>
      <c r="AN232" s="9" t="e">
        <f t="shared" si="133"/>
        <v>#VALUE!</v>
      </c>
    </row>
    <row r="233" spans="1:40" ht="12.75" customHeight="1">
      <c r="A233" s="259" t="s">
        <v>16</v>
      </c>
      <c r="B233" s="259" t="s">
        <v>199</v>
      </c>
      <c r="C233" s="259">
        <v>65</v>
      </c>
      <c r="D233" s="260" t="s">
        <v>200</v>
      </c>
      <c r="E233" s="265">
        <v>508</v>
      </c>
      <c r="F233" s="262">
        <v>11</v>
      </c>
      <c r="G233" s="285">
        <f t="shared" ca="1" si="136"/>
        <v>81141.292939230421</v>
      </c>
      <c r="H233" s="285">
        <f t="shared" ca="1" si="137"/>
        <v>85405.837447015452</v>
      </c>
      <c r="I233" s="285">
        <f t="shared" ca="1" si="138"/>
        <v>89874.413396884542</v>
      </c>
      <c r="J233" s="285">
        <f t="shared" ca="1" si="139"/>
        <v>94627.483892758159</v>
      </c>
      <c r="K233" s="285">
        <f t="shared" ca="1" si="140"/>
        <v>99590.333195281535</v>
      </c>
      <c r="L233" s="285">
        <f t="shared" ca="1" si="141"/>
        <v>105633.2083982309</v>
      </c>
      <c r="M233" s="285">
        <f t="shared" ca="1" si="142"/>
        <v>111676.08360118016</v>
      </c>
      <c r="P233" s="409" t="str">
        <f t="shared" si="143"/>
        <v>09000C</v>
      </c>
      <c r="Q233" s="397" t="s">
        <v>826</v>
      </c>
      <c r="R233" s="409" t="str">
        <f t="shared" si="144"/>
        <v>Senior Applications Analyst</v>
      </c>
      <c r="S233" s="397">
        <f t="shared" si="134"/>
        <v>65</v>
      </c>
      <c r="T233" s="394" cm="1">
        <f t="array" aca="1" ref="T233" ca="1">IF($Q233="Y",VLOOKUP($P233,INDIRECT($Q$4),T$6,0)*INDIRECT($P$3),VLOOKUP($P233,INDIRECT($Q$4),T$6,0))</f>
        <v>81141.292939230421</v>
      </c>
      <c r="U233" s="394" cm="1">
        <f t="array" aca="1" ref="U233" ca="1">IF($Q233="Y",VLOOKUP($P233,INDIRECT($Q$4),U$6,0)*INDIRECT($P$3),VLOOKUP($P233,INDIRECT($Q$4),U$6,0))</f>
        <v>85405.837447015452</v>
      </c>
      <c r="V233" s="394" cm="1">
        <f t="array" aca="1" ref="V233" ca="1">IF($Q233="Y",VLOOKUP($P233,INDIRECT($Q$4),V$6,0)*INDIRECT($P$3),VLOOKUP($P233,INDIRECT($Q$4),V$6,0))</f>
        <v>89874.413396884542</v>
      </c>
      <c r="W233" s="394" cm="1">
        <f t="array" aca="1" ref="W233" ca="1">IF($Q233="Y",VLOOKUP($P233,INDIRECT($Q$4),W$6,0)*INDIRECT($P$3),VLOOKUP($P233,INDIRECT($Q$4),W$6,0))</f>
        <v>94627.483892758159</v>
      </c>
      <c r="X233" s="394" cm="1">
        <f t="array" aca="1" ref="X233" ca="1">IF($Q233="Y",VLOOKUP($P233,INDIRECT($Q$4),X$6,0)*INDIRECT($P$3),VLOOKUP($P233,INDIRECT($Q$4),X$6,0))</f>
        <v>99590.333195281535</v>
      </c>
      <c r="Y233" s="394" cm="1">
        <f t="array" aca="1" ref="Y233" ca="1">IF($Q233="Y",VLOOKUP($P233,INDIRECT($Q$4),Y$6,0)*INDIRECT($P$3),VLOOKUP($P233,INDIRECT($Q$4),Y$6,0))</f>
        <v>105633.2083982309</v>
      </c>
      <c r="Z233" s="394" cm="1">
        <f t="array" aca="1" ref="Z233" ca="1">IF($Q233="Y",VLOOKUP($P233,INDIRECT($Q$4),Z$6,0)*INDIRECT($P$3),VLOOKUP($P233,INDIRECT($Q$4),Z$6,0))</f>
        <v>111676.08360118016</v>
      </c>
      <c r="AA233" s="406" t="str">
        <f t="shared" si="123"/>
        <v>09000C</v>
      </c>
      <c r="AB233" s="406" t="str">
        <f t="shared" si="124"/>
        <v>Y</v>
      </c>
      <c r="AC233" s="412" t="str">
        <f t="shared" si="145"/>
        <v>Senior Applications Analyst</v>
      </c>
      <c r="AD233" s="406">
        <f t="shared" si="135"/>
        <v>65</v>
      </c>
      <c r="AE233" s="398" t="str">
        <f t="shared" si="125"/>
        <v>E</v>
      </c>
      <c r="AF233" s="403">
        <f t="shared" ca="1" si="126"/>
        <v>39.010999999999996</v>
      </c>
      <c r="AG233" s="403">
        <f t="shared" ca="1" si="127"/>
        <v>41.061</v>
      </c>
      <c r="AH233" s="403">
        <f t="shared" ca="1" si="128"/>
        <v>43.208999999999996</v>
      </c>
      <c r="AI233" s="403">
        <f t="shared" ca="1" si="129"/>
        <v>45.494</v>
      </c>
      <c r="AJ233" s="403">
        <f t="shared" ca="1" si="130"/>
        <v>47.879999999999995</v>
      </c>
      <c r="AK233" s="403">
        <f t="shared" ca="1" si="131"/>
        <v>50.785999999999994</v>
      </c>
      <c r="AL233" s="403">
        <f t="shared" ca="1" si="132"/>
        <v>53.690999999999995</v>
      </c>
      <c r="AN233" s="9" t="e">
        <f t="shared" si="133"/>
        <v>#VALUE!</v>
      </c>
    </row>
    <row r="234" spans="1:40" ht="12.75" customHeight="1">
      <c r="A234" s="259" t="s">
        <v>16</v>
      </c>
      <c r="B234" s="259" t="s">
        <v>669</v>
      </c>
      <c r="C234" s="259">
        <v>72</v>
      </c>
      <c r="D234" s="260" t="s">
        <v>668</v>
      </c>
      <c r="E234" s="265">
        <v>463</v>
      </c>
      <c r="F234" s="262">
        <v>10</v>
      </c>
      <c r="G234" s="285">
        <f t="shared" ca="1" si="136"/>
        <v>75977.285876905851</v>
      </c>
      <c r="H234" s="285">
        <f t="shared" ca="1" si="137"/>
        <v>79991.820026080837</v>
      </c>
      <c r="I234" s="285">
        <f t="shared" ca="1" si="138"/>
        <v>84175.901429945385</v>
      </c>
      <c r="J234" s="285">
        <f t="shared" ca="1" si="139"/>
        <v>88601.372145571353</v>
      </c>
      <c r="K234" s="285">
        <f t="shared" ca="1" si="140"/>
        <v>93279.726902090246</v>
      </c>
      <c r="L234" s="285">
        <f t="shared" ca="1" si="141"/>
        <v>98917.243446715307</v>
      </c>
      <c r="M234" s="285">
        <f t="shared" ca="1" si="142"/>
        <v>104553.86204952386</v>
      </c>
      <c r="P234" s="409" t="str">
        <f t="shared" si="143"/>
        <v>01446C</v>
      </c>
      <c r="Q234" s="397" t="s">
        <v>826</v>
      </c>
      <c r="R234" s="409" t="str">
        <f t="shared" si="144"/>
        <v>Senior Business Analyst</v>
      </c>
      <c r="S234" s="397">
        <f t="shared" si="134"/>
        <v>72</v>
      </c>
      <c r="T234" s="394" cm="1">
        <f t="array" aca="1" ref="T234" ca="1">IF($Q234="Y",VLOOKUP($P234,INDIRECT($Q$4),T$6,0)*INDIRECT($P$3),VLOOKUP($P234,INDIRECT($Q$4),T$6,0))</f>
        <v>75977.285876905851</v>
      </c>
      <c r="U234" s="394" cm="1">
        <f t="array" aca="1" ref="U234" ca="1">IF($Q234="Y",VLOOKUP($P234,INDIRECT($Q$4),U$6,0)*INDIRECT($P$3),VLOOKUP($P234,INDIRECT($Q$4),U$6,0))</f>
        <v>79991.820026080837</v>
      </c>
      <c r="V234" s="394" cm="1">
        <f t="array" aca="1" ref="V234" ca="1">IF($Q234="Y",VLOOKUP($P234,INDIRECT($Q$4),V$6,0)*INDIRECT($P$3),VLOOKUP($P234,INDIRECT($Q$4),V$6,0))</f>
        <v>84175.901429945385</v>
      </c>
      <c r="W234" s="394" cm="1">
        <f t="array" aca="1" ref="W234" ca="1">IF($Q234="Y",VLOOKUP($P234,INDIRECT($Q$4),W$6,0)*INDIRECT($P$3),VLOOKUP($P234,INDIRECT($Q$4),W$6,0))</f>
        <v>88601.372145571353</v>
      </c>
      <c r="X234" s="394" cm="1">
        <f t="array" aca="1" ref="X234" ca="1">IF($Q234="Y",VLOOKUP($P234,INDIRECT($Q$4),X$6,0)*INDIRECT($P$3),VLOOKUP($P234,INDIRECT($Q$4),X$6,0))</f>
        <v>93279.726902090246</v>
      </c>
      <c r="Y234" s="394" cm="1">
        <f t="array" aca="1" ref="Y234" ca="1">IF($Q234="Y",VLOOKUP($P234,INDIRECT($Q$4),Y$6,0)*INDIRECT($P$3),VLOOKUP($P234,INDIRECT($Q$4),Y$6,0))</f>
        <v>98917.243446715307</v>
      </c>
      <c r="Z234" s="394" cm="1">
        <f t="array" aca="1" ref="Z234" ca="1">IF($Q234="Y",VLOOKUP($P234,INDIRECT($Q$4),Z$6,0)*INDIRECT($P$3),VLOOKUP($P234,INDIRECT($Q$4),Z$6,0))</f>
        <v>104553.86204952386</v>
      </c>
      <c r="AA234" s="406" t="str">
        <f t="shared" si="123"/>
        <v>01446C</v>
      </c>
      <c r="AB234" s="406" t="str">
        <f t="shared" si="124"/>
        <v>Y</v>
      </c>
      <c r="AC234" s="412" t="str">
        <f t="shared" si="145"/>
        <v>Senior Business Analyst</v>
      </c>
      <c r="AD234" s="406">
        <f t="shared" si="135"/>
        <v>72</v>
      </c>
      <c r="AE234" s="398" t="str">
        <f t="shared" si="125"/>
        <v>E</v>
      </c>
      <c r="AF234" s="403">
        <f t="shared" ca="1" si="126"/>
        <v>36.527999999999999</v>
      </c>
      <c r="AG234" s="403">
        <f t="shared" ca="1" si="127"/>
        <v>38.457999999999998</v>
      </c>
      <c r="AH234" s="403">
        <f t="shared" ca="1" si="128"/>
        <v>40.47</v>
      </c>
      <c r="AI234" s="403">
        <f t="shared" ca="1" si="129"/>
        <v>42.596999999999994</v>
      </c>
      <c r="AJ234" s="403">
        <f t="shared" ca="1" si="130"/>
        <v>44.846999999999994</v>
      </c>
      <c r="AK234" s="403">
        <f t="shared" ca="1" si="131"/>
        <v>47.556999999999995</v>
      </c>
      <c r="AL234" s="403">
        <f t="shared" ca="1" si="132"/>
        <v>50.266999999999996</v>
      </c>
      <c r="AN234" s="9" t="e">
        <f t="shared" si="133"/>
        <v>#VALUE!</v>
      </c>
    </row>
    <row r="235" spans="1:40" ht="12.75" customHeight="1">
      <c r="A235" s="259" t="s">
        <v>16</v>
      </c>
      <c r="B235" s="259" t="s">
        <v>201</v>
      </c>
      <c r="C235" s="259">
        <v>51</v>
      </c>
      <c r="D235" s="260" t="s">
        <v>202</v>
      </c>
      <c r="E235" s="265">
        <v>458</v>
      </c>
      <c r="F235" s="262">
        <v>10</v>
      </c>
      <c r="G235" s="285">
        <f t="shared" si="136"/>
        <v>75851</v>
      </c>
      <c r="H235" s="285">
        <f t="shared" si="137"/>
        <v>79664</v>
      </c>
      <c r="I235" s="285">
        <f t="shared" si="138"/>
        <v>83969</v>
      </c>
      <c r="J235" s="285">
        <f t="shared" si="139"/>
        <v>88277</v>
      </c>
      <c r="K235" s="285">
        <f t="shared" si="140"/>
        <v>92785</v>
      </c>
      <c r="L235" s="285">
        <f t="shared" si="141"/>
        <v>98431</v>
      </c>
      <c r="M235" s="285">
        <f t="shared" si="142"/>
        <v>104077</v>
      </c>
      <c r="P235" s="409" t="str">
        <f t="shared" si="143"/>
        <v>09162C</v>
      </c>
      <c r="Q235" s="397" t="s">
        <v>826</v>
      </c>
      <c r="R235" s="409" t="str">
        <f t="shared" si="144"/>
        <v>Senior City Planner</v>
      </c>
      <c r="S235" s="397">
        <f t="shared" si="134"/>
        <v>51</v>
      </c>
      <c r="T235" s="394">
        <v>75851</v>
      </c>
      <c r="U235" s="394">
        <v>79664</v>
      </c>
      <c r="V235" s="394">
        <v>83969</v>
      </c>
      <c r="W235" s="394">
        <v>88277</v>
      </c>
      <c r="X235" s="394">
        <v>92785</v>
      </c>
      <c r="Y235" s="394">
        <v>98431</v>
      </c>
      <c r="Z235" s="394">
        <v>104077</v>
      </c>
      <c r="AA235" s="406" t="str">
        <f t="shared" ref="AA235:AA268" si="147">B235</f>
        <v>09162C</v>
      </c>
      <c r="AB235" s="406" t="str">
        <f t="shared" ref="AB235:AB268" si="148">Q235</f>
        <v>Y</v>
      </c>
      <c r="AC235" s="412" t="str">
        <f t="shared" si="145"/>
        <v>Senior City Planner</v>
      </c>
      <c r="AD235" s="406">
        <f t="shared" si="135"/>
        <v>51</v>
      </c>
      <c r="AE235" s="398" t="str">
        <f t="shared" ref="AE235:AE268" si="149">LEFT(A235,1)</f>
        <v>E</v>
      </c>
      <c r="AF235" s="403">
        <f t="shared" ref="AF235:AF268" si="150">IF($AE235="N",ROUND(T235,3),IF($AE235="E",ROUNDUP(T235/2080,3),"check"))</f>
        <v>36.466999999999999</v>
      </c>
      <c r="AG235" s="403">
        <f t="shared" ref="AG235:AG268" si="151">IF($AE235="N",ROUND(U235,3),IF($AE235="E",ROUNDUP(U235/2080,3),"check"))</f>
        <v>38.299999999999997</v>
      </c>
      <c r="AH235" s="403">
        <f t="shared" ref="AH235:AH268" si="152">IF($AE235="N",ROUND(V235,3),IF($AE235="E",ROUNDUP(V235/2080,3),"check"))</f>
        <v>40.369999999999997</v>
      </c>
      <c r="AI235" s="403">
        <f t="shared" ref="AI235:AI268" si="153">IF($AE235="N",ROUND(W235,3),IF($AE235="E",ROUNDUP(W235/2080,3),"check"))</f>
        <v>42.440999999999995</v>
      </c>
      <c r="AJ235" s="403">
        <f t="shared" ref="AJ235:AJ268" si="154">IF($AE235="N",ROUND(X235,3),IF($AE235="E",ROUNDUP(X235/2080,3),"check"))</f>
        <v>44.608999999999995</v>
      </c>
      <c r="AK235" s="403">
        <f t="shared" ref="AK235:AK268" si="155">IF($AE235="N",ROUND(Y235,3),IF($AE235="E",ROUNDUP(Y235/2080,3),"check"))</f>
        <v>47.323</v>
      </c>
      <c r="AL235" s="403">
        <f t="shared" ref="AL235:AL268" si="156">IF($AE235="N",ROUND(Z235,3),IF($AE235="E",ROUNDUP(Z235/2080,3),"check"))</f>
        <v>50.037999999999997</v>
      </c>
      <c r="AN235" s="9" t="e">
        <f t="shared" si="133"/>
        <v>#VALUE!</v>
      </c>
    </row>
    <row r="236" spans="1:40" ht="12.75" customHeight="1">
      <c r="A236" s="259" t="s">
        <v>16</v>
      </c>
      <c r="B236" s="259" t="s">
        <v>203</v>
      </c>
      <c r="C236" s="259">
        <v>99</v>
      </c>
      <c r="D236" s="260" t="s">
        <v>204</v>
      </c>
      <c r="E236" s="265">
        <v>420</v>
      </c>
      <c r="F236" s="262">
        <v>9</v>
      </c>
      <c r="G236" s="285">
        <f t="shared" ca="1" si="136"/>
        <v>69416.005404497148</v>
      </c>
      <c r="H236" s="285">
        <f t="shared" ca="1" si="137"/>
        <v>73071.659741775409</v>
      </c>
      <c r="I236" s="285">
        <f t="shared" ca="1" si="138"/>
        <v>76929.026459535453</v>
      </c>
      <c r="J236" s="285">
        <f t="shared" ca="1" si="139"/>
        <v>80945.273323351023</v>
      </c>
      <c r="K236" s="285">
        <f t="shared" ca="1" si="140"/>
        <v>85207.441295888144</v>
      </c>
      <c r="L236" s="285">
        <f t="shared" ca="1" si="141"/>
        <v>90363.712538271342</v>
      </c>
      <c r="M236" s="285">
        <f t="shared" ca="1" si="142"/>
        <v>95518.856567309995</v>
      </c>
      <c r="P236" s="409" t="str">
        <f t="shared" si="143"/>
        <v>52446C</v>
      </c>
      <c r="Q236" s="397" t="s">
        <v>826</v>
      </c>
      <c r="R236" s="409" t="str">
        <f t="shared" si="144"/>
        <v>Senior Construction Management Specialist</v>
      </c>
      <c r="S236" s="397">
        <f t="shared" si="134"/>
        <v>99</v>
      </c>
      <c r="T236" s="394" cm="1">
        <f t="array" aca="1" ref="T236" ca="1">IF($Q236="Y",VLOOKUP($P236,INDIRECT($Q$4),T$6,0)*INDIRECT($P$3),VLOOKUP($P236,INDIRECT($Q$4),T$6,0))</f>
        <v>69416.005404497148</v>
      </c>
      <c r="U236" s="394" cm="1">
        <f t="array" aca="1" ref="U236" ca="1">IF($Q236="Y",VLOOKUP($P236,INDIRECT($Q$4),U$6,0)*INDIRECT($P$3),VLOOKUP($P236,INDIRECT($Q$4),U$6,0))</f>
        <v>73071.659741775409</v>
      </c>
      <c r="V236" s="394" cm="1">
        <f t="array" aca="1" ref="V236" ca="1">IF($Q236="Y",VLOOKUP($P236,INDIRECT($Q$4),V$6,0)*INDIRECT($P$3),VLOOKUP($P236,INDIRECT($Q$4),V$6,0))</f>
        <v>76929.026459535453</v>
      </c>
      <c r="W236" s="394" cm="1">
        <f t="array" aca="1" ref="W236" ca="1">IF($Q236="Y",VLOOKUP($P236,INDIRECT($Q$4),W$6,0)*INDIRECT($P$3),VLOOKUP($P236,INDIRECT($Q$4),W$6,0))</f>
        <v>80945.273323351023</v>
      </c>
      <c r="X236" s="394" cm="1">
        <f t="array" aca="1" ref="X236" ca="1">IF($Q236="Y",VLOOKUP($P236,INDIRECT($Q$4),X$6,0)*INDIRECT($P$3),VLOOKUP($P236,INDIRECT($Q$4),X$6,0))</f>
        <v>85207.441295888144</v>
      </c>
      <c r="Y236" s="394" cm="1">
        <f t="array" aca="1" ref="Y236" ca="1">IF($Q236="Y",VLOOKUP($P236,INDIRECT($Q$4),Y$6,0)*INDIRECT($P$3),VLOOKUP($P236,INDIRECT($Q$4),Y$6,0))</f>
        <v>90363.712538271342</v>
      </c>
      <c r="Z236" s="394" cm="1">
        <f t="array" aca="1" ref="Z236" ca="1">IF($Q236="Y",VLOOKUP($P236,INDIRECT($Q$4),Z$6,0)*INDIRECT($P$3),VLOOKUP($P236,INDIRECT($Q$4),Z$6,0))</f>
        <v>95518.856567309995</v>
      </c>
      <c r="AA236" s="406" t="str">
        <f t="shared" si="147"/>
        <v>52446C</v>
      </c>
      <c r="AB236" s="406" t="str">
        <f t="shared" si="148"/>
        <v>Y</v>
      </c>
      <c r="AC236" s="412" t="str">
        <f t="shared" si="145"/>
        <v>Senior Construction Management Specialist</v>
      </c>
      <c r="AD236" s="406">
        <f t="shared" si="135"/>
        <v>99</v>
      </c>
      <c r="AE236" s="398" t="str">
        <f t="shared" si="149"/>
        <v>E</v>
      </c>
      <c r="AF236" s="403">
        <f t="shared" ca="1" si="150"/>
        <v>33.373999999999995</v>
      </c>
      <c r="AG236" s="403">
        <f t="shared" ca="1" si="151"/>
        <v>35.131</v>
      </c>
      <c r="AH236" s="403">
        <f t="shared" ca="1" si="152"/>
        <v>36.985999999999997</v>
      </c>
      <c r="AI236" s="403">
        <f t="shared" ca="1" si="153"/>
        <v>38.915999999999997</v>
      </c>
      <c r="AJ236" s="403">
        <f t="shared" ca="1" si="154"/>
        <v>40.966000000000001</v>
      </c>
      <c r="AK236" s="403">
        <f t="shared" ca="1" si="155"/>
        <v>43.445</v>
      </c>
      <c r="AL236" s="403">
        <f t="shared" ca="1" si="156"/>
        <v>45.922999999999995</v>
      </c>
      <c r="AN236" s="9" t="e">
        <f t="shared" si="133"/>
        <v>#VALUE!</v>
      </c>
    </row>
    <row r="237" spans="1:40" ht="12.75" customHeight="1">
      <c r="A237" s="259" t="s">
        <v>16</v>
      </c>
      <c r="B237" s="259" t="s">
        <v>205</v>
      </c>
      <c r="C237" s="259">
        <v>102</v>
      </c>
      <c r="D237" s="260" t="s">
        <v>206</v>
      </c>
      <c r="E237" s="265">
        <v>518</v>
      </c>
      <c r="F237" s="262">
        <v>11</v>
      </c>
      <c r="G237" s="285">
        <f t="shared" ca="1" si="136"/>
        <v>82920.929892826927</v>
      </c>
      <c r="H237" s="285">
        <f t="shared" ca="1" si="137"/>
        <v>87285.334859941795</v>
      </c>
      <c r="I237" s="285">
        <f t="shared" ca="1" si="138"/>
        <v>91879.082662688292</v>
      </c>
      <c r="J237" s="285">
        <f t="shared" ca="1" si="139"/>
        <v>96714.604850622098</v>
      </c>
      <c r="K237" s="285">
        <f t="shared" ca="1" si="140"/>
        <v>101804.33872066357</v>
      </c>
      <c r="L237" s="285">
        <f t="shared" ca="1" si="141"/>
        <v>107607.24001359887</v>
      </c>
      <c r="M237" s="285">
        <f t="shared" ca="1" si="142"/>
        <v>113410.14130653416</v>
      </c>
      <c r="N237" s="169"/>
      <c r="O237" s="169"/>
      <c r="P237" s="409" t="str">
        <f t="shared" si="143"/>
        <v>52873C</v>
      </c>
      <c r="Q237" s="397" t="s">
        <v>826</v>
      </c>
      <c r="R237" s="409" t="str">
        <f t="shared" si="144"/>
        <v>Senior Contract Management Specialist</v>
      </c>
      <c r="S237" s="397">
        <f t="shared" si="134"/>
        <v>102</v>
      </c>
      <c r="T237" s="394" cm="1">
        <f t="array" aca="1" ref="T237" ca="1">IF($Q237="Y",VLOOKUP($P237,INDIRECT($Q$4),T$6,0)*INDIRECT($P$3),VLOOKUP($P237,INDIRECT($Q$4),T$6,0))</f>
        <v>82920.929892826927</v>
      </c>
      <c r="U237" s="394" cm="1">
        <f t="array" aca="1" ref="U237" ca="1">IF($Q237="Y",VLOOKUP($P237,INDIRECT($Q$4),U$6,0)*INDIRECT($P$3),VLOOKUP($P237,INDIRECT($Q$4),U$6,0))</f>
        <v>87285.334859941795</v>
      </c>
      <c r="V237" s="394" cm="1">
        <f t="array" aca="1" ref="V237" ca="1">IF($Q237="Y",VLOOKUP($P237,INDIRECT($Q$4),V$6,0)*INDIRECT($P$3),VLOOKUP($P237,INDIRECT($Q$4),V$6,0))</f>
        <v>91879.082662688292</v>
      </c>
      <c r="W237" s="394" cm="1">
        <f t="array" aca="1" ref="W237" ca="1">IF($Q237="Y",VLOOKUP($P237,INDIRECT($Q$4),W$6,0)*INDIRECT($P$3),VLOOKUP($P237,INDIRECT($Q$4),W$6,0))</f>
        <v>96714.604850622098</v>
      </c>
      <c r="X237" s="394" cm="1">
        <f t="array" aca="1" ref="X237" ca="1">IF($Q237="Y",VLOOKUP($P237,INDIRECT($Q$4),X$6,0)*INDIRECT($P$3),VLOOKUP($P237,INDIRECT($Q$4),X$6,0))</f>
        <v>101804.33872066357</v>
      </c>
      <c r="Y237" s="394" cm="1">
        <f t="array" aca="1" ref="Y237" ca="1">IF($Q237="Y",VLOOKUP($P237,INDIRECT($Q$4),Y$6,0)*INDIRECT($P$3),VLOOKUP($P237,INDIRECT($Q$4),Y$6,0))</f>
        <v>107607.24001359887</v>
      </c>
      <c r="Z237" s="394" cm="1">
        <f t="array" aca="1" ref="Z237" ca="1">IF($Q237="Y",VLOOKUP($P237,INDIRECT($Q$4),Z$6,0)*INDIRECT($P$3),VLOOKUP($P237,INDIRECT($Q$4),Z$6,0))</f>
        <v>113410.14130653416</v>
      </c>
      <c r="AA237" s="406" t="str">
        <f t="shared" si="147"/>
        <v>52873C</v>
      </c>
      <c r="AB237" s="406" t="str">
        <f t="shared" si="148"/>
        <v>Y</v>
      </c>
      <c r="AC237" s="412" t="str">
        <f t="shared" si="145"/>
        <v>Senior Contract Management Specialist</v>
      </c>
      <c r="AD237" s="406">
        <f t="shared" si="135"/>
        <v>102</v>
      </c>
      <c r="AE237" s="398" t="str">
        <f t="shared" si="149"/>
        <v>E</v>
      </c>
      <c r="AF237" s="403">
        <f t="shared" ca="1" si="150"/>
        <v>39.866</v>
      </c>
      <c r="AG237" s="403">
        <f t="shared" ca="1" si="151"/>
        <v>41.964999999999996</v>
      </c>
      <c r="AH237" s="403">
        <f t="shared" ca="1" si="152"/>
        <v>44.172999999999995</v>
      </c>
      <c r="AI237" s="403">
        <f t="shared" ca="1" si="153"/>
        <v>46.497999999999998</v>
      </c>
      <c r="AJ237" s="403">
        <f t="shared" ca="1" si="154"/>
        <v>48.945</v>
      </c>
      <c r="AK237" s="403">
        <f t="shared" ca="1" si="155"/>
        <v>51.734999999999999</v>
      </c>
      <c r="AL237" s="403">
        <f t="shared" ca="1" si="156"/>
        <v>54.524999999999999</v>
      </c>
      <c r="AN237" s="9" t="e">
        <f t="shared" si="133"/>
        <v>#VALUE!</v>
      </c>
    </row>
    <row r="238" spans="1:40" ht="12.75" customHeight="1">
      <c r="A238" s="259" t="s">
        <v>16</v>
      </c>
      <c r="B238" s="259" t="s">
        <v>207</v>
      </c>
      <c r="C238" s="259">
        <v>98</v>
      </c>
      <c r="D238" s="260" t="s">
        <v>208</v>
      </c>
      <c r="E238" s="265">
        <v>523</v>
      </c>
      <c r="F238" s="262">
        <v>11</v>
      </c>
      <c r="G238" s="285">
        <f t="shared" ca="1" si="136"/>
        <v>82920.929892826927</v>
      </c>
      <c r="H238" s="285">
        <f t="shared" ca="1" si="137"/>
        <v>87285.334859941795</v>
      </c>
      <c r="I238" s="285">
        <f t="shared" ca="1" si="138"/>
        <v>91879.082662688292</v>
      </c>
      <c r="J238" s="285">
        <f t="shared" ca="1" si="139"/>
        <v>96714.604850622098</v>
      </c>
      <c r="K238" s="285">
        <f t="shared" ca="1" si="140"/>
        <v>101804.33872066357</v>
      </c>
      <c r="L238" s="285">
        <f t="shared" ca="1" si="141"/>
        <v>107327.55291160745</v>
      </c>
      <c r="M238" s="285">
        <f t="shared" ca="1" si="142"/>
        <v>112850.76710255128</v>
      </c>
      <c r="N238" s="169"/>
      <c r="O238" s="169"/>
      <c r="P238" s="409" t="str">
        <f t="shared" si="143"/>
        <v>52875C</v>
      </c>
      <c r="Q238" s="397" t="s">
        <v>826</v>
      </c>
      <c r="R238" s="409" t="str">
        <f t="shared" si="144"/>
        <v>Senior Development Finance Analyst</v>
      </c>
      <c r="S238" s="397">
        <f t="shared" ref="S238:S271" si="157">C238</f>
        <v>98</v>
      </c>
      <c r="T238" s="394" cm="1">
        <f t="array" aca="1" ref="T238" ca="1">IF($Q238="Y",VLOOKUP($P238,INDIRECT($Q$4),T$6,0)*INDIRECT($P$3),VLOOKUP($P238,INDIRECT($Q$4),T$6,0))</f>
        <v>82920.929892826927</v>
      </c>
      <c r="U238" s="394" cm="1">
        <f t="array" aca="1" ref="U238" ca="1">IF($Q238="Y",VLOOKUP($P238,INDIRECT($Q$4),U$6,0)*INDIRECT($P$3),VLOOKUP($P238,INDIRECT($Q$4),U$6,0))</f>
        <v>87285.334859941795</v>
      </c>
      <c r="V238" s="394" cm="1">
        <f t="array" aca="1" ref="V238" ca="1">IF($Q238="Y",VLOOKUP($P238,INDIRECT($Q$4),V$6,0)*INDIRECT($P$3),VLOOKUP($P238,INDIRECT($Q$4),V$6,0))</f>
        <v>91879.082662688292</v>
      </c>
      <c r="W238" s="394" cm="1">
        <f t="array" aca="1" ref="W238" ca="1">IF($Q238="Y",VLOOKUP($P238,INDIRECT($Q$4),W$6,0)*INDIRECT($P$3),VLOOKUP($P238,INDIRECT($Q$4),W$6,0))</f>
        <v>96714.604850622098</v>
      </c>
      <c r="X238" s="394" cm="1">
        <f t="array" aca="1" ref="X238" ca="1">IF($Q238="Y",VLOOKUP($P238,INDIRECT($Q$4),X$6,0)*INDIRECT($P$3),VLOOKUP($P238,INDIRECT($Q$4),X$6,0))</f>
        <v>101804.33872066357</v>
      </c>
      <c r="Y238" s="394" cm="1">
        <f t="array" aca="1" ref="Y238" ca="1">IF($Q238="Y",VLOOKUP($P238,INDIRECT($Q$4),Y$6,0)*INDIRECT($P$3),VLOOKUP($P238,INDIRECT($Q$4),Y$6,0))</f>
        <v>107327.55291160745</v>
      </c>
      <c r="Z238" s="394" cm="1">
        <f t="array" aca="1" ref="Z238" ca="1">IF($Q238="Y",VLOOKUP($P238,INDIRECT($Q$4),Z$6,0)*INDIRECT($P$3),VLOOKUP($P238,INDIRECT($Q$4),Z$6,0))</f>
        <v>112850.76710255128</v>
      </c>
      <c r="AA238" s="406" t="str">
        <f t="shared" si="147"/>
        <v>52875C</v>
      </c>
      <c r="AB238" s="406" t="str">
        <f t="shared" si="148"/>
        <v>Y</v>
      </c>
      <c r="AC238" s="412" t="str">
        <f t="shared" si="145"/>
        <v>Senior Development Finance Analyst</v>
      </c>
      <c r="AD238" s="406">
        <f t="shared" ref="AD238:AD271" si="158">C238</f>
        <v>98</v>
      </c>
      <c r="AE238" s="398" t="str">
        <f t="shared" si="149"/>
        <v>E</v>
      </c>
      <c r="AF238" s="403">
        <f t="shared" ca="1" si="150"/>
        <v>39.866</v>
      </c>
      <c r="AG238" s="403">
        <f t="shared" ca="1" si="151"/>
        <v>41.964999999999996</v>
      </c>
      <c r="AH238" s="403">
        <f t="shared" ca="1" si="152"/>
        <v>44.172999999999995</v>
      </c>
      <c r="AI238" s="403">
        <f t="shared" ca="1" si="153"/>
        <v>46.497999999999998</v>
      </c>
      <c r="AJ238" s="403">
        <f t="shared" ca="1" si="154"/>
        <v>48.945</v>
      </c>
      <c r="AK238" s="403">
        <f t="shared" ca="1" si="155"/>
        <v>51.599999999999994</v>
      </c>
      <c r="AL238" s="403">
        <f t="shared" ca="1" si="156"/>
        <v>54.256</v>
      </c>
      <c r="AN238" s="9" t="e">
        <f t="shared" si="133"/>
        <v>#VALUE!</v>
      </c>
    </row>
    <row r="239" spans="1:40" s="23" customFormat="1" ht="12.75" customHeight="1">
      <c r="A239" s="259" t="s">
        <v>16</v>
      </c>
      <c r="B239" s="259" t="s">
        <v>209</v>
      </c>
      <c r="C239" s="259">
        <v>58</v>
      </c>
      <c r="D239" s="260" t="s">
        <v>680</v>
      </c>
      <c r="E239" s="262">
        <v>493</v>
      </c>
      <c r="F239" s="262">
        <v>10</v>
      </c>
      <c r="G239" s="285">
        <f t="shared" ca="1" si="136"/>
        <v>79991.820026080837</v>
      </c>
      <c r="H239" s="285">
        <f t="shared" ca="1" si="137"/>
        <v>84460.395975949912</v>
      </c>
      <c r="I239" s="285">
        <f t="shared" ca="1" si="138"/>
        <v>88684.708931774701</v>
      </c>
      <c r="J239" s="285">
        <f t="shared" ca="1" si="139"/>
        <v>93113.053329683535</v>
      </c>
      <c r="K239" s="285">
        <f t="shared" ca="1" si="140"/>
        <v>97788.534403919562</v>
      </c>
      <c r="L239" s="285">
        <f t="shared" ca="1" si="141"/>
        <v>103573.70647694018</v>
      </c>
      <c r="M239" s="285">
        <f t="shared" ca="1" si="142"/>
        <v>109358.87854996073</v>
      </c>
      <c r="N239" s="169"/>
      <c r="O239" s="169"/>
      <c r="P239" s="409" t="str">
        <f t="shared" si="143"/>
        <v>52340C</v>
      </c>
      <c r="Q239" s="397" t="s">
        <v>826</v>
      </c>
      <c r="R239" s="409" t="str">
        <f t="shared" si="144"/>
        <v>Senior Economic Development Specialist</v>
      </c>
      <c r="S239" s="397">
        <f t="shared" si="157"/>
        <v>58</v>
      </c>
      <c r="T239" s="394" cm="1">
        <f t="array" aca="1" ref="T239" ca="1">IF($Q239="Y",VLOOKUP($P239,INDIRECT($Q$4),T$6,0)*INDIRECT($P$3),VLOOKUP($P239,INDIRECT($Q$4),T$6,0))</f>
        <v>79991.820026080837</v>
      </c>
      <c r="U239" s="394" cm="1">
        <f t="array" aca="1" ref="U239" ca="1">IF($Q239="Y",VLOOKUP($P239,INDIRECT($Q$4),U$6,0)*INDIRECT($P$3),VLOOKUP($P239,INDIRECT($Q$4),U$6,0))</f>
        <v>84460.395975949912</v>
      </c>
      <c r="V239" s="394" cm="1">
        <f t="array" aca="1" ref="V239" ca="1">IF($Q239="Y",VLOOKUP($P239,INDIRECT($Q$4),V$6,0)*INDIRECT($P$3),VLOOKUP($P239,INDIRECT($Q$4),V$6,0))</f>
        <v>88684.708931774701</v>
      </c>
      <c r="W239" s="394" cm="1">
        <f t="array" aca="1" ref="W239" ca="1">IF($Q239="Y",VLOOKUP($P239,INDIRECT($Q$4),W$6,0)*INDIRECT($P$3),VLOOKUP($P239,INDIRECT($Q$4),W$6,0))</f>
        <v>93113.053329683535</v>
      </c>
      <c r="X239" s="394" cm="1">
        <f t="array" aca="1" ref="X239" ca="1">IF($Q239="Y",VLOOKUP($P239,INDIRECT($Q$4),X$6,0)*INDIRECT($P$3),VLOOKUP($P239,INDIRECT($Q$4),X$6,0))</f>
        <v>97788.534403919562</v>
      </c>
      <c r="Y239" s="394" cm="1">
        <f t="array" aca="1" ref="Y239" ca="1">IF($Q239="Y",VLOOKUP($P239,INDIRECT($Q$4),Y$6,0)*INDIRECT($P$3),VLOOKUP($P239,INDIRECT($Q$4),Y$6,0))</f>
        <v>103573.70647694018</v>
      </c>
      <c r="Z239" s="394" cm="1">
        <f t="array" aca="1" ref="Z239" ca="1">IF($Q239="Y",VLOOKUP($P239,INDIRECT($Q$4),Z$6,0)*INDIRECT($P$3),VLOOKUP($P239,INDIRECT($Q$4),Z$6,0))</f>
        <v>109358.87854996073</v>
      </c>
      <c r="AA239" s="406" t="str">
        <f t="shared" si="147"/>
        <v>52340C</v>
      </c>
      <c r="AB239" s="406" t="str">
        <f t="shared" si="148"/>
        <v>Y</v>
      </c>
      <c r="AC239" s="412" t="str">
        <f t="shared" si="145"/>
        <v>Senior Economic Development Specialist</v>
      </c>
      <c r="AD239" s="406">
        <f t="shared" si="158"/>
        <v>58</v>
      </c>
      <c r="AE239" s="398" t="str">
        <f t="shared" si="149"/>
        <v>E</v>
      </c>
      <c r="AF239" s="403">
        <f t="shared" ca="1" si="150"/>
        <v>38.457999999999998</v>
      </c>
      <c r="AG239" s="403">
        <f t="shared" ca="1" si="151"/>
        <v>40.605999999999995</v>
      </c>
      <c r="AH239" s="403">
        <f t="shared" ca="1" si="152"/>
        <v>42.637</v>
      </c>
      <c r="AI239" s="403">
        <f t="shared" ca="1" si="153"/>
        <v>44.765999999999998</v>
      </c>
      <c r="AJ239" s="403">
        <f t="shared" ca="1" si="154"/>
        <v>47.013999999999996</v>
      </c>
      <c r="AK239" s="403">
        <f t="shared" ca="1" si="155"/>
        <v>49.795999999999999</v>
      </c>
      <c r="AL239" s="403">
        <f t="shared" ca="1" si="156"/>
        <v>52.576999999999998</v>
      </c>
      <c r="AN239" s="9" t="e">
        <f t="shared" si="133"/>
        <v>#VALUE!</v>
      </c>
    </row>
    <row r="240" spans="1:40" s="23" customFormat="1" ht="12.75" customHeight="1">
      <c r="A240" s="259" t="s">
        <v>16</v>
      </c>
      <c r="B240" s="259" t="s">
        <v>923</v>
      </c>
      <c r="C240" s="259" t="s">
        <v>235</v>
      </c>
      <c r="D240" s="260" t="s">
        <v>924</v>
      </c>
      <c r="E240" s="262">
        <v>455</v>
      </c>
      <c r="F240" s="262">
        <v>10</v>
      </c>
      <c r="G240" s="285">
        <f t="shared" ref="G240:M240" si="159">T240</f>
        <v>75851</v>
      </c>
      <c r="H240" s="285">
        <f t="shared" si="159"/>
        <v>79664</v>
      </c>
      <c r="I240" s="285">
        <f t="shared" si="159"/>
        <v>83969</v>
      </c>
      <c r="J240" s="285">
        <f t="shared" si="159"/>
        <v>88277</v>
      </c>
      <c r="K240" s="285">
        <f t="shared" si="159"/>
        <v>92785</v>
      </c>
      <c r="L240" s="285">
        <f t="shared" si="159"/>
        <v>98431</v>
      </c>
      <c r="M240" s="285">
        <f t="shared" si="159"/>
        <v>104077</v>
      </c>
      <c r="N240" s="169"/>
      <c r="O240" s="169"/>
      <c r="P240" s="409" t="str">
        <f t="shared" si="143"/>
        <v>59461C</v>
      </c>
      <c r="Q240" s="397" t="s">
        <v>826</v>
      </c>
      <c r="R240" s="409" t="str">
        <f t="shared" si="144"/>
        <v>Senior Engineering Applications Analyst</v>
      </c>
      <c r="S240" s="397" t="s">
        <v>235</v>
      </c>
      <c r="T240" s="443">
        <v>75851</v>
      </c>
      <c r="U240" s="443">
        <v>79664</v>
      </c>
      <c r="V240" s="443">
        <v>83969</v>
      </c>
      <c r="W240" s="443">
        <v>88277</v>
      </c>
      <c r="X240" s="443">
        <v>92785</v>
      </c>
      <c r="Y240" s="443">
        <v>98431</v>
      </c>
      <c r="Z240" s="443">
        <v>104077</v>
      </c>
      <c r="AA240" s="406" t="str">
        <f t="shared" si="147"/>
        <v>59461C</v>
      </c>
      <c r="AB240" s="406" t="str">
        <f t="shared" si="148"/>
        <v>Y</v>
      </c>
      <c r="AC240" s="412" t="str">
        <f t="shared" si="145"/>
        <v>Senior Engineering Applications Analyst</v>
      </c>
      <c r="AD240" s="406"/>
      <c r="AE240" s="398" t="str">
        <f t="shared" si="149"/>
        <v>E</v>
      </c>
      <c r="AF240" s="403">
        <f t="shared" si="150"/>
        <v>36.466999999999999</v>
      </c>
      <c r="AG240" s="403">
        <f t="shared" si="151"/>
        <v>38.299999999999997</v>
      </c>
      <c r="AH240" s="403">
        <f t="shared" si="152"/>
        <v>40.369999999999997</v>
      </c>
      <c r="AI240" s="403">
        <f t="shared" si="153"/>
        <v>42.440999999999995</v>
      </c>
      <c r="AJ240" s="403">
        <f t="shared" si="154"/>
        <v>44.608999999999995</v>
      </c>
      <c r="AK240" s="403">
        <f t="shared" si="155"/>
        <v>47.323</v>
      </c>
      <c r="AL240" s="403">
        <f t="shared" si="156"/>
        <v>50.037999999999997</v>
      </c>
      <c r="AN240" s="9" t="e">
        <f t="shared" si="133"/>
        <v>#VALUE!</v>
      </c>
    </row>
    <row r="241" spans="1:40" s="23" customFormat="1" ht="12.75" customHeight="1">
      <c r="A241" s="259" t="s">
        <v>91</v>
      </c>
      <c r="B241" s="259" t="s">
        <v>792</v>
      </c>
      <c r="C241" s="259" t="s">
        <v>790</v>
      </c>
      <c r="D241" s="260" t="s">
        <v>781</v>
      </c>
      <c r="E241" s="265">
        <v>443</v>
      </c>
      <c r="F241" s="262">
        <v>9</v>
      </c>
      <c r="G241" s="285">
        <f t="shared" ca="1" si="136"/>
        <v>34.786783125000007</v>
      </c>
      <c r="H241" s="285">
        <f t="shared" ca="1" si="137"/>
        <v>36.618276187499994</v>
      </c>
      <c r="I241" s="285">
        <f t="shared" ca="1" si="138"/>
        <v>38.550875249999997</v>
      </c>
      <c r="J241" s="285">
        <f t="shared" ca="1" si="139"/>
        <v>40.564569749999997</v>
      </c>
      <c r="K241" s="285">
        <f t="shared" ca="1" si="140"/>
        <v>42.700433999999994</v>
      </c>
      <c r="L241" s="285">
        <f t="shared" ca="1" si="141"/>
        <v>45.283902937500002</v>
      </c>
      <c r="M241" s="285">
        <f t="shared" ca="1" si="142"/>
        <v>47.868425062500002</v>
      </c>
      <c r="N241" s="169"/>
      <c r="O241" s="169"/>
      <c r="P241" s="409" t="str">
        <f t="shared" si="143"/>
        <v>53027C</v>
      </c>
      <c r="Q241" s="397" t="s">
        <v>826</v>
      </c>
      <c r="R241" s="409" t="str">
        <f t="shared" si="144"/>
        <v>Senior Environmental Health Specialist</v>
      </c>
      <c r="S241" s="397" t="str">
        <f t="shared" si="157"/>
        <v>117</v>
      </c>
      <c r="T241" s="394" cm="1">
        <f t="array" aca="1" ref="T241" ca="1">IF($Q241="Y",VLOOKUP($P241,INDIRECT($Q$4),T$6,0)*INDIRECT($P$3),VLOOKUP($P241,INDIRECT($Q$4),T$6,0))</f>
        <v>34.786783125000007</v>
      </c>
      <c r="U241" s="394" cm="1">
        <f t="array" aca="1" ref="U241" ca="1">IF($Q241="Y",VLOOKUP($P241,INDIRECT($Q$4),U$6,0)*INDIRECT($P$3),VLOOKUP($P241,INDIRECT($Q$4),U$6,0))</f>
        <v>36.618276187499994</v>
      </c>
      <c r="V241" s="394" cm="1">
        <f t="array" aca="1" ref="V241" ca="1">IF($Q241="Y",VLOOKUP($P241,INDIRECT($Q$4),V$6,0)*INDIRECT($P$3),VLOOKUP($P241,INDIRECT($Q$4),V$6,0))</f>
        <v>38.550875249999997</v>
      </c>
      <c r="W241" s="394" cm="1">
        <f t="array" aca="1" ref="W241" ca="1">IF($Q241="Y",VLOOKUP($P241,INDIRECT($Q$4),W$6,0)*INDIRECT($P$3),VLOOKUP($P241,INDIRECT($Q$4),W$6,0))</f>
        <v>40.564569749999997</v>
      </c>
      <c r="X241" s="394" cm="1">
        <f t="array" aca="1" ref="X241" ca="1">IF($Q241="Y",VLOOKUP($P241,INDIRECT($Q$4),X$6,0)*INDIRECT($P$3),VLOOKUP($P241,INDIRECT($Q$4),X$6,0))</f>
        <v>42.700433999999994</v>
      </c>
      <c r="Y241" s="394" cm="1">
        <f t="array" aca="1" ref="Y241" ca="1">IF($Q241="Y",VLOOKUP($P241,INDIRECT($Q$4),Y$6,0)*INDIRECT($P$3),VLOOKUP($P241,INDIRECT($Q$4),Y$6,0))</f>
        <v>45.283902937500002</v>
      </c>
      <c r="Z241" s="394" cm="1">
        <f t="array" aca="1" ref="Z241" ca="1">IF($Q241="Y",VLOOKUP($P241,INDIRECT($Q$4),Z$6,0)*INDIRECT($P$3),VLOOKUP($P241,INDIRECT($Q$4),Z$6,0))</f>
        <v>47.868425062500002</v>
      </c>
      <c r="AA241" s="406" t="str">
        <f t="shared" si="147"/>
        <v>53027C</v>
      </c>
      <c r="AB241" s="406" t="str">
        <f t="shared" si="148"/>
        <v>Y</v>
      </c>
      <c r="AC241" s="412" t="str">
        <f t="shared" si="145"/>
        <v>Senior Environmental Health Specialist</v>
      </c>
      <c r="AD241" s="406" t="str">
        <f t="shared" si="158"/>
        <v>117</v>
      </c>
      <c r="AE241" s="398" t="str">
        <f t="shared" si="149"/>
        <v>N</v>
      </c>
      <c r="AF241" s="403">
        <f t="shared" ca="1" si="150"/>
        <v>34.786999999999999</v>
      </c>
      <c r="AG241" s="403">
        <f t="shared" ca="1" si="151"/>
        <v>36.618000000000002</v>
      </c>
      <c r="AH241" s="403">
        <f t="shared" ca="1" si="152"/>
        <v>38.551000000000002</v>
      </c>
      <c r="AI241" s="403">
        <f t="shared" ca="1" si="153"/>
        <v>40.564999999999998</v>
      </c>
      <c r="AJ241" s="403">
        <f t="shared" ca="1" si="154"/>
        <v>42.7</v>
      </c>
      <c r="AK241" s="403">
        <f t="shared" ca="1" si="155"/>
        <v>45.283999999999999</v>
      </c>
      <c r="AL241" s="403">
        <f t="shared" ca="1" si="156"/>
        <v>47.868000000000002</v>
      </c>
      <c r="AN241" s="9" t="e">
        <f t="shared" si="133"/>
        <v>#VALUE!</v>
      </c>
    </row>
    <row r="242" spans="1:40" s="23" customFormat="1" ht="12.75" customHeight="1">
      <c r="A242" s="272" t="s">
        <v>91</v>
      </c>
      <c r="B242" s="259" t="s">
        <v>438</v>
      </c>
      <c r="C242" s="259">
        <v>111</v>
      </c>
      <c r="D242" s="260" t="s">
        <v>439</v>
      </c>
      <c r="E242" s="265">
        <v>423</v>
      </c>
      <c r="F242" s="262">
        <v>9</v>
      </c>
      <c r="G242" s="285">
        <f t="shared" ca="1" si="136"/>
        <v>39.988243959656252</v>
      </c>
      <c r="H242" s="285">
        <f t="shared" ca="1" si="137"/>
        <v>41.805646426593761</v>
      </c>
      <c r="I242" s="285">
        <f t="shared" ca="1" si="138"/>
        <v>43.623048893531255</v>
      </c>
      <c r="J242" s="285">
        <f t="shared" ca="1" si="139"/>
        <v>45.441529297875007</v>
      </c>
      <c r="K242" s="285">
        <f t="shared" ca="1" si="140"/>
        <v>47.258931764812502</v>
      </c>
      <c r="L242" s="285">
        <f t="shared" ca="1" si="141"/>
        <v>0</v>
      </c>
      <c r="M242" s="285">
        <f t="shared" ca="1" si="142"/>
        <v>0</v>
      </c>
      <c r="N242" s="9"/>
      <c r="O242" s="234"/>
      <c r="P242" s="409" t="str">
        <f t="shared" si="143"/>
        <v>04349C</v>
      </c>
      <c r="Q242" s="397" t="s">
        <v>826</v>
      </c>
      <c r="R242" s="409" t="str">
        <f t="shared" si="144"/>
        <v>Senior Environmental Research Analyst</v>
      </c>
      <c r="S242" s="397">
        <f t="shared" si="157"/>
        <v>111</v>
      </c>
      <c r="T242" s="394" cm="1">
        <f t="array" aca="1" ref="T242" ca="1">IF($Q242="Y",VLOOKUP($P242,INDIRECT($Q$4),T$6,0)*INDIRECT($P$3),VLOOKUP($P242,INDIRECT($Q$4),T$6,0))</f>
        <v>39.988243959656252</v>
      </c>
      <c r="U242" s="394" cm="1">
        <f t="array" aca="1" ref="U242" ca="1">IF($Q242="Y",VLOOKUP($P242,INDIRECT($Q$4),U$6,0)*INDIRECT($P$3),VLOOKUP($P242,INDIRECT($Q$4),U$6,0))</f>
        <v>41.805646426593761</v>
      </c>
      <c r="V242" s="394" cm="1">
        <f t="array" aca="1" ref="V242" ca="1">IF($Q242="Y",VLOOKUP($P242,INDIRECT($Q$4),V$6,0)*INDIRECT($P$3),VLOOKUP($P242,INDIRECT($Q$4),V$6,0))</f>
        <v>43.623048893531255</v>
      </c>
      <c r="W242" s="394" cm="1">
        <f t="array" aca="1" ref="W242" ca="1">IF($Q242="Y",VLOOKUP($P242,INDIRECT($Q$4),W$6,0)*INDIRECT($P$3),VLOOKUP($P242,INDIRECT($Q$4),W$6,0))</f>
        <v>45.441529297875007</v>
      </c>
      <c r="X242" s="394" cm="1">
        <f t="array" aca="1" ref="X242" ca="1">IF($Q242="Y",VLOOKUP($P242,INDIRECT($Q$4),X$6,0)*INDIRECT($P$3),VLOOKUP($P242,INDIRECT($Q$4),X$6,0))</f>
        <v>47.258931764812502</v>
      </c>
      <c r="Y242" s="394" cm="1">
        <f t="array" aca="1" ref="Y242" ca="1">IF($Q242="Y",VLOOKUP($P242,INDIRECT($Q$4),Y$6,0)*INDIRECT($P$3),VLOOKUP($P242,INDIRECT($Q$4),Y$6,0))</f>
        <v>0</v>
      </c>
      <c r="Z242" s="394" cm="1">
        <f t="array" aca="1" ref="Z242" ca="1">IF($Q242="Y",VLOOKUP($P242,INDIRECT($Q$4),Z$6,0)*INDIRECT($P$3),VLOOKUP($P242,INDIRECT($Q$4),Z$6,0))</f>
        <v>0</v>
      </c>
      <c r="AA242" s="406" t="str">
        <f t="shared" si="147"/>
        <v>04349C</v>
      </c>
      <c r="AB242" s="406" t="str">
        <f t="shared" si="148"/>
        <v>Y</v>
      </c>
      <c r="AC242" s="412" t="str">
        <f t="shared" si="145"/>
        <v>Senior Environmental Research Analyst</v>
      </c>
      <c r="AD242" s="406">
        <f t="shared" si="158"/>
        <v>111</v>
      </c>
      <c r="AE242" s="398" t="str">
        <f t="shared" si="149"/>
        <v>N</v>
      </c>
      <c r="AF242" s="403">
        <f t="shared" ca="1" si="150"/>
        <v>39.988</v>
      </c>
      <c r="AG242" s="403">
        <f t="shared" ca="1" si="151"/>
        <v>41.805999999999997</v>
      </c>
      <c r="AH242" s="403">
        <f t="shared" ca="1" si="152"/>
        <v>43.622999999999998</v>
      </c>
      <c r="AI242" s="403">
        <f t="shared" ca="1" si="153"/>
        <v>45.442</v>
      </c>
      <c r="AJ242" s="403">
        <f t="shared" ca="1" si="154"/>
        <v>47.259</v>
      </c>
      <c r="AK242" s="403">
        <f t="shared" ca="1" si="155"/>
        <v>0</v>
      </c>
      <c r="AL242" s="403">
        <f t="shared" ca="1" si="156"/>
        <v>0</v>
      </c>
      <c r="AN242" s="9" t="e">
        <f t="shared" si="133"/>
        <v>#VALUE!</v>
      </c>
    </row>
    <row r="243" spans="1:40" s="23" customFormat="1" ht="12.75" customHeight="1">
      <c r="A243" s="259" t="s">
        <v>16</v>
      </c>
      <c r="B243" s="259" t="s">
        <v>211</v>
      </c>
      <c r="C243" s="259">
        <v>94</v>
      </c>
      <c r="D243" s="260" t="s">
        <v>212</v>
      </c>
      <c r="E243" s="265">
        <v>430</v>
      </c>
      <c r="F243" s="262">
        <v>9</v>
      </c>
      <c r="G243" s="285">
        <f t="shared" ca="1" si="136"/>
        <v>67649.354621136983</v>
      </c>
      <c r="H243" s="285">
        <f t="shared" ca="1" si="137"/>
        <v>71209.846969617865</v>
      </c>
      <c r="I243" s="285">
        <f t="shared" ca="1" si="138"/>
        <v>74957.128666485572</v>
      </c>
      <c r="J243" s="285">
        <f t="shared" ca="1" si="139"/>
        <v>78902.694440871594</v>
      </c>
      <c r="K243" s="285">
        <f t="shared" ca="1" si="140"/>
        <v>83055.165339624524</v>
      </c>
      <c r="L243" s="285">
        <f t="shared" ca="1" si="141"/>
        <v>88090.515567035691</v>
      </c>
      <c r="M243" s="285">
        <f t="shared" ca="1" si="142"/>
        <v>93125.865794446887</v>
      </c>
      <c r="N243" s="9"/>
      <c r="O243" s="9"/>
      <c r="P243" s="409" t="str">
        <f t="shared" si="143"/>
        <v>09170C</v>
      </c>
      <c r="Q243" s="397" t="s">
        <v>826</v>
      </c>
      <c r="R243" s="409" t="str">
        <f t="shared" si="144"/>
        <v>Senior Event Coordinator</v>
      </c>
      <c r="S243" s="397">
        <f t="shared" si="157"/>
        <v>94</v>
      </c>
      <c r="T243" s="394" cm="1">
        <f t="array" aca="1" ref="T243" ca="1">IF($Q243="Y",VLOOKUP($P243,INDIRECT($Q$4),T$6,0)*INDIRECT($P$3),VLOOKUP($P243,INDIRECT($Q$4),T$6,0))</f>
        <v>67649.354621136983</v>
      </c>
      <c r="U243" s="394" cm="1">
        <f t="array" aca="1" ref="U243" ca="1">IF($Q243="Y",VLOOKUP($P243,INDIRECT($Q$4),U$6,0)*INDIRECT($P$3),VLOOKUP($P243,INDIRECT($Q$4),U$6,0))</f>
        <v>71209.846969617865</v>
      </c>
      <c r="V243" s="394" cm="1">
        <f t="array" aca="1" ref="V243" ca="1">IF($Q243="Y",VLOOKUP($P243,INDIRECT($Q$4),V$6,0)*INDIRECT($P$3),VLOOKUP($P243,INDIRECT($Q$4),V$6,0))</f>
        <v>74957.128666485572</v>
      </c>
      <c r="W243" s="394" cm="1">
        <f t="array" aca="1" ref="W243" ca="1">IF($Q243="Y",VLOOKUP($P243,INDIRECT($Q$4),W$6,0)*INDIRECT($P$3),VLOOKUP($P243,INDIRECT($Q$4),W$6,0))</f>
        <v>78902.694440871594</v>
      </c>
      <c r="X243" s="394" cm="1">
        <f t="array" aca="1" ref="X243" ca="1">IF($Q243="Y",VLOOKUP($P243,INDIRECT($Q$4),X$6,0)*INDIRECT($P$3),VLOOKUP($P243,INDIRECT($Q$4),X$6,0))</f>
        <v>83055.165339624524</v>
      </c>
      <c r="Y243" s="394" cm="1">
        <f t="array" aca="1" ref="Y243" ca="1">IF($Q243="Y",VLOOKUP($P243,INDIRECT($Q$4),Y$6,0)*INDIRECT($P$3),VLOOKUP($P243,INDIRECT($Q$4),Y$6,0))</f>
        <v>88090.515567035691</v>
      </c>
      <c r="Z243" s="394" cm="1">
        <f t="array" aca="1" ref="Z243" ca="1">IF($Q243="Y",VLOOKUP($P243,INDIRECT($Q$4),Z$6,0)*INDIRECT($P$3),VLOOKUP($P243,INDIRECT($Q$4),Z$6,0))</f>
        <v>93125.865794446887</v>
      </c>
      <c r="AA243" s="406" t="str">
        <f t="shared" si="147"/>
        <v>09170C</v>
      </c>
      <c r="AB243" s="406" t="str">
        <f t="shared" si="148"/>
        <v>Y</v>
      </c>
      <c r="AC243" s="412" t="str">
        <f t="shared" si="145"/>
        <v>Senior Event Coordinator</v>
      </c>
      <c r="AD243" s="406">
        <f t="shared" si="158"/>
        <v>94</v>
      </c>
      <c r="AE243" s="398" t="str">
        <f t="shared" si="149"/>
        <v>E</v>
      </c>
      <c r="AF243" s="403">
        <f t="shared" ca="1" si="150"/>
        <v>32.524000000000001</v>
      </c>
      <c r="AG243" s="403">
        <f t="shared" ca="1" si="151"/>
        <v>34.235999999999997</v>
      </c>
      <c r="AH243" s="403">
        <f t="shared" ca="1" si="152"/>
        <v>36.037999999999997</v>
      </c>
      <c r="AI243" s="403">
        <f t="shared" ca="1" si="153"/>
        <v>37.933999999999997</v>
      </c>
      <c r="AJ243" s="403">
        <f t="shared" ca="1" si="154"/>
        <v>39.930999999999997</v>
      </c>
      <c r="AK243" s="403">
        <f t="shared" ca="1" si="155"/>
        <v>42.351999999999997</v>
      </c>
      <c r="AL243" s="403">
        <f t="shared" ca="1" si="156"/>
        <v>44.772999999999996</v>
      </c>
      <c r="AN243" s="9" t="e">
        <f t="shared" si="133"/>
        <v>#VALUE!</v>
      </c>
    </row>
    <row r="244" spans="1:40" s="23" customFormat="1" ht="12.75" customHeight="1">
      <c r="A244" s="259" t="s">
        <v>16</v>
      </c>
      <c r="B244" s="259" t="s">
        <v>213</v>
      </c>
      <c r="C244" s="259">
        <v>45</v>
      </c>
      <c r="D244" s="260" t="s">
        <v>214</v>
      </c>
      <c r="E244" s="265">
        <v>435</v>
      </c>
      <c r="F244" s="262">
        <v>9</v>
      </c>
      <c r="G244" s="285">
        <f t="shared" ca="1" si="136"/>
        <v>70603.500007931434</v>
      </c>
      <c r="H244" s="285">
        <f t="shared" ca="1" si="137"/>
        <v>74336.413293384787</v>
      </c>
      <c r="I244" s="285">
        <f t="shared" ca="1" si="138"/>
        <v>78557.852566926696</v>
      </c>
      <c r="J244" s="285">
        <f t="shared" ca="1" si="139"/>
        <v>82736.186606225529</v>
      </c>
      <c r="K244" s="285">
        <f t="shared" ca="1" si="140"/>
        <v>87167.404686417227</v>
      </c>
      <c r="L244" s="285">
        <f t="shared" ca="1" si="141"/>
        <v>92346.370778017896</v>
      </c>
      <c r="M244" s="285">
        <f t="shared" ca="1" si="142"/>
        <v>97525.336869618535</v>
      </c>
      <c r="N244" s="9"/>
      <c r="O244" s="9"/>
      <c r="P244" s="409" t="str">
        <f t="shared" si="143"/>
        <v>04351C</v>
      </c>
      <c r="Q244" s="397" t="s">
        <v>826</v>
      </c>
      <c r="R244" s="409" t="str">
        <f t="shared" si="144"/>
        <v>Senior Financial Analyst</v>
      </c>
      <c r="S244" s="397">
        <f t="shared" si="157"/>
        <v>45</v>
      </c>
      <c r="T244" s="394" cm="1">
        <f t="array" aca="1" ref="T244" ca="1">IF($Q244="Y",VLOOKUP($P244,INDIRECT($Q$4),T$6,0)*INDIRECT($P$3),VLOOKUP($P244,INDIRECT($Q$4),T$6,0))</f>
        <v>70603.500007931434</v>
      </c>
      <c r="U244" s="394" cm="1">
        <f t="array" aca="1" ref="U244" ca="1">IF($Q244="Y",VLOOKUP($P244,INDIRECT($Q$4),U$6,0)*INDIRECT($P$3),VLOOKUP($P244,INDIRECT($Q$4),U$6,0))</f>
        <v>74336.413293384787</v>
      </c>
      <c r="V244" s="394" cm="1">
        <f t="array" aca="1" ref="V244" ca="1">IF($Q244="Y",VLOOKUP($P244,INDIRECT($Q$4),V$6,0)*INDIRECT($P$3),VLOOKUP($P244,INDIRECT($Q$4),V$6,0))</f>
        <v>78557.852566926696</v>
      </c>
      <c r="W244" s="394" cm="1">
        <f t="array" aca="1" ref="W244" ca="1">IF($Q244="Y",VLOOKUP($P244,INDIRECT($Q$4),W$6,0)*INDIRECT($P$3),VLOOKUP($P244,INDIRECT($Q$4),W$6,0))</f>
        <v>82736.186606225529</v>
      </c>
      <c r="X244" s="394" cm="1">
        <f t="array" aca="1" ref="X244" ca="1">IF($Q244="Y",VLOOKUP($P244,INDIRECT($Q$4),X$6,0)*INDIRECT($P$3),VLOOKUP($P244,INDIRECT($Q$4),X$6,0))</f>
        <v>87167.404686417227</v>
      </c>
      <c r="Y244" s="394" cm="1">
        <f t="array" aca="1" ref="Y244" ca="1">IF($Q244="Y",VLOOKUP($P244,INDIRECT($Q$4),Y$6,0)*INDIRECT($P$3),VLOOKUP($P244,INDIRECT($Q$4),Y$6,0))</f>
        <v>92346.370778017896</v>
      </c>
      <c r="Z244" s="394" cm="1">
        <f t="array" aca="1" ref="Z244" ca="1">IF($Q244="Y",VLOOKUP($P244,INDIRECT($Q$4),Z$6,0)*INDIRECT($P$3),VLOOKUP($P244,INDIRECT($Q$4),Z$6,0))</f>
        <v>97525.336869618535</v>
      </c>
      <c r="AA244" s="406" t="str">
        <f t="shared" si="147"/>
        <v>04351C</v>
      </c>
      <c r="AB244" s="406" t="str">
        <f t="shared" si="148"/>
        <v>Y</v>
      </c>
      <c r="AC244" s="412" t="str">
        <f t="shared" si="145"/>
        <v>Senior Financial Analyst</v>
      </c>
      <c r="AD244" s="406">
        <f t="shared" si="158"/>
        <v>45</v>
      </c>
      <c r="AE244" s="398" t="str">
        <f t="shared" si="149"/>
        <v>E</v>
      </c>
      <c r="AF244" s="403">
        <f t="shared" ca="1" si="150"/>
        <v>33.943999999999996</v>
      </c>
      <c r="AG244" s="403">
        <f t="shared" ca="1" si="151"/>
        <v>35.738999999999997</v>
      </c>
      <c r="AH244" s="403">
        <f t="shared" ca="1" si="152"/>
        <v>37.768999999999998</v>
      </c>
      <c r="AI244" s="403">
        <f t="shared" ca="1" si="153"/>
        <v>39.777999999999999</v>
      </c>
      <c r="AJ244" s="403">
        <f t="shared" ca="1" si="154"/>
        <v>41.907999999999994</v>
      </c>
      <c r="AK244" s="403">
        <f t="shared" ca="1" si="155"/>
        <v>44.397999999999996</v>
      </c>
      <c r="AL244" s="403">
        <f t="shared" ca="1" si="156"/>
        <v>46.887999999999998</v>
      </c>
      <c r="AN244" s="9" t="e">
        <f t="shared" si="133"/>
        <v>#VALUE!</v>
      </c>
    </row>
    <row r="245" spans="1:40" s="23" customFormat="1" ht="12.75" customHeight="1">
      <c r="A245" s="259" t="s">
        <v>16</v>
      </c>
      <c r="B245" s="262" t="s">
        <v>215</v>
      </c>
      <c r="C245" s="259" t="s">
        <v>216</v>
      </c>
      <c r="D245" s="266" t="s">
        <v>217</v>
      </c>
      <c r="E245" s="265">
        <v>508</v>
      </c>
      <c r="F245" s="262">
        <v>11</v>
      </c>
      <c r="G245" s="285">
        <f t="shared" ca="1" si="136"/>
        <v>81141.292939230421</v>
      </c>
      <c r="H245" s="285">
        <f t="shared" ca="1" si="137"/>
        <v>85405.837447015452</v>
      </c>
      <c r="I245" s="285">
        <f t="shared" ca="1" si="138"/>
        <v>89874.413396884542</v>
      </c>
      <c r="J245" s="285">
        <f t="shared" ca="1" si="139"/>
        <v>94627.483892758159</v>
      </c>
      <c r="K245" s="285">
        <f t="shared" ca="1" si="140"/>
        <v>99590.333195281535</v>
      </c>
      <c r="L245" s="285">
        <f t="shared" ca="1" si="141"/>
        <v>105633.2083982309</v>
      </c>
      <c r="M245" s="285">
        <f t="shared" ca="1" si="142"/>
        <v>111676.08360118016</v>
      </c>
      <c r="N245" s="9"/>
      <c r="O245" s="9"/>
      <c r="P245" s="409" t="str">
        <f t="shared" si="143"/>
        <v>05267C</v>
      </c>
      <c r="Q245" s="397" t="s">
        <v>826</v>
      </c>
      <c r="R245" s="409" t="str">
        <f t="shared" si="144"/>
        <v>Senior GIS Analyst</v>
      </c>
      <c r="S245" s="397" t="str">
        <f t="shared" si="157"/>
        <v>65</v>
      </c>
      <c r="T245" s="394" cm="1">
        <f t="array" aca="1" ref="T245" ca="1">IF($Q245="Y",VLOOKUP($P245,INDIRECT($Q$4),T$6,0)*INDIRECT($P$3),VLOOKUP($P245,INDIRECT($Q$4),T$6,0))</f>
        <v>81141.292939230421</v>
      </c>
      <c r="U245" s="394" cm="1">
        <f t="array" aca="1" ref="U245" ca="1">IF($Q245="Y",VLOOKUP($P245,INDIRECT($Q$4),U$6,0)*INDIRECT($P$3),VLOOKUP($P245,INDIRECT($Q$4),U$6,0))</f>
        <v>85405.837447015452</v>
      </c>
      <c r="V245" s="394" cm="1">
        <f t="array" aca="1" ref="V245" ca="1">IF($Q245="Y",VLOOKUP($P245,INDIRECT($Q$4),V$6,0)*INDIRECT($P$3),VLOOKUP($P245,INDIRECT($Q$4),V$6,0))</f>
        <v>89874.413396884542</v>
      </c>
      <c r="W245" s="394" cm="1">
        <f t="array" aca="1" ref="W245" ca="1">IF($Q245="Y",VLOOKUP($P245,INDIRECT($Q$4),W$6,0)*INDIRECT($P$3),VLOOKUP($P245,INDIRECT($Q$4),W$6,0))</f>
        <v>94627.483892758159</v>
      </c>
      <c r="X245" s="394" cm="1">
        <f t="array" aca="1" ref="X245" ca="1">IF($Q245="Y",VLOOKUP($P245,INDIRECT($Q$4),X$6,0)*INDIRECT($P$3),VLOOKUP($P245,INDIRECT($Q$4),X$6,0))</f>
        <v>99590.333195281535</v>
      </c>
      <c r="Y245" s="394" cm="1">
        <f t="array" aca="1" ref="Y245" ca="1">IF($Q245="Y",VLOOKUP($P245,INDIRECT($Q$4),Y$6,0)*INDIRECT($P$3),VLOOKUP($P245,INDIRECT($Q$4),Y$6,0))</f>
        <v>105633.2083982309</v>
      </c>
      <c r="Z245" s="394" cm="1">
        <f t="array" aca="1" ref="Z245" ca="1">IF($Q245="Y",VLOOKUP($P245,INDIRECT($Q$4),Z$6,0)*INDIRECT($P$3),VLOOKUP($P245,INDIRECT($Q$4),Z$6,0))</f>
        <v>111676.08360118016</v>
      </c>
      <c r="AA245" s="406" t="str">
        <f t="shared" si="147"/>
        <v>05267C</v>
      </c>
      <c r="AB245" s="406" t="str">
        <f t="shared" si="148"/>
        <v>Y</v>
      </c>
      <c r="AC245" s="412" t="str">
        <f t="shared" si="145"/>
        <v>Senior GIS Analyst</v>
      </c>
      <c r="AD245" s="406" t="str">
        <f t="shared" si="158"/>
        <v>65</v>
      </c>
      <c r="AE245" s="398" t="str">
        <f t="shared" si="149"/>
        <v>E</v>
      </c>
      <c r="AF245" s="403">
        <f t="shared" ca="1" si="150"/>
        <v>39.010999999999996</v>
      </c>
      <c r="AG245" s="403">
        <f t="shared" ca="1" si="151"/>
        <v>41.061</v>
      </c>
      <c r="AH245" s="403">
        <f t="shared" ca="1" si="152"/>
        <v>43.208999999999996</v>
      </c>
      <c r="AI245" s="403">
        <f t="shared" ca="1" si="153"/>
        <v>45.494</v>
      </c>
      <c r="AJ245" s="403">
        <f t="shared" ca="1" si="154"/>
        <v>47.879999999999995</v>
      </c>
      <c r="AK245" s="403">
        <f t="shared" ca="1" si="155"/>
        <v>50.785999999999994</v>
      </c>
      <c r="AL245" s="403">
        <f t="shared" ca="1" si="156"/>
        <v>53.690999999999995</v>
      </c>
      <c r="AN245" s="9" t="e">
        <f t="shared" si="133"/>
        <v>#VALUE!</v>
      </c>
    </row>
    <row r="246" spans="1:40" s="442" customFormat="1" ht="12.75" customHeight="1">
      <c r="A246" s="256" t="s">
        <v>91</v>
      </c>
      <c r="B246" s="256" t="s">
        <v>384</v>
      </c>
      <c r="C246" s="256">
        <v>64</v>
      </c>
      <c r="D246" s="276" t="s">
        <v>368</v>
      </c>
      <c r="E246" s="277" t="s">
        <v>369</v>
      </c>
      <c r="F246" s="278" t="s">
        <v>370</v>
      </c>
      <c r="G246" s="380">
        <f t="shared" ca="1" si="136"/>
        <v>33.373398665915616</v>
      </c>
      <c r="H246" s="380">
        <f t="shared" ca="1" si="137"/>
        <v>35.13076590813472</v>
      </c>
      <c r="I246" s="380">
        <f t="shared" ca="1" si="138"/>
        <v>36.984843611796705</v>
      </c>
      <c r="J246" s="380">
        <f t="shared" ca="1" si="139"/>
        <v>38.916289684612984</v>
      </c>
      <c r="K246" s="380">
        <f t="shared" ca="1" si="140"/>
        <v>40.965169889181318</v>
      </c>
      <c r="L246" s="380">
        <f t="shared" ca="1" si="141"/>
        <v>43.444160061812916</v>
      </c>
      <c r="M246" s="380">
        <f t="shared" ca="1" si="142"/>
        <v>45.923150234444492</v>
      </c>
      <c r="N246" s="441" t="s">
        <v>633</v>
      </c>
      <c r="O246" s="441"/>
      <c r="P246" s="451" t="str">
        <f t="shared" si="143"/>
        <v>04309C</v>
      </c>
      <c r="Q246" s="452" t="s">
        <v>826</v>
      </c>
      <c r="R246" s="451" t="str">
        <f t="shared" si="144"/>
        <v>Senior Health Inspector</v>
      </c>
      <c r="S246" s="452">
        <f t="shared" si="157"/>
        <v>64</v>
      </c>
      <c r="T246" s="453" cm="1">
        <f t="array" aca="1" ref="T246" ca="1">IF($Q246="Y",VLOOKUP($P246,INDIRECT($Q$4),T$6,0)*INDIRECT($P$3),VLOOKUP($P246,INDIRECT($Q$4),T$6,0))</f>
        <v>33.373398665915616</v>
      </c>
      <c r="U246" s="453" cm="1">
        <f t="array" aca="1" ref="U246" ca="1">IF($Q246="Y",VLOOKUP($P246,INDIRECT($Q$4),U$6,0)*INDIRECT($P$3),VLOOKUP($P246,INDIRECT($Q$4),U$6,0))</f>
        <v>35.13076590813472</v>
      </c>
      <c r="V246" s="453" cm="1">
        <f t="array" aca="1" ref="V246" ca="1">IF($Q246="Y",VLOOKUP($P246,INDIRECT($Q$4),V$6,0)*INDIRECT($P$3),VLOOKUP($P246,INDIRECT($Q$4),V$6,0))</f>
        <v>36.984843611796705</v>
      </c>
      <c r="W246" s="453" cm="1">
        <f t="array" aca="1" ref="W246" ca="1">IF($Q246="Y",VLOOKUP($P246,INDIRECT($Q$4),W$6,0)*INDIRECT($P$3),VLOOKUP($P246,INDIRECT($Q$4),W$6,0))</f>
        <v>38.916289684612984</v>
      </c>
      <c r="X246" s="453" cm="1">
        <f t="array" aca="1" ref="X246" ca="1">IF($Q246="Y",VLOOKUP($P246,INDIRECT($Q$4),X$6,0)*INDIRECT($P$3),VLOOKUP($P246,INDIRECT($Q$4),X$6,0))</f>
        <v>40.965169889181318</v>
      </c>
      <c r="Y246" s="453" cm="1">
        <f t="array" aca="1" ref="Y246" ca="1">IF($Q246="Y",VLOOKUP($P246,INDIRECT($Q$4),Y$6,0)*INDIRECT($P$3),VLOOKUP($P246,INDIRECT($Q$4),Y$6,0))</f>
        <v>43.444160061812916</v>
      </c>
      <c r="Z246" s="453" cm="1">
        <f t="array" aca="1" ref="Z246" ca="1">IF($Q246="Y",VLOOKUP($P246,INDIRECT($Q$4),Z$6,0)*INDIRECT($P$3),VLOOKUP($P246,INDIRECT($Q$4),Z$6,0))</f>
        <v>45.923150234444492</v>
      </c>
      <c r="AA246" s="452" t="str">
        <f t="shared" si="147"/>
        <v>04309C</v>
      </c>
      <c r="AB246" s="452" t="str">
        <f t="shared" si="148"/>
        <v>Y</v>
      </c>
      <c r="AC246" s="454" t="str">
        <f t="shared" si="145"/>
        <v>Senior Health Inspector</v>
      </c>
      <c r="AD246" s="452">
        <f t="shared" si="158"/>
        <v>64</v>
      </c>
      <c r="AE246" s="455" t="str">
        <f t="shared" si="149"/>
        <v>N</v>
      </c>
      <c r="AF246" s="453">
        <f t="shared" ca="1" si="150"/>
        <v>33.372999999999998</v>
      </c>
      <c r="AG246" s="453">
        <f t="shared" ca="1" si="151"/>
        <v>35.131</v>
      </c>
      <c r="AH246" s="453">
        <f t="shared" ca="1" si="152"/>
        <v>36.984999999999999</v>
      </c>
      <c r="AI246" s="453">
        <f t="shared" ca="1" si="153"/>
        <v>38.915999999999997</v>
      </c>
      <c r="AJ246" s="453">
        <f t="shared" ca="1" si="154"/>
        <v>40.965000000000003</v>
      </c>
      <c r="AK246" s="453">
        <f t="shared" ca="1" si="155"/>
        <v>43.444000000000003</v>
      </c>
      <c r="AL246" s="453">
        <f t="shared" ca="1" si="156"/>
        <v>45.923000000000002</v>
      </c>
      <c r="AN246" s="9" t="e">
        <f t="shared" si="133"/>
        <v>#VALUE!</v>
      </c>
    </row>
    <row r="247" spans="1:40" s="23" customFormat="1" ht="12.75" customHeight="1">
      <c r="A247" s="259" t="s">
        <v>16</v>
      </c>
      <c r="B247" s="259" t="s">
        <v>386</v>
      </c>
      <c r="C247" s="449" t="s">
        <v>888</v>
      </c>
      <c r="D247" s="260" t="s">
        <v>364</v>
      </c>
      <c r="E247" s="265">
        <v>595</v>
      </c>
      <c r="F247" s="262">
        <v>13</v>
      </c>
      <c r="G247" s="285">
        <f t="shared" ca="1" si="136"/>
        <v>106734.87112564578</v>
      </c>
      <c r="H247" s="285">
        <f t="shared" ca="1" si="137"/>
        <v>112071.92973851679</v>
      </c>
      <c r="I247" s="285">
        <f t="shared" ca="1" si="138"/>
        <v>117676.15633862003</v>
      </c>
      <c r="J247" s="285">
        <f t="shared" ca="1" si="139"/>
        <v>123560.1531895043</v>
      </c>
      <c r="K247" s="285">
        <f t="shared" ca="1" si="140"/>
        <v>129737.78278107304</v>
      </c>
      <c r="L247" s="285">
        <f t="shared" ca="1" si="141"/>
        <v>136224.16782958471</v>
      </c>
      <c r="M247" s="285">
        <f t="shared" ca="1" si="142"/>
        <v>143035.69127765269</v>
      </c>
      <c r="N247" s="9"/>
      <c r="O247" s="9"/>
      <c r="P247" s="409" t="str">
        <f t="shared" si="143"/>
        <v>04354C</v>
      </c>
      <c r="Q247" s="397" t="s">
        <v>826</v>
      </c>
      <c r="R247" s="409" t="str">
        <f t="shared" si="144"/>
        <v xml:space="preserve">Senior Information Technology Program Manager </v>
      </c>
      <c r="S247" s="397" t="str">
        <f t="shared" si="157"/>
        <v>01</v>
      </c>
      <c r="T247" s="394" cm="1">
        <f t="array" aca="1" ref="T247" ca="1">IF($Q247="Y",VLOOKUP($P247,INDIRECT($Q$4),T$6,0)*INDIRECT($P$3),VLOOKUP($P247,INDIRECT($Q$4),T$6,0))</f>
        <v>106734.87112564578</v>
      </c>
      <c r="U247" s="394" cm="1">
        <f t="array" aca="1" ref="U247" ca="1">IF($Q247="Y",VLOOKUP($P247,INDIRECT($Q$4),U$6,0)*INDIRECT($P$3),VLOOKUP($P247,INDIRECT($Q$4),U$6,0))</f>
        <v>112071.92973851679</v>
      </c>
      <c r="V247" s="394" cm="1">
        <f t="array" aca="1" ref="V247" ca="1">IF($Q247="Y",VLOOKUP($P247,INDIRECT($Q$4),V$6,0)*INDIRECT($P$3),VLOOKUP($P247,INDIRECT($Q$4),V$6,0))</f>
        <v>117676.15633862003</v>
      </c>
      <c r="W247" s="394" cm="1">
        <f t="array" aca="1" ref="W247" ca="1">IF($Q247="Y",VLOOKUP($P247,INDIRECT($Q$4),W$6,0)*INDIRECT($P$3),VLOOKUP($P247,INDIRECT($Q$4),W$6,0))</f>
        <v>123560.1531895043</v>
      </c>
      <c r="X247" s="394" cm="1">
        <f t="array" aca="1" ref="X247" ca="1">IF($Q247="Y",VLOOKUP($P247,INDIRECT($Q$4),X$6,0)*INDIRECT($P$3),VLOOKUP($P247,INDIRECT($Q$4),X$6,0))</f>
        <v>129737.78278107304</v>
      </c>
      <c r="Y247" s="394" cm="1">
        <f t="array" aca="1" ref="Y247" ca="1">IF($Q247="Y",VLOOKUP($P247,INDIRECT($Q$4),Y$6,0)*INDIRECT($P$3),VLOOKUP($P247,INDIRECT($Q$4),Y$6,0))</f>
        <v>136224.16782958471</v>
      </c>
      <c r="Z247" s="394" cm="1">
        <f t="array" aca="1" ref="Z247" ca="1">IF($Q247="Y",VLOOKUP($P247,INDIRECT($Q$4),Z$6,0)*INDIRECT($P$3),VLOOKUP($P247,INDIRECT($Q$4),Z$6,0))</f>
        <v>143035.69127765269</v>
      </c>
      <c r="AA247" s="406" t="str">
        <f t="shared" si="147"/>
        <v>04354C</v>
      </c>
      <c r="AB247" s="406" t="str">
        <f t="shared" si="148"/>
        <v>Y</v>
      </c>
      <c r="AC247" s="412" t="str">
        <f t="shared" si="145"/>
        <v xml:space="preserve">Senior Information Technology Program Manager </v>
      </c>
      <c r="AD247" s="406" t="str">
        <f t="shared" si="158"/>
        <v>01</v>
      </c>
      <c r="AE247" s="398" t="str">
        <f t="shared" si="149"/>
        <v>E</v>
      </c>
      <c r="AF247" s="403">
        <f t="shared" ca="1" si="150"/>
        <v>51.314999999999998</v>
      </c>
      <c r="AG247" s="403">
        <f t="shared" ca="1" si="151"/>
        <v>53.881</v>
      </c>
      <c r="AH247" s="403">
        <f t="shared" ca="1" si="152"/>
        <v>56.576000000000001</v>
      </c>
      <c r="AI247" s="403">
        <f t="shared" ca="1" si="153"/>
        <v>59.403999999999996</v>
      </c>
      <c r="AJ247" s="403">
        <f t="shared" ca="1" si="154"/>
        <v>62.373999999999995</v>
      </c>
      <c r="AK247" s="403">
        <f t="shared" ca="1" si="155"/>
        <v>65.493000000000009</v>
      </c>
      <c r="AL247" s="403">
        <f t="shared" ca="1" si="156"/>
        <v>68.768000000000001</v>
      </c>
      <c r="AN247" s="9" t="e">
        <f t="shared" si="133"/>
        <v>#VALUE!</v>
      </c>
    </row>
    <row r="248" spans="1:40" s="23" customFormat="1" ht="12.75" customHeight="1">
      <c r="A248" s="259" t="s">
        <v>16</v>
      </c>
      <c r="B248" s="259" t="s">
        <v>218</v>
      </c>
      <c r="C248" s="259">
        <v>65</v>
      </c>
      <c r="D248" s="260" t="s">
        <v>219</v>
      </c>
      <c r="E248" s="265">
        <v>500</v>
      </c>
      <c r="F248" s="262">
        <v>11</v>
      </c>
      <c r="G248" s="285">
        <f t="shared" ca="1" si="136"/>
        <v>81141.292939230421</v>
      </c>
      <c r="H248" s="285">
        <f t="shared" ca="1" si="137"/>
        <v>85405.837447015452</v>
      </c>
      <c r="I248" s="285">
        <f t="shared" ca="1" si="138"/>
        <v>89874.413396884542</v>
      </c>
      <c r="J248" s="285">
        <f t="shared" ca="1" si="139"/>
        <v>94627.483892758159</v>
      </c>
      <c r="K248" s="285">
        <f t="shared" ca="1" si="140"/>
        <v>99590.333195281535</v>
      </c>
      <c r="L248" s="285">
        <f t="shared" ca="1" si="141"/>
        <v>105633.2083982309</v>
      </c>
      <c r="M248" s="285">
        <f t="shared" ca="1" si="142"/>
        <v>111676.08360118016</v>
      </c>
      <c r="N248" s="9"/>
      <c r="O248" s="9"/>
      <c r="P248" s="409" t="str">
        <f t="shared" si="143"/>
        <v>52885C</v>
      </c>
      <c r="Q248" s="397" t="s">
        <v>826</v>
      </c>
      <c r="R248" s="409" t="str">
        <f t="shared" si="144"/>
        <v xml:space="preserve">Senior NRP/Citizen Participation Specialist </v>
      </c>
      <c r="S248" s="397">
        <f t="shared" si="157"/>
        <v>65</v>
      </c>
      <c r="T248" s="394" cm="1">
        <f t="array" aca="1" ref="T248" ca="1">IF($Q248="Y",VLOOKUP($P248,INDIRECT($Q$4),T$6,0)*INDIRECT($P$3),VLOOKUP($P248,INDIRECT($Q$4),T$6,0))</f>
        <v>81141.292939230421</v>
      </c>
      <c r="U248" s="394" cm="1">
        <f t="array" aca="1" ref="U248" ca="1">IF($Q248="Y",VLOOKUP($P248,INDIRECT($Q$4),U$6,0)*INDIRECT($P$3),VLOOKUP($P248,INDIRECT($Q$4),U$6,0))</f>
        <v>85405.837447015452</v>
      </c>
      <c r="V248" s="394" cm="1">
        <f t="array" aca="1" ref="V248" ca="1">IF($Q248="Y",VLOOKUP($P248,INDIRECT($Q$4),V$6,0)*INDIRECT($P$3),VLOOKUP($P248,INDIRECT($Q$4),V$6,0))</f>
        <v>89874.413396884542</v>
      </c>
      <c r="W248" s="394" cm="1">
        <f t="array" aca="1" ref="W248" ca="1">IF($Q248="Y",VLOOKUP($P248,INDIRECT($Q$4),W$6,0)*INDIRECT($P$3),VLOOKUP($P248,INDIRECT($Q$4),W$6,0))</f>
        <v>94627.483892758159</v>
      </c>
      <c r="X248" s="394" cm="1">
        <f t="array" aca="1" ref="X248" ca="1">IF($Q248="Y",VLOOKUP($P248,INDIRECT($Q$4),X$6,0)*INDIRECT($P$3),VLOOKUP($P248,INDIRECT($Q$4),X$6,0))</f>
        <v>99590.333195281535</v>
      </c>
      <c r="Y248" s="394" cm="1">
        <f t="array" aca="1" ref="Y248" ca="1">IF($Q248="Y",VLOOKUP($P248,INDIRECT($Q$4),Y$6,0)*INDIRECT($P$3),VLOOKUP($P248,INDIRECT($Q$4),Y$6,0))</f>
        <v>105633.2083982309</v>
      </c>
      <c r="Z248" s="394" cm="1">
        <f t="array" aca="1" ref="Z248" ca="1">IF($Q248="Y",VLOOKUP($P248,INDIRECT($Q$4),Z$6,0)*INDIRECT($P$3),VLOOKUP($P248,INDIRECT($Q$4),Z$6,0))</f>
        <v>111676.08360118016</v>
      </c>
      <c r="AA248" s="406" t="str">
        <f t="shared" si="147"/>
        <v>52885C</v>
      </c>
      <c r="AB248" s="406" t="str">
        <f t="shared" si="148"/>
        <v>Y</v>
      </c>
      <c r="AC248" s="412" t="str">
        <f t="shared" si="145"/>
        <v xml:space="preserve">Senior NRP/Citizen Participation Specialist </v>
      </c>
      <c r="AD248" s="406">
        <f t="shared" si="158"/>
        <v>65</v>
      </c>
      <c r="AE248" s="398" t="str">
        <f t="shared" si="149"/>
        <v>E</v>
      </c>
      <c r="AF248" s="403">
        <f t="shared" ca="1" si="150"/>
        <v>39.010999999999996</v>
      </c>
      <c r="AG248" s="403">
        <f t="shared" ca="1" si="151"/>
        <v>41.061</v>
      </c>
      <c r="AH248" s="403">
        <f t="shared" ca="1" si="152"/>
        <v>43.208999999999996</v>
      </c>
      <c r="AI248" s="403">
        <f t="shared" ca="1" si="153"/>
        <v>45.494</v>
      </c>
      <c r="AJ248" s="403">
        <f t="shared" ca="1" si="154"/>
        <v>47.879999999999995</v>
      </c>
      <c r="AK248" s="403">
        <f t="shared" ca="1" si="155"/>
        <v>50.785999999999994</v>
      </c>
      <c r="AL248" s="403">
        <f t="shared" ca="1" si="156"/>
        <v>53.690999999999995</v>
      </c>
      <c r="AN248" s="9" t="e">
        <f t="shared" si="133"/>
        <v>#VALUE!</v>
      </c>
    </row>
    <row r="249" spans="1:40" s="23" customFormat="1" ht="12.75" customHeight="1">
      <c r="A249" s="259" t="s">
        <v>16</v>
      </c>
      <c r="B249" s="259" t="s">
        <v>654</v>
      </c>
      <c r="C249" s="259">
        <v>36</v>
      </c>
      <c r="D249" s="260" t="s">
        <v>704</v>
      </c>
      <c r="E249" s="265">
        <v>443</v>
      </c>
      <c r="F249" s="262">
        <v>9</v>
      </c>
      <c r="G249" s="285">
        <f t="shared" ca="1" si="136"/>
        <v>72357.367626959996</v>
      </c>
      <c r="H249" s="285">
        <f t="shared" ca="1" si="137"/>
        <v>76166.712185654978</v>
      </c>
      <c r="I249" s="285">
        <f t="shared" ca="1" si="138"/>
        <v>80186.815066020004</v>
      </c>
      <c r="J249" s="285">
        <f t="shared" ca="1" si="139"/>
        <v>84375.07618176</v>
      </c>
      <c r="K249" s="285">
        <f t="shared" ca="1" si="140"/>
        <v>88816.695705465012</v>
      </c>
      <c r="L249" s="285">
        <f t="shared" ca="1" si="141"/>
        <v>94191.032908049994</v>
      </c>
      <c r="M249" s="285">
        <f t="shared" ca="1" si="142"/>
        <v>99565.370110634991</v>
      </c>
      <c r="N249" s="9"/>
      <c r="O249" s="9"/>
      <c r="P249" s="409" t="str">
        <f t="shared" si="143"/>
        <v>52980C</v>
      </c>
      <c r="Q249" s="397" t="s">
        <v>826</v>
      </c>
      <c r="R249" s="409" t="str">
        <f t="shared" si="144"/>
        <v>Senior Plan Examiner I</v>
      </c>
      <c r="S249" s="397">
        <f t="shared" si="157"/>
        <v>36</v>
      </c>
      <c r="T249" s="394" cm="1">
        <f t="array" aca="1" ref="T249" ca="1">IF($Q249="Y",VLOOKUP($P249,INDIRECT($Q$4),T$6,0)*INDIRECT($P$3),VLOOKUP($P249,INDIRECT($Q$4),T$6,0))</f>
        <v>72357.367626959996</v>
      </c>
      <c r="U249" s="394" cm="1">
        <f t="array" aca="1" ref="U249" ca="1">IF($Q249="Y",VLOOKUP($P249,INDIRECT($Q$4),U$6,0)*INDIRECT($P$3),VLOOKUP($P249,INDIRECT($Q$4),U$6,0))</f>
        <v>76166.712185654978</v>
      </c>
      <c r="V249" s="394" cm="1">
        <f t="array" aca="1" ref="V249" ca="1">IF($Q249="Y",VLOOKUP($P249,INDIRECT($Q$4),V$6,0)*INDIRECT($P$3),VLOOKUP($P249,INDIRECT($Q$4),V$6,0))</f>
        <v>80186.815066020004</v>
      </c>
      <c r="W249" s="394" cm="1">
        <f t="array" aca="1" ref="W249" ca="1">IF($Q249="Y",VLOOKUP($P249,INDIRECT($Q$4),W$6,0)*INDIRECT($P$3),VLOOKUP($P249,INDIRECT($Q$4),W$6,0))</f>
        <v>84375.07618176</v>
      </c>
      <c r="X249" s="394" cm="1">
        <f t="array" aca="1" ref="X249" ca="1">IF($Q249="Y",VLOOKUP($P249,INDIRECT($Q$4),X$6,0)*INDIRECT($P$3),VLOOKUP($P249,INDIRECT($Q$4),X$6,0))</f>
        <v>88816.695705465012</v>
      </c>
      <c r="Y249" s="394" cm="1">
        <f t="array" aca="1" ref="Y249" ca="1">IF($Q249="Y",VLOOKUP($P249,INDIRECT($Q$4),Y$6,0)*INDIRECT($P$3),VLOOKUP($P249,INDIRECT($Q$4),Y$6,0))</f>
        <v>94191.032908049994</v>
      </c>
      <c r="Z249" s="394" cm="1">
        <f t="array" aca="1" ref="Z249" ca="1">IF($Q249="Y",VLOOKUP($P249,INDIRECT($Q$4),Z$6,0)*INDIRECT($P$3),VLOOKUP($P249,INDIRECT($Q$4),Z$6,0))</f>
        <v>99565.370110634991</v>
      </c>
      <c r="AA249" s="406" t="str">
        <f t="shared" si="147"/>
        <v>52980C</v>
      </c>
      <c r="AB249" s="406" t="str">
        <f t="shared" si="148"/>
        <v>Y</v>
      </c>
      <c r="AC249" s="412" t="str">
        <f t="shared" si="145"/>
        <v>Senior Plan Examiner I</v>
      </c>
      <c r="AD249" s="406">
        <f t="shared" si="158"/>
        <v>36</v>
      </c>
      <c r="AE249" s="398" t="str">
        <f t="shared" si="149"/>
        <v>E</v>
      </c>
      <c r="AF249" s="403">
        <f t="shared" ca="1" si="150"/>
        <v>34.787999999999997</v>
      </c>
      <c r="AG249" s="403">
        <f t="shared" ca="1" si="151"/>
        <v>36.619</v>
      </c>
      <c r="AH249" s="403">
        <f t="shared" ca="1" si="152"/>
        <v>38.552</v>
      </c>
      <c r="AI249" s="403">
        <f t="shared" ca="1" si="153"/>
        <v>40.564999999999998</v>
      </c>
      <c r="AJ249" s="403">
        <f t="shared" ca="1" si="154"/>
        <v>42.701000000000001</v>
      </c>
      <c r="AK249" s="403">
        <f t="shared" ca="1" si="155"/>
        <v>45.284999999999997</v>
      </c>
      <c r="AL249" s="403">
        <f t="shared" ca="1" si="156"/>
        <v>47.867999999999995</v>
      </c>
      <c r="AN249" s="9" t="e">
        <f t="shared" si="133"/>
        <v>#VALUE!</v>
      </c>
    </row>
    <row r="250" spans="1:40" s="23" customFormat="1" ht="12.75" customHeight="1">
      <c r="A250" s="259" t="s">
        <v>16</v>
      </c>
      <c r="B250" s="259" t="s">
        <v>220</v>
      </c>
      <c r="C250" s="259">
        <v>45</v>
      </c>
      <c r="D250" s="260" t="s">
        <v>724</v>
      </c>
      <c r="E250" s="265">
        <v>423</v>
      </c>
      <c r="F250" s="262">
        <v>9</v>
      </c>
      <c r="G250" s="285">
        <f t="shared" ca="1" si="136"/>
        <v>70603.500007931434</v>
      </c>
      <c r="H250" s="285">
        <f t="shared" ca="1" si="137"/>
        <v>74336.413293384787</v>
      </c>
      <c r="I250" s="285">
        <f t="shared" ca="1" si="138"/>
        <v>78557.852566926696</v>
      </c>
      <c r="J250" s="285">
        <f t="shared" ca="1" si="139"/>
        <v>82736.186606225529</v>
      </c>
      <c r="K250" s="285">
        <f t="shared" ca="1" si="140"/>
        <v>87167.404686417227</v>
      </c>
      <c r="L250" s="285">
        <f t="shared" ca="1" si="141"/>
        <v>92346.370778017896</v>
      </c>
      <c r="M250" s="285">
        <f t="shared" ca="1" si="142"/>
        <v>97525.336869618535</v>
      </c>
      <c r="N250" s="9"/>
      <c r="O250" s="9"/>
      <c r="P250" s="409" t="str">
        <f t="shared" si="143"/>
        <v>04110C</v>
      </c>
      <c r="Q250" s="397" t="s">
        <v>826</v>
      </c>
      <c r="R250" s="409" t="str">
        <f t="shared" si="144"/>
        <v>Senior Public Health Researcher/Epidemiologist</v>
      </c>
      <c r="S250" s="397">
        <f t="shared" si="157"/>
        <v>45</v>
      </c>
      <c r="T250" s="394" cm="1">
        <f t="array" aca="1" ref="T250" ca="1">IF($Q250="Y",VLOOKUP($P250,INDIRECT($Q$4),T$6,0)*INDIRECT($P$3),VLOOKUP($P250,INDIRECT($Q$4),T$6,0))</f>
        <v>70603.500007931434</v>
      </c>
      <c r="U250" s="394" cm="1">
        <f t="array" aca="1" ref="U250" ca="1">IF($Q250="Y",VLOOKUP($P250,INDIRECT($Q$4),U$6,0)*INDIRECT($P$3),VLOOKUP($P250,INDIRECT($Q$4),U$6,0))</f>
        <v>74336.413293384787</v>
      </c>
      <c r="V250" s="394" cm="1">
        <f t="array" aca="1" ref="V250" ca="1">IF($Q250="Y",VLOOKUP($P250,INDIRECT($Q$4),V$6,0)*INDIRECT($P$3),VLOOKUP($P250,INDIRECT($Q$4),V$6,0))</f>
        <v>78557.852566926696</v>
      </c>
      <c r="W250" s="394" cm="1">
        <f t="array" aca="1" ref="W250" ca="1">IF($Q250="Y",VLOOKUP($P250,INDIRECT($Q$4),W$6,0)*INDIRECT($P$3),VLOOKUP($P250,INDIRECT($Q$4),W$6,0))</f>
        <v>82736.186606225529</v>
      </c>
      <c r="X250" s="394" cm="1">
        <f t="array" aca="1" ref="X250" ca="1">IF($Q250="Y",VLOOKUP($P250,INDIRECT($Q$4),X$6,0)*INDIRECT($P$3),VLOOKUP($P250,INDIRECT($Q$4),X$6,0))</f>
        <v>87167.404686417227</v>
      </c>
      <c r="Y250" s="394" cm="1">
        <f t="array" aca="1" ref="Y250" ca="1">IF($Q250="Y",VLOOKUP($P250,INDIRECT($Q$4),Y$6,0)*INDIRECT($P$3),VLOOKUP($P250,INDIRECT($Q$4),Y$6,0))</f>
        <v>92346.370778017896</v>
      </c>
      <c r="Z250" s="394" cm="1">
        <f t="array" aca="1" ref="Z250" ca="1">IF($Q250="Y",VLOOKUP($P250,INDIRECT($Q$4),Z$6,0)*INDIRECT($P$3),VLOOKUP($P250,INDIRECT($Q$4),Z$6,0))</f>
        <v>97525.336869618535</v>
      </c>
      <c r="AA250" s="406" t="str">
        <f t="shared" si="147"/>
        <v>04110C</v>
      </c>
      <c r="AB250" s="406" t="str">
        <f t="shared" si="148"/>
        <v>Y</v>
      </c>
      <c r="AC250" s="412" t="str">
        <f t="shared" si="145"/>
        <v>Senior Public Health Researcher/Epidemiologist</v>
      </c>
      <c r="AD250" s="406">
        <f t="shared" si="158"/>
        <v>45</v>
      </c>
      <c r="AE250" s="398" t="str">
        <f t="shared" si="149"/>
        <v>E</v>
      </c>
      <c r="AF250" s="403">
        <f t="shared" ca="1" si="150"/>
        <v>33.943999999999996</v>
      </c>
      <c r="AG250" s="403">
        <f t="shared" ca="1" si="151"/>
        <v>35.738999999999997</v>
      </c>
      <c r="AH250" s="403">
        <f t="shared" ca="1" si="152"/>
        <v>37.768999999999998</v>
      </c>
      <c r="AI250" s="403">
        <f t="shared" ca="1" si="153"/>
        <v>39.777999999999999</v>
      </c>
      <c r="AJ250" s="403">
        <f t="shared" ca="1" si="154"/>
        <v>41.907999999999994</v>
      </c>
      <c r="AK250" s="403">
        <f t="shared" ca="1" si="155"/>
        <v>44.397999999999996</v>
      </c>
      <c r="AL250" s="403">
        <f t="shared" ca="1" si="156"/>
        <v>46.887999999999998</v>
      </c>
      <c r="AN250" s="9" t="e">
        <f t="shared" si="133"/>
        <v>#VALUE!</v>
      </c>
    </row>
    <row r="251" spans="1:40" s="23" customFormat="1" ht="12.75" customHeight="1">
      <c r="A251" s="259" t="s">
        <v>16</v>
      </c>
      <c r="B251" s="259" t="s">
        <v>222</v>
      </c>
      <c r="C251" s="259">
        <v>45</v>
      </c>
      <c r="D251" s="260" t="s">
        <v>223</v>
      </c>
      <c r="E251" s="265">
        <v>425</v>
      </c>
      <c r="F251" s="262">
        <v>9</v>
      </c>
      <c r="G251" s="285">
        <f t="shared" ca="1" si="136"/>
        <v>70603.500007931434</v>
      </c>
      <c r="H251" s="285">
        <f t="shared" ca="1" si="137"/>
        <v>74336.413293384787</v>
      </c>
      <c r="I251" s="285">
        <f t="shared" ca="1" si="138"/>
        <v>78557.852566926696</v>
      </c>
      <c r="J251" s="285">
        <f t="shared" ca="1" si="139"/>
        <v>82736.186606225529</v>
      </c>
      <c r="K251" s="285">
        <f t="shared" ca="1" si="140"/>
        <v>87167.404686417227</v>
      </c>
      <c r="L251" s="285">
        <f t="shared" ca="1" si="141"/>
        <v>92346.370778017896</v>
      </c>
      <c r="M251" s="285">
        <f t="shared" ca="1" si="142"/>
        <v>97525.336869618535</v>
      </c>
      <c r="N251" s="9"/>
      <c r="O251" s="9"/>
      <c r="P251" s="409" t="str">
        <f t="shared" si="143"/>
        <v>04311C</v>
      </c>
      <c r="Q251" s="397" t="s">
        <v>826</v>
      </c>
      <c r="R251" s="409" t="str">
        <f t="shared" si="144"/>
        <v xml:space="preserve">Senior Public Health Specialist </v>
      </c>
      <c r="S251" s="397">
        <f t="shared" si="157"/>
        <v>45</v>
      </c>
      <c r="T251" s="394" cm="1">
        <f t="array" aca="1" ref="T251" ca="1">IF($Q251="Y",VLOOKUP($P251,INDIRECT($Q$4),T$6,0)*INDIRECT($P$3),VLOOKUP($P251,INDIRECT($Q$4),T$6,0))</f>
        <v>70603.500007931434</v>
      </c>
      <c r="U251" s="394" cm="1">
        <f t="array" aca="1" ref="U251" ca="1">IF($Q251="Y",VLOOKUP($P251,INDIRECT($Q$4),U$6,0)*INDIRECT($P$3),VLOOKUP($P251,INDIRECT($Q$4),U$6,0))</f>
        <v>74336.413293384787</v>
      </c>
      <c r="V251" s="394" cm="1">
        <f t="array" aca="1" ref="V251" ca="1">IF($Q251="Y",VLOOKUP($P251,INDIRECT($Q$4),V$6,0)*INDIRECT($P$3),VLOOKUP($P251,INDIRECT($Q$4),V$6,0))</f>
        <v>78557.852566926696</v>
      </c>
      <c r="W251" s="394" cm="1">
        <f t="array" aca="1" ref="W251" ca="1">IF($Q251="Y",VLOOKUP($P251,INDIRECT($Q$4),W$6,0)*INDIRECT($P$3),VLOOKUP($P251,INDIRECT($Q$4),W$6,0))</f>
        <v>82736.186606225529</v>
      </c>
      <c r="X251" s="394" cm="1">
        <f t="array" aca="1" ref="X251" ca="1">IF($Q251="Y",VLOOKUP($P251,INDIRECT($Q$4),X$6,0)*INDIRECT($P$3),VLOOKUP($P251,INDIRECT($Q$4),X$6,0))</f>
        <v>87167.404686417227</v>
      </c>
      <c r="Y251" s="394" cm="1">
        <f t="array" aca="1" ref="Y251" ca="1">IF($Q251="Y",VLOOKUP($P251,INDIRECT($Q$4),Y$6,0)*INDIRECT($P$3),VLOOKUP($P251,INDIRECT($Q$4),Y$6,0))</f>
        <v>92346.370778017896</v>
      </c>
      <c r="Z251" s="394" cm="1">
        <f t="array" aca="1" ref="Z251" ca="1">IF($Q251="Y",VLOOKUP($P251,INDIRECT($Q$4),Z$6,0)*INDIRECT($P$3),VLOOKUP($P251,INDIRECT($Q$4),Z$6,0))</f>
        <v>97525.336869618535</v>
      </c>
      <c r="AA251" s="406" t="str">
        <f t="shared" si="147"/>
        <v>04311C</v>
      </c>
      <c r="AB251" s="406" t="str">
        <f t="shared" si="148"/>
        <v>Y</v>
      </c>
      <c r="AC251" s="412" t="str">
        <f t="shared" si="145"/>
        <v xml:space="preserve">Senior Public Health Specialist </v>
      </c>
      <c r="AD251" s="406">
        <f t="shared" si="158"/>
        <v>45</v>
      </c>
      <c r="AE251" s="398" t="str">
        <f t="shared" si="149"/>
        <v>E</v>
      </c>
      <c r="AF251" s="403">
        <f t="shared" ca="1" si="150"/>
        <v>33.943999999999996</v>
      </c>
      <c r="AG251" s="403">
        <f t="shared" ca="1" si="151"/>
        <v>35.738999999999997</v>
      </c>
      <c r="AH251" s="403">
        <f t="shared" ca="1" si="152"/>
        <v>37.768999999999998</v>
      </c>
      <c r="AI251" s="403">
        <f t="shared" ca="1" si="153"/>
        <v>39.777999999999999</v>
      </c>
      <c r="AJ251" s="403">
        <f t="shared" ca="1" si="154"/>
        <v>41.907999999999994</v>
      </c>
      <c r="AK251" s="403">
        <f t="shared" ca="1" si="155"/>
        <v>44.397999999999996</v>
      </c>
      <c r="AL251" s="403">
        <f t="shared" ca="1" si="156"/>
        <v>46.887999999999998</v>
      </c>
      <c r="AN251" s="9" t="e">
        <f t="shared" si="133"/>
        <v>#VALUE!</v>
      </c>
    </row>
    <row r="252" spans="1:40" s="23" customFormat="1" ht="12.75" customHeight="1">
      <c r="A252" s="259" t="s">
        <v>689</v>
      </c>
      <c r="B252" s="259" t="s">
        <v>711</v>
      </c>
      <c r="C252" s="259">
        <v>99</v>
      </c>
      <c r="D252" s="260" t="s">
        <v>710</v>
      </c>
      <c r="E252" s="265">
        <v>415</v>
      </c>
      <c r="F252" s="262">
        <v>9</v>
      </c>
      <c r="G252" s="285">
        <f t="shared" ca="1" si="136"/>
        <v>69416.005404497148</v>
      </c>
      <c r="H252" s="285">
        <f t="shared" ca="1" si="137"/>
        <v>73071.659741775409</v>
      </c>
      <c r="I252" s="285">
        <f t="shared" ca="1" si="138"/>
        <v>76929.026459535453</v>
      </c>
      <c r="J252" s="285">
        <f t="shared" ca="1" si="139"/>
        <v>80945.273323351023</v>
      </c>
      <c r="K252" s="285">
        <f t="shared" ca="1" si="140"/>
        <v>85207.441295888144</v>
      </c>
      <c r="L252" s="285">
        <f t="shared" ca="1" si="141"/>
        <v>90363.712538271342</v>
      </c>
      <c r="M252" s="285">
        <f t="shared" ca="1" si="142"/>
        <v>95518.856567309995</v>
      </c>
      <c r="N252" s="9"/>
      <c r="O252" s="9"/>
      <c r="P252" s="409" t="str">
        <f t="shared" si="143"/>
        <v>52999C</v>
      </c>
      <c r="Q252" s="397" t="s">
        <v>826</v>
      </c>
      <c r="R252" s="409" t="str">
        <f t="shared" si="144"/>
        <v>Senior Public Health Specialist - Immunizations</v>
      </c>
      <c r="S252" s="397">
        <f t="shared" si="157"/>
        <v>99</v>
      </c>
      <c r="T252" s="394" cm="1">
        <f t="array" aca="1" ref="T252" ca="1">IF($Q252="Y",VLOOKUP($P252,INDIRECT($Q$4),T$6,0)*INDIRECT($P$3),VLOOKUP($P252,INDIRECT($Q$4),T$6,0))</f>
        <v>69416.005404497148</v>
      </c>
      <c r="U252" s="394" cm="1">
        <f t="array" aca="1" ref="U252" ca="1">IF($Q252="Y",VLOOKUP($P252,INDIRECT($Q$4),U$6,0)*INDIRECT($P$3),VLOOKUP($P252,INDIRECT($Q$4),U$6,0))</f>
        <v>73071.659741775409</v>
      </c>
      <c r="V252" s="394" cm="1">
        <f t="array" aca="1" ref="V252" ca="1">IF($Q252="Y",VLOOKUP($P252,INDIRECT($Q$4),V$6,0)*INDIRECT($P$3),VLOOKUP($P252,INDIRECT($Q$4),V$6,0))</f>
        <v>76929.026459535453</v>
      </c>
      <c r="W252" s="394" cm="1">
        <f t="array" aca="1" ref="W252" ca="1">IF($Q252="Y",VLOOKUP($P252,INDIRECT($Q$4),W$6,0)*INDIRECT($P$3),VLOOKUP($P252,INDIRECT($Q$4),W$6,0))</f>
        <v>80945.273323351023</v>
      </c>
      <c r="X252" s="394" cm="1">
        <f t="array" aca="1" ref="X252" ca="1">IF($Q252="Y",VLOOKUP($P252,INDIRECT($Q$4),X$6,0)*INDIRECT($P$3),VLOOKUP($P252,INDIRECT($Q$4),X$6,0))</f>
        <v>85207.441295888144</v>
      </c>
      <c r="Y252" s="394" cm="1">
        <f t="array" aca="1" ref="Y252" ca="1">IF($Q252="Y",VLOOKUP($P252,INDIRECT($Q$4),Y$6,0)*INDIRECT($P$3),VLOOKUP($P252,INDIRECT($Q$4),Y$6,0))</f>
        <v>90363.712538271342</v>
      </c>
      <c r="Z252" s="394" cm="1">
        <f t="array" aca="1" ref="Z252" ca="1">IF($Q252="Y",VLOOKUP($P252,INDIRECT($Q$4),Z$6,0)*INDIRECT($P$3),VLOOKUP($P252,INDIRECT($Q$4),Z$6,0))</f>
        <v>95518.856567309995</v>
      </c>
      <c r="AA252" s="406" t="str">
        <f t="shared" si="147"/>
        <v>52999C</v>
      </c>
      <c r="AB252" s="406" t="str">
        <f t="shared" si="148"/>
        <v>Y</v>
      </c>
      <c r="AC252" s="412" t="str">
        <f t="shared" si="145"/>
        <v>Senior Public Health Specialist - Immunizations</v>
      </c>
      <c r="AD252" s="406">
        <f t="shared" si="158"/>
        <v>99</v>
      </c>
      <c r="AE252" s="398" t="str">
        <f t="shared" si="149"/>
        <v>E</v>
      </c>
      <c r="AF252" s="403">
        <f t="shared" ca="1" si="150"/>
        <v>33.373999999999995</v>
      </c>
      <c r="AG252" s="403">
        <f t="shared" ca="1" si="151"/>
        <v>35.131</v>
      </c>
      <c r="AH252" s="403">
        <f t="shared" ca="1" si="152"/>
        <v>36.985999999999997</v>
      </c>
      <c r="AI252" s="403">
        <f t="shared" ca="1" si="153"/>
        <v>38.915999999999997</v>
      </c>
      <c r="AJ252" s="403">
        <f t="shared" ca="1" si="154"/>
        <v>40.966000000000001</v>
      </c>
      <c r="AK252" s="403">
        <f t="shared" ca="1" si="155"/>
        <v>43.445</v>
      </c>
      <c r="AL252" s="403">
        <f t="shared" ca="1" si="156"/>
        <v>45.922999999999995</v>
      </c>
      <c r="AN252" s="9" t="e">
        <f t="shared" si="133"/>
        <v>#VALUE!</v>
      </c>
    </row>
    <row r="253" spans="1:40" s="23" customFormat="1" ht="12.75" customHeight="1">
      <c r="A253" s="259" t="s">
        <v>16</v>
      </c>
      <c r="B253" s="259" t="s">
        <v>224</v>
      </c>
      <c r="C253" s="259">
        <v>45</v>
      </c>
      <c r="D253" s="260" t="s">
        <v>225</v>
      </c>
      <c r="E253" s="265">
        <v>425</v>
      </c>
      <c r="F253" s="262">
        <v>9</v>
      </c>
      <c r="G253" s="285">
        <f t="shared" ca="1" si="136"/>
        <v>70603.500007931434</v>
      </c>
      <c r="H253" s="285">
        <f t="shared" ca="1" si="137"/>
        <v>74336.413293384787</v>
      </c>
      <c r="I253" s="285">
        <f t="shared" ca="1" si="138"/>
        <v>78557.852566926696</v>
      </c>
      <c r="J253" s="285">
        <f t="shared" ca="1" si="139"/>
        <v>82736.186606225529</v>
      </c>
      <c r="K253" s="285">
        <f t="shared" ca="1" si="140"/>
        <v>87167.404686417227</v>
      </c>
      <c r="L253" s="285">
        <f t="shared" ca="1" si="141"/>
        <v>92346.370778017896</v>
      </c>
      <c r="M253" s="285">
        <f t="shared" ca="1" si="142"/>
        <v>97525.336869618535</v>
      </c>
      <c r="N253" s="9"/>
      <c r="O253" s="9"/>
      <c r="P253" s="409" t="str">
        <f t="shared" si="143"/>
        <v>04313C</v>
      </c>
      <c r="Q253" s="397" t="s">
        <v>826</v>
      </c>
      <c r="R253" s="409" t="str">
        <f t="shared" si="144"/>
        <v>Senior Public Health Specialist (Youth Development)</v>
      </c>
      <c r="S253" s="397">
        <f t="shared" si="157"/>
        <v>45</v>
      </c>
      <c r="T253" s="394" cm="1">
        <f t="array" aca="1" ref="T253" ca="1">IF($Q253="Y",VLOOKUP($P253,INDIRECT($Q$4),T$6,0)*INDIRECT($P$3),VLOOKUP($P253,INDIRECT($Q$4),T$6,0))</f>
        <v>70603.500007931434</v>
      </c>
      <c r="U253" s="394" cm="1">
        <f t="array" aca="1" ref="U253" ca="1">IF($Q253="Y",VLOOKUP($P253,INDIRECT($Q$4),U$6,0)*INDIRECT($P$3),VLOOKUP($P253,INDIRECT($Q$4),U$6,0))</f>
        <v>74336.413293384787</v>
      </c>
      <c r="V253" s="394" cm="1">
        <f t="array" aca="1" ref="V253" ca="1">IF($Q253="Y",VLOOKUP($P253,INDIRECT($Q$4),V$6,0)*INDIRECT($P$3),VLOOKUP($P253,INDIRECT($Q$4),V$6,0))</f>
        <v>78557.852566926696</v>
      </c>
      <c r="W253" s="394" cm="1">
        <f t="array" aca="1" ref="W253" ca="1">IF($Q253="Y",VLOOKUP($P253,INDIRECT($Q$4),W$6,0)*INDIRECT($P$3),VLOOKUP($P253,INDIRECT($Q$4),W$6,0))</f>
        <v>82736.186606225529</v>
      </c>
      <c r="X253" s="394" cm="1">
        <f t="array" aca="1" ref="X253" ca="1">IF($Q253="Y",VLOOKUP($P253,INDIRECT($Q$4),X$6,0)*INDIRECT($P$3),VLOOKUP($P253,INDIRECT($Q$4),X$6,0))</f>
        <v>87167.404686417227</v>
      </c>
      <c r="Y253" s="394" cm="1">
        <f t="array" aca="1" ref="Y253" ca="1">IF($Q253="Y",VLOOKUP($P253,INDIRECT($Q$4),Y$6,0)*INDIRECT($P$3),VLOOKUP($P253,INDIRECT($Q$4),Y$6,0))</f>
        <v>92346.370778017896</v>
      </c>
      <c r="Z253" s="394" cm="1">
        <f t="array" aca="1" ref="Z253" ca="1">IF($Q253="Y",VLOOKUP($P253,INDIRECT($Q$4),Z$6,0)*INDIRECT($P$3),VLOOKUP($P253,INDIRECT($Q$4),Z$6,0))</f>
        <v>97525.336869618535</v>
      </c>
      <c r="AA253" s="406" t="str">
        <f t="shared" si="147"/>
        <v>04313C</v>
      </c>
      <c r="AB253" s="406" t="str">
        <f t="shared" si="148"/>
        <v>Y</v>
      </c>
      <c r="AC253" s="412" t="str">
        <f t="shared" si="145"/>
        <v>Senior Public Health Specialist (Youth Development)</v>
      </c>
      <c r="AD253" s="406">
        <f t="shared" si="158"/>
        <v>45</v>
      </c>
      <c r="AE253" s="398" t="str">
        <f t="shared" si="149"/>
        <v>E</v>
      </c>
      <c r="AF253" s="403">
        <f t="shared" ca="1" si="150"/>
        <v>33.943999999999996</v>
      </c>
      <c r="AG253" s="403">
        <f t="shared" ca="1" si="151"/>
        <v>35.738999999999997</v>
      </c>
      <c r="AH253" s="403">
        <f t="shared" ca="1" si="152"/>
        <v>37.768999999999998</v>
      </c>
      <c r="AI253" s="403">
        <f t="shared" ca="1" si="153"/>
        <v>39.777999999999999</v>
      </c>
      <c r="AJ253" s="403">
        <f t="shared" ca="1" si="154"/>
        <v>41.907999999999994</v>
      </c>
      <c r="AK253" s="403">
        <f t="shared" ca="1" si="155"/>
        <v>44.397999999999996</v>
      </c>
      <c r="AL253" s="403">
        <f t="shared" ca="1" si="156"/>
        <v>46.887999999999998</v>
      </c>
      <c r="AN253" s="9" t="e">
        <f t="shared" si="133"/>
        <v>#VALUE!</v>
      </c>
    </row>
    <row r="254" spans="1:40" s="23" customFormat="1" ht="12.75" customHeight="1">
      <c r="A254" s="259" t="s">
        <v>16</v>
      </c>
      <c r="B254" s="259" t="s">
        <v>556</v>
      </c>
      <c r="C254" s="259">
        <v>45</v>
      </c>
      <c r="D254" s="260" t="s">
        <v>552</v>
      </c>
      <c r="E254" s="265">
        <v>425</v>
      </c>
      <c r="F254" s="262">
        <v>9</v>
      </c>
      <c r="G254" s="285">
        <f t="shared" ca="1" si="136"/>
        <v>70603.500007931434</v>
      </c>
      <c r="H254" s="285">
        <f t="shared" ca="1" si="137"/>
        <v>74336.413293384787</v>
      </c>
      <c r="I254" s="285">
        <f t="shared" ca="1" si="138"/>
        <v>78557.852566926696</v>
      </c>
      <c r="J254" s="285">
        <f t="shared" ca="1" si="139"/>
        <v>82736.186606225529</v>
      </c>
      <c r="K254" s="285">
        <f t="shared" ca="1" si="140"/>
        <v>87167.404686417227</v>
      </c>
      <c r="L254" s="285">
        <f t="shared" ca="1" si="141"/>
        <v>92346.370778017896</v>
      </c>
      <c r="M254" s="285">
        <f t="shared" ca="1" si="142"/>
        <v>97525.336869618535</v>
      </c>
      <c r="N254" s="9"/>
      <c r="O254" s="9"/>
      <c r="P254" s="409" t="str">
        <f t="shared" si="143"/>
        <v>59212C</v>
      </c>
      <c r="Q254" s="397" t="s">
        <v>826</v>
      </c>
      <c r="R254" s="409" t="str">
        <f t="shared" si="144"/>
        <v>Senior Public Health Specialist Emergency Preparedness</v>
      </c>
      <c r="S254" s="397">
        <f t="shared" si="157"/>
        <v>45</v>
      </c>
      <c r="T254" s="394" cm="1">
        <f t="array" aca="1" ref="T254" ca="1">IF($Q254="Y",VLOOKUP($P254,INDIRECT($Q$4),T$6,0)*INDIRECT($P$3),VLOOKUP($P254,INDIRECT($Q$4),T$6,0))</f>
        <v>70603.500007931434</v>
      </c>
      <c r="U254" s="394" cm="1">
        <f t="array" aca="1" ref="U254" ca="1">IF($Q254="Y",VLOOKUP($P254,INDIRECT($Q$4),U$6,0)*INDIRECT($P$3),VLOOKUP($P254,INDIRECT($Q$4),U$6,0))</f>
        <v>74336.413293384787</v>
      </c>
      <c r="V254" s="394" cm="1">
        <f t="array" aca="1" ref="V254" ca="1">IF($Q254="Y",VLOOKUP($P254,INDIRECT($Q$4),V$6,0)*INDIRECT($P$3),VLOOKUP($P254,INDIRECT($Q$4),V$6,0))</f>
        <v>78557.852566926696</v>
      </c>
      <c r="W254" s="394" cm="1">
        <f t="array" aca="1" ref="W254" ca="1">IF($Q254="Y",VLOOKUP($P254,INDIRECT($Q$4),W$6,0)*INDIRECT($P$3),VLOOKUP($P254,INDIRECT($Q$4),W$6,0))</f>
        <v>82736.186606225529</v>
      </c>
      <c r="X254" s="394" cm="1">
        <f t="array" aca="1" ref="X254" ca="1">IF($Q254="Y",VLOOKUP($P254,INDIRECT($Q$4),X$6,0)*INDIRECT($P$3),VLOOKUP($P254,INDIRECT($Q$4),X$6,0))</f>
        <v>87167.404686417227</v>
      </c>
      <c r="Y254" s="394" cm="1">
        <f t="array" aca="1" ref="Y254" ca="1">IF($Q254="Y",VLOOKUP($P254,INDIRECT($Q$4),Y$6,0)*INDIRECT($P$3),VLOOKUP($P254,INDIRECT($Q$4),Y$6,0))</f>
        <v>92346.370778017896</v>
      </c>
      <c r="Z254" s="394" cm="1">
        <f t="array" aca="1" ref="Z254" ca="1">IF($Q254="Y",VLOOKUP($P254,INDIRECT($Q$4),Z$6,0)*INDIRECT($P$3),VLOOKUP($P254,INDIRECT($Q$4),Z$6,0))</f>
        <v>97525.336869618535</v>
      </c>
      <c r="AA254" s="406" t="str">
        <f t="shared" si="147"/>
        <v>59212C</v>
      </c>
      <c r="AB254" s="406" t="str">
        <f t="shared" si="148"/>
        <v>Y</v>
      </c>
      <c r="AC254" s="412" t="str">
        <f t="shared" si="145"/>
        <v>Senior Public Health Specialist Emergency Preparedness</v>
      </c>
      <c r="AD254" s="406">
        <f t="shared" si="158"/>
        <v>45</v>
      </c>
      <c r="AE254" s="398" t="str">
        <f t="shared" si="149"/>
        <v>E</v>
      </c>
      <c r="AF254" s="403">
        <f t="shared" ca="1" si="150"/>
        <v>33.943999999999996</v>
      </c>
      <c r="AG254" s="403">
        <f t="shared" ca="1" si="151"/>
        <v>35.738999999999997</v>
      </c>
      <c r="AH254" s="403">
        <f t="shared" ca="1" si="152"/>
        <v>37.768999999999998</v>
      </c>
      <c r="AI254" s="403">
        <f t="shared" ca="1" si="153"/>
        <v>39.777999999999999</v>
      </c>
      <c r="AJ254" s="403">
        <f t="shared" ca="1" si="154"/>
        <v>41.907999999999994</v>
      </c>
      <c r="AK254" s="403">
        <f t="shared" ca="1" si="155"/>
        <v>44.397999999999996</v>
      </c>
      <c r="AL254" s="403">
        <f t="shared" ca="1" si="156"/>
        <v>46.887999999999998</v>
      </c>
      <c r="AN254" s="9" t="e">
        <f t="shared" si="133"/>
        <v>#VALUE!</v>
      </c>
    </row>
    <row r="255" spans="1:40" s="23" customFormat="1" ht="12.75" customHeight="1">
      <c r="A255" s="259" t="s">
        <v>16</v>
      </c>
      <c r="B255" s="259" t="s">
        <v>932</v>
      </c>
      <c r="C255" s="259" t="s">
        <v>166</v>
      </c>
      <c r="D255" s="260" t="s">
        <v>933</v>
      </c>
      <c r="E255" s="265">
        <v>425</v>
      </c>
      <c r="F255" s="262">
        <v>9</v>
      </c>
      <c r="G255" s="285">
        <f t="shared" ref="G255:M255" si="160">T255</f>
        <v>70604</v>
      </c>
      <c r="H255" s="285">
        <f t="shared" si="160"/>
        <v>74336</v>
      </c>
      <c r="I255" s="285">
        <f t="shared" si="160"/>
        <v>78558</v>
      </c>
      <c r="J255" s="285">
        <f t="shared" si="160"/>
        <v>82736</v>
      </c>
      <c r="K255" s="285">
        <f t="shared" si="160"/>
        <v>87167</v>
      </c>
      <c r="L255" s="285">
        <f t="shared" si="160"/>
        <v>92346</v>
      </c>
      <c r="M255" s="285">
        <f t="shared" si="160"/>
        <v>97525</v>
      </c>
      <c r="N255" s="9"/>
      <c r="O255" s="9"/>
      <c r="P255" s="409" t="str">
        <f>B255</f>
        <v>59465C</v>
      </c>
      <c r="Q255" s="397" t="s">
        <v>826</v>
      </c>
      <c r="R255" s="409" t="str">
        <f>D255</f>
        <v>Senior Public Health Specialist - Neighborhood Safety</v>
      </c>
      <c r="S255" s="397" t="str">
        <f>C255</f>
        <v>45</v>
      </c>
      <c r="T255" s="394">
        <v>70604</v>
      </c>
      <c r="U255" s="394">
        <v>74336</v>
      </c>
      <c r="V255" s="394">
        <v>78558</v>
      </c>
      <c r="W255" s="394">
        <v>82736</v>
      </c>
      <c r="X255" s="394">
        <v>87167</v>
      </c>
      <c r="Y255" s="394">
        <v>92346</v>
      </c>
      <c r="Z255" s="394">
        <v>97525</v>
      </c>
      <c r="AA255" s="406" t="str">
        <f>B255</f>
        <v>59465C</v>
      </c>
      <c r="AB255" s="406" t="str">
        <f>Q255</f>
        <v>Y</v>
      </c>
      <c r="AC255" s="412" t="str">
        <f>D255</f>
        <v>Senior Public Health Specialist - Neighborhood Safety</v>
      </c>
      <c r="AD255" s="406" t="str">
        <f>C255</f>
        <v>45</v>
      </c>
      <c r="AE255" s="398" t="str">
        <f>LEFT(A255,1)</f>
        <v>E</v>
      </c>
      <c r="AF255" s="403">
        <f t="shared" ref="AF255:AL255" si="161">IF($AE255="N",ROUND(T255,3),IF($AE255="E",ROUNDUP(T255/2080,3),"check"))</f>
        <v>33.945</v>
      </c>
      <c r="AG255" s="403">
        <f t="shared" si="161"/>
        <v>35.738999999999997</v>
      </c>
      <c r="AH255" s="403">
        <f t="shared" si="161"/>
        <v>37.768999999999998</v>
      </c>
      <c r="AI255" s="403">
        <f t="shared" si="161"/>
        <v>39.777000000000001</v>
      </c>
      <c r="AJ255" s="403">
        <f t="shared" si="161"/>
        <v>41.907999999999994</v>
      </c>
      <c r="AK255" s="403">
        <f t="shared" si="161"/>
        <v>44.397999999999996</v>
      </c>
      <c r="AL255" s="403">
        <f t="shared" si="161"/>
        <v>46.887999999999998</v>
      </c>
      <c r="AN255" s="9" t="e">
        <f t="shared" si="133"/>
        <v>#VALUE!</v>
      </c>
    </row>
    <row r="256" spans="1:40" s="23" customFormat="1" ht="12.75" customHeight="1">
      <c r="A256" s="259" t="s">
        <v>91</v>
      </c>
      <c r="B256" s="262" t="s">
        <v>331</v>
      </c>
      <c r="C256" s="259">
        <v>90</v>
      </c>
      <c r="D256" s="260" t="s">
        <v>332</v>
      </c>
      <c r="E256" s="265">
        <v>365</v>
      </c>
      <c r="F256" s="262">
        <v>8</v>
      </c>
      <c r="G256" s="285">
        <f t="shared" ca="1" si="136"/>
        <v>29.256296164490358</v>
      </c>
      <c r="H256" s="285">
        <f t="shared" ca="1" si="137"/>
        <v>30.860308246421475</v>
      </c>
      <c r="I256" s="285">
        <f t="shared" ca="1" si="138"/>
        <v>32.462938750331979</v>
      </c>
      <c r="J256" s="285">
        <f t="shared" ca="1" si="139"/>
        <v>34.163661293705964</v>
      </c>
      <c r="K256" s="285">
        <f t="shared" ca="1" si="140"/>
        <v>35.980436390811391</v>
      </c>
      <c r="L256" s="285">
        <f t="shared" ca="1" si="141"/>
        <v>38.235336680866681</v>
      </c>
      <c r="M256" s="285">
        <f t="shared" ca="1" si="142"/>
        <v>40.490236970921941</v>
      </c>
      <c r="N256" s="9"/>
      <c r="O256" s="9"/>
      <c r="P256" s="409" t="str">
        <f t="shared" si="143"/>
        <v>01890C</v>
      </c>
      <c r="Q256" s="397" t="s">
        <v>826</v>
      </c>
      <c r="R256" s="409" t="str">
        <f t="shared" si="144"/>
        <v>Senior Resource Coordinator</v>
      </c>
      <c r="S256" s="397">
        <f t="shared" si="157"/>
        <v>90</v>
      </c>
      <c r="T256" s="394" cm="1">
        <f t="array" aca="1" ref="T256" ca="1">IF($Q256="Y",VLOOKUP($P256,INDIRECT($Q$4),T$6,0)*INDIRECT($P$3),VLOOKUP($P256,INDIRECT($Q$4),T$6,0))</f>
        <v>29.256296164490358</v>
      </c>
      <c r="U256" s="394" cm="1">
        <f t="array" aca="1" ref="U256" ca="1">IF($Q256="Y",VLOOKUP($P256,INDIRECT($Q$4),U$6,0)*INDIRECT($P$3),VLOOKUP($P256,INDIRECT($Q$4),U$6,0))</f>
        <v>30.860308246421475</v>
      </c>
      <c r="V256" s="394" cm="1">
        <f t="array" aca="1" ref="V256" ca="1">IF($Q256="Y",VLOOKUP($P256,INDIRECT($Q$4),V$6,0)*INDIRECT($P$3),VLOOKUP($P256,INDIRECT($Q$4),V$6,0))</f>
        <v>32.462938750331979</v>
      </c>
      <c r="W256" s="394" cm="1">
        <f t="array" aca="1" ref="W256" ca="1">IF($Q256="Y",VLOOKUP($P256,INDIRECT($Q$4),W$6,0)*INDIRECT($P$3),VLOOKUP($P256,INDIRECT($Q$4),W$6,0))</f>
        <v>34.163661293705964</v>
      </c>
      <c r="X256" s="394" cm="1">
        <f t="array" aca="1" ref="X256" ca="1">IF($Q256="Y",VLOOKUP($P256,INDIRECT($Q$4),X$6,0)*INDIRECT($P$3),VLOOKUP($P256,INDIRECT($Q$4),X$6,0))</f>
        <v>35.980436390811391</v>
      </c>
      <c r="Y256" s="394" cm="1">
        <f t="array" aca="1" ref="Y256" ca="1">IF($Q256="Y",VLOOKUP($P256,INDIRECT($Q$4),Y$6,0)*INDIRECT($P$3),VLOOKUP($P256,INDIRECT($Q$4),Y$6,0))</f>
        <v>38.235336680866681</v>
      </c>
      <c r="Z256" s="394" cm="1">
        <f t="array" aca="1" ref="Z256" ca="1">IF($Q256="Y",VLOOKUP($P256,INDIRECT($Q$4),Z$6,0)*INDIRECT($P$3),VLOOKUP($P256,INDIRECT($Q$4),Z$6,0))</f>
        <v>40.490236970921941</v>
      </c>
      <c r="AA256" s="406" t="str">
        <f t="shared" si="147"/>
        <v>01890C</v>
      </c>
      <c r="AB256" s="406" t="str">
        <f t="shared" si="148"/>
        <v>Y</v>
      </c>
      <c r="AC256" s="412" t="str">
        <f t="shared" si="145"/>
        <v>Senior Resource Coordinator</v>
      </c>
      <c r="AD256" s="406">
        <f t="shared" si="158"/>
        <v>90</v>
      </c>
      <c r="AE256" s="398" t="str">
        <f t="shared" si="149"/>
        <v>N</v>
      </c>
      <c r="AF256" s="403">
        <f t="shared" ca="1" si="150"/>
        <v>29.256</v>
      </c>
      <c r="AG256" s="403">
        <f t="shared" ca="1" si="151"/>
        <v>30.86</v>
      </c>
      <c r="AH256" s="403">
        <f t="shared" ca="1" si="152"/>
        <v>32.463000000000001</v>
      </c>
      <c r="AI256" s="403">
        <f t="shared" ca="1" si="153"/>
        <v>34.164000000000001</v>
      </c>
      <c r="AJ256" s="403">
        <f t="shared" ca="1" si="154"/>
        <v>35.979999999999997</v>
      </c>
      <c r="AK256" s="403">
        <f t="shared" ca="1" si="155"/>
        <v>38.234999999999999</v>
      </c>
      <c r="AL256" s="403">
        <f t="shared" ca="1" si="156"/>
        <v>40.49</v>
      </c>
      <c r="AN256" s="9" t="e">
        <f t="shared" si="133"/>
        <v>#VALUE!</v>
      </c>
    </row>
    <row r="257" spans="1:40" s="23" customFormat="1" ht="12.75" customHeight="1">
      <c r="A257" s="259" t="s">
        <v>16</v>
      </c>
      <c r="B257" s="349" t="s">
        <v>536</v>
      </c>
      <c r="C257" s="259">
        <v>45</v>
      </c>
      <c r="D257" s="260" t="s">
        <v>530</v>
      </c>
      <c r="E257" s="265">
        <v>438</v>
      </c>
      <c r="F257" s="262">
        <v>9</v>
      </c>
      <c r="G257" s="285">
        <f t="shared" ca="1" si="136"/>
        <v>70603.500007931434</v>
      </c>
      <c r="H257" s="285">
        <f t="shared" ca="1" si="137"/>
        <v>74336.413293384787</v>
      </c>
      <c r="I257" s="285">
        <f t="shared" ca="1" si="138"/>
        <v>78557.852566926696</v>
      </c>
      <c r="J257" s="285">
        <f t="shared" ca="1" si="139"/>
        <v>82736.186606225529</v>
      </c>
      <c r="K257" s="285">
        <f t="shared" ca="1" si="140"/>
        <v>87167.404686417227</v>
      </c>
      <c r="L257" s="285">
        <f t="shared" ca="1" si="141"/>
        <v>92346.370778017896</v>
      </c>
      <c r="M257" s="285">
        <f t="shared" ca="1" si="142"/>
        <v>97525.336869618535</v>
      </c>
      <c r="N257" s="9"/>
      <c r="O257" s="9"/>
      <c r="P257" s="409" t="str">
        <f t="shared" si="143"/>
        <v>52913C</v>
      </c>
      <c r="Q257" s="397" t="s">
        <v>826</v>
      </c>
      <c r="R257" s="409" t="str">
        <f t="shared" si="144"/>
        <v>Senior Security Coordinator</v>
      </c>
      <c r="S257" s="397">
        <f t="shared" si="157"/>
        <v>45</v>
      </c>
      <c r="T257" s="394" cm="1">
        <f t="array" aca="1" ref="T257" ca="1">IF($Q257="Y",VLOOKUP($P257,INDIRECT($Q$4),T$6,0)*INDIRECT($P$3),VLOOKUP($P257,INDIRECT($Q$4),T$6,0))</f>
        <v>70603.500007931434</v>
      </c>
      <c r="U257" s="394" cm="1">
        <f t="array" aca="1" ref="U257" ca="1">IF($Q257="Y",VLOOKUP($P257,INDIRECT($Q$4),U$6,0)*INDIRECT($P$3),VLOOKUP($P257,INDIRECT($Q$4),U$6,0))</f>
        <v>74336.413293384787</v>
      </c>
      <c r="V257" s="394" cm="1">
        <f t="array" aca="1" ref="V257" ca="1">IF($Q257="Y",VLOOKUP($P257,INDIRECT($Q$4),V$6,0)*INDIRECT($P$3),VLOOKUP($P257,INDIRECT($Q$4),V$6,0))</f>
        <v>78557.852566926696</v>
      </c>
      <c r="W257" s="394" cm="1">
        <f t="array" aca="1" ref="W257" ca="1">IF($Q257="Y",VLOOKUP($P257,INDIRECT($Q$4),W$6,0)*INDIRECT($P$3),VLOOKUP($P257,INDIRECT($Q$4),W$6,0))</f>
        <v>82736.186606225529</v>
      </c>
      <c r="X257" s="394" cm="1">
        <f t="array" aca="1" ref="X257" ca="1">IF($Q257="Y",VLOOKUP($P257,INDIRECT($Q$4),X$6,0)*INDIRECT($P$3),VLOOKUP($P257,INDIRECT($Q$4),X$6,0))</f>
        <v>87167.404686417227</v>
      </c>
      <c r="Y257" s="394" cm="1">
        <f t="array" aca="1" ref="Y257" ca="1">IF($Q257="Y",VLOOKUP($P257,INDIRECT($Q$4),Y$6,0)*INDIRECT($P$3),VLOOKUP($P257,INDIRECT($Q$4),Y$6,0))</f>
        <v>92346.370778017896</v>
      </c>
      <c r="Z257" s="394" cm="1">
        <f t="array" aca="1" ref="Z257" ca="1">IF($Q257="Y",VLOOKUP($P257,INDIRECT($Q$4),Z$6,0)*INDIRECT($P$3),VLOOKUP($P257,INDIRECT($Q$4),Z$6,0))</f>
        <v>97525.336869618535</v>
      </c>
      <c r="AA257" s="406" t="str">
        <f t="shared" si="147"/>
        <v>52913C</v>
      </c>
      <c r="AB257" s="406" t="str">
        <f t="shared" si="148"/>
        <v>Y</v>
      </c>
      <c r="AC257" s="412" t="str">
        <f t="shared" si="145"/>
        <v>Senior Security Coordinator</v>
      </c>
      <c r="AD257" s="406">
        <f t="shared" si="158"/>
        <v>45</v>
      </c>
      <c r="AE257" s="398" t="str">
        <f t="shared" si="149"/>
        <v>E</v>
      </c>
      <c r="AF257" s="403">
        <f t="shared" ca="1" si="150"/>
        <v>33.943999999999996</v>
      </c>
      <c r="AG257" s="403">
        <f t="shared" ca="1" si="151"/>
        <v>35.738999999999997</v>
      </c>
      <c r="AH257" s="403">
        <f t="shared" ca="1" si="152"/>
        <v>37.768999999999998</v>
      </c>
      <c r="AI257" s="403">
        <f t="shared" ca="1" si="153"/>
        <v>39.777999999999999</v>
      </c>
      <c r="AJ257" s="403">
        <f t="shared" ca="1" si="154"/>
        <v>41.907999999999994</v>
      </c>
      <c r="AK257" s="403">
        <f t="shared" ca="1" si="155"/>
        <v>44.397999999999996</v>
      </c>
      <c r="AL257" s="403">
        <f t="shared" ca="1" si="156"/>
        <v>46.887999999999998</v>
      </c>
      <c r="AN257" s="9" t="e">
        <f t="shared" si="133"/>
        <v>#VALUE!</v>
      </c>
    </row>
    <row r="258" spans="1:40" s="23" customFormat="1" ht="12.75" customHeight="1">
      <c r="A258" s="259" t="s">
        <v>16</v>
      </c>
      <c r="B258" s="259" t="s">
        <v>226</v>
      </c>
      <c r="C258" s="259">
        <v>65</v>
      </c>
      <c r="D258" s="260" t="s">
        <v>227</v>
      </c>
      <c r="E258" s="265">
        <v>508</v>
      </c>
      <c r="F258" s="262">
        <v>11</v>
      </c>
      <c r="G258" s="285">
        <f t="shared" ca="1" si="136"/>
        <v>81141.292939230421</v>
      </c>
      <c r="H258" s="285">
        <f t="shared" ca="1" si="137"/>
        <v>85405.837447015452</v>
      </c>
      <c r="I258" s="285">
        <f t="shared" ca="1" si="138"/>
        <v>89874.413396884542</v>
      </c>
      <c r="J258" s="285">
        <f t="shared" ca="1" si="139"/>
        <v>94627.483892758159</v>
      </c>
      <c r="K258" s="285">
        <f t="shared" ca="1" si="140"/>
        <v>99590.333195281535</v>
      </c>
      <c r="L258" s="285">
        <f t="shared" ca="1" si="141"/>
        <v>105633.2083982309</v>
      </c>
      <c r="M258" s="285">
        <f t="shared" ca="1" si="142"/>
        <v>111676.08360118016</v>
      </c>
      <c r="N258" s="9"/>
      <c r="O258" s="9"/>
      <c r="P258" s="409" t="str">
        <f t="shared" si="143"/>
        <v>09189C</v>
      </c>
      <c r="Q258" s="397" t="s">
        <v>826</v>
      </c>
      <c r="R258" s="409" t="str">
        <f t="shared" si="144"/>
        <v xml:space="preserve">Senior Telecom Analyst </v>
      </c>
      <c r="S258" s="397">
        <f t="shared" si="157"/>
        <v>65</v>
      </c>
      <c r="T258" s="394" cm="1">
        <f t="array" aca="1" ref="T258" ca="1">IF($Q258="Y",VLOOKUP($P258,INDIRECT($Q$4),T$6,0)*INDIRECT($P$3),VLOOKUP($P258,INDIRECT($Q$4),T$6,0))</f>
        <v>81141.292939230421</v>
      </c>
      <c r="U258" s="394" cm="1">
        <f t="array" aca="1" ref="U258" ca="1">IF($Q258="Y",VLOOKUP($P258,INDIRECT($Q$4),U$6,0)*INDIRECT($P$3),VLOOKUP($P258,INDIRECT($Q$4),U$6,0))</f>
        <v>85405.837447015452</v>
      </c>
      <c r="V258" s="394" cm="1">
        <f t="array" aca="1" ref="V258" ca="1">IF($Q258="Y",VLOOKUP($P258,INDIRECT($Q$4),V$6,0)*INDIRECT($P$3),VLOOKUP($P258,INDIRECT($Q$4),V$6,0))</f>
        <v>89874.413396884542</v>
      </c>
      <c r="W258" s="394" cm="1">
        <f t="array" aca="1" ref="W258" ca="1">IF($Q258="Y",VLOOKUP($P258,INDIRECT($Q$4),W$6,0)*INDIRECT($P$3),VLOOKUP($P258,INDIRECT($Q$4),W$6,0))</f>
        <v>94627.483892758159</v>
      </c>
      <c r="X258" s="394" cm="1">
        <f t="array" aca="1" ref="X258" ca="1">IF($Q258="Y",VLOOKUP($P258,INDIRECT($Q$4),X$6,0)*INDIRECT($P$3),VLOOKUP($P258,INDIRECT($Q$4),X$6,0))</f>
        <v>99590.333195281535</v>
      </c>
      <c r="Y258" s="394" cm="1">
        <f t="array" aca="1" ref="Y258" ca="1">IF($Q258="Y",VLOOKUP($P258,INDIRECT($Q$4),Y$6,0)*INDIRECT($P$3),VLOOKUP($P258,INDIRECT($Q$4),Y$6,0))</f>
        <v>105633.2083982309</v>
      </c>
      <c r="Z258" s="394" cm="1">
        <f t="array" aca="1" ref="Z258" ca="1">IF($Q258="Y",VLOOKUP($P258,INDIRECT($Q$4),Z$6,0)*INDIRECT($P$3),VLOOKUP($P258,INDIRECT($Q$4),Z$6,0))</f>
        <v>111676.08360118016</v>
      </c>
      <c r="AA258" s="406" t="str">
        <f t="shared" si="147"/>
        <v>09189C</v>
      </c>
      <c r="AB258" s="406" t="str">
        <f t="shared" si="148"/>
        <v>Y</v>
      </c>
      <c r="AC258" s="412" t="str">
        <f t="shared" si="145"/>
        <v xml:space="preserve">Senior Telecom Analyst </v>
      </c>
      <c r="AD258" s="406">
        <f t="shared" si="158"/>
        <v>65</v>
      </c>
      <c r="AE258" s="398" t="str">
        <f t="shared" si="149"/>
        <v>E</v>
      </c>
      <c r="AF258" s="403">
        <f t="shared" ca="1" si="150"/>
        <v>39.010999999999996</v>
      </c>
      <c r="AG258" s="403">
        <f t="shared" ca="1" si="151"/>
        <v>41.061</v>
      </c>
      <c r="AH258" s="403">
        <f t="shared" ca="1" si="152"/>
        <v>43.208999999999996</v>
      </c>
      <c r="AI258" s="403">
        <f t="shared" ca="1" si="153"/>
        <v>45.494</v>
      </c>
      <c r="AJ258" s="403">
        <f t="shared" ca="1" si="154"/>
        <v>47.879999999999995</v>
      </c>
      <c r="AK258" s="403">
        <f t="shared" ca="1" si="155"/>
        <v>50.785999999999994</v>
      </c>
      <c r="AL258" s="403">
        <f t="shared" ca="1" si="156"/>
        <v>53.690999999999995</v>
      </c>
      <c r="AN258" s="9" t="e">
        <f t="shared" si="133"/>
        <v>#VALUE!</v>
      </c>
    </row>
    <row r="259" spans="1:40" s="23" customFormat="1" ht="12.75" customHeight="1">
      <c r="A259" s="259" t="s">
        <v>16</v>
      </c>
      <c r="B259" s="259" t="s">
        <v>403</v>
      </c>
      <c r="C259" s="259">
        <v>45</v>
      </c>
      <c r="D259" s="260" t="s">
        <v>395</v>
      </c>
      <c r="E259" s="265">
        <v>435</v>
      </c>
      <c r="F259" s="262">
        <v>9</v>
      </c>
      <c r="G259" s="285">
        <f t="shared" ca="1" si="136"/>
        <v>70603.500007931434</v>
      </c>
      <c r="H259" s="285">
        <f t="shared" ca="1" si="137"/>
        <v>74336.413293384787</v>
      </c>
      <c r="I259" s="285">
        <f t="shared" ca="1" si="138"/>
        <v>78557.852566926696</v>
      </c>
      <c r="J259" s="285">
        <f t="shared" ca="1" si="139"/>
        <v>82736.186606225529</v>
      </c>
      <c r="K259" s="285">
        <f t="shared" ca="1" si="140"/>
        <v>87167.404686417227</v>
      </c>
      <c r="L259" s="285">
        <f t="shared" ca="1" si="141"/>
        <v>92346.370778017896</v>
      </c>
      <c r="M259" s="285">
        <f t="shared" ca="1" si="142"/>
        <v>97525.336869618535</v>
      </c>
      <c r="N259" s="9"/>
      <c r="O259" s="9"/>
      <c r="P259" s="409" t="str">
        <f t="shared" si="143"/>
        <v>09203C</v>
      </c>
      <c r="Q259" s="397" t="s">
        <v>826</v>
      </c>
      <c r="R259" s="409" t="str">
        <f t="shared" si="144"/>
        <v>Senior Treasury Analyst</v>
      </c>
      <c r="S259" s="397">
        <f t="shared" si="157"/>
        <v>45</v>
      </c>
      <c r="T259" s="394" cm="1">
        <f t="array" aca="1" ref="T259" ca="1">IF($Q259="Y",VLOOKUP($P259,INDIRECT($Q$4),T$6,0)*INDIRECT($P$3),VLOOKUP($P259,INDIRECT($Q$4),T$6,0))</f>
        <v>70603.500007931434</v>
      </c>
      <c r="U259" s="394" cm="1">
        <f t="array" aca="1" ref="U259" ca="1">IF($Q259="Y",VLOOKUP($P259,INDIRECT($Q$4),U$6,0)*INDIRECT($P$3),VLOOKUP($P259,INDIRECT($Q$4),U$6,0))</f>
        <v>74336.413293384787</v>
      </c>
      <c r="V259" s="394" cm="1">
        <f t="array" aca="1" ref="V259" ca="1">IF($Q259="Y",VLOOKUP($P259,INDIRECT($Q$4),V$6,0)*INDIRECT($P$3),VLOOKUP($P259,INDIRECT($Q$4),V$6,0))</f>
        <v>78557.852566926696</v>
      </c>
      <c r="W259" s="394" cm="1">
        <f t="array" aca="1" ref="W259" ca="1">IF($Q259="Y",VLOOKUP($P259,INDIRECT($Q$4),W$6,0)*INDIRECT($P$3),VLOOKUP($P259,INDIRECT($Q$4),W$6,0))</f>
        <v>82736.186606225529</v>
      </c>
      <c r="X259" s="394" cm="1">
        <f t="array" aca="1" ref="X259" ca="1">IF($Q259="Y",VLOOKUP($P259,INDIRECT($Q$4),X$6,0)*INDIRECT($P$3),VLOOKUP($P259,INDIRECT($Q$4),X$6,0))</f>
        <v>87167.404686417227</v>
      </c>
      <c r="Y259" s="394" cm="1">
        <f t="array" aca="1" ref="Y259" ca="1">IF($Q259="Y",VLOOKUP($P259,INDIRECT($Q$4),Y$6,0)*INDIRECT($P$3),VLOOKUP($P259,INDIRECT($Q$4),Y$6,0))</f>
        <v>92346.370778017896</v>
      </c>
      <c r="Z259" s="394" cm="1">
        <f t="array" aca="1" ref="Z259" ca="1">IF($Q259="Y",VLOOKUP($P259,INDIRECT($Q$4),Z$6,0)*INDIRECT($P$3),VLOOKUP($P259,INDIRECT($Q$4),Z$6,0))</f>
        <v>97525.336869618535</v>
      </c>
      <c r="AA259" s="406" t="str">
        <f t="shared" si="147"/>
        <v>09203C</v>
      </c>
      <c r="AB259" s="406" t="str">
        <f t="shared" si="148"/>
        <v>Y</v>
      </c>
      <c r="AC259" s="412" t="str">
        <f t="shared" si="145"/>
        <v>Senior Treasury Analyst</v>
      </c>
      <c r="AD259" s="406">
        <f t="shared" si="158"/>
        <v>45</v>
      </c>
      <c r="AE259" s="398" t="str">
        <f t="shared" si="149"/>
        <v>E</v>
      </c>
      <c r="AF259" s="403">
        <f t="shared" ca="1" si="150"/>
        <v>33.943999999999996</v>
      </c>
      <c r="AG259" s="403">
        <f t="shared" ca="1" si="151"/>
        <v>35.738999999999997</v>
      </c>
      <c r="AH259" s="403">
        <f t="shared" ca="1" si="152"/>
        <v>37.768999999999998</v>
      </c>
      <c r="AI259" s="403">
        <f t="shared" ca="1" si="153"/>
        <v>39.777999999999999</v>
      </c>
      <c r="AJ259" s="403">
        <f t="shared" ca="1" si="154"/>
        <v>41.907999999999994</v>
      </c>
      <c r="AK259" s="403">
        <f t="shared" ca="1" si="155"/>
        <v>44.397999999999996</v>
      </c>
      <c r="AL259" s="403">
        <f t="shared" ca="1" si="156"/>
        <v>46.887999999999998</v>
      </c>
      <c r="AN259" s="9" t="e">
        <f t="shared" si="133"/>
        <v>#VALUE!</v>
      </c>
    </row>
    <row r="260" spans="1:40" s="23" customFormat="1" ht="12.75" customHeight="1">
      <c r="A260" s="259" t="s">
        <v>91</v>
      </c>
      <c r="B260" s="259" t="s">
        <v>478</v>
      </c>
      <c r="C260" s="259">
        <v>85</v>
      </c>
      <c r="D260" s="260" t="s">
        <v>464</v>
      </c>
      <c r="E260" s="265">
        <v>463</v>
      </c>
      <c r="F260" s="262">
        <v>10</v>
      </c>
      <c r="G260" s="285">
        <f t="shared" ca="1" si="136"/>
        <v>38.598782643000007</v>
      </c>
      <c r="H260" s="285">
        <f t="shared" ca="1" si="137"/>
        <v>40.628538778968753</v>
      </c>
      <c r="I260" s="285">
        <f t="shared" ca="1" si="138"/>
        <v>42.772556280000003</v>
      </c>
      <c r="J260" s="285">
        <f t="shared" ca="1" si="139"/>
        <v>47.364569630625006</v>
      </c>
      <c r="K260" s="285">
        <f t="shared" ca="1" si="140"/>
        <v>48.691510577718759</v>
      </c>
      <c r="L260" s="285">
        <f t="shared" ca="1" si="141"/>
        <v>50.055101396625005</v>
      </c>
      <c r="M260" s="285">
        <f t="shared" ca="1" si="142"/>
        <v>51.481212585093751</v>
      </c>
      <c r="N260" s="9"/>
      <c r="O260" s="9"/>
      <c r="P260" s="409" t="str">
        <f t="shared" si="143"/>
        <v>09002C</v>
      </c>
      <c r="Q260" s="397" t="s">
        <v>826</v>
      </c>
      <c r="R260" s="409" t="str">
        <f t="shared" si="144"/>
        <v>Shelter Veterinarian</v>
      </c>
      <c r="S260" s="397">
        <f t="shared" si="157"/>
        <v>85</v>
      </c>
      <c r="T260" s="394" cm="1">
        <f t="array" aca="1" ref="T260" ca="1">IF($Q260="Y",VLOOKUP($P260,INDIRECT($Q$4),T$6,0)*INDIRECT($P$3),VLOOKUP($P260,INDIRECT($Q$4),T$6,0))</f>
        <v>38.598782643000007</v>
      </c>
      <c r="U260" s="394" cm="1">
        <f t="array" aca="1" ref="U260" ca="1">IF($Q260="Y",VLOOKUP($P260,INDIRECT($Q$4),U$6,0)*INDIRECT($P$3),VLOOKUP($P260,INDIRECT($Q$4),U$6,0))</f>
        <v>40.628538778968753</v>
      </c>
      <c r="V260" s="394" cm="1">
        <f t="array" aca="1" ref="V260" ca="1">IF($Q260="Y",VLOOKUP($P260,INDIRECT($Q$4),V$6,0)*INDIRECT($P$3),VLOOKUP($P260,INDIRECT($Q$4),V$6,0))</f>
        <v>42.772556280000003</v>
      </c>
      <c r="W260" s="394" cm="1">
        <f t="array" aca="1" ref="W260" ca="1">IF($Q260="Y",VLOOKUP($P260,INDIRECT($Q$4),W$6,0)*INDIRECT($P$3),VLOOKUP($P260,INDIRECT($Q$4),W$6,0))</f>
        <v>47.364569630625006</v>
      </c>
      <c r="X260" s="394" cm="1">
        <f t="array" aca="1" ref="X260" ca="1">IF($Q260="Y",VLOOKUP($P260,INDIRECT($Q$4),X$6,0)*INDIRECT($P$3),VLOOKUP($P260,INDIRECT($Q$4),X$6,0))</f>
        <v>48.691510577718759</v>
      </c>
      <c r="Y260" s="394" cm="1">
        <f t="array" aca="1" ref="Y260" ca="1">IF($Q260="Y",VLOOKUP($P260,INDIRECT($Q$4),Y$6,0)*INDIRECT($P$3),VLOOKUP($P260,INDIRECT($Q$4),Y$6,0))</f>
        <v>50.055101396625005</v>
      </c>
      <c r="Z260" s="394" cm="1">
        <f t="array" aca="1" ref="Z260" ca="1">IF($Q260="Y",VLOOKUP($P260,INDIRECT($Q$4),Z$6,0)*INDIRECT($P$3),VLOOKUP($P260,INDIRECT($Q$4),Z$6,0))</f>
        <v>51.481212585093751</v>
      </c>
      <c r="AA260" s="406" t="str">
        <f t="shared" si="147"/>
        <v>09002C</v>
      </c>
      <c r="AB260" s="406" t="str">
        <f t="shared" si="148"/>
        <v>Y</v>
      </c>
      <c r="AC260" s="412" t="str">
        <f t="shared" si="145"/>
        <v>Shelter Veterinarian</v>
      </c>
      <c r="AD260" s="406">
        <f t="shared" si="158"/>
        <v>85</v>
      </c>
      <c r="AE260" s="398" t="str">
        <f t="shared" si="149"/>
        <v>N</v>
      </c>
      <c r="AF260" s="403">
        <f t="shared" ca="1" si="150"/>
        <v>38.598999999999997</v>
      </c>
      <c r="AG260" s="403">
        <f t="shared" ca="1" si="151"/>
        <v>40.628999999999998</v>
      </c>
      <c r="AH260" s="403">
        <f t="shared" ca="1" si="152"/>
        <v>42.773000000000003</v>
      </c>
      <c r="AI260" s="403">
        <f t="shared" ca="1" si="153"/>
        <v>47.365000000000002</v>
      </c>
      <c r="AJ260" s="403">
        <f t="shared" ca="1" si="154"/>
        <v>48.692</v>
      </c>
      <c r="AK260" s="403">
        <f t="shared" ca="1" si="155"/>
        <v>50.055</v>
      </c>
      <c r="AL260" s="403">
        <f t="shared" ca="1" si="156"/>
        <v>51.481000000000002</v>
      </c>
      <c r="AN260" s="9" t="e">
        <f t="shared" si="133"/>
        <v>#VALUE!</v>
      </c>
    </row>
    <row r="261" spans="1:40" ht="12.75" customHeight="1">
      <c r="A261" s="259" t="s">
        <v>16</v>
      </c>
      <c r="B261" s="259" t="s">
        <v>527</v>
      </c>
      <c r="C261" s="259">
        <v>40</v>
      </c>
      <c r="D261" s="260" t="s">
        <v>513</v>
      </c>
      <c r="E261" s="265">
        <v>412</v>
      </c>
      <c r="F261" s="262">
        <v>9</v>
      </c>
      <c r="G261" s="285">
        <f t="shared" ca="1" si="136"/>
        <v>66956.797190964338</v>
      </c>
      <c r="H261" s="285">
        <f t="shared" ca="1" si="137"/>
        <v>70520.1632217281</v>
      </c>
      <c r="I261" s="285">
        <f t="shared" ca="1" si="138"/>
        <v>74457.107949265512</v>
      </c>
      <c r="J261" s="285">
        <f t="shared" ca="1" si="139"/>
        <v>78517.621014966469</v>
      </c>
      <c r="K261" s="285">
        <f t="shared" ca="1" si="140"/>
        <v>82655.723502305031</v>
      </c>
      <c r="L261" s="285">
        <f t="shared" ca="1" si="141"/>
        <v>87600.620079963643</v>
      </c>
      <c r="M261" s="285">
        <f t="shared" ca="1" si="142"/>
        <v>92545.516657622327</v>
      </c>
      <c r="P261" s="409" t="str">
        <f t="shared" si="143"/>
        <v>11110C</v>
      </c>
      <c r="Q261" s="397" t="s">
        <v>826</v>
      </c>
      <c r="R261" s="409" t="str">
        <f t="shared" si="144"/>
        <v xml:space="preserve">Small Business Community Liaison </v>
      </c>
      <c r="S261" s="397">
        <f t="shared" si="157"/>
        <v>40</v>
      </c>
      <c r="T261" s="394" cm="1">
        <f t="array" aca="1" ref="T261" ca="1">IF($Q261="Y",VLOOKUP($P261,INDIRECT($Q$4),T$6,0)*INDIRECT($P$3),VLOOKUP($P261,INDIRECT($Q$4),T$6,0))</f>
        <v>66956.797190964338</v>
      </c>
      <c r="U261" s="394" cm="1">
        <f t="array" aca="1" ref="U261" ca="1">IF($Q261="Y",VLOOKUP($P261,INDIRECT($Q$4),U$6,0)*INDIRECT($P$3),VLOOKUP($P261,INDIRECT($Q$4),U$6,0))</f>
        <v>70520.1632217281</v>
      </c>
      <c r="V261" s="394" cm="1">
        <f t="array" aca="1" ref="V261" ca="1">IF($Q261="Y",VLOOKUP($P261,INDIRECT($Q$4),V$6,0)*INDIRECT($P$3),VLOOKUP($P261,INDIRECT($Q$4),V$6,0))</f>
        <v>74457.107949265512</v>
      </c>
      <c r="W261" s="394" cm="1">
        <f t="array" aca="1" ref="W261" ca="1">IF($Q261="Y",VLOOKUP($P261,INDIRECT($Q$4),W$6,0)*INDIRECT($P$3),VLOOKUP($P261,INDIRECT($Q$4),W$6,0))</f>
        <v>78517.621014966469</v>
      </c>
      <c r="X261" s="394" cm="1">
        <f t="array" aca="1" ref="X261" ca="1">IF($Q261="Y",VLOOKUP($P261,INDIRECT($Q$4),X$6,0)*INDIRECT($P$3),VLOOKUP($P261,INDIRECT($Q$4),X$6,0))</f>
        <v>82655.723502305031</v>
      </c>
      <c r="Y261" s="394" cm="1">
        <f t="array" aca="1" ref="Y261" ca="1">IF($Q261="Y",VLOOKUP($P261,INDIRECT($Q$4),Y$6,0)*INDIRECT($P$3),VLOOKUP($P261,INDIRECT($Q$4),Y$6,0))</f>
        <v>87600.620079963643</v>
      </c>
      <c r="Z261" s="394" cm="1">
        <f t="array" aca="1" ref="Z261" ca="1">IF($Q261="Y",VLOOKUP($P261,INDIRECT($Q$4),Z$6,0)*INDIRECT($P$3),VLOOKUP($P261,INDIRECT($Q$4),Z$6,0))</f>
        <v>92545.516657622327</v>
      </c>
      <c r="AA261" s="406" t="str">
        <f t="shared" si="147"/>
        <v>11110C</v>
      </c>
      <c r="AB261" s="406" t="str">
        <f t="shared" si="148"/>
        <v>Y</v>
      </c>
      <c r="AC261" s="412" t="str">
        <f t="shared" si="145"/>
        <v xml:space="preserve">Small Business Community Liaison </v>
      </c>
      <c r="AD261" s="406">
        <f t="shared" si="158"/>
        <v>40</v>
      </c>
      <c r="AE261" s="398" t="str">
        <f t="shared" si="149"/>
        <v>E</v>
      </c>
      <c r="AF261" s="403">
        <f t="shared" ca="1" si="150"/>
        <v>32.190999999999995</v>
      </c>
      <c r="AG261" s="403">
        <f t="shared" ca="1" si="151"/>
        <v>33.903999999999996</v>
      </c>
      <c r="AH261" s="403">
        <f t="shared" ca="1" si="152"/>
        <v>35.796999999999997</v>
      </c>
      <c r="AI261" s="403">
        <f t="shared" ca="1" si="153"/>
        <v>37.748999999999995</v>
      </c>
      <c r="AJ261" s="403">
        <f t="shared" ca="1" si="154"/>
        <v>39.738999999999997</v>
      </c>
      <c r="AK261" s="403">
        <f t="shared" ca="1" si="155"/>
        <v>42.116</v>
      </c>
      <c r="AL261" s="403">
        <f t="shared" ca="1" si="156"/>
        <v>44.494</v>
      </c>
      <c r="AN261" s="9" t="e">
        <f t="shared" si="133"/>
        <v>#VALUE!</v>
      </c>
    </row>
    <row r="262" spans="1:40" ht="12.75" customHeight="1">
      <c r="A262" s="259" t="s">
        <v>16</v>
      </c>
      <c r="B262" s="259" t="s">
        <v>228</v>
      </c>
      <c r="C262" s="259">
        <v>72</v>
      </c>
      <c r="D262" s="260" t="s">
        <v>229</v>
      </c>
      <c r="E262" s="265">
        <v>463</v>
      </c>
      <c r="F262" s="262">
        <v>10</v>
      </c>
      <c r="G262" s="285">
        <f t="shared" ca="1" si="136"/>
        <v>75977.285876905851</v>
      </c>
      <c r="H262" s="285">
        <f t="shared" ca="1" si="137"/>
        <v>79991.820026080837</v>
      </c>
      <c r="I262" s="285">
        <f t="shared" ca="1" si="138"/>
        <v>84175.901429945385</v>
      </c>
      <c r="J262" s="285">
        <f t="shared" ca="1" si="139"/>
        <v>88601.372145571353</v>
      </c>
      <c r="K262" s="285">
        <f t="shared" ca="1" si="140"/>
        <v>93279.726902090246</v>
      </c>
      <c r="L262" s="285">
        <f t="shared" ca="1" si="141"/>
        <v>98917.243446715307</v>
      </c>
      <c r="M262" s="285">
        <f t="shared" ca="1" si="142"/>
        <v>104553.86204952386</v>
      </c>
      <c r="P262" s="409" t="str">
        <f t="shared" si="143"/>
        <v>09247C</v>
      </c>
      <c r="Q262" s="397" t="s">
        <v>826</v>
      </c>
      <c r="R262" s="409" t="str">
        <f t="shared" si="144"/>
        <v>Software Engineer I</v>
      </c>
      <c r="S262" s="397">
        <f t="shared" si="157"/>
        <v>72</v>
      </c>
      <c r="T262" s="394" cm="1">
        <f t="array" aca="1" ref="T262" ca="1">IF($Q262="Y",VLOOKUP($P262,INDIRECT($Q$4),T$6,0)*INDIRECT($P$3),VLOOKUP($P262,INDIRECT($Q$4),T$6,0))</f>
        <v>75977.285876905851</v>
      </c>
      <c r="U262" s="394" cm="1">
        <f t="array" aca="1" ref="U262" ca="1">IF($Q262="Y",VLOOKUP($P262,INDIRECT($Q$4),U$6,0)*INDIRECT($P$3),VLOOKUP($P262,INDIRECT($Q$4),U$6,0))</f>
        <v>79991.820026080837</v>
      </c>
      <c r="V262" s="394" cm="1">
        <f t="array" aca="1" ref="V262" ca="1">IF($Q262="Y",VLOOKUP($P262,INDIRECT($Q$4),V$6,0)*INDIRECT($P$3),VLOOKUP($P262,INDIRECT($Q$4),V$6,0))</f>
        <v>84175.901429945385</v>
      </c>
      <c r="W262" s="394" cm="1">
        <f t="array" aca="1" ref="W262" ca="1">IF($Q262="Y",VLOOKUP($P262,INDIRECT($Q$4),W$6,0)*INDIRECT($P$3),VLOOKUP($P262,INDIRECT($Q$4),W$6,0))</f>
        <v>88601.372145571353</v>
      </c>
      <c r="X262" s="394" cm="1">
        <f t="array" aca="1" ref="X262" ca="1">IF($Q262="Y",VLOOKUP($P262,INDIRECT($Q$4),X$6,0)*INDIRECT($P$3),VLOOKUP($P262,INDIRECT($Q$4),X$6,0))</f>
        <v>93279.726902090246</v>
      </c>
      <c r="Y262" s="394" cm="1">
        <f t="array" aca="1" ref="Y262" ca="1">IF($Q262="Y",VLOOKUP($P262,INDIRECT($Q$4),Y$6,0)*INDIRECT($P$3),VLOOKUP($P262,INDIRECT($Q$4),Y$6,0))</f>
        <v>98917.243446715307</v>
      </c>
      <c r="Z262" s="394" cm="1">
        <f t="array" aca="1" ref="Z262" ca="1">IF($Q262="Y",VLOOKUP($P262,INDIRECT($Q$4),Z$6,0)*INDIRECT($P$3),VLOOKUP($P262,INDIRECT($Q$4),Z$6,0))</f>
        <v>104553.86204952386</v>
      </c>
      <c r="AA262" s="406" t="str">
        <f t="shared" si="147"/>
        <v>09247C</v>
      </c>
      <c r="AB262" s="406" t="str">
        <f t="shared" si="148"/>
        <v>Y</v>
      </c>
      <c r="AC262" s="412" t="str">
        <f t="shared" si="145"/>
        <v>Software Engineer I</v>
      </c>
      <c r="AD262" s="406">
        <f t="shared" si="158"/>
        <v>72</v>
      </c>
      <c r="AE262" s="398" t="str">
        <f t="shared" si="149"/>
        <v>E</v>
      </c>
      <c r="AF262" s="403">
        <f t="shared" ca="1" si="150"/>
        <v>36.527999999999999</v>
      </c>
      <c r="AG262" s="403">
        <f t="shared" ca="1" si="151"/>
        <v>38.457999999999998</v>
      </c>
      <c r="AH262" s="403">
        <f t="shared" ca="1" si="152"/>
        <v>40.47</v>
      </c>
      <c r="AI262" s="403">
        <f t="shared" ca="1" si="153"/>
        <v>42.596999999999994</v>
      </c>
      <c r="AJ262" s="403">
        <f t="shared" ca="1" si="154"/>
        <v>44.846999999999994</v>
      </c>
      <c r="AK262" s="403">
        <f t="shared" ca="1" si="155"/>
        <v>47.556999999999995</v>
      </c>
      <c r="AL262" s="403">
        <f t="shared" ca="1" si="156"/>
        <v>50.266999999999996</v>
      </c>
      <c r="AN262" s="9" t="e">
        <f t="shared" si="133"/>
        <v>#VALUE!</v>
      </c>
    </row>
    <row r="263" spans="1:40" ht="12.75" customHeight="1">
      <c r="A263" s="259" t="s">
        <v>16</v>
      </c>
      <c r="B263" s="259" t="s">
        <v>230</v>
      </c>
      <c r="C263" s="259">
        <v>65</v>
      </c>
      <c r="D263" s="260" t="s">
        <v>231</v>
      </c>
      <c r="E263" s="265">
        <v>508</v>
      </c>
      <c r="F263" s="262">
        <v>11</v>
      </c>
      <c r="G263" s="285">
        <f t="shared" ca="1" si="136"/>
        <v>81141.292939230421</v>
      </c>
      <c r="H263" s="285">
        <f t="shared" ca="1" si="137"/>
        <v>85405.837447015452</v>
      </c>
      <c r="I263" s="285">
        <f t="shared" ca="1" si="138"/>
        <v>89874.413396884542</v>
      </c>
      <c r="J263" s="285">
        <f t="shared" ca="1" si="139"/>
        <v>94627.483892758159</v>
      </c>
      <c r="K263" s="285">
        <f t="shared" ca="1" si="140"/>
        <v>99590.333195281535</v>
      </c>
      <c r="L263" s="285">
        <f t="shared" ca="1" si="141"/>
        <v>105633.2083982309</v>
      </c>
      <c r="M263" s="285">
        <f t="shared" ca="1" si="142"/>
        <v>111676.08360118016</v>
      </c>
      <c r="P263" s="409" t="str">
        <f t="shared" si="143"/>
        <v>09245C</v>
      </c>
      <c r="Q263" s="397" t="s">
        <v>826</v>
      </c>
      <c r="R263" s="409" t="str">
        <f t="shared" si="144"/>
        <v>Software Engineer II - Solution Designer/Developer</v>
      </c>
      <c r="S263" s="397">
        <f t="shared" si="157"/>
        <v>65</v>
      </c>
      <c r="T263" s="394" cm="1">
        <f t="array" aca="1" ref="T263" ca="1">IF($Q263="Y",VLOOKUP($P263,INDIRECT($Q$4),T$6,0)*INDIRECT($P$3),VLOOKUP($P263,INDIRECT($Q$4),T$6,0))</f>
        <v>81141.292939230421</v>
      </c>
      <c r="U263" s="394" cm="1">
        <f t="array" aca="1" ref="U263" ca="1">IF($Q263="Y",VLOOKUP($P263,INDIRECT($Q$4),U$6,0)*INDIRECT($P$3),VLOOKUP($P263,INDIRECT($Q$4),U$6,0))</f>
        <v>85405.837447015452</v>
      </c>
      <c r="V263" s="394" cm="1">
        <f t="array" aca="1" ref="V263" ca="1">IF($Q263="Y",VLOOKUP($P263,INDIRECT($Q$4),V$6,0)*INDIRECT($P$3),VLOOKUP($P263,INDIRECT($Q$4),V$6,0))</f>
        <v>89874.413396884542</v>
      </c>
      <c r="W263" s="394" cm="1">
        <f t="array" aca="1" ref="W263" ca="1">IF($Q263="Y",VLOOKUP($P263,INDIRECT($Q$4),W$6,0)*INDIRECT($P$3),VLOOKUP($P263,INDIRECT($Q$4),W$6,0))</f>
        <v>94627.483892758159</v>
      </c>
      <c r="X263" s="394" cm="1">
        <f t="array" aca="1" ref="X263" ca="1">IF($Q263="Y",VLOOKUP($P263,INDIRECT($Q$4),X$6,0)*INDIRECT($P$3),VLOOKUP($P263,INDIRECT($Q$4),X$6,0))</f>
        <v>99590.333195281535</v>
      </c>
      <c r="Y263" s="394" cm="1">
        <f t="array" aca="1" ref="Y263" ca="1">IF($Q263="Y",VLOOKUP($P263,INDIRECT($Q$4),Y$6,0)*INDIRECT($P$3),VLOOKUP($P263,INDIRECT($Q$4),Y$6,0))</f>
        <v>105633.2083982309</v>
      </c>
      <c r="Z263" s="394" cm="1">
        <f t="array" aca="1" ref="Z263" ca="1">IF($Q263="Y",VLOOKUP($P263,INDIRECT($Q$4),Z$6,0)*INDIRECT($P$3),VLOOKUP($P263,INDIRECT($Q$4),Z$6,0))</f>
        <v>111676.08360118016</v>
      </c>
      <c r="AA263" s="406" t="str">
        <f t="shared" si="147"/>
        <v>09245C</v>
      </c>
      <c r="AB263" s="406" t="str">
        <f t="shared" si="148"/>
        <v>Y</v>
      </c>
      <c r="AC263" s="412" t="str">
        <f t="shared" si="145"/>
        <v>Software Engineer II - Solution Designer/Developer</v>
      </c>
      <c r="AD263" s="406">
        <f t="shared" si="158"/>
        <v>65</v>
      </c>
      <c r="AE263" s="398" t="str">
        <f t="shared" si="149"/>
        <v>E</v>
      </c>
      <c r="AF263" s="403">
        <f t="shared" ca="1" si="150"/>
        <v>39.010999999999996</v>
      </c>
      <c r="AG263" s="403">
        <f t="shared" ca="1" si="151"/>
        <v>41.061</v>
      </c>
      <c r="AH263" s="403">
        <f t="shared" ca="1" si="152"/>
        <v>43.208999999999996</v>
      </c>
      <c r="AI263" s="403">
        <f t="shared" ca="1" si="153"/>
        <v>45.494</v>
      </c>
      <c r="AJ263" s="403">
        <f t="shared" ca="1" si="154"/>
        <v>47.879999999999995</v>
      </c>
      <c r="AK263" s="403">
        <f t="shared" ca="1" si="155"/>
        <v>50.785999999999994</v>
      </c>
      <c r="AL263" s="403">
        <f t="shared" ca="1" si="156"/>
        <v>53.690999999999995</v>
      </c>
      <c r="AN263" s="9" t="e">
        <f t="shared" si="133"/>
        <v>#VALUE!</v>
      </c>
    </row>
    <row r="264" spans="1:40" ht="12.75" customHeight="1">
      <c r="A264" s="259" t="s">
        <v>16</v>
      </c>
      <c r="B264" s="259" t="s">
        <v>232</v>
      </c>
      <c r="C264" s="259">
        <v>104</v>
      </c>
      <c r="D264" s="260" t="s">
        <v>233</v>
      </c>
      <c r="E264" s="265">
        <v>545</v>
      </c>
      <c r="F264" s="262">
        <v>12</v>
      </c>
      <c r="G264" s="285">
        <f t="shared" ca="1" si="136"/>
        <v>90133.328752148678</v>
      </c>
      <c r="H264" s="285">
        <f t="shared" ca="1" si="137"/>
        <v>94877.187464035887</v>
      </c>
      <c r="I264" s="285">
        <f t="shared" ca="1" si="138"/>
        <v>99870.723298293233</v>
      </c>
      <c r="J264" s="285">
        <f t="shared" ca="1" si="139"/>
        <v>105127.07767818862</v>
      </c>
      <c r="K264" s="285">
        <f t="shared" ca="1" si="140"/>
        <v>110660.08199855457</v>
      </c>
      <c r="L264" s="285">
        <f t="shared" ca="1" si="141"/>
        <v>116484.29620247315</v>
      </c>
      <c r="M264" s="285">
        <f t="shared" ca="1" si="142"/>
        <v>122615.04846015212</v>
      </c>
      <c r="P264" s="409" t="str">
        <f t="shared" si="143"/>
        <v>09250C</v>
      </c>
      <c r="Q264" s="397" t="s">
        <v>826</v>
      </c>
      <c r="R264" s="409" t="str">
        <f t="shared" si="144"/>
        <v xml:space="preserve">Software Engineer III </v>
      </c>
      <c r="S264" s="397">
        <f t="shared" si="157"/>
        <v>104</v>
      </c>
      <c r="T264" s="394" cm="1">
        <f t="array" aca="1" ref="T264" ca="1">IF($Q264="Y",VLOOKUP($P264,INDIRECT($Q$4),T$6,0)*INDIRECT($P$3),VLOOKUP($P264,INDIRECT($Q$4),T$6,0))</f>
        <v>90133.328752148678</v>
      </c>
      <c r="U264" s="394" cm="1">
        <f t="array" aca="1" ref="U264" ca="1">IF($Q264="Y",VLOOKUP($P264,INDIRECT($Q$4),U$6,0)*INDIRECT($P$3),VLOOKUP($P264,INDIRECT($Q$4),U$6,0))</f>
        <v>94877.187464035887</v>
      </c>
      <c r="V264" s="394" cm="1">
        <f t="array" aca="1" ref="V264" ca="1">IF($Q264="Y",VLOOKUP($P264,INDIRECT($Q$4),V$6,0)*INDIRECT($P$3),VLOOKUP($P264,INDIRECT($Q$4),V$6,0))</f>
        <v>99870.723298293233</v>
      </c>
      <c r="W264" s="394" cm="1">
        <f t="array" aca="1" ref="W264" ca="1">IF($Q264="Y",VLOOKUP($P264,INDIRECT($Q$4),W$6,0)*INDIRECT($P$3),VLOOKUP($P264,INDIRECT($Q$4),W$6,0))</f>
        <v>105127.07767818862</v>
      </c>
      <c r="X264" s="394" cm="1">
        <f t="array" aca="1" ref="X264" ca="1">IF($Q264="Y",VLOOKUP($P264,INDIRECT($Q$4),X$6,0)*INDIRECT($P$3),VLOOKUP($P264,INDIRECT($Q$4),X$6,0))</f>
        <v>110660.08199855457</v>
      </c>
      <c r="Y264" s="394" cm="1">
        <f t="array" aca="1" ref="Y264" ca="1">IF($Q264="Y",VLOOKUP($P264,INDIRECT($Q$4),Y$6,0)*INDIRECT($P$3),VLOOKUP($P264,INDIRECT($Q$4),Y$6,0))</f>
        <v>116484.29620247315</v>
      </c>
      <c r="Z264" s="394" cm="1">
        <f t="array" aca="1" ref="Z264" ca="1">IF($Q264="Y",VLOOKUP($P264,INDIRECT($Q$4),Z$6,0)*INDIRECT($P$3),VLOOKUP($P264,INDIRECT($Q$4),Z$6,0))</f>
        <v>122615.04846015212</v>
      </c>
      <c r="AA264" s="406" t="str">
        <f t="shared" si="147"/>
        <v>09250C</v>
      </c>
      <c r="AB264" s="406" t="str">
        <f t="shared" si="148"/>
        <v>Y</v>
      </c>
      <c r="AC264" s="412" t="str">
        <f t="shared" si="145"/>
        <v xml:space="preserve">Software Engineer III </v>
      </c>
      <c r="AD264" s="406">
        <f t="shared" si="158"/>
        <v>104</v>
      </c>
      <c r="AE264" s="398" t="str">
        <f t="shared" si="149"/>
        <v>E</v>
      </c>
      <c r="AF264" s="403">
        <f t="shared" ca="1" si="150"/>
        <v>43.333999999999996</v>
      </c>
      <c r="AG264" s="403">
        <f t="shared" ca="1" si="151"/>
        <v>45.614999999999995</v>
      </c>
      <c r="AH264" s="403">
        <f t="shared" ca="1" si="152"/>
        <v>48.015000000000001</v>
      </c>
      <c r="AI264" s="403">
        <f t="shared" ca="1" si="153"/>
        <v>50.541999999999994</v>
      </c>
      <c r="AJ264" s="403">
        <f t="shared" ca="1" si="154"/>
        <v>53.201999999999998</v>
      </c>
      <c r="AK264" s="403">
        <f t="shared" ca="1" si="155"/>
        <v>56.003</v>
      </c>
      <c r="AL264" s="403">
        <f t="shared" ca="1" si="156"/>
        <v>58.949999999999996</v>
      </c>
      <c r="AN264" s="9" t="e">
        <f t="shared" si="133"/>
        <v>#VALUE!</v>
      </c>
    </row>
    <row r="265" spans="1:40" ht="12.75" customHeight="1">
      <c r="A265" s="259" t="s">
        <v>16</v>
      </c>
      <c r="B265" s="259" t="s">
        <v>298</v>
      </c>
      <c r="C265" s="259">
        <v>37</v>
      </c>
      <c r="D265" s="260" t="s">
        <v>755</v>
      </c>
      <c r="E265" s="265">
        <v>443</v>
      </c>
      <c r="F265" s="262">
        <v>9</v>
      </c>
      <c r="G265" s="285">
        <f t="shared" ca="1" si="136"/>
        <v>72043.766578649636</v>
      </c>
      <c r="H265" s="285">
        <f t="shared" ca="1" si="137"/>
        <v>75836.196697863561</v>
      </c>
      <c r="I265" s="285">
        <f t="shared" ca="1" si="138"/>
        <v>79951.918947583123</v>
      </c>
      <c r="J265" s="285">
        <f t="shared" ca="1" si="139"/>
        <v>84028.955686410627</v>
      </c>
      <c r="K265" s="285">
        <f t="shared" ca="1" si="140"/>
        <v>88451.386046181331</v>
      </c>
      <c r="L265" s="285">
        <f t="shared" ca="1" si="141"/>
        <v>93251.26657749922</v>
      </c>
      <c r="M265" s="285">
        <f t="shared" ca="1" si="142"/>
        <v>98051.147108817007</v>
      </c>
      <c r="P265" s="409" t="str">
        <f t="shared" si="143"/>
        <v>08550C</v>
      </c>
      <c r="Q265" s="397" t="s">
        <v>826</v>
      </c>
      <c r="R265" s="409" t="str">
        <f t="shared" si="144"/>
        <v>Strategic Communications Specialist</v>
      </c>
      <c r="S265" s="397">
        <f t="shared" si="157"/>
        <v>37</v>
      </c>
      <c r="T265" s="394" cm="1">
        <f t="array" aca="1" ref="T265" ca="1">IF($Q265="Y",VLOOKUP($P265,INDIRECT($Q$4),T$6,0)*INDIRECT($P$3),VLOOKUP($P265,INDIRECT($Q$4),T$6,0))</f>
        <v>72043.766578649636</v>
      </c>
      <c r="U265" s="394" cm="1">
        <f t="array" aca="1" ref="U265" ca="1">IF($Q265="Y",VLOOKUP($P265,INDIRECT($Q$4),U$6,0)*INDIRECT($P$3),VLOOKUP($P265,INDIRECT($Q$4),U$6,0))</f>
        <v>75836.196697863561</v>
      </c>
      <c r="V265" s="394" cm="1">
        <f t="array" aca="1" ref="V265" ca="1">IF($Q265="Y",VLOOKUP($P265,INDIRECT($Q$4),V$6,0)*INDIRECT($P$3),VLOOKUP($P265,INDIRECT($Q$4),V$6,0))</f>
        <v>79951.918947583123</v>
      </c>
      <c r="W265" s="394" cm="1">
        <f t="array" aca="1" ref="W265" ca="1">IF($Q265="Y",VLOOKUP($P265,INDIRECT($Q$4),W$6,0)*INDIRECT($P$3),VLOOKUP($P265,INDIRECT($Q$4),W$6,0))</f>
        <v>84028.955686410627</v>
      </c>
      <c r="X265" s="394" cm="1">
        <f t="array" aca="1" ref="X265" ca="1">IF($Q265="Y",VLOOKUP($P265,INDIRECT($Q$4),X$6,0)*INDIRECT($P$3),VLOOKUP($P265,INDIRECT($Q$4),X$6,0))</f>
        <v>88451.386046181331</v>
      </c>
      <c r="Y265" s="394" cm="1">
        <f t="array" aca="1" ref="Y265" ca="1">IF($Q265="Y",VLOOKUP($P265,INDIRECT($Q$4),Y$6,0)*INDIRECT($P$3),VLOOKUP($P265,INDIRECT($Q$4),Y$6,0))</f>
        <v>93251.26657749922</v>
      </c>
      <c r="Z265" s="394" cm="1">
        <f t="array" aca="1" ref="Z265" ca="1">IF($Q265="Y",VLOOKUP($P265,INDIRECT($Q$4),Z$6,0)*INDIRECT($P$3),VLOOKUP($P265,INDIRECT($Q$4),Z$6,0))</f>
        <v>98051.147108817007</v>
      </c>
      <c r="AA265" s="406" t="str">
        <f t="shared" si="147"/>
        <v>08550C</v>
      </c>
      <c r="AB265" s="406" t="str">
        <f t="shared" si="148"/>
        <v>Y</v>
      </c>
      <c r="AC265" s="412" t="str">
        <f t="shared" si="145"/>
        <v>Strategic Communications Specialist</v>
      </c>
      <c r="AD265" s="406">
        <f t="shared" si="158"/>
        <v>37</v>
      </c>
      <c r="AE265" s="398" t="str">
        <f t="shared" si="149"/>
        <v>E</v>
      </c>
      <c r="AF265" s="403">
        <f t="shared" ca="1" si="150"/>
        <v>34.637</v>
      </c>
      <c r="AG265" s="403">
        <f t="shared" ca="1" si="151"/>
        <v>36.46</v>
      </c>
      <c r="AH265" s="403">
        <f t="shared" ca="1" si="152"/>
        <v>38.439</v>
      </c>
      <c r="AI265" s="403">
        <f t="shared" ca="1" si="153"/>
        <v>40.399000000000001</v>
      </c>
      <c r="AJ265" s="403">
        <f t="shared" ca="1" si="154"/>
        <v>42.524999999999999</v>
      </c>
      <c r="AK265" s="403">
        <f t="shared" ca="1" si="155"/>
        <v>44.832999999999998</v>
      </c>
      <c r="AL265" s="403">
        <f t="shared" ca="1" si="156"/>
        <v>47.14</v>
      </c>
      <c r="AN265" s="9" t="e">
        <f t="shared" si="133"/>
        <v>#VALUE!</v>
      </c>
    </row>
    <row r="266" spans="1:40" ht="12.75" customHeight="1">
      <c r="A266" s="259" t="s">
        <v>16</v>
      </c>
      <c r="B266" s="262" t="s">
        <v>234</v>
      </c>
      <c r="C266" s="259" t="s">
        <v>235</v>
      </c>
      <c r="D266" s="282" t="s">
        <v>236</v>
      </c>
      <c r="E266" s="265">
        <v>453</v>
      </c>
      <c r="F266" s="262">
        <v>10</v>
      </c>
      <c r="G266" s="285">
        <f t="shared" ca="1" si="136"/>
        <v>75850.843856459382</v>
      </c>
      <c r="H266" s="285">
        <f t="shared" ca="1" si="137"/>
        <v>79664.220245833203</v>
      </c>
      <c r="I266" s="285">
        <f t="shared" ca="1" si="138"/>
        <v>83968.996305578476</v>
      </c>
      <c r="J266" s="285">
        <f t="shared" ca="1" si="139"/>
        <v>88276.646047606599</v>
      </c>
      <c r="K266" s="285">
        <f t="shared" ca="1" si="140"/>
        <v>92785.453549435901</v>
      </c>
      <c r="L266" s="285">
        <f t="shared" ca="1" si="141"/>
        <v>98431.22537402343</v>
      </c>
      <c r="M266" s="285">
        <f t="shared" ca="1" si="142"/>
        <v>104076.99719861092</v>
      </c>
      <c r="P266" s="409" t="str">
        <f t="shared" si="143"/>
        <v>10385C</v>
      </c>
      <c r="Q266" s="397" t="s">
        <v>826</v>
      </c>
      <c r="R266" s="409" t="str">
        <f t="shared" si="144"/>
        <v>Sustainability Program Coordinator</v>
      </c>
      <c r="S266" s="397" t="str">
        <f t="shared" si="157"/>
        <v>51</v>
      </c>
      <c r="T266" s="394" cm="1">
        <f t="array" aca="1" ref="T266" ca="1">IF($Q266="Y",VLOOKUP($P266,INDIRECT($Q$4),T$6,0)*INDIRECT($P$3),VLOOKUP($P266,INDIRECT($Q$4),T$6,0))</f>
        <v>75850.843856459382</v>
      </c>
      <c r="U266" s="394" cm="1">
        <f t="array" aca="1" ref="U266" ca="1">IF($Q266="Y",VLOOKUP($P266,INDIRECT($Q$4),U$6,0)*INDIRECT($P$3),VLOOKUP($P266,INDIRECT($Q$4),U$6,0))</f>
        <v>79664.220245833203</v>
      </c>
      <c r="V266" s="394" cm="1">
        <f t="array" aca="1" ref="V266" ca="1">IF($Q266="Y",VLOOKUP($P266,INDIRECT($Q$4),V$6,0)*INDIRECT($P$3),VLOOKUP($P266,INDIRECT($Q$4),V$6,0))</f>
        <v>83968.996305578476</v>
      </c>
      <c r="W266" s="394" cm="1">
        <f t="array" aca="1" ref="W266" ca="1">IF($Q266="Y",VLOOKUP($P266,INDIRECT($Q$4),W$6,0)*INDIRECT($P$3),VLOOKUP($P266,INDIRECT($Q$4),W$6,0))</f>
        <v>88276.646047606599</v>
      </c>
      <c r="X266" s="394" cm="1">
        <f t="array" aca="1" ref="X266" ca="1">IF($Q266="Y",VLOOKUP($P266,INDIRECT($Q$4),X$6,0)*INDIRECT($P$3),VLOOKUP($P266,INDIRECT($Q$4),X$6,0))</f>
        <v>92785.453549435901</v>
      </c>
      <c r="Y266" s="394" cm="1">
        <f t="array" aca="1" ref="Y266" ca="1">IF($Q266="Y",VLOOKUP($P266,INDIRECT($Q$4),Y$6,0)*INDIRECT($P$3),VLOOKUP($P266,INDIRECT($Q$4),Y$6,0))</f>
        <v>98431.22537402343</v>
      </c>
      <c r="Z266" s="394" cm="1">
        <f t="array" aca="1" ref="Z266" ca="1">IF($Q266="Y",VLOOKUP($P266,INDIRECT($Q$4),Z$6,0)*INDIRECT($P$3),VLOOKUP($P266,INDIRECT($Q$4),Z$6,0))</f>
        <v>104076.99719861092</v>
      </c>
      <c r="AA266" s="406" t="str">
        <f t="shared" si="147"/>
        <v>10385C</v>
      </c>
      <c r="AB266" s="406" t="str">
        <f t="shared" si="148"/>
        <v>Y</v>
      </c>
      <c r="AC266" s="412" t="str">
        <f t="shared" si="145"/>
        <v>Sustainability Program Coordinator</v>
      </c>
      <c r="AD266" s="406" t="str">
        <f t="shared" si="158"/>
        <v>51</v>
      </c>
      <c r="AE266" s="398" t="str">
        <f t="shared" si="149"/>
        <v>E</v>
      </c>
      <c r="AF266" s="403">
        <f t="shared" ca="1" si="150"/>
        <v>36.466999999999999</v>
      </c>
      <c r="AG266" s="403">
        <f t="shared" ca="1" si="151"/>
        <v>38.300999999999995</v>
      </c>
      <c r="AH266" s="403">
        <f t="shared" ca="1" si="152"/>
        <v>40.369999999999997</v>
      </c>
      <c r="AI266" s="403">
        <f t="shared" ca="1" si="153"/>
        <v>42.440999999999995</v>
      </c>
      <c r="AJ266" s="403">
        <f t="shared" ca="1" si="154"/>
        <v>44.608999999999995</v>
      </c>
      <c r="AK266" s="403">
        <f t="shared" ca="1" si="155"/>
        <v>47.323</v>
      </c>
      <c r="AL266" s="403">
        <f t="shared" ca="1" si="156"/>
        <v>50.037999999999997</v>
      </c>
      <c r="AN266" s="9" t="e">
        <f t="shared" ref="AN266:AN287" si="162">FIND(" ",B266)</f>
        <v>#VALUE!</v>
      </c>
    </row>
    <row r="267" spans="1:40" ht="12.75" customHeight="1">
      <c r="A267" s="259" t="s">
        <v>16</v>
      </c>
      <c r="B267" s="259" t="s">
        <v>237</v>
      </c>
      <c r="C267" s="259">
        <v>65</v>
      </c>
      <c r="D267" s="260" t="s">
        <v>238</v>
      </c>
      <c r="E267" s="265">
        <v>508</v>
      </c>
      <c r="F267" s="262">
        <v>11</v>
      </c>
      <c r="G267" s="285">
        <f t="shared" ca="1" si="136"/>
        <v>81141.292939230421</v>
      </c>
      <c r="H267" s="285">
        <f t="shared" ca="1" si="137"/>
        <v>85405.837447015452</v>
      </c>
      <c r="I267" s="285">
        <f t="shared" ca="1" si="138"/>
        <v>89874.413396884542</v>
      </c>
      <c r="J267" s="285">
        <f t="shared" ca="1" si="139"/>
        <v>94627.483892758159</v>
      </c>
      <c r="K267" s="285">
        <f t="shared" ca="1" si="140"/>
        <v>99590.333195281535</v>
      </c>
      <c r="L267" s="285">
        <f t="shared" ca="1" si="141"/>
        <v>105633.2083982309</v>
      </c>
      <c r="M267" s="285">
        <f t="shared" ca="1" si="142"/>
        <v>111676.08360118016</v>
      </c>
      <c r="P267" s="409" t="str">
        <f t="shared" si="143"/>
        <v>10401C</v>
      </c>
      <c r="Q267" s="397" t="s">
        <v>826</v>
      </c>
      <c r="R267" s="409" t="str">
        <f t="shared" si="144"/>
        <v>Systems Engineer II</v>
      </c>
      <c r="S267" s="397">
        <f t="shared" si="157"/>
        <v>65</v>
      </c>
      <c r="T267" s="394" cm="1">
        <f t="array" aca="1" ref="T267" ca="1">IF($Q267="Y",VLOOKUP($P267,INDIRECT($Q$4),T$6,0)*INDIRECT($P$3),VLOOKUP($P267,INDIRECT($Q$4),T$6,0))</f>
        <v>81141.292939230421</v>
      </c>
      <c r="U267" s="394" cm="1">
        <f t="array" aca="1" ref="U267" ca="1">IF($Q267="Y",VLOOKUP($P267,INDIRECT($Q$4),U$6,0)*INDIRECT($P$3),VLOOKUP($P267,INDIRECT($Q$4),U$6,0))</f>
        <v>85405.837447015452</v>
      </c>
      <c r="V267" s="394" cm="1">
        <f t="array" aca="1" ref="V267" ca="1">IF($Q267="Y",VLOOKUP($P267,INDIRECT($Q$4),V$6,0)*INDIRECT($P$3),VLOOKUP($P267,INDIRECT($Q$4),V$6,0))</f>
        <v>89874.413396884542</v>
      </c>
      <c r="W267" s="394" cm="1">
        <f t="array" aca="1" ref="W267" ca="1">IF($Q267="Y",VLOOKUP($P267,INDIRECT($Q$4),W$6,0)*INDIRECT($P$3),VLOOKUP($P267,INDIRECT($Q$4),W$6,0))</f>
        <v>94627.483892758159</v>
      </c>
      <c r="X267" s="394" cm="1">
        <f t="array" aca="1" ref="X267" ca="1">IF($Q267="Y",VLOOKUP($P267,INDIRECT($Q$4),X$6,0)*INDIRECT($P$3),VLOOKUP($P267,INDIRECT($Q$4),X$6,0))</f>
        <v>99590.333195281535</v>
      </c>
      <c r="Y267" s="394" cm="1">
        <f t="array" aca="1" ref="Y267" ca="1">IF($Q267="Y",VLOOKUP($P267,INDIRECT($Q$4),Y$6,0)*INDIRECT($P$3),VLOOKUP($P267,INDIRECT($Q$4),Y$6,0))</f>
        <v>105633.2083982309</v>
      </c>
      <c r="Z267" s="394" cm="1">
        <f t="array" aca="1" ref="Z267" ca="1">IF($Q267="Y",VLOOKUP($P267,INDIRECT($Q$4),Z$6,0)*INDIRECT($P$3),VLOOKUP($P267,INDIRECT($Q$4),Z$6,0))</f>
        <v>111676.08360118016</v>
      </c>
      <c r="AA267" s="406" t="str">
        <f t="shared" si="147"/>
        <v>10401C</v>
      </c>
      <c r="AB267" s="406" t="str">
        <f t="shared" si="148"/>
        <v>Y</v>
      </c>
      <c r="AC267" s="412" t="str">
        <f t="shared" si="145"/>
        <v>Systems Engineer II</v>
      </c>
      <c r="AD267" s="406">
        <f t="shared" si="158"/>
        <v>65</v>
      </c>
      <c r="AE267" s="398" t="str">
        <f t="shared" si="149"/>
        <v>E</v>
      </c>
      <c r="AF267" s="403">
        <f t="shared" ca="1" si="150"/>
        <v>39.010999999999996</v>
      </c>
      <c r="AG267" s="403">
        <f t="shared" ca="1" si="151"/>
        <v>41.061</v>
      </c>
      <c r="AH267" s="403">
        <f t="shared" ca="1" si="152"/>
        <v>43.208999999999996</v>
      </c>
      <c r="AI267" s="403">
        <f t="shared" ca="1" si="153"/>
        <v>45.494</v>
      </c>
      <c r="AJ267" s="403">
        <f t="shared" ca="1" si="154"/>
        <v>47.879999999999995</v>
      </c>
      <c r="AK267" s="403">
        <f t="shared" ca="1" si="155"/>
        <v>50.785999999999994</v>
      </c>
      <c r="AL267" s="403">
        <f t="shared" ca="1" si="156"/>
        <v>53.690999999999995</v>
      </c>
      <c r="AN267" s="9" t="e">
        <f t="shared" si="162"/>
        <v>#VALUE!</v>
      </c>
    </row>
    <row r="268" spans="1:40" ht="12.75" customHeight="1">
      <c r="A268" s="259" t="s">
        <v>91</v>
      </c>
      <c r="B268" s="259" t="s">
        <v>335</v>
      </c>
      <c r="C268" s="259" t="s">
        <v>280</v>
      </c>
      <c r="D268" s="260" t="s">
        <v>336</v>
      </c>
      <c r="E268" s="265">
        <v>383</v>
      </c>
      <c r="F268" s="262">
        <v>8</v>
      </c>
      <c r="G268" s="285">
        <f t="shared" ca="1" si="136"/>
        <v>31.615298564603282</v>
      </c>
      <c r="H268" s="285">
        <f t="shared" ca="1" si="137"/>
        <v>33.275306626452142</v>
      </c>
      <c r="I268" s="285">
        <f t="shared" ca="1" si="138"/>
        <v>35.014713354403277</v>
      </c>
      <c r="J268" s="285">
        <f t="shared" ca="1" si="139"/>
        <v>36.868791058065241</v>
      </c>
      <c r="K268" s="285">
        <f t="shared" ca="1" si="140"/>
        <v>38.801618708902147</v>
      </c>
      <c r="L268" s="285">
        <f t="shared" ca="1" si="141"/>
        <v>41.156934990809368</v>
      </c>
      <c r="M268" s="285">
        <f t="shared" ca="1" si="142"/>
        <v>43.51225127271659</v>
      </c>
      <c r="P268" s="409" t="str">
        <f t="shared" si="143"/>
        <v>10404C</v>
      </c>
      <c r="Q268" s="397" t="s">
        <v>826</v>
      </c>
      <c r="R268" s="409" t="str">
        <f t="shared" si="144"/>
        <v>Systems Integrator III</v>
      </c>
      <c r="S268" s="397" t="str">
        <f t="shared" si="157"/>
        <v>63</v>
      </c>
      <c r="T268" s="394" cm="1">
        <f t="array" aca="1" ref="T268" ca="1">IF($Q268="Y",VLOOKUP($P268,INDIRECT($Q$4),T$6,0)*INDIRECT($P$3),VLOOKUP($P268,INDIRECT($Q$4),T$6,0))</f>
        <v>31.615298564603282</v>
      </c>
      <c r="U268" s="394" cm="1">
        <f t="array" aca="1" ref="U268" ca="1">IF($Q268="Y",VLOOKUP($P268,INDIRECT($Q$4),U$6,0)*INDIRECT($P$3),VLOOKUP($P268,INDIRECT($Q$4),U$6,0))</f>
        <v>33.275306626452142</v>
      </c>
      <c r="V268" s="394" cm="1">
        <f t="array" aca="1" ref="V268" ca="1">IF($Q268="Y",VLOOKUP($P268,INDIRECT($Q$4),V$6,0)*INDIRECT($P$3),VLOOKUP($P268,INDIRECT($Q$4),V$6,0))</f>
        <v>35.014713354403277</v>
      </c>
      <c r="W268" s="394" cm="1">
        <f t="array" aca="1" ref="W268" ca="1">IF($Q268="Y",VLOOKUP($P268,INDIRECT($Q$4),W$6,0)*INDIRECT($P$3),VLOOKUP($P268,INDIRECT($Q$4),W$6,0))</f>
        <v>36.868791058065241</v>
      </c>
      <c r="X268" s="394" cm="1">
        <f t="array" aca="1" ref="X268" ca="1">IF($Q268="Y",VLOOKUP($P268,INDIRECT($Q$4),X$6,0)*INDIRECT($P$3),VLOOKUP($P268,INDIRECT($Q$4),X$6,0))</f>
        <v>38.801618708902147</v>
      </c>
      <c r="Y268" s="394" cm="1">
        <f t="array" aca="1" ref="Y268" ca="1">IF($Q268="Y",VLOOKUP($P268,INDIRECT($Q$4),Y$6,0)*INDIRECT($P$3),VLOOKUP($P268,INDIRECT($Q$4),Y$6,0))</f>
        <v>41.156934990809368</v>
      </c>
      <c r="Z268" s="394" cm="1">
        <f t="array" aca="1" ref="Z268" ca="1">IF($Q268="Y",VLOOKUP($P268,INDIRECT($Q$4),Z$6,0)*INDIRECT($P$3),VLOOKUP($P268,INDIRECT($Q$4),Z$6,0))</f>
        <v>43.51225127271659</v>
      </c>
      <c r="AA268" s="406" t="str">
        <f t="shared" si="147"/>
        <v>10404C</v>
      </c>
      <c r="AB268" s="406" t="str">
        <f t="shared" si="148"/>
        <v>Y</v>
      </c>
      <c r="AC268" s="412" t="str">
        <f t="shared" si="145"/>
        <v>Systems Integrator III</v>
      </c>
      <c r="AD268" s="406" t="str">
        <f t="shared" si="158"/>
        <v>63</v>
      </c>
      <c r="AE268" s="398" t="str">
        <f t="shared" si="149"/>
        <v>N</v>
      </c>
      <c r="AF268" s="403">
        <f t="shared" ca="1" si="150"/>
        <v>31.614999999999998</v>
      </c>
      <c r="AG268" s="403">
        <f t="shared" ca="1" si="151"/>
        <v>33.274999999999999</v>
      </c>
      <c r="AH268" s="403">
        <f t="shared" ca="1" si="152"/>
        <v>35.015000000000001</v>
      </c>
      <c r="AI268" s="403">
        <f t="shared" ca="1" si="153"/>
        <v>36.869</v>
      </c>
      <c r="AJ268" s="403">
        <f t="shared" ca="1" si="154"/>
        <v>38.802</v>
      </c>
      <c r="AK268" s="403">
        <f t="shared" ca="1" si="155"/>
        <v>41.156999999999996</v>
      </c>
      <c r="AL268" s="403">
        <f t="shared" ca="1" si="156"/>
        <v>43.512</v>
      </c>
      <c r="AN268" s="9" t="e">
        <f t="shared" si="162"/>
        <v>#VALUE!</v>
      </c>
    </row>
    <row r="269" spans="1:40" ht="12.75" customHeight="1">
      <c r="A269" s="259" t="s">
        <v>91</v>
      </c>
      <c r="B269" s="259" t="s">
        <v>337</v>
      </c>
      <c r="C269" s="259" t="s">
        <v>269</v>
      </c>
      <c r="D269" s="260" t="s">
        <v>338</v>
      </c>
      <c r="E269" s="265">
        <v>425</v>
      </c>
      <c r="F269" s="262">
        <v>9</v>
      </c>
      <c r="G269" s="285">
        <f t="shared" ca="1" si="136"/>
        <v>33.373398665915616</v>
      </c>
      <c r="H269" s="285">
        <f t="shared" ca="1" si="137"/>
        <v>35.13076590813472</v>
      </c>
      <c r="I269" s="285">
        <f t="shared" ca="1" si="138"/>
        <v>36.984843611796705</v>
      </c>
      <c r="J269" s="285">
        <f t="shared" ca="1" si="139"/>
        <v>38.916289684612984</v>
      </c>
      <c r="K269" s="285">
        <f t="shared" ca="1" si="140"/>
        <v>40.965169889181318</v>
      </c>
      <c r="L269" s="285">
        <f t="shared" ca="1" si="141"/>
        <v>43.444160061812916</v>
      </c>
      <c r="M269" s="285">
        <f t="shared" ca="1" si="142"/>
        <v>45.923150234444492</v>
      </c>
      <c r="P269" s="409" t="str">
        <f t="shared" si="143"/>
        <v>10405C</v>
      </c>
      <c r="Q269" s="397" t="s">
        <v>826</v>
      </c>
      <c r="R269" s="409" t="str">
        <f t="shared" si="144"/>
        <v>Systems Integrator IV</v>
      </c>
      <c r="S269" s="397" t="str">
        <f t="shared" si="157"/>
        <v>64</v>
      </c>
      <c r="T269" s="394" cm="1">
        <f t="array" aca="1" ref="T269" ca="1">IF($Q269="Y",VLOOKUP($P269,INDIRECT($Q$4),T$6,0)*INDIRECT($P$3),VLOOKUP($P269,INDIRECT($Q$4),T$6,0))</f>
        <v>33.373398665915616</v>
      </c>
      <c r="U269" s="394" cm="1">
        <f t="array" aca="1" ref="U269" ca="1">IF($Q269="Y",VLOOKUP($P269,INDIRECT($Q$4),U$6,0)*INDIRECT($P$3),VLOOKUP($P269,INDIRECT($Q$4),U$6,0))</f>
        <v>35.13076590813472</v>
      </c>
      <c r="V269" s="394" cm="1">
        <f t="array" aca="1" ref="V269" ca="1">IF($Q269="Y",VLOOKUP($P269,INDIRECT($Q$4),V$6,0)*INDIRECT($P$3),VLOOKUP($P269,INDIRECT($Q$4),V$6,0))</f>
        <v>36.984843611796705</v>
      </c>
      <c r="W269" s="394" cm="1">
        <f t="array" aca="1" ref="W269" ca="1">IF($Q269="Y",VLOOKUP($P269,INDIRECT($Q$4),W$6,0)*INDIRECT($P$3),VLOOKUP($P269,INDIRECT($Q$4),W$6,0))</f>
        <v>38.916289684612984</v>
      </c>
      <c r="X269" s="394" cm="1">
        <f t="array" aca="1" ref="X269" ca="1">IF($Q269="Y",VLOOKUP($P269,INDIRECT($Q$4),X$6,0)*INDIRECT($P$3),VLOOKUP($P269,INDIRECT($Q$4),X$6,0))</f>
        <v>40.965169889181318</v>
      </c>
      <c r="Y269" s="394" cm="1">
        <f t="array" aca="1" ref="Y269" ca="1">IF($Q269="Y",VLOOKUP($P269,INDIRECT($Q$4),Y$6,0)*INDIRECT($P$3),VLOOKUP($P269,INDIRECT($Q$4),Y$6,0))</f>
        <v>43.444160061812916</v>
      </c>
      <c r="Z269" s="394" cm="1">
        <f t="array" aca="1" ref="Z269" ca="1">IF($Q269="Y",VLOOKUP($P269,INDIRECT($Q$4),Z$6,0)*INDIRECT($P$3),VLOOKUP($P269,INDIRECT($Q$4),Z$6,0))</f>
        <v>45.923150234444492</v>
      </c>
      <c r="AA269" s="406" t="str">
        <f t="shared" ref="AA269:AA287" si="163">B269</f>
        <v>10405C</v>
      </c>
      <c r="AB269" s="406" t="str">
        <f t="shared" ref="AB269:AB287" si="164">Q269</f>
        <v>Y</v>
      </c>
      <c r="AC269" s="412" t="str">
        <f t="shared" si="145"/>
        <v>Systems Integrator IV</v>
      </c>
      <c r="AD269" s="406" t="str">
        <f t="shared" si="158"/>
        <v>64</v>
      </c>
      <c r="AE269" s="398" t="str">
        <f t="shared" ref="AE269:AE287" si="165">LEFT(A269,1)</f>
        <v>N</v>
      </c>
      <c r="AF269" s="403">
        <f t="shared" ref="AF269:AF287" ca="1" si="166">IF($AE269="N",ROUND(T269,3),IF($AE269="E",ROUNDUP(T269/2080,3),"check"))</f>
        <v>33.372999999999998</v>
      </c>
      <c r="AG269" s="403">
        <f t="shared" ref="AG269:AG287" ca="1" si="167">IF($AE269="N",ROUND(U269,3),IF($AE269="E",ROUNDUP(U269/2080,3),"check"))</f>
        <v>35.131</v>
      </c>
      <c r="AH269" s="403">
        <f t="shared" ref="AH269:AH287" ca="1" si="168">IF($AE269="N",ROUND(V269,3),IF($AE269="E",ROUNDUP(V269/2080,3),"check"))</f>
        <v>36.984999999999999</v>
      </c>
      <c r="AI269" s="403">
        <f t="shared" ref="AI269:AI287" ca="1" si="169">IF($AE269="N",ROUND(W269,3),IF($AE269="E",ROUNDUP(W269/2080,3),"check"))</f>
        <v>38.915999999999997</v>
      </c>
      <c r="AJ269" s="403">
        <f t="shared" ref="AJ269:AJ287" ca="1" si="170">IF($AE269="N",ROUND(X269,3),IF($AE269="E",ROUNDUP(X269/2080,3),"check"))</f>
        <v>40.965000000000003</v>
      </c>
      <c r="AK269" s="403">
        <f t="shared" ref="AK269:AK287" ca="1" si="171">IF($AE269="N",ROUND(Y269,3),IF($AE269="E",ROUNDUP(Y269/2080,3),"check"))</f>
        <v>43.444000000000003</v>
      </c>
      <c r="AL269" s="403">
        <f t="shared" ref="AL269:AL287" ca="1" si="172">IF($AE269="N",ROUND(Z269,3),IF($AE269="E",ROUNDUP(Z269/2080,3),"check"))</f>
        <v>45.923000000000002</v>
      </c>
      <c r="AN269" s="9" t="e">
        <f t="shared" si="162"/>
        <v>#VALUE!</v>
      </c>
    </row>
    <row r="270" spans="1:40" ht="12.75" customHeight="1">
      <c r="A270" s="259" t="s">
        <v>16</v>
      </c>
      <c r="B270" s="259" t="s">
        <v>239</v>
      </c>
      <c r="C270" s="259">
        <v>72</v>
      </c>
      <c r="D270" s="260" t="s">
        <v>240</v>
      </c>
      <c r="E270" s="265">
        <v>463</v>
      </c>
      <c r="F270" s="262">
        <v>10</v>
      </c>
      <c r="G270" s="285">
        <f t="shared" ca="1" si="136"/>
        <v>75977.285876905851</v>
      </c>
      <c r="H270" s="285">
        <f t="shared" ca="1" si="137"/>
        <v>79991.820026080837</v>
      </c>
      <c r="I270" s="285">
        <f t="shared" ca="1" si="138"/>
        <v>84175.901429945385</v>
      </c>
      <c r="J270" s="285">
        <f t="shared" ca="1" si="139"/>
        <v>88601.372145571353</v>
      </c>
      <c r="K270" s="285">
        <f t="shared" ca="1" si="140"/>
        <v>93279.726902090246</v>
      </c>
      <c r="L270" s="285">
        <f t="shared" ca="1" si="141"/>
        <v>98917.243446715307</v>
      </c>
      <c r="M270" s="285">
        <f t="shared" ca="1" si="142"/>
        <v>104553.86204952386</v>
      </c>
      <c r="P270" s="409" t="str">
        <f t="shared" si="143"/>
        <v>10406C</v>
      </c>
      <c r="Q270" s="397" t="s">
        <v>826</v>
      </c>
      <c r="R270" s="409" t="str">
        <f t="shared" si="144"/>
        <v>Systems Integrator V</v>
      </c>
      <c r="S270" s="397">
        <f t="shared" si="157"/>
        <v>72</v>
      </c>
      <c r="T270" s="394" cm="1">
        <f t="array" aca="1" ref="T270" ca="1">IF($Q270="Y",VLOOKUP($P270,INDIRECT($Q$4),T$6,0)*INDIRECT($P$3),VLOOKUP($P270,INDIRECT($Q$4),T$6,0))</f>
        <v>75977.285876905851</v>
      </c>
      <c r="U270" s="394" cm="1">
        <f t="array" aca="1" ref="U270" ca="1">IF($Q270="Y",VLOOKUP($P270,INDIRECT($Q$4),U$6,0)*INDIRECT($P$3),VLOOKUP($P270,INDIRECT($Q$4),U$6,0))</f>
        <v>79991.820026080837</v>
      </c>
      <c r="V270" s="394" cm="1">
        <f t="array" aca="1" ref="V270" ca="1">IF($Q270="Y",VLOOKUP($P270,INDIRECT($Q$4),V$6,0)*INDIRECT($P$3),VLOOKUP($P270,INDIRECT($Q$4),V$6,0))</f>
        <v>84175.901429945385</v>
      </c>
      <c r="W270" s="394" cm="1">
        <f t="array" aca="1" ref="W270" ca="1">IF($Q270="Y",VLOOKUP($P270,INDIRECT($Q$4),W$6,0)*INDIRECT($P$3),VLOOKUP($P270,INDIRECT($Q$4),W$6,0))</f>
        <v>88601.372145571353</v>
      </c>
      <c r="X270" s="394" cm="1">
        <f t="array" aca="1" ref="X270" ca="1">IF($Q270="Y",VLOOKUP($P270,INDIRECT($Q$4),X$6,0)*INDIRECT($P$3),VLOOKUP($P270,INDIRECT($Q$4),X$6,0))</f>
        <v>93279.726902090246</v>
      </c>
      <c r="Y270" s="394" cm="1">
        <f t="array" aca="1" ref="Y270" ca="1">IF($Q270="Y",VLOOKUP($P270,INDIRECT($Q$4),Y$6,0)*INDIRECT($P$3),VLOOKUP($P270,INDIRECT($Q$4),Y$6,0))</f>
        <v>98917.243446715307</v>
      </c>
      <c r="Z270" s="394" cm="1">
        <f t="array" aca="1" ref="Z270" ca="1">IF($Q270="Y",VLOOKUP($P270,INDIRECT($Q$4),Z$6,0)*INDIRECT($P$3),VLOOKUP($P270,INDIRECT($Q$4),Z$6,0))</f>
        <v>104553.86204952386</v>
      </c>
      <c r="AA270" s="406" t="str">
        <f t="shared" si="163"/>
        <v>10406C</v>
      </c>
      <c r="AB270" s="406" t="str">
        <f t="shared" si="164"/>
        <v>Y</v>
      </c>
      <c r="AC270" s="412" t="str">
        <f t="shared" si="145"/>
        <v>Systems Integrator V</v>
      </c>
      <c r="AD270" s="406">
        <f t="shared" si="158"/>
        <v>72</v>
      </c>
      <c r="AE270" s="398" t="str">
        <f t="shared" si="165"/>
        <v>E</v>
      </c>
      <c r="AF270" s="403">
        <f t="shared" ca="1" si="166"/>
        <v>36.527999999999999</v>
      </c>
      <c r="AG270" s="403">
        <f t="shared" ca="1" si="167"/>
        <v>38.457999999999998</v>
      </c>
      <c r="AH270" s="403">
        <f t="shared" ca="1" si="168"/>
        <v>40.47</v>
      </c>
      <c r="AI270" s="403">
        <f t="shared" ca="1" si="169"/>
        <v>42.596999999999994</v>
      </c>
      <c r="AJ270" s="403">
        <f t="shared" ca="1" si="170"/>
        <v>44.846999999999994</v>
      </c>
      <c r="AK270" s="403">
        <f t="shared" ca="1" si="171"/>
        <v>47.556999999999995</v>
      </c>
      <c r="AL270" s="403">
        <f t="shared" ca="1" si="172"/>
        <v>50.266999999999996</v>
      </c>
      <c r="AN270" s="9" t="e">
        <f t="shared" si="162"/>
        <v>#VALUE!</v>
      </c>
    </row>
    <row r="271" spans="1:40" ht="12.75" customHeight="1">
      <c r="A271" s="259" t="s">
        <v>16</v>
      </c>
      <c r="B271" s="259" t="s">
        <v>241</v>
      </c>
      <c r="C271" s="259">
        <v>65</v>
      </c>
      <c r="D271" s="260" t="s">
        <v>242</v>
      </c>
      <c r="E271" s="265">
        <v>508</v>
      </c>
      <c r="F271" s="262">
        <v>11</v>
      </c>
      <c r="G271" s="285">
        <f t="shared" ca="1" si="136"/>
        <v>81141.292939230421</v>
      </c>
      <c r="H271" s="285">
        <f t="shared" ca="1" si="137"/>
        <v>85405.837447015452</v>
      </c>
      <c r="I271" s="285">
        <f t="shared" ca="1" si="138"/>
        <v>89874.413396884542</v>
      </c>
      <c r="J271" s="285">
        <f t="shared" ca="1" si="139"/>
        <v>94627.483892758159</v>
      </c>
      <c r="K271" s="285">
        <f t="shared" ca="1" si="140"/>
        <v>99590.333195281535</v>
      </c>
      <c r="L271" s="285">
        <f t="shared" ca="1" si="141"/>
        <v>105633.2083982309</v>
      </c>
      <c r="M271" s="285">
        <f t="shared" ca="1" si="142"/>
        <v>111676.08360118016</v>
      </c>
      <c r="P271" s="409" t="str">
        <f t="shared" si="143"/>
        <v>10407C</v>
      </c>
      <c r="Q271" s="397" t="s">
        <v>826</v>
      </c>
      <c r="R271" s="409" t="str">
        <f t="shared" si="144"/>
        <v>Systems Integrator VI</v>
      </c>
      <c r="S271" s="397">
        <f t="shared" si="157"/>
        <v>65</v>
      </c>
      <c r="T271" s="394" cm="1">
        <f t="array" aca="1" ref="T271" ca="1">IF($Q271="Y",VLOOKUP($P271,INDIRECT($Q$4),T$6,0)*INDIRECT($P$3),VLOOKUP($P271,INDIRECT($Q$4),T$6,0))</f>
        <v>81141.292939230421</v>
      </c>
      <c r="U271" s="394" cm="1">
        <f t="array" aca="1" ref="U271" ca="1">IF($Q271="Y",VLOOKUP($P271,INDIRECT($Q$4),U$6,0)*INDIRECT($P$3),VLOOKUP($P271,INDIRECT($Q$4),U$6,0))</f>
        <v>85405.837447015452</v>
      </c>
      <c r="V271" s="394" cm="1">
        <f t="array" aca="1" ref="V271" ca="1">IF($Q271="Y",VLOOKUP($P271,INDIRECT($Q$4),V$6,0)*INDIRECT($P$3),VLOOKUP($P271,INDIRECT($Q$4),V$6,0))</f>
        <v>89874.413396884542</v>
      </c>
      <c r="W271" s="394" cm="1">
        <f t="array" aca="1" ref="W271" ca="1">IF($Q271="Y",VLOOKUP($P271,INDIRECT($Q$4),W$6,0)*INDIRECT($P$3),VLOOKUP($P271,INDIRECT($Q$4),W$6,0))</f>
        <v>94627.483892758159</v>
      </c>
      <c r="X271" s="394" cm="1">
        <f t="array" aca="1" ref="X271" ca="1">IF($Q271="Y",VLOOKUP($P271,INDIRECT($Q$4),X$6,0)*INDIRECT($P$3),VLOOKUP($P271,INDIRECT($Q$4),X$6,0))</f>
        <v>99590.333195281535</v>
      </c>
      <c r="Y271" s="394" cm="1">
        <f t="array" aca="1" ref="Y271" ca="1">IF($Q271="Y",VLOOKUP($P271,INDIRECT($Q$4),Y$6,0)*INDIRECT($P$3),VLOOKUP($P271,INDIRECT($Q$4),Y$6,0))</f>
        <v>105633.2083982309</v>
      </c>
      <c r="Z271" s="394" cm="1">
        <f t="array" aca="1" ref="Z271" ca="1">IF($Q271="Y",VLOOKUP($P271,INDIRECT($Q$4),Z$6,0)*INDIRECT($P$3),VLOOKUP($P271,INDIRECT($Q$4),Z$6,0))</f>
        <v>111676.08360118016</v>
      </c>
      <c r="AA271" s="406" t="str">
        <f t="shared" si="163"/>
        <v>10407C</v>
      </c>
      <c r="AB271" s="406" t="str">
        <f t="shared" si="164"/>
        <v>Y</v>
      </c>
      <c r="AC271" s="412" t="str">
        <f t="shared" si="145"/>
        <v>Systems Integrator VI</v>
      </c>
      <c r="AD271" s="406">
        <f t="shared" si="158"/>
        <v>65</v>
      </c>
      <c r="AE271" s="398" t="str">
        <f t="shared" si="165"/>
        <v>E</v>
      </c>
      <c r="AF271" s="403">
        <f t="shared" ca="1" si="166"/>
        <v>39.010999999999996</v>
      </c>
      <c r="AG271" s="403">
        <f t="shared" ca="1" si="167"/>
        <v>41.061</v>
      </c>
      <c r="AH271" s="403">
        <f t="shared" ca="1" si="168"/>
        <v>43.208999999999996</v>
      </c>
      <c r="AI271" s="403">
        <f t="shared" ca="1" si="169"/>
        <v>45.494</v>
      </c>
      <c r="AJ271" s="403">
        <f t="shared" ca="1" si="170"/>
        <v>47.879999999999995</v>
      </c>
      <c r="AK271" s="403">
        <f t="shared" ca="1" si="171"/>
        <v>50.785999999999994</v>
      </c>
      <c r="AL271" s="403">
        <f t="shared" ca="1" si="172"/>
        <v>53.690999999999995</v>
      </c>
      <c r="AN271" s="9" t="e">
        <f t="shared" si="162"/>
        <v>#VALUE!</v>
      </c>
    </row>
    <row r="272" spans="1:40" ht="12.75" customHeight="1">
      <c r="A272" s="259" t="s">
        <v>16</v>
      </c>
      <c r="B272" s="262" t="s">
        <v>243</v>
      </c>
      <c r="C272" s="259" t="s">
        <v>86</v>
      </c>
      <c r="D272" s="266" t="s">
        <v>244</v>
      </c>
      <c r="E272" s="265">
        <v>420</v>
      </c>
      <c r="F272" s="262">
        <v>9</v>
      </c>
      <c r="G272" s="285">
        <f t="shared" ca="1" si="136"/>
        <v>69416.005404497148</v>
      </c>
      <c r="H272" s="285">
        <f t="shared" ca="1" si="137"/>
        <v>73071.659741775409</v>
      </c>
      <c r="I272" s="285">
        <f t="shared" ca="1" si="138"/>
        <v>76929.026459535453</v>
      </c>
      <c r="J272" s="285">
        <f t="shared" ca="1" si="139"/>
        <v>80945.273323351023</v>
      </c>
      <c r="K272" s="285">
        <f t="shared" ca="1" si="140"/>
        <v>85207.441295888144</v>
      </c>
      <c r="L272" s="285">
        <f t="shared" ca="1" si="141"/>
        <v>90363.712538271342</v>
      </c>
      <c r="M272" s="285">
        <f t="shared" ca="1" si="142"/>
        <v>95518.856567309995</v>
      </c>
      <c r="P272" s="409" t="str">
        <f t="shared" si="143"/>
        <v>10527C</v>
      </c>
      <c r="Q272" s="397" t="s">
        <v>826</v>
      </c>
      <c r="R272" s="409" t="str">
        <f t="shared" si="144"/>
        <v>Technology Services Coordinator</v>
      </c>
      <c r="S272" s="397" t="str">
        <f t="shared" ref="S272:S287" si="173">C272</f>
        <v>99</v>
      </c>
      <c r="T272" s="394" cm="1">
        <f t="array" aca="1" ref="T272" ca="1">IF($Q272="Y",VLOOKUP($P272,INDIRECT($Q$4),T$6,0)*INDIRECT($P$3),VLOOKUP($P272,INDIRECT($Q$4),T$6,0))</f>
        <v>69416.005404497148</v>
      </c>
      <c r="U272" s="394" cm="1">
        <f t="array" aca="1" ref="U272" ca="1">IF($Q272="Y",VLOOKUP($P272,INDIRECT($Q$4),U$6,0)*INDIRECT($P$3),VLOOKUP($P272,INDIRECT($Q$4),U$6,0))</f>
        <v>73071.659741775409</v>
      </c>
      <c r="V272" s="394" cm="1">
        <f t="array" aca="1" ref="V272" ca="1">IF($Q272="Y",VLOOKUP($P272,INDIRECT($Q$4),V$6,0)*INDIRECT($P$3),VLOOKUP($P272,INDIRECT($Q$4),V$6,0))</f>
        <v>76929.026459535453</v>
      </c>
      <c r="W272" s="394" cm="1">
        <f t="array" aca="1" ref="W272" ca="1">IF($Q272="Y",VLOOKUP($P272,INDIRECT($Q$4),W$6,0)*INDIRECT($P$3),VLOOKUP($P272,INDIRECT($Q$4),W$6,0))</f>
        <v>80945.273323351023</v>
      </c>
      <c r="X272" s="394" cm="1">
        <f t="array" aca="1" ref="X272" ca="1">IF($Q272="Y",VLOOKUP($P272,INDIRECT($Q$4),X$6,0)*INDIRECT($P$3),VLOOKUP($P272,INDIRECT($Q$4),X$6,0))</f>
        <v>85207.441295888144</v>
      </c>
      <c r="Y272" s="394" cm="1">
        <f t="array" aca="1" ref="Y272" ca="1">IF($Q272="Y",VLOOKUP($P272,INDIRECT($Q$4),Y$6,0)*INDIRECT($P$3),VLOOKUP($P272,INDIRECT($Q$4),Y$6,0))</f>
        <v>90363.712538271342</v>
      </c>
      <c r="Z272" s="394" cm="1">
        <f t="array" aca="1" ref="Z272" ca="1">IF($Q272="Y",VLOOKUP($P272,INDIRECT($Q$4),Z$6,0)*INDIRECT($P$3),VLOOKUP($P272,INDIRECT($Q$4),Z$6,0))</f>
        <v>95518.856567309995</v>
      </c>
      <c r="AA272" s="406" t="str">
        <f t="shared" si="163"/>
        <v>10527C</v>
      </c>
      <c r="AB272" s="406" t="str">
        <f t="shared" si="164"/>
        <v>Y</v>
      </c>
      <c r="AC272" s="412" t="str">
        <f t="shared" si="145"/>
        <v>Technology Services Coordinator</v>
      </c>
      <c r="AD272" s="406" t="str">
        <f t="shared" ref="AD272:AD287" si="174">C272</f>
        <v>99</v>
      </c>
      <c r="AE272" s="398" t="str">
        <f t="shared" si="165"/>
        <v>E</v>
      </c>
      <c r="AF272" s="403">
        <f t="shared" ca="1" si="166"/>
        <v>33.373999999999995</v>
      </c>
      <c r="AG272" s="403">
        <f t="shared" ca="1" si="167"/>
        <v>35.131</v>
      </c>
      <c r="AH272" s="403">
        <f t="shared" ca="1" si="168"/>
        <v>36.985999999999997</v>
      </c>
      <c r="AI272" s="403">
        <f t="shared" ca="1" si="169"/>
        <v>38.915999999999997</v>
      </c>
      <c r="AJ272" s="403">
        <f t="shared" ca="1" si="170"/>
        <v>40.966000000000001</v>
      </c>
      <c r="AK272" s="403">
        <f t="shared" ca="1" si="171"/>
        <v>43.445</v>
      </c>
      <c r="AL272" s="403">
        <f t="shared" ca="1" si="172"/>
        <v>45.922999999999995</v>
      </c>
      <c r="AN272" s="9" t="e">
        <f t="shared" si="162"/>
        <v>#VALUE!</v>
      </c>
    </row>
    <row r="273" spans="1:40" ht="12.75" customHeight="1">
      <c r="A273" s="259" t="s">
        <v>16</v>
      </c>
      <c r="B273" s="262" t="s">
        <v>518</v>
      </c>
      <c r="C273" s="259" t="s">
        <v>86</v>
      </c>
      <c r="D273" s="283" t="s">
        <v>524</v>
      </c>
      <c r="E273" s="265">
        <v>420</v>
      </c>
      <c r="F273" s="262">
        <v>9</v>
      </c>
      <c r="G273" s="285">
        <f t="shared" ca="1" si="136"/>
        <v>69416.005404497148</v>
      </c>
      <c r="H273" s="285">
        <f t="shared" ca="1" si="137"/>
        <v>73071.659741775409</v>
      </c>
      <c r="I273" s="285">
        <f t="shared" ca="1" si="138"/>
        <v>76929.026459535453</v>
      </c>
      <c r="J273" s="285">
        <f t="shared" ca="1" si="139"/>
        <v>80945.273323351023</v>
      </c>
      <c r="K273" s="285">
        <f t="shared" ca="1" si="140"/>
        <v>85207.441295888144</v>
      </c>
      <c r="L273" s="285">
        <f t="shared" ca="1" si="141"/>
        <v>90363.712538271342</v>
      </c>
      <c r="M273" s="285">
        <f t="shared" ca="1" si="142"/>
        <v>95518.856567309995</v>
      </c>
      <c r="P273" s="409" t="str">
        <f t="shared" si="143"/>
        <v>10528C</v>
      </c>
      <c r="Q273" s="397" t="s">
        <v>826</v>
      </c>
      <c r="R273" s="409" t="str">
        <f t="shared" si="144"/>
        <v xml:space="preserve">Technology Systems and Data Analysis Coordinator </v>
      </c>
      <c r="S273" s="397" t="str">
        <f t="shared" si="173"/>
        <v>99</v>
      </c>
      <c r="T273" s="394" cm="1">
        <f t="array" aca="1" ref="T273" ca="1">IF($Q273="Y",VLOOKUP($P273,INDIRECT($Q$4),T$6,0)*INDIRECT($P$3),VLOOKUP($P273,INDIRECT($Q$4),T$6,0))</f>
        <v>69416.005404497148</v>
      </c>
      <c r="U273" s="394" cm="1">
        <f t="array" aca="1" ref="U273" ca="1">IF($Q273="Y",VLOOKUP($P273,INDIRECT($Q$4),U$6,0)*INDIRECT($P$3),VLOOKUP($P273,INDIRECT($Q$4),U$6,0))</f>
        <v>73071.659741775409</v>
      </c>
      <c r="V273" s="394" cm="1">
        <f t="array" aca="1" ref="V273" ca="1">IF($Q273="Y",VLOOKUP($P273,INDIRECT($Q$4),V$6,0)*INDIRECT($P$3),VLOOKUP($P273,INDIRECT($Q$4),V$6,0))</f>
        <v>76929.026459535453</v>
      </c>
      <c r="W273" s="394" cm="1">
        <f t="array" aca="1" ref="W273" ca="1">IF($Q273="Y",VLOOKUP($P273,INDIRECT($Q$4),W$6,0)*INDIRECT($P$3),VLOOKUP($P273,INDIRECT($Q$4),W$6,0))</f>
        <v>80945.273323351023</v>
      </c>
      <c r="X273" s="394" cm="1">
        <f t="array" aca="1" ref="X273" ca="1">IF($Q273="Y",VLOOKUP($P273,INDIRECT($Q$4),X$6,0)*INDIRECT($P$3),VLOOKUP($P273,INDIRECT($Q$4),X$6,0))</f>
        <v>85207.441295888144</v>
      </c>
      <c r="Y273" s="394" cm="1">
        <f t="array" aca="1" ref="Y273" ca="1">IF($Q273="Y",VLOOKUP($P273,INDIRECT($Q$4),Y$6,0)*INDIRECT($P$3),VLOOKUP($P273,INDIRECT($Q$4),Y$6,0))</f>
        <v>90363.712538271342</v>
      </c>
      <c r="Z273" s="394" cm="1">
        <f t="array" aca="1" ref="Z273" ca="1">IF($Q273="Y",VLOOKUP($P273,INDIRECT($Q$4),Z$6,0)*INDIRECT($P$3),VLOOKUP($P273,INDIRECT($Q$4),Z$6,0))</f>
        <v>95518.856567309995</v>
      </c>
      <c r="AA273" s="406" t="str">
        <f t="shared" si="163"/>
        <v>10528C</v>
      </c>
      <c r="AB273" s="406" t="str">
        <f t="shared" si="164"/>
        <v>Y</v>
      </c>
      <c r="AC273" s="412" t="str">
        <f t="shared" si="145"/>
        <v xml:space="preserve">Technology Systems and Data Analysis Coordinator </v>
      </c>
      <c r="AD273" s="406" t="str">
        <f t="shared" si="174"/>
        <v>99</v>
      </c>
      <c r="AE273" s="398" t="str">
        <f t="shared" si="165"/>
        <v>E</v>
      </c>
      <c r="AF273" s="403">
        <f t="shared" ca="1" si="166"/>
        <v>33.373999999999995</v>
      </c>
      <c r="AG273" s="403">
        <f t="shared" ca="1" si="167"/>
        <v>35.131</v>
      </c>
      <c r="AH273" s="403">
        <f t="shared" ca="1" si="168"/>
        <v>36.985999999999997</v>
      </c>
      <c r="AI273" s="403">
        <f t="shared" ca="1" si="169"/>
        <v>38.915999999999997</v>
      </c>
      <c r="AJ273" s="403">
        <f t="shared" ca="1" si="170"/>
        <v>40.966000000000001</v>
      </c>
      <c r="AK273" s="403">
        <f t="shared" ca="1" si="171"/>
        <v>43.445</v>
      </c>
      <c r="AL273" s="403">
        <f t="shared" ca="1" si="172"/>
        <v>45.922999999999995</v>
      </c>
      <c r="AN273" s="9" t="e">
        <f t="shared" si="162"/>
        <v>#VALUE!</v>
      </c>
    </row>
    <row r="274" spans="1:40" ht="12.75" customHeight="1">
      <c r="A274" s="259" t="s">
        <v>16</v>
      </c>
      <c r="B274" s="259" t="s">
        <v>245</v>
      </c>
      <c r="C274" s="259">
        <v>29</v>
      </c>
      <c r="D274" s="260" t="s">
        <v>246</v>
      </c>
      <c r="E274" s="265">
        <v>383</v>
      </c>
      <c r="F274" s="262">
        <v>8</v>
      </c>
      <c r="G274" s="285">
        <f t="shared" ca="1" si="136"/>
        <v>62074.410992361401</v>
      </c>
      <c r="H274" s="285">
        <f t="shared" ca="1" si="137"/>
        <v>65479.724497567106</v>
      </c>
      <c r="I274" s="285">
        <f t="shared" ca="1" si="138"/>
        <v>68882.16432048993</v>
      </c>
      <c r="J274" s="285">
        <f t="shared" ca="1" si="139"/>
        <v>72488.635585496784</v>
      </c>
      <c r="K274" s="285">
        <f t="shared" ca="1" si="140"/>
        <v>76342.243526830847</v>
      </c>
      <c r="L274" s="285">
        <f t="shared" ca="1" si="141"/>
        <v>81125.397601045581</v>
      </c>
      <c r="M274" s="285">
        <f t="shared" ca="1" si="142"/>
        <v>85908.5516752603</v>
      </c>
      <c r="P274" s="409" t="str">
        <f t="shared" si="143"/>
        <v>10588C</v>
      </c>
      <c r="Q274" s="397" t="s">
        <v>826</v>
      </c>
      <c r="R274" s="409" t="str">
        <f t="shared" si="144"/>
        <v>Tort Liability Claims Coordinator</v>
      </c>
      <c r="S274" s="397">
        <f t="shared" si="173"/>
        <v>29</v>
      </c>
      <c r="T274" s="394" cm="1">
        <f t="array" aca="1" ref="T274" ca="1">IF($Q274="Y",VLOOKUP($P274,INDIRECT($Q$4),T$6,0)*INDIRECT($P$3),VLOOKUP($P274,INDIRECT($Q$4),T$6,0))</f>
        <v>62074.410992361401</v>
      </c>
      <c r="U274" s="394" cm="1">
        <f t="array" aca="1" ref="U274" ca="1">IF($Q274="Y",VLOOKUP($P274,INDIRECT($Q$4),U$6,0)*INDIRECT($P$3),VLOOKUP($P274,INDIRECT($Q$4),U$6,0))</f>
        <v>65479.724497567106</v>
      </c>
      <c r="V274" s="394" cm="1">
        <f t="array" aca="1" ref="V274" ca="1">IF($Q274="Y",VLOOKUP($P274,INDIRECT($Q$4),V$6,0)*INDIRECT($P$3),VLOOKUP($P274,INDIRECT($Q$4),V$6,0))</f>
        <v>68882.16432048993</v>
      </c>
      <c r="W274" s="394" cm="1">
        <f t="array" aca="1" ref="W274" ca="1">IF($Q274="Y",VLOOKUP($P274,INDIRECT($Q$4),W$6,0)*INDIRECT($P$3),VLOOKUP($P274,INDIRECT($Q$4),W$6,0))</f>
        <v>72488.635585496784</v>
      </c>
      <c r="X274" s="394" cm="1">
        <f t="array" aca="1" ref="X274" ca="1">IF($Q274="Y",VLOOKUP($P274,INDIRECT($Q$4),X$6,0)*INDIRECT($P$3),VLOOKUP($P274,INDIRECT($Q$4),X$6,0))</f>
        <v>76342.243526830847</v>
      </c>
      <c r="Y274" s="394" cm="1">
        <f t="array" aca="1" ref="Y274" ca="1">IF($Q274="Y",VLOOKUP($P274,INDIRECT($Q$4),Y$6,0)*INDIRECT($P$3),VLOOKUP($P274,INDIRECT($Q$4),Y$6,0))</f>
        <v>81125.397601045581</v>
      </c>
      <c r="Z274" s="394" cm="1">
        <f t="array" aca="1" ref="Z274" ca="1">IF($Q274="Y",VLOOKUP($P274,INDIRECT($Q$4),Z$6,0)*INDIRECT($P$3),VLOOKUP($P274,INDIRECT($Q$4),Z$6,0))</f>
        <v>85908.5516752603</v>
      </c>
      <c r="AA274" s="406" t="str">
        <f t="shared" si="163"/>
        <v>10588C</v>
      </c>
      <c r="AB274" s="406" t="str">
        <f t="shared" si="164"/>
        <v>Y</v>
      </c>
      <c r="AC274" s="412" t="str">
        <f t="shared" si="145"/>
        <v>Tort Liability Claims Coordinator</v>
      </c>
      <c r="AD274" s="406">
        <f t="shared" si="174"/>
        <v>29</v>
      </c>
      <c r="AE274" s="398" t="str">
        <f t="shared" si="165"/>
        <v>E</v>
      </c>
      <c r="AF274" s="403">
        <f t="shared" ca="1" si="166"/>
        <v>29.844000000000001</v>
      </c>
      <c r="AG274" s="403">
        <f t="shared" ca="1" si="167"/>
        <v>31.481000000000002</v>
      </c>
      <c r="AH274" s="403">
        <f t="shared" ca="1" si="168"/>
        <v>33.116999999999997</v>
      </c>
      <c r="AI274" s="403">
        <f t="shared" ca="1" si="169"/>
        <v>34.850999999999999</v>
      </c>
      <c r="AJ274" s="403">
        <f t="shared" ca="1" si="170"/>
        <v>36.704000000000001</v>
      </c>
      <c r="AK274" s="403">
        <f t="shared" ca="1" si="171"/>
        <v>39.003</v>
      </c>
      <c r="AL274" s="403">
        <f t="shared" ca="1" si="172"/>
        <v>41.302999999999997</v>
      </c>
      <c r="AN274" s="9" t="e">
        <f t="shared" si="162"/>
        <v>#VALUE!</v>
      </c>
    </row>
    <row r="275" spans="1:40" ht="12.75" customHeight="1">
      <c r="A275" s="259" t="s">
        <v>16</v>
      </c>
      <c r="B275" s="259" t="s">
        <v>247</v>
      </c>
      <c r="C275" s="259">
        <v>58</v>
      </c>
      <c r="D275" s="260" t="s">
        <v>248</v>
      </c>
      <c r="E275" s="265">
        <v>490</v>
      </c>
      <c r="F275" s="262">
        <v>10</v>
      </c>
      <c r="G275" s="285">
        <f t="shared" ca="1" si="136"/>
        <v>79991.820026080837</v>
      </c>
      <c r="H275" s="285">
        <f t="shared" ca="1" si="137"/>
        <v>84460.395975949912</v>
      </c>
      <c r="I275" s="285">
        <f t="shared" ca="1" si="138"/>
        <v>88684.708931774701</v>
      </c>
      <c r="J275" s="285">
        <f t="shared" ca="1" si="139"/>
        <v>93113.053329683535</v>
      </c>
      <c r="K275" s="285">
        <f t="shared" ca="1" si="140"/>
        <v>97788.534403919562</v>
      </c>
      <c r="L275" s="285">
        <f t="shared" ca="1" si="141"/>
        <v>103573.70647694018</v>
      </c>
      <c r="M275" s="285">
        <f t="shared" ca="1" si="142"/>
        <v>109358.87854996073</v>
      </c>
      <c r="N275" s="8"/>
      <c r="O275" s="8"/>
      <c r="P275" s="409" t="str">
        <f t="shared" si="143"/>
        <v>10635C</v>
      </c>
      <c r="Q275" s="397" t="s">
        <v>826</v>
      </c>
      <c r="R275" s="409" t="str">
        <f t="shared" si="144"/>
        <v>Transportation Planner</v>
      </c>
      <c r="S275" s="397">
        <f t="shared" si="173"/>
        <v>58</v>
      </c>
      <c r="T275" s="394" cm="1">
        <f t="array" aca="1" ref="T275" ca="1">IF($Q275="Y",VLOOKUP($P275,INDIRECT($Q$4),T$6,0)*INDIRECT($P$3),VLOOKUP($P275,INDIRECT($Q$4),T$6,0))</f>
        <v>79991.820026080837</v>
      </c>
      <c r="U275" s="394" cm="1">
        <f t="array" aca="1" ref="U275" ca="1">IF($Q275="Y",VLOOKUP($P275,INDIRECT($Q$4),U$6,0)*INDIRECT($P$3),VLOOKUP($P275,INDIRECT($Q$4),U$6,0))</f>
        <v>84460.395975949912</v>
      </c>
      <c r="V275" s="394" cm="1">
        <f t="array" aca="1" ref="V275" ca="1">IF($Q275="Y",VLOOKUP($P275,INDIRECT($Q$4),V$6,0)*INDIRECT($P$3),VLOOKUP($P275,INDIRECT($Q$4),V$6,0))</f>
        <v>88684.708931774701</v>
      </c>
      <c r="W275" s="394" cm="1">
        <f t="array" aca="1" ref="W275" ca="1">IF($Q275="Y",VLOOKUP($P275,INDIRECT($Q$4),W$6,0)*INDIRECT($P$3),VLOOKUP($P275,INDIRECT($Q$4),W$6,0))</f>
        <v>93113.053329683535</v>
      </c>
      <c r="X275" s="394" cm="1">
        <f t="array" aca="1" ref="X275" ca="1">IF($Q275="Y",VLOOKUP($P275,INDIRECT($Q$4),X$6,0)*INDIRECT($P$3),VLOOKUP($P275,INDIRECT($Q$4),X$6,0))</f>
        <v>97788.534403919562</v>
      </c>
      <c r="Y275" s="394" cm="1">
        <f t="array" aca="1" ref="Y275" ca="1">IF($Q275="Y",VLOOKUP($P275,INDIRECT($Q$4),Y$6,0)*INDIRECT($P$3),VLOOKUP($P275,INDIRECT($Q$4),Y$6,0))</f>
        <v>103573.70647694018</v>
      </c>
      <c r="Z275" s="394" cm="1">
        <f t="array" aca="1" ref="Z275" ca="1">IF($Q275="Y",VLOOKUP($P275,INDIRECT($Q$4),Z$6,0)*INDIRECT($P$3),VLOOKUP($P275,INDIRECT($Q$4),Z$6,0))</f>
        <v>109358.87854996073</v>
      </c>
      <c r="AA275" s="406" t="str">
        <f t="shared" si="163"/>
        <v>10635C</v>
      </c>
      <c r="AB275" s="406" t="str">
        <f t="shared" si="164"/>
        <v>Y</v>
      </c>
      <c r="AC275" s="412" t="str">
        <f t="shared" si="145"/>
        <v>Transportation Planner</v>
      </c>
      <c r="AD275" s="406">
        <f t="shared" si="174"/>
        <v>58</v>
      </c>
      <c r="AE275" s="398" t="str">
        <f t="shared" si="165"/>
        <v>E</v>
      </c>
      <c r="AF275" s="403">
        <f t="shared" ca="1" si="166"/>
        <v>38.457999999999998</v>
      </c>
      <c r="AG275" s="403">
        <f t="shared" ca="1" si="167"/>
        <v>40.605999999999995</v>
      </c>
      <c r="AH275" s="403">
        <f t="shared" ca="1" si="168"/>
        <v>42.637</v>
      </c>
      <c r="AI275" s="403">
        <f t="shared" ca="1" si="169"/>
        <v>44.765999999999998</v>
      </c>
      <c r="AJ275" s="403">
        <f t="shared" ca="1" si="170"/>
        <v>47.013999999999996</v>
      </c>
      <c r="AK275" s="403">
        <f t="shared" ca="1" si="171"/>
        <v>49.795999999999999</v>
      </c>
      <c r="AL275" s="403">
        <f t="shared" ca="1" si="172"/>
        <v>52.576999999999998</v>
      </c>
      <c r="AN275" s="9" t="e">
        <f t="shared" si="162"/>
        <v>#VALUE!</v>
      </c>
    </row>
    <row r="276" spans="1:40" ht="12.75" customHeight="1">
      <c r="A276" s="259" t="s">
        <v>16</v>
      </c>
      <c r="B276" s="262" t="s">
        <v>249</v>
      </c>
      <c r="C276" s="259">
        <v>29</v>
      </c>
      <c r="D276" s="266" t="s">
        <v>250</v>
      </c>
      <c r="E276" s="265">
        <v>400</v>
      </c>
      <c r="F276" s="262">
        <v>8</v>
      </c>
      <c r="G276" s="285">
        <f t="shared" ca="1" si="136"/>
        <v>62074.410992361401</v>
      </c>
      <c r="H276" s="285">
        <f t="shared" ca="1" si="137"/>
        <v>65479.724497567106</v>
      </c>
      <c r="I276" s="285">
        <f t="shared" ca="1" si="138"/>
        <v>68882.16432048993</v>
      </c>
      <c r="J276" s="285">
        <f t="shared" ca="1" si="139"/>
        <v>72488.635585496784</v>
      </c>
      <c r="K276" s="285">
        <f t="shared" ca="1" si="140"/>
        <v>76342.243526830847</v>
      </c>
      <c r="L276" s="285">
        <f t="shared" ca="1" si="141"/>
        <v>81125.397601045581</v>
      </c>
      <c r="M276" s="285">
        <f t="shared" ca="1" si="142"/>
        <v>85908.5516752603</v>
      </c>
      <c r="N276" s="8"/>
      <c r="O276" s="8"/>
      <c r="P276" s="409" t="str">
        <f t="shared" si="143"/>
        <v>10665C</v>
      </c>
      <c r="Q276" s="397" t="s">
        <v>826</v>
      </c>
      <c r="R276" s="409" t="str">
        <f t="shared" si="144"/>
        <v xml:space="preserve">Treasury Analyst </v>
      </c>
      <c r="S276" s="397">
        <f t="shared" si="173"/>
        <v>29</v>
      </c>
      <c r="T276" s="394" cm="1">
        <f t="array" aca="1" ref="T276" ca="1">IF($Q276="Y",VLOOKUP($P276,INDIRECT($Q$4),T$6,0)*INDIRECT($P$3),VLOOKUP($P276,INDIRECT($Q$4),T$6,0))</f>
        <v>62074.410992361401</v>
      </c>
      <c r="U276" s="394" cm="1">
        <f t="array" aca="1" ref="U276" ca="1">IF($Q276="Y",VLOOKUP($P276,INDIRECT($Q$4),U$6,0)*INDIRECT($P$3),VLOOKUP($P276,INDIRECT($Q$4),U$6,0))</f>
        <v>65479.724497567106</v>
      </c>
      <c r="V276" s="394" cm="1">
        <f t="array" aca="1" ref="V276" ca="1">IF($Q276="Y",VLOOKUP($P276,INDIRECT($Q$4),V$6,0)*INDIRECT($P$3),VLOOKUP($P276,INDIRECT($Q$4),V$6,0))</f>
        <v>68882.16432048993</v>
      </c>
      <c r="W276" s="394" cm="1">
        <f t="array" aca="1" ref="W276" ca="1">IF($Q276="Y",VLOOKUP($P276,INDIRECT($Q$4),W$6,0)*INDIRECT($P$3),VLOOKUP($P276,INDIRECT($Q$4),W$6,0))</f>
        <v>72488.635585496784</v>
      </c>
      <c r="X276" s="394" cm="1">
        <f t="array" aca="1" ref="X276" ca="1">IF($Q276="Y",VLOOKUP($P276,INDIRECT($Q$4),X$6,0)*INDIRECT($P$3),VLOOKUP($P276,INDIRECT($Q$4),X$6,0))</f>
        <v>76342.243526830847</v>
      </c>
      <c r="Y276" s="394" cm="1">
        <f t="array" aca="1" ref="Y276" ca="1">IF($Q276="Y",VLOOKUP($P276,INDIRECT($Q$4),Y$6,0)*INDIRECT($P$3),VLOOKUP($P276,INDIRECT($Q$4),Y$6,0))</f>
        <v>81125.397601045581</v>
      </c>
      <c r="Z276" s="394" cm="1">
        <f t="array" aca="1" ref="Z276" ca="1">IF($Q276="Y",VLOOKUP($P276,INDIRECT($Q$4),Z$6,0)*INDIRECT($P$3),VLOOKUP($P276,INDIRECT($Q$4),Z$6,0))</f>
        <v>85908.5516752603</v>
      </c>
      <c r="AA276" s="406" t="str">
        <f t="shared" si="163"/>
        <v>10665C</v>
      </c>
      <c r="AB276" s="406" t="str">
        <f t="shared" si="164"/>
        <v>Y</v>
      </c>
      <c r="AC276" s="412" t="str">
        <f t="shared" si="145"/>
        <v xml:space="preserve">Treasury Analyst </v>
      </c>
      <c r="AD276" s="406">
        <f t="shared" si="174"/>
        <v>29</v>
      </c>
      <c r="AE276" s="398" t="str">
        <f t="shared" si="165"/>
        <v>E</v>
      </c>
      <c r="AF276" s="403">
        <f t="shared" ca="1" si="166"/>
        <v>29.844000000000001</v>
      </c>
      <c r="AG276" s="403">
        <f t="shared" ca="1" si="167"/>
        <v>31.481000000000002</v>
      </c>
      <c r="AH276" s="403">
        <f t="shared" ca="1" si="168"/>
        <v>33.116999999999997</v>
      </c>
      <c r="AI276" s="403">
        <f t="shared" ca="1" si="169"/>
        <v>34.850999999999999</v>
      </c>
      <c r="AJ276" s="403">
        <f t="shared" ca="1" si="170"/>
        <v>36.704000000000001</v>
      </c>
      <c r="AK276" s="403">
        <f t="shared" ca="1" si="171"/>
        <v>39.003</v>
      </c>
      <c r="AL276" s="403">
        <f t="shared" ca="1" si="172"/>
        <v>41.302999999999997</v>
      </c>
      <c r="AN276" s="9" t="e">
        <f t="shared" si="162"/>
        <v>#VALUE!</v>
      </c>
    </row>
    <row r="277" spans="1:40" ht="12.75" customHeight="1">
      <c r="A277" s="259" t="s">
        <v>16</v>
      </c>
      <c r="B277" s="262" t="s">
        <v>385</v>
      </c>
      <c r="C277" s="259">
        <v>107</v>
      </c>
      <c r="D277" s="266" t="s">
        <v>363</v>
      </c>
      <c r="E277" s="265">
        <v>370</v>
      </c>
      <c r="F277" s="262">
        <v>8</v>
      </c>
      <c r="G277" s="285">
        <f t="shared" ca="1" si="136"/>
        <v>60853.096022139929</v>
      </c>
      <c r="H277" s="285">
        <f t="shared" ca="1" si="137"/>
        <v>64189.441152556661</v>
      </c>
      <c r="I277" s="285">
        <f t="shared" ca="1" si="138"/>
        <v>67522.912600690514</v>
      </c>
      <c r="J277" s="285">
        <f t="shared" ca="1" si="139"/>
        <v>71060.415490908417</v>
      </c>
      <c r="K277" s="285">
        <f t="shared" ca="1" si="140"/>
        <v>74839.307692887713</v>
      </c>
      <c r="L277" s="285">
        <f t="shared" ca="1" si="141"/>
        <v>79529.500296202692</v>
      </c>
      <c r="M277" s="285">
        <f t="shared" ca="1" si="142"/>
        <v>84219.692899517642</v>
      </c>
      <c r="P277" s="409" t="str">
        <f t="shared" si="143"/>
        <v>10730C</v>
      </c>
      <c r="Q277" s="397" t="s">
        <v>826</v>
      </c>
      <c r="R277" s="409" t="str">
        <f t="shared" si="144"/>
        <v>Urban Designer</v>
      </c>
      <c r="S277" s="397">
        <f t="shared" si="173"/>
        <v>107</v>
      </c>
      <c r="T277" s="394" cm="1">
        <f t="array" aca="1" ref="T277" ca="1">IF($Q277="Y",VLOOKUP($P277,INDIRECT($Q$4),T$6,0)*INDIRECT($P$3),VLOOKUP($P277,INDIRECT($Q$4),T$6,0))</f>
        <v>60853.096022139929</v>
      </c>
      <c r="U277" s="394" cm="1">
        <f t="array" aca="1" ref="U277" ca="1">IF($Q277="Y",VLOOKUP($P277,INDIRECT($Q$4),U$6,0)*INDIRECT($P$3),VLOOKUP($P277,INDIRECT($Q$4),U$6,0))</f>
        <v>64189.441152556661</v>
      </c>
      <c r="V277" s="394" cm="1">
        <f t="array" aca="1" ref="V277" ca="1">IF($Q277="Y",VLOOKUP($P277,INDIRECT($Q$4),V$6,0)*INDIRECT($P$3),VLOOKUP($P277,INDIRECT($Q$4),V$6,0))</f>
        <v>67522.912600690514</v>
      </c>
      <c r="W277" s="394" cm="1">
        <f t="array" aca="1" ref="W277" ca="1">IF($Q277="Y",VLOOKUP($P277,INDIRECT($Q$4),W$6,0)*INDIRECT($P$3),VLOOKUP($P277,INDIRECT($Q$4),W$6,0))</f>
        <v>71060.415490908417</v>
      </c>
      <c r="X277" s="394" cm="1">
        <f t="array" aca="1" ref="X277" ca="1">IF($Q277="Y",VLOOKUP($P277,INDIRECT($Q$4),X$6,0)*INDIRECT($P$3),VLOOKUP($P277,INDIRECT($Q$4),X$6,0))</f>
        <v>74839.307692887713</v>
      </c>
      <c r="Y277" s="394" cm="1">
        <f t="array" aca="1" ref="Y277" ca="1">IF($Q277="Y",VLOOKUP($P277,INDIRECT($Q$4),Y$6,0)*INDIRECT($P$3),VLOOKUP($P277,INDIRECT($Q$4),Y$6,0))</f>
        <v>79529.500296202692</v>
      </c>
      <c r="Z277" s="394" cm="1">
        <f t="array" aca="1" ref="Z277" ca="1">IF($Q277="Y",VLOOKUP($P277,INDIRECT($Q$4),Z$6,0)*INDIRECT($P$3),VLOOKUP($P277,INDIRECT($Q$4),Z$6,0))</f>
        <v>84219.692899517642</v>
      </c>
      <c r="AA277" s="406" t="str">
        <f t="shared" si="163"/>
        <v>10730C</v>
      </c>
      <c r="AB277" s="406" t="str">
        <f t="shared" si="164"/>
        <v>Y</v>
      </c>
      <c r="AC277" s="412" t="str">
        <f t="shared" si="145"/>
        <v>Urban Designer</v>
      </c>
      <c r="AD277" s="406">
        <f t="shared" si="174"/>
        <v>107</v>
      </c>
      <c r="AE277" s="398" t="str">
        <f t="shared" si="165"/>
        <v>E</v>
      </c>
      <c r="AF277" s="403">
        <f t="shared" ca="1" si="166"/>
        <v>29.257000000000001</v>
      </c>
      <c r="AG277" s="403">
        <f t="shared" ca="1" si="167"/>
        <v>30.861000000000001</v>
      </c>
      <c r="AH277" s="403">
        <f t="shared" ca="1" si="168"/>
        <v>32.463000000000001</v>
      </c>
      <c r="AI277" s="403">
        <f t="shared" ca="1" si="169"/>
        <v>34.163999999999994</v>
      </c>
      <c r="AJ277" s="403">
        <f t="shared" ca="1" si="170"/>
        <v>35.980999999999995</v>
      </c>
      <c r="AK277" s="403">
        <f t="shared" ca="1" si="171"/>
        <v>38.235999999999997</v>
      </c>
      <c r="AL277" s="403">
        <f t="shared" ca="1" si="172"/>
        <v>40.491</v>
      </c>
      <c r="AN277" s="9" t="e">
        <f t="shared" si="162"/>
        <v>#VALUE!</v>
      </c>
    </row>
    <row r="278" spans="1:40" ht="12.75" customHeight="1">
      <c r="A278" s="272" t="s">
        <v>91</v>
      </c>
      <c r="B278" s="259" t="s">
        <v>339</v>
      </c>
      <c r="C278" s="259">
        <v>90</v>
      </c>
      <c r="D278" s="273" t="s">
        <v>470</v>
      </c>
      <c r="E278" s="265">
        <v>361</v>
      </c>
      <c r="F278" s="262">
        <v>8</v>
      </c>
      <c r="G278" s="285">
        <f t="shared" ca="1" si="136"/>
        <v>29.256296164490358</v>
      </c>
      <c r="H278" s="285">
        <f t="shared" ca="1" si="137"/>
        <v>30.860308246421475</v>
      </c>
      <c r="I278" s="285">
        <f t="shared" ca="1" si="138"/>
        <v>32.462938750331979</v>
      </c>
      <c r="J278" s="285">
        <f t="shared" ca="1" si="139"/>
        <v>34.163661293705964</v>
      </c>
      <c r="K278" s="285">
        <f t="shared" ca="1" si="140"/>
        <v>35.980436390811391</v>
      </c>
      <c r="L278" s="285">
        <f t="shared" ca="1" si="141"/>
        <v>38.235336680866681</v>
      </c>
      <c r="M278" s="285">
        <f t="shared" ca="1" si="142"/>
        <v>40.490236970921941</v>
      </c>
      <c r="P278" s="409" t="str">
        <f t="shared" si="143"/>
        <v>10800C</v>
      </c>
      <c r="Q278" s="397" t="s">
        <v>826</v>
      </c>
      <c r="R278" s="409" t="str">
        <f t="shared" si="144"/>
        <v>Victim/Witness Specialist</v>
      </c>
      <c r="S278" s="397">
        <f t="shared" si="173"/>
        <v>90</v>
      </c>
      <c r="T278" s="394" cm="1">
        <f t="array" aca="1" ref="T278" ca="1">IF($Q278="Y",VLOOKUP($P278,INDIRECT($Q$4),T$6,0)*INDIRECT($P$3),VLOOKUP($P278,INDIRECT($Q$4),T$6,0))</f>
        <v>29.256296164490358</v>
      </c>
      <c r="U278" s="394" cm="1">
        <f t="array" aca="1" ref="U278" ca="1">IF($Q278="Y",VLOOKUP($P278,INDIRECT($Q$4),U$6,0)*INDIRECT($P$3),VLOOKUP($P278,INDIRECT($Q$4),U$6,0))</f>
        <v>30.860308246421475</v>
      </c>
      <c r="V278" s="394" cm="1">
        <f t="array" aca="1" ref="V278" ca="1">IF($Q278="Y",VLOOKUP($P278,INDIRECT($Q$4),V$6,0)*INDIRECT($P$3),VLOOKUP($P278,INDIRECT($Q$4),V$6,0))</f>
        <v>32.462938750331979</v>
      </c>
      <c r="W278" s="394" cm="1">
        <f t="array" aca="1" ref="W278" ca="1">IF($Q278="Y",VLOOKUP($P278,INDIRECT($Q$4),W$6,0)*INDIRECT($P$3),VLOOKUP($P278,INDIRECT($Q$4),W$6,0))</f>
        <v>34.163661293705964</v>
      </c>
      <c r="X278" s="394" cm="1">
        <f t="array" aca="1" ref="X278" ca="1">IF($Q278="Y",VLOOKUP($P278,INDIRECT($Q$4),X$6,0)*INDIRECT($P$3),VLOOKUP($P278,INDIRECT($Q$4),X$6,0))</f>
        <v>35.980436390811391</v>
      </c>
      <c r="Y278" s="394" cm="1">
        <f t="array" aca="1" ref="Y278" ca="1">IF($Q278="Y",VLOOKUP($P278,INDIRECT($Q$4),Y$6,0)*INDIRECT($P$3),VLOOKUP($P278,INDIRECT($Q$4),Y$6,0))</f>
        <v>38.235336680866681</v>
      </c>
      <c r="Z278" s="394" cm="1">
        <f t="array" aca="1" ref="Z278" ca="1">IF($Q278="Y",VLOOKUP($P278,INDIRECT($Q$4),Z$6,0)*INDIRECT($P$3),VLOOKUP($P278,INDIRECT($Q$4),Z$6,0))</f>
        <v>40.490236970921941</v>
      </c>
      <c r="AA278" s="406" t="str">
        <f t="shared" si="163"/>
        <v>10800C</v>
      </c>
      <c r="AB278" s="406" t="str">
        <f t="shared" si="164"/>
        <v>Y</v>
      </c>
      <c r="AC278" s="412" t="str">
        <f t="shared" si="145"/>
        <v>Victim/Witness Specialist</v>
      </c>
      <c r="AD278" s="406">
        <f t="shared" si="174"/>
        <v>90</v>
      </c>
      <c r="AE278" s="398" t="str">
        <f t="shared" si="165"/>
        <v>N</v>
      </c>
      <c r="AF278" s="403">
        <f t="shared" ca="1" si="166"/>
        <v>29.256</v>
      </c>
      <c r="AG278" s="403">
        <f t="shared" ca="1" si="167"/>
        <v>30.86</v>
      </c>
      <c r="AH278" s="403">
        <f t="shared" ca="1" si="168"/>
        <v>32.463000000000001</v>
      </c>
      <c r="AI278" s="403">
        <f t="shared" ca="1" si="169"/>
        <v>34.164000000000001</v>
      </c>
      <c r="AJ278" s="403">
        <f t="shared" ca="1" si="170"/>
        <v>35.979999999999997</v>
      </c>
      <c r="AK278" s="403">
        <f t="shared" ca="1" si="171"/>
        <v>38.234999999999999</v>
      </c>
      <c r="AL278" s="403">
        <f t="shared" ca="1" si="172"/>
        <v>40.49</v>
      </c>
      <c r="AN278" s="9" t="e">
        <f t="shared" si="162"/>
        <v>#VALUE!</v>
      </c>
    </row>
    <row r="279" spans="1:40" ht="12.75" customHeight="1">
      <c r="A279" s="272" t="s">
        <v>91</v>
      </c>
      <c r="B279" s="259" t="s">
        <v>495</v>
      </c>
      <c r="C279" s="259">
        <v>90</v>
      </c>
      <c r="D279" s="273" t="s">
        <v>494</v>
      </c>
      <c r="E279" s="265">
        <v>373</v>
      </c>
      <c r="F279" s="262">
        <v>8</v>
      </c>
      <c r="G279" s="285">
        <f t="shared" ref="G279:G287" ca="1" si="175">T279</f>
        <v>29.256296164490358</v>
      </c>
      <c r="H279" s="285">
        <f t="shared" ref="H279:H287" ca="1" si="176">U279</f>
        <v>30.860308246421475</v>
      </c>
      <c r="I279" s="285">
        <f t="shared" ref="I279:I287" ca="1" si="177">V279</f>
        <v>32.462938750331979</v>
      </c>
      <c r="J279" s="285">
        <f t="shared" ref="J279:J287" ca="1" si="178">W279</f>
        <v>34.163661293705964</v>
      </c>
      <c r="K279" s="285">
        <f t="shared" ref="K279:K287" ca="1" si="179">X279</f>
        <v>35.980436390811391</v>
      </c>
      <c r="L279" s="285">
        <f t="shared" ref="L279:L287" ca="1" si="180">Y279</f>
        <v>38.235336680866681</v>
      </c>
      <c r="M279" s="285">
        <f t="shared" ref="M279:M287" ca="1" si="181">Z279</f>
        <v>40.490236970921941</v>
      </c>
      <c r="P279" s="409" t="str">
        <f t="shared" ref="P279:P287" si="182">B279</f>
        <v>10807C</v>
      </c>
      <c r="Q279" s="397" t="s">
        <v>826</v>
      </c>
      <c r="R279" s="409" t="str">
        <f t="shared" ref="R279:R287" si="183">D279</f>
        <v>Video Analyst Office of Police Conduct Review</v>
      </c>
      <c r="S279" s="397">
        <f t="shared" si="173"/>
        <v>90</v>
      </c>
      <c r="T279" s="394" cm="1">
        <f t="array" aca="1" ref="T279" ca="1">IF($Q279="Y",VLOOKUP($P279,INDIRECT($Q$4),T$6,0)*INDIRECT($P$3),VLOOKUP($P279,INDIRECT($Q$4),T$6,0))</f>
        <v>29.256296164490358</v>
      </c>
      <c r="U279" s="394" cm="1">
        <f t="array" aca="1" ref="U279" ca="1">IF($Q279="Y",VLOOKUP($P279,INDIRECT($Q$4),U$6,0)*INDIRECT($P$3),VLOOKUP($P279,INDIRECT($Q$4),U$6,0))</f>
        <v>30.860308246421475</v>
      </c>
      <c r="V279" s="394" cm="1">
        <f t="array" aca="1" ref="V279" ca="1">IF($Q279="Y",VLOOKUP($P279,INDIRECT($Q$4),V$6,0)*INDIRECT($P$3),VLOOKUP($P279,INDIRECT($Q$4),V$6,0))</f>
        <v>32.462938750331979</v>
      </c>
      <c r="W279" s="394" cm="1">
        <f t="array" aca="1" ref="W279" ca="1">IF($Q279="Y",VLOOKUP($P279,INDIRECT($Q$4),W$6,0)*INDIRECT($P$3),VLOOKUP($P279,INDIRECT($Q$4),W$6,0))</f>
        <v>34.163661293705964</v>
      </c>
      <c r="X279" s="394" cm="1">
        <f t="array" aca="1" ref="X279" ca="1">IF($Q279="Y",VLOOKUP($P279,INDIRECT($Q$4),X$6,0)*INDIRECT($P$3),VLOOKUP($P279,INDIRECT($Q$4),X$6,0))</f>
        <v>35.980436390811391</v>
      </c>
      <c r="Y279" s="394" cm="1">
        <f t="array" aca="1" ref="Y279" ca="1">IF($Q279="Y",VLOOKUP($P279,INDIRECT($Q$4),Y$6,0)*INDIRECT($P$3),VLOOKUP($P279,INDIRECT($Q$4),Y$6,0))</f>
        <v>38.235336680866681</v>
      </c>
      <c r="Z279" s="394" cm="1">
        <f t="array" aca="1" ref="Z279" ca="1">IF($Q279="Y",VLOOKUP($P279,INDIRECT($Q$4),Z$6,0)*INDIRECT($P$3),VLOOKUP($P279,INDIRECT($Q$4),Z$6,0))</f>
        <v>40.490236970921941</v>
      </c>
      <c r="AA279" s="406" t="str">
        <f t="shared" si="163"/>
        <v>10807C</v>
      </c>
      <c r="AB279" s="406" t="str">
        <f t="shared" si="164"/>
        <v>Y</v>
      </c>
      <c r="AC279" s="412" t="str">
        <f t="shared" ref="AC279:AC287" si="184">D279</f>
        <v>Video Analyst Office of Police Conduct Review</v>
      </c>
      <c r="AD279" s="406">
        <f t="shared" si="174"/>
        <v>90</v>
      </c>
      <c r="AE279" s="398" t="str">
        <f t="shared" si="165"/>
        <v>N</v>
      </c>
      <c r="AF279" s="403">
        <f t="shared" ca="1" si="166"/>
        <v>29.256</v>
      </c>
      <c r="AG279" s="403">
        <f t="shared" ca="1" si="167"/>
        <v>30.86</v>
      </c>
      <c r="AH279" s="403">
        <f t="shared" ca="1" si="168"/>
        <v>32.463000000000001</v>
      </c>
      <c r="AI279" s="403">
        <f t="shared" ca="1" si="169"/>
        <v>34.164000000000001</v>
      </c>
      <c r="AJ279" s="403">
        <f t="shared" ca="1" si="170"/>
        <v>35.979999999999997</v>
      </c>
      <c r="AK279" s="403">
        <f t="shared" ca="1" si="171"/>
        <v>38.234999999999999</v>
      </c>
      <c r="AL279" s="403">
        <f t="shared" ca="1" si="172"/>
        <v>40.49</v>
      </c>
      <c r="AN279" s="9" t="e">
        <f t="shared" si="162"/>
        <v>#VALUE!</v>
      </c>
    </row>
    <row r="280" spans="1:40" ht="12.75" customHeight="1">
      <c r="A280" s="272" t="s">
        <v>91</v>
      </c>
      <c r="B280" s="259" t="s">
        <v>435</v>
      </c>
      <c r="C280" s="259">
        <v>16</v>
      </c>
      <c r="D280" s="273" t="s">
        <v>414</v>
      </c>
      <c r="E280" s="265">
        <v>358</v>
      </c>
      <c r="F280" s="262">
        <v>7</v>
      </c>
      <c r="G280" s="285">
        <f t="shared" ca="1" si="175"/>
        <v>27.966667053261403</v>
      </c>
      <c r="H280" s="285">
        <f t="shared" ca="1" si="176"/>
        <v>29.585356197612516</v>
      </c>
      <c r="I280" s="285">
        <f t="shared" ca="1" si="177"/>
        <v>31.111984322090215</v>
      </c>
      <c r="J280" s="285">
        <f t="shared" ca="1" si="178"/>
        <v>32.850249819699222</v>
      </c>
      <c r="K280" s="285">
        <f t="shared" ca="1" si="179"/>
        <v>34.625938999142413</v>
      </c>
      <c r="L280" s="285">
        <f t="shared" ca="1" si="180"/>
        <v>36.734569899731227</v>
      </c>
      <c r="M280" s="285">
        <f t="shared" ca="1" si="181"/>
        <v>38.84320080032002</v>
      </c>
      <c r="P280" s="409" t="str">
        <f t="shared" si="182"/>
        <v>10805C</v>
      </c>
      <c r="Q280" s="397" t="s">
        <v>826</v>
      </c>
      <c r="R280" s="409" t="str">
        <f t="shared" si="183"/>
        <v>Video and Audio Evidence Technician</v>
      </c>
      <c r="S280" s="397">
        <f t="shared" si="173"/>
        <v>16</v>
      </c>
      <c r="T280" s="394" cm="1">
        <f t="array" aca="1" ref="T280" ca="1">IF($Q280="Y",VLOOKUP($P280,INDIRECT($Q$4),T$6,0)*INDIRECT($P$3),VLOOKUP($P280,INDIRECT($Q$4),T$6,0))</f>
        <v>27.966667053261403</v>
      </c>
      <c r="U280" s="394" cm="1">
        <f t="array" aca="1" ref="U280" ca="1">IF($Q280="Y",VLOOKUP($P280,INDIRECT($Q$4),U$6,0)*INDIRECT($P$3),VLOOKUP($P280,INDIRECT($Q$4),U$6,0))</f>
        <v>29.585356197612516</v>
      </c>
      <c r="V280" s="394" cm="1">
        <f t="array" aca="1" ref="V280" ca="1">IF($Q280="Y",VLOOKUP($P280,INDIRECT($Q$4),V$6,0)*INDIRECT($P$3),VLOOKUP($P280,INDIRECT($Q$4),V$6,0))</f>
        <v>31.111984322090215</v>
      </c>
      <c r="W280" s="394" cm="1">
        <f t="array" aca="1" ref="W280" ca="1">IF($Q280="Y",VLOOKUP($P280,INDIRECT($Q$4),W$6,0)*INDIRECT($P$3),VLOOKUP($P280,INDIRECT($Q$4),W$6,0))</f>
        <v>32.850249819699222</v>
      </c>
      <c r="X280" s="394" cm="1">
        <f t="array" aca="1" ref="X280" ca="1">IF($Q280="Y",VLOOKUP($P280,INDIRECT($Q$4),X$6,0)*INDIRECT($P$3),VLOOKUP($P280,INDIRECT($Q$4),X$6,0))</f>
        <v>34.625938999142413</v>
      </c>
      <c r="Y280" s="394" cm="1">
        <f t="array" aca="1" ref="Y280" ca="1">IF($Q280="Y",VLOOKUP($P280,INDIRECT($Q$4),Y$6,0)*INDIRECT($P$3),VLOOKUP($P280,INDIRECT($Q$4),Y$6,0))</f>
        <v>36.734569899731227</v>
      </c>
      <c r="Z280" s="394" cm="1">
        <f t="array" aca="1" ref="Z280" ca="1">IF($Q280="Y",VLOOKUP($P280,INDIRECT($Q$4),Z$6,0)*INDIRECT($P$3),VLOOKUP($P280,INDIRECT($Q$4),Z$6,0))</f>
        <v>38.84320080032002</v>
      </c>
      <c r="AA280" s="406" t="str">
        <f t="shared" si="163"/>
        <v>10805C</v>
      </c>
      <c r="AB280" s="406" t="str">
        <f t="shared" si="164"/>
        <v>Y</v>
      </c>
      <c r="AC280" s="412" t="str">
        <f t="shared" si="184"/>
        <v>Video and Audio Evidence Technician</v>
      </c>
      <c r="AD280" s="406">
        <f t="shared" si="174"/>
        <v>16</v>
      </c>
      <c r="AE280" s="398" t="str">
        <f t="shared" si="165"/>
        <v>N</v>
      </c>
      <c r="AF280" s="403">
        <f t="shared" ca="1" si="166"/>
        <v>27.966999999999999</v>
      </c>
      <c r="AG280" s="403">
        <f t="shared" ca="1" si="167"/>
        <v>29.585000000000001</v>
      </c>
      <c r="AH280" s="403">
        <f t="shared" ca="1" si="168"/>
        <v>31.111999999999998</v>
      </c>
      <c r="AI280" s="403">
        <f t="shared" ca="1" si="169"/>
        <v>32.85</v>
      </c>
      <c r="AJ280" s="403">
        <f t="shared" ca="1" si="170"/>
        <v>34.625999999999998</v>
      </c>
      <c r="AK280" s="403">
        <f t="shared" ca="1" si="171"/>
        <v>36.734999999999999</v>
      </c>
      <c r="AL280" s="403">
        <f t="shared" ca="1" si="172"/>
        <v>38.843000000000004</v>
      </c>
      <c r="AN280" s="9" t="e">
        <f t="shared" si="162"/>
        <v>#VALUE!</v>
      </c>
    </row>
    <row r="281" spans="1:40" ht="12.75" customHeight="1">
      <c r="A281" s="272" t="s">
        <v>91</v>
      </c>
      <c r="B281" s="259" t="s">
        <v>594</v>
      </c>
      <c r="C281" s="259">
        <v>90</v>
      </c>
      <c r="D281" s="273" t="s">
        <v>589</v>
      </c>
      <c r="E281" s="265">
        <v>363</v>
      </c>
      <c r="F281" s="262">
        <v>8</v>
      </c>
      <c r="G281" s="285">
        <f t="shared" ca="1" si="175"/>
        <v>29.256296164490358</v>
      </c>
      <c r="H281" s="285">
        <f t="shared" ca="1" si="176"/>
        <v>30.860308246421475</v>
      </c>
      <c r="I281" s="285">
        <f t="shared" ca="1" si="177"/>
        <v>32.462938750331979</v>
      </c>
      <c r="J281" s="285">
        <f t="shared" ca="1" si="178"/>
        <v>34.163661293705964</v>
      </c>
      <c r="K281" s="285">
        <f t="shared" ca="1" si="179"/>
        <v>35.980436390811391</v>
      </c>
      <c r="L281" s="285">
        <f t="shared" ca="1" si="180"/>
        <v>38.235336680866681</v>
      </c>
      <c r="M281" s="285">
        <f t="shared" ca="1" si="181"/>
        <v>40.490236970921941</v>
      </c>
      <c r="P281" s="409" t="str">
        <f t="shared" si="182"/>
        <v>10810C</v>
      </c>
      <c r="Q281" s="397" t="s">
        <v>826</v>
      </c>
      <c r="R281" s="409" t="str">
        <f t="shared" si="183"/>
        <v>Video Production Coordinator</v>
      </c>
      <c r="S281" s="397">
        <f t="shared" si="173"/>
        <v>90</v>
      </c>
      <c r="T281" s="394" cm="1">
        <f t="array" aca="1" ref="T281" ca="1">IF($Q281="Y",VLOOKUP($P281,INDIRECT($Q$4),T$6,0)*INDIRECT($P$3),VLOOKUP($P281,INDIRECT($Q$4),T$6,0))</f>
        <v>29.256296164490358</v>
      </c>
      <c r="U281" s="394" cm="1">
        <f t="array" aca="1" ref="U281" ca="1">IF($Q281="Y",VLOOKUP($P281,INDIRECT($Q$4),U$6,0)*INDIRECT($P$3),VLOOKUP($P281,INDIRECT($Q$4),U$6,0))</f>
        <v>30.860308246421475</v>
      </c>
      <c r="V281" s="394" cm="1">
        <f t="array" aca="1" ref="V281" ca="1">IF($Q281="Y",VLOOKUP($P281,INDIRECT($Q$4),V$6,0)*INDIRECT($P$3),VLOOKUP($P281,INDIRECT($Q$4),V$6,0))</f>
        <v>32.462938750331979</v>
      </c>
      <c r="W281" s="394" cm="1">
        <f t="array" aca="1" ref="W281" ca="1">IF($Q281="Y",VLOOKUP($P281,INDIRECT($Q$4),W$6,0)*INDIRECT($P$3),VLOOKUP($P281,INDIRECT($Q$4),W$6,0))</f>
        <v>34.163661293705964</v>
      </c>
      <c r="X281" s="394" cm="1">
        <f t="array" aca="1" ref="X281" ca="1">IF($Q281="Y",VLOOKUP($P281,INDIRECT($Q$4),X$6,0)*INDIRECT($P$3),VLOOKUP($P281,INDIRECT($Q$4),X$6,0))</f>
        <v>35.980436390811391</v>
      </c>
      <c r="Y281" s="394" cm="1">
        <f t="array" aca="1" ref="Y281" ca="1">IF($Q281="Y",VLOOKUP($P281,INDIRECT($Q$4),Y$6,0)*INDIRECT($P$3),VLOOKUP($P281,INDIRECT($Q$4),Y$6,0))</f>
        <v>38.235336680866681</v>
      </c>
      <c r="Z281" s="394" cm="1">
        <f t="array" aca="1" ref="Z281" ca="1">IF($Q281="Y",VLOOKUP($P281,INDIRECT($Q$4),Z$6,0)*INDIRECT($P$3),VLOOKUP($P281,INDIRECT($Q$4),Z$6,0))</f>
        <v>40.490236970921941</v>
      </c>
      <c r="AA281" s="406" t="str">
        <f t="shared" si="163"/>
        <v>10810C</v>
      </c>
      <c r="AB281" s="406" t="str">
        <f t="shared" si="164"/>
        <v>Y</v>
      </c>
      <c r="AC281" s="412" t="str">
        <f t="shared" si="184"/>
        <v>Video Production Coordinator</v>
      </c>
      <c r="AD281" s="406">
        <f t="shared" si="174"/>
        <v>90</v>
      </c>
      <c r="AE281" s="398" t="str">
        <f t="shared" si="165"/>
        <v>N</v>
      </c>
      <c r="AF281" s="403">
        <f t="shared" ca="1" si="166"/>
        <v>29.256</v>
      </c>
      <c r="AG281" s="403">
        <f t="shared" ca="1" si="167"/>
        <v>30.86</v>
      </c>
      <c r="AH281" s="403">
        <f t="shared" ca="1" si="168"/>
        <v>32.463000000000001</v>
      </c>
      <c r="AI281" s="403">
        <f t="shared" ca="1" si="169"/>
        <v>34.164000000000001</v>
      </c>
      <c r="AJ281" s="403">
        <f t="shared" ca="1" si="170"/>
        <v>35.979999999999997</v>
      </c>
      <c r="AK281" s="403">
        <f t="shared" ca="1" si="171"/>
        <v>38.234999999999999</v>
      </c>
      <c r="AL281" s="403">
        <f t="shared" ca="1" si="172"/>
        <v>40.49</v>
      </c>
      <c r="AN281" s="9" t="e">
        <f t="shared" si="162"/>
        <v>#VALUE!</v>
      </c>
    </row>
    <row r="282" spans="1:40" ht="12.75" customHeight="1">
      <c r="A282" s="272" t="s">
        <v>91</v>
      </c>
      <c r="B282" s="259" t="s">
        <v>341</v>
      </c>
      <c r="C282" s="259">
        <v>61</v>
      </c>
      <c r="D282" s="273" t="s">
        <v>893</v>
      </c>
      <c r="E282" s="265">
        <v>333</v>
      </c>
      <c r="F282" s="262">
        <v>7</v>
      </c>
      <c r="G282" s="285">
        <f t="shared" ca="1" si="175"/>
        <v>27.844171124999995</v>
      </c>
      <c r="H282" s="285">
        <f t="shared" ca="1" si="176"/>
        <v>29.314420875</v>
      </c>
      <c r="I282" s="285">
        <f t="shared" ca="1" si="177"/>
        <v>30.878404312499999</v>
      </c>
      <c r="J282" s="285">
        <f t="shared" ca="1" si="178"/>
        <v>32.482408874999997</v>
      </c>
      <c r="K282" s="285">
        <f t="shared" ca="1" si="179"/>
        <v>34.202264062499999</v>
      </c>
      <c r="L282" s="285">
        <f t="shared" ca="1" si="180"/>
        <v>36.275990250000007</v>
      </c>
      <c r="M282" s="285">
        <f t="shared" ca="1" si="181"/>
        <v>38.349350000000001</v>
      </c>
      <c r="P282" s="409" t="str">
        <f t="shared" si="182"/>
        <v>10830C</v>
      </c>
      <c r="Q282" s="397" t="s">
        <v>826</v>
      </c>
      <c r="R282" s="409" t="str">
        <f t="shared" si="183"/>
        <v>Video Production Operations Coordinator</v>
      </c>
      <c r="S282" s="397">
        <f t="shared" si="173"/>
        <v>61</v>
      </c>
      <c r="T282" s="394" cm="1">
        <f t="array" aca="1" ref="T282" ca="1">IF($Q282="Y",VLOOKUP($P282,INDIRECT($Q$4),T$6,0)*INDIRECT($P$3),VLOOKUP($P282,INDIRECT($Q$4),T$6,0))</f>
        <v>27.844171124999995</v>
      </c>
      <c r="U282" s="394" cm="1">
        <f t="array" aca="1" ref="U282" ca="1">IF($Q282="Y",VLOOKUP($P282,INDIRECT($Q$4),U$6,0)*INDIRECT($P$3),VLOOKUP($P282,INDIRECT($Q$4),U$6,0))</f>
        <v>29.314420875</v>
      </c>
      <c r="V282" s="394" cm="1">
        <f t="array" aca="1" ref="V282" ca="1">IF($Q282="Y",VLOOKUP($P282,INDIRECT($Q$4),V$6,0)*INDIRECT($P$3),VLOOKUP($P282,INDIRECT($Q$4),V$6,0))</f>
        <v>30.878404312499999</v>
      </c>
      <c r="W282" s="394" cm="1">
        <f t="array" aca="1" ref="W282" ca="1">IF($Q282="Y",VLOOKUP($P282,INDIRECT($Q$4),W$6,0)*INDIRECT($P$3),VLOOKUP($P282,INDIRECT($Q$4),W$6,0))</f>
        <v>32.482408874999997</v>
      </c>
      <c r="X282" s="394" cm="1">
        <f t="array" aca="1" ref="X282" ca="1">IF($Q282="Y",VLOOKUP($P282,INDIRECT($Q$4),X$6,0)*INDIRECT($P$3),VLOOKUP($P282,INDIRECT($Q$4),X$6,0))</f>
        <v>34.202264062499999</v>
      </c>
      <c r="Y282" s="394" cm="1">
        <f t="array" aca="1" ref="Y282" ca="1">IF($Q282="Y",VLOOKUP($P282,INDIRECT($Q$4),Y$6,0)*INDIRECT($P$3),VLOOKUP($P282,INDIRECT($Q$4),Y$6,0))</f>
        <v>36.275990250000007</v>
      </c>
      <c r="Z282" s="394" cm="1">
        <f t="array" aca="1" ref="Z282" ca="1">IF($Q282="Y",VLOOKUP($P282,INDIRECT($Q$4),Z$6,0)*INDIRECT($P$3),VLOOKUP($P282,INDIRECT($Q$4),Z$6,0))</f>
        <v>38.349350000000001</v>
      </c>
      <c r="AA282" s="406" t="str">
        <f t="shared" si="163"/>
        <v>10830C</v>
      </c>
      <c r="AB282" s="406" t="str">
        <f t="shared" si="164"/>
        <v>Y</v>
      </c>
      <c r="AC282" s="412" t="str">
        <f t="shared" si="184"/>
        <v>Video Production Operations Coordinator</v>
      </c>
      <c r="AD282" s="406">
        <f t="shared" si="174"/>
        <v>61</v>
      </c>
      <c r="AE282" s="398" t="str">
        <f t="shared" si="165"/>
        <v>N</v>
      </c>
      <c r="AF282" s="403">
        <f t="shared" ca="1" si="166"/>
        <v>27.844000000000001</v>
      </c>
      <c r="AG282" s="403">
        <f t="shared" ca="1" si="167"/>
        <v>29.314</v>
      </c>
      <c r="AH282" s="403">
        <f t="shared" ca="1" si="168"/>
        <v>30.878</v>
      </c>
      <c r="AI282" s="403">
        <f t="shared" ca="1" si="169"/>
        <v>32.481999999999999</v>
      </c>
      <c r="AJ282" s="403">
        <f t="shared" ca="1" si="170"/>
        <v>34.201999999999998</v>
      </c>
      <c r="AK282" s="403">
        <f t="shared" ca="1" si="171"/>
        <v>36.276000000000003</v>
      </c>
      <c r="AL282" s="403">
        <f t="shared" ca="1" si="172"/>
        <v>38.348999999999997</v>
      </c>
      <c r="AN282" s="9" t="e">
        <f t="shared" si="162"/>
        <v>#VALUE!</v>
      </c>
    </row>
    <row r="283" spans="1:40" ht="12.75" customHeight="1">
      <c r="A283" s="272" t="s">
        <v>16</v>
      </c>
      <c r="B283" s="259" t="s">
        <v>925</v>
      </c>
      <c r="C283" s="259" t="s">
        <v>20</v>
      </c>
      <c r="D283" s="273" t="s">
        <v>926</v>
      </c>
      <c r="E283" s="265">
        <v>396</v>
      </c>
      <c r="F283" s="262">
        <v>8</v>
      </c>
      <c r="G283" s="285">
        <f t="shared" ref="G283:M283" si="185">T283</f>
        <v>62730</v>
      </c>
      <c r="H283" s="285">
        <f t="shared" si="185"/>
        <v>66135</v>
      </c>
      <c r="I283" s="285">
        <f t="shared" si="185"/>
        <v>69580</v>
      </c>
      <c r="J283" s="285">
        <f t="shared" si="185"/>
        <v>73308</v>
      </c>
      <c r="K283" s="285">
        <f t="shared" si="185"/>
        <v>77164</v>
      </c>
      <c r="L283" s="285">
        <f t="shared" si="185"/>
        <v>81950</v>
      </c>
      <c r="M283" s="285">
        <f t="shared" si="185"/>
        <v>86735</v>
      </c>
      <c r="P283" s="409" t="str">
        <f t="shared" si="182"/>
        <v>59462C</v>
      </c>
      <c r="Q283" s="397" t="s">
        <v>826</v>
      </c>
      <c r="R283" s="409" t="str">
        <f t="shared" si="183"/>
        <v>Wage Theft Investigator</v>
      </c>
      <c r="S283" s="397" t="str">
        <f t="shared" si="173"/>
        <v>33B</v>
      </c>
      <c r="T283" s="394">
        <v>62730</v>
      </c>
      <c r="U283" s="394">
        <v>66135</v>
      </c>
      <c r="V283" s="394">
        <v>69580</v>
      </c>
      <c r="W283" s="394">
        <v>73308</v>
      </c>
      <c r="X283" s="394">
        <v>77164</v>
      </c>
      <c r="Y283" s="394">
        <v>81950</v>
      </c>
      <c r="Z283" s="394">
        <v>86735</v>
      </c>
      <c r="AA283" s="406" t="str">
        <f t="shared" si="163"/>
        <v>59462C</v>
      </c>
      <c r="AB283" s="406" t="str">
        <f t="shared" si="164"/>
        <v>Y</v>
      </c>
      <c r="AC283" s="412" t="str">
        <f t="shared" si="184"/>
        <v>Wage Theft Investigator</v>
      </c>
      <c r="AD283" s="406" t="str">
        <f>C283</f>
        <v>33B</v>
      </c>
      <c r="AE283" s="398" t="str">
        <f>LEFT(A283,1)</f>
        <v>E</v>
      </c>
      <c r="AF283" s="403">
        <f t="shared" ref="AF283:AL283" si="186">IF($AE283="N",ROUND(T283,3),IF($AE283="E",ROUNDUP(T283/2080,3),"check"))</f>
        <v>30.159000000000002</v>
      </c>
      <c r="AG283" s="403">
        <f t="shared" si="186"/>
        <v>31.796000000000003</v>
      </c>
      <c r="AH283" s="403">
        <f t="shared" si="186"/>
        <v>33.451999999999998</v>
      </c>
      <c r="AI283" s="403">
        <f t="shared" si="186"/>
        <v>35.244999999999997</v>
      </c>
      <c r="AJ283" s="403">
        <f t="shared" si="186"/>
        <v>37.098999999999997</v>
      </c>
      <c r="AK283" s="403">
        <f t="shared" si="186"/>
        <v>39.4</v>
      </c>
      <c r="AL283" s="403">
        <f t="shared" si="186"/>
        <v>41.699999999999996</v>
      </c>
      <c r="AN283" s="9" t="e">
        <f t="shared" si="162"/>
        <v>#VALUE!</v>
      </c>
    </row>
    <row r="284" spans="1:40" ht="12.75" customHeight="1">
      <c r="A284" s="259" t="s">
        <v>16</v>
      </c>
      <c r="B284" s="262" t="s">
        <v>390</v>
      </c>
      <c r="C284" s="259">
        <v>51</v>
      </c>
      <c r="D284" s="266" t="s">
        <v>389</v>
      </c>
      <c r="E284" s="265">
        <v>455</v>
      </c>
      <c r="F284" s="262">
        <v>10</v>
      </c>
      <c r="G284" s="285">
        <f t="shared" ca="1" si="175"/>
        <v>75850.843856459382</v>
      </c>
      <c r="H284" s="285">
        <f t="shared" ca="1" si="176"/>
        <v>79664.220245833203</v>
      </c>
      <c r="I284" s="285">
        <f t="shared" ca="1" si="177"/>
        <v>83968.996305578476</v>
      </c>
      <c r="J284" s="285">
        <f t="shared" ca="1" si="178"/>
        <v>88276.646047606599</v>
      </c>
      <c r="K284" s="285">
        <f t="shared" ca="1" si="179"/>
        <v>92785.453549435901</v>
      </c>
      <c r="L284" s="285">
        <f t="shared" ca="1" si="180"/>
        <v>98431.22537402343</v>
      </c>
      <c r="M284" s="285">
        <f t="shared" ca="1" si="181"/>
        <v>104076.99719861092</v>
      </c>
      <c r="P284" s="409" t="str">
        <f t="shared" si="182"/>
        <v>10895C</v>
      </c>
      <c r="Q284" s="397" t="s">
        <v>826</v>
      </c>
      <c r="R284" s="409" t="str">
        <f t="shared" si="183"/>
        <v>Water Network Analyst</v>
      </c>
      <c r="S284" s="397">
        <f t="shared" si="173"/>
        <v>51</v>
      </c>
      <c r="T284" s="394" cm="1">
        <f t="array" aca="1" ref="T284" ca="1">IF($Q284="Y",VLOOKUP($P284,INDIRECT($Q$4),T$6,0)*INDIRECT($P$3),VLOOKUP($P284,INDIRECT($Q$4),T$6,0))</f>
        <v>75850.843856459382</v>
      </c>
      <c r="U284" s="394" cm="1">
        <f t="array" aca="1" ref="U284" ca="1">IF($Q284="Y",VLOOKUP($P284,INDIRECT($Q$4),U$6,0)*INDIRECT($P$3),VLOOKUP($P284,INDIRECT($Q$4),U$6,0))</f>
        <v>79664.220245833203</v>
      </c>
      <c r="V284" s="394" cm="1">
        <f t="array" aca="1" ref="V284" ca="1">IF($Q284="Y",VLOOKUP($P284,INDIRECT($Q$4),V$6,0)*INDIRECT($P$3),VLOOKUP($P284,INDIRECT($Q$4),V$6,0))</f>
        <v>83968.996305578476</v>
      </c>
      <c r="W284" s="394" cm="1">
        <f t="array" aca="1" ref="W284" ca="1">IF($Q284="Y",VLOOKUP($P284,INDIRECT($Q$4),W$6,0)*INDIRECT($P$3),VLOOKUP($P284,INDIRECT($Q$4),W$6,0))</f>
        <v>88276.646047606599</v>
      </c>
      <c r="X284" s="394" cm="1">
        <f t="array" aca="1" ref="X284" ca="1">IF($Q284="Y",VLOOKUP($P284,INDIRECT($Q$4),X$6,0)*INDIRECT($P$3),VLOOKUP($P284,INDIRECT($Q$4),X$6,0))</f>
        <v>92785.453549435901</v>
      </c>
      <c r="Y284" s="394" cm="1">
        <f t="array" aca="1" ref="Y284" ca="1">IF($Q284="Y",VLOOKUP($P284,INDIRECT($Q$4),Y$6,0)*INDIRECT($P$3),VLOOKUP($P284,INDIRECT($Q$4),Y$6,0))</f>
        <v>98431.22537402343</v>
      </c>
      <c r="Z284" s="394" cm="1">
        <f t="array" aca="1" ref="Z284" ca="1">IF($Q284="Y",VLOOKUP($P284,INDIRECT($Q$4),Z$6,0)*INDIRECT($P$3),VLOOKUP($P284,INDIRECT($Q$4),Z$6,0))</f>
        <v>104076.99719861092</v>
      </c>
      <c r="AA284" s="406" t="str">
        <f t="shared" si="163"/>
        <v>10895C</v>
      </c>
      <c r="AB284" s="406" t="str">
        <f t="shared" si="164"/>
        <v>Y</v>
      </c>
      <c r="AC284" s="412" t="str">
        <f t="shared" si="184"/>
        <v>Water Network Analyst</v>
      </c>
      <c r="AD284" s="406">
        <f t="shared" si="174"/>
        <v>51</v>
      </c>
      <c r="AE284" s="398" t="str">
        <f t="shared" si="165"/>
        <v>E</v>
      </c>
      <c r="AF284" s="403">
        <f t="shared" ca="1" si="166"/>
        <v>36.466999999999999</v>
      </c>
      <c r="AG284" s="403">
        <f t="shared" ca="1" si="167"/>
        <v>38.300999999999995</v>
      </c>
      <c r="AH284" s="403">
        <f t="shared" ca="1" si="168"/>
        <v>40.369999999999997</v>
      </c>
      <c r="AI284" s="403">
        <f t="shared" ca="1" si="169"/>
        <v>42.440999999999995</v>
      </c>
      <c r="AJ284" s="403">
        <f t="shared" ca="1" si="170"/>
        <v>44.608999999999995</v>
      </c>
      <c r="AK284" s="403">
        <f t="shared" ca="1" si="171"/>
        <v>47.323</v>
      </c>
      <c r="AL284" s="403">
        <f t="shared" ca="1" si="172"/>
        <v>50.037999999999997</v>
      </c>
      <c r="AN284" s="9" t="e">
        <f t="shared" si="162"/>
        <v>#VALUE!</v>
      </c>
    </row>
    <row r="285" spans="1:40" ht="12.75" customHeight="1">
      <c r="A285" s="259" t="s">
        <v>16</v>
      </c>
      <c r="B285" s="262" t="s">
        <v>775</v>
      </c>
      <c r="C285" s="259" t="s">
        <v>777</v>
      </c>
      <c r="D285" s="266" t="s">
        <v>776</v>
      </c>
      <c r="E285" s="265">
        <v>413</v>
      </c>
      <c r="F285" s="262">
        <v>9</v>
      </c>
      <c r="G285" s="285">
        <f t="shared" ca="1" si="175"/>
        <v>69416.669225104488</v>
      </c>
      <c r="H285" s="285">
        <f t="shared" ca="1" si="176"/>
        <v>73071.993088920237</v>
      </c>
      <c r="I285" s="285">
        <f t="shared" ca="1" si="177"/>
        <v>76928.474712537136</v>
      </c>
      <c r="J285" s="285">
        <f t="shared" ca="1" si="178"/>
        <v>80945.882543995001</v>
      </c>
      <c r="K285" s="285">
        <f t="shared" ca="1" si="179"/>
        <v>85207.553369497167</v>
      </c>
      <c r="L285" s="285">
        <f t="shared" ca="1" si="180"/>
        <v>90362.939384973113</v>
      </c>
      <c r="M285" s="285">
        <f t="shared" ca="1" si="181"/>
        <v>95521.199082731953</v>
      </c>
      <c r="P285" s="409" t="str">
        <f t="shared" si="182"/>
        <v>53023C</v>
      </c>
      <c r="Q285" s="397" t="s">
        <v>826</v>
      </c>
      <c r="R285" s="409" t="str">
        <f t="shared" si="183"/>
        <v>Web Content Specialist</v>
      </c>
      <c r="S285" s="397" t="str">
        <f t="shared" si="173"/>
        <v>39</v>
      </c>
      <c r="T285" s="394" cm="1">
        <f t="array" aca="1" ref="T285" ca="1">IF($Q285="Y",VLOOKUP($P285,INDIRECT($Q$4),T$6,0)*INDIRECT($P$3),VLOOKUP($P285,INDIRECT($Q$4),T$6,0))</f>
        <v>69416.669225104488</v>
      </c>
      <c r="U285" s="394" cm="1">
        <f t="array" aca="1" ref="U285" ca="1">IF($Q285="Y",VLOOKUP($P285,INDIRECT($Q$4),U$6,0)*INDIRECT($P$3),VLOOKUP($P285,INDIRECT($Q$4),U$6,0))</f>
        <v>73071.993088920237</v>
      </c>
      <c r="V285" s="394" cm="1">
        <f t="array" aca="1" ref="V285" ca="1">IF($Q285="Y",VLOOKUP($P285,INDIRECT($Q$4),V$6,0)*INDIRECT($P$3),VLOOKUP($P285,INDIRECT($Q$4),V$6,0))</f>
        <v>76928.474712537136</v>
      </c>
      <c r="W285" s="394" cm="1">
        <f t="array" aca="1" ref="W285" ca="1">IF($Q285="Y",VLOOKUP($P285,INDIRECT($Q$4),W$6,0)*INDIRECT($P$3),VLOOKUP($P285,INDIRECT($Q$4),W$6,0))</f>
        <v>80945.882543995001</v>
      </c>
      <c r="X285" s="394" cm="1">
        <f t="array" aca="1" ref="X285" ca="1">IF($Q285="Y",VLOOKUP($P285,INDIRECT($Q$4),X$6,0)*INDIRECT($P$3),VLOOKUP($P285,INDIRECT($Q$4),X$6,0))</f>
        <v>85207.553369497167</v>
      </c>
      <c r="Y285" s="394" cm="1">
        <f t="array" aca="1" ref="Y285" ca="1">IF($Q285="Y",VLOOKUP($P285,INDIRECT($Q$4),Y$6,0)*INDIRECT($P$3),VLOOKUP($P285,INDIRECT($Q$4),Y$6,0))</f>
        <v>90362.939384973113</v>
      </c>
      <c r="Z285" s="394" cm="1">
        <f t="array" aca="1" ref="Z285" ca="1">IF($Q285="Y",VLOOKUP($P285,INDIRECT($Q$4),Z$6,0)*INDIRECT($P$3),VLOOKUP($P285,INDIRECT($Q$4),Z$6,0))</f>
        <v>95521.199082731953</v>
      </c>
      <c r="AA285" s="406" t="str">
        <f t="shared" si="163"/>
        <v>53023C</v>
      </c>
      <c r="AB285" s="406" t="str">
        <f t="shared" si="164"/>
        <v>Y</v>
      </c>
      <c r="AC285" s="412" t="str">
        <f t="shared" si="184"/>
        <v>Web Content Specialist</v>
      </c>
      <c r="AD285" s="406" t="str">
        <f t="shared" si="174"/>
        <v>39</v>
      </c>
      <c r="AE285" s="398" t="str">
        <f t="shared" si="165"/>
        <v>E</v>
      </c>
      <c r="AF285" s="403">
        <f t="shared" ca="1" si="166"/>
        <v>33.373999999999995</v>
      </c>
      <c r="AG285" s="403">
        <f t="shared" ca="1" si="167"/>
        <v>35.131</v>
      </c>
      <c r="AH285" s="403">
        <f t="shared" ca="1" si="168"/>
        <v>36.984999999999999</v>
      </c>
      <c r="AI285" s="403">
        <f t="shared" ca="1" si="169"/>
        <v>38.916999999999994</v>
      </c>
      <c r="AJ285" s="403">
        <f t="shared" ca="1" si="170"/>
        <v>40.966000000000001</v>
      </c>
      <c r="AK285" s="403">
        <f t="shared" ca="1" si="171"/>
        <v>43.443999999999996</v>
      </c>
      <c r="AL285" s="403">
        <f t="shared" ca="1" si="172"/>
        <v>45.923999999999999</v>
      </c>
      <c r="AN285" s="9" t="e">
        <f t="shared" si="162"/>
        <v>#VALUE!</v>
      </c>
    </row>
    <row r="286" spans="1:40" ht="12.75" customHeight="1">
      <c r="A286" s="259" t="s">
        <v>16</v>
      </c>
      <c r="B286" s="262" t="s">
        <v>504</v>
      </c>
      <c r="C286" s="259">
        <v>29</v>
      </c>
      <c r="D286" s="284" t="s">
        <v>490</v>
      </c>
      <c r="E286" s="265">
        <v>363</v>
      </c>
      <c r="F286" s="262">
        <v>8</v>
      </c>
      <c r="G286" s="285">
        <f t="shared" ca="1" si="175"/>
        <v>62074.410992361401</v>
      </c>
      <c r="H286" s="285">
        <f t="shared" ca="1" si="176"/>
        <v>65479.724497567106</v>
      </c>
      <c r="I286" s="285">
        <f t="shared" ca="1" si="177"/>
        <v>68882.16432048993</v>
      </c>
      <c r="J286" s="285">
        <f t="shared" ca="1" si="178"/>
        <v>72488.635585496784</v>
      </c>
      <c r="K286" s="285">
        <f t="shared" ca="1" si="179"/>
        <v>76342.243526830847</v>
      </c>
      <c r="L286" s="285">
        <f t="shared" ca="1" si="180"/>
        <v>81125.397601045581</v>
      </c>
      <c r="M286" s="285">
        <f t="shared" ca="1" si="181"/>
        <v>85908.5516752603</v>
      </c>
      <c r="P286" s="409" t="str">
        <f t="shared" si="182"/>
        <v>11011C</v>
      </c>
      <c r="Q286" s="397" t="s">
        <v>826</v>
      </c>
      <c r="R286" s="409" t="str">
        <f t="shared" si="183"/>
        <v>Workers Compensation Claims Adjuster</v>
      </c>
      <c r="S286" s="397">
        <f t="shared" si="173"/>
        <v>29</v>
      </c>
      <c r="T286" s="394" cm="1">
        <f t="array" aca="1" ref="T286" ca="1">IF($Q286="Y",VLOOKUP($P286,INDIRECT($Q$4),T$6,0)*INDIRECT($P$3),VLOOKUP($P286,INDIRECT($Q$4),T$6,0))</f>
        <v>62074.410992361401</v>
      </c>
      <c r="U286" s="394" cm="1">
        <f t="array" aca="1" ref="U286" ca="1">IF($Q286="Y",VLOOKUP($P286,INDIRECT($Q$4),U$6,0)*INDIRECT($P$3),VLOOKUP($P286,INDIRECT($Q$4),U$6,0))</f>
        <v>65479.724497567106</v>
      </c>
      <c r="V286" s="394" cm="1">
        <f t="array" aca="1" ref="V286" ca="1">IF($Q286="Y",VLOOKUP($P286,INDIRECT($Q$4),V$6,0)*INDIRECT($P$3),VLOOKUP($P286,INDIRECT($Q$4),V$6,0))</f>
        <v>68882.16432048993</v>
      </c>
      <c r="W286" s="394" cm="1">
        <f t="array" aca="1" ref="W286" ca="1">IF($Q286="Y",VLOOKUP($P286,INDIRECT($Q$4),W$6,0)*INDIRECT($P$3),VLOOKUP($P286,INDIRECT($Q$4),W$6,0))</f>
        <v>72488.635585496784</v>
      </c>
      <c r="X286" s="394" cm="1">
        <f t="array" aca="1" ref="X286" ca="1">IF($Q286="Y",VLOOKUP($P286,INDIRECT($Q$4),X$6,0)*INDIRECT($P$3),VLOOKUP($P286,INDIRECT($Q$4),X$6,0))</f>
        <v>76342.243526830847</v>
      </c>
      <c r="Y286" s="394" cm="1">
        <f t="array" aca="1" ref="Y286" ca="1">IF($Q286="Y",VLOOKUP($P286,INDIRECT($Q$4),Y$6,0)*INDIRECT($P$3),VLOOKUP($P286,INDIRECT($Q$4),Y$6,0))</f>
        <v>81125.397601045581</v>
      </c>
      <c r="Z286" s="394" cm="1">
        <f t="array" aca="1" ref="Z286" ca="1">IF($Q286="Y",VLOOKUP($P286,INDIRECT($Q$4),Z$6,0)*INDIRECT($P$3),VLOOKUP($P286,INDIRECT($Q$4),Z$6,0))</f>
        <v>85908.5516752603</v>
      </c>
      <c r="AA286" s="406" t="str">
        <f t="shared" si="163"/>
        <v>11011C</v>
      </c>
      <c r="AB286" s="406" t="str">
        <f t="shared" si="164"/>
        <v>Y</v>
      </c>
      <c r="AC286" s="412" t="str">
        <f t="shared" si="184"/>
        <v>Workers Compensation Claims Adjuster</v>
      </c>
      <c r="AD286" s="406">
        <f t="shared" si="174"/>
        <v>29</v>
      </c>
      <c r="AE286" s="398" t="str">
        <f t="shared" si="165"/>
        <v>E</v>
      </c>
      <c r="AF286" s="403">
        <f t="shared" ca="1" si="166"/>
        <v>29.844000000000001</v>
      </c>
      <c r="AG286" s="403">
        <f t="shared" ca="1" si="167"/>
        <v>31.481000000000002</v>
      </c>
      <c r="AH286" s="403">
        <f t="shared" ca="1" si="168"/>
        <v>33.116999999999997</v>
      </c>
      <c r="AI286" s="403">
        <f t="shared" ca="1" si="169"/>
        <v>34.850999999999999</v>
      </c>
      <c r="AJ286" s="403">
        <f t="shared" ca="1" si="170"/>
        <v>36.704000000000001</v>
      </c>
      <c r="AK286" s="403">
        <f t="shared" ca="1" si="171"/>
        <v>39.003</v>
      </c>
      <c r="AL286" s="403">
        <f t="shared" ca="1" si="172"/>
        <v>41.302999999999997</v>
      </c>
      <c r="AN286" s="9" t="e">
        <f t="shared" si="162"/>
        <v>#VALUE!</v>
      </c>
    </row>
    <row r="287" spans="1:40" ht="12.75" customHeight="1">
      <c r="A287" s="259" t="s">
        <v>16</v>
      </c>
      <c r="B287" s="259" t="s">
        <v>251</v>
      </c>
      <c r="C287" s="259">
        <v>37</v>
      </c>
      <c r="D287" s="260" t="s">
        <v>252</v>
      </c>
      <c r="E287" s="265">
        <v>443</v>
      </c>
      <c r="F287" s="262">
        <v>9</v>
      </c>
      <c r="G287" s="285">
        <f t="shared" ca="1" si="175"/>
        <v>72043.766578649636</v>
      </c>
      <c r="H287" s="285">
        <f t="shared" ca="1" si="176"/>
        <v>75836.196697863561</v>
      </c>
      <c r="I287" s="285">
        <f t="shared" ca="1" si="177"/>
        <v>79951.918947583123</v>
      </c>
      <c r="J287" s="285">
        <f t="shared" ca="1" si="178"/>
        <v>84028.955686410627</v>
      </c>
      <c r="K287" s="285">
        <f t="shared" ca="1" si="179"/>
        <v>88451.386046181331</v>
      </c>
      <c r="L287" s="285">
        <f t="shared" ca="1" si="180"/>
        <v>93251.26657749922</v>
      </c>
      <c r="M287" s="285">
        <f t="shared" ca="1" si="181"/>
        <v>98051.147108817007</v>
      </c>
      <c r="P287" s="409" t="str">
        <f t="shared" si="182"/>
        <v>11010C</v>
      </c>
      <c r="Q287" s="397" t="s">
        <v>826</v>
      </c>
      <c r="R287" s="409" t="str">
        <f t="shared" si="183"/>
        <v>Workers Compensation Claims Coordinator</v>
      </c>
      <c r="S287" s="397">
        <f t="shared" si="173"/>
        <v>37</v>
      </c>
      <c r="T287" s="394" cm="1">
        <f t="array" aca="1" ref="T287" ca="1">IF($Q287="Y",VLOOKUP($P287,INDIRECT($Q$4),T$6,0)*INDIRECT($P$3),VLOOKUP($P287,INDIRECT($Q$4),T$6,0))</f>
        <v>72043.766578649636</v>
      </c>
      <c r="U287" s="394" cm="1">
        <f t="array" aca="1" ref="U287" ca="1">IF($Q287="Y",VLOOKUP($P287,INDIRECT($Q$4),U$6,0)*INDIRECT($P$3),VLOOKUP($P287,INDIRECT($Q$4),U$6,0))</f>
        <v>75836.196697863561</v>
      </c>
      <c r="V287" s="394" cm="1">
        <f t="array" aca="1" ref="V287" ca="1">IF($Q287="Y",VLOOKUP($P287,INDIRECT($Q$4),V$6,0)*INDIRECT($P$3),VLOOKUP($P287,INDIRECT($Q$4),V$6,0))</f>
        <v>79951.918947583123</v>
      </c>
      <c r="W287" s="394" cm="1">
        <f t="array" aca="1" ref="W287" ca="1">IF($Q287="Y",VLOOKUP($P287,INDIRECT($Q$4),W$6,0)*INDIRECT($P$3),VLOOKUP($P287,INDIRECT($Q$4),W$6,0))</f>
        <v>84028.955686410627</v>
      </c>
      <c r="X287" s="394" cm="1">
        <f t="array" aca="1" ref="X287" ca="1">IF($Q287="Y",VLOOKUP($P287,INDIRECT($Q$4),X$6,0)*INDIRECT($P$3),VLOOKUP($P287,INDIRECT($Q$4),X$6,0))</f>
        <v>88451.386046181331</v>
      </c>
      <c r="Y287" s="394" cm="1">
        <f t="array" aca="1" ref="Y287" ca="1">IF($Q287="Y",VLOOKUP($P287,INDIRECT($Q$4),Y$6,0)*INDIRECT($P$3),VLOOKUP($P287,INDIRECT($Q$4),Y$6,0))</f>
        <v>93251.26657749922</v>
      </c>
      <c r="Z287" s="394" cm="1">
        <f t="array" aca="1" ref="Z287" ca="1">IF($Q287="Y",VLOOKUP($P287,INDIRECT($Q$4),Z$6,0)*INDIRECT($P$3),VLOOKUP($P287,INDIRECT($Q$4),Z$6,0))</f>
        <v>98051.147108817007</v>
      </c>
      <c r="AA287" s="406" t="str">
        <f t="shared" si="163"/>
        <v>11010C</v>
      </c>
      <c r="AB287" s="406" t="str">
        <f t="shared" si="164"/>
        <v>Y</v>
      </c>
      <c r="AC287" s="412" t="str">
        <f t="shared" si="184"/>
        <v>Workers Compensation Claims Coordinator</v>
      </c>
      <c r="AD287" s="406">
        <f t="shared" si="174"/>
        <v>37</v>
      </c>
      <c r="AE287" s="398" t="str">
        <f t="shared" si="165"/>
        <v>E</v>
      </c>
      <c r="AF287" s="403">
        <f t="shared" ca="1" si="166"/>
        <v>34.637</v>
      </c>
      <c r="AG287" s="403">
        <f t="shared" ca="1" si="167"/>
        <v>36.46</v>
      </c>
      <c r="AH287" s="403">
        <f t="shared" ca="1" si="168"/>
        <v>38.439</v>
      </c>
      <c r="AI287" s="403">
        <f t="shared" ca="1" si="169"/>
        <v>40.399000000000001</v>
      </c>
      <c r="AJ287" s="403">
        <f t="shared" ca="1" si="170"/>
        <v>42.524999999999999</v>
      </c>
      <c r="AK287" s="403">
        <f t="shared" ca="1" si="171"/>
        <v>44.832999999999998</v>
      </c>
      <c r="AL287" s="403">
        <f t="shared" ca="1" si="172"/>
        <v>47.14</v>
      </c>
      <c r="AN287" s="9" t="e">
        <f t="shared" si="162"/>
        <v>#VALUE!</v>
      </c>
    </row>
    <row r="288" spans="1:40">
      <c r="G288" s="206"/>
      <c r="H288" s="36"/>
      <c r="I288" s="36"/>
      <c r="J288" s="36"/>
      <c r="K288" s="36"/>
      <c r="L288" s="36"/>
      <c r="M288" s="36"/>
    </row>
    <row r="289" spans="1:40">
      <c r="A289" s="804" t="s">
        <v>343</v>
      </c>
      <c r="B289" s="804"/>
      <c r="C289" s="804"/>
      <c r="D289" s="804"/>
      <c r="E289" s="40"/>
      <c r="G289" s="134"/>
      <c r="I289" s="35"/>
      <c r="J289" s="35"/>
      <c r="K289" s="35"/>
    </row>
    <row r="290" spans="1:40">
      <c r="A290" s="804" t="s">
        <v>344</v>
      </c>
      <c r="B290" s="804"/>
      <c r="C290" s="804"/>
      <c r="D290" s="804"/>
      <c r="E290" s="40"/>
      <c r="I290" s="35"/>
      <c r="J290" s="35"/>
      <c r="K290" s="35"/>
      <c r="P290" s="422" t="s">
        <v>725</v>
      </c>
      <c r="AA290" s="398" t="s">
        <v>725</v>
      </c>
      <c r="AC290" s="398"/>
    </row>
    <row r="291" spans="1:40" ht="12.75" customHeight="1">
      <c r="A291" s="387">
        <f ca="1">T291</f>
        <v>679.23901805393075</v>
      </c>
      <c r="B291" s="806" t="s">
        <v>819</v>
      </c>
      <c r="C291" s="806"/>
      <c r="D291" s="806"/>
      <c r="I291" s="36"/>
      <c r="J291" s="35"/>
      <c r="K291" s="35"/>
      <c r="P291" s="433" t="s">
        <v>726</v>
      </c>
      <c r="Q291" s="397" t="s">
        <v>826</v>
      </c>
      <c r="S291" s="394"/>
      <c r="T291" s="394" cm="1">
        <f t="array" aca="1" ref="T291" ca="1">IF($Q291="Y",VLOOKUP($P291,INDIRECT($Q$4),T$6,0)*INDIRECT($P$3),VLOOKUP($P291,INDIRECT($Q$4),T$6,0))</f>
        <v>679.23901805393075</v>
      </c>
      <c r="AA291" s="415" t="s">
        <v>726</v>
      </c>
      <c r="AB291" s="406" t="str">
        <f>Q291</f>
        <v>Y</v>
      </c>
      <c r="AF291" s="403">
        <f ca="1">ROUNDUP(T291/2080,3)</f>
        <v>0.32700000000000001</v>
      </c>
    </row>
    <row r="292" spans="1:40" ht="12.75" customHeight="1">
      <c r="A292" s="387">
        <f ca="1">T292</f>
        <v>937.12437138146049</v>
      </c>
      <c r="B292" s="806" t="s">
        <v>820</v>
      </c>
      <c r="C292" s="806"/>
      <c r="D292" s="806"/>
      <c r="G292" s="231"/>
      <c r="H292" s="232"/>
      <c r="I292" s="232"/>
      <c r="J292" s="232"/>
      <c r="K292" s="233"/>
      <c r="L292" s="233"/>
      <c r="P292" s="422" t="s">
        <v>727</v>
      </c>
      <c r="Q292" s="397" t="s">
        <v>826</v>
      </c>
      <c r="S292" s="394"/>
      <c r="T292" s="394" cm="1">
        <f t="array" aca="1" ref="T292" ca="1">IF($Q292="Y",VLOOKUP($P292,INDIRECT($Q$4),T$6,0)*INDIRECT($P$3),VLOOKUP($P292,INDIRECT($Q$4),T$6,0))</f>
        <v>937.12437138146049</v>
      </c>
      <c r="U292" s="444"/>
      <c r="V292" s="444" t="s">
        <v>852</v>
      </c>
      <c r="W292" s="444"/>
      <c r="AA292" s="416" t="s">
        <v>727</v>
      </c>
      <c r="AB292" s="406" t="str">
        <f>Q292</f>
        <v>Y</v>
      </c>
      <c r="AF292" s="403">
        <f ca="1">ROUNDUP(T292/2080,3)</f>
        <v>0.45100000000000001</v>
      </c>
    </row>
    <row r="293" spans="1:40" ht="12.75" customHeight="1">
      <c r="A293" s="387">
        <f ca="1">T293</f>
        <v>1149.9150181161988</v>
      </c>
      <c r="B293" s="806" t="s">
        <v>821</v>
      </c>
      <c r="C293" s="806"/>
      <c r="D293" s="806"/>
      <c r="G293" s="231"/>
      <c r="H293" s="232"/>
      <c r="I293" s="232"/>
      <c r="J293" s="232"/>
      <c r="K293" s="232"/>
      <c r="L293" s="232"/>
      <c r="P293" s="422" t="s">
        <v>728</v>
      </c>
      <c r="Q293" s="397" t="s">
        <v>826</v>
      </c>
      <c r="S293" s="394"/>
      <c r="T293" s="394" cm="1">
        <f t="array" aca="1" ref="T293" ca="1">IF($Q293="Y",VLOOKUP($P293,INDIRECT($Q$4),T$6,0)*INDIRECT($P$3),VLOOKUP($P293,INDIRECT($Q$4),T$6,0))</f>
        <v>1149.9150181161988</v>
      </c>
      <c r="AA293" s="416" t="s">
        <v>728</v>
      </c>
      <c r="AB293" s="406" t="str">
        <f>Q293</f>
        <v>Y</v>
      </c>
      <c r="AF293" s="403">
        <f ca="1">ROUNDUP(T293/2080,3)</f>
        <v>0.55300000000000005</v>
      </c>
    </row>
    <row r="294" spans="1:40" ht="12.75" customHeight="1">
      <c r="A294" s="387">
        <f ca="1">T294</f>
        <v>1364.1148744319605</v>
      </c>
      <c r="B294" s="806" t="s">
        <v>822</v>
      </c>
      <c r="C294" s="806"/>
      <c r="D294" s="806"/>
      <c r="G294" s="231"/>
      <c r="H294" s="232"/>
      <c r="I294" s="232"/>
      <c r="J294" s="232"/>
      <c r="K294" s="232"/>
      <c r="L294" s="232"/>
      <c r="P294" s="422" t="s">
        <v>729</v>
      </c>
      <c r="Q294" s="397" t="s">
        <v>826</v>
      </c>
      <c r="S294" s="394"/>
      <c r="T294" s="394" cm="1">
        <f t="array" aca="1" ref="T294" ca="1">IF($Q294="Y",VLOOKUP($P294,INDIRECT($Q$4),T$6,0)*INDIRECT($P$3),VLOOKUP($P294,INDIRECT($Q$4),T$6,0))</f>
        <v>1364.1148744319605</v>
      </c>
      <c r="AA294" s="416" t="s">
        <v>729</v>
      </c>
      <c r="AB294" s="406" t="str">
        <f>Q294</f>
        <v>Y</v>
      </c>
      <c r="AF294" s="403">
        <f ca="1">ROUNDUP(T294/2080,3)</f>
        <v>0.65600000000000003</v>
      </c>
    </row>
    <row r="295" spans="1:40" ht="12.75" customHeight="1">
      <c r="A295" s="38"/>
      <c r="B295" s="384"/>
      <c r="D295" s="9"/>
      <c r="I295" s="36"/>
      <c r="J295" s="35"/>
      <c r="K295" s="35"/>
      <c r="AF295" s="398"/>
    </row>
    <row r="296" spans="1:40">
      <c r="A296" s="804" t="s">
        <v>349</v>
      </c>
      <c r="B296" s="804"/>
      <c r="C296" s="804"/>
      <c r="D296" s="804"/>
      <c r="I296" s="40"/>
      <c r="J296" s="35"/>
      <c r="K296" s="35"/>
      <c r="AF296" s="398"/>
    </row>
    <row r="297" spans="1:40">
      <c r="A297" s="805" t="s">
        <v>350</v>
      </c>
      <c r="B297" s="805"/>
      <c r="C297" s="805"/>
      <c r="D297" s="805"/>
      <c r="J297" s="35"/>
      <c r="K297" s="35"/>
      <c r="AF297" s="398"/>
    </row>
    <row r="298" spans="1:40" s="169" customFormat="1">
      <c r="A298" s="388">
        <f ca="1">T298</f>
        <v>0.32697499999999996</v>
      </c>
      <c r="B298" s="806" t="s">
        <v>351</v>
      </c>
      <c r="C298" s="806"/>
      <c r="D298" s="806"/>
      <c r="E298" s="22"/>
      <c r="J298" s="35"/>
      <c r="K298" s="35"/>
      <c r="P298" s="422" t="s">
        <v>730</v>
      </c>
      <c r="Q298" s="397" t="s">
        <v>826</v>
      </c>
      <c r="R298" s="433"/>
      <c r="S298" s="394"/>
      <c r="T298" s="394" cm="1">
        <f t="array" aca="1" ref="T298" ca="1">IF($Q298="Y",VLOOKUP($P298,INDIRECT($Q$4),T$6,0)*INDIRECT($P$3),VLOOKUP($P298,INDIRECT($Q$4),T$6,0))</f>
        <v>0.32697499999999996</v>
      </c>
      <c r="U298" s="391"/>
      <c r="V298" s="391"/>
      <c r="W298" s="391"/>
      <c r="X298" s="391"/>
      <c r="Y298" s="391"/>
      <c r="Z298" s="391"/>
      <c r="AA298" s="416" t="s">
        <v>730</v>
      </c>
      <c r="AB298" s="406" t="str">
        <f>Q298</f>
        <v>Y</v>
      </c>
      <c r="AC298" s="400"/>
      <c r="AD298" s="398"/>
      <c r="AE298" s="400"/>
      <c r="AF298" s="403">
        <f ca="1">ROUND(T298,3)</f>
        <v>0.32700000000000001</v>
      </c>
      <c r="AG298" s="400"/>
      <c r="AH298" s="400"/>
      <c r="AI298" s="400"/>
      <c r="AJ298" s="400"/>
      <c r="AK298" s="400"/>
      <c r="AL298" s="400"/>
      <c r="AN298" s="9"/>
    </row>
    <row r="299" spans="1:40" s="169" customFormat="1">
      <c r="A299" s="388">
        <f ca="1">T299</f>
        <v>0.45099999999999996</v>
      </c>
      <c r="B299" s="806" t="s">
        <v>352</v>
      </c>
      <c r="C299" s="806"/>
      <c r="D299" s="806"/>
      <c r="E299" s="22"/>
      <c r="J299" s="35"/>
      <c r="K299" s="35"/>
      <c r="P299" s="422" t="s">
        <v>732</v>
      </c>
      <c r="Q299" s="397" t="s">
        <v>826</v>
      </c>
      <c r="R299" s="433"/>
      <c r="S299" s="394"/>
      <c r="T299" s="394" cm="1">
        <f t="array" aca="1" ref="T299" ca="1">IF($Q299="Y",VLOOKUP($P299,INDIRECT($Q$4),T$6,0)*INDIRECT($P$3),VLOOKUP($P299,INDIRECT($Q$4),T$6,0))</f>
        <v>0.45099999999999996</v>
      </c>
      <c r="U299" s="391"/>
      <c r="V299" s="391"/>
      <c r="W299" s="391"/>
      <c r="X299" s="391"/>
      <c r="Y299" s="391"/>
      <c r="Z299" s="391"/>
      <c r="AA299" s="416" t="s">
        <v>732</v>
      </c>
      <c r="AB299" s="406" t="str">
        <f>Q299</f>
        <v>Y</v>
      </c>
      <c r="AC299" s="400"/>
      <c r="AD299" s="398"/>
      <c r="AE299" s="400"/>
      <c r="AF299" s="403">
        <f ca="1">ROUND(T299,3)</f>
        <v>0.45100000000000001</v>
      </c>
      <c r="AG299" s="400"/>
      <c r="AH299" s="400"/>
      <c r="AI299" s="400"/>
      <c r="AJ299" s="400"/>
      <c r="AK299" s="400"/>
      <c r="AL299" s="400"/>
      <c r="AN299" s="9"/>
    </row>
    <row r="300" spans="1:40" s="169" customFormat="1">
      <c r="A300" s="388">
        <f ca="1">T300</f>
        <v>0.55247499999999994</v>
      </c>
      <c r="B300" s="806" t="s">
        <v>353</v>
      </c>
      <c r="C300" s="806"/>
      <c r="D300" s="806"/>
      <c r="E300" s="22"/>
      <c r="J300" s="35"/>
      <c r="K300" s="35"/>
      <c r="P300" s="422" t="s">
        <v>731</v>
      </c>
      <c r="Q300" s="397" t="s">
        <v>826</v>
      </c>
      <c r="R300" s="433"/>
      <c r="S300" s="394"/>
      <c r="T300" s="394" cm="1">
        <f t="array" aca="1" ref="T300" ca="1">IF($Q300="Y",VLOOKUP($P300,INDIRECT($Q$4),T$6,0)*INDIRECT($P$3),VLOOKUP($P300,INDIRECT($Q$4),T$6,0))</f>
        <v>0.55247499999999994</v>
      </c>
      <c r="U300" s="391"/>
      <c r="V300" s="391"/>
      <c r="W300" s="391"/>
      <c r="X300" s="391"/>
      <c r="Y300" s="391"/>
      <c r="Z300" s="391"/>
      <c r="AA300" s="416" t="s">
        <v>731</v>
      </c>
      <c r="AB300" s="406" t="str">
        <f>Q300</f>
        <v>Y</v>
      </c>
      <c r="AC300" s="400"/>
      <c r="AD300" s="398"/>
      <c r="AE300" s="400"/>
      <c r="AF300" s="403">
        <f ca="1">ROUND(T300,3)</f>
        <v>0.55200000000000005</v>
      </c>
      <c r="AG300" s="400"/>
      <c r="AH300" s="400"/>
      <c r="AI300" s="400"/>
      <c r="AJ300" s="400"/>
      <c r="AK300" s="400"/>
      <c r="AL300" s="400"/>
      <c r="AN300" s="9"/>
    </row>
    <row r="301" spans="1:40" s="169" customFormat="1">
      <c r="A301" s="388">
        <f ca="1">T301</f>
        <v>0.65599999999999992</v>
      </c>
      <c r="B301" s="806" t="s">
        <v>354</v>
      </c>
      <c r="C301" s="806"/>
      <c r="D301" s="806"/>
      <c r="E301" s="22"/>
      <c r="J301" s="35"/>
      <c r="K301" s="35"/>
      <c r="P301" s="422" t="s">
        <v>733</v>
      </c>
      <c r="Q301" s="397" t="s">
        <v>826</v>
      </c>
      <c r="R301" s="433"/>
      <c r="S301" s="394"/>
      <c r="T301" s="394" cm="1">
        <f t="array" aca="1" ref="T301" ca="1">IF($Q301="Y",VLOOKUP($P301,INDIRECT($Q$4),T$6,0)*INDIRECT($P$3),VLOOKUP($P301,INDIRECT($Q$4),T$6,0))</f>
        <v>0.65599999999999992</v>
      </c>
      <c r="U301" s="391"/>
      <c r="V301" s="391"/>
      <c r="W301" s="391"/>
      <c r="X301" s="391"/>
      <c r="Y301" s="391"/>
      <c r="Z301" s="391"/>
      <c r="AA301" s="416" t="s">
        <v>733</v>
      </c>
      <c r="AB301" s="406" t="str">
        <f>Q301</f>
        <v>Y</v>
      </c>
      <c r="AC301" s="400"/>
      <c r="AD301" s="398"/>
      <c r="AE301" s="400"/>
      <c r="AF301" s="403">
        <f ca="1">ROUND(T301,3)</f>
        <v>0.65600000000000003</v>
      </c>
      <c r="AG301" s="400"/>
      <c r="AH301" s="400"/>
      <c r="AI301" s="400"/>
      <c r="AJ301" s="400"/>
      <c r="AK301" s="400"/>
      <c r="AL301" s="400"/>
      <c r="AN301" s="9"/>
    </row>
    <row r="302" spans="1:40" s="169" customFormat="1">
      <c r="B302" s="41"/>
      <c r="C302" s="16"/>
      <c r="D302" s="9"/>
      <c r="E302" s="22"/>
      <c r="I302" s="19"/>
      <c r="J302" s="19"/>
      <c r="K302" s="19"/>
      <c r="P302" s="422"/>
      <c r="Q302" s="391"/>
      <c r="R302" s="433"/>
      <c r="S302" s="391"/>
      <c r="T302" s="391"/>
      <c r="U302" s="391"/>
      <c r="V302" s="391"/>
      <c r="W302" s="391"/>
      <c r="X302" s="391"/>
      <c r="Y302" s="391"/>
      <c r="Z302" s="391"/>
      <c r="AA302" s="398"/>
      <c r="AB302" s="398"/>
      <c r="AC302" s="400"/>
      <c r="AD302" s="398"/>
      <c r="AE302" s="400"/>
      <c r="AF302" s="398"/>
      <c r="AG302" s="400"/>
      <c r="AH302" s="400"/>
      <c r="AI302" s="400"/>
      <c r="AJ302" s="400"/>
      <c r="AK302" s="400"/>
      <c r="AL302" s="400"/>
      <c r="AN302" s="9"/>
    </row>
    <row r="303" spans="1:40" s="169" customFormat="1">
      <c r="A303" s="804" t="s">
        <v>355</v>
      </c>
      <c r="B303" s="804"/>
      <c r="C303" s="804"/>
      <c r="D303" s="804"/>
      <c r="E303" s="804"/>
      <c r="F303" s="804"/>
      <c r="G303" s="804"/>
      <c r="H303" s="804"/>
      <c r="I303" s="804"/>
      <c r="J303" s="804"/>
      <c r="K303" s="804"/>
      <c r="L303" s="804"/>
      <c r="M303" s="804"/>
      <c r="P303" s="433"/>
      <c r="Q303" s="392"/>
      <c r="R303" s="433"/>
      <c r="S303" s="392"/>
      <c r="T303" s="392"/>
      <c r="U303" s="391"/>
      <c r="V303" s="391"/>
      <c r="W303" s="391"/>
      <c r="X303" s="391"/>
      <c r="Y303" s="391"/>
      <c r="Z303" s="391"/>
      <c r="AA303" s="398"/>
      <c r="AB303" s="398"/>
      <c r="AC303" s="400"/>
      <c r="AD303" s="398"/>
      <c r="AE303" s="400"/>
      <c r="AF303" s="398"/>
      <c r="AG303" s="400"/>
      <c r="AH303" s="400"/>
      <c r="AI303" s="400"/>
      <c r="AJ303" s="400"/>
      <c r="AK303" s="400"/>
      <c r="AL303" s="400"/>
      <c r="AN303" s="9"/>
    </row>
    <row r="304" spans="1:40" s="169" customFormat="1" ht="25.35" customHeight="1">
      <c r="A304" s="808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"&amp;TEXT(T304,"$0.000")&amp;"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$1.315 per hour for all hours worked on such a shift.</v>
      </c>
      <c r="B304" s="808"/>
      <c r="C304" s="808"/>
      <c r="D304" s="808"/>
      <c r="E304" s="808"/>
      <c r="F304" s="808"/>
      <c r="G304" s="808"/>
      <c r="H304" s="808"/>
      <c r="I304" s="808"/>
      <c r="J304" s="808"/>
      <c r="K304" s="808"/>
      <c r="L304" s="808"/>
      <c r="M304" s="808"/>
      <c r="N304" s="343">
        <f>'2021'!O278*(1+IncrPerc2022)</f>
        <v>1.2830084250000002</v>
      </c>
      <c r="P304" s="422" t="s">
        <v>734</v>
      </c>
      <c r="Q304" s="397" t="s">
        <v>826</v>
      </c>
      <c r="R304" s="433" t="s">
        <v>838</v>
      </c>
      <c r="S304" s="394"/>
      <c r="T304" s="394" cm="1">
        <f t="array" aca="1" ref="T304" ca="1">IF($Q304="Y",VLOOKUP($P304,INDIRECT($Q$4),T$6,0)*INDIRECT($P$3),VLOOKUP($P304,INDIRECT($Q$4),T$6,0))</f>
        <v>1.3150836356250002</v>
      </c>
      <c r="U304" s="391"/>
      <c r="V304" s="391"/>
      <c r="W304" s="391"/>
      <c r="X304" s="391"/>
      <c r="Y304" s="391"/>
      <c r="Z304" s="391"/>
      <c r="AA304" s="398" t="s">
        <v>734</v>
      </c>
      <c r="AB304" s="406" t="str">
        <f>Q304</f>
        <v>Y</v>
      </c>
      <c r="AC304" s="431" t="s">
        <v>838</v>
      </c>
      <c r="AD304" s="398"/>
      <c r="AE304" s="400"/>
      <c r="AF304" s="403">
        <f ca="1">ROUND(T304,3)</f>
        <v>1.3149999999999999</v>
      </c>
      <c r="AG304" s="400"/>
      <c r="AH304" s="400"/>
      <c r="AI304" s="400"/>
      <c r="AJ304" s="400"/>
      <c r="AK304" s="400"/>
      <c r="AL304" s="400"/>
      <c r="AN304" s="9"/>
    </row>
    <row r="305" spans="1:40" s="169" customFormat="1">
      <c r="A305" s="390"/>
      <c r="B305" s="390"/>
      <c r="C305" s="51"/>
      <c r="D305" s="390"/>
      <c r="E305" s="390"/>
      <c r="F305" s="390"/>
      <c r="G305" s="390"/>
      <c r="H305" s="390"/>
      <c r="I305" s="390"/>
      <c r="J305" s="390"/>
      <c r="K305" s="390"/>
      <c r="L305" s="390"/>
      <c r="M305" s="390"/>
      <c r="N305" s="343"/>
      <c r="P305" s="422"/>
      <c r="Q305" s="397"/>
      <c r="R305" s="433"/>
      <c r="S305" s="394"/>
      <c r="T305" s="394"/>
      <c r="U305" s="391"/>
      <c r="V305" s="391"/>
      <c r="W305" s="391"/>
      <c r="X305" s="391"/>
      <c r="Y305" s="391"/>
      <c r="Z305" s="391"/>
      <c r="AA305" s="400"/>
      <c r="AB305" s="400"/>
      <c r="AC305" s="431"/>
      <c r="AD305" s="400"/>
      <c r="AE305" s="400"/>
      <c r="AF305" s="400"/>
      <c r="AG305" s="400"/>
      <c r="AH305" s="400"/>
      <c r="AI305" s="400"/>
      <c r="AJ305" s="400"/>
      <c r="AK305" s="400"/>
      <c r="AL305" s="400"/>
      <c r="AN305" s="9"/>
    </row>
    <row r="306" spans="1:40" s="169" customFormat="1">
      <c r="A306" s="389" t="s">
        <v>835</v>
      </c>
      <c r="B306" s="390"/>
      <c r="C306" s="51"/>
      <c r="D306" s="390"/>
      <c r="E306" s="390"/>
      <c r="F306" s="390"/>
      <c r="G306" s="390"/>
      <c r="H306" s="390"/>
      <c r="I306" s="390"/>
      <c r="J306" s="390"/>
      <c r="K306" s="390"/>
      <c r="L306" s="390"/>
      <c r="M306" s="390"/>
      <c r="N306" s="343"/>
      <c r="P306" s="422" t="s">
        <v>736</v>
      </c>
      <c r="Q306" s="397" t="s">
        <v>826</v>
      </c>
      <c r="R306" s="422" t="s">
        <v>839</v>
      </c>
      <c r="S306" s="394"/>
      <c r="T306" s="394">
        <v>40</v>
      </c>
      <c r="U306" s="391"/>
      <c r="V306" s="391"/>
      <c r="W306" s="391"/>
      <c r="X306" s="391"/>
      <c r="Y306" s="391"/>
      <c r="Z306" s="391"/>
      <c r="AA306" s="398" t="s">
        <v>736</v>
      </c>
      <c r="AB306" s="406" t="str">
        <f>Q306</f>
        <v>Y</v>
      </c>
      <c r="AC306" s="432" t="s">
        <v>839</v>
      </c>
      <c r="AD306" s="398"/>
      <c r="AE306" s="402"/>
      <c r="AF306" s="403">
        <f>ROUNDUP(T306/2080,3)</f>
        <v>0.02</v>
      </c>
      <c r="AG306" s="429"/>
      <c r="AH306" s="400"/>
      <c r="AI306" s="400"/>
      <c r="AJ306" s="400"/>
      <c r="AK306" s="400"/>
      <c r="AL306" s="400"/>
      <c r="AN306" s="9"/>
    </row>
    <row r="307" spans="1:40" s="169" customFormat="1">
      <c r="A307" s="427" t="str">
        <f>"Effective January 1, 2023, an employee will receive " &amp; TEXT(T306,"$#,###")&amp;" for each workday the employee is on call and "&amp;TEXT(T307,"$#,###")&amp;" for each weekend day (Saturday or Sunday) or holiday the employee is on call."</f>
        <v>Effective January 1, 2023, an employee will receive $40 for each workday the employee is on call and $50 for each weekend day (Saturday or Sunday) or holiday the employee is on call.</v>
      </c>
      <c r="B307" s="385"/>
      <c r="C307" s="51"/>
      <c r="D307" s="385"/>
      <c r="E307" s="385"/>
      <c r="F307" s="385"/>
      <c r="G307" s="385"/>
      <c r="H307" s="385"/>
      <c r="I307" s="385"/>
      <c r="J307" s="385"/>
      <c r="K307" s="385"/>
      <c r="L307" s="385"/>
      <c r="M307" s="385"/>
      <c r="N307" s="343"/>
      <c r="P307" s="422" t="s">
        <v>836</v>
      </c>
      <c r="Q307" s="391" t="s">
        <v>826</v>
      </c>
      <c r="R307" s="422" t="s">
        <v>840</v>
      </c>
      <c r="S307" s="391"/>
      <c r="T307" s="394">
        <v>50</v>
      </c>
      <c r="U307" s="391"/>
      <c r="V307" s="391"/>
      <c r="W307" s="391"/>
      <c r="X307" s="391"/>
      <c r="Y307" s="391"/>
      <c r="Z307" s="391"/>
      <c r="AA307" s="398" t="s">
        <v>836</v>
      </c>
      <c r="AB307" s="406" t="s">
        <v>831</v>
      </c>
      <c r="AC307" s="410" t="s">
        <v>840</v>
      </c>
      <c r="AD307" s="398"/>
      <c r="AE307" s="400"/>
      <c r="AF307" s="403">
        <f>ROUNDUP(T307/2080,3)</f>
        <v>2.5000000000000001E-2</v>
      </c>
      <c r="AG307" s="400"/>
      <c r="AH307" s="400"/>
      <c r="AI307" s="400"/>
      <c r="AJ307" s="400"/>
      <c r="AK307" s="400"/>
      <c r="AL307" s="400"/>
      <c r="AN307" s="9"/>
    </row>
    <row r="308" spans="1:40">
      <c r="N308" s="83"/>
    </row>
    <row r="309" spans="1:40" s="169" customFormat="1">
      <c r="A309" s="804" t="s">
        <v>358</v>
      </c>
      <c r="B309" s="804"/>
      <c r="C309" s="804"/>
      <c r="D309" s="804"/>
      <c r="E309" s="804"/>
      <c r="F309" s="804"/>
      <c r="G309" s="804"/>
      <c r="H309" s="804"/>
      <c r="I309" s="804"/>
      <c r="J309" s="804"/>
      <c r="K309" s="804"/>
      <c r="L309" s="804"/>
      <c r="M309" s="804"/>
      <c r="N309" s="83"/>
      <c r="P309" s="422"/>
      <c r="Q309" s="391"/>
      <c r="R309" s="422"/>
      <c r="S309" s="391"/>
      <c r="T309" s="391"/>
      <c r="U309" s="391"/>
      <c r="V309" s="391"/>
      <c r="W309" s="391"/>
      <c r="X309" s="391"/>
      <c r="Y309" s="391"/>
      <c r="Z309" s="391"/>
      <c r="AA309" s="398"/>
      <c r="AB309" s="398"/>
      <c r="AC309" s="410"/>
      <c r="AD309" s="398"/>
      <c r="AE309" s="400"/>
      <c r="AF309" s="400"/>
      <c r="AG309" s="400"/>
      <c r="AH309" s="400"/>
      <c r="AI309" s="400"/>
      <c r="AJ309" s="400"/>
      <c r="AK309" s="400"/>
      <c r="AL309" s="400"/>
      <c r="AN309" s="9"/>
    </row>
    <row r="310" spans="1:40" s="169" customFormat="1">
      <c r="A310" s="807" t="s">
        <v>501</v>
      </c>
      <c r="B310" s="807"/>
      <c r="C310" s="807"/>
      <c r="D310" s="807"/>
      <c r="E310" s="807"/>
      <c r="F310" s="807"/>
      <c r="G310" s="807"/>
      <c r="H310" s="807"/>
      <c r="I310" s="807"/>
      <c r="J310" s="807"/>
      <c r="K310" s="807"/>
      <c r="L310" s="807"/>
      <c r="M310" s="807"/>
      <c r="N310" s="83"/>
      <c r="P310" s="422"/>
      <c r="Q310" s="391"/>
      <c r="R310" s="422"/>
      <c r="S310" s="391"/>
      <c r="T310" s="391"/>
      <c r="U310" s="391"/>
      <c r="V310" s="391"/>
      <c r="W310" s="391"/>
      <c r="X310" s="391"/>
      <c r="Y310" s="391"/>
      <c r="Z310" s="391"/>
      <c r="AA310" s="398"/>
      <c r="AB310" s="398"/>
      <c r="AC310" s="410"/>
      <c r="AD310" s="398"/>
      <c r="AE310" s="400"/>
      <c r="AF310" s="400"/>
      <c r="AG310" s="400"/>
      <c r="AH310" s="400"/>
      <c r="AI310" s="400"/>
      <c r="AJ310" s="400"/>
      <c r="AK310" s="400"/>
      <c r="AL310" s="400"/>
      <c r="AN310" s="9"/>
    </row>
    <row r="311" spans="1:40" s="169" customFormat="1">
      <c r="A311" s="807" t="s">
        <v>360</v>
      </c>
      <c r="B311" s="807"/>
      <c r="C311" s="807"/>
      <c r="D311" s="807"/>
      <c r="E311" s="807"/>
      <c r="F311" s="807"/>
      <c r="G311" s="807"/>
      <c r="H311" s="807"/>
      <c r="I311" s="807"/>
      <c r="J311" s="807"/>
      <c r="K311" s="807"/>
      <c r="L311" s="807"/>
      <c r="M311" s="807"/>
      <c r="N311" s="83"/>
      <c r="P311" s="422"/>
      <c r="Q311" s="391"/>
      <c r="R311" s="422"/>
      <c r="S311" s="391"/>
      <c r="T311" s="391"/>
      <c r="U311" s="391"/>
      <c r="V311" s="391"/>
      <c r="W311" s="391"/>
      <c r="X311" s="391"/>
      <c r="Y311" s="391"/>
      <c r="Z311" s="391"/>
      <c r="AA311" s="398"/>
      <c r="AB311" s="398"/>
      <c r="AC311" s="410"/>
      <c r="AD311" s="398"/>
      <c r="AE311" s="400"/>
      <c r="AF311" s="400"/>
      <c r="AG311" s="400"/>
      <c r="AH311" s="400"/>
      <c r="AI311" s="400"/>
      <c r="AJ311" s="400"/>
      <c r="AK311" s="400"/>
      <c r="AL311" s="400"/>
      <c r="AN311" s="9"/>
    </row>
    <row r="312" spans="1:40">
      <c r="N312" s="83"/>
    </row>
    <row r="313" spans="1:40" s="169" customFormat="1">
      <c r="A313" s="804" t="s">
        <v>377</v>
      </c>
      <c r="B313" s="804"/>
      <c r="C313" s="804"/>
      <c r="D313" s="804"/>
      <c r="E313" s="804"/>
      <c r="F313" s="804"/>
      <c r="G313" s="804"/>
      <c r="H313" s="804"/>
      <c r="I313" s="804"/>
      <c r="J313" s="804"/>
      <c r="K313" s="804"/>
      <c r="L313" s="804"/>
      <c r="M313" s="804"/>
      <c r="N313" s="83"/>
      <c r="P313" s="422"/>
      <c r="Q313" s="391"/>
      <c r="R313" s="422"/>
      <c r="S313" s="391"/>
      <c r="T313" s="391"/>
      <c r="U313" s="391"/>
      <c r="V313" s="391"/>
      <c r="W313" s="391"/>
      <c r="X313" s="391"/>
      <c r="Y313" s="391"/>
      <c r="Z313" s="391"/>
      <c r="AA313" s="398"/>
      <c r="AB313" s="398"/>
      <c r="AC313" s="410"/>
      <c r="AD313" s="398"/>
      <c r="AE313" s="400"/>
      <c r="AF313" s="400"/>
      <c r="AG313" s="400"/>
      <c r="AH313" s="400"/>
      <c r="AI313" s="400"/>
      <c r="AJ313" s="400"/>
      <c r="AK313" s="400"/>
      <c r="AL313" s="400"/>
      <c r="AN313" s="9"/>
    </row>
    <row r="314" spans="1:40" s="169" customFormat="1" ht="25.35" customHeight="1">
      <c r="A314" s="809" t="str">
        <f ca="1">"Principal Appraisers who achieve and maintain a Senior Accredited Minnesota Assessor (SAMA) or a Certified Assessment Evaluator (CAE) designation shall be paid an additional "&amp;TEXT(T314,"$#,###")&amp;"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$2,665 annually.  Should the City decide to make a SAMA/CAE designations a requirement of the position, the premium will be eliminated and the then-current premium rate will be folded into the base wage.</v>
      </c>
      <c r="B314" s="809"/>
      <c r="C314" s="809"/>
      <c r="D314" s="809"/>
      <c r="E314" s="809"/>
      <c r="F314" s="809"/>
      <c r="G314" s="809"/>
      <c r="H314" s="809"/>
      <c r="I314" s="809"/>
      <c r="J314" s="809"/>
      <c r="K314" s="809"/>
      <c r="L314" s="809"/>
      <c r="M314" s="809"/>
      <c r="N314" s="344">
        <f>'2021'!O285</f>
        <v>2600</v>
      </c>
      <c r="P314" s="422" t="s">
        <v>842</v>
      </c>
      <c r="Q314" s="391" t="s">
        <v>826</v>
      </c>
      <c r="R314" s="422" t="s">
        <v>843</v>
      </c>
      <c r="S314" s="391"/>
      <c r="T314" s="394" cm="1">
        <f t="array" aca="1" ref="T314" ca="1">IF($Q314="Y",VLOOKUP($P314,INDIRECT($Q$4),T$6,0)*INDIRECT($P$3),VLOOKUP($P314,INDIRECT($Q$4),T$6,0))</f>
        <v>2664.9999999999995</v>
      </c>
      <c r="U314" s="391"/>
      <c r="V314" s="391"/>
      <c r="W314" s="391"/>
      <c r="X314" s="391"/>
      <c r="Y314" s="391"/>
      <c r="Z314" s="391"/>
      <c r="AA314" s="398" t="s">
        <v>842</v>
      </c>
      <c r="AB314" s="398" t="s">
        <v>831</v>
      </c>
      <c r="AC314" s="432" t="s">
        <v>843</v>
      </c>
      <c r="AD314" s="398"/>
      <c r="AE314" s="400"/>
      <c r="AF314" s="403">
        <f ca="1">ROUNDUP(T314/2080,3)</f>
        <v>1.2819999999999998</v>
      </c>
      <c r="AG314" s="400"/>
      <c r="AH314" s="400"/>
      <c r="AI314" s="400"/>
      <c r="AJ314" s="400"/>
      <c r="AK314" s="400"/>
      <c r="AL314" s="400"/>
      <c r="AN314" s="9"/>
    </row>
    <row r="315" spans="1:40" s="169" customFormat="1">
      <c r="A315" s="207"/>
      <c r="C315" s="16"/>
      <c r="D315" s="30"/>
      <c r="E315" s="22"/>
      <c r="N315" s="83"/>
      <c r="P315" s="422" t="s">
        <v>844</v>
      </c>
      <c r="Q315" s="391" t="s">
        <v>826</v>
      </c>
      <c r="R315" s="422" t="s">
        <v>845</v>
      </c>
      <c r="S315" s="391"/>
      <c r="T315" s="394" cm="1">
        <f t="array" aca="1" ref="T315" ca="1">IF($Q315="Y",VLOOKUP($P315,INDIRECT($Q$4),T$6,0)*INDIRECT($P$3),VLOOKUP($P315,INDIRECT($Q$4),T$6,0))</f>
        <v>2664.9999999999995</v>
      </c>
      <c r="U315" s="391"/>
      <c r="V315" s="391"/>
      <c r="W315" s="391"/>
      <c r="X315" s="391"/>
      <c r="Y315" s="391"/>
      <c r="Z315" s="391"/>
      <c r="AA315" s="398" t="s">
        <v>844</v>
      </c>
      <c r="AB315" s="398" t="s">
        <v>831</v>
      </c>
      <c r="AC315" s="432" t="s">
        <v>845</v>
      </c>
      <c r="AD315" s="398"/>
      <c r="AE315" s="400"/>
      <c r="AF315" s="403">
        <f ca="1">ROUNDUP(T315/2080,3)</f>
        <v>1.2819999999999998</v>
      </c>
      <c r="AG315" s="400"/>
      <c r="AH315" s="400"/>
      <c r="AI315" s="400"/>
      <c r="AJ315" s="400"/>
      <c r="AK315" s="400"/>
      <c r="AL315" s="400"/>
      <c r="AN315" s="9"/>
    </row>
    <row r="316" spans="1:40">
      <c r="A316" s="34" t="s">
        <v>630</v>
      </c>
      <c r="N316" s="89"/>
      <c r="P316" s="434"/>
      <c r="Q316" s="396"/>
      <c r="R316" s="434"/>
      <c r="S316" s="396"/>
      <c r="T316" s="396"/>
      <c r="U316" s="396"/>
      <c r="V316" s="396"/>
      <c r="W316" s="396"/>
      <c r="X316" s="396"/>
      <c r="Y316" s="396"/>
      <c r="Z316" s="396"/>
      <c r="AA316" s="401"/>
      <c r="AB316" s="401"/>
      <c r="AC316" s="413"/>
      <c r="AD316" s="401"/>
    </row>
    <row r="317" spans="1:40">
      <c r="A317" s="9" t="s">
        <v>631</v>
      </c>
      <c r="N317" s="89"/>
      <c r="P317" s="434" t="s">
        <v>846</v>
      </c>
      <c r="Q317" s="396" t="s">
        <v>826</v>
      </c>
      <c r="R317" s="434" t="s">
        <v>847</v>
      </c>
      <c r="S317" s="396"/>
      <c r="T317" s="394" cm="1">
        <f t="array" aca="1" ref="T317" ca="1">IF($Q317="Y",VLOOKUP($P317,INDIRECT($Q$4),T$6,0)*INDIRECT($P$3),VLOOKUP($P317,INDIRECT($Q$4),T$6,0))</f>
        <v>9.7374999999999989</v>
      </c>
      <c r="U317" s="396"/>
      <c r="V317" s="396"/>
      <c r="W317" s="396"/>
      <c r="X317" s="396"/>
      <c r="Y317" s="396"/>
      <c r="Z317" s="396"/>
      <c r="AA317" s="401" t="s">
        <v>846</v>
      </c>
      <c r="AB317" s="401" t="s">
        <v>831</v>
      </c>
      <c r="AC317" s="436" t="s">
        <v>847</v>
      </c>
      <c r="AD317" s="401"/>
      <c r="AF317" s="437">
        <f ca="1">ROUND(T317,3)</f>
        <v>9.7379999999999995</v>
      </c>
    </row>
    <row r="318" spans="1:40">
      <c r="A318" s="9" t="str">
        <f ca="1">TEXT(T317,"$###.000")&amp;" per day when assigned and used."</f>
        <v>$9.738 per day when assigned and used.</v>
      </c>
      <c r="N318" s="89"/>
      <c r="P318" s="434"/>
      <c r="Q318" s="396"/>
      <c r="R318" s="434"/>
      <c r="S318" s="396"/>
      <c r="T318" s="396"/>
      <c r="U318" s="396"/>
      <c r="V318" s="396"/>
      <c r="W318" s="396"/>
      <c r="X318" s="396"/>
      <c r="Y318" s="396"/>
      <c r="Z318" s="396"/>
      <c r="AA318" s="401"/>
      <c r="AB318" s="401"/>
      <c r="AC318" s="413"/>
      <c r="AD318" s="401"/>
    </row>
    <row r="319" spans="1:40" ht="15">
      <c r="N319" s="89"/>
      <c r="O319" s="234"/>
      <c r="AE319" s="405"/>
    </row>
    <row r="320" spans="1:40">
      <c r="A320" s="34" t="s">
        <v>627</v>
      </c>
      <c r="N320" s="89"/>
      <c r="P320" s="434"/>
      <c r="Q320" s="396"/>
      <c r="R320" s="434"/>
      <c r="S320" s="396"/>
      <c r="T320" s="396"/>
      <c r="U320" s="396"/>
      <c r="V320" s="396"/>
      <c r="W320" s="396"/>
      <c r="X320" s="396"/>
      <c r="Y320" s="396"/>
      <c r="Z320" s="396"/>
      <c r="AA320" s="401"/>
      <c r="AB320" s="401"/>
      <c r="AC320" s="413"/>
      <c r="AD320" s="401"/>
    </row>
    <row r="321" spans="1:38" ht="15">
      <c r="A321" s="804" t="s">
        <v>628</v>
      </c>
      <c r="B321" s="804"/>
      <c r="C321" s="804"/>
      <c r="D321" s="804"/>
      <c r="E321" s="804"/>
      <c r="F321" s="804"/>
      <c r="G321" s="804"/>
      <c r="H321" s="804"/>
      <c r="I321" s="804"/>
      <c r="J321" s="804"/>
      <c r="K321" s="804"/>
      <c r="L321" s="804"/>
      <c r="M321" s="804"/>
      <c r="N321" s="83"/>
      <c r="O321" s="234"/>
      <c r="P321" s="434"/>
      <c r="Q321" s="396"/>
      <c r="R321" s="434"/>
      <c r="S321" s="396"/>
      <c r="T321" s="396"/>
      <c r="U321" s="396"/>
      <c r="V321" s="396"/>
      <c r="W321" s="396"/>
      <c r="X321" s="396"/>
      <c r="Y321" s="396"/>
      <c r="Z321" s="396"/>
      <c r="AA321" s="401"/>
      <c r="AB321" s="401"/>
      <c r="AC321" s="413"/>
      <c r="AD321" s="401"/>
      <c r="AE321" s="405"/>
    </row>
    <row r="322" spans="1:38" ht="15">
      <c r="A322" s="805" t="str">
        <f ca="1">"Forensic Scientists will receive an hourly premium of "&amp;TEXT(T322,"$#.000")&amp;"/hour when conducting and reporting on training staff."</f>
        <v>Forensic Scientists will receive an hourly premium of $1.025/hour when conducting and reporting on training staff.</v>
      </c>
      <c r="B322" s="805"/>
      <c r="C322" s="805"/>
      <c r="D322" s="805"/>
      <c r="E322" s="805"/>
      <c r="F322" s="805"/>
      <c r="G322" s="805"/>
      <c r="H322" s="805"/>
      <c r="I322" s="805"/>
      <c r="J322" s="805"/>
      <c r="K322" s="805"/>
      <c r="L322" s="805"/>
      <c r="M322" s="805"/>
      <c r="N322" s="345">
        <v>1</v>
      </c>
      <c r="O322" s="234"/>
      <c r="P322" s="422" t="s">
        <v>735</v>
      </c>
      <c r="Q322" s="397" t="s">
        <v>826</v>
      </c>
      <c r="R322" s="422" t="s">
        <v>848</v>
      </c>
      <c r="S322" s="394"/>
      <c r="T322" s="394" cm="1">
        <f t="array" aca="1" ref="T322" ca="1">IF($Q322="Y",VLOOKUP($P322,INDIRECT($Q$4),T$6,0)*INDIRECT($P$3),VLOOKUP($P322,INDIRECT($Q$4),T$6,0))</f>
        <v>1.0249999999999999</v>
      </c>
      <c r="AA322" s="398" t="s">
        <v>735</v>
      </c>
      <c r="AB322" s="406" t="str">
        <f>Q322</f>
        <v>Y</v>
      </c>
      <c r="AC322" s="410" t="s">
        <v>848</v>
      </c>
      <c r="AE322" s="405"/>
      <c r="AF322" s="403">
        <f ca="1">ROUND(T322,3)</f>
        <v>1.0249999999999999</v>
      </c>
    </row>
    <row r="323" spans="1:38" ht="15">
      <c r="A323" s="383"/>
      <c r="B323" s="383"/>
      <c r="C323" s="149"/>
      <c r="D323" s="383"/>
      <c r="E323" s="383"/>
      <c r="F323" s="383"/>
      <c r="G323" s="383"/>
      <c r="H323" s="383"/>
      <c r="I323" s="383"/>
      <c r="J323" s="383"/>
      <c r="K323" s="383"/>
      <c r="L323" s="383"/>
      <c r="M323" s="383"/>
      <c r="N323" s="345"/>
      <c r="O323" s="234"/>
      <c r="AE323" s="405"/>
    </row>
    <row r="324" spans="1:38">
      <c r="A324" s="804" t="s">
        <v>629</v>
      </c>
      <c r="B324" s="804"/>
      <c r="C324" s="804"/>
      <c r="D324" s="804"/>
      <c r="E324" s="804"/>
      <c r="F324" s="804"/>
      <c r="G324" s="804"/>
      <c r="H324" s="804"/>
      <c r="I324" s="804"/>
      <c r="J324" s="804"/>
      <c r="K324" s="804"/>
      <c r="L324" s="804"/>
      <c r="M324" s="804"/>
      <c r="N324" s="89"/>
    </row>
    <row r="325" spans="1:38">
      <c r="A325" s="805" t="str">
        <f ca="1">"Forensic Scientists are eligible for a "&amp;TEXT(T325,"$#,000")&amp;"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25" s="805"/>
      <c r="C325" s="805"/>
      <c r="D325" s="805"/>
      <c r="E325" s="805"/>
      <c r="F325" s="805"/>
      <c r="G325" s="805"/>
      <c r="H325" s="805"/>
      <c r="I325" s="805"/>
      <c r="J325" s="805"/>
      <c r="K325" s="805"/>
      <c r="L325" s="805"/>
      <c r="M325" s="805"/>
      <c r="N325" s="344"/>
      <c r="P325" s="434" t="s">
        <v>849</v>
      </c>
      <c r="Q325" s="396" t="s">
        <v>831</v>
      </c>
      <c r="R325" s="422" t="s">
        <v>849</v>
      </c>
      <c r="S325" s="396"/>
      <c r="T325" s="394" cm="1">
        <f t="array" aca="1" ref="T325" ca="1">IF($Q325="Y",VLOOKUP($P325,INDIRECT($Q$4),T$6,0)*INDIRECT($P$3),VLOOKUP($P325,INDIRECT($Q$4),T$6,0))</f>
        <v>250</v>
      </c>
      <c r="U325" s="396"/>
      <c r="V325" s="396"/>
      <c r="W325" s="396"/>
      <c r="X325" s="396"/>
      <c r="Y325" s="396"/>
      <c r="Z325" s="396"/>
      <c r="AA325" s="401"/>
      <c r="AB325" s="401"/>
      <c r="AC325" s="413"/>
      <c r="AD325" s="401"/>
    </row>
    <row r="326" spans="1:38">
      <c r="N326" s="89"/>
      <c r="P326" s="434"/>
      <c r="Q326" s="396"/>
      <c r="S326" s="396"/>
      <c r="T326" s="396"/>
      <c r="U326" s="396"/>
      <c r="V326" s="396"/>
      <c r="W326" s="396"/>
      <c r="X326" s="396"/>
      <c r="Y326" s="396"/>
      <c r="Z326" s="396"/>
      <c r="AA326" s="401"/>
      <c r="AB326" s="401"/>
      <c r="AC326" s="413"/>
      <c r="AD326" s="401"/>
    </row>
    <row r="327" spans="1:38" ht="15">
      <c r="A327" s="804" t="s">
        <v>611</v>
      </c>
      <c r="B327" s="804"/>
      <c r="C327" s="804"/>
      <c r="D327" s="804"/>
      <c r="E327" s="804"/>
      <c r="F327" s="804"/>
      <c r="G327" s="804"/>
      <c r="H327" s="804"/>
      <c r="I327" s="804"/>
      <c r="J327" s="804"/>
      <c r="K327" s="804"/>
      <c r="L327" s="804"/>
      <c r="M327" s="804"/>
      <c r="N327" s="83"/>
      <c r="O327" s="234"/>
      <c r="P327" s="434"/>
      <c r="Q327" s="396"/>
      <c r="S327" s="396"/>
      <c r="T327" s="396"/>
      <c r="U327" s="396"/>
      <c r="V327" s="396"/>
      <c r="W327" s="396"/>
      <c r="X327" s="396"/>
      <c r="Y327" s="396"/>
      <c r="Z327" s="396"/>
      <c r="AA327" s="401"/>
      <c r="AB327" s="401"/>
      <c r="AC327" s="413"/>
      <c r="AD327" s="401"/>
      <c r="AE327" s="405"/>
    </row>
    <row r="328" spans="1:38" ht="25.35" customHeight="1">
      <c r="A328" s="803" t="str">
        <f>"Because Forensic Scientists are required to testify in a court of law, each Forensic Scientist will be reimbursed up to "&amp;TEXT(N328,"$#,000")&amp;"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28" s="803"/>
      <c r="C328" s="803"/>
      <c r="D328" s="803"/>
      <c r="E328" s="803"/>
      <c r="F328" s="803"/>
      <c r="G328" s="803"/>
      <c r="H328" s="803"/>
      <c r="I328" s="803"/>
      <c r="J328" s="803"/>
      <c r="K328" s="803"/>
      <c r="L328" s="803"/>
      <c r="M328" s="803"/>
      <c r="N328" s="346">
        <v>125</v>
      </c>
      <c r="O328" s="234"/>
      <c r="P328" s="422" t="s">
        <v>851</v>
      </c>
      <c r="Q328" s="391" t="s">
        <v>831</v>
      </c>
      <c r="R328" s="422" t="s">
        <v>850</v>
      </c>
      <c r="T328" s="391">
        <v>125</v>
      </c>
      <c r="AE328" s="405"/>
    </row>
    <row r="329" spans="1:38">
      <c r="P329" s="433"/>
      <c r="Q329" s="428"/>
      <c r="R329" s="433"/>
      <c r="S329" s="428"/>
      <c r="T329" s="428"/>
      <c r="AA329" s="402"/>
      <c r="AB329" s="402"/>
      <c r="AC329" s="402"/>
      <c r="AD329" s="402"/>
    </row>
    <row r="330" spans="1:38">
      <c r="A330" s="34"/>
      <c r="P330" s="422" t="s">
        <v>837</v>
      </c>
      <c r="Q330" s="391" t="s">
        <v>826</v>
      </c>
      <c r="R330" s="422" t="s">
        <v>841</v>
      </c>
      <c r="T330" s="394" cm="1">
        <f t="array" aca="1" ref="T330" ca="1">IF($Q330="Y",VLOOKUP($P330,INDIRECT($Q$4),T$6,0)*INDIRECT($P$3),VLOOKUP($P330,INDIRECT($Q$4),T$6,0))</f>
        <v>51.249999999999993</v>
      </c>
      <c r="AA330" s="398" t="s">
        <v>837</v>
      </c>
      <c r="AB330" s="398" t="s">
        <v>831</v>
      </c>
      <c r="AC330" s="410" t="s">
        <v>841</v>
      </c>
      <c r="AF330" s="430">
        <f ca="1">ROUND(T330,3)</f>
        <v>51.25</v>
      </c>
      <c r="AG330" s="9"/>
      <c r="AH330" s="9"/>
      <c r="AI330" s="9"/>
      <c r="AJ330" s="9"/>
      <c r="AK330" s="9"/>
      <c r="AL330" s="9"/>
    </row>
    <row r="374" spans="1:13">
      <c r="A374" s="9" t="s">
        <v>1043</v>
      </c>
      <c r="M374" s="169" t="s">
        <v>1044</v>
      </c>
    </row>
  </sheetData>
  <sheetProtection sheet="1" autoFilter="0"/>
  <autoFilter ref="A7:AN287" xr:uid="{026C506C-D271-4705-B44E-4C0A79F78406}"/>
  <sortState xmlns:xlrd2="http://schemas.microsoft.com/office/spreadsheetml/2017/richdata2" ref="A8:AL287">
    <sortCondition ref="D8:D287"/>
  </sortState>
  <mergeCells count="25">
    <mergeCell ref="A328:M328"/>
    <mergeCell ref="A314:M314"/>
    <mergeCell ref="A321:M321"/>
    <mergeCell ref="A322:M322"/>
    <mergeCell ref="A324:M324"/>
    <mergeCell ref="A325:M325"/>
    <mergeCell ref="A327:M327"/>
    <mergeCell ref="A313:M313"/>
    <mergeCell ref="A296:D296"/>
    <mergeCell ref="A297:D297"/>
    <mergeCell ref="B298:D298"/>
    <mergeCell ref="B299:D299"/>
    <mergeCell ref="B300:D300"/>
    <mergeCell ref="B301:D301"/>
    <mergeCell ref="A303:M303"/>
    <mergeCell ref="A304:M304"/>
    <mergeCell ref="A309:M309"/>
    <mergeCell ref="A310:M310"/>
    <mergeCell ref="A311:M311"/>
    <mergeCell ref="B294:D294"/>
    <mergeCell ref="A289:D289"/>
    <mergeCell ref="A290:D290"/>
    <mergeCell ref="B291:D291"/>
    <mergeCell ref="B292:D292"/>
    <mergeCell ref="B293:D293"/>
  </mergeCells>
  <phoneticPr fontId="139" type="noConversion"/>
  <conditionalFormatting sqref="T3:Z185 G3:M1048576">
    <cfRule type="cellIs" dxfId="67" priority="1" operator="greaterThan">
      <formula>100</formula>
    </cfRule>
  </conditionalFormatting>
  <conditionalFormatting sqref="T187:Z302 U303:Z303 T304:Z328 U329:Z329 T330:Z1048576">
    <cfRule type="cellIs" dxfId="66" priority="6" operator="greaterThan">
      <formula>100</formula>
    </cfRule>
  </conditionalFormatting>
  <conditionalFormatting sqref="AF317">
    <cfRule type="cellIs" dxfId="65" priority="4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765E-A302-403E-953A-36DF70A01483}">
  <sheetPr codeName="Sheet14">
    <tabColor theme="1"/>
  </sheetPr>
  <dimension ref="A1:AM354"/>
  <sheetViews>
    <sheetView showGridLines="0" topLeftCell="Q95" zoomScaleNormal="100" workbookViewId="0">
      <selection activeCell="T104" sqref="T104"/>
    </sheetView>
  </sheetViews>
  <sheetFormatPr defaultColWidth="8.90625" defaultRowHeight="13.2"/>
  <cols>
    <col min="1" max="1" width="6.453125" style="623" customWidth="1"/>
    <col min="2" max="2" width="7.90625" style="586" customWidth="1"/>
    <col min="3" max="3" width="6.90625" style="584" customWidth="1"/>
    <col min="4" max="4" width="53.08984375" style="609" bestFit="1" customWidth="1"/>
    <col min="5" max="5" width="8.08984375" style="600" bestFit="1" customWidth="1"/>
    <col min="6" max="6" width="8.08984375" style="586" bestFit="1" customWidth="1"/>
    <col min="7" max="7" width="8.08984375" style="169" bestFit="1" customWidth="1"/>
    <col min="8" max="8" width="9.08984375" style="169" bestFit="1" customWidth="1"/>
    <col min="9" max="9" width="8.08984375" style="169" bestFit="1" customWidth="1"/>
    <col min="10" max="10" width="9.08984375" style="169" bestFit="1" customWidth="1"/>
    <col min="11" max="11" width="8.08984375" style="169" bestFit="1" customWidth="1"/>
    <col min="12" max="12" width="9.08984375" style="169" bestFit="1" customWidth="1"/>
    <col min="13" max="13" width="8.08984375" style="169" customWidth="1"/>
    <col min="14" max="14" width="5.54296875" style="9" customWidth="1"/>
    <col min="15" max="15" width="2" style="9" customWidth="1"/>
    <col min="16" max="16" width="13.08984375" style="422" customWidth="1"/>
    <col min="17" max="17" width="10.54296875" style="391" customWidth="1"/>
    <col min="18" max="18" width="51.54296875" style="422" customWidth="1"/>
    <col min="19" max="19" width="12.54296875" style="391" customWidth="1"/>
    <col min="20" max="20" width="9.90625" style="391" customWidth="1"/>
    <col min="21" max="26" width="10" style="391" customWidth="1"/>
    <col min="27" max="27" width="14.90625" style="398" customWidth="1"/>
    <col min="28" max="28" width="10.54296875" style="398" customWidth="1"/>
    <col min="29" max="29" width="51.54296875" style="410" customWidth="1"/>
    <col min="30" max="30" width="10.90625" style="398" customWidth="1"/>
    <col min="31" max="38" width="8.90625" style="402" customWidth="1"/>
    <col min="39" max="39" width="8.90625" style="9" customWidth="1"/>
    <col min="40" max="16384" width="8.90625" style="9"/>
  </cols>
  <sheetData>
    <row r="1" spans="1:38">
      <c r="A1" s="623" t="s">
        <v>1042</v>
      </c>
    </row>
    <row r="2" spans="1:38" ht="14.4">
      <c r="A2" s="621" t="s">
        <v>482</v>
      </c>
      <c r="B2" s="581"/>
      <c r="C2" s="582"/>
      <c r="D2" s="604"/>
      <c r="E2" s="615"/>
      <c r="F2" s="616">
        <v>2.75E-2</v>
      </c>
      <c r="G2" s="6"/>
      <c r="H2" s="228"/>
      <c r="I2" s="228"/>
      <c r="M2" s="8"/>
      <c r="P2" s="422" t="s">
        <v>884</v>
      </c>
      <c r="Q2" s="421">
        <v>1.0449999999999999</v>
      </c>
    </row>
    <row r="3" spans="1:38">
      <c r="A3" s="622" t="str">
        <f>"Effective January 1, 2024 "&amp;"("&amp;TEXT(IncrPerc2024-100%,"#.00%")&amp;" Increase)"</f>
        <v>Effective January 1, 2024 (4.50% Increase)</v>
      </c>
      <c r="B3" s="581"/>
      <c r="C3" s="582"/>
      <c r="D3" s="605"/>
      <c r="E3" s="615"/>
      <c r="F3" s="615"/>
      <c r="G3" s="6"/>
      <c r="H3" s="6"/>
      <c r="I3" s="76"/>
      <c r="M3" s="8"/>
      <c r="P3" s="422" t="s">
        <v>829</v>
      </c>
      <c r="Q3" s="391" t="s">
        <v>833</v>
      </c>
      <c r="T3" s="423">
        <f ca="1">T8*1.025</f>
        <v>29.955796247424619</v>
      </c>
    </row>
    <row r="4" spans="1:38">
      <c r="A4" s="622" t="s">
        <v>1072</v>
      </c>
      <c r="B4" s="581"/>
      <c r="C4" s="582"/>
      <c r="D4" s="604"/>
      <c r="E4" s="615"/>
      <c r="F4" s="615"/>
      <c r="G4" s="102"/>
      <c r="H4" s="102"/>
      <c r="I4" s="102"/>
      <c r="J4" s="102"/>
      <c r="K4" s="102"/>
      <c r="L4" s="102"/>
      <c r="M4" s="102"/>
    </row>
    <row r="5" spans="1:38">
      <c r="A5" s="691"/>
      <c r="B5" s="692"/>
      <c r="C5" s="711"/>
      <c r="D5" s="693"/>
      <c r="E5" s="690"/>
      <c r="F5" s="690"/>
      <c r="G5" s="690"/>
      <c r="H5" s="690"/>
      <c r="I5" s="690"/>
      <c r="J5" s="690"/>
      <c r="K5" s="690"/>
      <c r="L5" s="690"/>
      <c r="M5" s="690"/>
      <c r="T5" s="391">
        <v>5</v>
      </c>
      <c r="U5" s="391">
        <f t="shared" ref="U5:Z5" si="0">T5+1</f>
        <v>6</v>
      </c>
      <c r="V5" s="391">
        <f t="shared" si="0"/>
        <v>7</v>
      </c>
      <c r="W5" s="391">
        <f t="shared" si="0"/>
        <v>8</v>
      </c>
      <c r="X5" s="391">
        <f t="shared" si="0"/>
        <v>9</v>
      </c>
      <c r="Y5" s="391">
        <f t="shared" si="0"/>
        <v>10</v>
      </c>
      <c r="Z5" s="391">
        <f t="shared" si="0"/>
        <v>11</v>
      </c>
    </row>
    <row r="6" spans="1:38" ht="24">
      <c r="A6" s="689" t="s">
        <v>2</v>
      </c>
      <c r="B6" s="287" t="s">
        <v>3</v>
      </c>
      <c r="C6" s="339" t="s">
        <v>4</v>
      </c>
      <c r="D6" s="287" t="s">
        <v>5</v>
      </c>
      <c r="E6" s="289" t="s">
        <v>677</v>
      </c>
      <c r="F6" s="287" t="s">
        <v>675</v>
      </c>
      <c r="G6" s="290" t="s">
        <v>8</v>
      </c>
      <c r="H6" s="291" t="s">
        <v>9</v>
      </c>
      <c r="I6" s="290" t="s">
        <v>10</v>
      </c>
      <c r="J6" s="291" t="s">
        <v>11</v>
      </c>
      <c r="K6" s="290" t="s">
        <v>12</v>
      </c>
      <c r="L6" s="291" t="s">
        <v>13</v>
      </c>
      <c r="M6" s="290" t="s">
        <v>14</v>
      </c>
      <c r="P6" s="632" t="s">
        <v>3</v>
      </c>
      <c r="Q6" s="633" t="s">
        <v>825</v>
      </c>
      <c r="R6" s="634" t="s">
        <v>824</v>
      </c>
      <c r="S6" s="635" t="s">
        <v>827</v>
      </c>
      <c r="T6" s="636" t="s">
        <v>8</v>
      </c>
      <c r="U6" s="637" t="s">
        <v>9</v>
      </c>
      <c r="V6" s="636" t="s">
        <v>10</v>
      </c>
      <c r="W6" s="637" t="s">
        <v>11</v>
      </c>
      <c r="X6" s="636" t="s">
        <v>12</v>
      </c>
      <c r="Y6" s="637" t="s">
        <v>13</v>
      </c>
      <c r="Z6" s="636" t="s">
        <v>14</v>
      </c>
      <c r="AA6" s="638" t="s">
        <v>4</v>
      </c>
      <c r="AB6" s="638" t="s">
        <v>825</v>
      </c>
      <c r="AC6" s="639" t="s">
        <v>824</v>
      </c>
      <c r="AD6" s="638" t="s">
        <v>832</v>
      </c>
      <c r="AE6" s="641" t="s">
        <v>823</v>
      </c>
      <c r="AF6" s="642" t="s">
        <v>8</v>
      </c>
      <c r="AG6" s="643" t="s">
        <v>9</v>
      </c>
      <c r="AH6" s="642" t="s">
        <v>10</v>
      </c>
      <c r="AI6" s="643" t="s">
        <v>11</v>
      </c>
      <c r="AJ6" s="642" t="s">
        <v>12</v>
      </c>
      <c r="AK6" s="643" t="s">
        <v>13</v>
      </c>
      <c r="AL6" s="642" t="s">
        <v>14</v>
      </c>
    </row>
    <row r="7" spans="1:38">
      <c r="A7" s="678" t="s">
        <v>16</v>
      </c>
      <c r="B7" s="683" t="s">
        <v>1022</v>
      </c>
      <c r="C7" s="680" t="s">
        <v>235</v>
      </c>
      <c r="D7" s="682" t="s">
        <v>1023</v>
      </c>
      <c r="E7" s="681">
        <v>458</v>
      </c>
      <c r="F7" s="679">
        <v>10</v>
      </c>
      <c r="G7" s="649">
        <f t="shared" ref="G7:M7" si="1">T7</f>
        <v>79264</v>
      </c>
      <c r="H7" s="649">
        <f t="shared" si="1"/>
        <v>83249</v>
      </c>
      <c r="I7" s="649">
        <f t="shared" si="1"/>
        <v>87748</v>
      </c>
      <c r="J7" s="649">
        <f t="shared" si="1"/>
        <v>92249</v>
      </c>
      <c r="K7" s="649">
        <f t="shared" si="1"/>
        <v>96961</v>
      </c>
      <c r="L7" s="649">
        <f t="shared" si="1"/>
        <v>102861</v>
      </c>
      <c r="M7" s="649">
        <f t="shared" si="1"/>
        <v>108760</v>
      </c>
      <c r="P7" s="650" t="str">
        <f t="shared" ref="P7:P39" si="2">B7</f>
        <v>59495C</v>
      </c>
      <c r="Q7" s="651" t="s">
        <v>826</v>
      </c>
      <c r="R7" s="650" t="str">
        <f t="shared" ref="R7:R38" si="3">D7</f>
        <v>311 Service Center Analyst</v>
      </c>
      <c r="S7" s="651" t="str">
        <f t="shared" ref="S7:S38" si="4">C7</f>
        <v>51</v>
      </c>
      <c r="T7" s="652">
        <v>79264</v>
      </c>
      <c r="U7" s="652">
        <v>83249</v>
      </c>
      <c r="V7" s="652">
        <v>87748</v>
      </c>
      <c r="W7" s="652">
        <v>92249</v>
      </c>
      <c r="X7" s="652">
        <v>96961</v>
      </c>
      <c r="Y7" s="652">
        <v>102861</v>
      </c>
      <c r="Z7" s="652">
        <v>108760</v>
      </c>
      <c r="AA7" s="653" t="str">
        <f t="shared" ref="AA7:AA39" si="5">B7</f>
        <v>59495C</v>
      </c>
      <c r="AB7" s="653" t="str">
        <f>Q7</f>
        <v>Y</v>
      </c>
      <c r="AC7" s="654" t="str">
        <f t="shared" ref="AC7:AC38" si="6">D7</f>
        <v>311 Service Center Analyst</v>
      </c>
      <c r="AD7" s="653" t="str">
        <f t="shared" ref="AD7:AD38" si="7">C7</f>
        <v>51</v>
      </c>
      <c r="AE7" s="655" t="str">
        <f t="shared" ref="AE7:AE38" si="8">LEFT(A7,1)</f>
        <v>E</v>
      </c>
      <c r="AF7" s="656">
        <f t="shared" ref="AF7:AL7" si="9">IF($AE7="N",ROUND(T7,3),IF($AE7="E",ROUNDUP(T7/2080,3),"check"))</f>
        <v>38.107999999999997</v>
      </c>
      <c r="AG7" s="656">
        <f t="shared" si="9"/>
        <v>40.024000000000001</v>
      </c>
      <c r="AH7" s="656">
        <f t="shared" si="9"/>
        <v>42.186999999999998</v>
      </c>
      <c r="AI7" s="656">
        <f t="shared" si="9"/>
        <v>44.350999999999999</v>
      </c>
      <c r="AJ7" s="656">
        <f t="shared" si="9"/>
        <v>46.616</v>
      </c>
      <c r="AK7" s="656">
        <f t="shared" si="9"/>
        <v>49.452999999999996</v>
      </c>
      <c r="AL7" s="656">
        <f t="shared" si="9"/>
        <v>52.288999999999994</v>
      </c>
    </row>
    <row r="8" spans="1:38" ht="12.75" customHeight="1">
      <c r="A8" s="644" t="s">
        <v>91</v>
      </c>
      <c r="B8" s="645" t="s">
        <v>253</v>
      </c>
      <c r="C8" s="645" t="s">
        <v>254</v>
      </c>
      <c r="D8" s="646" t="s">
        <v>255</v>
      </c>
      <c r="E8" s="647">
        <v>358</v>
      </c>
      <c r="F8" s="648">
        <v>7</v>
      </c>
      <c r="G8" s="649">
        <f t="shared" ref="G8:M8" ca="1" si="10">T8</f>
        <v>29.225167070658166</v>
      </c>
      <c r="H8" s="649">
        <f t="shared" ca="1" si="10"/>
        <v>30.916697226505075</v>
      </c>
      <c r="I8" s="649">
        <f t="shared" ca="1" si="10"/>
        <v>32.512023616584273</v>
      </c>
      <c r="J8" s="649">
        <f t="shared" ca="1" si="10"/>
        <v>34.328511061585687</v>
      </c>
      <c r="K8" s="649">
        <f t="shared" ca="1" si="10"/>
        <v>36.184106254103817</v>
      </c>
      <c r="L8" s="649">
        <f t="shared" ca="1" si="10"/>
        <v>38.38762554521913</v>
      </c>
      <c r="M8" s="649">
        <f t="shared" ca="1" si="10"/>
        <v>40.591144836334415</v>
      </c>
      <c r="P8" s="650" t="str">
        <f t="shared" si="2"/>
        <v>00003C</v>
      </c>
      <c r="Q8" s="651" t="s">
        <v>826</v>
      </c>
      <c r="R8" s="650" t="str">
        <f t="shared" si="3"/>
        <v>311 Training Coordinator</v>
      </c>
      <c r="S8" s="651" t="str">
        <f t="shared" si="4"/>
        <v>16</v>
      </c>
      <c r="T8" s="652" cm="1">
        <f t="array" aca="1" ref="T8" ca="1">IF($Q8="Y",VLOOKUP($P8,INDIRECT($Q$3),T$5,0)*INDIRECT($P$2),VLOOKUP($P8,INDIRECT($Q$3),T$5,0))</f>
        <v>29.225167070658166</v>
      </c>
      <c r="U8" s="652" cm="1">
        <f t="array" aca="1" ref="U8" ca="1">IF($Q8="Y",VLOOKUP($P8,INDIRECT($Q$3),U$5,0)*INDIRECT($P$2),VLOOKUP($P8,INDIRECT($Q$3),U$5,0))</f>
        <v>30.916697226505075</v>
      </c>
      <c r="V8" s="652" cm="1">
        <f t="array" aca="1" ref="V8" ca="1">IF($Q8="Y",VLOOKUP($P8,INDIRECT($Q$3),V$5,0)*INDIRECT($P$2),VLOOKUP($P8,INDIRECT($Q$3),V$5,0))</f>
        <v>32.512023616584273</v>
      </c>
      <c r="W8" s="652" cm="1">
        <f t="array" aca="1" ref="W8" ca="1">IF($Q8="Y",VLOOKUP($P8,INDIRECT($Q$3),W$5,0)*INDIRECT($P$2),VLOOKUP($P8,INDIRECT($Q$3),W$5,0))</f>
        <v>34.328511061585687</v>
      </c>
      <c r="X8" s="652" cm="1">
        <f t="array" aca="1" ref="X8" ca="1">IF($Q8="Y",VLOOKUP($P8,INDIRECT($Q$3),X$5,0)*INDIRECT($P$2),VLOOKUP($P8,INDIRECT($Q$3),X$5,0))</f>
        <v>36.184106254103817</v>
      </c>
      <c r="Y8" s="652" cm="1">
        <f t="array" aca="1" ref="Y8" ca="1">IF($Q8="Y",VLOOKUP($P8,INDIRECT($Q$3),Y$5,0)*INDIRECT($P$2),VLOOKUP($P8,INDIRECT($Q$3),Y$5,0))</f>
        <v>38.38762554521913</v>
      </c>
      <c r="Z8" s="652" cm="1">
        <f t="array" aca="1" ref="Z8" ca="1">IF($Q8="Y",VLOOKUP($P8,INDIRECT($Q$3),Z$5,0)*INDIRECT($P$2),VLOOKUP($P8,INDIRECT($Q$3),Z$5,0))</f>
        <v>40.591144836334415</v>
      </c>
      <c r="AA8" s="653" t="str">
        <f t="shared" si="5"/>
        <v>00003C</v>
      </c>
      <c r="AB8" s="653" t="str">
        <f>Q8</f>
        <v>Y</v>
      </c>
      <c r="AC8" s="654" t="str">
        <f t="shared" si="6"/>
        <v>311 Training Coordinator</v>
      </c>
      <c r="AD8" s="653" t="str">
        <f t="shared" si="7"/>
        <v>16</v>
      </c>
      <c r="AE8" s="655" t="str">
        <f t="shared" si="8"/>
        <v>N</v>
      </c>
      <c r="AF8" s="656">
        <f t="shared" ref="AF8:AL8" ca="1" si="11">IF($AE8="N",ROUND(T8,3),IF($AE8="E",ROUNDUP(T8/2080,3),"check"))</f>
        <v>29.225000000000001</v>
      </c>
      <c r="AG8" s="656">
        <f t="shared" ca="1" si="11"/>
        <v>30.917000000000002</v>
      </c>
      <c r="AH8" s="656">
        <f t="shared" ca="1" si="11"/>
        <v>32.512</v>
      </c>
      <c r="AI8" s="656">
        <f t="shared" ca="1" si="11"/>
        <v>34.329000000000001</v>
      </c>
      <c r="AJ8" s="656">
        <f t="shared" ca="1" si="11"/>
        <v>36.183999999999997</v>
      </c>
      <c r="AK8" s="656">
        <f t="shared" ca="1" si="11"/>
        <v>38.387999999999998</v>
      </c>
      <c r="AL8" s="656">
        <f t="shared" ca="1" si="11"/>
        <v>40.591000000000001</v>
      </c>
    </row>
    <row r="9" spans="1:38" ht="12.75" customHeight="1">
      <c r="A9" s="644" t="s">
        <v>91</v>
      </c>
      <c r="B9" s="645" t="s">
        <v>1049</v>
      </c>
      <c r="C9" s="645" t="s">
        <v>856</v>
      </c>
      <c r="D9" s="646" t="s">
        <v>1048</v>
      </c>
      <c r="E9" s="647">
        <v>368</v>
      </c>
      <c r="F9" s="648">
        <v>8</v>
      </c>
      <c r="G9" s="649">
        <f t="shared" ref="G9:M9" si="12">T9</f>
        <v>30.573</v>
      </c>
      <c r="H9" s="649">
        <f t="shared" si="12"/>
        <v>32.249000000000002</v>
      </c>
      <c r="I9" s="649">
        <f t="shared" si="12"/>
        <v>33.923999999999999</v>
      </c>
      <c r="J9" s="649">
        <f t="shared" si="12"/>
        <v>35.701000000000001</v>
      </c>
      <c r="K9" s="649">
        <f t="shared" si="12"/>
        <v>37.6</v>
      </c>
      <c r="L9" s="649">
        <f t="shared" si="12"/>
        <v>39.956000000000003</v>
      </c>
      <c r="M9" s="649">
        <f t="shared" si="12"/>
        <v>42.311999999999998</v>
      </c>
      <c r="P9" s="650" t="str">
        <f t="shared" si="2"/>
        <v>59498C</v>
      </c>
      <c r="Q9" s="651" t="s">
        <v>826</v>
      </c>
      <c r="R9" s="650" t="str">
        <f t="shared" si="3"/>
        <v>911 Program Coordinator</v>
      </c>
      <c r="S9" s="651" t="str">
        <f t="shared" si="4"/>
        <v>90</v>
      </c>
      <c r="T9" s="652">
        <v>30.573</v>
      </c>
      <c r="U9" s="652">
        <v>32.249000000000002</v>
      </c>
      <c r="V9" s="652">
        <v>33.923999999999999</v>
      </c>
      <c r="W9" s="652">
        <v>35.701000000000001</v>
      </c>
      <c r="X9" s="652">
        <v>37.6</v>
      </c>
      <c r="Y9" s="652">
        <v>39.956000000000003</v>
      </c>
      <c r="Z9" s="652">
        <v>42.311999999999998</v>
      </c>
      <c r="AA9" s="653" t="str">
        <f t="shared" si="5"/>
        <v>59498C</v>
      </c>
      <c r="AB9" s="653" t="str">
        <f>Q9</f>
        <v>Y</v>
      </c>
      <c r="AC9" s="654" t="str">
        <f t="shared" si="6"/>
        <v>911 Program Coordinator</v>
      </c>
      <c r="AD9" s="653" t="str">
        <f t="shared" si="7"/>
        <v>90</v>
      </c>
      <c r="AE9" s="655" t="str">
        <f t="shared" si="8"/>
        <v>N</v>
      </c>
      <c r="AF9" s="656">
        <f t="shared" ref="AF9:AL9" si="13">IF($AE9="N",ROUND(T9,3),IF($AE9="E",ROUNDUP(T9/2080,3),"check"))</f>
        <v>30.573</v>
      </c>
      <c r="AG9" s="656">
        <f t="shared" si="13"/>
        <v>32.249000000000002</v>
      </c>
      <c r="AH9" s="656">
        <f t="shared" si="13"/>
        <v>33.923999999999999</v>
      </c>
      <c r="AI9" s="656">
        <f t="shared" si="13"/>
        <v>35.701000000000001</v>
      </c>
      <c r="AJ9" s="656">
        <f t="shared" si="13"/>
        <v>37.6</v>
      </c>
      <c r="AK9" s="656">
        <f t="shared" si="13"/>
        <v>39.956000000000003</v>
      </c>
      <c r="AL9" s="656">
        <f t="shared" si="13"/>
        <v>42.311999999999998</v>
      </c>
    </row>
    <row r="10" spans="1:38" ht="12.75" customHeight="1">
      <c r="A10" s="259" t="s">
        <v>16</v>
      </c>
      <c r="B10" s="584" t="s">
        <v>437</v>
      </c>
      <c r="C10" s="584" t="s">
        <v>867</v>
      </c>
      <c r="D10" s="606" t="s">
        <v>420</v>
      </c>
      <c r="E10" s="617">
        <v>365</v>
      </c>
      <c r="F10" s="586">
        <v>8</v>
      </c>
      <c r="G10" s="285">
        <f t="shared" ref="G10:G36" ca="1" si="14">T10</f>
        <v>64867.759487017662</v>
      </c>
      <c r="H10" s="285">
        <f t="shared" ref="H10:H36" ca="1" si="15">U10</f>
        <v>68426.31209995762</v>
      </c>
      <c r="I10" s="285">
        <f t="shared" ref="I10:I36" ca="1" si="16">V10</f>
        <v>71981.861714911967</v>
      </c>
      <c r="J10" s="285">
        <f t="shared" ref="J10:J36" ca="1" si="17">W10</f>
        <v>75750.624186844128</v>
      </c>
      <c r="K10" s="285">
        <f t="shared" ref="K10:K36" ca="1" si="18">X10</f>
        <v>79777.644485538229</v>
      </c>
      <c r="L10" s="285">
        <f t="shared" ref="L10:L36" ca="1" si="19">Y10</f>
        <v>84776.040493092631</v>
      </c>
      <c r="M10" s="285">
        <f t="shared" ref="M10:M36" ca="1" si="20">Z10</f>
        <v>89774.436500647003</v>
      </c>
      <c r="P10" s="409" t="str">
        <f t="shared" si="2"/>
        <v>00027C</v>
      </c>
      <c r="Q10" s="397" t="s">
        <v>826</v>
      </c>
      <c r="R10" s="409" t="str">
        <f t="shared" si="3"/>
        <v>911 Training and Quality Assurance Specialist</v>
      </c>
      <c r="S10" s="397" t="str">
        <f t="shared" si="4"/>
        <v>29</v>
      </c>
      <c r="T10" s="394" cm="1">
        <f t="array" aca="1" ref="T10" ca="1">IF($Q10="Y",VLOOKUP($P10,INDIRECT($Q$3),T$5,0)*INDIRECT($P$2),VLOOKUP($P10,INDIRECT($Q$3),T$5,0))</f>
        <v>64867.759487017662</v>
      </c>
      <c r="U10" s="394" cm="1">
        <f t="array" aca="1" ref="U10" ca="1">IF($Q10="Y",VLOOKUP($P10,INDIRECT($Q$3),U$5,0)*INDIRECT($P$2),VLOOKUP($P10,INDIRECT($Q$3),U$5,0))</f>
        <v>68426.31209995762</v>
      </c>
      <c r="V10" s="394" cm="1">
        <f t="array" aca="1" ref="V10" ca="1">IF($Q10="Y",VLOOKUP($P10,INDIRECT($Q$3),V$5,0)*INDIRECT($P$2),VLOOKUP($P10,INDIRECT($Q$3),V$5,0))</f>
        <v>71981.861714911967</v>
      </c>
      <c r="W10" s="394" cm="1">
        <f t="array" aca="1" ref="W10" ca="1">IF($Q10="Y",VLOOKUP($P10,INDIRECT($Q$3),W$5,0)*INDIRECT($P$2),VLOOKUP($P10,INDIRECT($Q$3),W$5,0))</f>
        <v>75750.624186844128</v>
      </c>
      <c r="X10" s="394" cm="1">
        <f t="array" aca="1" ref="X10" ca="1">IF($Q10="Y",VLOOKUP($P10,INDIRECT($Q$3),X$5,0)*INDIRECT($P$2),VLOOKUP($P10,INDIRECT($Q$3),X$5,0))</f>
        <v>79777.644485538229</v>
      </c>
      <c r="Y10" s="394" cm="1">
        <f t="array" aca="1" ref="Y10" ca="1">IF($Q10="Y",VLOOKUP($P10,INDIRECT($Q$3),Y$5,0)*INDIRECT($P$2),VLOOKUP($P10,INDIRECT($Q$3),Y$5,0))</f>
        <v>84776.040493092631</v>
      </c>
      <c r="Z10" s="394" cm="1">
        <f t="array" aca="1" ref="Z10" ca="1">IF($Q10="Y",VLOOKUP($P10,INDIRECT($Q$3),Z$5,0)*INDIRECT($P$2),VLOOKUP($P10,INDIRECT($Q$3),Z$5,0))</f>
        <v>89774.436500647003</v>
      </c>
      <c r="AA10" s="406" t="str">
        <f t="shared" si="5"/>
        <v>00027C</v>
      </c>
      <c r="AB10" s="406" t="str">
        <f t="shared" ref="AB10:AB41" si="21">Q10</f>
        <v>Y</v>
      </c>
      <c r="AC10" s="412" t="str">
        <f t="shared" si="6"/>
        <v>911 Training and Quality Assurance Specialist</v>
      </c>
      <c r="AD10" s="406" t="str">
        <f t="shared" si="7"/>
        <v>29</v>
      </c>
      <c r="AE10" s="398" t="str">
        <f t="shared" si="8"/>
        <v>E</v>
      </c>
      <c r="AF10" s="403">
        <f t="shared" ref="AF10:AF36" ca="1" si="22">IF($AE10="N",ROUND(T10,3),IF($AE10="E",ROUNDUP(T10/2080,3),"check"))</f>
        <v>31.187000000000001</v>
      </c>
      <c r="AG10" s="403">
        <f t="shared" ref="AG10:AG36" ca="1" si="23">IF($AE10="N",ROUND(U10,3),IF($AE10="E",ROUNDUP(U10/2080,3),"check"))</f>
        <v>32.897999999999996</v>
      </c>
      <c r="AH10" s="403">
        <f t="shared" ref="AH10:AH36" ca="1" si="24">IF($AE10="N",ROUND(V10,3),IF($AE10="E",ROUNDUP(V10/2080,3),"check"))</f>
        <v>34.606999999999999</v>
      </c>
      <c r="AI10" s="403">
        <f t="shared" ref="AI10:AI36" ca="1" si="25">IF($AE10="N",ROUND(W10,3),IF($AE10="E",ROUNDUP(W10/2080,3),"check"))</f>
        <v>36.418999999999997</v>
      </c>
      <c r="AJ10" s="403">
        <f t="shared" ref="AJ10:AJ36" ca="1" si="26">IF($AE10="N",ROUND(X10,3),IF($AE10="E",ROUNDUP(X10/2080,3),"check"))</f>
        <v>38.354999999999997</v>
      </c>
      <c r="AK10" s="403">
        <f t="shared" ref="AK10:AK36" ca="1" si="27">IF($AE10="N",ROUND(Y10,3),IF($AE10="E",ROUNDUP(Y10/2080,3),"check"))</f>
        <v>40.757999999999996</v>
      </c>
      <c r="AL10" s="403">
        <f t="shared" ref="AL10:AL36" ca="1" si="28">IF($AE10="N",ROUND(Z10,3),IF($AE10="E",ROUNDUP(Z10/2080,3),"check"))</f>
        <v>43.160999999999994</v>
      </c>
    </row>
    <row r="11" spans="1:38" ht="12.75" customHeight="1">
      <c r="A11" s="259" t="s">
        <v>91</v>
      </c>
      <c r="B11" s="584" t="s">
        <v>256</v>
      </c>
      <c r="C11" s="584" t="s">
        <v>257</v>
      </c>
      <c r="D11" s="606" t="s">
        <v>258</v>
      </c>
      <c r="E11" s="600">
        <v>363</v>
      </c>
      <c r="F11" s="586">
        <v>8</v>
      </c>
      <c r="G11" s="285">
        <f t="shared" ca="1" si="14"/>
        <v>29.622842629139058</v>
      </c>
      <c r="H11" s="285">
        <f t="shared" ca="1" si="15"/>
        <v>31.11856662581458</v>
      </c>
      <c r="I11" s="285">
        <f t="shared" ca="1" si="16"/>
        <v>32.79331550240105</v>
      </c>
      <c r="J11" s="285">
        <f t="shared" ca="1" si="17"/>
        <v>34.530145587343746</v>
      </c>
      <c r="K11" s="285">
        <f t="shared" ca="1" si="18"/>
        <v>36.347825618052681</v>
      </c>
      <c r="L11" s="285">
        <f t="shared" ca="1" si="19"/>
        <v>38.555539358378887</v>
      </c>
      <c r="M11" s="285">
        <f t="shared" ca="1" si="20"/>
        <v>40.763253098705079</v>
      </c>
      <c r="P11" s="409" t="str">
        <f t="shared" si="2"/>
        <v>00180C</v>
      </c>
      <c r="Q11" s="397" t="s">
        <v>826</v>
      </c>
      <c r="R11" s="409" t="str">
        <f t="shared" si="3"/>
        <v xml:space="preserve">Accountant I </v>
      </c>
      <c r="S11" s="397" t="str">
        <f t="shared" si="4"/>
        <v>25</v>
      </c>
      <c r="T11" s="394" cm="1">
        <f t="array" aca="1" ref="T11" ca="1">IF($Q11="Y",VLOOKUP($P11,INDIRECT($Q$3),T$5,0)*INDIRECT($P$2),VLOOKUP($P11,INDIRECT($Q$3),T$5,0))</f>
        <v>29.622842629139058</v>
      </c>
      <c r="U11" s="394" cm="1">
        <f t="array" aca="1" ref="U11" ca="1">IF($Q11="Y",VLOOKUP($P11,INDIRECT($Q$3),U$5,0)*INDIRECT($P$2),VLOOKUP($P11,INDIRECT($Q$3),U$5,0))</f>
        <v>31.11856662581458</v>
      </c>
      <c r="V11" s="394" cm="1">
        <f t="array" aca="1" ref="V11" ca="1">IF($Q11="Y",VLOOKUP($P11,INDIRECT($Q$3),V$5,0)*INDIRECT($P$2),VLOOKUP($P11,INDIRECT($Q$3),V$5,0))</f>
        <v>32.79331550240105</v>
      </c>
      <c r="W11" s="394" cm="1">
        <f t="array" aca="1" ref="W11" ca="1">IF($Q11="Y",VLOOKUP($P11,INDIRECT($Q$3),W$5,0)*INDIRECT($P$2),VLOOKUP($P11,INDIRECT($Q$3),W$5,0))</f>
        <v>34.530145587343746</v>
      </c>
      <c r="X11" s="394" cm="1">
        <f t="array" aca="1" ref="X11" ca="1">IF($Q11="Y",VLOOKUP($P11,INDIRECT($Q$3),X$5,0)*INDIRECT($P$2),VLOOKUP($P11,INDIRECT($Q$3),X$5,0))</f>
        <v>36.347825618052681</v>
      </c>
      <c r="Y11" s="394" cm="1">
        <f t="array" aca="1" ref="Y11" ca="1">IF($Q11="Y",VLOOKUP($P11,INDIRECT($Q$3),Y$5,0)*INDIRECT($P$2),VLOOKUP($P11,INDIRECT($Q$3),Y$5,0))</f>
        <v>38.555539358378887</v>
      </c>
      <c r="Z11" s="394" cm="1">
        <f t="array" aca="1" ref="Z11" ca="1">IF($Q11="Y",VLOOKUP($P11,INDIRECT($Q$3),Z$5,0)*INDIRECT($P$2),VLOOKUP($P11,INDIRECT($Q$3),Z$5,0))</f>
        <v>40.763253098705079</v>
      </c>
      <c r="AA11" s="406" t="str">
        <f t="shared" si="5"/>
        <v>00180C</v>
      </c>
      <c r="AB11" s="406" t="str">
        <f t="shared" si="21"/>
        <v>Y</v>
      </c>
      <c r="AC11" s="412" t="str">
        <f t="shared" si="6"/>
        <v xml:space="preserve">Accountant I </v>
      </c>
      <c r="AD11" s="406" t="str">
        <f t="shared" si="7"/>
        <v>25</v>
      </c>
      <c r="AE11" s="398" t="str">
        <f t="shared" si="8"/>
        <v>N</v>
      </c>
      <c r="AF11" s="403">
        <f t="shared" ca="1" si="22"/>
        <v>29.623000000000001</v>
      </c>
      <c r="AG11" s="403">
        <f t="shared" ca="1" si="23"/>
        <v>31.119</v>
      </c>
      <c r="AH11" s="403">
        <f t="shared" ca="1" si="24"/>
        <v>32.792999999999999</v>
      </c>
      <c r="AI11" s="403">
        <f t="shared" ca="1" si="25"/>
        <v>34.53</v>
      </c>
      <c r="AJ11" s="403">
        <f t="shared" ca="1" si="26"/>
        <v>36.347999999999999</v>
      </c>
      <c r="AK11" s="403">
        <f t="shared" ca="1" si="27"/>
        <v>38.555999999999997</v>
      </c>
      <c r="AL11" s="403">
        <f t="shared" ca="1" si="28"/>
        <v>40.762999999999998</v>
      </c>
    </row>
    <row r="12" spans="1:38" ht="12.75" customHeight="1">
      <c r="A12" s="259" t="s">
        <v>16</v>
      </c>
      <c r="B12" s="584" t="s">
        <v>17</v>
      </c>
      <c r="C12" s="584">
        <v>40</v>
      </c>
      <c r="D12" s="606" t="s">
        <v>18</v>
      </c>
      <c r="E12" s="600">
        <v>420</v>
      </c>
      <c r="F12" s="586">
        <v>9</v>
      </c>
      <c r="G12" s="285">
        <f t="shared" ca="1" si="14"/>
        <v>69969.853064557727</v>
      </c>
      <c r="H12" s="285">
        <f t="shared" ca="1" si="15"/>
        <v>73693.570566705865</v>
      </c>
      <c r="I12" s="285">
        <f t="shared" ca="1" si="16"/>
        <v>77807.67780698245</v>
      </c>
      <c r="J12" s="285">
        <f t="shared" ca="1" si="17"/>
        <v>82050.913960639955</v>
      </c>
      <c r="K12" s="285">
        <f t="shared" ca="1" si="18"/>
        <v>86375.23105990875</v>
      </c>
      <c r="L12" s="285">
        <f t="shared" ca="1" si="19"/>
        <v>91542.647983561998</v>
      </c>
      <c r="M12" s="285">
        <f t="shared" ca="1" si="20"/>
        <v>96710.064907215332</v>
      </c>
      <c r="P12" s="409" t="str">
        <f t="shared" si="2"/>
        <v>00220C</v>
      </c>
      <c r="Q12" s="397" t="s">
        <v>826</v>
      </c>
      <c r="R12" s="409" t="str">
        <f t="shared" si="3"/>
        <v xml:space="preserve">Accountant II </v>
      </c>
      <c r="S12" s="397">
        <f t="shared" si="4"/>
        <v>40</v>
      </c>
      <c r="T12" s="394" cm="1">
        <f t="array" aca="1" ref="T12" ca="1">IF($Q12="Y",VLOOKUP($P12,INDIRECT($Q$3),T$5,0)*INDIRECT($P$2),VLOOKUP($P12,INDIRECT($Q$3),T$5,0))</f>
        <v>69969.853064557727</v>
      </c>
      <c r="U12" s="394" cm="1">
        <f t="array" aca="1" ref="U12" ca="1">IF($Q12="Y",VLOOKUP($P12,INDIRECT($Q$3),U$5,0)*INDIRECT($P$2),VLOOKUP($P12,INDIRECT($Q$3),U$5,0))</f>
        <v>73693.570566705865</v>
      </c>
      <c r="V12" s="394" cm="1">
        <f t="array" aca="1" ref="V12" ca="1">IF($Q12="Y",VLOOKUP($P12,INDIRECT($Q$3),V$5,0)*INDIRECT($P$2),VLOOKUP($P12,INDIRECT($Q$3),V$5,0))</f>
        <v>77807.67780698245</v>
      </c>
      <c r="W12" s="394" cm="1">
        <f t="array" aca="1" ref="W12" ca="1">IF($Q12="Y",VLOOKUP($P12,INDIRECT($Q$3),W$5,0)*INDIRECT($P$2),VLOOKUP($P12,INDIRECT($Q$3),W$5,0))</f>
        <v>82050.913960639955</v>
      </c>
      <c r="X12" s="394" cm="1">
        <f t="array" aca="1" ref="X12" ca="1">IF($Q12="Y",VLOOKUP($P12,INDIRECT($Q$3),X$5,0)*INDIRECT($P$2),VLOOKUP($P12,INDIRECT($Q$3),X$5,0))</f>
        <v>86375.23105990875</v>
      </c>
      <c r="Y12" s="394" cm="1">
        <f t="array" aca="1" ref="Y12" ca="1">IF($Q12="Y",VLOOKUP($P12,INDIRECT($Q$3),Y$5,0)*INDIRECT($P$2),VLOOKUP($P12,INDIRECT($Q$3),Y$5,0))</f>
        <v>91542.647983561998</v>
      </c>
      <c r="Z12" s="394" cm="1">
        <f t="array" aca="1" ref="Z12" ca="1">IF($Q12="Y",VLOOKUP($P12,INDIRECT($Q$3),Z$5,0)*INDIRECT($P$2),VLOOKUP($P12,INDIRECT($Q$3),Z$5,0))</f>
        <v>96710.064907215332</v>
      </c>
      <c r="AA12" s="406" t="str">
        <f t="shared" si="5"/>
        <v>00220C</v>
      </c>
      <c r="AB12" s="406" t="str">
        <f t="shared" si="21"/>
        <v>Y</v>
      </c>
      <c r="AC12" s="412" t="str">
        <f t="shared" si="6"/>
        <v xml:space="preserve">Accountant II </v>
      </c>
      <c r="AD12" s="406">
        <f t="shared" si="7"/>
        <v>40</v>
      </c>
      <c r="AE12" s="398" t="str">
        <f t="shared" si="8"/>
        <v>E</v>
      </c>
      <c r="AF12" s="403">
        <f t="shared" ca="1" si="22"/>
        <v>33.64</v>
      </c>
      <c r="AG12" s="403">
        <f t="shared" ca="1" si="23"/>
        <v>35.43</v>
      </c>
      <c r="AH12" s="403">
        <f t="shared" ca="1" si="24"/>
        <v>37.407999999999994</v>
      </c>
      <c r="AI12" s="403">
        <f t="shared" ca="1" si="25"/>
        <v>39.448</v>
      </c>
      <c r="AJ12" s="403">
        <f t="shared" ca="1" si="26"/>
        <v>41.527000000000001</v>
      </c>
      <c r="AK12" s="403">
        <f t="shared" ca="1" si="27"/>
        <v>44.010999999999996</v>
      </c>
      <c r="AL12" s="403">
        <f t="shared" ca="1" si="28"/>
        <v>46.495999999999995</v>
      </c>
    </row>
    <row r="13" spans="1:38" ht="12.75" customHeight="1">
      <c r="A13" s="259" t="s">
        <v>16</v>
      </c>
      <c r="B13" s="584" t="s">
        <v>436</v>
      </c>
      <c r="C13" s="584">
        <v>35</v>
      </c>
      <c r="D13" s="606" t="s">
        <v>431</v>
      </c>
      <c r="E13" s="600">
        <v>378</v>
      </c>
      <c r="F13" s="586">
        <v>8</v>
      </c>
      <c r="G13" s="285">
        <f t="shared" ca="1" si="14"/>
        <v>64867.759487017662</v>
      </c>
      <c r="H13" s="285">
        <f t="shared" ca="1" si="15"/>
        <v>68426.31209995762</v>
      </c>
      <c r="I13" s="285">
        <f t="shared" ca="1" si="16"/>
        <v>71981.861714911967</v>
      </c>
      <c r="J13" s="285">
        <f t="shared" ca="1" si="17"/>
        <v>75750.624186844128</v>
      </c>
      <c r="K13" s="285">
        <f t="shared" ca="1" si="18"/>
        <v>79777.644485538229</v>
      </c>
      <c r="L13" s="285">
        <f t="shared" ca="1" si="19"/>
        <v>85278.01790303897</v>
      </c>
      <c r="M13" s="285">
        <f t="shared" ca="1" si="20"/>
        <v>90778.391320539726</v>
      </c>
      <c r="P13" s="409" t="str">
        <f t="shared" si="2"/>
        <v>00005C</v>
      </c>
      <c r="Q13" s="397" t="s">
        <v>826</v>
      </c>
      <c r="R13" s="409" t="str">
        <f t="shared" si="3"/>
        <v>ADA Language Access Specialist</v>
      </c>
      <c r="S13" s="397">
        <f t="shared" si="4"/>
        <v>35</v>
      </c>
      <c r="T13" s="394" cm="1">
        <f t="array" aca="1" ref="T13" ca="1">IF($Q13="Y",VLOOKUP($P13,INDIRECT($Q$3),T$5,0)*INDIRECT($P$2),VLOOKUP($P13,INDIRECT($Q$3),T$5,0))</f>
        <v>64867.759487017662</v>
      </c>
      <c r="U13" s="394" cm="1">
        <f t="array" aca="1" ref="U13" ca="1">IF($Q13="Y",VLOOKUP($P13,INDIRECT($Q$3),U$5,0)*INDIRECT($P$2),VLOOKUP($P13,INDIRECT($Q$3),U$5,0))</f>
        <v>68426.31209995762</v>
      </c>
      <c r="V13" s="394" cm="1">
        <f t="array" aca="1" ref="V13" ca="1">IF($Q13="Y",VLOOKUP($P13,INDIRECT($Q$3),V$5,0)*INDIRECT($P$2),VLOOKUP($P13,INDIRECT($Q$3),V$5,0))</f>
        <v>71981.861714911967</v>
      </c>
      <c r="W13" s="394" cm="1">
        <f t="array" aca="1" ref="W13" ca="1">IF($Q13="Y",VLOOKUP($P13,INDIRECT($Q$3),W$5,0)*INDIRECT($P$2),VLOOKUP($P13,INDIRECT($Q$3),W$5,0))</f>
        <v>75750.624186844128</v>
      </c>
      <c r="X13" s="394" cm="1">
        <f t="array" aca="1" ref="X13" ca="1">IF($Q13="Y",VLOOKUP($P13,INDIRECT($Q$3),X$5,0)*INDIRECT($P$2),VLOOKUP($P13,INDIRECT($Q$3),X$5,0))</f>
        <v>79777.644485538229</v>
      </c>
      <c r="Y13" s="394" cm="1">
        <f t="array" aca="1" ref="Y13" ca="1">IF($Q13="Y",VLOOKUP($P13,INDIRECT($Q$3),Y$5,0)*INDIRECT($P$2),VLOOKUP($P13,INDIRECT($Q$3),Y$5,0))</f>
        <v>85278.01790303897</v>
      </c>
      <c r="Z13" s="394" cm="1">
        <f t="array" aca="1" ref="Z13" ca="1">IF($Q13="Y",VLOOKUP($P13,INDIRECT($Q$3),Z$5,0)*INDIRECT($P$2),VLOOKUP($P13,INDIRECT($Q$3),Z$5,0))</f>
        <v>90778.391320539726</v>
      </c>
      <c r="AA13" s="406" t="str">
        <f t="shared" si="5"/>
        <v>00005C</v>
      </c>
      <c r="AB13" s="406" t="str">
        <f t="shared" si="21"/>
        <v>Y</v>
      </c>
      <c r="AC13" s="412" t="str">
        <f t="shared" si="6"/>
        <v>ADA Language Access Specialist</v>
      </c>
      <c r="AD13" s="406">
        <f t="shared" si="7"/>
        <v>35</v>
      </c>
      <c r="AE13" s="398" t="str">
        <f t="shared" si="8"/>
        <v>E</v>
      </c>
      <c r="AF13" s="403">
        <f t="shared" ca="1" si="22"/>
        <v>31.187000000000001</v>
      </c>
      <c r="AG13" s="403">
        <f t="shared" ca="1" si="23"/>
        <v>32.897999999999996</v>
      </c>
      <c r="AH13" s="403">
        <f t="shared" ca="1" si="24"/>
        <v>34.606999999999999</v>
      </c>
      <c r="AI13" s="403">
        <f t="shared" ca="1" si="25"/>
        <v>36.418999999999997</v>
      </c>
      <c r="AJ13" s="403">
        <f t="shared" ca="1" si="26"/>
        <v>38.354999999999997</v>
      </c>
      <c r="AK13" s="403">
        <f t="shared" ca="1" si="27"/>
        <v>41</v>
      </c>
      <c r="AL13" s="403">
        <f t="shared" ca="1" si="28"/>
        <v>43.643999999999998</v>
      </c>
    </row>
    <row r="14" spans="1:38" ht="12.75" customHeight="1">
      <c r="A14" s="272" t="s">
        <v>91</v>
      </c>
      <c r="B14" s="583" t="s">
        <v>259</v>
      </c>
      <c r="C14" s="583" t="s">
        <v>260</v>
      </c>
      <c r="D14" s="598" t="s">
        <v>261</v>
      </c>
      <c r="E14" s="600">
        <v>343</v>
      </c>
      <c r="F14" s="586">
        <v>7</v>
      </c>
      <c r="G14" s="285">
        <f t="shared" ca="1" si="14"/>
        <v>27.704633686911393</v>
      </c>
      <c r="H14" s="285">
        <f t="shared" ca="1" si="15"/>
        <v>29.339867818957213</v>
      </c>
      <c r="I14" s="285">
        <f t="shared" ca="1" si="16"/>
        <v>30.854360553042731</v>
      </c>
      <c r="J14" s="285">
        <f t="shared" ca="1" si="17"/>
        <v>32.570978151543876</v>
      </c>
      <c r="K14" s="285">
        <f t="shared" ca="1" si="18"/>
        <v>34.289039499076559</v>
      </c>
      <c r="L14" s="285">
        <f t="shared" ca="1" si="19"/>
        <v>36.395782196508641</v>
      </c>
      <c r="M14" s="285">
        <f t="shared" ca="1" si="20"/>
        <v>38.502524893940738</v>
      </c>
      <c r="P14" s="409" t="str">
        <f t="shared" si="2"/>
        <v>00330C</v>
      </c>
      <c r="Q14" s="397" t="s">
        <v>826</v>
      </c>
      <c r="R14" s="409" t="str">
        <f t="shared" si="3"/>
        <v xml:space="preserve">Administrative Analyst I </v>
      </c>
      <c r="S14" s="397" t="str">
        <f t="shared" si="4"/>
        <v>09</v>
      </c>
      <c r="T14" s="394" cm="1">
        <f t="array" aca="1" ref="T14" ca="1">IF($Q14="Y",VLOOKUP($P14,INDIRECT($Q$3),T$5,0)*INDIRECT($P$2),VLOOKUP($P14,INDIRECT($Q$3),T$5,0))</f>
        <v>27.704633686911393</v>
      </c>
      <c r="U14" s="394" cm="1">
        <f t="array" aca="1" ref="U14" ca="1">IF($Q14="Y",VLOOKUP($P14,INDIRECT($Q$3),U$5,0)*INDIRECT($P$2),VLOOKUP($P14,INDIRECT($Q$3),U$5,0))</f>
        <v>29.339867818957213</v>
      </c>
      <c r="V14" s="394" cm="1">
        <f t="array" aca="1" ref="V14" ca="1">IF($Q14="Y",VLOOKUP($P14,INDIRECT($Q$3),V$5,0)*INDIRECT($P$2),VLOOKUP($P14,INDIRECT($Q$3),V$5,0))</f>
        <v>30.854360553042731</v>
      </c>
      <c r="W14" s="394" cm="1">
        <f t="array" aca="1" ref="W14" ca="1">IF($Q14="Y",VLOOKUP($P14,INDIRECT($Q$3),W$5,0)*INDIRECT($P$2),VLOOKUP($P14,INDIRECT($Q$3),W$5,0))</f>
        <v>32.570978151543876</v>
      </c>
      <c r="X14" s="394" cm="1">
        <f t="array" aca="1" ref="X14" ca="1">IF($Q14="Y",VLOOKUP($P14,INDIRECT($Q$3),X$5,0)*INDIRECT($P$2),VLOOKUP($P14,INDIRECT($Q$3),X$5,0))</f>
        <v>34.289039499076559</v>
      </c>
      <c r="Y14" s="394" cm="1">
        <f t="array" aca="1" ref="Y14" ca="1">IF($Q14="Y",VLOOKUP($P14,INDIRECT($Q$3),Y$5,0)*INDIRECT($P$2),VLOOKUP($P14,INDIRECT($Q$3),Y$5,0))</f>
        <v>36.395782196508641</v>
      </c>
      <c r="Z14" s="394" cm="1">
        <f t="array" aca="1" ref="Z14" ca="1">IF($Q14="Y",VLOOKUP($P14,INDIRECT($Q$3),Z$5,0)*INDIRECT($P$2),VLOOKUP($P14,INDIRECT($Q$3),Z$5,0))</f>
        <v>38.502524893940738</v>
      </c>
      <c r="AA14" s="406" t="str">
        <f t="shared" si="5"/>
        <v>00330C</v>
      </c>
      <c r="AB14" s="406" t="str">
        <f t="shared" si="21"/>
        <v>Y</v>
      </c>
      <c r="AC14" s="412" t="str">
        <f t="shared" si="6"/>
        <v xml:space="preserve">Administrative Analyst I </v>
      </c>
      <c r="AD14" s="406" t="str">
        <f t="shared" si="7"/>
        <v>09</v>
      </c>
      <c r="AE14" s="398" t="str">
        <f t="shared" si="8"/>
        <v>N</v>
      </c>
      <c r="AF14" s="403">
        <f t="shared" ca="1" si="22"/>
        <v>27.704999999999998</v>
      </c>
      <c r="AG14" s="403">
        <f t="shared" ca="1" si="23"/>
        <v>29.34</v>
      </c>
      <c r="AH14" s="403">
        <f t="shared" ca="1" si="24"/>
        <v>30.853999999999999</v>
      </c>
      <c r="AI14" s="403">
        <f t="shared" ca="1" si="25"/>
        <v>32.570999999999998</v>
      </c>
      <c r="AJ14" s="403">
        <f t="shared" ca="1" si="26"/>
        <v>34.289000000000001</v>
      </c>
      <c r="AK14" s="403">
        <f t="shared" ca="1" si="27"/>
        <v>36.396000000000001</v>
      </c>
      <c r="AL14" s="403">
        <f t="shared" ca="1" si="28"/>
        <v>38.503</v>
      </c>
    </row>
    <row r="15" spans="1:38" ht="12.75" customHeight="1">
      <c r="A15" s="259" t="s">
        <v>16</v>
      </c>
      <c r="B15" s="584" t="s">
        <v>19</v>
      </c>
      <c r="C15" s="584" t="s">
        <v>20</v>
      </c>
      <c r="D15" s="606" t="s">
        <v>21</v>
      </c>
      <c r="E15" s="600">
        <v>393</v>
      </c>
      <c r="F15" s="586">
        <v>8</v>
      </c>
      <c r="G15" s="285">
        <f t="shared" ca="1" si="14"/>
        <v>65552.443027735237</v>
      </c>
      <c r="H15" s="285">
        <f t="shared" ca="1" si="15"/>
        <v>69110.995640675188</v>
      </c>
      <c r="I15" s="285">
        <f t="shared" ca="1" si="16"/>
        <v>72711.590225413573</v>
      </c>
      <c r="J15" s="285">
        <f t="shared" ca="1" si="17"/>
        <v>76606.478612741106</v>
      </c>
      <c r="K15" s="285">
        <f t="shared" ca="1" si="18"/>
        <v>80636.501909420782</v>
      </c>
      <c r="L15" s="285">
        <f t="shared" ca="1" si="19"/>
        <v>85637.302488032714</v>
      </c>
      <c r="M15" s="285">
        <f t="shared" ca="1" si="20"/>
        <v>90638.10306664466</v>
      </c>
      <c r="P15" s="409" t="str">
        <f t="shared" si="2"/>
        <v>00350C</v>
      </c>
      <c r="Q15" s="397" t="s">
        <v>826</v>
      </c>
      <c r="R15" s="409" t="str">
        <f t="shared" si="3"/>
        <v>Administrative Analyst II</v>
      </c>
      <c r="S15" s="397" t="str">
        <f t="shared" si="4"/>
        <v>33B</v>
      </c>
      <c r="T15" s="394" cm="1">
        <f t="array" aca="1" ref="T15" ca="1">IF($Q15="Y",VLOOKUP($P15,INDIRECT($Q$3),T$5,0)*INDIRECT($P$2),VLOOKUP($P15,INDIRECT($Q$3),T$5,0))</f>
        <v>65552.443027735237</v>
      </c>
      <c r="U15" s="394" cm="1">
        <f t="array" aca="1" ref="U15" ca="1">IF($Q15="Y",VLOOKUP($P15,INDIRECT($Q$3),U$5,0)*INDIRECT($P$2),VLOOKUP($P15,INDIRECT($Q$3),U$5,0))</f>
        <v>69110.995640675188</v>
      </c>
      <c r="V15" s="394" cm="1">
        <f t="array" aca="1" ref="V15" ca="1">IF($Q15="Y",VLOOKUP($P15,INDIRECT($Q$3),V$5,0)*INDIRECT($P$2),VLOOKUP($P15,INDIRECT($Q$3),V$5,0))</f>
        <v>72711.590225413573</v>
      </c>
      <c r="W15" s="394" cm="1">
        <f t="array" aca="1" ref="W15" ca="1">IF($Q15="Y",VLOOKUP($P15,INDIRECT($Q$3),W$5,0)*INDIRECT($P$2),VLOOKUP($P15,INDIRECT($Q$3),W$5,0))</f>
        <v>76606.478612741106</v>
      </c>
      <c r="X15" s="394" cm="1">
        <f t="array" aca="1" ref="X15" ca="1">IF($Q15="Y",VLOOKUP($P15,INDIRECT($Q$3),X$5,0)*INDIRECT($P$2),VLOOKUP($P15,INDIRECT($Q$3),X$5,0))</f>
        <v>80636.501909420782</v>
      </c>
      <c r="Y15" s="394" cm="1">
        <f t="array" aca="1" ref="Y15" ca="1">IF($Q15="Y",VLOOKUP($P15,INDIRECT($Q$3),Y$5,0)*INDIRECT($P$2),VLOOKUP($P15,INDIRECT($Q$3),Y$5,0))</f>
        <v>85637.302488032714</v>
      </c>
      <c r="Z15" s="394" cm="1">
        <f t="array" aca="1" ref="Z15" ca="1">IF($Q15="Y",VLOOKUP($P15,INDIRECT($Q$3),Z$5,0)*INDIRECT($P$2),VLOOKUP($P15,INDIRECT($Q$3),Z$5,0))</f>
        <v>90638.10306664466</v>
      </c>
      <c r="AA15" s="406" t="str">
        <f t="shared" si="5"/>
        <v>00350C</v>
      </c>
      <c r="AB15" s="406" t="str">
        <f t="shared" si="21"/>
        <v>Y</v>
      </c>
      <c r="AC15" s="412" t="str">
        <f t="shared" si="6"/>
        <v>Administrative Analyst II</v>
      </c>
      <c r="AD15" s="406" t="str">
        <f t="shared" si="7"/>
        <v>33B</v>
      </c>
      <c r="AE15" s="398" t="str">
        <f t="shared" si="8"/>
        <v>E</v>
      </c>
      <c r="AF15" s="403">
        <f t="shared" ca="1" si="22"/>
        <v>31.516000000000002</v>
      </c>
      <c r="AG15" s="403">
        <f t="shared" ca="1" si="23"/>
        <v>33.226999999999997</v>
      </c>
      <c r="AH15" s="403">
        <f t="shared" ca="1" si="24"/>
        <v>34.957999999999998</v>
      </c>
      <c r="AI15" s="403">
        <f t="shared" ca="1" si="25"/>
        <v>36.830999999999996</v>
      </c>
      <c r="AJ15" s="403">
        <f t="shared" ca="1" si="26"/>
        <v>38.768000000000001</v>
      </c>
      <c r="AK15" s="403">
        <f t="shared" ca="1" si="27"/>
        <v>41.171999999999997</v>
      </c>
      <c r="AL15" s="403">
        <f t="shared" ca="1" si="28"/>
        <v>43.576999999999998</v>
      </c>
    </row>
    <row r="16" spans="1:38" ht="12.75" customHeight="1">
      <c r="A16" s="259" t="s">
        <v>91</v>
      </c>
      <c r="B16" s="585" t="s">
        <v>264</v>
      </c>
      <c r="C16" s="584" t="s">
        <v>254</v>
      </c>
      <c r="D16" s="597" t="s">
        <v>265</v>
      </c>
      <c r="E16" s="600">
        <v>353</v>
      </c>
      <c r="F16" s="586">
        <v>7</v>
      </c>
      <c r="G16" s="285">
        <f t="shared" ca="1" si="14"/>
        <v>29.225167070658166</v>
      </c>
      <c r="H16" s="285">
        <f t="shared" ca="1" si="15"/>
        <v>30.916697226505075</v>
      </c>
      <c r="I16" s="285">
        <f t="shared" ca="1" si="16"/>
        <v>32.512023616584273</v>
      </c>
      <c r="J16" s="285">
        <f t="shared" ca="1" si="17"/>
        <v>34.328511061585687</v>
      </c>
      <c r="K16" s="285">
        <f t="shared" ca="1" si="18"/>
        <v>36.184106254103817</v>
      </c>
      <c r="L16" s="285">
        <f t="shared" ca="1" si="19"/>
        <v>38.38762554521913</v>
      </c>
      <c r="M16" s="285">
        <f t="shared" ca="1" si="20"/>
        <v>40.591144836334415</v>
      </c>
      <c r="P16" s="409" t="str">
        <f t="shared" si="2"/>
        <v>00356C</v>
      </c>
      <c r="Q16" s="397" t="s">
        <v>826</v>
      </c>
      <c r="R16" s="409" t="str">
        <f t="shared" si="3"/>
        <v xml:space="preserve">Administrative Assistant to the Director </v>
      </c>
      <c r="S16" s="397" t="str">
        <f t="shared" si="4"/>
        <v>16</v>
      </c>
      <c r="T16" s="394" cm="1">
        <f t="array" aca="1" ref="T16" ca="1">IF($Q16="Y",VLOOKUP($P16,INDIRECT($Q$3),T$5,0)*INDIRECT($P$2),VLOOKUP($P16,INDIRECT($Q$3),T$5,0))</f>
        <v>29.225167070658166</v>
      </c>
      <c r="U16" s="394" cm="1">
        <f t="array" aca="1" ref="U16" ca="1">IF($Q16="Y",VLOOKUP($P16,INDIRECT($Q$3),U$5,0)*INDIRECT($P$2),VLOOKUP($P16,INDIRECT($Q$3),U$5,0))</f>
        <v>30.916697226505075</v>
      </c>
      <c r="V16" s="394" cm="1">
        <f t="array" aca="1" ref="V16" ca="1">IF($Q16="Y",VLOOKUP($P16,INDIRECT($Q$3),V$5,0)*INDIRECT($P$2),VLOOKUP($P16,INDIRECT($Q$3),V$5,0))</f>
        <v>32.512023616584273</v>
      </c>
      <c r="W16" s="394" cm="1">
        <f t="array" aca="1" ref="W16" ca="1">IF($Q16="Y",VLOOKUP($P16,INDIRECT($Q$3),W$5,0)*INDIRECT($P$2),VLOOKUP($P16,INDIRECT($Q$3),W$5,0))</f>
        <v>34.328511061585687</v>
      </c>
      <c r="X16" s="394" cm="1">
        <f t="array" aca="1" ref="X16" ca="1">IF($Q16="Y",VLOOKUP($P16,INDIRECT($Q$3),X$5,0)*INDIRECT($P$2),VLOOKUP($P16,INDIRECT($Q$3),X$5,0))</f>
        <v>36.184106254103817</v>
      </c>
      <c r="Y16" s="394" cm="1">
        <f t="array" aca="1" ref="Y16" ca="1">IF($Q16="Y",VLOOKUP($P16,INDIRECT($Q$3),Y$5,0)*INDIRECT($P$2),VLOOKUP($P16,INDIRECT($Q$3),Y$5,0))</f>
        <v>38.38762554521913</v>
      </c>
      <c r="Z16" s="394" cm="1">
        <f t="array" aca="1" ref="Z16" ca="1">IF($Q16="Y",VLOOKUP($P16,INDIRECT($Q$3),Z$5,0)*INDIRECT($P$2),VLOOKUP($P16,INDIRECT($Q$3),Z$5,0))</f>
        <v>40.591144836334415</v>
      </c>
      <c r="AA16" s="406" t="str">
        <f t="shared" si="5"/>
        <v>00356C</v>
      </c>
      <c r="AB16" s="406" t="str">
        <f t="shared" si="21"/>
        <v>Y</v>
      </c>
      <c r="AC16" s="412" t="str">
        <f t="shared" si="6"/>
        <v xml:space="preserve">Administrative Assistant to the Director </v>
      </c>
      <c r="AD16" s="406" t="str">
        <f t="shared" si="7"/>
        <v>16</v>
      </c>
      <c r="AE16" s="398" t="str">
        <f t="shared" si="8"/>
        <v>N</v>
      </c>
      <c r="AF16" s="403">
        <f t="shared" ca="1" si="22"/>
        <v>29.225000000000001</v>
      </c>
      <c r="AG16" s="403">
        <f t="shared" ca="1" si="23"/>
        <v>30.917000000000002</v>
      </c>
      <c r="AH16" s="403">
        <f t="shared" ca="1" si="24"/>
        <v>32.512</v>
      </c>
      <c r="AI16" s="403">
        <f t="shared" ca="1" si="25"/>
        <v>34.329000000000001</v>
      </c>
      <c r="AJ16" s="403">
        <f t="shared" ca="1" si="26"/>
        <v>36.183999999999997</v>
      </c>
      <c r="AK16" s="403">
        <f t="shared" ca="1" si="27"/>
        <v>38.387999999999998</v>
      </c>
      <c r="AL16" s="403">
        <f t="shared" ca="1" si="28"/>
        <v>40.591000000000001</v>
      </c>
    </row>
    <row r="17" spans="1:39" ht="12.75" customHeight="1">
      <c r="A17" s="259" t="s">
        <v>91</v>
      </c>
      <c r="B17" s="585" t="s">
        <v>969</v>
      </c>
      <c r="C17" s="584" t="s">
        <v>856</v>
      </c>
      <c r="D17" s="597" t="s">
        <v>970</v>
      </c>
      <c r="E17" s="600">
        <v>363</v>
      </c>
      <c r="F17" s="586">
        <v>8</v>
      </c>
      <c r="G17" s="285">
        <f t="shared" ca="1" si="14"/>
        <v>30.572829491892421</v>
      </c>
      <c r="H17" s="285">
        <f t="shared" ca="1" si="15"/>
        <v>32.249022117510442</v>
      </c>
      <c r="I17" s="285">
        <f t="shared" ca="1" si="16"/>
        <v>33.923770994096913</v>
      </c>
      <c r="J17" s="285">
        <f t="shared" ca="1" si="17"/>
        <v>35.701026051922732</v>
      </c>
      <c r="K17" s="285">
        <f t="shared" ca="1" si="18"/>
        <v>37.599556028397899</v>
      </c>
      <c r="L17" s="285">
        <f t="shared" ca="1" si="19"/>
        <v>39.955926831505678</v>
      </c>
      <c r="M17" s="285">
        <f t="shared" ca="1" si="20"/>
        <v>42.312297634613429</v>
      </c>
      <c r="P17" s="409" t="str">
        <f t="shared" si="2"/>
        <v>59481C</v>
      </c>
      <c r="Q17" s="397" t="s">
        <v>826</v>
      </c>
      <c r="R17" s="409" t="str">
        <f t="shared" si="3"/>
        <v>Administrative Program Coordinator</v>
      </c>
      <c r="S17" s="397" t="str">
        <f t="shared" si="4"/>
        <v>90</v>
      </c>
      <c r="T17" s="394" cm="1">
        <f t="array" aca="1" ref="T17" ca="1">IF($Q17="Y",VLOOKUP($P17,INDIRECT($Q$3),T$5,0)*INDIRECT($P$2),VLOOKUP($P17,INDIRECT($Q$3),T$5,0))</f>
        <v>30.572829491892421</v>
      </c>
      <c r="U17" s="394" cm="1">
        <f t="array" aca="1" ref="U17" ca="1">IF($Q17="Y",VLOOKUP($P17,INDIRECT($Q$3),U$5,0)*INDIRECT($P$2),VLOOKUP($P17,INDIRECT($Q$3),U$5,0))</f>
        <v>32.249022117510442</v>
      </c>
      <c r="V17" s="394" cm="1">
        <f t="array" aca="1" ref="V17" ca="1">IF($Q17="Y",VLOOKUP($P17,INDIRECT($Q$3),V$5,0)*INDIRECT($P$2),VLOOKUP($P17,INDIRECT($Q$3),V$5,0))</f>
        <v>33.923770994096913</v>
      </c>
      <c r="W17" s="394" cm="1">
        <f t="array" aca="1" ref="W17" ca="1">IF($Q17="Y",VLOOKUP($P17,INDIRECT($Q$3),W$5,0)*INDIRECT($P$2),VLOOKUP($P17,INDIRECT($Q$3),W$5,0))</f>
        <v>35.701026051922732</v>
      </c>
      <c r="X17" s="394" cm="1">
        <f t="array" aca="1" ref="X17" ca="1">IF($Q17="Y",VLOOKUP($P17,INDIRECT($Q$3),X$5,0)*INDIRECT($P$2),VLOOKUP($P17,INDIRECT($Q$3),X$5,0))</f>
        <v>37.599556028397899</v>
      </c>
      <c r="Y17" s="394" cm="1">
        <f t="array" aca="1" ref="Y17" ca="1">IF($Q17="Y",VLOOKUP($P17,INDIRECT($Q$3),Y$5,0)*INDIRECT($P$2),VLOOKUP($P17,INDIRECT($Q$3),Y$5,0))</f>
        <v>39.955926831505678</v>
      </c>
      <c r="Z17" s="394" cm="1">
        <f t="array" aca="1" ref="Z17" ca="1">IF($Q17="Y",VLOOKUP($P17,INDIRECT($Q$3),Z$5,0)*INDIRECT($P$2),VLOOKUP($P17,INDIRECT($Q$3),Z$5,0))</f>
        <v>42.312297634613429</v>
      </c>
      <c r="AA17" s="406" t="str">
        <f t="shared" si="5"/>
        <v>59481C</v>
      </c>
      <c r="AB17" s="406" t="str">
        <f t="shared" si="21"/>
        <v>Y</v>
      </c>
      <c r="AC17" s="412" t="str">
        <f t="shared" si="6"/>
        <v>Administrative Program Coordinator</v>
      </c>
      <c r="AD17" s="406" t="str">
        <f t="shared" si="7"/>
        <v>90</v>
      </c>
      <c r="AE17" s="398" t="str">
        <f t="shared" si="8"/>
        <v>N</v>
      </c>
      <c r="AF17" s="403">
        <f t="shared" ca="1" si="22"/>
        <v>30.573</v>
      </c>
      <c r="AG17" s="403">
        <f t="shared" ca="1" si="23"/>
        <v>32.249000000000002</v>
      </c>
      <c r="AH17" s="403">
        <f t="shared" ca="1" si="24"/>
        <v>33.923999999999999</v>
      </c>
      <c r="AI17" s="403">
        <f t="shared" ca="1" si="25"/>
        <v>35.701000000000001</v>
      </c>
      <c r="AJ17" s="403">
        <f t="shared" ca="1" si="26"/>
        <v>37.6</v>
      </c>
      <c r="AK17" s="403">
        <f t="shared" ca="1" si="27"/>
        <v>39.956000000000003</v>
      </c>
      <c r="AL17" s="403">
        <f t="shared" ca="1" si="28"/>
        <v>42.311999999999998</v>
      </c>
    </row>
    <row r="18" spans="1:39" ht="12.75" customHeight="1">
      <c r="A18" s="259" t="s">
        <v>91</v>
      </c>
      <c r="B18" s="585" t="s">
        <v>962</v>
      </c>
      <c r="C18" s="584" t="s">
        <v>285</v>
      </c>
      <c r="D18" s="597" t="s">
        <v>963</v>
      </c>
      <c r="E18" s="600">
        <v>333</v>
      </c>
      <c r="F18" s="586">
        <v>7</v>
      </c>
      <c r="G18" s="285">
        <f t="shared" si="14"/>
        <v>29.097317981658481</v>
      </c>
      <c r="H18" s="285">
        <f t="shared" si="15"/>
        <v>30.633466951217109</v>
      </c>
      <c r="I18" s="285">
        <f t="shared" si="16"/>
        <v>32.267790854920463</v>
      </c>
      <c r="J18" s="285">
        <f t="shared" si="17"/>
        <v>33.943983480538485</v>
      </c>
      <c r="K18" s="285">
        <f t="shared" si="18"/>
        <v>35.741451024805862</v>
      </c>
      <c r="L18" s="285">
        <f t="shared" si="19"/>
        <v>37.908201129485263</v>
      </c>
      <c r="M18" s="285">
        <f t="shared" si="20"/>
        <v>40.074951234164665</v>
      </c>
      <c r="P18" s="409" t="str">
        <f t="shared" si="2"/>
        <v>53066C</v>
      </c>
      <c r="Q18" s="397" t="s">
        <v>826</v>
      </c>
      <c r="R18" s="409" t="str">
        <f t="shared" si="3"/>
        <v>Administrative Program Specialist</v>
      </c>
      <c r="S18" s="397" t="str">
        <f t="shared" si="4"/>
        <v>61</v>
      </c>
      <c r="T18" s="463">
        <v>29.097317981658481</v>
      </c>
      <c r="U18" s="463">
        <v>30.633466951217109</v>
      </c>
      <c r="V18" s="463">
        <v>32.267790854920463</v>
      </c>
      <c r="W18" s="463">
        <v>33.943983480538485</v>
      </c>
      <c r="X18" s="463">
        <v>35.741451024805862</v>
      </c>
      <c r="Y18" s="463">
        <v>37.908201129485263</v>
      </c>
      <c r="Z18" s="463">
        <v>40.074951234164665</v>
      </c>
      <c r="AA18" s="406" t="str">
        <f t="shared" si="5"/>
        <v>53066C</v>
      </c>
      <c r="AB18" s="406" t="str">
        <f t="shared" si="21"/>
        <v>Y</v>
      </c>
      <c r="AC18" s="412" t="str">
        <f t="shared" si="6"/>
        <v>Administrative Program Specialist</v>
      </c>
      <c r="AD18" s="406" t="str">
        <f t="shared" si="7"/>
        <v>61</v>
      </c>
      <c r="AE18" s="398" t="str">
        <f t="shared" si="8"/>
        <v>N</v>
      </c>
      <c r="AF18" s="403">
        <f t="shared" si="22"/>
        <v>29.097000000000001</v>
      </c>
      <c r="AG18" s="403">
        <f t="shared" si="23"/>
        <v>30.632999999999999</v>
      </c>
      <c r="AH18" s="403">
        <f t="shared" si="24"/>
        <v>32.268000000000001</v>
      </c>
      <c r="AI18" s="403">
        <f t="shared" si="25"/>
        <v>33.944000000000003</v>
      </c>
      <c r="AJ18" s="403">
        <f t="shared" si="26"/>
        <v>35.741</v>
      </c>
      <c r="AK18" s="403">
        <f t="shared" si="27"/>
        <v>37.908000000000001</v>
      </c>
      <c r="AL18" s="403">
        <f t="shared" si="28"/>
        <v>40.075000000000003</v>
      </c>
      <c r="AM18" s="23"/>
    </row>
    <row r="19" spans="1:39" ht="12.75" customHeight="1">
      <c r="A19" s="259" t="s">
        <v>16</v>
      </c>
      <c r="B19" s="584" t="s">
        <v>597</v>
      </c>
      <c r="C19" s="584" t="s">
        <v>20</v>
      </c>
      <c r="D19" s="606" t="s">
        <v>607</v>
      </c>
      <c r="E19" s="600">
        <v>393</v>
      </c>
      <c r="F19" s="586">
        <v>8</v>
      </c>
      <c r="G19" s="285">
        <f t="shared" ca="1" si="14"/>
        <v>65552.443027735237</v>
      </c>
      <c r="H19" s="285">
        <f t="shared" ca="1" si="15"/>
        <v>69110.995640675188</v>
      </c>
      <c r="I19" s="285">
        <f t="shared" ca="1" si="16"/>
        <v>72711.590225413573</v>
      </c>
      <c r="J19" s="285">
        <f t="shared" ca="1" si="17"/>
        <v>76606.478612741106</v>
      </c>
      <c r="K19" s="285">
        <f t="shared" ca="1" si="18"/>
        <v>80636.501909420782</v>
      </c>
      <c r="L19" s="285">
        <f t="shared" ca="1" si="19"/>
        <v>85637.302488032714</v>
      </c>
      <c r="M19" s="285">
        <f t="shared" ca="1" si="20"/>
        <v>90638.10306664466</v>
      </c>
      <c r="P19" s="409" t="str">
        <f t="shared" si="2"/>
        <v>00465C</v>
      </c>
      <c r="Q19" s="397" t="s">
        <v>826</v>
      </c>
      <c r="R19" s="409" t="str">
        <f t="shared" si="3"/>
        <v>Aide to the Director Public Works</v>
      </c>
      <c r="S19" s="397" t="str">
        <f t="shared" si="4"/>
        <v>33B</v>
      </c>
      <c r="T19" s="394" cm="1">
        <f t="array" aca="1" ref="T19" ca="1">IF($Q19="Y",VLOOKUP($P19,INDIRECT($Q$3),T$5,0)*INDIRECT($P$2),VLOOKUP($P19,INDIRECT($Q$3),T$5,0))</f>
        <v>65552.443027735237</v>
      </c>
      <c r="U19" s="394" cm="1">
        <f t="array" aca="1" ref="U19" ca="1">IF($Q19="Y",VLOOKUP($P19,INDIRECT($Q$3),U$5,0)*INDIRECT($P$2),VLOOKUP($P19,INDIRECT($Q$3),U$5,0))</f>
        <v>69110.995640675188</v>
      </c>
      <c r="V19" s="394" cm="1">
        <f t="array" aca="1" ref="V19" ca="1">IF($Q19="Y",VLOOKUP($P19,INDIRECT($Q$3),V$5,0)*INDIRECT($P$2),VLOOKUP($P19,INDIRECT($Q$3),V$5,0))</f>
        <v>72711.590225413573</v>
      </c>
      <c r="W19" s="394" cm="1">
        <f t="array" aca="1" ref="W19" ca="1">IF($Q19="Y",VLOOKUP($P19,INDIRECT($Q$3),W$5,0)*INDIRECT($P$2),VLOOKUP($P19,INDIRECT($Q$3),W$5,0))</f>
        <v>76606.478612741106</v>
      </c>
      <c r="X19" s="394" cm="1">
        <f t="array" aca="1" ref="X19" ca="1">IF($Q19="Y",VLOOKUP($P19,INDIRECT($Q$3),X$5,0)*INDIRECT($P$2),VLOOKUP($P19,INDIRECT($Q$3),X$5,0))</f>
        <v>80636.501909420782</v>
      </c>
      <c r="Y19" s="394" cm="1">
        <f t="array" aca="1" ref="Y19" ca="1">IF($Q19="Y",VLOOKUP($P19,INDIRECT($Q$3),Y$5,0)*INDIRECT($P$2),VLOOKUP($P19,INDIRECT($Q$3),Y$5,0))</f>
        <v>85637.302488032714</v>
      </c>
      <c r="Z19" s="394" cm="1">
        <f t="array" aca="1" ref="Z19" ca="1">IF($Q19="Y",VLOOKUP($P19,INDIRECT($Q$3),Z$5,0)*INDIRECT($P$2),VLOOKUP($P19,INDIRECT($Q$3),Z$5,0))</f>
        <v>90638.10306664466</v>
      </c>
      <c r="AA19" s="406" t="str">
        <f t="shared" si="5"/>
        <v>00465C</v>
      </c>
      <c r="AB19" s="406" t="str">
        <f t="shared" si="21"/>
        <v>Y</v>
      </c>
      <c r="AC19" s="412" t="str">
        <f t="shared" si="6"/>
        <v>Aide to the Director Public Works</v>
      </c>
      <c r="AD19" s="406" t="str">
        <f t="shared" si="7"/>
        <v>33B</v>
      </c>
      <c r="AE19" s="398" t="str">
        <f t="shared" si="8"/>
        <v>E</v>
      </c>
      <c r="AF19" s="403">
        <f t="shared" ca="1" si="22"/>
        <v>31.516000000000002</v>
      </c>
      <c r="AG19" s="403">
        <f t="shared" ca="1" si="23"/>
        <v>33.226999999999997</v>
      </c>
      <c r="AH19" s="403">
        <f t="shared" ca="1" si="24"/>
        <v>34.957999999999998</v>
      </c>
      <c r="AI19" s="403">
        <f t="shared" ca="1" si="25"/>
        <v>36.830999999999996</v>
      </c>
      <c r="AJ19" s="403">
        <f t="shared" ca="1" si="26"/>
        <v>38.768000000000001</v>
      </c>
      <c r="AK19" s="403">
        <f t="shared" ca="1" si="27"/>
        <v>41.171999999999997</v>
      </c>
      <c r="AL19" s="403">
        <f t="shared" ca="1" si="28"/>
        <v>43.576999999999998</v>
      </c>
    </row>
    <row r="20" spans="1:39" ht="12.75" customHeight="1">
      <c r="A20" s="259" t="s">
        <v>16</v>
      </c>
      <c r="B20" s="584" t="s">
        <v>24</v>
      </c>
      <c r="C20" s="584" t="s">
        <v>20</v>
      </c>
      <c r="D20" s="606" t="s">
        <v>25</v>
      </c>
      <c r="E20" s="600">
        <v>393</v>
      </c>
      <c r="F20" s="586">
        <v>8</v>
      </c>
      <c r="G20" s="285">
        <f t="shared" ca="1" si="14"/>
        <v>65552.443027735237</v>
      </c>
      <c r="H20" s="285">
        <f t="shared" ca="1" si="15"/>
        <v>69110.995640675188</v>
      </c>
      <c r="I20" s="285">
        <f t="shared" ca="1" si="16"/>
        <v>72711.590225413573</v>
      </c>
      <c r="J20" s="285">
        <f t="shared" ca="1" si="17"/>
        <v>76606.478612741106</v>
      </c>
      <c r="K20" s="285">
        <f t="shared" ca="1" si="18"/>
        <v>80636.501909420782</v>
      </c>
      <c r="L20" s="285">
        <f t="shared" ca="1" si="19"/>
        <v>85637.302488032714</v>
      </c>
      <c r="M20" s="285">
        <f t="shared" ca="1" si="20"/>
        <v>90638.10306664466</v>
      </c>
      <c r="P20" s="409" t="str">
        <f t="shared" si="2"/>
        <v>00468C</v>
      </c>
      <c r="Q20" s="397" t="s">
        <v>826</v>
      </c>
      <c r="R20" s="409" t="str">
        <f t="shared" si="3"/>
        <v>Aide to the Director Regulatory Services/Emergency Preparedness</v>
      </c>
      <c r="S20" s="397" t="str">
        <f t="shared" si="4"/>
        <v>33B</v>
      </c>
      <c r="T20" s="394" cm="1">
        <f t="array" aca="1" ref="T20" ca="1">IF($Q20="Y",VLOOKUP($P20,INDIRECT($Q$3),T$5,0)*INDIRECT($P$2),VLOOKUP($P20,INDIRECT($Q$3),T$5,0))</f>
        <v>65552.443027735237</v>
      </c>
      <c r="U20" s="394" cm="1">
        <f t="array" aca="1" ref="U20" ca="1">IF($Q20="Y",VLOOKUP($P20,INDIRECT($Q$3),U$5,0)*INDIRECT($P$2),VLOOKUP($P20,INDIRECT($Q$3),U$5,0))</f>
        <v>69110.995640675188</v>
      </c>
      <c r="V20" s="394" cm="1">
        <f t="array" aca="1" ref="V20" ca="1">IF($Q20="Y",VLOOKUP($P20,INDIRECT($Q$3),V$5,0)*INDIRECT($P$2),VLOOKUP($P20,INDIRECT($Q$3),V$5,0))</f>
        <v>72711.590225413573</v>
      </c>
      <c r="W20" s="394" cm="1">
        <f t="array" aca="1" ref="W20" ca="1">IF($Q20="Y",VLOOKUP($P20,INDIRECT($Q$3),W$5,0)*INDIRECT($P$2),VLOOKUP($P20,INDIRECT($Q$3),W$5,0))</f>
        <v>76606.478612741106</v>
      </c>
      <c r="X20" s="394" cm="1">
        <f t="array" aca="1" ref="X20" ca="1">IF($Q20="Y",VLOOKUP($P20,INDIRECT($Q$3),X$5,0)*INDIRECT($P$2),VLOOKUP($P20,INDIRECT($Q$3),X$5,0))</f>
        <v>80636.501909420782</v>
      </c>
      <c r="Y20" s="394" cm="1">
        <f t="array" aca="1" ref="Y20" ca="1">IF($Q20="Y",VLOOKUP($P20,INDIRECT($Q$3),Y$5,0)*INDIRECT($P$2),VLOOKUP($P20,INDIRECT($Q$3),Y$5,0))</f>
        <v>85637.302488032714</v>
      </c>
      <c r="Z20" s="394" cm="1">
        <f t="array" aca="1" ref="Z20" ca="1">IF($Q20="Y",VLOOKUP($P20,INDIRECT($Q$3),Z$5,0)*INDIRECT($P$2),VLOOKUP($P20,INDIRECT($Q$3),Z$5,0))</f>
        <v>90638.10306664466</v>
      </c>
      <c r="AA20" s="406" t="str">
        <f t="shared" si="5"/>
        <v>00468C</v>
      </c>
      <c r="AB20" s="406" t="str">
        <f t="shared" si="21"/>
        <v>Y</v>
      </c>
      <c r="AC20" s="412" t="str">
        <f t="shared" si="6"/>
        <v>Aide to the Director Regulatory Services/Emergency Preparedness</v>
      </c>
      <c r="AD20" s="406" t="str">
        <f t="shared" si="7"/>
        <v>33B</v>
      </c>
      <c r="AE20" s="398" t="str">
        <f t="shared" si="8"/>
        <v>E</v>
      </c>
      <c r="AF20" s="403">
        <f t="shared" ca="1" si="22"/>
        <v>31.516000000000002</v>
      </c>
      <c r="AG20" s="403">
        <f t="shared" ca="1" si="23"/>
        <v>33.226999999999997</v>
      </c>
      <c r="AH20" s="403">
        <f t="shared" ca="1" si="24"/>
        <v>34.957999999999998</v>
      </c>
      <c r="AI20" s="403">
        <f t="shared" ca="1" si="25"/>
        <v>36.830999999999996</v>
      </c>
      <c r="AJ20" s="403">
        <f t="shared" ca="1" si="26"/>
        <v>38.768000000000001</v>
      </c>
      <c r="AK20" s="403">
        <f t="shared" ca="1" si="27"/>
        <v>41.171999999999997</v>
      </c>
      <c r="AL20" s="403">
        <f t="shared" ca="1" si="28"/>
        <v>43.576999999999998</v>
      </c>
    </row>
    <row r="21" spans="1:39" ht="12.75" customHeight="1">
      <c r="A21" s="259" t="s">
        <v>16</v>
      </c>
      <c r="B21" s="584" t="s">
        <v>474</v>
      </c>
      <c r="C21" s="584" t="s">
        <v>20</v>
      </c>
      <c r="D21" s="606" t="s">
        <v>465</v>
      </c>
      <c r="E21" s="600">
        <v>393</v>
      </c>
      <c r="F21" s="586">
        <v>8</v>
      </c>
      <c r="G21" s="285">
        <f t="shared" ca="1" si="14"/>
        <v>65552.443027735237</v>
      </c>
      <c r="H21" s="285">
        <f t="shared" ca="1" si="15"/>
        <v>69110.995640675188</v>
      </c>
      <c r="I21" s="285">
        <f t="shared" ca="1" si="16"/>
        <v>72711.590225413573</v>
      </c>
      <c r="J21" s="285">
        <f t="shared" ca="1" si="17"/>
        <v>76606.478612741106</v>
      </c>
      <c r="K21" s="285">
        <f t="shared" ca="1" si="18"/>
        <v>80636.501909420782</v>
      </c>
      <c r="L21" s="285">
        <f t="shared" ca="1" si="19"/>
        <v>85637.302488032714</v>
      </c>
      <c r="M21" s="285">
        <f t="shared" ca="1" si="20"/>
        <v>90638.10306664466</v>
      </c>
      <c r="P21" s="409" t="str">
        <f t="shared" si="2"/>
        <v>00467C</v>
      </c>
      <c r="Q21" s="397" t="s">
        <v>826</v>
      </c>
      <c r="R21" s="409" t="str">
        <f t="shared" si="3"/>
        <v>Aide to the Executive Director CPED</v>
      </c>
      <c r="S21" s="397" t="str">
        <f t="shared" si="4"/>
        <v>33B</v>
      </c>
      <c r="T21" s="394" cm="1">
        <f t="array" aca="1" ref="T21" ca="1">IF($Q21="Y",VLOOKUP($P21,INDIRECT($Q$3),T$5,0)*INDIRECT($P$2),VLOOKUP($P21,INDIRECT($Q$3),T$5,0))</f>
        <v>65552.443027735237</v>
      </c>
      <c r="U21" s="394" cm="1">
        <f t="array" aca="1" ref="U21" ca="1">IF($Q21="Y",VLOOKUP($P21,INDIRECT($Q$3),U$5,0)*INDIRECT($P$2),VLOOKUP($P21,INDIRECT($Q$3),U$5,0))</f>
        <v>69110.995640675188</v>
      </c>
      <c r="V21" s="394" cm="1">
        <f t="array" aca="1" ref="V21" ca="1">IF($Q21="Y",VLOOKUP($P21,INDIRECT($Q$3),V$5,0)*INDIRECT($P$2),VLOOKUP($P21,INDIRECT($Q$3),V$5,0))</f>
        <v>72711.590225413573</v>
      </c>
      <c r="W21" s="394" cm="1">
        <f t="array" aca="1" ref="W21" ca="1">IF($Q21="Y",VLOOKUP($P21,INDIRECT($Q$3),W$5,0)*INDIRECT($P$2),VLOOKUP($P21,INDIRECT($Q$3),W$5,0))</f>
        <v>76606.478612741106</v>
      </c>
      <c r="X21" s="394" cm="1">
        <f t="array" aca="1" ref="X21" ca="1">IF($Q21="Y",VLOOKUP($P21,INDIRECT($Q$3),X$5,0)*INDIRECT($P$2),VLOOKUP($P21,INDIRECT($Q$3),X$5,0))</f>
        <v>80636.501909420782</v>
      </c>
      <c r="Y21" s="394" cm="1">
        <f t="array" aca="1" ref="Y21" ca="1">IF($Q21="Y",VLOOKUP($P21,INDIRECT($Q$3),Y$5,0)*INDIRECT($P$2),VLOOKUP($P21,INDIRECT($Q$3),Y$5,0))</f>
        <v>85637.302488032714</v>
      </c>
      <c r="Z21" s="394" cm="1">
        <f t="array" aca="1" ref="Z21" ca="1">IF($Q21="Y",VLOOKUP($P21,INDIRECT($Q$3),Z$5,0)*INDIRECT($P$2),VLOOKUP($P21,INDIRECT($Q$3),Z$5,0))</f>
        <v>90638.10306664466</v>
      </c>
      <c r="AA21" s="406" t="str">
        <f t="shared" si="5"/>
        <v>00467C</v>
      </c>
      <c r="AB21" s="406" t="str">
        <f t="shared" si="21"/>
        <v>Y</v>
      </c>
      <c r="AC21" s="412" t="str">
        <f t="shared" si="6"/>
        <v>Aide to the Executive Director CPED</v>
      </c>
      <c r="AD21" s="406" t="str">
        <f t="shared" si="7"/>
        <v>33B</v>
      </c>
      <c r="AE21" s="398" t="str">
        <f t="shared" si="8"/>
        <v>E</v>
      </c>
      <c r="AF21" s="403">
        <f t="shared" ca="1" si="22"/>
        <v>31.516000000000002</v>
      </c>
      <c r="AG21" s="403">
        <f t="shared" ca="1" si="23"/>
        <v>33.226999999999997</v>
      </c>
      <c r="AH21" s="403">
        <f t="shared" ca="1" si="24"/>
        <v>34.957999999999998</v>
      </c>
      <c r="AI21" s="403">
        <f t="shared" ca="1" si="25"/>
        <v>36.830999999999996</v>
      </c>
      <c r="AJ21" s="403">
        <f t="shared" ca="1" si="26"/>
        <v>38.768000000000001</v>
      </c>
      <c r="AK21" s="403">
        <f t="shared" ca="1" si="27"/>
        <v>41.171999999999997</v>
      </c>
      <c r="AL21" s="403">
        <f t="shared" ca="1" si="28"/>
        <v>43.576999999999998</v>
      </c>
    </row>
    <row r="22" spans="1:39" ht="12.75" customHeight="1">
      <c r="A22" s="259" t="s">
        <v>91</v>
      </c>
      <c r="B22" s="584" t="s">
        <v>942</v>
      </c>
      <c r="C22" s="584" t="s">
        <v>274</v>
      </c>
      <c r="D22" s="606" t="s">
        <v>943</v>
      </c>
      <c r="E22" s="600">
        <v>316</v>
      </c>
      <c r="F22" s="586">
        <v>7</v>
      </c>
      <c r="G22" s="285">
        <f t="shared" ca="1" si="14"/>
        <v>27.382486783575221</v>
      </c>
      <c r="H22" s="285">
        <f t="shared" ca="1" si="15"/>
        <v>29.117530468100032</v>
      </c>
      <c r="I22" s="285">
        <f t="shared" ca="1" si="16"/>
        <v>30.652235688627133</v>
      </c>
      <c r="J22" s="285">
        <f t="shared" ca="1" si="17"/>
        <v>32.348640800686702</v>
      </c>
      <c r="K22" s="285">
        <f t="shared" ca="1" si="18"/>
        <v>34.08547088562942</v>
      </c>
      <c r="L22" s="285">
        <f t="shared" ca="1" si="19"/>
        <v>36.154437745276347</v>
      </c>
      <c r="M22" s="285">
        <f t="shared" ca="1" si="20"/>
        <v>38.223404604923289</v>
      </c>
      <c r="P22" s="409" t="str">
        <f t="shared" si="2"/>
        <v>59469C</v>
      </c>
      <c r="Q22" s="397" t="s">
        <v>826</v>
      </c>
      <c r="R22" s="409" t="str">
        <f t="shared" si="3"/>
        <v>Animal Shelter Foster Program Coordinator</v>
      </c>
      <c r="S22" s="397" t="str">
        <f t="shared" si="4"/>
        <v>07</v>
      </c>
      <c r="T22" s="394" cm="1">
        <f t="array" aca="1" ref="T22" ca="1">IF($Q22="Y",VLOOKUP($P22,INDIRECT($Q$3),T$5,0)*INDIRECT($P$2),VLOOKUP($P22,INDIRECT($Q$3),T$5,0))</f>
        <v>27.382486783575221</v>
      </c>
      <c r="U22" s="394" cm="1">
        <f t="array" aca="1" ref="U22" ca="1">IF($Q22="Y",VLOOKUP($P22,INDIRECT($Q$3),U$5,0)*INDIRECT($P$2),VLOOKUP($P22,INDIRECT($Q$3),U$5,0))</f>
        <v>29.117530468100032</v>
      </c>
      <c r="V22" s="394" cm="1">
        <f t="array" aca="1" ref="V22" ca="1">IF($Q22="Y",VLOOKUP($P22,INDIRECT($Q$3),V$5,0)*INDIRECT($P$2),VLOOKUP($P22,INDIRECT($Q$3),V$5,0))</f>
        <v>30.652235688627133</v>
      </c>
      <c r="W22" s="394" cm="1">
        <f t="array" aca="1" ref="W22" ca="1">IF($Q22="Y",VLOOKUP($P22,INDIRECT($Q$3),W$5,0)*INDIRECT($P$2),VLOOKUP($P22,INDIRECT($Q$3),W$5,0))</f>
        <v>32.348640800686702</v>
      </c>
      <c r="X22" s="394" cm="1">
        <f t="array" aca="1" ref="X22" ca="1">IF($Q22="Y",VLOOKUP($P22,INDIRECT($Q$3),X$5,0)*INDIRECT($P$2),VLOOKUP($P22,INDIRECT($Q$3),X$5,0))</f>
        <v>34.08547088562942</v>
      </c>
      <c r="Y22" s="394" cm="1">
        <f t="array" aca="1" ref="Y22" ca="1">IF($Q22="Y",VLOOKUP($P22,INDIRECT($Q$3),Y$5,0)*INDIRECT($P$2),VLOOKUP($P22,INDIRECT($Q$3),Y$5,0))</f>
        <v>36.154437745276347</v>
      </c>
      <c r="Z22" s="394" cm="1">
        <f t="array" aca="1" ref="Z22" ca="1">IF($Q22="Y",VLOOKUP($P22,INDIRECT($Q$3),Z$5,0)*INDIRECT($P$2),VLOOKUP($P22,INDIRECT($Q$3),Z$5,0))</f>
        <v>38.223404604923289</v>
      </c>
      <c r="AA22" s="406" t="str">
        <f t="shared" si="5"/>
        <v>59469C</v>
      </c>
      <c r="AB22" s="406" t="str">
        <f t="shared" si="21"/>
        <v>Y</v>
      </c>
      <c r="AC22" s="412" t="str">
        <f t="shared" si="6"/>
        <v>Animal Shelter Foster Program Coordinator</v>
      </c>
      <c r="AD22" s="406" t="str">
        <f t="shared" si="7"/>
        <v>07</v>
      </c>
      <c r="AE22" s="398" t="str">
        <f t="shared" si="8"/>
        <v>N</v>
      </c>
      <c r="AF22" s="403">
        <f t="shared" ca="1" si="22"/>
        <v>27.382000000000001</v>
      </c>
      <c r="AG22" s="403">
        <f t="shared" ca="1" si="23"/>
        <v>29.117999999999999</v>
      </c>
      <c r="AH22" s="403">
        <f t="shared" ca="1" si="24"/>
        <v>30.652000000000001</v>
      </c>
      <c r="AI22" s="403">
        <f t="shared" ca="1" si="25"/>
        <v>32.348999999999997</v>
      </c>
      <c r="AJ22" s="403">
        <f t="shared" ca="1" si="26"/>
        <v>34.085000000000001</v>
      </c>
      <c r="AK22" s="403">
        <f t="shared" ca="1" si="27"/>
        <v>36.154000000000003</v>
      </c>
      <c r="AL22" s="403">
        <f t="shared" ca="1" si="28"/>
        <v>38.222999999999999</v>
      </c>
    </row>
    <row r="23" spans="1:39" ht="12.75" customHeight="1">
      <c r="A23" s="259" t="s">
        <v>16</v>
      </c>
      <c r="B23" s="584" t="s">
        <v>64</v>
      </c>
      <c r="C23" s="584" t="s">
        <v>956</v>
      </c>
      <c r="D23" s="606" t="s">
        <v>957</v>
      </c>
      <c r="E23" s="600">
        <v>408</v>
      </c>
      <c r="F23" s="586">
        <v>9</v>
      </c>
      <c r="G23" s="285">
        <f t="shared" ca="1" si="14"/>
        <v>69969.853064557727</v>
      </c>
      <c r="H23" s="285">
        <f t="shared" ca="1" si="15"/>
        <v>73693.570566705865</v>
      </c>
      <c r="I23" s="285">
        <f t="shared" ca="1" si="16"/>
        <v>77807.67780698245</v>
      </c>
      <c r="J23" s="285">
        <f t="shared" ca="1" si="17"/>
        <v>82050.913960639955</v>
      </c>
      <c r="K23" s="285">
        <f t="shared" ca="1" si="18"/>
        <v>86375.23105990875</v>
      </c>
      <c r="L23" s="285">
        <f t="shared" ca="1" si="19"/>
        <v>91542.647983561998</v>
      </c>
      <c r="M23" s="285">
        <f t="shared" ca="1" si="20"/>
        <v>96710.064907215332</v>
      </c>
      <c r="P23" s="409" t="str">
        <f t="shared" si="2"/>
        <v>02685C</v>
      </c>
      <c r="Q23" s="397" t="s">
        <v>826</v>
      </c>
      <c r="R23" s="409" t="str">
        <f t="shared" si="3"/>
        <v>Animal Shelter Volunteer &amp; Outreach Coordinator</v>
      </c>
      <c r="S23" s="397" t="str">
        <f t="shared" si="4"/>
        <v>40</v>
      </c>
      <c r="T23" s="394" cm="1">
        <f t="array" aca="1" ref="T23" ca="1">IF($Q23="Y",VLOOKUP($P23,INDIRECT($Q$3),T$5,0)*INDIRECT($P$2),VLOOKUP($P23,INDIRECT($Q$3),T$5,0))</f>
        <v>69969.853064557727</v>
      </c>
      <c r="U23" s="394" cm="1">
        <f t="array" aca="1" ref="U23" ca="1">IF($Q23="Y",VLOOKUP($P23,INDIRECT($Q$3),U$5,0)*INDIRECT($P$2),VLOOKUP($P23,INDIRECT($Q$3),U$5,0))</f>
        <v>73693.570566705865</v>
      </c>
      <c r="V23" s="394" cm="1">
        <f t="array" aca="1" ref="V23" ca="1">IF($Q23="Y",VLOOKUP($P23,INDIRECT($Q$3),V$5,0)*INDIRECT($P$2),VLOOKUP($P23,INDIRECT($Q$3),V$5,0))</f>
        <v>77807.67780698245</v>
      </c>
      <c r="W23" s="394" cm="1">
        <f t="array" aca="1" ref="W23" ca="1">IF($Q23="Y",VLOOKUP($P23,INDIRECT($Q$3),W$5,0)*INDIRECT($P$2),VLOOKUP($P23,INDIRECT($Q$3),W$5,0))</f>
        <v>82050.913960639955</v>
      </c>
      <c r="X23" s="394" cm="1">
        <f t="array" aca="1" ref="X23" ca="1">IF($Q23="Y",VLOOKUP($P23,INDIRECT($Q$3),X$5,0)*INDIRECT($P$2),VLOOKUP($P23,INDIRECT($Q$3),X$5,0))</f>
        <v>86375.23105990875</v>
      </c>
      <c r="Y23" s="394" cm="1">
        <f t="array" aca="1" ref="Y23" ca="1">IF($Q23="Y",VLOOKUP($P23,INDIRECT($Q$3),Y$5,0)*INDIRECT($P$2),VLOOKUP($P23,INDIRECT($Q$3),Y$5,0))</f>
        <v>91542.647983561998</v>
      </c>
      <c r="Z23" s="394" cm="1">
        <f t="array" aca="1" ref="Z23" ca="1">IF($Q23="Y",VLOOKUP($P23,INDIRECT($Q$3),Z$5,0)*INDIRECT($P$2),VLOOKUP($P23,INDIRECT($Q$3),Z$5,0))</f>
        <v>96710.064907215332</v>
      </c>
      <c r="AA23" s="406" t="str">
        <f t="shared" si="5"/>
        <v>02685C</v>
      </c>
      <c r="AB23" s="406" t="str">
        <f t="shared" si="21"/>
        <v>Y</v>
      </c>
      <c r="AC23" s="412" t="str">
        <f t="shared" si="6"/>
        <v>Animal Shelter Volunteer &amp; Outreach Coordinator</v>
      </c>
      <c r="AD23" s="406" t="str">
        <f t="shared" si="7"/>
        <v>40</v>
      </c>
      <c r="AE23" s="398" t="str">
        <f t="shared" si="8"/>
        <v>E</v>
      </c>
      <c r="AF23" s="403">
        <f t="shared" ca="1" si="22"/>
        <v>33.64</v>
      </c>
      <c r="AG23" s="403">
        <f t="shared" ca="1" si="23"/>
        <v>35.43</v>
      </c>
      <c r="AH23" s="403">
        <f t="shared" ca="1" si="24"/>
        <v>37.407999999999994</v>
      </c>
      <c r="AI23" s="403">
        <f t="shared" ca="1" si="25"/>
        <v>39.448</v>
      </c>
      <c r="AJ23" s="403">
        <f t="shared" ca="1" si="26"/>
        <v>41.527000000000001</v>
      </c>
      <c r="AK23" s="403">
        <f t="shared" ca="1" si="27"/>
        <v>44.010999999999996</v>
      </c>
      <c r="AL23" s="403">
        <f t="shared" ca="1" si="28"/>
        <v>46.495999999999995</v>
      </c>
    </row>
    <row r="24" spans="1:39" ht="12.75" customHeight="1">
      <c r="A24" s="259" t="s">
        <v>16</v>
      </c>
      <c r="B24" s="584" t="s">
        <v>26</v>
      </c>
      <c r="C24" s="584">
        <v>72</v>
      </c>
      <c r="D24" s="606" t="s">
        <v>27</v>
      </c>
      <c r="E24" s="600">
        <v>463</v>
      </c>
      <c r="F24" s="586">
        <v>10</v>
      </c>
      <c r="G24" s="285">
        <f t="shared" ca="1" si="14"/>
        <v>79396.263741366609</v>
      </c>
      <c r="H24" s="285">
        <f t="shared" ca="1" si="15"/>
        <v>83591.451927254471</v>
      </c>
      <c r="I24" s="285">
        <f t="shared" ca="1" si="16"/>
        <v>87963.816994292923</v>
      </c>
      <c r="J24" s="285">
        <f t="shared" ca="1" si="17"/>
        <v>92588.433892122062</v>
      </c>
      <c r="K24" s="285">
        <f t="shared" ca="1" si="18"/>
        <v>97477.314612684306</v>
      </c>
      <c r="L24" s="285">
        <f t="shared" ca="1" si="19"/>
        <v>103368.5194018175</v>
      </c>
      <c r="M24" s="285">
        <f t="shared" ca="1" si="20"/>
        <v>109258.78584175243</v>
      </c>
      <c r="P24" s="409" t="str">
        <f t="shared" si="2"/>
        <v>00481C</v>
      </c>
      <c r="Q24" s="397" t="s">
        <v>826</v>
      </c>
      <c r="R24" s="409" t="str">
        <f t="shared" si="3"/>
        <v>Applications Analyst</v>
      </c>
      <c r="S24" s="397">
        <f t="shared" si="4"/>
        <v>72</v>
      </c>
      <c r="T24" s="394" cm="1">
        <f t="array" aca="1" ref="T24" ca="1">IF($Q24="Y",VLOOKUP($P24,INDIRECT($Q$3),T$5,0)*INDIRECT($P$2),VLOOKUP($P24,INDIRECT($Q$3),T$5,0))</f>
        <v>79396.263741366609</v>
      </c>
      <c r="U24" s="394" cm="1">
        <f t="array" aca="1" ref="U24" ca="1">IF($Q24="Y",VLOOKUP($P24,INDIRECT($Q$3),U$5,0)*INDIRECT($P$2),VLOOKUP($P24,INDIRECT($Q$3),U$5,0))</f>
        <v>83591.451927254471</v>
      </c>
      <c r="V24" s="394" cm="1">
        <f t="array" aca="1" ref="V24" ca="1">IF($Q24="Y",VLOOKUP($P24,INDIRECT($Q$3),V$5,0)*INDIRECT($P$2),VLOOKUP($P24,INDIRECT($Q$3),V$5,0))</f>
        <v>87963.816994292923</v>
      </c>
      <c r="W24" s="394" cm="1">
        <f t="array" aca="1" ref="W24" ca="1">IF($Q24="Y",VLOOKUP($P24,INDIRECT($Q$3),W$5,0)*INDIRECT($P$2),VLOOKUP($P24,INDIRECT($Q$3),W$5,0))</f>
        <v>92588.433892122062</v>
      </c>
      <c r="X24" s="394" cm="1">
        <f t="array" aca="1" ref="X24" ca="1">IF($Q24="Y",VLOOKUP($P24,INDIRECT($Q$3),X$5,0)*INDIRECT($P$2),VLOOKUP($P24,INDIRECT($Q$3),X$5,0))</f>
        <v>97477.314612684306</v>
      </c>
      <c r="Y24" s="394" cm="1">
        <f t="array" aca="1" ref="Y24" ca="1">IF($Q24="Y",VLOOKUP($P24,INDIRECT($Q$3),Y$5,0)*INDIRECT($P$2),VLOOKUP($P24,INDIRECT($Q$3),Y$5,0))</f>
        <v>103368.5194018175</v>
      </c>
      <c r="Z24" s="394" cm="1">
        <f t="array" aca="1" ref="Z24" ca="1">IF($Q24="Y",VLOOKUP($P24,INDIRECT($Q$3),Z$5,0)*INDIRECT($P$2),VLOOKUP($P24,INDIRECT($Q$3),Z$5,0))</f>
        <v>109258.78584175243</v>
      </c>
      <c r="AA24" s="406" t="str">
        <f t="shared" si="5"/>
        <v>00481C</v>
      </c>
      <c r="AB24" s="406" t="str">
        <f t="shared" si="21"/>
        <v>Y</v>
      </c>
      <c r="AC24" s="412" t="str">
        <f t="shared" si="6"/>
        <v>Applications Analyst</v>
      </c>
      <c r="AD24" s="406">
        <f t="shared" si="7"/>
        <v>72</v>
      </c>
      <c r="AE24" s="398" t="str">
        <f t="shared" si="8"/>
        <v>E</v>
      </c>
      <c r="AF24" s="403">
        <f t="shared" ca="1" si="22"/>
        <v>38.171999999999997</v>
      </c>
      <c r="AG24" s="403">
        <f t="shared" ca="1" si="23"/>
        <v>40.189</v>
      </c>
      <c r="AH24" s="403">
        <f t="shared" ca="1" si="24"/>
        <v>42.290999999999997</v>
      </c>
      <c r="AI24" s="403">
        <f t="shared" ca="1" si="25"/>
        <v>44.513999999999996</v>
      </c>
      <c r="AJ24" s="403">
        <f t="shared" ca="1" si="26"/>
        <v>46.864999999999995</v>
      </c>
      <c r="AK24" s="403">
        <f t="shared" ca="1" si="27"/>
        <v>49.696999999999996</v>
      </c>
      <c r="AL24" s="403">
        <f t="shared" ca="1" si="28"/>
        <v>52.528999999999996</v>
      </c>
    </row>
    <row r="25" spans="1:39" ht="12.75" customHeight="1">
      <c r="A25" s="259" t="s">
        <v>91</v>
      </c>
      <c r="B25" s="583" t="s">
        <v>266</v>
      </c>
      <c r="C25" s="583">
        <v>63</v>
      </c>
      <c r="D25" s="606" t="s">
        <v>267</v>
      </c>
      <c r="E25" s="600">
        <v>383</v>
      </c>
      <c r="F25" s="586">
        <v>8</v>
      </c>
      <c r="G25" s="285">
        <f t="shared" ca="1" si="14"/>
        <v>33.037987000010425</v>
      </c>
      <c r="H25" s="285">
        <f t="shared" ca="1" si="15"/>
        <v>34.772695424642485</v>
      </c>
      <c r="I25" s="285">
        <f t="shared" ca="1" si="16"/>
        <v>36.59037545535142</v>
      </c>
      <c r="J25" s="285">
        <f t="shared" ca="1" si="17"/>
        <v>38.527886655678174</v>
      </c>
      <c r="K25" s="285">
        <f t="shared" ca="1" si="18"/>
        <v>40.547691550802739</v>
      </c>
      <c r="L25" s="285">
        <f t="shared" ca="1" si="19"/>
        <v>43.008997065395789</v>
      </c>
      <c r="M25" s="285">
        <f t="shared" ca="1" si="20"/>
        <v>45.470302579988832</v>
      </c>
      <c r="P25" s="409" t="str">
        <f t="shared" si="2"/>
        <v>00482C</v>
      </c>
      <c r="Q25" s="397" t="s">
        <v>826</v>
      </c>
      <c r="R25" s="409" t="str">
        <f t="shared" si="3"/>
        <v>Applications Programmer</v>
      </c>
      <c r="S25" s="397">
        <f t="shared" si="4"/>
        <v>63</v>
      </c>
      <c r="T25" s="394" cm="1">
        <f t="array" aca="1" ref="T25" ca="1">IF($Q25="Y",VLOOKUP($P25,INDIRECT($Q$3),T$5,0)*INDIRECT($P$2),VLOOKUP($P25,INDIRECT($Q$3),T$5,0))</f>
        <v>33.037987000010425</v>
      </c>
      <c r="U25" s="394" cm="1">
        <f t="array" aca="1" ref="U25" ca="1">IF($Q25="Y",VLOOKUP($P25,INDIRECT($Q$3),U$5,0)*INDIRECT($P$2),VLOOKUP($P25,INDIRECT($Q$3),U$5,0))</f>
        <v>34.772695424642485</v>
      </c>
      <c r="V25" s="394" cm="1">
        <f t="array" aca="1" ref="V25" ca="1">IF($Q25="Y",VLOOKUP($P25,INDIRECT($Q$3),V$5,0)*INDIRECT($P$2),VLOOKUP($P25,INDIRECT($Q$3),V$5,0))</f>
        <v>36.59037545535142</v>
      </c>
      <c r="W25" s="394" cm="1">
        <f t="array" aca="1" ref="W25" ca="1">IF($Q25="Y",VLOOKUP($P25,INDIRECT($Q$3),W$5,0)*INDIRECT($P$2),VLOOKUP($P25,INDIRECT($Q$3),W$5,0))</f>
        <v>38.527886655678174</v>
      </c>
      <c r="X25" s="394" cm="1">
        <f t="array" aca="1" ref="X25" ca="1">IF($Q25="Y",VLOOKUP($P25,INDIRECT($Q$3),X$5,0)*INDIRECT($P$2),VLOOKUP($P25,INDIRECT($Q$3),X$5,0))</f>
        <v>40.547691550802739</v>
      </c>
      <c r="Y25" s="394" cm="1">
        <f t="array" aca="1" ref="Y25" ca="1">IF($Q25="Y",VLOOKUP($P25,INDIRECT($Q$3),Y$5,0)*INDIRECT($P$2),VLOOKUP($P25,INDIRECT($Q$3),Y$5,0))</f>
        <v>43.008997065395789</v>
      </c>
      <c r="Z25" s="394" cm="1">
        <f t="array" aca="1" ref="Z25" ca="1">IF($Q25="Y",VLOOKUP($P25,INDIRECT($Q$3),Z$5,0)*INDIRECT($P$2),VLOOKUP($P25,INDIRECT($Q$3),Z$5,0))</f>
        <v>45.470302579988832</v>
      </c>
      <c r="AA25" s="406" t="str">
        <f t="shared" si="5"/>
        <v>00482C</v>
      </c>
      <c r="AB25" s="406" t="str">
        <f t="shared" si="21"/>
        <v>Y</v>
      </c>
      <c r="AC25" s="412" t="str">
        <f t="shared" si="6"/>
        <v>Applications Programmer</v>
      </c>
      <c r="AD25" s="406">
        <f t="shared" si="7"/>
        <v>63</v>
      </c>
      <c r="AE25" s="398" t="str">
        <f t="shared" si="8"/>
        <v>N</v>
      </c>
      <c r="AF25" s="403">
        <f t="shared" ca="1" si="22"/>
        <v>33.037999999999997</v>
      </c>
      <c r="AG25" s="403">
        <f t="shared" ca="1" si="23"/>
        <v>34.773000000000003</v>
      </c>
      <c r="AH25" s="403">
        <f t="shared" ca="1" si="24"/>
        <v>36.590000000000003</v>
      </c>
      <c r="AI25" s="403">
        <f t="shared" ca="1" si="25"/>
        <v>38.527999999999999</v>
      </c>
      <c r="AJ25" s="403">
        <f t="shared" ca="1" si="26"/>
        <v>40.548000000000002</v>
      </c>
      <c r="AK25" s="403">
        <f t="shared" ca="1" si="27"/>
        <v>43.009</v>
      </c>
      <c r="AL25" s="403">
        <f t="shared" ca="1" si="28"/>
        <v>45.47</v>
      </c>
    </row>
    <row r="26" spans="1:39" ht="12.75" customHeight="1">
      <c r="A26" s="259" t="s">
        <v>91</v>
      </c>
      <c r="B26" s="583" t="s">
        <v>268</v>
      </c>
      <c r="C26" s="583" t="s">
        <v>269</v>
      </c>
      <c r="D26" s="606" t="s">
        <v>270</v>
      </c>
      <c r="E26" s="600">
        <v>425</v>
      </c>
      <c r="F26" s="586">
        <v>9</v>
      </c>
      <c r="G26" s="285">
        <f t="shared" ca="1" si="14"/>
        <v>34.875201605881813</v>
      </c>
      <c r="H26" s="285">
        <f t="shared" ca="1" si="15"/>
        <v>36.711650374000783</v>
      </c>
      <c r="I26" s="285">
        <f t="shared" ca="1" si="16"/>
        <v>38.649161574327557</v>
      </c>
      <c r="J26" s="285">
        <f t="shared" ca="1" si="17"/>
        <v>40.667522720420564</v>
      </c>
      <c r="K26" s="285">
        <f t="shared" ca="1" si="18"/>
        <v>42.808602534194478</v>
      </c>
      <c r="L26" s="285">
        <f t="shared" ca="1" si="19"/>
        <v>45.399147264594497</v>
      </c>
      <c r="M26" s="285">
        <f t="shared" ca="1" si="20"/>
        <v>47.989691994994487</v>
      </c>
      <c r="P26" s="409" t="str">
        <f t="shared" si="2"/>
        <v>00483C</v>
      </c>
      <c r="Q26" s="397" t="s">
        <v>826</v>
      </c>
      <c r="R26" s="409" t="str">
        <f t="shared" si="3"/>
        <v>Applications Programmer/Analyst</v>
      </c>
      <c r="S26" s="397" t="str">
        <f t="shared" si="4"/>
        <v>64</v>
      </c>
      <c r="T26" s="394" cm="1">
        <f t="array" aca="1" ref="T26" ca="1">IF($Q26="Y",VLOOKUP($P26,INDIRECT($Q$3),T$5,0)*INDIRECT($P$2),VLOOKUP($P26,INDIRECT($Q$3),T$5,0))</f>
        <v>34.875201605881813</v>
      </c>
      <c r="U26" s="394" cm="1">
        <f t="array" aca="1" ref="U26" ca="1">IF($Q26="Y",VLOOKUP($P26,INDIRECT($Q$3),U$5,0)*INDIRECT($P$2),VLOOKUP($P26,INDIRECT($Q$3),U$5,0))</f>
        <v>36.711650374000783</v>
      </c>
      <c r="V26" s="394" cm="1">
        <f t="array" aca="1" ref="V26" ca="1">IF($Q26="Y",VLOOKUP($P26,INDIRECT($Q$3),V$5,0)*INDIRECT($P$2),VLOOKUP($P26,INDIRECT($Q$3),V$5,0))</f>
        <v>38.649161574327557</v>
      </c>
      <c r="W26" s="394" cm="1">
        <f t="array" aca="1" ref="W26" ca="1">IF($Q26="Y",VLOOKUP($P26,INDIRECT($Q$3),W$5,0)*INDIRECT($P$2),VLOOKUP($P26,INDIRECT($Q$3),W$5,0))</f>
        <v>40.667522720420564</v>
      </c>
      <c r="X26" s="394" cm="1">
        <f t="array" aca="1" ref="X26" ca="1">IF($Q26="Y",VLOOKUP($P26,INDIRECT($Q$3),X$5,0)*INDIRECT($P$2),VLOOKUP($P26,INDIRECT($Q$3),X$5,0))</f>
        <v>42.808602534194478</v>
      </c>
      <c r="Y26" s="394" cm="1">
        <f t="array" aca="1" ref="Y26" ca="1">IF($Q26="Y",VLOOKUP($P26,INDIRECT($Q$3),Y$5,0)*INDIRECT($P$2),VLOOKUP($P26,INDIRECT($Q$3),Y$5,0))</f>
        <v>45.399147264594497</v>
      </c>
      <c r="Z26" s="394" cm="1">
        <f t="array" aca="1" ref="Z26" ca="1">IF($Q26="Y",VLOOKUP($P26,INDIRECT($Q$3),Z$5,0)*INDIRECT($P$2),VLOOKUP($P26,INDIRECT($Q$3),Z$5,0))</f>
        <v>47.989691994994487</v>
      </c>
      <c r="AA26" s="406" t="str">
        <f t="shared" si="5"/>
        <v>00483C</v>
      </c>
      <c r="AB26" s="406" t="str">
        <f t="shared" si="21"/>
        <v>Y</v>
      </c>
      <c r="AC26" s="412" t="str">
        <f t="shared" si="6"/>
        <v>Applications Programmer/Analyst</v>
      </c>
      <c r="AD26" s="406" t="str">
        <f t="shared" si="7"/>
        <v>64</v>
      </c>
      <c r="AE26" s="398" t="str">
        <f t="shared" si="8"/>
        <v>N</v>
      </c>
      <c r="AF26" s="403">
        <f t="shared" ca="1" si="22"/>
        <v>34.875</v>
      </c>
      <c r="AG26" s="403">
        <f t="shared" ca="1" si="23"/>
        <v>36.712000000000003</v>
      </c>
      <c r="AH26" s="403">
        <f t="shared" ca="1" si="24"/>
        <v>38.649000000000001</v>
      </c>
      <c r="AI26" s="403">
        <f t="shared" ca="1" si="25"/>
        <v>40.667999999999999</v>
      </c>
      <c r="AJ26" s="403">
        <f t="shared" ca="1" si="26"/>
        <v>42.808999999999997</v>
      </c>
      <c r="AK26" s="403">
        <f t="shared" ca="1" si="27"/>
        <v>45.399000000000001</v>
      </c>
      <c r="AL26" s="403">
        <f t="shared" ca="1" si="28"/>
        <v>47.99</v>
      </c>
    </row>
    <row r="27" spans="1:39" ht="12.75" customHeight="1">
      <c r="A27" s="259" t="s">
        <v>16</v>
      </c>
      <c r="B27" s="584" t="s">
        <v>28</v>
      </c>
      <c r="C27" s="584" t="s">
        <v>20</v>
      </c>
      <c r="D27" s="606" t="s">
        <v>29</v>
      </c>
      <c r="E27" s="600">
        <v>393</v>
      </c>
      <c r="F27" s="586">
        <v>8</v>
      </c>
      <c r="G27" s="285">
        <f t="shared" ca="1" si="14"/>
        <v>65552.443027735237</v>
      </c>
      <c r="H27" s="285">
        <f t="shared" ca="1" si="15"/>
        <v>69110.995640675188</v>
      </c>
      <c r="I27" s="285">
        <f t="shared" ca="1" si="16"/>
        <v>72711.590225413573</v>
      </c>
      <c r="J27" s="285">
        <f t="shared" ca="1" si="17"/>
        <v>76606.478612741106</v>
      </c>
      <c r="K27" s="285">
        <f t="shared" ca="1" si="18"/>
        <v>80636.501909420782</v>
      </c>
      <c r="L27" s="285">
        <f t="shared" ca="1" si="19"/>
        <v>85637.302488032714</v>
      </c>
      <c r="M27" s="285">
        <f t="shared" ca="1" si="20"/>
        <v>90638.10306664466</v>
      </c>
      <c r="P27" s="409" t="str">
        <f t="shared" si="2"/>
        <v>00565C</v>
      </c>
      <c r="Q27" s="397" t="s">
        <v>826</v>
      </c>
      <c r="R27" s="409" t="str">
        <f t="shared" si="3"/>
        <v>Associate Contract Administrator</v>
      </c>
      <c r="S27" s="397" t="str">
        <f t="shared" si="4"/>
        <v>33B</v>
      </c>
      <c r="T27" s="394" cm="1">
        <f t="array" aca="1" ref="T27" ca="1">IF($Q27="Y",VLOOKUP($P27,INDIRECT($Q$3),T$5,0)*INDIRECT($P$2),VLOOKUP($P27,INDIRECT($Q$3),T$5,0))</f>
        <v>65552.443027735237</v>
      </c>
      <c r="U27" s="394" cm="1">
        <f t="array" aca="1" ref="U27" ca="1">IF($Q27="Y",VLOOKUP($P27,INDIRECT($Q$3),U$5,0)*INDIRECT($P$2),VLOOKUP($P27,INDIRECT($Q$3),U$5,0))</f>
        <v>69110.995640675188</v>
      </c>
      <c r="V27" s="394" cm="1">
        <f t="array" aca="1" ref="V27" ca="1">IF($Q27="Y",VLOOKUP($P27,INDIRECT($Q$3),V$5,0)*INDIRECT($P$2),VLOOKUP($P27,INDIRECT($Q$3),V$5,0))</f>
        <v>72711.590225413573</v>
      </c>
      <c r="W27" s="394" cm="1">
        <f t="array" aca="1" ref="W27" ca="1">IF($Q27="Y",VLOOKUP($P27,INDIRECT($Q$3),W$5,0)*INDIRECT($P$2),VLOOKUP($P27,INDIRECT($Q$3),W$5,0))</f>
        <v>76606.478612741106</v>
      </c>
      <c r="X27" s="394" cm="1">
        <f t="array" aca="1" ref="X27" ca="1">IF($Q27="Y",VLOOKUP($P27,INDIRECT($Q$3),X$5,0)*INDIRECT($P$2),VLOOKUP($P27,INDIRECT($Q$3),X$5,0))</f>
        <v>80636.501909420782</v>
      </c>
      <c r="Y27" s="394" cm="1">
        <f t="array" aca="1" ref="Y27" ca="1">IF($Q27="Y",VLOOKUP($P27,INDIRECT($Q$3),Y$5,0)*INDIRECT($P$2),VLOOKUP($P27,INDIRECT($Q$3),Y$5,0))</f>
        <v>85637.302488032714</v>
      </c>
      <c r="Z27" s="394" cm="1">
        <f t="array" aca="1" ref="Z27" ca="1">IF($Q27="Y",VLOOKUP($P27,INDIRECT($Q$3),Z$5,0)*INDIRECT($P$2),VLOOKUP($P27,INDIRECT($Q$3),Z$5,0))</f>
        <v>90638.10306664466</v>
      </c>
      <c r="AA27" s="406" t="str">
        <f t="shared" si="5"/>
        <v>00565C</v>
      </c>
      <c r="AB27" s="406" t="str">
        <f t="shared" si="21"/>
        <v>Y</v>
      </c>
      <c r="AC27" s="412" t="str">
        <f t="shared" si="6"/>
        <v>Associate Contract Administrator</v>
      </c>
      <c r="AD27" s="406" t="str">
        <f t="shared" si="7"/>
        <v>33B</v>
      </c>
      <c r="AE27" s="398" t="str">
        <f t="shared" si="8"/>
        <v>E</v>
      </c>
      <c r="AF27" s="403">
        <f t="shared" ca="1" si="22"/>
        <v>31.516000000000002</v>
      </c>
      <c r="AG27" s="403">
        <f t="shared" ca="1" si="23"/>
        <v>33.226999999999997</v>
      </c>
      <c r="AH27" s="403">
        <f t="shared" ca="1" si="24"/>
        <v>34.957999999999998</v>
      </c>
      <c r="AI27" s="403">
        <f t="shared" ca="1" si="25"/>
        <v>36.830999999999996</v>
      </c>
      <c r="AJ27" s="403">
        <f t="shared" ca="1" si="26"/>
        <v>38.768000000000001</v>
      </c>
      <c r="AK27" s="403">
        <f t="shared" ca="1" si="27"/>
        <v>41.171999999999997</v>
      </c>
      <c r="AL27" s="403">
        <f t="shared" ca="1" si="28"/>
        <v>43.576999999999998</v>
      </c>
    </row>
    <row r="28" spans="1:39" ht="12.75" customHeight="1">
      <c r="A28" s="259" t="s">
        <v>91</v>
      </c>
      <c r="B28" s="584" t="s">
        <v>271</v>
      </c>
      <c r="C28" s="584">
        <v>16</v>
      </c>
      <c r="D28" s="606" t="s">
        <v>272</v>
      </c>
      <c r="E28" s="600">
        <v>358</v>
      </c>
      <c r="F28" s="586">
        <v>7</v>
      </c>
      <c r="G28" s="285">
        <f t="shared" ca="1" si="14"/>
        <v>29.225167070658166</v>
      </c>
      <c r="H28" s="285">
        <f t="shared" ca="1" si="15"/>
        <v>30.916697226505075</v>
      </c>
      <c r="I28" s="285">
        <f t="shared" ca="1" si="16"/>
        <v>32.512023616584273</v>
      </c>
      <c r="J28" s="285">
        <f t="shared" ca="1" si="17"/>
        <v>34.328511061585687</v>
      </c>
      <c r="K28" s="285">
        <f t="shared" ca="1" si="18"/>
        <v>36.184106254103817</v>
      </c>
      <c r="L28" s="285">
        <f t="shared" ca="1" si="19"/>
        <v>38.38762554521913</v>
      </c>
      <c r="M28" s="285">
        <f t="shared" ca="1" si="20"/>
        <v>40.591144836334415</v>
      </c>
      <c r="P28" s="409" t="str">
        <f t="shared" si="2"/>
        <v>00567C</v>
      </c>
      <c r="Q28" s="397" t="s">
        <v>826</v>
      </c>
      <c r="R28" s="409" t="str">
        <f t="shared" si="3"/>
        <v xml:space="preserve">Associate Coordinator Legal Processes </v>
      </c>
      <c r="S28" s="397">
        <f t="shared" si="4"/>
        <v>16</v>
      </c>
      <c r="T28" s="394" cm="1">
        <f t="array" aca="1" ref="T28" ca="1">IF($Q28="Y",VLOOKUP($P28,INDIRECT($Q$3),T$5,0)*INDIRECT($P$2),VLOOKUP($P28,INDIRECT($Q$3),T$5,0))</f>
        <v>29.225167070658166</v>
      </c>
      <c r="U28" s="394" cm="1">
        <f t="array" aca="1" ref="U28" ca="1">IF($Q28="Y",VLOOKUP($P28,INDIRECT($Q$3),U$5,0)*INDIRECT($P$2),VLOOKUP($P28,INDIRECT($Q$3),U$5,0))</f>
        <v>30.916697226505075</v>
      </c>
      <c r="V28" s="394" cm="1">
        <f t="array" aca="1" ref="V28" ca="1">IF($Q28="Y",VLOOKUP($P28,INDIRECT($Q$3),V$5,0)*INDIRECT($P$2),VLOOKUP($P28,INDIRECT($Q$3),V$5,0))</f>
        <v>32.512023616584273</v>
      </c>
      <c r="W28" s="394" cm="1">
        <f t="array" aca="1" ref="W28" ca="1">IF($Q28="Y",VLOOKUP($P28,INDIRECT($Q$3),W$5,0)*INDIRECT($P$2),VLOOKUP($P28,INDIRECT($Q$3),W$5,0))</f>
        <v>34.328511061585687</v>
      </c>
      <c r="X28" s="394" cm="1">
        <f t="array" aca="1" ref="X28" ca="1">IF($Q28="Y",VLOOKUP($P28,INDIRECT($Q$3),X$5,0)*INDIRECT($P$2),VLOOKUP($P28,INDIRECT($Q$3),X$5,0))</f>
        <v>36.184106254103817</v>
      </c>
      <c r="Y28" s="394" cm="1">
        <f t="array" aca="1" ref="Y28" ca="1">IF($Q28="Y",VLOOKUP($P28,INDIRECT($Q$3),Y$5,0)*INDIRECT($P$2),VLOOKUP($P28,INDIRECT($Q$3),Y$5,0))</f>
        <v>38.38762554521913</v>
      </c>
      <c r="Z28" s="394" cm="1">
        <f t="array" aca="1" ref="Z28" ca="1">IF($Q28="Y",VLOOKUP($P28,INDIRECT($Q$3),Z$5,0)*INDIRECT($P$2),VLOOKUP($P28,INDIRECT($Q$3),Z$5,0))</f>
        <v>40.591144836334415</v>
      </c>
      <c r="AA28" s="406" t="str">
        <f t="shared" si="5"/>
        <v>00567C</v>
      </c>
      <c r="AB28" s="406" t="str">
        <f t="shared" si="21"/>
        <v>Y</v>
      </c>
      <c r="AC28" s="412" t="str">
        <f t="shared" si="6"/>
        <v xml:space="preserve">Associate Coordinator Legal Processes </v>
      </c>
      <c r="AD28" s="406">
        <f t="shared" si="7"/>
        <v>16</v>
      </c>
      <c r="AE28" s="398" t="str">
        <f t="shared" si="8"/>
        <v>N</v>
      </c>
      <c r="AF28" s="403">
        <f t="shared" ca="1" si="22"/>
        <v>29.225000000000001</v>
      </c>
      <c r="AG28" s="403">
        <f t="shared" ca="1" si="23"/>
        <v>30.917000000000002</v>
      </c>
      <c r="AH28" s="403">
        <f t="shared" ca="1" si="24"/>
        <v>32.512</v>
      </c>
      <c r="AI28" s="403">
        <f t="shared" ca="1" si="25"/>
        <v>34.329000000000001</v>
      </c>
      <c r="AJ28" s="403">
        <f t="shared" ca="1" si="26"/>
        <v>36.183999999999997</v>
      </c>
      <c r="AK28" s="403">
        <f t="shared" ca="1" si="27"/>
        <v>38.387999999999998</v>
      </c>
      <c r="AL28" s="403">
        <f t="shared" ca="1" si="28"/>
        <v>40.591000000000001</v>
      </c>
    </row>
    <row r="29" spans="1:39" s="23" customFormat="1" ht="12.75" customHeight="1">
      <c r="A29" s="259" t="s">
        <v>16</v>
      </c>
      <c r="B29" s="584" t="s">
        <v>440</v>
      </c>
      <c r="C29" s="584">
        <v>107</v>
      </c>
      <c r="D29" s="606" t="s">
        <v>30</v>
      </c>
      <c r="E29" s="600">
        <v>368</v>
      </c>
      <c r="F29" s="586">
        <v>8</v>
      </c>
      <c r="G29" s="285">
        <f t="shared" ca="1" si="14"/>
        <v>63591.485343136221</v>
      </c>
      <c r="H29" s="285">
        <f t="shared" ca="1" si="15"/>
        <v>67077.966004421702</v>
      </c>
      <c r="I29" s="285">
        <f t="shared" ca="1" si="16"/>
        <v>70561.443667721585</v>
      </c>
      <c r="J29" s="285">
        <f t="shared" ca="1" si="17"/>
        <v>74258.134187999298</v>
      </c>
      <c r="K29" s="285">
        <f t="shared" ca="1" si="18"/>
        <v>78207.076539067653</v>
      </c>
      <c r="L29" s="285">
        <f t="shared" ca="1" si="19"/>
        <v>83108.327809531809</v>
      </c>
      <c r="M29" s="285">
        <f t="shared" ca="1" si="20"/>
        <v>88009.579079995936</v>
      </c>
      <c r="N29" s="9"/>
      <c r="O29" s="9"/>
      <c r="P29" s="409" t="str">
        <f t="shared" si="2"/>
        <v>00569C</v>
      </c>
      <c r="Q29" s="397" t="s">
        <v>826</v>
      </c>
      <c r="R29" s="409" t="str">
        <f t="shared" si="3"/>
        <v>Associate Transportation Planner</v>
      </c>
      <c r="S29" s="397">
        <f t="shared" si="4"/>
        <v>107</v>
      </c>
      <c r="T29" s="394" cm="1">
        <f t="array" aca="1" ref="T29" ca="1">IF($Q29="Y",VLOOKUP($P29,INDIRECT($Q$3),T$5,0)*INDIRECT($P$2),VLOOKUP($P29,INDIRECT($Q$3),T$5,0))</f>
        <v>63591.485343136221</v>
      </c>
      <c r="U29" s="394" cm="1">
        <f t="array" aca="1" ref="U29" ca="1">IF($Q29="Y",VLOOKUP($P29,INDIRECT($Q$3),U$5,0)*INDIRECT($P$2),VLOOKUP($P29,INDIRECT($Q$3),U$5,0))</f>
        <v>67077.966004421702</v>
      </c>
      <c r="V29" s="394" cm="1">
        <f t="array" aca="1" ref="V29" ca="1">IF($Q29="Y",VLOOKUP($P29,INDIRECT($Q$3),V$5,0)*INDIRECT($P$2),VLOOKUP($P29,INDIRECT($Q$3),V$5,0))</f>
        <v>70561.443667721585</v>
      </c>
      <c r="W29" s="394" cm="1">
        <f t="array" aca="1" ref="W29" ca="1">IF($Q29="Y",VLOOKUP($P29,INDIRECT($Q$3),W$5,0)*INDIRECT($P$2),VLOOKUP($P29,INDIRECT($Q$3),W$5,0))</f>
        <v>74258.134187999298</v>
      </c>
      <c r="X29" s="394" cm="1">
        <f t="array" aca="1" ref="X29" ca="1">IF($Q29="Y",VLOOKUP($P29,INDIRECT($Q$3),X$5,0)*INDIRECT($P$2),VLOOKUP($P29,INDIRECT($Q$3),X$5,0))</f>
        <v>78207.076539067653</v>
      </c>
      <c r="Y29" s="394" cm="1">
        <f t="array" aca="1" ref="Y29" ca="1">IF($Q29="Y",VLOOKUP($P29,INDIRECT($Q$3),Y$5,0)*INDIRECT($P$2),VLOOKUP($P29,INDIRECT($Q$3),Y$5,0))</f>
        <v>83108.327809531809</v>
      </c>
      <c r="Z29" s="394" cm="1">
        <f t="array" aca="1" ref="Z29" ca="1">IF($Q29="Y",VLOOKUP($P29,INDIRECT($Q$3),Z$5,0)*INDIRECT($P$2),VLOOKUP($P29,INDIRECT($Q$3),Z$5,0))</f>
        <v>88009.579079995936</v>
      </c>
      <c r="AA29" s="406" t="str">
        <f t="shared" si="5"/>
        <v>00569C</v>
      </c>
      <c r="AB29" s="406" t="str">
        <f t="shared" si="21"/>
        <v>Y</v>
      </c>
      <c r="AC29" s="412" t="str">
        <f t="shared" si="6"/>
        <v>Associate Transportation Planner</v>
      </c>
      <c r="AD29" s="406">
        <f t="shared" si="7"/>
        <v>107</v>
      </c>
      <c r="AE29" s="398" t="str">
        <f t="shared" si="8"/>
        <v>E</v>
      </c>
      <c r="AF29" s="403">
        <f t="shared" ca="1" si="22"/>
        <v>30.573</v>
      </c>
      <c r="AG29" s="403">
        <f t="shared" ca="1" si="23"/>
        <v>32.25</v>
      </c>
      <c r="AH29" s="403">
        <f t="shared" ca="1" si="24"/>
        <v>33.923999999999999</v>
      </c>
      <c r="AI29" s="403">
        <f t="shared" ca="1" si="25"/>
        <v>35.701999999999998</v>
      </c>
      <c r="AJ29" s="403">
        <f t="shared" ca="1" si="26"/>
        <v>37.599999999999994</v>
      </c>
      <c r="AK29" s="403">
        <f t="shared" ca="1" si="27"/>
        <v>39.955999999999996</v>
      </c>
      <c r="AL29" s="403">
        <f t="shared" ca="1" si="28"/>
        <v>42.312999999999995</v>
      </c>
      <c r="AM29" s="9"/>
    </row>
    <row r="30" spans="1:39" s="23" customFormat="1" ht="12.75" customHeight="1">
      <c r="A30" s="259" t="s">
        <v>16</v>
      </c>
      <c r="B30" s="586" t="s">
        <v>31</v>
      </c>
      <c r="C30" s="584" t="s">
        <v>20</v>
      </c>
      <c r="D30" s="609" t="s">
        <v>32</v>
      </c>
      <c r="E30" s="600">
        <v>393</v>
      </c>
      <c r="F30" s="586">
        <v>8</v>
      </c>
      <c r="G30" s="285">
        <f t="shared" ca="1" si="14"/>
        <v>65552.443027735237</v>
      </c>
      <c r="H30" s="285">
        <f t="shared" ca="1" si="15"/>
        <v>69110.995640675188</v>
      </c>
      <c r="I30" s="285">
        <f t="shared" ca="1" si="16"/>
        <v>72711.590225413573</v>
      </c>
      <c r="J30" s="285">
        <f t="shared" ca="1" si="17"/>
        <v>76606.478612741106</v>
      </c>
      <c r="K30" s="285">
        <f t="shared" ca="1" si="18"/>
        <v>80636.501909420782</v>
      </c>
      <c r="L30" s="285">
        <f t="shared" ca="1" si="19"/>
        <v>85637.302488032714</v>
      </c>
      <c r="M30" s="285">
        <f t="shared" ca="1" si="20"/>
        <v>90638.10306664466</v>
      </c>
      <c r="N30" s="9"/>
      <c r="O30" s="9"/>
      <c r="P30" s="409" t="str">
        <f t="shared" si="2"/>
        <v>01365C</v>
      </c>
      <c r="Q30" s="397" t="s">
        <v>826</v>
      </c>
      <c r="R30" s="409" t="str">
        <f t="shared" si="3"/>
        <v>Booking &amp; Administrative Coordinator</v>
      </c>
      <c r="S30" s="397" t="str">
        <f t="shared" si="4"/>
        <v>33B</v>
      </c>
      <c r="T30" s="394" cm="1">
        <f t="array" aca="1" ref="T30" ca="1">IF($Q30="Y",VLOOKUP($P30,INDIRECT($Q$3),T$5,0)*INDIRECT($P$2),VLOOKUP($P30,INDIRECT($Q$3),T$5,0))</f>
        <v>65552.443027735237</v>
      </c>
      <c r="U30" s="394" cm="1">
        <f t="array" aca="1" ref="U30" ca="1">IF($Q30="Y",VLOOKUP($P30,INDIRECT($Q$3),U$5,0)*INDIRECT($P$2),VLOOKUP($P30,INDIRECT($Q$3),U$5,0))</f>
        <v>69110.995640675188</v>
      </c>
      <c r="V30" s="394" cm="1">
        <f t="array" aca="1" ref="V30" ca="1">IF($Q30="Y",VLOOKUP($P30,INDIRECT($Q$3),V$5,0)*INDIRECT($P$2),VLOOKUP($P30,INDIRECT($Q$3),V$5,0))</f>
        <v>72711.590225413573</v>
      </c>
      <c r="W30" s="394" cm="1">
        <f t="array" aca="1" ref="W30" ca="1">IF($Q30="Y",VLOOKUP($P30,INDIRECT($Q$3),W$5,0)*INDIRECT($P$2),VLOOKUP($P30,INDIRECT($Q$3),W$5,0))</f>
        <v>76606.478612741106</v>
      </c>
      <c r="X30" s="394" cm="1">
        <f t="array" aca="1" ref="X30" ca="1">IF($Q30="Y",VLOOKUP($P30,INDIRECT($Q$3),X$5,0)*INDIRECT($P$2),VLOOKUP($P30,INDIRECT($Q$3),X$5,0))</f>
        <v>80636.501909420782</v>
      </c>
      <c r="Y30" s="394" cm="1">
        <f t="array" aca="1" ref="Y30" ca="1">IF($Q30="Y",VLOOKUP($P30,INDIRECT($Q$3),Y$5,0)*INDIRECT($P$2),VLOOKUP($P30,INDIRECT($Q$3),Y$5,0))</f>
        <v>85637.302488032714</v>
      </c>
      <c r="Z30" s="394" cm="1">
        <f t="array" aca="1" ref="Z30" ca="1">IF($Q30="Y",VLOOKUP($P30,INDIRECT($Q$3),Z$5,0)*INDIRECT($P$2),VLOOKUP($P30,INDIRECT($Q$3),Z$5,0))</f>
        <v>90638.10306664466</v>
      </c>
      <c r="AA30" s="406" t="str">
        <f t="shared" si="5"/>
        <v>01365C</v>
      </c>
      <c r="AB30" s="406" t="str">
        <f t="shared" si="21"/>
        <v>Y</v>
      </c>
      <c r="AC30" s="412" t="str">
        <f t="shared" si="6"/>
        <v>Booking &amp; Administrative Coordinator</v>
      </c>
      <c r="AD30" s="406" t="str">
        <f t="shared" si="7"/>
        <v>33B</v>
      </c>
      <c r="AE30" s="398" t="str">
        <f t="shared" si="8"/>
        <v>E</v>
      </c>
      <c r="AF30" s="403">
        <f t="shared" ca="1" si="22"/>
        <v>31.516000000000002</v>
      </c>
      <c r="AG30" s="403">
        <f t="shared" ca="1" si="23"/>
        <v>33.226999999999997</v>
      </c>
      <c r="AH30" s="403">
        <f t="shared" ca="1" si="24"/>
        <v>34.957999999999998</v>
      </c>
      <c r="AI30" s="403">
        <f t="shared" ca="1" si="25"/>
        <v>36.830999999999996</v>
      </c>
      <c r="AJ30" s="403">
        <f t="shared" ca="1" si="26"/>
        <v>38.768000000000001</v>
      </c>
      <c r="AK30" s="403">
        <f t="shared" ca="1" si="27"/>
        <v>41.171999999999997</v>
      </c>
      <c r="AL30" s="403">
        <f t="shared" ca="1" si="28"/>
        <v>43.576999999999998</v>
      </c>
      <c r="AM30" s="9"/>
    </row>
    <row r="31" spans="1:39" ht="12.75" customHeight="1">
      <c r="A31" s="272" t="s">
        <v>91</v>
      </c>
      <c r="B31" s="583" t="s">
        <v>284</v>
      </c>
      <c r="C31" s="583" t="s">
        <v>285</v>
      </c>
      <c r="D31" s="598" t="s">
        <v>286</v>
      </c>
      <c r="E31" s="600">
        <v>333</v>
      </c>
      <c r="F31" s="586">
        <v>7</v>
      </c>
      <c r="G31" s="285">
        <f t="shared" ca="1" si="14"/>
        <v>29.097317981658481</v>
      </c>
      <c r="H31" s="285">
        <f t="shared" ca="1" si="15"/>
        <v>30.633466951217109</v>
      </c>
      <c r="I31" s="285">
        <f t="shared" ca="1" si="16"/>
        <v>32.267790854920463</v>
      </c>
      <c r="J31" s="285">
        <f t="shared" ca="1" si="17"/>
        <v>33.943983480538485</v>
      </c>
      <c r="K31" s="285">
        <f t="shared" ca="1" si="18"/>
        <v>35.741451024805862</v>
      </c>
      <c r="L31" s="285">
        <f t="shared" ca="1" si="19"/>
        <v>37.908201129485263</v>
      </c>
      <c r="M31" s="285">
        <f t="shared" ca="1" si="20"/>
        <v>40.074951234164665</v>
      </c>
      <c r="N31" s="23"/>
      <c r="O31" s="23"/>
      <c r="P31" s="409" t="str">
        <f t="shared" si="2"/>
        <v>01444C</v>
      </c>
      <c r="Q31" s="397" t="s">
        <v>826</v>
      </c>
      <c r="R31" s="409" t="str">
        <f t="shared" si="3"/>
        <v>Business Analyst I</v>
      </c>
      <c r="S31" s="397" t="str">
        <f t="shared" si="4"/>
        <v>61</v>
      </c>
      <c r="T31" s="394" cm="1">
        <f t="array" aca="1" ref="T31" ca="1">IF($Q31="Y",VLOOKUP($P31,INDIRECT($Q$3),T$5,0)*INDIRECT($P$2),VLOOKUP($P31,INDIRECT($Q$3),T$5,0))</f>
        <v>29.097317981658481</v>
      </c>
      <c r="U31" s="394" cm="1">
        <f t="array" aca="1" ref="U31" ca="1">IF($Q31="Y",VLOOKUP($P31,INDIRECT($Q$3),U$5,0)*INDIRECT($P$2),VLOOKUP($P31,INDIRECT($Q$3),U$5,0))</f>
        <v>30.633466951217109</v>
      </c>
      <c r="V31" s="394" cm="1">
        <f t="array" aca="1" ref="V31" ca="1">IF($Q31="Y",VLOOKUP($P31,INDIRECT($Q$3),V$5,0)*INDIRECT($P$2),VLOOKUP($P31,INDIRECT($Q$3),V$5,0))</f>
        <v>32.267790854920463</v>
      </c>
      <c r="W31" s="394" cm="1">
        <f t="array" aca="1" ref="W31" ca="1">IF($Q31="Y",VLOOKUP($P31,INDIRECT($Q$3),W$5,0)*INDIRECT($P$2),VLOOKUP($P31,INDIRECT($Q$3),W$5,0))</f>
        <v>33.943983480538485</v>
      </c>
      <c r="X31" s="394" cm="1">
        <f t="array" aca="1" ref="X31" ca="1">IF($Q31="Y",VLOOKUP($P31,INDIRECT($Q$3),X$5,0)*INDIRECT($P$2),VLOOKUP($P31,INDIRECT($Q$3),X$5,0))</f>
        <v>35.741451024805862</v>
      </c>
      <c r="Y31" s="394" cm="1">
        <f t="array" aca="1" ref="Y31" ca="1">IF($Q31="Y",VLOOKUP($P31,INDIRECT($Q$3),Y$5,0)*INDIRECT($P$2),VLOOKUP($P31,INDIRECT($Q$3),Y$5,0))</f>
        <v>37.908201129485263</v>
      </c>
      <c r="Z31" s="394" cm="1">
        <f t="array" aca="1" ref="Z31" ca="1">IF($Q31="Y",VLOOKUP($P31,INDIRECT($Q$3),Z$5,0)*INDIRECT($P$2),VLOOKUP($P31,INDIRECT($Q$3),Z$5,0))</f>
        <v>40.074951234164665</v>
      </c>
      <c r="AA31" s="406" t="str">
        <f t="shared" si="5"/>
        <v>01444C</v>
      </c>
      <c r="AB31" s="406" t="str">
        <f t="shared" si="21"/>
        <v>Y</v>
      </c>
      <c r="AC31" s="412" t="str">
        <f t="shared" si="6"/>
        <v>Business Analyst I</v>
      </c>
      <c r="AD31" s="406" t="str">
        <f t="shared" si="7"/>
        <v>61</v>
      </c>
      <c r="AE31" s="398" t="str">
        <f t="shared" si="8"/>
        <v>N</v>
      </c>
      <c r="AF31" s="403">
        <f t="shared" ca="1" si="22"/>
        <v>29.097000000000001</v>
      </c>
      <c r="AG31" s="403">
        <f t="shared" ca="1" si="23"/>
        <v>30.632999999999999</v>
      </c>
      <c r="AH31" s="403">
        <f t="shared" ca="1" si="24"/>
        <v>32.268000000000001</v>
      </c>
      <c r="AI31" s="403">
        <f t="shared" ca="1" si="25"/>
        <v>33.944000000000003</v>
      </c>
      <c r="AJ31" s="403">
        <f t="shared" ca="1" si="26"/>
        <v>35.741</v>
      </c>
      <c r="AK31" s="403">
        <f t="shared" ca="1" si="27"/>
        <v>37.908000000000001</v>
      </c>
      <c r="AL31" s="403">
        <f t="shared" ca="1" si="28"/>
        <v>40.075000000000003</v>
      </c>
    </row>
    <row r="32" spans="1:39" ht="12.75" customHeight="1">
      <c r="A32" s="259" t="s">
        <v>91</v>
      </c>
      <c r="B32" s="583" t="s">
        <v>287</v>
      </c>
      <c r="C32" s="583" t="s">
        <v>280</v>
      </c>
      <c r="D32" s="606" t="s">
        <v>288</v>
      </c>
      <c r="E32" s="600">
        <v>385</v>
      </c>
      <c r="F32" s="586">
        <v>8</v>
      </c>
      <c r="G32" s="285">
        <f t="shared" ca="1" si="14"/>
        <v>33.037987000010425</v>
      </c>
      <c r="H32" s="285">
        <f t="shared" ca="1" si="15"/>
        <v>34.772695424642485</v>
      </c>
      <c r="I32" s="285">
        <f t="shared" ca="1" si="16"/>
        <v>36.59037545535142</v>
      </c>
      <c r="J32" s="285">
        <f t="shared" ca="1" si="17"/>
        <v>38.527886655678174</v>
      </c>
      <c r="K32" s="285">
        <f t="shared" ca="1" si="18"/>
        <v>40.547691550802739</v>
      </c>
      <c r="L32" s="285">
        <f t="shared" ca="1" si="19"/>
        <v>43.008997065395789</v>
      </c>
      <c r="M32" s="285">
        <f t="shared" ca="1" si="20"/>
        <v>45.470302579988832</v>
      </c>
      <c r="N32" s="23"/>
      <c r="O32" s="23"/>
      <c r="P32" s="409" t="str">
        <f t="shared" si="2"/>
        <v>01443C</v>
      </c>
      <c r="Q32" s="397" t="s">
        <v>826</v>
      </c>
      <c r="R32" s="409" t="str">
        <f t="shared" si="3"/>
        <v>Business Analyst II</v>
      </c>
      <c r="S32" s="397" t="str">
        <f t="shared" si="4"/>
        <v>63</v>
      </c>
      <c r="T32" s="394" cm="1">
        <f t="array" aca="1" ref="T32" ca="1">IF($Q32="Y",VLOOKUP($P32,INDIRECT($Q$3),T$5,0)*INDIRECT($P$2),VLOOKUP($P32,INDIRECT($Q$3),T$5,0))</f>
        <v>33.037987000010425</v>
      </c>
      <c r="U32" s="394" cm="1">
        <f t="array" aca="1" ref="U32" ca="1">IF($Q32="Y",VLOOKUP($P32,INDIRECT($Q$3),U$5,0)*INDIRECT($P$2),VLOOKUP($P32,INDIRECT($Q$3),U$5,0))</f>
        <v>34.772695424642485</v>
      </c>
      <c r="V32" s="394" cm="1">
        <f t="array" aca="1" ref="V32" ca="1">IF($Q32="Y",VLOOKUP($P32,INDIRECT($Q$3),V$5,0)*INDIRECT($P$2),VLOOKUP($P32,INDIRECT($Q$3),V$5,0))</f>
        <v>36.59037545535142</v>
      </c>
      <c r="W32" s="394" cm="1">
        <f t="array" aca="1" ref="W32" ca="1">IF($Q32="Y",VLOOKUP($P32,INDIRECT($Q$3),W$5,0)*INDIRECT($P$2),VLOOKUP($P32,INDIRECT($Q$3),W$5,0))</f>
        <v>38.527886655678174</v>
      </c>
      <c r="X32" s="394" cm="1">
        <f t="array" aca="1" ref="X32" ca="1">IF($Q32="Y",VLOOKUP($P32,INDIRECT($Q$3),X$5,0)*INDIRECT($P$2),VLOOKUP($P32,INDIRECT($Q$3),X$5,0))</f>
        <v>40.547691550802739</v>
      </c>
      <c r="Y32" s="394" cm="1">
        <f t="array" aca="1" ref="Y32" ca="1">IF($Q32="Y",VLOOKUP($P32,INDIRECT($Q$3),Y$5,0)*INDIRECT($P$2),VLOOKUP($P32,INDIRECT($Q$3),Y$5,0))</f>
        <v>43.008997065395789</v>
      </c>
      <c r="Z32" s="394" cm="1">
        <f t="array" aca="1" ref="Z32" ca="1">IF($Q32="Y",VLOOKUP($P32,INDIRECT($Q$3),Z$5,0)*INDIRECT($P$2),VLOOKUP($P32,INDIRECT($Q$3),Z$5,0))</f>
        <v>45.470302579988832</v>
      </c>
      <c r="AA32" s="406" t="str">
        <f t="shared" si="5"/>
        <v>01443C</v>
      </c>
      <c r="AB32" s="406" t="str">
        <f t="shared" si="21"/>
        <v>Y</v>
      </c>
      <c r="AC32" s="412" t="str">
        <f t="shared" si="6"/>
        <v>Business Analyst II</v>
      </c>
      <c r="AD32" s="406" t="str">
        <f t="shared" si="7"/>
        <v>63</v>
      </c>
      <c r="AE32" s="398" t="str">
        <f t="shared" si="8"/>
        <v>N</v>
      </c>
      <c r="AF32" s="403">
        <f t="shared" ca="1" si="22"/>
        <v>33.037999999999997</v>
      </c>
      <c r="AG32" s="403">
        <f t="shared" ca="1" si="23"/>
        <v>34.773000000000003</v>
      </c>
      <c r="AH32" s="403">
        <f t="shared" ca="1" si="24"/>
        <v>36.590000000000003</v>
      </c>
      <c r="AI32" s="403">
        <f t="shared" ca="1" si="25"/>
        <v>38.527999999999999</v>
      </c>
      <c r="AJ32" s="403">
        <f t="shared" ca="1" si="26"/>
        <v>40.548000000000002</v>
      </c>
      <c r="AK32" s="403">
        <f t="shared" ca="1" si="27"/>
        <v>43.009</v>
      </c>
      <c r="AL32" s="403">
        <f t="shared" ca="1" si="28"/>
        <v>45.47</v>
      </c>
    </row>
    <row r="33" spans="1:39" ht="12.75" customHeight="1">
      <c r="A33" s="259" t="s">
        <v>91</v>
      </c>
      <c r="B33" s="583" t="s">
        <v>289</v>
      </c>
      <c r="C33" s="583" t="s">
        <v>269</v>
      </c>
      <c r="D33" s="606" t="s">
        <v>290</v>
      </c>
      <c r="E33" s="600">
        <v>425</v>
      </c>
      <c r="F33" s="586">
        <v>9</v>
      </c>
      <c r="G33" s="285">
        <f t="shared" ca="1" si="14"/>
        <v>34.875201605881813</v>
      </c>
      <c r="H33" s="285">
        <f t="shared" ca="1" si="15"/>
        <v>36.711650374000783</v>
      </c>
      <c r="I33" s="285">
        <f t="shared" ca="1" si="16"/>
        <v>38.649161574327557</v>
      </c>
      <c r="J33" s="285">
        <f t="shared" ca="1" si="17"/>
        <v>40.667522720420564</v>
      </c>
      <c r="K33" s="285">
        <f t="shared" ca="1" si="18"/>
        <v>42.808602534194478</v>
      </c>
      <c r="L33" s="285">
        <f t="shared" ca="1" si="19"/>
        <v>45.399147264594497</v>
      </c>
      <c r="M33" s="285">
        <f t="shared" ca="1" si="20"/>
        <v>47.989691994994487</v>
      </c>
      <c r="N33" s="23"/>
      <c r="O33" s="23"/>
      <c r="P33" s="409" t="str">
        <f t="shared" si="2"/>
        <v>01442C</v>
      </c>
      <c r="Q33" s="397" t="s">
        <v>826</v>
      </c>
      <c r="R33" s="409" t="str">
        <f t="shared" si="3"/>
        <v xml:space="preserve">Business Analyst III </v>
      </c>
      <c r="S33" s="397" t="str">
        <f t="shared" si="4"/>
        <v>64</v>
      </c>
      <c r="T33" s="394" cm="1">
        <f t="array" aca="1" ref="T33" ca="1">IF($Q33="Y",VLOOKUP($P33,INDIRECT($Q$3),T$5,0)*INDIRECT($P$2),VLOOKUP($P33,INDIRECT($Q$3),T$5,0))</f>
        <v>34.875201605881813</v>
      </c>
      <c r="U33" s="394" cm="1">
        <f t="array" aca="1" ref="U33" ca="1">IF($Q33="Y",VLOOKUP($P33,INDIRECT($Q$3),U$5,0)*INDIRECT($P$2),VLOOKUP($P33,INDIRECT($Q$3),U$5,0))</f>
        <v>36.711650374000783</v>
      </c>
      <c r="V33" s="394" cm="1">
        <f t="array" aca="1" ref="V33" ca="1">IF($Q33="Y",VLOOKUP($P33,INDIRECT($Q$3),V$5,0)*INDIRECT($P$2),VLOOKUP($P33,INDIRECT($Q$3),V$5,0))</f>
        <v>38.649161574327557</v>
      </c>
      <c r="W33" s="394" cm="1">
        <f t="array" aca="1" ref="W33" ca="1">IF($Q33="Y",VLOOKUP($P33,INDIRECT($Q$3),W$5,0)*INDIRECT($P$2),VLOOKUP($P33,INDIRECT($Q$3),W$5,0))</f>
        <v>40.667522720420564</v>
      </c>
      <c r="X33" s="394" cm="1">
        <f t="array" aca="1" ref="X33" ca="1">IF($Q33="Y",VLOOKUP($P33,INDIRECT($Q$3),X$5,0)*INDIRECT($P$2),VLOOKUP($P33,INDIRECT($Q$3),X$5,0))</f>
        <v>42.808602534194478</v>
      </c>
      <c r="Y33" s="394" cm="1">
        <f t="array" aca="1" ref="Y33" ca="1">IF($Q33="Y",VLOOKUP($P33,INDIRECT($Q$3),Y$5,0)*INDIRECT($P$2),VLOOKUP($P33,INDIRECT($Q$3),Y$5,0))</f>
        <v>45.399147264594497</v>
      </c>
      <c r="Z33" s="394" cm="1">
        <f t="array" aca="1" ref="Z33" ca="1">IF($Q33="Y",VLOOKUP($P33,INDIRECT($Q$3),Z$5,0)*INDIRECT($P$2),VLOOKUP($P33,INDIRECT($Q$3),Z$5,0))</f>
        <v>47.989691994994487</v>
      </c>
      <c r="AA33" s="406" t="str">
        <f t="shared" si="5"/>
        <v>01442C</v>
      </c>
      <c r="AB33" s="406" t="str">
        <f t="shared" si="21"/>
        <v>Y</v>
      </c>
      <c r="AC33" s="412" t="str">
        <f t="shared" si="6"/>
        <v xml:space="preserve">Business Analyst III </v>
      </c>
      <c r="AD33" s="406" t="str">
        <f t="shared" si="7"/>
        <v>64</v>
      </c>
      <c r="AE33" s="398" t="str">
        <f t="shared" si="8"/>
        <v>N</v>
      </c>
      <c r="AF33" s="403">
        <f t="shared" ca="1" si="22"/>
        <v>34.875</v>
      </c>
      <c r="AG33" s="403">
        <f t="shared" ca="1" si="23"/>
        <v>36.712000000000003</v>
      </c>
      <c r="AH33" s="403">
        <f t="shared" ca="1" si="24"/>
        <v>38.649000000000001</v>
      </c>
      <c r="AI33" s="403">
        <f t="shared" ca="1" si="25"/>
        <v>40.667999999999999</v>
      </c>
      <c r="AJ33" s="403">
        <f t="shared" ca="1" si="26"/>
        <v>42.808999999999997</v>
      </c>
      <c r="AK33" s="403">
        <f t="shared" ca="1" si="27"/>
        <v>45.399000000000001</v>
      </c>
      <c r="AL33" s="403">
        <f t="shared" ca="1" si="28"/>
        <v>47.99</v>
      </c>
    </row>
    <row r="34" spans="1:39" ht="12.75" customHeight="1">
      <c r="A34" s="259" t="s">
        <v>16</v>
      </c>
      <c r="B34" s="584" t="s">
        <v>33</v>
      </c>
      <c r="C34" s="584">
        <v>29</v>
      </c>
      <c r="D34" s="606" t="s">
        <v>34</v>
      </c>
      <c r="E34" s="600">
        <v>388</v>
      </c>
      <c r="F34" s="586">
        <v>8</v>
      </c>
      <c r="G34" s="285">
        <f t="shared" ca="1" si="14"/>
        <v>64867.759487017662</v>
      </c>
      <c r="H34" s="285">
        <f t="shared" ca="1" si="15"/>
        <v>68426.31209995762</v>
      </c>
      <c r="I34" s="285">
        <f t="shared" ca="1" si="16"/>
        <v>71981.861714911967</v>
      </c>
      <c r="J34" s="285">
        <f t="shared" ca="1" si="17"/>
        <v>75750.624186844128</v>
      </c>
      <c r="K34" s="285">
        <f t="shared" ca="1" si="18"/>
        <v>79777.644485538229</v>
      </c>
      <c r="L34" s="285">
        <f t="shared" ca="1" si="19"/>
        <v>84776.040493092631</v>
      </c>
      <c r="M34" s="285">
        <f t="shared" ca="1" si="20"/>
        <v>89774.436500647003</v>
      </c>
      <c r="P34" s="409" t="str">
        <f t="shared" si="2"/>
        <v>01454C</v>
      </c>
      <c r="Q34" s="397" t="s">
        <v>826</v>
      </c>
      <c r="R34" s="409" t="str">
        <f t="shared" si="3"/>
        <v>Business Application Analyst II</v>
      </c>
      <c r="S34" s="397">
        <f t="shared" si="4"/>
        <v>29</v>
      </c>
      <c r="T34" s="394" cm="1">
        <f t="array" aca="1" ref="T34" ca="1">IF($Q34="Y",VLOOKUP($P34,INDIRECT($Q$3),T$5,0)*INDIRECT($P$2),VLOOKUP($P34,INDIRECT($Q$3),T$5,0))</f>
        <v>64867.759487017662</v>
      </c>
      <c r="U34" s="394" cm="1">
        <f t="array" aca="1" ref="U34" ca="1">IF($Q34="Y",VLOOKUP($P34,INDIRECT($Q$3),U$5,0)*INDIRECT($P$2),VLOOKUP($P34,INDIRECT($Q$3),U$5,0))</f>
        <v>68426.31209995762</v>
      </c>
      <c r="V34" s="394" cm="1">
        <f t="array" aca="1" ref="V34" ca="1">IF($Q34="Y",VLOOKUP($P34,INDIRECT($Q$3),V$5,0)*INDIRECT($P$2),VLOOKUP($P34,INDIRECT($Q$3),V$5,0))</f>
        <v>71981.861714911967</v>
      </c>
      <c r="W34" s="394" cm="1">
        <f t="array" aca="1" ref="W34" ca="1">IF($Q34="Y",VLOOKUP($P34,INDIRECT($Q$3),W$5,0)*INDIRECT($P$2),VLOOKUP($P34,INDIRECT($Q$3),W$5,0))</f>
        <v>75750.624186844128</v>
      </c>
      <c r="X34" s="394" cm="1">
        <f t="array" aca="1" ref="X34" ca="1">IF($Q34="Y",VLOOKUP($P34,INDIRECT($Q$3),X$5,0)*INDIRECT($P$2),VLOOKUP($P34,INDIRECT($Q$3),X$5,0))</f>
        <v>79777.644485538229</v>
      </c>
      <c r="Y34" s="394" cm="1">
        <f t="array" aca="1" ref="Y34" ca="1">IF($Q34="Y",VLOOKUP($P34,INDIRECT($Q$3),Y$5,0)*INDIRECT($P$2),VLOOKUP($P34,INDIRECT($Q$3),Y$5,0))</f>
        <v>84776.040493092631</v>
      </c>
      <c r="Z34" s="394" cm="1">
        <f t="array" aca="1" ref="Z34" ca="1">IF($Q34="Y",VLOOKUP($P34,INDIRECT($Q$3),Z$5,0)*INDIRECT($P$2),VLOOKUP($P34,INDIRECT($Q$3),Z$5,0))</f>
        <v>89774.436500647003</v>
      </c>
      <c r="AA34" s="406" t="str">
        <f t="shared" si="5"/>
        <v>01454C</v>
      </c>
      <c r="AB34" s="406" t="str">
        <f t="shared" si="21"/>
        <v>Y</v>
      </c>
      <c r="AC34" s="412" t="str">
        <f t="shared" si="6"/>
        <v>Business Application Analyst II</v>
      </c>
      <c r="AD34" s="406">
        <f t="shared" si="7"/>
        <v>29</v>
      </c>
      <c r="AE34" s="398" t="str">
        <f t="shared" si="8"/>
        <v>E</v>
      </c>
      <c r="AF34" s="403">
        <f t="shared" ca="1" si="22"/>
        <v>31.187000000000001</v>
      </c>
      <c r="AG34" s="403">
        <f t="shared" ca="1" si="23"/>
        <v>32.897999999999996</v>
      </c>
      <c r="AH34" s="403">
        <f t="shared" ca="1" si="24"/>
        <v>34.606999999999999</v>
      </c>
      <c r="AI34" s="403">
        <f t="shared" ca="1" si="25"/>
        <v>36.418999999999997</v>
      </c>
      <c r="AJ34" s="403">
        <f t="shared" ca="1" si="26"/>
        <v>38.354999999999997</v>
      </c>
      <c r="AK34" s="403">
        <f t="shared" ca="1" si="27"/>
        <v>40.757999999999996</v>
      </c>
      <c r="AL34" s="403">
        <f t="shared" ca="1" si="28"/>
        <v>43.160999999999994</v>
      </c>
    </row>
    <row r="35" spans="1:39" ht="12.75" customHeight="1">
      <c r="A35" s="259" t="s">
        <v>16</v>
      </c>
      <c r="B35" s="584" t="s">
        <v>35</v>
      </c>
      <c r="C35" s="584">
        <v>72</v>
      </c>
      <c r="D35" s="606" t="s">
        <v>36</v>
      </c>
      <c r="E35" s="600">
        <v>463</v>
      </c>
      <c r="F35" s="586">
        <v>10</v>
      </c>
      <c r="G35" s="285">
        <f t="shared" ca="1" si="14"/>
        <v>79396.263741366609</v>
      </c>
      <c r="H35" s="285">
        <f t="shared" ca="1" si="15"/>
        <v>83591.451927254471</v>
      </c>
      <c r="I35" s="285">
        <f t="shared" ca="1" si="16"/>
        <v>87963.816994292923</v>
      </c>
      <c r="J35" s="285">
        <f t="shared" ca="1" si="17"/>
        <v>92588.433892122062</v>
      </c>
      <c r="K35" s="285">
        <f t="shared" ca="1" si="18"/>
        <v>97477.314612684306</v>
      </c>
      <c r="L35" s="285">
        <f t="shared" ca="1" si="19"/>
        <v>103368.5194018175</v>
      </c>
      <c r="M35" s="285">
        <f t="shared" ca="1" si="20"/>
        <v>109258.78584175243</v>
      </c>
      <c r="P35" s="409" t="str">
        <f t="shared" si="2"/>
        <v>01456C</v>
      </c>
      <c r="Q35" s="397" t="s">
        <v>826</v>
      </c>
      <c r="R35" s="409" t="str">
        <f t="shared" si="3"/>
        <v>Business Application Manager</v>
      </c>
      <c r="S35" s="397">
        <f t="shared" si="4"/>
        <v>72</v>
      </c>
      <c r="T35" s="394" cm="1">
        <f t="array" aca="1" ref="T35" ca="1">IF($Q35="Y",VLOOKUP($P35,INDIRECT($Q$3),T$5,0)*INDIRECT($P$2),VLOOKUP($P35,INDIRECT($Q$3),T$5,0))</f>
        <v>79396.263741366609</v>
      </c>
      <c r="U35" s="394" cm="1">
        <f t="array" aca="1" ref="U35" ca="1">IF($Q35="Y",VLOOKUP($P35,INDIRECT($Q$3),U$5,0)*INDIRECT($P$2),VLOOKUP($P35,INDIRECT($Q$3),U$5,0))</f>
        <v>83591.451927254471</v>
      </c>
      <c r="V35" s="394" cm="1">
        <f t="array" aca="1" ref="V35" ca="1">IF($Q35="Y",VLOOKUP($P35,INDIRECT($Q$3),V$5,0)*INDIRECT($P$2),VLOOKUP($P35,INDIRECT($Q$3),V$5,0))</f>
        <v>87963.816994292923</v>
      </c>
      <c r="W35" s="394" cm="1">
        <f t="array" aca="1" ref="W35" ca="1">IF($Q35="Y",VLOOKUP($P35,INDIRECT($Q$3),W$5,0)*INDIRECT($P$2),VLOOKUP($P35,INDIRECT($Q$3),W$5,0))</f>
        <v>92588.433892122062</v>
      </c>
      <c r="X35" s="394" cm="1">
        <f t="array" aca="1" ref="X35" ca="1">IF($Q35="Y",VLOOKUP($P35,INDIRECT($Q$3),X$5,0)*INDIRECT($P$2),VLOOKUP($P35,INDIRECT($Q$3),X$5,0))</f>
        <v>97477.314612684306</v>
      </c>
      <c r="Y35" s="394" cm="1">
        <f t="array" aca="1" ref="Y35" ca="1">IF($Q35="Y",VLOOKUP($P35,INDIRECT($Q$3),Y$5,0)*INDIRECT($P$2),VLOOKUP($P35,INDIRECT($Q$3),Y$5,0))</f>
        <v>103368.5194018175</v>
      </c>
      <c r="Z35" s="394" cm="1">
        <f t="array" aca="1" ref="Z35" ca="1">IF($Q35="Y",VLOOKUP($P35,INDIRECT($Q$3),Z$5,0)*INDIRECT($P$2),VLOOKUP($P35,INDIRECT($Q$3),Z$5,0))</f>
        <v>109258.78584175243</v>
      </c>
      <c r="AA35" s="406" t="str">
        <f t="shared" si="5"/>
        <v>01456C</v>
      </c>
      <c r="AB35" s="406" t="str">
        <f t="shared" si="21"/>
        <v>Y</v>
      </c>
      <c r="AC35" s="412" t="str">
        <f t="shared" si="6"/>
        <v>Business Application Manager</v>
      </c>
      <c r="AD35" s="406">
        <f t="shared" si="7"/>
        <v>72</v>
      </c>
      <c r="AE35" s="398" t="str">
        <f t="shared" si="8"/>
        <v>E</v>
      </c>
      <c r="AF35" s="403">
        <f t="shared" ca="1" si="22"/>
        <v>38.171999999999997</v>
      </c>
      <c r="AG35" s="403">
        <f t="shared" ca="1" si="23"/>
        <v>40.189</v>
      </c>
      <c r="AH35" s="403">
        <f t="shared" ca="1" si="24"/>
        <v>42.290999999999997</v>
      </c>
      <c r="AI35" s="403">
        <f t="shared" ca="1" si="25"/>
        <v>44.513999999999996</v>
      </c>
      <c r="AJ35" s="403">
        <f t="shared" ca="1" si="26"/>
        <v>46.864999999999995</v>
      </c>
      <c r="AK35" s="403">
        <f t="shared" ca="1" si="27"/>
        <v>49.696999999999996</v>
      </c>
      <c r="AL35" s="403">
        <f t="shared" ca="1" si="28"/>
        <v>52.528999999999996</v>
      </c>
    </row>
    <row r="36" spans="1:39" ht="12.75" customHeight="1">
      <c r="A36" s="272" t="s">
        <v>91</v>
      </c>
      <c r="B36" s="583" t="s">
        <v>291</v>
      </c>
      <c r="C36" s="583">
        <v>61</v>
      </c>
      <c r="D36" s="598" t="s">
        <v>292</v>
      </c>
      <c r="E36" s="600">
        <v>345</v>
      </c>
      <c r="F36" s="586">
        <v>7</v>
      </c>
      <c r="G36" s="285">
        <f t="shared" ca="1" si="14"/>
        <v>29.097317981658481</v>
      </c>
      <c r="H36" s="285">
        <f t="shared" ca="1" si="15"/>
        <v>30.633466951217109</v>
      </c>
      <c r="I36" s="285">
        <f t="shared" ca="1" si="16"/>
        <v>32.267790854920463</v>
      </c>
      <c r="J36" s="285">
        <f t="shared" ca="1" si="17"/>
        <v>33.943983480538485</v>
      </c>
      <c r="K36" s="285">
        <f t="shared" ca="1" si="18"/>
        <v>35.741451024805862</v>
      </c>
      <c r="L36" s="285">
        <f t="shared" ca="1" si="19"/>
        <v>37.908201129485263</v>
      </c>
      <c r="M36" s="285">
        <f t="shared" ca="1" si="20"/>
        <v>40.074951234164665</v>
      </c>
      <c r="N36" s="23"/>
      <c r="O36" s="23"/>
      <c r="P36" s="409" t="str">
        <f t="shared" si="2"/>
        <v>01453C</v>
      </c>
      <c r="Q36" s="397" t="s">
        <v>826</v>
      </c>
      <c r="R36" s="409" t="str">
        <f t="shared" si="3"/>
        <v>Business Applications Analyst I</v>
      </c>
      <c r="S36" s="397">
        <f t="shared" si="4"/>
        <v>61</v>
      </c>
      <c r="T36" s="394" cm="1">
        <f t="array" aca="1" ref="T36" ca="1">IF($Q36="Y",VLOOKUP($P36,INDIRECT($Q$3),T$5,0)*INDIRECT($P$2),VLOOKUP($P36,INDIRECT($Q$3),T$5,0))</f>
        <v>29.097317981658481</v>
      </c>
      <c r="U36" s="394" cm="1">
        <f t="array" aca="1" ref="U36" ca="1">IF($Q36="Y",VLOOKUP($P36,INDIRECT($Q$3),U$5,0)*INDIRECT($P$2),VLOOKUP($P36,INDIRECT($Q$3),U$5,0))</f>
        <v>30.633466951217109</v>
      </c>
      <c r="V36" s="394" cm="1">
        <f t="array" aca="1" ref="V36" ca="1">IF($Q36="Y",VLOOKUP($P36,INDIRECT($Q$3),V$5,0)*INDIRECT($P$2),VLOOKUP($P36,INDIRECT($Q$3),V$5,0))</f>
        <v>32.267790854920463</v>
      </c>
      <c r="W36" s="394" cm="1">
        <f t="array" aca="1" ref="W36" ca="1">IF($Q36="Y",VLOOKUP($P36,INDIRECT($Q$3),W$5,0)*INDIRECT($P$2),VLOOKUP($P36,INDIRECT($Q$3),W$5,0))</f>
        <v>33.943983480538485</v>
      </c>
      <c r="X36" s="394" cm="1">
        <f t="array" aca="1" ref="X36" ca="1">IF($Q36="Y",VLOOKUP($P36,INDIRECT($Q$3),X$5,0)*INDIRECT($P$2),VLOOKUP($P36,INDIRECT($Q$3),X$5,0))</f>
        <v>35.741451024805862</v>
      </c>
      <c r="Y36" s="394" cm="1">
        <f t="array" aca="1" ref="Y36" ca="1">IF($Q36="Y",VLOOKUP($P36,INDIRECT($Q$3),Y$5,0)*INDIRECT($P$2),VLOOKUP($P36,INDIRECT($Q$3),Y$5,0))</f>
        <v>37.908201129485263</v>
      </c>
      <c r="Z36" s="394" cm="1">
        <f t="array" aca="1" ref="Z36" ca="1">IF($Q36="Y",VLOOKUP($P36,INDIRECT($Q$3),Z$5,0)*INDIRECT($P$2),VLOOKUP($P36,INDIRECT($Q$3),Z$5,0))</f>
        <v>40.074951234164665</v>
      </c>
      <c r="AA36" s="406" t="str">
        <f t="shared" si="5"/>
        <v>01453C</v>
      </c>
      <c r="AB36" s="406" t="str">
        <f t="shared" si="21"/>
        <v>Y</v>
      </c>
      <c r="AC36" s="412" t="str">
        <f t="shared" si="6"/>
        <v>Business Applications Analyst I</v>
      </c>
      <c r="AD36" s="406">
        <f t="shared" si="7"/>
        <v>61</v>
      </c>
      <c r="AE36" s="398" t="str">
        <f t="shared" si="8"/>
        <v>N</v>
      </c>
      <c r="AF36" s="403">
        <f t="shared" ca="1" si="22"/>
        <v>29.097000000000001</v>
      </c>
      <c r="AG36" s="403">
        <f t="shared" ca="1" si="23"/>
        <v>30.632999999999999</v>
      </c>
      <c r="AH36" s="403">
        <f t="shared" ca="1" si="24"/>
        <v>32.268000000000001</v>
      </c>
      <c r="AI36" s="403">
        <f t="shared" ca="1" si="25"/>
        <v>33.944000000000003</v>
      </c>
      <c r="AJ36" s="403">
        <f t="shared" ca="1" si="26"/>
        <v>35.741</v>
      </c>
      <c r="AK36" s="403">
        <f t="shared" ca="1" si="27"/>
        <v>37.908000000000001</v>
      </c>
      <c r="AL36" s="403">
        <f t="shared" ca="1" si="28"/>
        <v>40.075000000000003</v>
      </c>
    </row>
    <row r="37" spans="1:39" ht="12.75" customHeight="1">
      <c r="A37" s="272" t="s">
        <v>91</v>
      </c>
      <c r="B37" s="583" t="s">
        <v>293</v>
      </c>
      <c r="C37" s="583" t="s">
        <v>867</v>
      </c>
      <c r="D37" s="598" t="s">
        <v>1046</v>
      </c>
      <c r="E37" s="600">
        <v>380</v>
      </c>
      <c r="F37" s="586">
        <v>8</v>
      </c>
      <c r="G37" s="285">
        <f>T37</f>
        <v>31.186</v>
      </c>
      <c r="H37" s="285">
        <f t="shared" ref="H37:H72" si="29">U37</f>
        <v>32.896999999999998</v>
      </c>
      <c r="I37" s="285">
        <f t="shared" ref="I37:I72" si="30">V37</f>
        <v>34.606999999999999</v>
      </c>
      <c r="J37" s="285">
        <f t="shared" ref="J37:J72" si="31">W37</f>
        <v>36.418999999999997</v>
      </c>
      <c r="K37" s="285">
        <f t="shared" ref="K37:K72" si="32">X37</f>
        <v>38.354999999999997</v>
      </c>
      <c r="L37" s="285">
        <f t="shared" ref="L37:L72" si="33">Y37</f>
        <v>40.758000000000003</v>
      </c>
      <c r="M37" s="285">
        <f t="shared" ref="M37:M72" si="34">Z37</f>
        <v>43.161000000000001</v>
      </c>
      <c r="N37" s="23"/>
      <c r="O37" s="23"/>
      <c r="P37" s="409" t="str">
        <f t="shared" si="2"/>
        <v>01452C</v>
      </c>
      <c r="Q37" s="397" t="s">
        <v>826</v>
      </c>
      <c r="R37" s="409" t="str">
        <f t="shared" si="3"/>
        <v>Business Applications Analyst I - Payroll</v>
      </c>
      <c r="S37" s="397" t="str">
        <f t="shared" si="4"/>
        <v>29</v>
      </c>
      <c r="T37" s="394">
        <v>31.186</v>
      </c>
      <c r="U37" s="394">
        <v>32.896999999999998</v>
      </c>
      <c r="V37" s="394">
        <v>34.606999999999999</v>
      </c>
      <c r="W37" s="394">
        <v>36.418999999999997</v>
      </c>
      <c r="X37" s="394">
        <v>38.354999999999997</v>
      </c>
      <c r="Y37" s="394">
        <v>40.758000000000003</v>
      </c>
      <c r="Z37" s="394">
        <v>43.161000000000001</v>
      </c>
      <c r="AA37" s="406" t="str">
        <f t="shared" si="5"/>
        <v>01452C</v>
      </c>
      <c r="AB37" s="406" t="str">
        <f t="shared" si="21"/>
        <v>Y</v>
      </c>
      <c r="AC37" s="412" t="str">
        <f t="shared" si="6"/>
        <v>Business Applications Analyst I - Payroll</v>
      </c>
      <c r="AD37" s="406" t="str">
        <f t="shared" si="7"/>
        <v>29</v>
      </c>
      <c r="AE37" s="398" t="str">
        <f t="shared" si="8"/>
        <v>N</v>
      </c>
      <c r="AF37" s="403">
        <f>IF($AE37="N",ROUND(T37,3),IF($AE37="E",ROUNDUP(T37/2080,3),"check"))</f>
        <v>31.186</v>
      </c>
      <c r="AG37" s="403">
        <f t="shared" ref="AG37:AG72" si="35">IF($AE37="N",ROUND(U37,3),IF($AE37="E",ROUNDUP(U37/2080,3),"check"))</f>
        <v>32.896999999999998</v>
      </c>
      <c r="AH37" s="403">
        <f t="shared" ref="AH37:AH72" si="36">IF($AE37="N",ROUND(V37,3),IF($AE37="E",ROUNDUP(V37/2080,3),"check"))</f>
        <v>34.606999999999999</v>
      </c>
      <c r="AI37" s="403">
        <f t="shared" ref="AI37:AI72" si="37">IF($AE37="N",ROUND(W37,3),IF($AE37="E",ROUNDUP(W37/2080,3),"check"))</f>
        <v>36.418999999999997</v>
      </c>
      <c r="AJ37" s="403">
        <f t="shared" ref="AJ37:AJ72" si="38">IF($AE37="N",ROUND(X37,3),IF($AE37="E",ROUNDUP(X37/2080,3),"check"))</f>
        <v>38.354999999999997</v>
      </c>
      <c r="AK37" s="403">
        <f t="shared" ref="AK37:AK72" si="39">IF($AE37="N",ROUND(Y37,3),IF($AE37="E",ROUNDUP(Y37/2080,3),"check"))</f>
        <v>40.758000000000003</v>
      </c>
      <c r="AL37" s="403">
        <f t="shared" ref="AL37:AL72" si="40">IF($AE37="N",ROUND(Z37,3),IF($AE37="E",ROUNDUP(Z37/2080,3),"check"))</f>
        <v>43.161000000000001</v>
      </c>
    </row>
    <row r="38" spans="1:39" ht="12.75" customHeight="1">
      <c r="A38" s="272" t="s">
        <v>16</v>
      </c>
      <c r="B38" s="583" t="s">
        <v>1051</v>
      </c>
      <c r="C38" s="583" t="s">
        <v>166</v>
      </c>
      <c r="D38" s="598" t="s">
        <v>1050</v>
      </c>
      <c r="E38" s="600">
        <v>435</v>
      </c>
      <c r="F38" s="586">
        <v>9</v>
      </c>
      <c r="G38" s="285">
        <f>T38</f>
        <v>73780.65750828835</v>
      </c>
      <c r="H38" s="285">
        <f t="shared" ref="H38:M38" si="41">U38</f>
        <v>77681.551891587093</v>
      </c>
      <c r="I38" s="285">
        <f t="shared" si="41"/>
        <v>82092.955932438388</v>
      </c>
      <c r="J38" s="285">
        <f t="shared" si="41"/>
        <v>86459.315003505675</v>
      </c>
      <c r="K38" s="285">
        <f t="shared" si="41"/>
        <v>91089.937897305994</v>
      </c>
      <c r="L38" s="285">
        <f t="shared" si="41"/>
        <v>96501.957463028695</v>
      </c>
      <c r="M38" s="285">
        <f t="shared" si="41"/>
        <v>101913.97702875137</v>
      </c>
      <c r="N38" s="23"/>
      <c r="O38" s="23"/>
      <c r="P38" s="409" t="str">
        <f t="shared" si="2"/>
        <v>59500C</v>
      </c>
      <c r="Q38" s="397" t="s">
        <v>826</v>
      </c>
      <c r="R38" s="409" t="str">
        <f t="shared" si="3"/>
        <v>Business Applications Specialist - Payroll</v>
      </c>
      <c r="S38" s="397" t="str">
        <f t="shared" si="4"/>
        <v>45</v>
      </c>
      <c r="T38" s="394">
        <v>73780.65750828835</v>
      </c>
      <c r="U38" s="394">
        <v>77681.551891587093</v>
      </c>
      <c r="V38" s="394">
        <v>82092.955932438388</v>
      </c>
      <c r="W38" s="394">
        <v>86459.315003505675</v>
      </c>
      <c r="X38" s="394">
        <v>91089.937897305994</v>
      </c>
      <c r="Y38" s="394">
        <v>96501.957463028695</v>
      </c>
      <c r="Z38" s="394">
        <v>101913.97702875137</v>
      </c>
      <c r="AA38" s="406" t="str">
        <f t="shared" si="5"/>
        <v>59500C</v>
      </c>
      <c r="AB38" s="406" t="str">
        <f t="shared" si="21"/>
        <v>Y</v>
      </c>
      <c r="AC38" s="412" t="str">
        <f t="shared" si="6"/>
        <v>Business Applications Specialist - Payroll</v>
      </c>
      <c r="AD38" s="406" t="str">
        <f t="shared" si="7"/>
        <v>45</v>
      </c>
      <c r="AE38" s="398" t="str">
        <f t="shared" si="8"/>
        <v>E</v>
      </c>
      <c r="AF38" s="403">
        <f>IF($AE38="N",ROUND(T38,3),IF($AE38="E",ROUNDUP(T38/2080,3),"check"))</f>
        <v>35.471999999999994</v>
      </c>
      <c r="AG38" s="403">
        <f t="shared" ref="AG38:AL38" si="42">IF($AE38="N",ROUND(U38,3),IF($AE38="E",ROUNDUP(U38/2080,3),"check"))</f>
        <v>37.346999999999994</v>
      </c>
      <c r="AH38" s="403">
        <f t="shared" si="42"/>
        <v>39.467999999999996</v>
      </c>
      <c r="AI38" s="403">
        <f t="shared" si="42"/>
        <v>41.567</v>
      </c>
      <c r="AJ38" s="403">
        <f t="shared" si="42"/>
        <v>43.793999999999997</v>
      </c>
      <c r="AK38" s="403">
        <f t="shared" si="42"/>
        <v>46.396000000000001</v>
      </c>
      <c r="AL38" s="403">
        <f t="shared" si="42"/>
        <v>48.997999999999998</v>
      </c>
      <c r="AM38" s="710"/>
    </row>
    <row r="39" spans="1:39" ht="12.75" customHeight="1">
      <c r="A39" s="272" t="s">
        <v>91</v>
      </c>
      <c r="B39" s="583" t="s">
        <v>1012</v>
      </c>
      <c r="C39" s="583" t="s">
        <v>956</v>
      </c>
      <c r="D39" s="598" t="s">
        <v>1011</v>
      </c>
      <c r="E39" s="600">
        <v>408</v>
      </c>
      <c r="F39" s="586">
        <v>9</v>
      </c>
      <c r="G39" s="285">
        <f>T39</f>
        <v>33.639000000000003</v>
      </c>
      <c r="H39" s="285">
        <f t="shared" si="29"/>
        <v>35.43</v>
      </c>
      <c r="I39" s="285">
        <f t="shared" si="30"/>
        <v>37.408000000000001</v>
      </c>
      <c r="J39" s="285">
        <f t="shared" si="31"/>
        <v>39.448</v>
      </c>
      <c r="K39" s="285">
        <f t="shared" si="32"/>
        <v>41.527000000000001</v>
      </c>
      <c r="L39" s="285">
        <f t="shared" si="33"/>
        <v>44.011000000000003</v>
      </c>
      <c r="M39" s="285">
        <f t="shared" si="34"/>
        <v>46.494999999999997</v>
      </c>
      <c r="N39" s="23"/>
      <c r="O39" s="23"/>
      <c r="P39" s="409" t="str">
        <f t="shared" si="2"/>
        <v>59493C</v>
      </c>
      <c r="Q39" s="397" t="s">
        <v>826</v>
      </c>
      <c r="R39" s="409" t="str">
        <f t="shared" ref="R39:R72" si="43">D39</f>
        <v>Business Applications Specialist - Property Services</v>
      </c>
      <c r="S39" s="397" t="s">
        <v>956</v>
      </c>
      <c r="T39" s="394">
        <v>33.639000000000003</v>
      </c>
      <c r="U39" s="394">
        <v>35.43</v>
      </c>
      <c r="V39" s="394">
        <v>37.408000000000001</v>
      </c>
      <c r="W39" s="394">
        <v>39.448</v>
      </c>
      <c r="X39" s="394">
        <v>41.527000000000001</v>
      </c>
      <c r="Y39" s="394">
        <v>44.011000000000003</v>
      </c>
      <c r="Z39" s="394">
        <v>46.494999999999997</v>
      </c>
      <c r="AA39" s="406" t="str">
        <f t="shared" si="5"/>
        <v>59493C</v>
      </c>
      <c r="AB39" s="406" t="str">
        <f t="shared" si="21"/>
        <v>Y</v>
      </c>
      <c r="AC39" s="412" t="str">
        <f t="shared" ref="AC39:AC72" si="44">D39</f>
        <v>Business Applications Specialist - Property Services</v>
      </c>
      <c r="AD39" s="406" t="str">
        <f t="shared" ref="AD39:AD72" si="45">C39</f>
        <v>40</v>
      </c>
      <c r="AE39" s="398" t="str">
        <f t="shared" ref="AE39:AE72" si="46">LEFT(A39,1)</f>
        <v>N</v>
      </c>
      <c r="AF39" s="403">
        <f>IF($AE39="N",ROUND(T39,3),IF($AE39="E",ROUNDUP(T39/2080,3),"check"))</f>
        <v>33.639000000000003</v>
      </c>
      <c r="AG39" s="403">
        <f t="shared" si="35"/>
        <v>35.43</v>
      </c>
      <c r="AH39" s="403">
        <f t="shared" si="36"/>
        <v>37.408000000000001</v>
      </c>
      <c r="AI39" s="403">
        <f t="shared" si="37"/>
        <v>39.448</v>
      </c>
      <c r="AJ39" s="403">
        <f t="shared" si="38"/>
        <v>41.527000000000001</v>
      </c>
      <c r="AK39" s="403">
        <f t="shared" si="39"/>
        <v>44.011000000000003</v>
      </c>
      <c r="AL39" s="403">
        <f t="shared" si="40"/>
        <v>46.494999999999997</v>
      </c>
    </row>
    <row r="40" spans="1:39" ht="12.75" customHeight="1">
      <c r="A40" s="259" t="s">
        <v>16</v>
      </c>
      <c r="B40" s="584" t="s">
        <v>526</v>
      </c>
      <c r="C40" s="584">
        <v>99</v>
      </c>
      <c r="D40" s="606" t="s">
        <v>525</v>
      </c>
      <c r="E40" s="600">
        <v>420</v>
      </c>
      <c r="F40" s="586">
        <v>9</v>
      </c>
      <c r="G40" s="285">
        <f t="shared" ref="G40:G71" ca="1" si="47">T40</f>
        <v>72539.72564769951</v>
      </c>
      <c r="H40" s="285">
        <f t="shared" ca="1" si="29"/>
        <v>76359.884430155304</v>
      </c>
      <c r="I40" s="285">
        <f t="shared" ca="1" si="30"/>
        <v>80390.832650214536</v>
      </c>
      <c r="J40" s="285">
        <f t="shared" ca="1" si="31"/>
        <v>84587.810622901816</v>
      </c>
      <c r="K40" s="285">
        <f t="shared" ca="1" si="32"/>
        <v>89041.776154203108</v>
      </c>
      <c r="L40" s="285">
        <f t="shared" ca="1" si="33"/>
        <v>94430.079602493541</v>
      </c>
      <c r="M40" s="285">
        <f t="shared" ca="1" si="34"/>
        <v>99817.205112838943</v>
      </c>
      <c r="P40" s="409" t="str">
        <f t="shared" ref="P40:P72" si="48">B40</f>
        <v>59211C</v>
      </c>
      <c r="Q40" s="397" t="s">
        <v>826</v>
      </c>
      <c r="R40" s="409" t="str">
        <f t="shared" si="43"/>
        <v>Business Data Analyst</v>
      </c>
      <c r="S40" s="397">
        <f t="shared" ref="S40:S72" si="49">C40</f>
        <v>99</v>
      </c>
      <c r="T40" s="394" cm="1">
        <f t="array" aca="1" ref="T40" ca="1">IF($Q40="Y",VLOOKUP($P40,INDIRECT($Q$3),T$5,0)*INDIRECT($P$2),VLOOKUP($P40,INDIRECT($Q$3),T$5,0))</f>
        <v>72539.72564769951</v>
      </c>
      <c r="U40" s="394" cm="1">
        <f t="array" aca="1" ref="U40" ca="1">IF($Q40="Y",VLOOKUP($P40,INDIRECT($Q$3),U$5,0)*INDIRECT($P$2),VLOOKUP($P40,INDIRECT($Q$3),U$5,0))</f>
        <v>76359.884430155304</v>
      </c>
      <c r="V40" s="394" cm="1">
        <f t="array" aca="1" ref="V40" ca="1">IF($Q40="Y",VLOOKUP($P40,INDIRECT($Q$3),V$5,0)*INDIRECT($P$2),VLOOKUP($P40,INDIRECT($Q$3),V$5,0))</f>
        <v>80390.832650214536</v>
      </c>
      <c r="W40" s="394" cm="1">
        <f t="array" aca="1" ref="W40" ca="1">IF($Q40="Y",VLOOKUP($P40,INDIRECT($Q$3),W$5,0)*INDIRECT($P$2),VLOOKUP($P40,INDIRECT($Q$3),W$5,0))</f>
        <v>84587.810622901816</v>
      </c>
      <c r="X40" s="394" cm="1">
        <f t="array" aca="1" ref="X40" ca="1">IF($Q40="Y",VLOOKUP($P40,INDIRECT($Q$3),X$5,0)*INDIRECT($P$2),VLOOKUP($P40,INDIRECT($Q$3),X$5,0))</f>
        <v>89041.776154203108</v>
      </c>
      <c r="Y40" s="394" cm="1">
        <f t="array" aca="1" ref="Y40" ca="1">IF($Q40="Y",VLOOKUP($P40,INDIRECT($Q$3),Y$5,0)*INDIRECT($P$2),VLOOKUP($P40,INDIRECT($Q$3),Y$5,0))</f>
        <v>94430.079602493541</v>
      </c>
      <c r="Z40" s="394" cm="1">
        <f t="array" aca="1" ref="Z40" ca="1">IF($Q40="Y",VLOOKUP($P40,INDIRECT($Q$3),Z$5,0)*INDIRECT($P$2),VLOOKUP($P40,INDIRECT($Q$3),Z$5,0))</f>
        <v>99817.205112838943</v>
      </c>
      <c r="AA40" s="406" t="str">
        <f t="shared" ref="AA40:AA72" si="50">B40</f>
        <v>59211C</v>
      </c>
      <c r="AB40" s="406" t="str">
        <f t="shared" si="21"/>
        <v>Y</v>
      </c>
      <c r="AC40" s="412" t="str">
        <f t="shared" si="44"/>
        <v>Business Data Analyst</v>
      </c>
      <c r="AD40" s="406">
        <f t="shared" si="45"/>
        <v>99</v>
      </c>
      <c r="AE40" s="398" t="str">
        <f t="shared" si="46"/>
        <v>E</v>
      </c>
      <c r="AF40" s="403">
        <f t="shared" ref="AF40:AF71" ca="1" si="51">IF($AE40="N",ROUND(T40,3),IF($AE40="E",ROUNDUP(T40/2080,3),"check"))</f>
        <v>34.875</v>
      </c>
      <c r="AG40" s="403">
        <f t="shared" ca="1" si="35"/>
        <v>36.711999999999996</v>
      </c>
      <c r="AH40" s="403">
        <f t="shared" ca="1" si="36"/>
        <v>38.65</v>
      </c>
      <c r="AI40" s="403">
        <f t="shared" ca="1" si="37"/>
        <v>40.667999999999999</v>
      </c>
      <c r="AJ40" s="403">
        <f t="shared" ca="1" si="38"/>
        <v>42.808999999999997</v>
      </c>
      <c r="AK40" s="403">
        <f t="shared" ca="1" si="39"/>
        <v>45.4</v>
      </c>
      <c r="AL40" s="403">
        <f t="shared" ca="1" si="40"/>
        <v>47.989999999999995</v>
      </c>
      <c r="AM40" s="23"/>
    </row>
    <row r="41" spans="1:39" ht="12.75" customHeight="1">
      <c r="A41" s="259" t="s">
        <v>16</v>
      </c>
      <c r="B41" s="584" t="s">
        <v>37</v>
      </c>
      <c r="C41" s="583" t="s">
        <v>38</v>
      </c>
      <c r="D41" s="597" t="s">
        <v>39</v>
      </c>
      <c r="E41" s="600">
        <v>523</v>
      </c>
      <c r="F41" s="600">
        <v>11</v>
      </c>
      <c r="G41" s="285">
        <f t="shared" ca="1" si="47"/>
        <v>95746.554265107756</v>
      </c>
      <c r="H41" s="285">
        <f t="shared" ca="1" si="29"/>
        <v>98960.132276569042</v>
      </c>
      <c r="I41" s="285">
        <f t="shared" ca="1" si="30"/>
        <v>103083.97682505779</v>
      </c>
      <c r="J41" s="285">
        <f t="shared" ca="1" si="31"/>
        <v>107379.08633680946</v>
      </c>
      <c r="K41" s="285">
        <f t="shared" ca="1" si="32"/>
        <v>111853.55206993099</v>
      </c>
      <c r="L41" s="285">
        <f t="shared" ca="1" si="33"/>
        <v>116514.11673951143</v>
      </c>
      <c r="M41" s="285">
        <f t="shared" ca="1" si="34"/>
        <v>121368.87160365771</v>
      </c>
      <c r="P41" s="409" t="str">
        <f t="shared" si="48"/>
        <v>01455C</v>
      </c>
      <c r="Q41" s="397" t="s">
        <v>826</v>
      </c>
      <c r="R41" s="409" t="str">
        <f t="shared" si="43"/>
        <v>Business Development Lead-C</v>
      </c>
      <c r="S41" s="397" t="str">
        <f t="shared" si="49"/>
        <v>21</v>
      </c>
      <c r="T41" s="394" cm="1">
        <f t="array" aca="1" ref="T41" ca="1">IF($Q41="Y",VLOOKUP($P41,INDIRECT($Q$3),T$5,0)*INDIRECT($P$2),VLOOKUP($P41,INDIRECT($Q$3),T$5,0))</f>
        <v>95746.554265107756</v>
      </c>
      <c r="U41" s="394" cm="1">
        <f t="array" aca="1" ref="U41" ca="1">IF($Q41="Y",VLOOKUP($P41,INDIRECT($Q$3),U$5,0)*INDIRECT($P$2),VLOOKUP($P41,INDIRECT($Q$3),U$5,0))</f>
        <v>98960.132276569042</v>
      </c>
      <c r="V41" s="394" cm="1">
        <f t="array" aca="1" ref="V41" ca="1">IF($Q41="Y",VLOOKUP($P41,INDIRECT($Q$3),V$5,0)*INDIRECT($P$2),VLOOKUP($P41,INDIRECT($Q$3),V$5,0))</f>
        <v>103083.97682505779</v>
      </c>
      <c r="W41" s="394" cm="1">
        <f t="array" aca="1" ref="W41" ca="1">IF($Q41="Y",VLOOKUP($P41,INDIRECT($Q$3),W$5,0)*INDIRECT($P$2),VLOOKUP($P41,INDIRECT($Q$3),W$5,0))</f>
        <v>107379.08633680946</v>
      </c>
      <c r="X41" s="394" cm="1">
        <f t="array" aca="1" ref="X41" ca="1">IF($Q41="Y",VLOOKUP($P41,INDIRECT($Q$3),X$5,0)*INDIRECT($P$2),VLOOKUP($P41,INDIRECT($Q$3),X$5,0))</f>
        <v>111853.55206993099</v>
      </c>
      <c r="Y41" s="394" cm="1">
        <f t="array" aca="1" ref="Y41" ca="1">IF($Q41="Y",VLOOKUP($P41,INDIRECT($Q$3),Y$5,0)*INDIRECT($P$2),VLOOKUP($P41,INDIRECT($Q$3),Y$5,0))</f>
        <v>116514.11673951143</v>
      </c>
      <c r="Z41" s="394" cm="1">
        <f t="array" aca="1" ref="Z41" ca="1">IF($Q41="Y",VLOOKUP($P41,INDIRECT($Q$3),Z$5,0)*INDIRECT($P$2),VLOOKUP($P41,INDIRECT($Q$3),Z$5,0))</f>
        <v>121368.87160365771</v>
      </c>
      <c r="AA41" s="406" t="str">
        <f t="shared" si="50"/>
        <v>01455C</v>
      </c>
      <c r="AB41" s="406" t="str">
        <f t="shared" si="21"/>
        <v>Y</v>
      </c>
      <c r="AC41" s="412" t="str">
        <f t="shared" si="44"/>
        <v>Business Development Lead-C</v>
      </c>
      <c r="AD41" s="406" t="str">
        <f t="shared" si="45"/>
        <v>21</v>
      </c>
      <c r="AE41" s="398" t="str">
        <f t="shared" si="46"/>
        <v>E</v>
      </c>
      <c r="AF41" s="403">
        <f t="shared" ca="1" si="51"/>
        <v>46.031999999999996</v>
      </c>
      <c r="AG41" s="403">
        <f t="shared" ca="1" si="35"/>
        <v>47.576999999999998</v>
      </c>
      <c r="AH41" s="403">
        <f t="shared" ca="1" si="36"/>
        <v>49.559999999999995</v>
      </c>
      <c r="AI41" s="403">
        <f t="shared" ca="1" si="37"/>
        <v>51.625</v>
      </c>
      <c r="AJ41" s="403">
        <f t="shared" ca="1" si="38"/>
        <v>53.775999999999996</v>
      </c>
      <c r="AK41" s="403">
        <f t="shared" ca="1" si="39"/>
        <v>56.016999999999996</v>
      </c>
      <c r="AL41" s="403">
        <f t="shared" ca="1" si="40"/>
        <v>58.350999999999999</v>
      </c>
    </row>
    <row r="42" spans="1:39" ht="12.75" customHeight="1">
      <c r="A42" s="259" t="s">
        <v>16</v>
      </c>
      <c r="B42" s="584" t="s">
        <v>383</v>
      </c>
      <c r="C42" s="583">
        <v>65</v>
      </c>
      <c r="D42" s="597" t="s">
        <v>382</v>
      </c>
      <c r="E42" s="600">
        <v>508</v>
      </c>
      <c r="F42" s="600">
        <v>11</v>
      </c>
      <c r="G42" s="285">
        <f t="shared" ca="1" si="47"/>
        <v>84792.651121495786</v>
      </c>
      <c r="H42" s="285">
        <f t="shared" ca="1" si="29"/>
        <v>89249.100132131149</v>
      </c>
      <c r="I42" s="285">
        <f t="shared" ca="1" si="30"/>
        <v>93918.76199974434</v>
      </c>
      <c r="J42" s="285">
        <f t="shared" ca="1" si="31"/>
        <v>98885.72066793227</v>
      </c>
      <c r="K42" s="285">
        <f t="shared" ca="1" si="32"/>
        <v>104071.89818906919</v>
      </c>
      <c r="L42" s="285">
        <f t="shared" ca="1" si="33"/>
        <v>110386.70277615129</v>
      </c>
      <c r="M42" s="285">
        <f t="shared" ca="1" si="34"/>
        <v>116701.50736323326</v>
      </c>
      <c r="P42" s="409" t="str">
        <f t="shared" si="48"/>
        <v>01451C</v>
      </c>
      <c r="Q42" s="397" t="s">
        <v>826</v>
      </c>
      <c r="R42" s="409" t="str">
        <f t="shared" si="43"/>
        <v>Business Intelligence Analyst</v>
      </c>
      <c r="S42" s="397">
        <f t="shared" si="49"/>
        <v>65</v>
      </c>
      <c r="T42" s="394" cm="1">
        <f t="array" aca="1" ref="T42" ca="1">IF($Q42="Y",VLOOKUP($P42,INDIRECT($Q$3),T$5,0)*INDIRECT($P$2),VLOOKUP($P42,INDIRECT($Q$3),T$5,0))</f>
        <v>84792.651121495786</v>
      </c>
      <c r="U42" s="394" cm="1">
        <f t="array" aca="1" ref="U42" ca="1">IF($Q42="Y",VLOOKUP($P42,INDIRECT($Q$3),U$5,0)*INDIRECT($P$2),VLOOKUP($P42,INDIRECT($Q$3),U$5,0))</f>
        <v>89249.100132131149</v>
      </c>
      <c r="V42" s="394" cm="1">
        <f t="array" aca="1" ref="V42" ca="1">IF($Q42="Y",VLOOKUP($P42,INDIRECT($Q$3),V$5,0)*INDIRECT($P$2),VLOOKUP($P42,INDIRECT($Q$3),V$5,0))</f>
        <v>93918.76199974434</v>
      </c>
      <c r="W42" s="394" cm="1">
        <f t="array" aca="1" ref="W42" ca="1">IF($Q42="Y",VLOOKUP($P42,INDIRECT($Q$3),W$5,0)*INDIRECT($P$2),VLOOKUP($P42,INDIRECT($Q$3),W$5,0))</f>
        <v>98885.72066793227</v>
      </c>
      <c r="X42" s="394" cm="1">
        <f t="array" aca="1" ref="X42" ca="1">IF($Q42="Y",VLOOKUP($P42,INDIRECT($Q$3),X$5,0)*INDIRECT($P$2),VLOOKUP($P42,INDIRECT($Q$3),X$5,0))</f>
        <v>104071.89818906919</v>
      </c>
      <c r="Y42" s="394" cm="1">
        <f t="array" aca="1" ref="Y42" ca="1">IF($Q42="Y",VLOOKUP($P42,INDIRECT($Q$3),Y$5,0)*INDIRECT($P$2),VLOOKUP($P42,INDIRECT($Q$3),Y$5,0))</f>
        <v>110386.70277615129</v>
      </c>
      <c r="Z42" s="394" cm="1">
        <f t="array" aca="1" ref="Z42" ca="1">IF($Q42="Y",VLOOKUP($P42,INDIRECT($Q$3),Z$5,0)*INDIRECT($P$2),VLOOKUP($P42,INDIRECT($Q$3),Z$5,0))</f>
        <v>116701.50736323326</v>
      </c>
      <c r="AA42" s="406" t="str">
        <f t="shared" si="50"/>
        <v>01451C</v>
      </c>
      <c r="AB42" s="406" t="str">
        <f t="shared" ref="AB42:AB72" si="52">Q42</f>
        <v>Y</v>
      </c>
      <c r="AC42" s="412" t="str">
        <f t="shared" si="44"/>
        <v>Business Intelligence Analyst</v>
      </c>
      <c r="AD42" s="406">
        <f t="shared" si="45"/>
        <v>65</v>
      </c>
      <c r="AE42" s="398" t="str">
        <f t="shared" si="46"/>
        <v>E</v>
      </c>
      <c r="AF42" s="403">
        <f t="shared" ca="1" si="51"/>
        <v>40.765999999999998</v>
      </c>
      <c r="AG42" s="403">
        <f t="shared" ca="1" si="35"/>
        <v>42.908999999999999</v>
      </c>
      <c r="AH42" s="403">
        <f t="shared" ca="1" si="36"/>
        <v>45.153999999999996</v>
      </c>
      <c r="AI42" s="403">
        <f t="shared" ca="1" si="37"/>
        <v>47.541999999999994</v>
      </c>
      <c r="AJ42" s="403">
        <f t="shared" ca="1" si="38"/>
        <v>50.034999999999997</v>
      </c>
      <c r="AK42" s="403">
        <f t="shared" ca="1" si="39"/>
        <v>53.070999999999998</v>
      </c>
      <c r="AL42" s="403">
        <f t="shared" ca="1" si="40"/>
        <v>56.106999999999999</v>
      </c>
    </row>
    <row r="43" spans="1:39" ht="12.75" customHeight="1">
      <c r="A43" s="259" t="s">
        <v>16</v>
      </c>
      <c r="B43" s="584" t="s">
        <v>40</v>
      </c>
      <c r="C43" s="584" t="s">
        <v>20</v>
      </c>
      <c r="D43" s="597" t="s">
        <v>41</v>
      </c>
      <c r="E43" s="600">
        <v>385</v>
      </c>
      <c r="F43" s="600">
        <v>8</v>
      </c>
      <c r="G43" s="285">
        <f t="shared" ca="1" si="47"/>
        <v>65552.443027735237</v>
      </c>
      <c r="H43" s="285">
        <f t="shared" ca="1" si="29"/>
        <v>69110.995640675188</v>
      </c>
      <c r="I43" s="285">
        <f t="shared" ca="1" si="30"/>
        <v>72711.590225413573</v>
      </c>
      <c r="J43" s="285">
        <f t="shared" ca="1" si="31"/>
        <v>76606.478612741106</v>
      </c>
      <c r="K43" s="285">
        <f t="shared" ca="1" si="32"/>
        <v>80636.501909420782</v>
      </c>
      <c r="L43" s="285">
        <f t="shared" ca="1" si="33"/>
        <v>85637.302488032714</v>
      </c>
      <c r="M43" s="285">
        <f t="shared" ca="1" si="34"/>
        <v>90638.10306664466</v>
      </c>
      <c r="P43" s="409" t="str">
        <f t="shared" si="48"/>
        <v>01459C</v>
      </c>
      <c r="Q43" s="397" t="s">
        <v>826</v>
      </c>
      <c r="R43" s="409" t="str">
        <f t="shared" si="43"/>
        <v>Business Process and Data Analyst</v>
      </c>
      <c r="S43" s="397" t="str">
        <f t="shared" si="49"/>
        <v>33B</v>
      </c>
      <c r="T43" s="394" cm="1">
        <f t="array" aca="1" ref="T43" ca="1">IF($Q43="Y",VLOOKUP($P43,INDIRECT($Q$3),T$5,0)*INDIRECT($P$2),VLOOKUP($P43,INDIRECT($Q$3),T$5,0))</f>
        <v>65552.443027735237</v>
      </c>
      <c r="U43" s="394" cm="1">
        <f t="array" aca="1" ref="U43" ca="1">IF($Q43="Y",VLOOKUP($P43,INDIRECT($Q$3),U$5,0)*INDIRECT($P$2),VLOOKUP($P43,INDIRECT($Q$3),U$5,0))</f>
        <v>69110.995640675188</v>
      </c>
      <c r="V43" s="394" cm="1">
        <f t="array" aca="1" ref="V43" ca="1">IF($Q43="Y",VLOOKUP($P43,INDIRECT($Q$3),V$5,0)*INDIRECT($P$2),VLOOKUP($P43,INDIRECT($Q$3),V$5,0))</f>
        <v>72711.590225413573</v>
      </c>
      <c r="W43" s="394" cm="1">
        <f t="array" aca="1" ref="W43" ca="1">IF($Q43="Y",VLOOKUP($P43,INDIRECT($Q$3),W$5,0)*INDIRECT($P$2),VLOOKUP($P43,INDIRECT($Q$3),W$5,0))</f>
        <v>76606.478612741106</v>
      </c>
      <c r="X43" s="394" cm="1">
        <f t="array" aca="1" ref="X43" ca="1">IF($Q43="Y",VLOOKUP($P43,INDIRECT($Q$3),X$5,0)*INDIRECT($P$2),VLOOKUP($P43,INDIRECT($Q$3),X$5,0))</f>
        <v>80636.501909420782</v>
      </c>
      <c r="Y43" s="394" cm="1">
        <f t="array" aca="1" ref="Y43" ca="1">IF($Q43="Y",VLOOKUP($P43,INDIRECT($Q$3),Y$5,0)*INDIRECT($P$2),VLOOKUP($P43,INDIRECT($Q$3),Y$5,0))</f>
        <v>85637.302488032714</v>
      </c>
      <c r="Z43" s="394" cm="1">
        <f t="array" aca="1" ref="Z43" ca="1">IF($Q43="Y",VLOOKUP($P43,INDIRECT($Q$3),Z$5,0)*INDIRECT($P$2),VLOOKUP($P43,INDIRECT($Q$3),Z$5,0))</f>
        <v>90638.10306664466</v>
      </c>
      <c r="AA43" s="406" t="str">
        <f t="shared" si="50"/>
        <v>01459C</v>
      </c>
      <c r="AB43" s="406" t="str">
        <f t="shared" si="52"/>
        <v>Y</v>
      </c>
      <c r="AC43" s="412" t="str">
        <f t="shared" si="44"/>
        <v>Business Process and Data Analyst</v>
      </c>
      <c r="AD43" s="406" t="str">
        <f t="shared" si="45"/>
        <v>33B</v>
      </c>
      <c r="AE43" s="398" t="str">
        <f t="shared" si="46"/>
        <v>E</v>
      </c>
      <c r="AF43" s="403">
        <f t="shared" ca="1" si="51"/>
        <v>31.516000000000002</v>
      </c>
      <c r="AG43" s="403">
        <f t="shared" ca="1" si="35"/>
        <v>33.226999999999997</v>
      </c>
      <c r="AH43" s="403">
        <f t="shared" ca="1" si="36"/>
        <v>34.957999999999998</v>
      </c>
      <c r="AI43" s="403">
        <f t="shared" ca="1" si="37"/>
        <v>36.830999999999996</v>
      </c>
      <c r="AJ43" s="403">
        <f t="shared" ca="1" si="38"/>
        <v>38.768000000000001</v>
      </c>
      <c r="AK43" s="403">
        <f t="shared" ca="1" si="39"/>
        <v>41.171999999999997</v>
      </c>
      <c r="AL43" s="403">
        <f t="shared" ca="1" si="40"/>
        <v>43.576999999999998</v>
      </c>
    </row>
    <row r="44" spans="1:39" ht="12.75" customHeight="1">
      <c r="A44" s="259" t="s">
        <v>16</v>
      </c>
      <c r="B44" s="584" t="s">
        <v>42</v>
      </c>
      <c r="C44" s="584">
        <v>93</v>
      </c>
      <c r="D44" s="606" t="s">
        <v>43</v>
      </c>
      <c r="E44" s="600">
        <v>445</v>
      </c>
      <c r="F44" s="586">
        <v>9</v>
      </c>
      <c r="G44" s="285">
        <f t="shared" ca="1" si="47"/>
        <v>73948.82539548217</v>
      </c>
      <c r="H44" s="285">
        <f t="shared" ca="1" si="29"/>
        <v>77840.71078482407</v>
      </c>
      <c r="I44" s="285">
        <f t="shared" ca="1" si="30"/>
        <v>81936.800037187015</v>
      </c>
      <c r="J44" s="285">
        <f t="shared" ca="1" si="31"/>
        <v>86249.105144513436</v>
      </c>
      <c r="K44" s="285">
        <f t="shared" ca="1" si="32"/>
        <v>90789.63809874565</v>
      </c>
      <c r="L44" s="285">
        <f t="shared" ca="1" si="33"/>
        <v>96294.083383617311</v>
      </c>
      <c r="M44" s="285">
        <f t="shared" ca="1" si="34"/>
        <v>101798.52866848902</v>
      </c>
      <c r="N44" s="23"/>
      <c r="O44" s="23"/>
      <c r="P44" s="409" t="str">
        <f t="shared" si="48"/>
        <v>52150C</v>
      </c>
      <c r="Q44" s="397" t="s">
        <v>826</v>
      </c>
      <c r="R44" s="409" t="str">
        <f t="shared" si="43"/>
        <v>Business Services Specialist</v>
      </c>
      <c r="S44" s="397">
        <f t="shared" si="49"/>
        <v>93</v>
      </c>
      <c r="T44" s="394" cm="1">
        <f t="array" aca="1" ref="T44" ca="1">IF($Q44="Y",VLOOKUP($P44,INDIRECT($Q$3),T$5,0)*INDIRECT($P$2),VLOOKUP($P44,INDIRECT($Q$3),T$5,0))</f>
        <v>73948.82539548217</v>
      </c>
      <c r="U44" s="394" cm="1">
        <f t="array" aca="1" ref="U44" ca="1">IF($Q44="Y",VLOOKUP($P44,INDIRECT($Q$3),U$5,0)*INDIRECT($P$2),VLOOKUP($P44,INDIRECT($Q$3),U$5,0))</f>
        <v>77840.71078482407</v>
      </c>
      <c r="V44" s="394" cm="1">
        <f t="array" aca="1" ref="V44" ca="1">IF($Q44="Y",VLOOKUP($P44,INDIRECT($Q$3),V$5,0)*INDIRECT($P$2),VLOOKUP($P44,INDIRECT($Q$3),V$5,0))</f>
        <v>81936.800037187015</v>
      </c>
      <c r="W44" s="394" cm="1">
        <f t="array" aca="1" ref="W44" ca="1">IF($Q44="Y",VLOOKUP($P44,INDIRECT($Q$3),W$5,0)*INDIRECT($P$2),VLOOKUP($P44,INDIRECT($Q$3),W$5,0))</f>
        <v>86249.105144513436</v>
      </c>
      <c r="X44" s="394" cm="1">
        <f t="array" aca="1" ref="X44" ca="1">IF($Q44="Y",VLOOKUP($P44,INDIRECT($Q$3),X$5,0)*INDIRECT($P$2),VLOOKUP($P44,INDIRECT($Q$3),X$5,0))</f>
        <v>90789.63809874565</v>
      </c>
      <c r="Y44" s="394" cm="1">
        <f t="array" aca="1" ref="Y44" ca="1">IF($Q44="Y",VLOOKUP($P44,INDIRECT($Q$3),Y$5,0)*INDIRECT($P$2),VLOOKUP($P44,INDIRECT($Q$3),Y$5,0))</f>
        <v>96294.083383617311</v>
      </c>
      <c r="Z44" s="394" cm="1">
        <f t="array" aca="1" ref="Z44" ca="1">IF($Q44="Y",VLOOKUP($P44,INDIRECT($Q$3),Z$5,0)*INDIRECT($P$2),VLOOKUP($P44,INDIRECT($Q$3),Z$5,0))</f>
        <v>101798.52866848902</v>
      </c>
      <c r="AA44" s="406" t="str">
        <f t="shared" si="50"/>
        <v>52150C</v>
      </c>
      <c r="AB44" s="406" t="str">
        <f t="shared" si="52"/>
        <v>Y</v>
      </c>
      <c r="AC44" s="412" t="str">
        <f t="shared" si="44"/>
        <v>Business Services Specialist</v>
      </c>
      <c r="AD44" s="406">
        <f t="shared" si="45"/>
        <v>93</v>
      </c>
      <c r="AE44" s="398" t="str">
        <f t="shared" si="46"/>
        <v>E</v>
      </c>
      <c r="AF44" s="403">
        <f t="shared" ca="1" si="51"/>
        <v>35.552999999999997</v>
      </c>
      <c r="AG44" s="403">
        <f t="shared" ca="1" si="35"/>
        <v>37.423999999999999</v>
      </c>
      <c r="AH44" s="403">
        <f t="shared" ca="1" si="36"/>
        <v>39.393000000000001</v>
      </c>
      <c r="AI44" s="403">
        <f t="shared" ca="1" si="37"/>
        <v>41.466000000000001</v>
      </c>
      <c r="AJ44" s="403">
        <f t="shared" ca="1" si="38"/>
        <v>43.649000000000001</v>
      </c>
      <c r="AK44" s="403">
        <f t="shared" ca="1" si="39"/>
        <v>46.295999999999999</v>
      </c>
      <c r="AL44" s="403">
        <f t="shared" ca="1" si="40"/>
        <v>48.942</v>
      </c>
    </row>
    <row r="45" spans="1:39" ht="12.75" customHeight="1">
      <c r="A45" s="259" t="s">
        <v>16</v>
      </c>
      <c r="B45" s="584" t="s">
        <v>44</v>
      </c>
      <c r="C45" s="584">
        <v>39</v>
      </c>
      <c r="D45" s="606" t="s">
        <v>45</v>
      </c>
      <c r="E45" s="600">
        <v>425</v>
      </c>
      <c r="F45" s="586">
        <v>9</v>
      </c>
      <c r="G45" s="285">
        <f t="shared" ca="1" si="47"/>
        <v>72540.419340234192</v>
      </c>
      <c r="H45" s="285">
        <f t="shared" ca="1" si="29"/>
        <v>76360.232777921643</v>
      </c>
      <c r="I45" s="285">
        <f t="shared" ca="1" si="30"/>
        <v>80390.256074601304</v>
      </c>
      <c r="J45" s="285">
        <f t="shared" ca="1" si="31"/>
        <v>84588.447258474771</v>
      </c>
      <c r="K45" s="285">
        <f t="shared" ca="1" si="32"/>
        <v>89041.893271124529</v>
      </c>
      <c r="L45" s="285">
        <f t="shared" ca="1" si="33"/>
        <v>94429.271657296893</v>
      </c>
      <c r="M45" s="285">
        <f t="shared" ca="1" si="34"/>
        <v>99819.653041454891</v>
      </c>
      <c r="N45" s="23"/>
      <c r="O45" s="23"/>
      <c r="P45" s="409" t="str">
        <f t="shared" si="48"/>
        <v>01441C</v>
      </c>
      <c r="Q45" s="397" t="s">
        <v>826</v>
      </c>
      <c r="R45" s="409" t="str">
        <f t="shared" si="43"/>
        <v>Call Center Analyst</v>
      </c>
      <c r="S45" s="397">
        <f t="shared" si="49"/>
        <v>39</v>
      </c>
      <c r="T45" s="394" cm="1">
        <f t="array" aca="1" ref="T45" ca="1">IF($Q45="Y",VLOOKUP($P45,INDIRECT($Q$3),T$5,0)*INDIRECT($P$2),VLOOKUP($P45,INDIRECT($Q$3),T$5,0))</f>
        <v>72540.419340234192</v>
      </c>
      <c r="U45" s="394" cm="1">
        <f t="array" aca="1" ref="U45" ca="1">IF($Q45="Y",VLOOKUP($P45,INDIRECT($Q$3),U$5,0)*INDIRECT($P$2),VLOOKUP($P45,INDIRECT($Q$3),U$5,0))</f>
        <v>76360.232777921643</v>
      </c>
      <c r="V45" s="394" cm="1">
        <f t="array" aca="1" ref="V45" ca="1">IF($Q45="Y",VLOOKUP($P45,INDIRECT($Q$3),V$5,0)*INDIRECT($P$2),VLOOKUP($P45,INDIRECT($Q$3),V$5,0))</f>
        <v>80390.256074601304</v>
      </c>
      <c r="W45" s="394" cm="1">
        <f t="array" aca="1" ref="W45" ca="1">IF($Q45="Y",VLOOKUP($P45,INDIRECT($Q$3),W$5,0)*INDIRECT($P$2),VLOOKUP($P45,INDIRECT($Q$3),W$5,0))</f>
        <v>84588.447258474771</v>
      </c>
      <c r="X45" s="394" cm="1">
        <f t="array" aca="1" ref="X45" ca="1">IF($Q45="Y",VLOOKUP($P45,INDIRECT($Q$3),X$5,0)*INDIRECT($P$2),VLOOKUP($P45,INDIRECT($Q$3),X$5,0))</f>
        <v>89041.893271124529</v>
      </c>
      <c r="Y45" s="394" cm="1">
        <f t="array" aca="1" ref="Y45" ca="1">IF($Q45="Y",VLOOKUP($P45,INDIRECT($Q$3),Y$5,0)*INDIRECT($P$2),VLOOKUP($P45,INDIRECT($Q$3),Y$5,0))</f>
        <v>94429.271657296893</v>
      </c>
      <c r="Z45" s="394" cm="1">
        <f t="array" aca="1" ref="Z45" ca="1">IF($Q45="Y",VLOOKUP($P45,INDIRECT($Q$3),Z$5,0)*INDIRECT($P$2),VLOOKUP($P45,INDIRECT($Q$3),Z$5,0))</f>
        <v>99819.653041454891</v>
      </c>
      <c r="AA45" s="406" t="str">
        <f t="shared" si="50"/>
        <v>01441C</v>
      </c>
      <c r="AB45" s="406" t="str">
        <f t="shared" si="52"/>
        <v>Y</v>
      </c>
      <c r="AC45" s="412" t="str">
        <f t="shared" si="44"/>
        <v>Call Center Analyst</v>
      </c>
      <c r="AD45" s="406">
        <f t="shared" si="45"/>
        <v>39</v>
      </c>
      <c r="AE45" s="398" t="str">
        <f t="shared" si="46"/>
        <v>E</v>
      </c>
      <c r="AF45" s="403">
        <f t="shared" ca="1" si="51"/>
        <v>34.875999999999998</v>
      </c>
      <c r="AG45" s="403">
        <f t="shared" ca="1" si="35"/>
        <v>36.711999999999996</v>
      </c>
      <c r="AH45" s="403">
        <f t="shared" ca="1" si="36"/>
        <v>38.65</v>
      </c>
      <c r="AI45" s="403">
        <f t="shared" ca="1" si="37"/>
        <v>40.667999999999999</v>
      </c>
      <c r="AJ45" s="403">
        <f t="shared" ca="1" si="38"/>
        <v>42.808999999999997</v>
      </c>
      <c r="AK45" s="403">
        <f t="shared" ca="1" si="39"/>
        <v>45.399000000000001</v>
      </c>
      <c r="AL45" s="403">
        <f t="shared" ca="1" si="40"/>
        <v>47.991</v>
      </c>
    </row>
    <row r="46" spans="1:39" ht="12.75" customHeight="1">
      <c r="A46" s="259" t="s">
        <v>16</v>
      </c>
      <c r="B46" s="584" t="s">
        <v>46</v>
      </c>
      <c r="C46" s="584">
        <v>99</v>
      </c>
      <c r="D46" s="606" t="s">
        <v>47</v>
      </c>
      <c r="E46" s="600">
        <v>415</v>
      </c>
      <c r="F46" s="586">
        <v>9</v>
      </c>
      <c r="G46" s="285">
        <f t="shared" ca="1" si="47"/>
        <v>72539.72564769951</v>
      </c>
      <c r="H46" s="285">
        <f t="shared" ca="1" si="29"/>
        <v>76359.884430155304</v>
      </c>
      <c r="I46" s="285">
        <f t="shared" ca="1" si="30"/>
        <v>80390.832650214536</v>
      </c>
      <c r="J46" s="285">
        <f t="shared" ca="1" si="31"/>
        <v>84587.810622901816</v>
      </c>
      <c r="K46" s="285">
        <f t="shared" ca="1" si="32"/>
        <v>89041.776154203108</v>
      </c>
      <c r="L46" s="285">
        <f t="shared" ca="1" si="33"/>
        <v>94430.079602493541</v>
      </c>
      <c r="M46" s="285">
        <f t="shared" ca="1" si="34"/>
        <v>99817.205112838943</v>
      </c>
      <c r="P46" s="409" t="str">
        <f t="shared" si="48"/>
        <v>01520C</v>
      </c>
      <c r="Q46" s="397" t="s">
        <v>826</v>
      </c>
      <c r="R46" s="409" t="str">
        <f t="shared" si="43"/>
        <v>Career Pathways &amp; Industry Outreach Specialist</v>
      </c>
      <c r="S46" s="397">
        <f t="shared" si="49"/>
        <v>99</v>
      </c>
      <c r="T46" s="394" cm="1">
        <f t="array" aca="1" ref="T46" ca="1">IF($Q46="Y",VLOOKUP($P46,INDIRECT($Q$3),T$5,0)*INDIRECT($P$2),VLOOKUP($P46,INDIRECT($Q$3),T$5,0))</f>
        <v>72539.72564769951</v>
      </c>
      <c r="U46" s="394" cm="1">
        <f t="array" aca="1" ref="U46" ca="1">IF($Q46="Y",VLOOKUP($P46,INDIRECT($Q$3),U$5,0)*INDIRECT($P$2),VLOOKUP($P46,INDIRECT($Q$3),U$5,0))</f>
        <v>76359.884430155304</v>
      </c>
      <c r="V46" s="394" cm="1">
        <f t="array" aca="1" ref="V46" ca="1">IF($Q46="Y",VLOOKUP($P46,INDIRECT($Q$3),V$5,0)*INDIRECT($P$2),VLOOKUP($P46,INDIRECT($Q$3),V$5,0))</f>
        <v>80390.832650214536</v>
      </c>
      <c r="W46" s="394" cm="1">
        <f t="array" aca="1" ref="W46" ca="1">IF($Q46="Y",VLOOKUP($P46,INDIRECT($Q$3),W$5,0)*INDIRECT($P$2),VLOOKUP($P46,INDIRECT($Q$3),W$5,0))</f>
        <v>84587.810622901816</v>
      </c>
      <c r="X46" s="394" cm="1">
        <f t="array" aca="1" ref="X46" ca="1">IF($Q46="Y",VLOOKUP($P46,INDIRECT($Q$3),X$5,0)*INDIRECT($P$2),VLOOKUP($P46,INDIRECT($Q$3),X$5,0))</f>
        <v>89041.776154203108</v>
      </c>
      <c r="Y46" s="394" cm="1">
        <f t="array" aca="1" ref="Y46" ca="1">IF($Q46="Y",VLOOKUP($P46,INDIRECT($Q$3),Y$5,0)*INDIRECT($P$2),VLOOKUP($P46,INDIRECT($Q$3),Y$5,0))</f>
        <v>94430.079602493541</v>
      </c>
      <c r="Z46" s="394" cm="1">
        <f t="array" aca="1" ref="Z46" ca="1">IF($Q46="Y",VLOOKUP($P46,INDIRECT($Q$3),Z$5,0)*INDIRECT($P$2),VLOOKUP($P46,INDIRECT($Q$3),Z$5,0))</f>
        <v>99817.205112838943</v>
      </c>
      <c r="AA46" s="406" t="str">
        <f t="shared" si="50"/>
        <v>01520C</v>
      </c>
      <c r="AB46" s="406" t="str">
        <f t="shared" si="52"/>
        <v>Y</v>
      </c>
      <c r="AC46" s="412" t="str">
        <f t="shared" si="44"/>
        <v>Career Pathways &amp; Industry Outreach Specialist</v>
      </c>
      <c r="AD46" s="406">
        <f t="shared" si="45"/>
        <v>99</v>
      </c>
      <c r="AE46" s="398" t="str">
        <f t="shared" si="46"/>
        <v>E</v>
      </c>
      <c r="AF46" s="403">
        <f t="shared" ca="1" si="51"/>
        <v>34.875</v>
      </c>
      <c r="AG46" s="403">
        <f t="shared" ca="1" si="35"/>
        <v>36.711999999999996</v>
      </c>
      <c r="AH46" s="403">
        <f t="shared" ca="1" si="36"/>
        <v>38.65</v>
      </c>
      <c r="AI46" s="403">
        <f t="shared" ca="1" si="37"/>
        <v>40.667999999999999</v>
      </c>
      <c r="AJ46" s="403">
        <f t="shared" ca="1" si="38"/>
        <v>42.808999999999997</v>
      </c>
      <c r="AK46" s="403">
        <f t="shared" ca="1" si="39"/>
        <v>45.4</v>
      </c>
      <c r="AL46" s="403">
        <f t="shared" ca="1" si="40"/>
        <v>47.989999999999995</v>
      </c>
    </row>
    <row r="47" spans="1:39" ht="12.75" customHeight="1">
      <c r="A47" s="259" t="s">
        <v>16</v>
      </c>
      <c r="B47" s="584" t="s">
        <v>48</v>
      </c>
      <c r="C47" s="584">
        <v>15</v>
      </c>
      <c r="D47" s="607" t="s">
        <v>49</v>
      </c>
      <c r="E47" s="618">
        <v>318</v>
      </c>
      <c r="F47" s="618">
        <v>7</v>
      </c>
      <c r="G47" s="285">
        <f t="shared" ca="1" si="47"/>
        <v>59834.807663131971</v>
      </c>
      <c r="H47" s="285">
        <f t="shared" ca="1" si="29"/>
        <v>65768.940134465272</v>
      </c>
      <c r="I47" s="285">
        <f t="shared" ca="1" si="30"/>
        <v>69236.891564177931</v>
      </c>
      <c r="J47" s="285">
        <f t="shared" ca="1" si="31"/>
        <v>73053.982180873383</v>
      </c>
      <c r="K47" s="285">
        <f t="shared" ca="1" si="32"/>
        <v>76864.904260696392</v>
      </c>
      <c r="L47" s="285">
        <f t="shared" ca="1" si="33"/>
        <v>81539.421502667668</v>
      </c>
      <c r="M47" s="285">
        <f t="shared" ca="1" si="34"/>
        <v>86212.70503726443</v>
      </c>
      <c r="P47" s="409" t="str">
        <f t="shared" si="48"/>
        <v>01660C</v>
      </c>
      <c r="Q47" s="397" t="s">
        <v>826</v>
      </c>
      <c r="R47" s="409" t="str">
        <f t="shared" si="43"/>
        <v>Chemist Water Bacteriologist I</v>
      </c>
      <c r="S47" s="397">
        <f t="shared" si="49"/>
        <v>15</v>
      </c>
      <c r="T47" s="394" cm="1">
        <f t="array" aca="1" ref="T47" ca="1">IF($Q47="Y",VLOOKUP($P47,INDIRECT($Q$3),T$5,0)*INDIRECT($P$2),VLOOKUP($P47,INDIRECT($Q$3),T$5,0))</f>
        <v>59834.807663131971</v>
      </c>
      <c r="U47" s="394" cm="1">
        <f t="array" aca="1" ref="U47" ca="1">IF($Q47="Y",VLOOKUP($P47,INDIRECT($Q$3),U$5,0)*INDIRECT($P$2),VLOOKUP($P47,INDIRECT($Q$3),U$5,0))</f>
        <v>65768.940134465272</v>
      </c>
      <c r="V47" s="394" cm="1">
        <f t="array" aca="1" ref="V47" ca="1">IF($Q47="Y",VLOOKUP($P47,INDIRECT($Q$3),V$5,0)*INDIRECT($P$2),VLOOKUP($P47,INDIRECT($Q$3),V$5,0))</f>
        <v>69236.891564177931</v>
      </c>
      <c r="W47" s="394" cm="1">
        <f t="array" aca="1" ref="W47" ca="1">IF($Q47="Y",VLOOKUP($P47,INDIRECT($Q$3),W$5,0)*INDIRECT($P$2),VLOOKUP($P47,INDIRECT($Q$3),W$5,0))</f>
        <v>73053.982180873383</v>
      </c>
      <c r="X47" s="394" cm="1">
        <f t="array" aca="1" ref="X47" ca="1">IF($Q47="Y",VLOOKUP($P47,INDIRECT($Q$3),X$5,0)*INDIRECT($P$2),VLOOKUP($P47,INDIRECT($Q$3),X$5,0))</f>
        <v>76864.904260696392</v>
      </c>
      <c r="Y47" s="394" cm="1">
        <f t="array" aca="1" ref="Y47" ca="1">IF($Q47="Y",VLOOKUP($P47,INDIRECT($Q$3),Y$5,0)*INDIRECT($P$2),VLOOKUP($P47,INDIRECT($Q$3),Y$5,0))</f>
        <v>81539.421502667668</v>
      </c>
      <c r="Z47" s="394" cm="1">
        <f t="array" aca="1" ref="Z47" ca="1">IF($Q47="Y",VLOOKUP($P47,INDIRECT($Q$3),Z$5,0)*INDIRECT($P$2),VLOOKUP($P47,INDIRECT($Q$3),Z$5,0))</f>
        <v>86212.70503726443</v>
      </c>
      <c r="AA47" s="406" t="str">
        <f t="shared" si="50"/>
        <v>01660C</v>
      </c>
      <c r="AB47" s="406" t="str">
        <f t="shared" si="52"/>
        <v>Y</v>
      </c>
      <c r="AC47" s="412" t="str">
        <f t="shared" si="44"/>
        <v>Chemist Water Bacteriologist I</v>
      </c>
      <c r="AD47" s="406">
        <f t="shared" si="45"/>
        <v>15</v>
      </c>
      <c r="AE47" s="398" t="str">
        <f t="shared" si="46"/>
        <v>E</v>
      </c>
      <c r="AF47" s="403">
        <f t="shared" ca="1" si="51"/>
        <v>28.766999999999999</v>
      </c>
      <c r="AG47" s="403">
        <f t="shared" ca="1" si="35"/>
        <v>31.62</v>
      </c>
      <c r="AH47" s="403">
        <f t="shared" ca="1" si="36"/>
        <v>33.286999999999999</v>
      </c>
      <c r="AI47" s="403">
        <f t="shared" ca="1" si="37"/>
        <v>35.122999999999998</v>
      </c>
      <c r="AJ47" s="403">
        <f t="shared" ca="1" si="38"/>
        <v>36.954999999999998</v>
      </c>
      <c r="AK47" s="403">
        <f t="shared" ca="1" si="39"/>
        <v>39.201999999999998</v>
      </c>
      <c r="AL47" s="403">
        <f t="shared" ca="1" si="40"/>
        <v>41.448999999999998</v>
      </c>
    </row>
    <row r="48" spans="1:39" ht="12.75" customHeight="1">
      <c r="A48" s="259" t="s">
        <v>16</v>
      </c>
      <c r="B48" s="584" t="s">
        <v>50</v>
      </c>
      <c r="C48" s="584">
        <v>48</v>
      </c>
      <c r="D48" s="606" t="s">
        <v>51</v>
      </c>
      <c r="E48" s="600">
        <v>410</v>
      </c>
      <c r="F48" s="586">
        <v>9</v>
      </c>
      <c r="G48" s="285">
        <f t="shared" ca="1" si="47"/>
        <v>75750.624186844128</v>
      </c>
      <c r="H48" s="285">
        <f t="shared" ca="1" si="29"/>
        <v>79777.644485538229</v>
      </c>
      <c r="I48" s="285">
        <f t="shared" ca="1" si="30"/>
        <v>84279.1384659576</v>
      </c>
      <c r="J48" s="285">
        <f t="shared" ca="1" si="31"/>
        <v>88519.371621629543</v>
      </c>
      <c r="K48" s="285">
        <f t="shared" ca="1" si="32"/>
        <v>93146.991517444272</v>
      </c>
      <c r="L48" s="285">
        <f t="shared" ca="1" si="33"/>
        <v>98807.715918382441</v>
      </c>
      <c r="M48" s="285">
        <f t="shared" ca="1" si="34"/>
        <v>104468.44031932064</v>
      </c>
      <c r="P48" s="409" t="str">
        <f t="shared" si="48"/>
        <v>01670C</v>
      </c>
      <c r="Q48" s="397" t="s">
        <v>826</v>
      </c>
      <c r="R48" s="409" t="str">
        <f t="shared" si="43"/>
        <v>Chemist Water Bacteriologist II</v>
      </c>
      <c r="S48" s="397">
        <f t="shared" si="49"/>
        <v>48</v>
      </c>
      <c r="T48" s="394" cm="1">
        <f t="array" aca="1" ref="T48" ca="1">IF($Q48="Y",VLOOKUP($P48,INDIRECT($Q$3),T$5,0)*INDIRECT($P$2),VLOOKUP($P48,INDIRECT($Q$3),T$5,0))</f>
        <v>75750.624186844128</v>
      </c>
      <c r="U48" s="394" cm="1">
        <f t="array" aca="1" ref="U48" ca="1">IF($Q48="Y",VLOOKUP($P48,INDIRECT($Q$3),U$5,0)*INDIRECT($P$2),VLOOKUP($P48,INDIRECT($Q$3),U$5,0))</f>
        <v>79777.644485538229</v>
      </c>
      <c r="V48" s="394" cm="1">
        <f t="array" aca="1" ref="V48" ca="1">IF($Q48="Y",VLOOKUP($P48,INDIRECT($Q$3),V$5,0)*INDIRECT($P$2),VLOOKUP($P48,INDIRECT($Q$3),V$5,0))</f>
        <v>84279.1384659576</v>
      </c>
      <c r="W48" s="394" cm="1">
        <f t="array" aca="1" ref="W48" ca="1">IF($Q48="Y",VLOOKUP($P48,INDIRECT($Q$3),W$5,0)*INDIRECT($P$2),VLOOKUP($P48,INDIRECT($Q$3),W$5,0))</f>
        <v>88519.371621629543</v>
      </c>
      <c r="X48" s="394" cm="1">
        <f t="array" aca="1" ref="X48" ca="1">IF($Q48="Y",VLOOKUP($P48,INDIRECT($Q$3),X$5,0)*INDIRECT($P$2),VLOOKUP($P48,INDIRECT($Q$3),X$5,0))</f>
        <v>93146.991517444272</v>
      </c>
      <c r="Y48" s="394" cm="1">
        <f t="array" aca="1" ref="Y48" ca="1">IF($Q48="Y",VLOOKUP($P48,INDIRECT($Q$3),Y$5,0)*INDIRECT($P$2),VLOOKUP($P48,INDIRECT($Q$3),Y$5,0))</f>
        <v>98807.715918382441</v>
      </c>
      <c r="Z48" s="394" cm="1">
        <f t="array" aca="1" ref="Z48" ca="1">IF($Q48="Y",VLOOKUP($P48,INDIRECT($Q$3),Z$5,0)*INDIRECT($P$2),VLOOKUP($P48,INDIRECT($Q$3),Z$5,0))</f>
        <v>104468.44031932064</v>
      </c>
      <c r="AA48" s="406" t="str">
        <f t="shared" si="50"/>
        <v>01670C</v>
      </c>
      <c r="AB48" s="406" t="str">
        <f t="shared" si="52"/>
        <v>Y</v>
      </c>
      <c r="AC48" s="412" t="str">
        <f t="shared" si="44"/>
        <v>Chemist Water Bacteriologist II</v>
      </c>
      <c r="AD48" s="406">
        <f t="shared" si="45"/>
        <v>48</v>
      </c>
      <c r="AE48" s="398" t="str">
        <f t="shared" si="46"/>
        <v>E</v>
      </c>
      <c r="AF48" s="403">
        <f t="shared" ca="1" si="51"/>
        <v>36.418999999999997</v>
      </c>
      <c r="AG48" s="403">
        <f t="shared" ca="1" si="35"/>
        <v>38.354999999999997</v>
      </c>
      <c r="AH48" s="403">
        <f t="shared" ca="1" si="36"/>
        <v>40.518999999999998</v>
      </c>
      <c r="AI48" s="403">
        <f t="shared" ca="1" si="37"/>
        <v>42.558</v>
      </c>
      <c r="AJ48" s="403">
        <f t="shared" ca="1" si="38"/>
        <v>44.782999999999994</v>
      </c>
      <c r="AK48" s="403">
        <f t="shared" ca="1" si="39"/>
        <v>47.503999999999998</v>
      </c>
      <c r="AL48" s="403">
        <f t="shared" ca="1" si="40"/>
        <v>50.225999999999999</v>
      </c>
    </row>
    <row r="49" spans="1:39">
      <c r="A49" s="272" t="s">
        <v>16</v>
      </c>
      <c r="B49" s="583" t="s">
        <v>53</v>
      </c>
      <c r="C49" s="583">
        <v>99</v>
      </c>
      <c r="D49" s="606" t="s">
        <v>54</v>
      </c>
      <c r="E49" s="600">
        <v>415</v>
      </c>
      <c r="F49" s="586">
        <v>9</v>
      </c>
      <c r="G49" s="263">
        <f t="shared" ca="1" si="47"/>
        <v>72539.72</v>
      </c>
      <c r="H49" s="263">
        <f t="shared" ca="1" si="29"/>
        <v>76360.239999999991</v>
      </c>
      <c r="I49" s="263">
        <f t="shared" ca="1" si="30"/>
        <v>80390.804999999993</v>
      </c>
      <c r="J49" s="263">
        <f t="shared" ca="1" si="31"/>
        <v>84587.524999999994</v>
      </c>
      <c r="K49" s="263">
        <f t="shared" ca="1" si="32"/>
        <v>89041.314999999988</v>
      </c>
      <c r="L49" s="263">
        <f t="shared" ca="1" si="33"/>
        <v>94430.37999999999</v>
      </c>
      <c r="M49" s="263">
        <f t="shared" ca="1" si="34"/>
        <v>99817.354999999996</v>
      </c>
      <c r="P49" s="409" t="str">
        <f t="shared" si="48"/>
        <v>01880C</v>
      </c>
      <c r="Q49" s="397" t="s">
        <v>826</v>
      </c>
      <c r="R49" s="409" t="str">
        <f t="shared" si="43"/>
        <v xml:space="preserve">City Planner </v>
      </c>
      <c r="S49" s="397">
        <f t="shared" si="49"/>
        <v>99</v>
      </c>
      <c r="T49" s="394" cm="1">
        <f t="array" aca="1" ref="T49" ca="1">IF($Q49="Y",VLOOKUP($P49,INDIRECT($Q$3),T$5,0)*INDIRECT($P$2),VLOOKUP($P49,INDIRECT($Q$3),T$5,0))</f>
        <v>72539.72</v>
      </c>
      <c r="U49" s="394" cm="1">
        <f t="array" aca="1" ref="U49" ca="1">IF($Q49="Y",VLOOKUP($P49,INDIRECT($Q$3),U$5,0)*INDIRECT($P$2),VLOOKUP($P49,INDIRECT($Q$3),U$5,0))</f>
        <v>76360.239999999991</v>
      </c>
      <c r="V49" s="394" cm="1">
        <f t="array" aca="1" ref="V49" ca="1">IF($Q49="Y",VLOOKUP($P49,INDIRECT($Q$3),V$5,0)*INDIRECT($P$2),VLOOKUP($P49,INDIRECT($Q$3),V$5,0))</f>
        <v>80390.804999999993</v>
      </c>
      <c r="W49" s="394" cm="1">
        <f t="array" aca="1" ref="W49" ca="1">IF($Q49="Y",VLOOKUP($P49,INDIRECT($Q$3),W$5,0)*INDIRECT($P$2),VLOOKUP($P49,INDIRECT($Q$3),W$5,0))</f>
        <v>84587.524999999994</v>
      </c>
      <c r="X49" s="394" cm="1">
        <f t="array" aca="1" ref="X49" ca="1">IF($Q49="Y",VLOOKUP($P49,INDIRECT($Q$3),X$5,0)*INDIRECT($P$2),VLOOKUP($P49,INDIRECT($Q$3),X$5,0))</f>
        <v>89041.314999999988</v>
      </c>
      <c r="Y49" s="394" cm="1">
        <f t="array" aca="1" ref="Y49" ca="1">IF($Q49="Y",VLOOKUP($P49,INDIRECT($Q$3),Y$5,0)*INDIRECT($P$2),VLOOKUP($P49,INDIRECT($Q$3),Y$5,0))</f>
        <v>94430.37999999999</v>
      </c>
      <c r="Z49" s="394" cm="1">
        <f t="array" aca="1" ref="Z49" ca="1">IF($Q49="Y",VLOOKUP($P49,INDIRECT($Q$3),Z$5,0)*INDIRECT($P$2),VLOOKUP($P49,INDIRECT($Q$3),Z$5,0))</f>
        <v>99817.354999999996</v>
      </c>
      <c r="AA49" s="406" t="str">
        <f t="shared" si="50"/>
        <v>01880C</v>
      </c>
      <c r="AB49" s="406" t="str">
        <f t="shared" si="52"/>
        <v>Y</v>
      </c>
      <c r="AC49" s="412" t="str">
        <f t="shared" si="44"/>
        <v xml:space="preserve">City Planner </v>
      </c>
      <c r="AD49" s="406">
        <f t="shared" si="45"/>
        <v>99</v>
      </c>
      <c r="AE49" s="398" t="str">
        <f t="shared" si="46"/>
        <v>E</v>
      </c>
      <c r="AF49" s="403">
        <f t="shared" ca="1" si="51"/>
        <v>34.875</v>
      </c>
      <c r="AG49" s="403">
        <f t="shared" ca="1" si="35"/>
        <v>36.711999999999996</v>
      </c>
      <c r="AH49" s="403">
        <f t="shared" ca="1" si="36"/>
        <v>38.65</v>
      </c>
      <c r="AI49" s="403">
        <f t="shared" ca="1" si="37"/>
        <v>40.667999999999999</v>
      </c>
      <c r="AJ49" s="403">
        <f t="shared" ca="1" si="38"/>
        <v>42.808999999999997</v>
      </c>
      <c r="AK49" s="403">
        <f t="shared" ca="1" si="39"/>
        <v>45.4</v>
      </c>
      <c r="AL49" s="403">
        <f t="shared" ca="1" si="40"/>
        <v>47.989999999999995</v>
      </c>
    </row>
    <row r="50" spans="1:39" ht="12.75" customHeight="1">
      <c r="A50" s="272" t="s">
        <v>91</v>
      </c>
      <c r="B50" s="583" t="s">
        <v>295</v>
      </c>
      <c r="C50" s="583" t="s">
        <v>296</v>
      </c>
      <c r="D50" s="598" t="s">
        <v>297</v>
      </c>
      <c r="E50" s="600">
        <v>330</v>
      </c>
      <c r="F50" s="586">
        <v>7</v>
      </c>
      <c r="G50" s="285">
        <f t="shared" ca="1" si="47"/>
        <v>27.382486783575221</v>
      </c>
      <c r="H50" s="285">
        <f t="shared" ca="1" si="29"/>
        <v>30.311510917183682</v>
      </c>
      <c r="I50" s="285">
        <f t="shared" ca="1" si="30"/>
        <v>32.087322225977957</v>
      </c>
      <c r="J50" s="285">
        <f t="shared" ca="1" si="31"/>
        <v>33.681221156798188</v>
      </c>
      <c r="K50" s="285">
        <f t="shared" ca="1" si="32"/>
        <v>35.459919963655558</v>
      </c>
      <c r="L50" s="285">
        <f t="shared" ca="1" si="33"/>
        <v>37.087901910988045</v>
      </c>
      <c r="M50" s="285">
        <f t="shared" ca="1" si="34"/>
        <v>38.715883858320559</v>
      </c>
      <c r="N50" s="23"/>
      <c r="O50" s="23"/>
      <c r="P50" s="409" t="str">
        <f t="shared" si="48"/>
        <v>02232C</v>
      </c>
      <c r="Q50" s="397" t="s">
        <v>826</v>
      </c>
      <c r="R50" s="409" t="str">
        <f t="shared" si="43"/>
        <v>Code Compliance Officer I - (Construction Inspection Services)</v>
      </c>
      <c r="S50" s="397" t="str">
        <f t="shared" si="49"/>
        <v>27</v>
      </c>
      <c r="T50" s="394" cm="1">
        <f t="array" aca="1" ref="T50" ca="1">IF($Q50="Y",VLOOKUP($P50,INDIRECT($Q$3),T$5,0)*INDIRECT($P$2),VLOOKUP($P50,INDIRECT($Q$3),T$5,0))</f>
        <v>27.382486783575221</v>
      </c>
      <c r="U50" s="394" cm="1">
        <f t="array" aca="1" ref="U50" ca="1">IF($Q50="Y",VLOOKUP($P50,INDIRECT($Q$3),U$5,0)*INDIRECT($P$2),VLOOKUP($P50,INDIRECT($Q$3),U$5,0))</f>
        <v>30.311510917183682</v>
      </c>
      <c r="V50" s="394" cm="1">
        <f t="array" aca="1" ref="V50" ca="1">IF($Q50="Y",VLOOKUP($P50,INDIRECT($Q$3),V$5,0)*INDIRECT($P$2),VLOOKUP($P50,INDIRECT($Q$3),V$5,0))</f>
        <v>32.087322225977957</v>
      </c>
      <c r="W50" s="394" cm="1">
        <f t="array" aca="1" ref="W50" ca="1">IF($Q50="Y",VLOOKUP($P50,INDIRECT($Q$3),W$5,0)*INDIRECT($P$2),VLOOKUP($P50,INDIRECT($Q$3),W$5,0))</f>
        <v>33.681221156798188</v>
      </c>
      <c r="X50" s="394" cm="1">
        <f t="array" aca="1" ref="X50" ca="1">IF($Q50="Y",VLOOKUP($P50,INDIRECT($Q$3),X$5,0)*INDIRECT($P$2),VLOOKUP($P50,INDIRECT($Q$3),X$5,0))</f>
        <v>35.459919963655558</v>
      </c>
      <c r="Y50" s="394" cm="1">
        <f t="array" aca="1" ref="Y50" ca="1">IF($Q50="Y",VLOOKUP($P50,INDIRECT($Q$3),Y$5,0)*INDIRECT($P$2),VLOOKUP($P50,INDIRECT($Q$3),Y$5,0))</f>
        <v>37.087901910988045</v>
      </c>
      <c r="Z50" s="394" cm="1">
        <f t="array" aca="1" ref="Z50" ca="1">IF($Q50="Y",VLOOKUP($P50,INDIRECT($Q$3),Z$5,0)*INDIRECT($P$2),VLOOKUP($P50,INDIRECT($Q$3),Z$5,0))</f>
        <v>38.715883858320559</v>
      </c>
      <c r="AA50" s="406" t="str">
        <f t="shared" si="50"/>
        <v>02232C</v>
      </c>
      <c r="AB50" s="406" t="str">
        <f t="shared" si="52"/>
        <v>Y</v>
      </c>
      <c r="AC50" s="412" t="str">
        <f t="shared" si="44"/>
        <v>Code Compliance Officer I - (Construction Inspection Services)</v>
      </c>
      <c r="AD50" s="406" t="str">
        <f t="shared" si="45"/>
        <v>27</v>
      </c>
      <c r="AE50" s="398" t="str">
        <f t="shared" si="46"/>
        <v>N</v>
      </c>
      <c r="AF50" s="403">
        <f t="shared" ca="1" si="51"/>
        <v>27.382000000000001</v>
      </c>
      <c r="AG50" s="403">
        <f t="shared" ca="1" si="35"/>
        <v>30.312000000000001</v>
      </c>
      <c r="AH50" s="403">
        <f t="shared" ca="1" si="36"/>
        <v>32.087000000000003</v>
      </c>
      <c r="AI50" s="403">
        <f t="shared" ca="1" si="37"/>
        <v>33.680999999999997</v>
      </c>
      <c r="AJ50" s="403">
        <f t="shared" ca="1" si="38"/>
        <v>35.46</v>
      </c>
      <c r="AK50" s="403">
        <f t="shared" ca="1" si="39"/>
        <v>37.088000000000001</v>
      </c>
      <c r="AL50" s="403">
        <f t="shared" ca="1" si="40"/>
        <v>38.716000000000001</v>
      </c>
    </row>
    <row r="51" spans="1:39" ht="12.75" customHeight="1">
      <c r="A51" s="272" t="s">
        <v>91</v>
      </c>
      <c r="B51" s="583" t="s">
        <v>472</v>
      </c>
      <c r="C51" s="583">
        <v>16</v>
      </c>
      <c r="D51" s="598" t="s">
        <v>469</v>
      </c>
      <c r="E51" s="600">
        <v>358</v>
      </c>
      <c r="F51" s="586">
        <v>7</v>
      </c>
      <c r="G51" s="285">
        <f t="shared" ca="1" si="47"/>
        <v>29.225167070658166</v>
      </c>
      <c r="H51" s="285">
        <f t="shared" ca="1" si="29"/>
        <v>30.916697226505075</v>
      </c>
      <c r="I51" s="285">
        <f t="shared" ca="1" si="30"/>
        <v>32.512023616584273</v>
      </c>
      <c r="J51" s="285">
        <f t="shared" ca="1" si="31"/>
        <v>34.328511061585687</v>
      </c>
      <c r="K51" s="285">
        <f t="shared" ca="1" si="32"/>
        <v>36.184106254103817</v>
      </c>
      <c r="L51" s="285">
        <f t="shared" ca="1" si="33"/>
        <v>38.38762554521913</v>
      </c>
      <c r="M51" s="285">
        <f t="shared" ca="1" si="34"/>
        <v>40.591144836334415</v>
      </c>
      <c r="N51" s="23"/>
      <c r="O51" s="23"/>
      <c r="P51" s="409" t="str">
        <f t="shared" si="48"/>
        <v>02663C</v>
      </c>
      <c r="Q51" s="397" t="s">
        <v>826</v>
      </c>
      <c r="R51" s="409" t="str">
        <f t="shared" si="43"/>
        <v>Communication and Video Coordinator</v>
      </c>
      <c r="S51" s="397">
        <f t="shared" si="49"/>
        <v>16</v>
      </c>
      <c r="T51" s="394" cm="1">
        <f t="array" aca="1" ref="T51" ca="1">IF($Q51="Y",VLOOKUP($P51,INDIRECT($Q$3),T$5,0)*INDIRECT($P$2),VLOOKUP($P51,INDIRECT($Q$3),T$5,0))</f>
        <v>29.225167070658166</v>
      </c>
      <c r="U51" s="394" cm="1">
        <f t="array" aca="1" ref="U51" ca="1">IF($Q51="Y",VLOOKUP($P51,INDIRECT($Q$3),U$5,0)*INDIRECT($P$2),VLOOKUP($P51,INDIRECT($Q$3),U$5,0))</f>
        <v>30.916697226505075</v>
      </c>
      <c r="V51" s="394" cm="1">
        <f t="array" aca="1" ref="V51" ca="1">IF($Q51="Y",VLOOKUP($P51,INDIRECT($Q$3),V$5,0)*INDIRECT($P$2),VLOOKUP($P51,INDIRECT($Q$3),V$5,0))</f>
        <v>32.512023616584273</v>
      </c>
      <c r="W51" s="394" cm="1">
        <f t="array" aca="1" ref="W51" ca="1">IF($Q51="Y",VLOOKUP($P51,INDIRECT($Q$3),W$5,0)*INDIRECT($P$2),VLOOKUP($P51,INDIRECT($Q$3),W$5,0))</f>
        <v>34.328511061585687</v>
      </c>
      <c r="X51" s="394" cm="1">
        <f t="array" aca="1" ref="X51" ca="1">IF($Q51="Y",VLOOKUP($P51,INDIRECT($Q$3),X$5,0)*INDIRECT($P$2),VLOOKUP($P51,INDIRECT($Q$3),X$5,0))</f>
        <v>36.184106254103817</v>
      </c>
      <c r="Y51" s="394" cm="1">
        <f t="array" aca="1" ref="Y51" ca="1">IF($Q51="Y",VLOOKUP($P51,INDIRECT($Q$3),Y$5,0)*INDIRECT($P$2),VLOOKUP($P51,INDIRECT($Q$3),Y$5,0))</f>
        <v>38.38762554521913</v>
      </c>
      <c r="Z51" s="394" cm="1">
        <f t="array" aca="1" ref="Z51" ca="1">IF($Q51="Y",VLOOKUP($P51,INDIRECT($Q$3),Z$5,0)*INDIRECT($P$2),VLOOKUP($P51,INDIRECT($Q$3),Z$5,0))</f>
        <v>40.591144836334415</v>
      </c>
      <c r="AA51" s="406" t="str">
        <f t="shared" si="50"/>
        <v>02663C</v>
      </c>
      <c r="AB51" s="406" t="str">
        <f t="shared" si="52"/>
        <v>Y</v>
      </c>
      <c r="AC51" s="412" t="str">
        <f t="shared" si="44"/>
        <v>Communication and Video Coordinator</v>
      </c>
      <c r="AD51" s="406">
        <f t="shared" si="45"/>
        <v>16</v>
      </c>
      <c r="AE51" s="398" t="str">
        <f t="shared" si="46"/>
        <v>N</v>
      </c>
      <c r="AF51" s="403">
        <f t="shared" ca="1" si="51"/>
        <v>29.225000000000001</v>
      </c>
      <c r="AG51" s="403">
        <f t="shared" ca="1" si="35"/>
        <v>30.917000000000002</v>
      </c>
      <c r="AH51" s="403">
        <f t="shared" ca="1" si="36"/>
        <v>32.512</v>
      </c>
      <c r="AI51" s="403">
        <f t="shared" ca="1" si="37"/>
        <v>34.329000000000001</v>
      </c>
      <c r="AJ51" s="403">
        <f t="shared" ca="1" si="38"/>
        <v>36.183999999999997</v>
      </c>
      <c r="AK51" s="403">
        <f t="shared" ca="1" si="39"/>
        <v>38.387999999999998</v>
      </c>
      <c r="AL51" s="403">
        <f t="shared" ca="1" si="40"/>
        <v>40.591000000000001</v>
      </c>
    </row>
    <row r="52" spans="1:39" ht="12.75" customHeight="1">
      <c r="A52" s="259" t="s">
        <v>16</v>
      </c>
      <c r="B52" s="584" t="s">
        <v>55</v>
      </c>
      <c r="C52" s="584">
        <v>45</v>
      </c>
      <c r="D52" s="606" t="s">
        <v>56</v>
      </c>
      <c r="E52" s="600">
        <v>435</v>
      </c>
      <c r="F52" s="586">
        <v>9</v>
      </c>
      <c r="G52" s="285">
        <f t="shared" ca="1" si="47"/>
        <v>73780.65750828835</v>
      </c>
      <c r="H52" s="285">
        <f t="shared" ca="1" si="29"/>
        <v>77681.551891587093</v>
      </c>
      <c r="I52" s="285">
        <f t="shared" ca="1" si="30"/>
        <v>82092.955932438388</v>
      </c>
      <c r="J52" s="285">
        <f t="shared" ca="1" si="31"/>
        <v>86459.315003505675</v>
      </c>
      <c r="K52" s="285">
        <f t="shared" ca="1" si="32"/>
        <v>91089.937897305994</v>
      </c>
      <c r="L52" s="285">
        <f t="shared" ca="1" si="33"/>
        <v>96501.957463028695</v>
      </c>
      <c r="M52" s="285">
        <f t="shared" ca="1" si="34"/>
        <v>101913.97702875137</v>
      </c>
      <c r="P52" s="409" t="str">
        <f t="shared" si="48"/>
        <v>02265C</v>
      </c>
      <c r="Q52" s="397" t="s">
        <v>826</v>
      </c>
      <c r="R52" s="409" t="str">
        <f t="shared" si="43"/>
        <v>Communication Manager - CPED</v>
      </c>
      <c r="S52" s="397">
        <f t="shared" si="49"/>
        <v>45</v>
      </c>
      <c r="T52" s="394" cm="1">
        <f t="array" aca="1" ref="T52" ca="1">IF($Q52="Y",VLOOKUP($P52,INDIRECT($Q$3),T$5,0)*INDIRECT($P$2),VLOOKUP($P52,INDIRECT($Q$3),T$5,0))</f>
        <v>73780.65750828835</v>
      </c>
      <c r="U52" s="394" cm="1">
        <f t="array" aca="1" ref="U52" ca="1">IF($Q52="Y",VLOOKUP($P52,INDIRECT($Q$3),U$5,0)*INDIRECT($P$2),VLOOKUP($P52,INDIRECT($Q$3),U$5,0))</f>
        <v>77681.551891587093</v>
      </c>
      <c r="V52" s="394" cm="1">
        <f t="array" aca="1" ref="V52" ca="1">IF($Q52="Y",VLOOKUP($P52,INDIRECT($Q$3),V$5,0)*INDIRECT($P$2),VLOOKUP($P52,INDIRECT($Q$3),V$5,0))</f>
        <v>82092.955932438388</v>
      </c>
      <c r="W52" s="394" cm="1">
        <f t="array" aca="1" ref="W52" ca="1">IF($Q52="Y",VLOOKUP($P52,INDIRECT($Q$3),W$5,0)*INDIRECT($P$2),VLOOKUP($P52,INDIRECT($Q$3),W$5,0))</f>
        <v>86459.315003505675</v>
      </c>
      <c r="X52" s="394" cm="1">
        <f t="array" aca="1" ref="X52" ca="1">IF($Q52="Y",VLOOKUP($P52,INDIRECT($Q$3),X$5,0)*INDIRECT($P$2),VLOOKUP($P52,INDIRECT($Q$3),X$5,0))</f>
        <v>91089.937897305994</v>
      </c>
      <c r="Y52" s="394" cm="1">
        <f t="array" aca="1" ref="Y52" ca="1">IF($Q52="Y",VLOOKUP($P52,INDIRECT($Q$3),Y$5,0)*INDIRECT($P$2),VLOOKUP($P52,INDIRECT($Q$3),Y$5,0))</f>
        <v>96501.957463028695</v>
      </c>
      <c r="Z52" s="394" cm="1">
        <f t="array" aca="1" ref="Z52" ca="1">IF($Q52="Y",VLOOKUP($P52,INDIRECT($Q$3),Z$5,0)*INDIRECT($P$2),VLOOKUP($P52,INDIRECT($Q$3),Z$5,0))</f>
        <v>101913.97702875137</v>
      </c>
      <c r="AA52" s="406" t="str">
        <f t="shared" si="50"/>
        <v>02265C</v>
      </c>
      <c r="AB52" s="406" t="str">
        <f t="shared" si="52"/>
        <v>Y</v>
      </c>
      <c r="AC52" s="412" t="str">
        <f t="shared" si="44"/>
        <v>Communication Manager - CPED</v>
      </c>
      <c r="AD52" s="406">
        <f t="shared" si="45"/>
        <v>45</v>
      </c>
      <c r="AE52" s="398" t="str">
        <f t="shared" si="46"/>
        <v>E</v>
      </c>
      <c r="AF52" s="403">
        <f t="shared" ca="1" si="51"/>
        <v>35.471999999999994</v>
      </c>
      <c r="AG52" s="403">
        <f t="shared" ca="1" si="35"/>
        <v>37.346999999999994</v>
      </c>
      <c r="AH52" s="403">
        <f t="shared" ca="1" si="36"/>
        <v>39.467999999999996</v>
      </c>
      <c r="AI52" s="403">
        <f t="shared" ca="1" si="37"/>
        <v>41.567</v>
      </c>
      <c r="AJ52" s="403">
        <f t="shared" ca="1" si="38"/>
        <v>43.793999999999997</v>
      </c>
      <c r="AK52" s="403">
        <f t="shared" ca="1" si="39"/>
        <v>46.396000000000001</v>
      </c>
      <c r="AL52" s="403">
        <f t="shared" ca="1" si="40"/>
        <v>48.997999999999998</v>
      </c>
    </row>
    <row r="53" spans="1:39" ht="12.75" customHeight="1">
      <c r="A53" s="272" t="s">
        <v>91</v>
      </c>
      <c r="B53" s="583" t="s">
        <v>764</v>
      </c>
      <c r="C53" s="583" t="s">
        <v>274</v>
      </c>
      <c r="D53" s="598" t="s">
        <v>299</v>
      </c>
      <c r="E53" s="600">
        <v>323</v>
      </c>
      <c r="F53" s="586">
        <v>7</v>
      </c>
      <c r="G53" s="285">
        <f t="shared" ca="1" si="47"/>
        <v>27.382486783575221</v>
      </c>
      <c r="H53" s="285">
        <f t="shared" ca="1" si="29"/>
        <v>29.117530468100032</v>
      </c>
      <c r="I53" s="285">
        <f t="shared" ca="1" si="30"/>
        <v>30.652235688627133</v>
      </c>
      <c r="J53" s="285">
        <f t="shared" ca="1" si="31"/>
        <v>32.348640800686702</v>
      </c>
      <c r="K53" s="285">
        <f t="shared" ca="1" si="32"/>
        <v>34.08547088562942</v>
      </c>
      <c r="L53" s="285">
        <f t="shared" ca="1" si="33"/>
        <v>36.154437745276347</v>
      </c>
      <c r="M53" s="285">
        <f t="shared" ca="1" si="34"/>
        <v>38.223404604923289</v>
      </c>
      <c r="N53" s="23"/>
      <c r="O53" s="23"/>
      <c r="P53" s="409" t="str">
        <f t="shared" si="48"/>
        <v>59422C</v>
      </c>
      <c r="Q53" s="397" t="s">
        <v>826</v>
      </c>
      <c r="R53" s="409" t="str">
        <f t="shared" si="43"/>
        <v>Communications Specialist</v>
      </c>
      <c r="S53" s="397" t="str">
        <f t="shared" si="49"/>
        <v>07</v>
      </c>
      <c r="T53" s="394" cm="1">
        <f t="array" aca="1" ref="T53" ca="1">IF($Q53="Y",VLOOKUP($P53,INDIRECT($Q$3),T$5,0)*INDIRECT($P$2),VLOOKUP($P53,INDIRECT($Q$3),T$5,0))</f>
        <v>27.382486783575221</v>
      </c>
      <c r="U53" s="394" cm="1">
        <f t="array" aca="1" ref="U53" ca="1">IF($Q53="Y",VLOOKUP($P53,INDIRECT($Q$3),U$5,0)*INDIRECT($P$2),VLOOKUP($P53,INDIRECT($Q$3),U$5,0))</f>
        <v>29.117530468100032</v>
      </c>
      <c r="V53" s="394" cm="1">
        <f t="array" aca="1" ref="V53" ca="1">IF($Q53="Y",VLOOKUP($P53,INDIRECT($Q$3),V$5,0)*INDIRECT($P$2),VLOOKUP($P53,INDIRECT($Q$3),V$5,0))</f>
        <v>30.652235688627133</v>
      </c>
      <c r="W53" s="394" cm="1">
        <f t="array" aca="1" ref="W53" ca="1">IF($Q53="Y",VLOOKUP($P53,INDIRECT($Q$3),W$5,0)*INDIRECT($P$2),VLOOKUP($P53,INDIRECT($Q$3),W$5,0))</f>
        <v>32.348640800686702</v>
      </c>
      <c r="X53" s="394" cm="1">
        <f t="array" aca="1" ref="X53" ca="1">IF($Q53="Y",VLOOKUP($P53,INDIRECT($Q$3),X$5,0)*INDIRECT($P$2),VLOOKUP($P53,INDIRECT($Q$3),X$5,0))</f>
        <v>34.08547088562942</v>
      </c>
      <c r="Y53" s="394" cm="1">
        <f t="array" aca="1" ref="Y53" ca="1">IF($Q53="Y",VLOOKUP($P53,INDIRECT($Q$3),Y$5,0)*INDIRECT($P$2),VLOOKUP($P53,INDIRECT($Q$3),Y$5,0))</f>
        <v>36.154437745276347</v>
      </c>
      <c r="Z53" s="394" cm="1">
        <f t="array" aca="1" ref="Z53" ca="1">IF($Q53="Y",VLOOKUP($P53,INDIRECT($Q$3),Z$5,0)*INDIRECT($P$2),VLOOKUP($P53,INDIRECT($Q$3),Z$5,0))</f>
        <v>38.223404604923289</v>
      </c>
      <c r="AA53" s="406" t="str">
        <f t="shared" si="50"/>
        <v>59422C</v>
      </c>
      <c r="AB53" s="406" t="str">
        <f t="shared" si="52"/>
        <v>Y</v>
      </c>
      <c r="AC53" s="412" t="str">
        <f t="shared" si="44"/>
        <v>Communications Specialist</v>
      </c>
      <c r="AD53" s="406" t="str">
        <f t="shared" si="45"/>
        <v>07</v>
      </c>
      <c r="AE53" s="398" t="str">
        <f t="shared" si="46"/>
        <v>N</v>
      </c>
      <c r="AF53" s="403">
        <f t="shared" ca="1" si="51"/>
        <v>27.382000000000001</v>
      </c>
      <c r="AG53" s="403">
        <f t="shared" ca="1" si="35"/>
        <v>29.117999999999999</v>
      </c>
      <c r="AH53" s="403">
        <f t="shared" ca="1" si="36"/>
        <v>30.652000000000001</v>
      </c>
      <c r="AI53" s="403">
        <f t="shared" ca="1" si="37"/>
        <v>32.348999999999997</v>
      </c>
      <c r="AJ53" s="403">
        <f t="shared" ca="1" si="38"/>
        <v>34.085000000000001</v>
      </c>
      <c r="AK53" s="403">
        <f t="shared" ca="1" si="39"/>
        <v>36.154000000000003</v>
      </c>
      <c r="AL53" s="403">
        <f t="shared" ca="1" si="40"/>
        <v>38.222999999999999</v>
      </c>
    </row>
    <row r="54" spans="1:39" s="441" customFormat="1" ht="12.75" customHeight="1">
      <c r="A54" s="377" t="s">
        <v>91</v>
      </c>
      <c r="B54" s="589" t="s">
        <v>758</v>
      </c>
      <c r="C54" s="589" t="s">
        <v>260</v>
      </c>
      <c r="D54" s="612" t="s">
        <v>742</v>
      </c>
      <c r="E54" s="590">
        <v>343</v>
      </c>
      <c r="F54" s="619">
        <v>7</v>
      </c>
      <c r="G54" s="380">
        <f t="shared" ca="1" si="47"/>
        <v>27.704633686911393</v>
      </c>
      <c r="H54" s="380">
        <f t="shared" ca="1" si="29"/>
        <v>29.339867818957213</v>
      </c>
      <c r="I54" s="380">
        <f t="shared" ca="1" si="30"/>
        <v>30.854360553042731</v>
      </c>
      <c r="J54" s="380">
        <f t="shared" ca="1" si="31"/>
        <v>32.570978151543876</v>
      </c>
      <c r="K54" s="380">
        <f t="shared" ca="1" si="32"/>
        <v>34.289039499076559</v>
      </c>
      <c r="L54" s="380">
        <f t="shared" ca="1" si="33"/>
        <v>36.395782196508641</v>
      </c>
      <c r="M54" s="380">
        <f t="shared" ca="1" si="34"/>
        <v>38.502524893940738</v>
      </c>
      <c r="N54" s="442" t="s">
        <v>633</v>
      </c>
      <c r="O54" s="442"/>
      <c r="P54" s="451" t="str">
        <f t="shared" si="48"/>
        <v>53013C</v>
      </c>
      <c r="Q54" s="452" t="s">
        <v>826</v>
      </c>
      <c r="R54" s="451" t="str">
        <f t="shared" si="43"/>
        <v>Communications Specialist - CPED</v>
      </c>
      <c r="S54" s="452" t="str">
        <f t="shared" si="49"/>
        <v>09</v>
      </c>
      <c r="T54" s="453" cm="1">
        <f t="array" aca="1" ref="T54" ca="1">IF($Q54="Y",VLOOKUP($P54,INDIRECT($Q$3),T$5,0)*INDIRECT($P$2),VLOOKUP($P54,INDIRECT($Q$3),T$5,0))</f>
        <v>27.704633686911393</v>
      </c>
      <c r="U54" s="453" cm="1">
        <f t="array" aca="1" ref="U54" ca="1">IF($Q54="Y",VLOOKUP($P54,INDIRECT($Q$3),U$5,0)*INDIRECT($P$2),VLOOKUP($P54,INDIRECT($Q$3),U$5,0))</f>
        <v>29.339867818957213</v>
      </c>
      <c r="V54" s="453" cm="1">
        <f t="array" aca="1" ref="V54" ca="1">IF($Q54="Y",VLOOKUP($P54,INDIRECT($Q$3),V$5,0)*INDIRECT($P$2),VLOOKUP($P54,INDIRECT($Q$3),V$5,0))</f>
        <v>30.854360553042731</v>
      </c>
      <c r="W54" s="453" cm="1">
        <f t="array" aca="1" ref="W54" ca="1">IF($Q54="Y",VLOOKUP($P54,INDIRECT($Q$3),W$5,0)*INDIRECT($P$2),VLOOKUP($P54,INDIRECT($Q$3),W$5,0))</f>
        <v>32.570978151543876</v>
      </c>
      <c r="X54" s="453" cm="1">
        <f t="array" aca="1" ref="X54" ca="1">IF($Q54="Y",VLOOKUP($P54,INDIRECT($Q$3),X$5,0)*INDIRECT($P$2),VLOOKUP($P54,INDIRECT($Q$3),X$5,0))</f>
        <v>34.289039499076559</v>
      </c>
      <c r="Y54" s="453" cm="1">
        <f t="array" aca="1" ref="Y54" ca="1">IF($Q54="Y",VLOOKUP($P54,INDIRECT($Q$3),Y$5,0)*INDIRECT($P$2),VLOOKUP($P54,INDIRECT($Q$3),Y$5,0))</f>
        <v>36.395782196508641</v>
      </c>
      <c r="Z54" s="453" cm="1">
        <f t="array" aca="1" ref="Z54" ca="1">IF($Q54="Y",VLOOKUP($P54,INDIRECT($Q$3),Z$5,0)*INDIRECT($P$2),VLOOKUP($P54,INDIRECT($Q$3),Z$5,0))</f>
        <v>38.502524893940738</v>
      </c>
      <c r="AA54" s="452" t="str">
        <f t="shared" si="50"/>
        <v>53013C</v>
      </c>
      <c r="AB54" s="452" t="str">
        <f t="shared" si="52"/>
        <v>Y</v>
      </c>
      <c r="AC54" s="454" t="str">
        <f t="shared" si="44"/>
        <v>Communications Specialist - CPED</v>
      </c>
      <c r="AD54" s="452" t="str">
        <f t="shared" si="45"/>
        <v>09</v>
      </c>
      <c r="AE54" s="455" t="str">
        <f t="shared" si="46"/>
        <v>N</v>
      </c>
      <c r="AF54" s="453">
        <f t="shared" ca="1" si="51"/>
        <v>27.704999999999998</v>
      </c>
      <c r="AG54" s="453">
        <f t="shared" ca="1" si="35"/>
        <v>29.34</v>
      </c>
      <c r="AH54" s="453">
        <f t="shared" ca="1" si="36"/>
        <v>30.853999999999999</v>
      </c>
      <c r="AI54" s="453">
        <f t="shared" ca="1" si="37"/>
        <v>32.570999999999998</v>
      </c>
      <c r="AJ54" s="453">
        <f t="shared" ca="1" si="38"/>
        <v>34.289000000000001</v>
      </c>
      <c r="AK54" s="453">
        <f t="shared" ca="1" si="39"/>
        <v>36.396000000000001</v>
      </c>
      <c r="AL54" s="453">
        <f t="shared" ca="1" si="40"/>
        <v>38.503</v>
      </c>
    </row>
    <row r="55" spans="1:39" ht="12.75" customHeight="1">
      <c r="A55" s="272" t="s">
        <v>16</v>
      </c>
      <c r="B55" s="583" t="s">
        <v>904</v>
      </c>
      <c r="C55" s="583" t="s">
        <v>20</v>
      </c>
      <c r="D55" s="598" t="s">
        <v>906</v>
      </c>
      <c r="E55" s="600">
        <v>393</v>
      </c>
      <c r="F55" s="586">
        <v>8</v>
      </c>
      <c r="G55" s="285">
        <f t="shared" ca="1" si="47"/>
        <v>65552.443027735237</v>
      </c>
      <c r="H55" s="285">
        <f t="shared" ca="1" si="29"/>
        <v>69110.995640675188</v>
      </c>
      <c r="I55" s="285">
        <f t="shared" ca="1" si="30"/>
        <v>72711.590225413573</v>
      </c>
      <c r="J55" s="285">
        <f t="shared" ca="1" si="31"/>
        <v>76606.478612741106</v>
      </c>
      <c r="K55" s="285">
        <f t="shared" ca="1" si="32"/>
        <v>80636.501909420782</v>
      </c>
      <c r="L55" s="285">
        <f t="shared" ca="1" si="33"/>
        <v>85637.302488032714</v>
      </c>
      <c r="M55" s="285">
        <f t="shared" ca="1" si="34"/>
        <v>90638.10306664466</v>
      </c>
      <c r="N55" s="23"/>
      <c r="O55" s="23"/>
      <c r="P55" s="409" t="str">
        <f t="shared" si="48"/>
        <v>53049C</v>
      </c>
      <c r="Q55" s="397" t="s">
        <v>826</v>
      </c>
      <c r="R55" s="409" t="str">
        <f t="shared" si="43"/>
        <v>Communications Specialist  - CPED</v>
      </c>
      <c r="S55" s="397" t="str">
        <f t="shared" si="49"/>
        <v>33B</v>
      </c>
      <c r="T55" s="394" cm="1">
        <f t="array" aca="1" ref="T55" ca="1">IF($Q55="Y",VLOOKUP($P55,INDIRECT($Q$3),T$5,0)*INDIRECT($P$2),VLOOKUP($P55,INDIRECT($Q$3),T$5,0))</f>
        <v>65552.443027735237</v>
      </c>
      <c r="U55" s="394" cm="1">
        <f t="array" aca="1" ref="U55" ca="1">IF($Q55="Y",VLOOKUP($P55,INDIRECT($Q$3),U$5,0)*INDIRECT($P$2),VLOOKUP($P55,INDIRECT($Q$3),U$5,0))</f>
        <v>69110.995640675188</v>
      </c>
      <c r="V55" s="394" cm="1">
        <f t="array" aca="1" ref="V55" ca="1">IF($Q55="Y",VLOOKUP($P55,INDIRECT($Q$3),V$5,0)*INDIRECT($P$2),VLOOKUP($P55,INDIRECT($Q$3),V$5,0))</f>
        <v>72711.590225413573</v>
      </c>
      <c r="W55" s="394" cm="1">
        <f t="array" aca="1" ref="W55" ca="1">IF($Q55="Y",VLOOKUP($P55,INDIRECT($Q$3),W$5,0)*INDIRECT($P$2),VLOOKUP($P55,INDIRECT($Q$3),W$5,0))</f>
        <v>76606.478612741106</v>
      </c>
      <c r="X55" s="394" cm="1">
        <f t="array" aca="1" ref="X55" ca="1">IF($Q55="Y",VLOOKUP($P55,INDIRECT($Q$3),X$5,0)*INDIRECT($P$2),VLOOKUP($P55,INDIRECT($Q$3),X$5,0))</f>
        <v>80636.501909420782</v>
      </c>
      <c r="Y55" s="394" cm="1">
        <f t="array" aca="1" ref="Y55" ca="1">IF($Q55="Y",VLOOKUP($P55,INDIRECT($Q$3),Y$5,0)*INDIRECT($P$2),VLOOKUP($P55,INDIRECT($Q$3),Y$5,0))</f>
        <v>85637.302488032714</v>
      </c>
      <c r="Z55" s="394" cm="1">
        <f t="array" aca="1" ref="Z55" ca="1">IF($Q55="Y",VLOOKUP($P55,INDIRECT($Q$3),Z$5,0)*INDIRECT($P$2),VLOOKUP($P55,INDIRECT($Q$3),Z$5,0))</f>
        <v>90638.10306664466</v>
      </c>
      <c r="AA55" s="406" t="str">
        <f t="shared" si="50"/>
        <v>53049C</v>
      </c>
      <c r="AB55" s="406" t="str">
        <f t="shared" si="52"/>
        <v>Y</v>
      </c>
      <c r="AC55" s="412" t="str">
        <f t="shared" si="44"/>
        <v>Communications Specialist  - CPED</v>
      </c>
      <c r="AD55" s="406" t="str">
        <f t="shared" si="45"/>
        <v>33B</v>
      </c>
      <c r="AE55" s="398" t="str">
        <f t="shared" si="46"/>
        <v>E</v>
      </c>
      <c r="AF55" s="403">
        <f t="shared" ca="1" si="51"/>
        <v>31.516000000000002</v>
      </c>
      <c r="AG55" s="403">
        <f t="shared" ca="1" si="35"/>
        <v>33.226999999999997</v>
      </c>
      <c r="AH55" s="403">
        <f t="shared" ca="1" si="36"/>
        <v>34.957999999999998</v>
      </c>
      <c r="AI55" s="403">
        <f t="shared" ca="1" si="37"/>
        <v>36.830999999999996</v>
      </c>
      <c r="AJ55" s="403">
        <f t="shared" ca="1" si="38"/>
        <v>38.768000000000001</v>
      </c>
      <c r="AK55" s="403">
        <f t="shared" ca="1" si="39"/>
        <v>41.171999999999997</v>
      </c>
      <c r="AL55" s="403">
        <f t="shared" ca="1" si="40"/>
        <v>43.576999999999998</v>
      </c>
      <c r="AM55" s="23"/>
    </row>
    <row r="56" spans="1:39" ht="12.75" customHeight="1">
      <c r="A56" s="259" t="s">
        <v>16</v>
      </c>
      <c r="B56" s="584" t="s">
        <v>57</v>
      </c>
      <c r="C56" s="584" t="s">
        <v>20</v>
      </c>
      <c r="D56" s="606" t="s">
        <v>58</v>
      </c>
      <c r="E56" s="600">
        <v>383</v>
      </c>
      <c r="F56" s="586">
        <v>8</v>
      </c>
      <c r="G56" s="285">
        <f t="shared" ca="1" si="47"/>
        <v>65552.443027735237</v>
      </c>
      <c r="H56" s="285">
        <f t="shared" ca="1" si="29"/>
        <v>69110.995640675188</v>
      </c>
      <c r="I56" s="285">
        <f t="shared" ca="1" si="30"/>
        <v>72711.590225413573</v>
      </c>
      <c r="J56" s="285">
        <f t="shared" ca="1" si="31"/>
        <v>76606.478612741106</v>
      </c>
      <c r="K56" s="285">
        <f t="shared" ca="1" si="32"/>
        <v>80636.501909420782</v>
      </c>
      <c r="L56" s="285">
        <f t="shared" ca="1" si="33"/>
        <v>85637.302488032714</v>
      </c>
      <c r="M56" s="285">
        <f t="shared" ca="1" si="34"/>
        <v>90638.10306664466</v>
      </c>
      <c r="P56" s="409" t="str">
        <f t="shared" si="48"/>
        <v>02312C</v>
      </c>
      <c r="Q56" s="397" t="s">
        <v>826</v>
      </c>
      <c r="R56" s="409" t="str">
        <f t="shared" si="43"/>
        <v>Community Crime Prevention Analyst</v>
      </c>
      <c r="S56" s="397" t="str">
        <f t="shared" si="49"/>
        <v>33B</v>
      </c>
      <c r="T56" s="394" cm="1">
        <f t="array" aca="1" ref="T56" ca="1">IF($Q56="Y",VLOOKUP($P56,INDIRECT($Q$3),T$5,0)*INDIRECT($P$2),VLOOKUP($P56,INDIRECT($Q$3),T$5,0))</f>
        <v>65552.443027735237</v>
      </c>
      <c r="U56" s="394" cm="1">
        <f t="array" aca="1" ref="U56" ca="1">IF($Q56="Y",VLOOKUP($P56,INDIRECT($Q$3),U$5,0)*INDIRECT($P$2),VLOOKUP($P56,INDIRECT($Q$3),U$5,0))</f>
        <v>69110.995640675188</v>
      </c>
      <c r="V56" s="394" cm="1">
        <f t="array" aca="1" ref="V56" ca="1">IF($Q56="Y",VLOOKUP($P56,INDIRECT($Q$3),V$5,0)*INDIRECT($P$2),VLOOKUP($P56,INDIRECT($Q$3),V$5,0))</f>
        <v>72711.590225413573</v>
      </c>
      <c r="W56" s="394" cm="1">
        <f t="array" aca="1" ref="W56" ca="1">IF($Q56="Y",VLOOKUP($P56,INDIRECT($Q$3),W$5,0)*INDIRECT($P$2),VLOOKUP($P56,INDIRECT($Q$3),W$5,0))</f>
        <v>76606.478612741106</v>
      </c>
      <c r="X56" s="394" cm="1">
        <f t="array" aca="1" ref="X56" ca="1">IF($Q56="Y",VLOOKUP($P56,INDIRECT($Q$3),X$5,0)*INDIRECT($P$2),VLOOKUP($P56,INDIRECT($Q$3),X$5,0))</f>
        <v>80636.501909420782</v>
      </c>
      <c r="Y56" s="394" cm="1">
        <f t="array" aca="1" ref="Y56" ca="1">IF($Q56="Y",VLOOKUP($P56,INDIRECT($Q$3),Y$5,0)*INDIRECT($P$2),VLOOKUP($P56,INDIRECT($Q$3),Y$5,0))</f>
        <v>85637.302488032714</v>
      </c>
      <c r="Z56" s="394" cm="1">
        <f t="array" aca="1" ref="Z56" ca="1">IF($Q56="Y",VLOOKUP($P56,INDIRECT($Q$3),Z$5,0)*INDIRECT($P$2),VLOOKUP($P56,INDIRECT($Q$3),Z$5,0))</f>
        <v>90638.10306664466</v>
      </c>
      <c r="AA56" s="406" t="str">
        <f t="shared" si="50"/>
        <v>02312C</v>
      </c>
      <c r="AB56" s="406" t="str">
        <f t="shared" si="52"/>
        <v>Y</v>
      </c>
      <c r="AC56" s="412" t="str">
        <f t="shared" si="44"/>
        <v>Community Crime Prevention Analyst</v>
      </c>
      <c r="AD56" s="406" t="str">
        <f t="shared" si="45"/>
        <v>33B</v>
      </c>
      <c r="AE56" s="398" t="str">
        <f t="shared" si="46"/>
        <v>E</v>
      </c>
      <c r="AF56" s="403">
        <f t="shared" ca="1" si="51"/>
        <v>31.516000000000002</v>
      </c>
      <c r="AG56" s="403">
        <f t="shared" ca="1" si="35"/>
        <v>33.226999999999997</v>
      </c>
      <c r="AH56" s="403">
        <f t="shared" ca="1" si="36"/>
        <v>34.957999999999998</v>
      </c>
      <c r="AI56" s="403">
        <f t="shared" ca="1" si="37"/>
        <v>36.830999999999996</v>
      </c>
      <c r="AJ56" s="403">
        <f t="shared" ca="1" si="38"/>
        <v>38.768000000000001</v>
      </c>
      <c r="AK56" s="403">
        <f t="shared" ca="1" si="39"/>
        <v>41.171999999999997</v>
      </c>
      <c r="AL56" s="403">
        <f t="shared" ca="1" si="40"/>
        <v>43.576999999999998</v>
      </c>
    </row>
    <row r="57" spans="1:39" ht="12.75" customHeight="1">
      <c r="A57" s="259" t="s">
        <v>91</v>
      </c>
      <c r="B57" s="584" t="s">
        <v>975</v>
      </c>
      <c r="C57" s="584" t="s">
        <v>856</v>
      </c>
      <c r="D57" s="606" t="s">
        <v>976</v>
      </c>
      <c r="E57" s="600">
        <v>368</v>
      </c>
      <c r="F57" s="586">
        <v>8</v>
      </c>
      <c r="G57" s="285">
        <f t="shared" ca="1" si="47"/>
        <v>30.572829491892421</v>
      </c>
      <c r="H57" s="285">
        <f t="shared" ca="1" si="29"/>
        <v>32.249022117510442</v>
      </c>
      <c r="I57" s="285">
        <f t="shared" ca="1" si="30"/>
        <v>33.923770994096913</v>
      </c>
      <c r="J57" s="285">
        <f t="shared" ca="1" si="31"/>
        <v>35.701026051922732</v>
      </c>
      <c r="K57" s="285">
        <f t="shared" ca="1" si="32"/>
        <v>37.599556028397899</v>
      </c>
      <c r="L57" s="285">
        <f t="shared" ca="1" si="33"/>
        <v>39.955926831505678</v>
      </c>
      <c r="M57" s="285">
        <f t="shared" ca="1" si="34"/>
        <v>42.312297634613429</v>
      </c>
      <c r="P57" s="409" t="str">
        <f t="shared" si="48"/>
        <v>53079C</v>
      </c>
      <c r="Q57" s="397" t="s">
        <v>826</v>
      </c>
      <c r="R57" s="409" t="str">
        <f t="shared" si="43"/>
        <v>Community Forester</v>
      </c>
      <c r="S57" s="397" t="str">
        <f t="shared" si="49"/>
        <v>90</v>
      </c>
      <c r="T57" s="394" cm="1">
        <f t="array" aca="1" ref="T57" ca="1">IF($Q57="Y",VLOOKUP($P57,INDIRECT($Q$3),T$5,0)*INDIRECT($P$2),VLOOKUP($P57,INDIRECT($Q$3),T$5,0))</f>
        <v>30.572829491892421</v>
      </c>
      <c r="U57" s="394" cm="1">
        <f t="array" aca="1" ref="U57" ca="1">IF($Q57="Y",VLOOKUP($P57,INDIRECT($Q$3),U$5,0)*INDIRECT($P$2),VLOOKUP($P57,INDIRECT($Q$3),U$5,0))</f>
        <v>32.249022117510442</v>
      </c>
      <c r="V57" s="394" cm="1">
        <f t="array" aca="1" ref="V57" ca="1">IF($Q57="Y",VLOOKUP($P57,INDIRECT($Q$3),V$5,0)*INDIRECT($P$2),VLOOKUP($P57,INDIRECT($Q$3),V$5,0))</f>
        <v>33.923770994096913</v>
      </c>
      <c r="W57" s="394" cm="1">
        <f t="array" aca="1" ref="W57" ca="1">IF($Q57="Y",VLOOKUP($P57,INDIRECT($Q$3),W$5,0)*INDIRECT($P$2),VLOOKUP($P57,INDIRECT($Q$3),W$5,0))</f>
        <v>35.701026051922732</v>
      </c>
      <c r="X57" s="394" cm="1">
        <f t="array" aca="1" ref="X57" ca="1">IF($Q57="Y",VLOOKUP($P57,INDIRECT($Q$3),X$5,0)*INDIRECT($P$2),VLOOKUP($P57,INDIRECT($Q$3),X$5,0))</f>
        <v>37.599556028397899</v>
      </c>
      <c r="Y57" s="394" cm="1">
        <f t="array" aca="1" ref="Y57" ca="1">IF($Q57="Y",VLOOKUP($P57,INDIRECT($Q$3),Y$5,0)*INDIRECT($P$2),VLOOKUP($P57,INDIRECT($Q$3),Y$5,0))</f>
        <v>39.955926831505678</v>
      </c>
      <c r="Z57" s="394" cm="1">
        <f t="array" aca="1" ref="Z57" ca="1">IF($Q57="Y",VLOOKUP($P57,INDIRECT($Q$3),Z$5,0)*INDIRECT($P$2),VLOOKUP($P57,INDIRECT($Q$3),Z$5,0))</f>
        <v>42.312297634613429</v>
      </c>
      <c r="AA57" s="406" t="str">
        <f t="shared" si="50"/>
        <v>53079C</v>
      </c>
      <c r="AB57" s="406" t="str">
        <f t="shared" si="52"/>
        <v>Y</v>
      </c>
      <c r="AC57" s="412" t="str">
        <f t="shared" si="44"/>
        <v>Community Forester</v>
      </c>
      <c r="AD57" s="406" t="str">
        <f t="shared" si="45"/>
        <v>90</v>
      </c>
      <c r="AE57" s="398" t="str">
        <f t="shared" si="46"/>
        <v>N</v>
      </c>
      <c r="AF57" s="403">
        <f t="shared" ca="1" si="51"/>
        <v>30.573</v>
      </c>
      <c r="AG57" s="403">
        <f t="shared" ca="1" si="35"/>
        <v>32.249000000000002</v>
      </c>
      <c r="AH57" s="403">
        <f t="shared" ca="1" si="36"/>
        <v>33.923999999999999</v>
      </c>
      <c r="AI57" s="403">
        <f t="shared" ca="1" si="37"/>
        <v>35.701000000000001</v>
      </c>
      <c r="AJ57" s="403">
        <f t="shared" ca="1" si="38"/>
        <v>37.6</v>
      </c>
      <c r="AK57" s="403">
        <f t="shared" ca="1" si="39"/>
        <v>39.956000000000003</v>
      </c>
      <c r="AL57" s="403">
        <f t="shared" ca="1" si="40"/>
        <v>42.311999999999998</v>
      </c>
      <c r="AM57" s="23"/>
    </row>
    <row r="58" spans="1:39" ht="12.75" customHeight="1">
      <c r="A58" s="259" t="s">
        <v>16</v>
      </c>
      <c r="B58" s="584" t="s">
        <v>519</v>
      </c>
      <c r="C58" s="584">
        <v>29</v>
      </c>
      <c r="D58" s="606" t="s">
        <v>738</v>
      </c>
      <c r="E58" s="600">
        <v>383</v>
      </c>
      <c r="F58" s="586">
        <v>8</v>
      </c>
      <c r="G58" s="285">
        <f t="shared" ca="1" si="47"/>
        <v>64867.759487017662</v>
      </c>
      <c r="H58" s="285">
        <f t="shared" ca="1" si="29"/>
        <v>68426.31209995762</v>
      </c>
      <c r="I58" s="285">
        <f t="shared" ca="1" si="30"/>
        <v>71981.861714911967</v>
      </c>
      <c r="J58" s="285">
        <f t="shared" ca="1" si="31"/>
        <v>75750.624186844128</v>
      </c>
      <c r="K58" s="285">
        <f t="shared" ca="1" si="32"/>
        <v>79777.644485538229</v>
      </c>
      <c r="L58" s="285">
        <f t="shared" ca="1" si="33"/>
        <v>84776.040493092631</v>
      </c>
      <c r="M58" s="285">
        <f t="shared" ca="1" si="34"/>
        <v>89774.436500647003</v>
      </c>
      <c r="P58" s="409" t="str">
        <f t="shared" si="48"/>
        <v>52901C</v>
      </c>
      <c r="Q58" s="397" t="s">
        <v>826</v>
      </c>
      <c r="R58" s="409" t="str">
        <f t="shared" si="43"/>
        <v>Community Navigator</v>
      </c>
      <c r="S58" s="397">
        <f t="shared" si="49"/>
        <v>29</v>
      </c>
      <c r="T58" s="394" cm="1">
        <f t="array" aca="1" ref="T58" ca="1">IF($Q58="Y",VLOOKUP($P58,INDIRECT($Q$3),T$5,0)*INDIRECT($P$2),VLOOKUP($P58,INDIRECT($Q$3),T$5,0))</f>
        <v>64867.759487017662</v>
      </c>
      <c r="U58" s="394" cm="1">
        <f t="array" aca="1" ref="U58" ca="1">IF($Q58="Y",VLOOKUP($P58,INDIRECT($Q$3),U$5,0)*INDIRECT($P$2),VLOOKUP($P58,INDIRECT($Q$3),U$5,0))</f>
        <v>68426.31209995762</v>
      </c>
      <c r="V58" s="394" cm="1">
        <f t="array" aca="1" ref="V58" ca="1">IF($Q58="Y",VLOOKUP($P58,INDIRECT($Q$3),V$5,0)*INDIRECT($P$2),VLOOKUP($P58,INDIRECT($Q$3),V$5,0))</f>
        <v>71981.861714911967</v>
      </c>
      <c r="W58" s="394" cm="1">
        <f t="array" aca="1" ref="W58" ca="1">IF($Q58="Y",VLOOKUP($P58,INDIRECT($Q$3),W$5,0)*INDIRECT($P$2),VLOOKUP($P58,INDIRECT($Q$3),W$5,0))</f>
        <v>75750.624186844128</v>
      </c>
      <c r="X58" s="394" cm="1">
        <f t="array" aca="1" ref="X58" ca="1">IF($Q58="Y",VLOOKUP($P58,INDIRECT($Q$3),X$5,0)*INDIRECT($P$2),VLOOKUP($P58,INDIRECT($Q$3),X$5,0))</f>
        <v>79777.644485538229</v>
      </c>
      <c r="Y58" s="394" cm="1">
        <f t="array" aca="1" ref="Y58" ca="1">IF($Q58="Y",VLOOKUP($P58,INDIRECT($Q$3),Y$5,0)*INDIRECT($P$2),VLOOKUP($P58,INDIRECT($Q$3),Y$5,0))</f>
        <v>84776.040493092631</v>
      </c>
      <c r="Z58" s="394" cm="1">
        <f t="array" aca="1" ref="Z58" ca="1">IF($Q58="Y",VLOOKUP($P58,INDIRECT($Q$3),Z$5,0)*INDIRECT($P$2),VLOOKUP($P58,INDIRECT($Q$3),Z$5,0))</f>
        <v>89774.436500647003</v>
      </c>
      <c r="AA58" s="406" t="str">
        <f t="shared" si="50"/>
        <v>52901C</v>
      </c>
      <c r="AB58" s="406" t="str">
        <f t="shared" si="52"/>
        <v>Y</v>
      </c>
      <c r="AC58" s="412" t="str">
        <f t="shared" si="44"/>
        <v>Community Navigator</v>
      </c>
      <c r="AD58" s="406">
        <f t="shared" si="45"/>
        <v>29</v>
      </c>
      <c r="AE58" s="398" t="str">
        <f t="shared" si="46"/>
        <v>E</v>
      </c>
      <c r="AF58" s="403">
        <f t="shared" ca="1" si="51"/>
        <v>31.187000000000001</v>
      </c>
      <c r="AG58" s="403">
        <f t="shared" ca="1" si="35"/>
        <v>32.897999999999996</v>
      </c>
      <c r="AH58" s="403">
        <f t="shared" ca="1" si="36"/>
        <v>34.606999999999999</v>
      </c>
      <c r="AI58" s="403">
        <f t="shared" ca="1" si="37"/>
        <v>36.418999999999997</v>
      </c>
      <c r="AJ58" s="403">
        <f t="shared" ca="1" si="38"/>
        <v>38.354999999999997</v>
      </c>
      <c r="AK58" s="403">
        <f t="shared" ca="1" si="39"/>
        <v>40.757999999999996</v>
      </c>
      <c r="AL58" s="403">
        <f t="shared" ca="1" si="40"/>
        <v>43.160999999999994</v>
      </c>
    </row>
    <row r="59" spans="1:39" ht="12.75" customHeight="1">
      <c r="A59" s="259" t="s">
        <v>16</v>
      </c>
      <c r="B59" s="584" t="s">
        <v>576</v>
      </c>
      <c r="C59" s="584">
        <v>115</v>
      </c>
      <c r="D59" s="606" t="s">
        <v>740</v>
      </c>
      <c r="E59" s="600">
        <v>386</v>
      </c>
      <c r="F59" s="586">
        <v>8</v>
      </c>
      <c r="G59" s="285">
        <f t="shared" ca="1" si="47"/>
        <v>66282.035696614315</v>
      </c>
      <c r="H59" s="285">
        <f t="shared" ca="1" si="29"/>
        <v>69841.065538353054</v>
      </c>
      <c r="I59" s="285">
        <f t="shared" ca="1" si="30"/>
        <v>73396.6400113134</v>
      </c>
      <c r="J59" s="285">
        <f t="shared" ca="1" si="31"/>
        <v>77165.295558940939</v>
      </c>
      <c r="K59" s="285">
        <f t="shared" ca="1" si="32"/>
        <v>81191.951975354707</v>
      </c>
      <c r="L59" s="285">
        <f t="shared" ca="1" si="33"/>
        <v>86190.718808088059</v>
      </c>
      <c r="M59" s="285">
        <f t="shared" ca="1" si="34"/>
        <v>91189.485640821411</v>
      </c>
      <c r="P59" s="409" t="str">
        <f t="shared" si="48"/>
        <v>52902C</v>
      </c>
      <c r="Q59" s="397" t="s">
        <v>826</v>
      </c>
      <c r="R59" s="409" t="str">
        <f t="shared" si="43"/>
        <v xml:space="preserve">Community Navigator Bilingual </v>
      </c>
      <c r="S59" s="397">
        <f t="shared" si="49"/>
        <v>115</v>
      </c>
      <c r="T59" s="394" cm="1">
        <f t="array" aca="1" ref="T59" ca="1">IF($Q59="Y",VLOOKUP($P59,INDIRECT($Q$3),T$5,0)*INDIRECT($P$2),VLOOKUP($P59,INDIRECT($Q$3),T$5,0))</f>
        <v>66282.035696614315</v>
      </c>
      <c r="U59" s="394" cm="1">
        <f t="array" aca="1" ref="U59" ca="1">IF($Q59="Y",VLOOKUP($P59,INDIRECT($Q$3),U$5,0)*INDIRECT($P$2),VLOOKUP($P59,INDIRECT($Q$3),U$5,0))</f>
        <v>69841.065538353054</v>
      </c>
      <c r="V59" s="394" cm="1">
        <f t="array" aca="1" ref="V59" ca="1">IF($Q59="Y",VLOOKUP($P59,INDIRECT($Q$3),V$5,0)*INDIRECT($P$2),VLOOKUP($P59,INDIRECT($Q$3),V$5,0))</f>
        <v>73396.6400113134</v>
      </c>
      <c r="W59" s="394" cm="1">
        <f t="array" aca="1" ref="W59" ca="1">IF($Q59="Y",VLOOKUP($P59,INDIRECT($Q$3),W$5,0)*INDIRECT($P$2),VLOOKUP($P59,INDIRECT($Q$3),W$5,0))</f>
        <v>77165.295558940939</v>
      </c>
      <c r="X59" s="394" cm="1">
        <f t="array" aca="1" ref="X59" ca="1">IF($Q59="Y",VLOOKUP($P59,INDIRECT($Q$3),X$5,0)*INDIRECT($P$2),VLOOKUP($P59,INDIRECT($Q$3),X$5,0))</f>
        <v>81191.951975354707</v>
      </c>
      <c r="Y59" s="394" cm="1">
        <f t="array" aca="1" ref="Y59" ca="1">IF($Q59="Y",VLOOKUP($P59,INDIRECT($Q$3),Y$5,0)*INDIRECT($P$2),VLOOKUP($P59,INDIRECT($Q$3),Y$5,0))</f>
        <v>86190.718808088059</v>
      </c>
      <c r="Z59" s="394" cm="1">
        <f t="array" aca="1" ref="Z59" ca="1">IF($Q59="Y",VLOOKUP($P59,INDIRECT($Q$3),Z$5,0)*INDIRECT($P$2),VLOOKUP($P59,INDIRECT($Q$3),Z$5,0))</f>
        <v>91189.485640821411</v>
      </c>
      <c r="AA59" s="406" t="str">
        <f t="shared" si="50"/>
        <v>52902C</v>
      </c>
      <c r="AB59" s="406" t="str">
        <f t="shared" si="52"/>
        <v>Y</v>
      </c>
      <c r="AC59" s="412" t="str">
        <f t="shared" si="44"/>
        <v xml:space="preserve">Community Navigator Bilingual </v>
      </c>
      <c r="AD59" s="406">
        <f t="shared" si="45"/>
        <v>115</v>
      </c>
      <c r="AE59" s="398" t="str">
        <f t="shared" si="46"/>
        <v>E</v>
      </c>
      <c r="AF59" s="403">
        <f t="shared" ca="1" si="51"/>
        <v>31.867000000000001</v>
      </c>
      <c r="AG59" s="403">
        <f t="shared" ca="1" si="35"/>
        <v>33.577999999999996</v>
      </c>
      <c r="AH59" s="403">
        <f t="shared" ca="1" si="36"/>
        <v>35.286999999999999</v>
      </c>
      <c r="AI59" s="403">
        <f t="shared" ca="1" si="37"/>
        <v>37.098999999999997</v>
      </c>
      <c r="AJ59" s="403">
        <f t="shared" ca="1" si="38"/>
        <v>39.034999999999997</v>
      </c>
      <c r="AK59" s="403">
        <f t="shared" ca="1" si="39"/>
        <v>41.437999999999995</v>
      </c>
      <c r="AL59" s="403">
        <f t="shared" ca="1" si="40"/>
        <v>43.841999999999999</v>
      </c>
    </row>
    <row r="60" spans="1:39" ht="12.75" customHeight="1">
      <c r="A60" s="259" t="s">
        <v>16</v>
      </c>
      <c r="B60" s="586" t="s">
        <v>434</v>
      </c>
      <c r="C60" s="584">
        <v>45</v>
      </c>
      <c r="D60" s="608" t="s">
        <v>532</v>
      </c>
      <c r="E60" s="618">
        <v>445</v>
      </c>
      <c r="F60" s="618">
        <v>9</v>
      </c>
      <c r="G60" s="285">
        <f t="shared" ca="1" si="47"/>
        <v>73780.65750828835</v>
      </c>
      <c r="H60" s="285">
        <f t="shared" ca="1" si="29"/>
        <v>77681.551891587093</v>
      </c>
      <c r="I60" s="285">
        <f t="shared" ca="1" si="30"/>
        <v>82092.955932438388</v>
      </c>
      <c r="J60" s="285">
        <f t="shared" ca="1" si="31"/>
        <v>86459.315003505675</v>
      </c>
      <c r="K60" s="285">
        <f t="shared" ca="1" si="32"/>
        <v>91089.937897305994</v>
      </c>
      <c r="L60" s="285">
        <f t="shared" ca="1" si="33"/>
        <v>96501.957463028695</v>
      </c>
      <c r="M60" s="285">
        <f t="shared" ca="1" si="34"/>
        <v>101913.97702875137</v>
      </c>
      <c r="P60" s="409" t="str">
        <f t="shared" si="48"/>
        <v>06251C</v>
      </c>
      <c r="Q60" s="397" t="s">
        <v>826</v>
      </c>
      <c r="R60" s="409" t="str">
        <f t="shared" si="43"/>
        <v>Community Relations Policy Specialist</v>
      </c>
      <c r="S60" s="397">
        <f t="shared" si="49"/>
        <v>45</v>
      </c>
      <c r="T60" s="394" cm="1">
        <f t="array" aca="1" ref="T60" ca="1">IF($Q60="Y",VLOOKUP($P60,INDIRECT($Q$3),T$5,0)*INDIRECT($P$2),VLOOKUP($P60,INDIRECT($Q$3),T$5,0))</f>
        <v>73780.65750828835</v>
      </c>
      <c r="U60" s="394" cm="1">
        <f t="array" aca="1" ref="U60" ca="1">IF($Q60="Y",VLOOKUP($P60,INDIRECT($Q$3),U$5,0)*INDIRECT($P$2),VLOOKUP($P60,INDIRECT($Q$3),U$5,0))</f>
        <v>77681.551891587093</v>
      </c>
      <c r="V60" s="394" cm="1">
        <f t="array" aca="1" ref="V60" ca="1">IF($Q60="Y",VLOOKUP($P60,INDIRECT($Q$3),V$5,0)*INDIRECT($P$2),VLOOKUP($P60,INDIRECT($Q$3),V$5,0))</f>
        <v>82092.955932438388</v>
      </c>
      <c r="W60" s="394" cm="1">
        <f t="array" aca="1" ref="W60" ca="1">IF($Q60="Y",VLOOKUP($P60,INDIRECT($Q$3),W$5,0)*INDIRECT($P$2),VLOOKUP($P60,INDIRECT($Q$3),W$5,0))</f>
        <v>86459.315003505675</v>
      </c>
      <c r="X60" s="394" cm="1">
        <f t="array" aca="1" ref="X60" ca="1">IF($Q60="Y",VLOOKUP($P60,INDIRECT($Q$3),X$5,0)*INDIRECT($P$2),VLOOKUP($P60,INDIRECT($Q$3),X$5,0))</f>
        <v>91089.937897305994</v>
      </c>
      <c r="Y60" s="394" cm="1">
        <f t="array" aca="1" ref="Y60" ca="1">IF($Q60="Y",VLOOKUP($P60,INDIRECT($Q$3),Y$5,0)*INDIRECT($P$2),VLOOKUP($P60,INDIRECT($Q$3),Y$5,0))</f>
        <v>96501.957463028695</v>
      </c>
      <c r="Z60" s="394" cm="1">
        <f t="array" aca="1" ref="Z60" ca="1">IF($Q60="Y",VLOOKUP($P60,INDIRECT($Q$3),Z$5,0)*INDIRECT($P$2),VLOOKUP($P60,INDIRECT($Q$3),Z$5,0))</f>
        <v>101913.97702875137</v>
      </c>
      <c r="AA60" s="406" t="str">
        <f t="shared" si="50"/>
        <v>06251C</v>
      </c>
      <c r="AB60" s="406" t="str">
        <f t="shared" si="52"/>
        <v>Y</v>
      </c>
      <c r="AC60" s="412" t="str">
        <f t="shared" si="44"/>
        <v>Community Relations Policy Specialist</v>
      </c>
      <c r="AD60" s="406">
        <f t="shared" si="45"/>
        <v>45</v>
      </c>
      <c r="AE60" s="398" t="str">
        <f t="shared" si="46"/>
        <v>E</v>
      </c>
      <c r="AF60" s="403">
        <f t="shared" ca="1" si="51"/>
        <v>35.471999999999994</v>
      </c>
      <c r="AG60" s="403">
        <f t="shared" ca="1" si="35"/>
        <v>37.346999999999994</v>
      </c>
      <c r="AH60" s="403">
        <f t="shared" ca="1" si="36"/>
        <v>39.467999999999996</v>
      </c>
      <c r="AI60" s="403">
        <f t="shared" ca="1" si="37"/>
        <v>41.567</v>
      </c>
      <c r="AJ60" s="403">
        <f t="shared" ca="1" si="38"/>
        <v>43.793999999999997</v>
      </c>
      <c r="AK60" s="403">
        <f t="shared" ca="1" si="39"/>
        <v>46.396000000000001</v>
      </c>
      <c r="AL60" s="403">
        <f t="shared" ca="1" si="40"/>
        <v>48.997999999999998</v>
      </c>
    </row>
    <row r="61" spans="1:39" ht="12.75" customHeight="1">
      <c r="A61" s="259" t="s">
        <v>16</v>
      </c>
      <c r="B61" s="586" t="s">
        <v>59</v>
      </c>
      <c r="C61" s="584">
        <v>29</v>
      </c>
      <c r="D61" s="608" t="s">
        <v>61</v>
      </c>
      <c r="E61" s="618">
        <v>363</v>
      </c>
      <c r="F61" s="618">
        <v>8</v>
      </c>
      <c r="G61" s="285">
        <f t="shared" ca="1" si="47"/>
        <v>64867.759487017662</v>
      </c>
      <c r="H61" s="285">
        <f t="shared" ca="1" si="29"/>
        <v>68426.31209995762</v>
      </c>
      <c r="I61" s="285">
        <f t="shared" ca="1" si="30"/>
        <v>71981.861714911967</v>
      </c>
      <c r="J61" s="285">
        <f t="shared" ca="1" si="31"/>
        <v>75750.624186844128</v>
      </c>
      <c r="K61" s="285">
        <f t="shared" ca="1" si="32"/>
        <v>79777.644485538229</v>
      </c>
      <c r="L61" s="285">
        <f t="shared" ca="1" si="33"/>
        <v>84776.040493092631</v>
      </c>
      <c r="M61" s="285">
        <f t="shared" ca="1" si="34"/>
        <v>89774.436500647003</v>
      </c>
      <c r="P61" s="409" t="str">
        <f t="shared" si="48"/>
        <v>02319C</v>
      </c>
      <c r="Q61" s="397" t="s">
        <v>826</v>
      </c>
      <c r="R61" s="409" t="str">
        <f t="shared" si="43"/>
        <v>Community Relations Specialist</v>
      </c>
      <c r="S61" s="397">
        <f t="shared" si="49"/>
        <v>29</v>
      </c>
      <c r="T61" s="394" cm="1">
        <f t="array" aca="1" ref="T61" ca="1">IF($Q61="Y",VLOOKUP($P61,INDIRECT($Q$3),T$5,0)*INDIRECT($P$2),VLOOKUP($P61,INDIRECT($Q$3),T$5,0))</f>
        <v>64867.759487017662</v>
      </c>
      <c r="U61" s="394" cm="1">
        <f t="array" aca="1" ref="U61" ca="1">IF($Q61="Y",VLOOKUP($P61,INDIRECT($Q$3),U$5,0)*INDIRECT($P$2),VLOOKUP($P61,INDIRECT($Q$3),U$5,0))</f>
        <v>68426.31209995762</v>
      </c>
      <c r="V61" s="394" cm="1">
        <f t="array" aca="1" ref="V61" ca="1">IF($Q61="Y",VLOOKUP($P61,INDIRECT($Q$3),V$5,0)*INDIRECT($P$2),VLOOKUP($P61,INDIRECT($Q$3),V$5,0))</f>
        <v>71981.861714911967</v>
      </c>
      <c r="W61" s="394" cm="1">
        <f t="array" aca="1" ref="W61" ca="1">IF($Q61="Y",VLOOKUP($P61,INDIRECT($Q$3),W$5,0)*INDIRECT($P$2),VLOOKUP($P61,INDIRECT($Q$3),W$5,0))</f>
        <v>75750.624186844128</v>
      </c>
      <c r="X61" s="394" cm="1">
        <f t="array" aca="1" ref="X61" ca="1">IF($Q61="Y",VLOOKUP($P61,INDIRECT($Q$3),X$5,0)*INDIRECT($P$2),VLOOKUP($P61,INDIRECT($Q$3),X$5,0))</f>
        <v>79777.644485538229</v>
      </c>
      <c r="Y61" s="394" cm="1">
        <f t="array" aca="1" ref="Y61" ca="1">IF($Q61="Y",VLOOKUP($P61,INDIRECT($Q$3),Y$5,0)*INDIRECT($P$2),VLOOKUP($P61,INDIRECT($Q$3),Y$5,0))</f>
        <v>84776.040493092631</v>
      </c>
      <c r="Z61" s="394" cm="1">
        <f t="array" aca="1" ref="Z61" ca="1">IF($Q61="Y",VLOOKUP($P61,INDIRECT($Q$3),Z$5,0)*INDIRECT($P$2),VLOOKUP($P61,INDIRECT($Q$3),Z$5,0))</f>
        <v>89774.436500647003</v>
      </c>
      <c r="AA61" s="406" t="str">
        <f t="shared" si="50"/>
        <v>02319C</v>
      </c>
      <c r="AB61" s="406" t="str">
        <f t="shared" si="52"/>
        <v>Y</v>
      </c>
      <c r="AC61" s="412" t="str">
        <f t="shared" si="44"/>
        <v>Community Relations Specialist</v>
      </c>
      <c r="AD61" s="406">
        <f t="shared" si="45"/>
        <v>29</v>
      </c>
      <c r="AE61" s="398" t="str">
        <f t="shared" si="46"/>
        <v>E</v>
      </c>
      <c r="AF61" s="403">
        <f t="shared" ca="1" si="51"/>
        <v>31.187000000000001</v>
      </c>
      <c r="AG61" s="403">
        <f t="shared" ca="1" si="35"/>
        <v>32.897999999999996</v>
      </c>
      <c r="AH61" s="403">
        <f t="shared" ca="1" si="36"/>
        <v>34.606999999999999</v>
      </c>
      <c r="AI61" s="403">
        <f t="shared" ca="1" si="37"/>
        <v>36.418999999999997</v>
      </c>
      <c r="AJ61" s="403">
        <f t="shared" ca="1" si="38"/>
        <v>38.354999999999997</v>
      </c>
      <c r="AK61" s="403">
        <f t="shared" ca="1" si="39"/>
        <v>40.757999999999996</v>
      </c>
      <c r="AL61" s="403">
        <f t="shared" ca="1" si="40"/>
        <v>43.160999999999994</v>
      </c>
    </row>
    <row r="62" spans="1:39" ht="12.75" customHeight="1">
      <c r="A62" s="259" t="s">
        <v>16</v>
      </c>
      <c r="B62" s="586" t="s">
        <v>388</v>
      </c>
      <c r="C62" s="584">
        <v>35</v>
      </c>
      <c r="D62" s="609" t="s">
        <v>396</v>
      </c>
      <c r="E62" s="600">
        <v>378</v>
      </c>
      <c r="F62" s="586">
        <v>8</v>
      </c>
      <c r="G62" s="285">
        <f t="shared" ca="1" si="47"/>
        <v>64867.759487017662</v>
      </c>
      <c r="H62" s="285">
        <f t="shared" ca="1" si="29"/>
        <v>68426.31209995762</v>
      </c>
      <c r="I62" s="285">
        <f t="shared" ca="1" si="30"/>
        <v>71981.861714911967</v>
      </c>
      <c r="J62" s="285">
        <f t="shared" ca="1" si="31"/>
        <v>75750.624186844128</v>
      </c>
      <c r="K62" s="285">
        <f t="shared" ca="1" si="32"/>
        <v>79777.644485538229</v>
      </c>
      <c r="L62" s="285">
        <f t="shared" ca="1" si="33"/>
        <v>85278.01790303897</v>
      </c>
      <c r="M62" s="285">
        <f t="shared" ca="1" si="34"/>
        <v>90778.391320539726</v>
      </c>
      <c r="P62" s="409" t="str">
        <f t="shared" si="48"/>
        <v>02374C</v>
      </c>
      <c r="Q62" s="397" t="s">
        <v>826</v>
      </c>
      <c r="R62" s="409" t="str">
        <f t="shared" si="43"/>
        <v xml:space="preserve">Community Specialist </v>
      </c>
      <c r="S62" s="397">
        <f t="shared" si="49"/>
        <v>35</v>
      </c>
      <c r="T62" s="394" cm="1">
        <f t="array" aca="1" ref="T62" ca="1">IF($Q62="Y",VLOOKUP($P62,INDIRECT($Q$3),T$5,0)*INDIRECT($P$2),VLOOKUP($P62,INDIRECT($Q$3),T$5,0))</f>
        <v>64867.759487017662</v>
      </c>
      <c r="U62" s="394" cm="1">
        <f t="array" aca="1" ref="U62" ca="1">IF($Q62="Y",VLOOKUP($P62,INDIRECT($Q$3),U$5,0)*INDIRECT($P$2),VLOOKUP($P62,INDIRECT($Q$3),U$5,0))</f>
        <v>68426.31209995762</v>
      </c>
      <c r="V62" s="394" cm="1">
        <f t="array" aca="1" ref="V62" ca="1">IF($Q62="Y",VLOOKUP($P62,INDIRECT($Q$3),V$5,0)*INDIRECT($P$2),VLOOKUP($P62,INDIRECT($Q$3),V$5,0))</f>
        <v>71981.861714911967</v>
      </c>
      <c r="W62" s="394" cm="1">
        <f t="array" aca="1" ref="W62" ca="1">IF($Q62="Y",VLOOKUP($P62,INDIRECT($Q$3),W$5,0)*INDIRECT($P$2),VLOOKUP($P62,INDIRECT($Q$3),W$5,0))</f>
        <v>75750.624186844128</v>
      </c>
      <c r="X62" s="394" cm="1">
        <f t="array" aca="1" ref="X62" ca="1">IF($Q62="Y",VLOOKUP($P62,INDIRECT($Q$3),X$5,0)*INDIRECT($P$2),VLOOKUP($P62,INDIRECT($Q$3),X$5,0))</f>
        <v>79777.644485538229</v>
      </c>
      <c r="Y62" s="394" cm="1">
        <f t="array" aca="1" ref="Y62" ca="1">IF($Q62="Y",VLOOKUP($P62,INDIRECT($Q$3),Y$5,0)*INDIRECT($P$2),VLOOKUP($P62,INDIRECT($Q$3),Y$5,0))</f>
        <v>85278.01790303897</v>
      </c>
      <c r="Z62" s="394" cm="1">
        <f t="array" aca="1" ref="Z62" ca="1">IF($Q62="Y",VLOOKUP($P62,INDIRECT($Q$3),Z$5,0)*INDIRECT($P$2),VLOOKUP($P62,INDIRECT($Q$3),Z$5,0))</f>
        <v>90778.391320539726</v>
      </c>
      <c r="AA62" s="406" t="str">
        <f t="shared" si="50"/>
        <v>02374C</v>
      </c>
      <c r="AB62" s="406" t="str">
        <f t="shared" si="52"/>
        <v>Y</v>
      </c>
      <c r="AC62" s="412" t="str">
        <f t="shared" si="44"/>
        <v xml:space="preserve">Community Specialist </v>
      </c>
      <c r="AD62" s="406">
        <f t="shared" si="45"/>
        <v>35</v>
      </c>
      <c r="AE62" s="398" t="str">
        <f t="shared" si="46"/>
        <v>E</v>
      </c>
      <c r="AF62" s="403">
        <f t="shared" ca="1" si="51"/>
        <v>31.187000000000001</v>
      </c>
      <c r="AG62" s="403">
        <f t="shared" ca="1" si="35"/>
        <v>32.897999999999996</v>
      </c>
      <c r="AH62" s="403">
        <f t="shared" ca="1" si="36"/>
        <v>34.606999999999999</v>
      </c>
      <c r="AI62" s="403">
        <f t="shared" ca="1" si="37"/>
        <v>36.418999999999997</v>
      </c>
      <c r="AJ62" s="403">
        <f t="shared" ca="1" si="38"/>
        <v>38.354999999999997</v>
      </c>
      <c r="AK62" s="403">
        <f t="shared" ca="1" si="39"/>
        <v>41</v>
      </c>
      <c r="AL62" s="403">
        <f t="shared" ca="1" si="40"/>
        <v>43.643999999999998</v>
      </c>
    </row>
    <row r="63" spans="1:39" ht="12.75" customHeight="1">
      <c r="A63" s="259" t="s">
        <v>16</v>
      </c>
      <c r="B63" s="586" t="s">
        <v>715</v>
      </c>
      <c r="C63" s="584">
        <v>35</v>
      </c>
      <c r="D63" s="609" t="s">
        <v>714</v>
      </c>
      <c r="E63" s="600">
        <v>378</v>
      </c>
      <c r="F63" s="586">
        <v>8</v>
      </c>
      <c r="G63" s="285">
        <f t="shared" ca="1" si="47"/>
        <v>64867.759487017662</v>
      </c>
      <c r="H63" s="285">
        <f t="shared" ca="1" si="29"/>
        <v>68426.31209995762</v>
      </c>
      <c r="I63" s="285">
        <f t="shared" ca="1" si="30"/>
        <v>71981.861714911967</v>
      </c>
      <c r="J63" s="285">
        <f t="shared" ca="1" si="31"/>
        <v>75750.624186844128</v>
      </c>
      <c r="K63" s="285">
        <f t="shared" ca="1" si="32"/>
        <v>79777.644485538229</v>
      </c>
      <c r="L63" s="285">
        <f t="shared" ca="1" si="33"/>
        <v>85278.01790303897</v>
      </c>
      <c r="M63" s="285">
        <f t="shared" ca="1" si="34"/>
        <v>90778.391320539726</v>
      </c>
      <c r="P63" s="409" t="str">
        <f t="shared" si="48"/>
        <v>59411C</v>
      </c>
      <c r="Q63" s="397" t="s">
        <v>826</v>
      </c>
      <c r="R63" s="409" t="str">
        <f t="shared" si="43"/>
        <v>Community Specialist - Health</v>
      </c>
      <c r="S63" s="397">
        <f t="shared" si="49"/>
        <v>35</v>
      </c>
      <c r="T63" s="394" cm="1">
        <f t="array" aca="1" ref="T63" ca="1">IF($Q63="Y",VLOOKUP($P63,INDIRECT($Q$3),T$5,0)*INDIRECT($P$2),VLOOKUP($P63,INDIRECT($Q$3),T$5,0))</f>
        <v>64867.759487017662</v>
      </c>
      <c r="U63" s="394" cm="1">
        <f t="array" aca="1" ref="U63" ca="1">IF($Q63="Y",VLOOKUP($P63,INDIRECT($Q$3),U$5,0)*INDIRECT($P$2),VLOOKUP($P63,INDIRECT($Q$3),U$5,0))</f>
        <v>68426.31209995762</v>
      </c>
      <c r="V63" s="394" cm="1">
        <f t="array" aca="1" ref="V63" ca="1">IF($Q63="Y",VLOOKUP($P63,INDIRECT($Q$3),V$5,0)*INDIRECT($P$2),VLOOKUP($P63,INDIRECT($Q$3),V$5,0))</f>
        <v>71981.861714911967</v>
      </c>
      <c r="W63" s="394" cm="1">
        <f t="array" aca="1" ref="W63" ca="1">IF($Q63="Y",VLOOKUP($P63,INDIRECT($Q$3),W$5,0)*INDIRECT($P$2),VLOOKUP($P63,INDIRECT($Q$3),W$5,0))</f>
        <v>75750.624186844128</v>
      </c>
      <c r="X63" s="394" cm="1">
        <f t="array" aca="1" ref="X63" ca="1">IF($Q63="Y",VLOOKUP($P63,INDIRECT($Q$3),X$5,0)*INDIRECT($P$2),VLOOKUP($P63,INDIRECT($Q$3),X$5,0))</f>
        <v>79777.644485538229</v>
      </c>
      <c r="Y63" s="394" cm="1">
        <f t="array" aca="1" ref="Y63" ca="1">IF($Q63="Y",VLOOKUP($P63,INDIRECT($Q$3),Y$5,0)*INDIRECT($P$2),VLOOKUP($P63,INDIRECT($Q$3),Y$5,0))</f>
        <v>85278.01790303897</v>
      </c>
      <c r="Z63" s="394" cm="1">
        <f t="array" aca="1" ref="Z63" ca="1">IF($Q63="Y",VLOOKUP($P63,INDIRECT($Q$3),Z$5,0)*INDIRECT($P$2),VLOOKUP($P63,INDIRECT($Q$3),Z$5,0))</f>
        <v>90778.391320539726</v>
      </c>
      <c r="AA63" s="406" t="str">
        <f t="shared" si="50"/>
        <v>59411C</v>
      </c>
      <c r="AB63" s="406" t="str">
        <f t="shared" si="52"/>
        <v>Y</v>
      </c>
      <c r="AC63" s="412" t="str">
        <f t="shared" si="44"/>
        <v>Community Specialist - Health</v>
      </c>
      <c r="AD63" s="406">
        <f t="shared" si="45"/>
        <v>35</v>
      </c>
      <c r="AE63" s="398" t="str">
        <f t="shared" si="46"/>
        <v>E</v>
      </c>
      <c r="AF63" s="403">
        <f t="shared" ca="1" si="51"/>
        <v>31.187000000000001</v>
      </c>
      <c r="AG63" s="403">
        <f t="shared" ca="1" si="35"/>
        <v>32.897999999999996</v>
      </c>
      <c r="AH63" s="403">
        <f t="shared" ca="1" si="36"/>
        <v>34.606999999999999</v>
      </c>
      <c r="AI63" s="403">
        <f t="shared" ca="1" si="37"/>
        <v>36.418999999999997</v>
      </c>
      <c r="AJ63" s="403">
        <f t="shared" ca="1" si="38"/>
        <v>38.354999999999997</v>
      </c>
      <c r="AK63" s="403">
        <f t="shared" ca="1" si="39"/>
        <v>41</v>
      </c>
      <c r="AL63" s="403">
        <f t="shared" ca="1" si="40"/>
        <v>43.643999999999998</v>
      </c>
      <c r="AM63" s="23"/>
    </row>
    <row r="64" spans="1:39" ht="12.75" customHeight="1">
      <c r="A64" s="259" t="s">
        <v>16</v>
      </c>
      <c r="B64" s="586" t="s">
        <v>798</v>
      </c>
      <c r="C64" s="584" t="s">
        <v>20</v>
      </c>
      <c r="D64" s="609" t="s">
        <v>796</v>
      </c>
      <c r="E64" s="600">
        <v>393</v>
      </c>
      <c r="F64" s="586">
        <v>8</v>
      </c>
      <c r="G64" s="285">
        <f t="shared" ca="1" si="47"/>
        <v>65552.443027735237</v>
      </c>
      <c r="H64" s="285">
        <f t="shared" ca="1" si="29"/>
        <v>69110.995640675188</v>
      </c>
      <c r="I64" s="285">
        <f t="shared" ca="1" si="30"/>
        <v>72711.590225413573</v>
      </c>
      <c r="J64" s="285">
        <f t="shared" ca="1" si="31"/>
        <v>76606.478612741106</v>
      </c>
      <c r="K64" s="285">
        <f t="shared" ca="1" si="32"/>
        <v>80636.501909420782</v>
      </c>
      <c r="L64" s="285">
        <f t="shared" ca="1" si="33"/>
        <v>85637.302488032714</v>
      </c>
      <c r="M64" s="285">
        <f t="shared" ca="1" si="34"/>
        <v>90638.10306664466</v>
      </c>
      <c r="P64" s="409" t="str">
        <f t="shared" si="48"/>
        <v>59430C</v>
      </c>
      <c r="Q64" s="397" t="s">
        <v>826</v>
      </c>
      <c r="R64" s="409" t="str">
        <f t="shared" si="43"/>
        <v>Community Specialist - People with Disabilities</v>
      </c>
      <c r="S64" s="397" t="str">
        <f t="shared" si="49"/>
        <v>33B</v>
      </c>
      <c r="T64" s="394" cm="1">
        <f t="array" aca="1" ref="T64" ca="1">IF($Q64="Y",VLOOKUP($P64,INDIRECT($Q$3),T$5,0)*INDIRECT($P$2),VLOOKUP($P64,INDIRECT($Q$3),T$5,0))</f>
        <v>65552.443027735237</v>
      </c>
      <c r="U64" s="394" cm="1">
        <f t="array" aca="1" ref="U64" ca="1">IF($Q64="Y",VLOOKUP($P64,INDIRECT($Q$3),U$5,0)*INDIRECT($P$2),VLOOKUP($P64,INDIRECT($Q$3),U$5,0))</f>
        <v>69110.995640675188</v>
      </c>
      <c r="V64" s="394" cm="1">
        <f t="array" aca="1" ref="V64" ca="1">IF($Q64="Y",VLOOKUP($P64,INDIRECT($Q$3),V$5,0)*INDIRECT($P$2),VLOOKUP($P64,INDIRECT($Q$3),V$5,0))</f>
        <v>72711.590225413573</v>
      </c>
      <c r="W64" s="394" cm="1">
        <f t="array" aca="1" ref="W64" ca="1">IF($Q64="Y",VLOOKUP($P64,INDIRECT($Q$3),W$5,0)*INDIRECT($P$2),VLOOKUP($P64,INDIRECT($Q$3),W$5,0))</f>
        <v>76606.478612741106</v>
      </c>
      <c r="X64" s="394" cm="1">
        <f t="array" aca="1" ref="X64" ca="1">IF($Q64="Y",VLOOKUP($P64,INDIRECT($Q$3),X$5,0)*INDIRECT($P$2),VLOOKUP($P64,INDIRECT($Q$3),X$5,0))</f>
        <v>80636.501909420782</v>
      </c>
      <c r="Y64" s="394" cm="1">
        <f t="array" aca="1" ref="Y64" ca="1">IF($Q64="Y",VLOOKUP($P64,INDIRECT($Q$3),Y$5,0)*INDIRECT($P$2),VLOOKUP($P64,INDIRECT($Q$3),Y$5,0))</f>
        <v>85637.302488032714</v>
      </c>
      <c r="Z64" s="394" cm="1">
        <f t="array" aca="1" ref="Z64" ca="1">IF($Q64="Y",VLOOKUP($P64,INDIRECT($Q$3),Z$5,0)*INDIRECT($P$2),VLOOKUP($P64,INDIRECT($Q$3),Z$5,0))</f>
        <v>90638.10306664466</v>
      </c>
      <c r="AA64" s="406" t="str">
        <f t="shared" si="50"/>
        <v>59430C</v>
      </c>
      <c r="AB64" s="406" t="str">
        <f t="shared" si="52"/>
        <v>Y</v>
      </c>
      <c r="AC64" s="412" t="str">
        <f t="shared" si="44"/>
        <v>Community Specialist - People with Disabilities</v>
      </c>
      <c r="AD64" s="406" t="str">
        <f t="shared" si="45"/>
        <v>33B</v>
      </c>
      <c r="AE64" s="398" t="str">
        <f t="shared" si="46"/>
        <v>E</v>
      </c>
      <c r="AF64" s="403">
        <f t="shared" ca="1" si="51"/>
        <v>31.516000000000002</v>
      </c>
      <c r="AG64" s="403">
        <f t="shared" ca="1" si="35"/>
        <v>33.226999999999997</v>
      </c>
      <c r="AH64" s="403">
        <f t="shared" ca="1" si="36"/>
        <v>34.957999999999998</v>
      </c>
      <c r="AI64" s="403">
        <f t="shared" ca="1" si="37"/>
        <v>36.830999999999996</v>
      </c>
      <c r="AJ64" s="403">
        <f t="shared" ca="1" si="38"/>
        <v>38.768000000000001</v>
      </c>
      <c r="AK64" s="403">
        <f t="shared" ca="1" si="39"/>
        <v>41.171999999999997</v>
      </c>
      <c r="AL64" s="403">
        <f t="shared" ca="1" si="40"/>
        <v>43.576999999999998</v>
      </c>
    </row>
    <row r="65" spans="1:39" ht="12.75" customHeight="1">
      <c r="A65" s="259" t="s">
        <v>16</v>
      </c>
      <c r="B65" s="586" t="s">
        <v>523</v>
      </c>
      <c r="C65" s="584">
        <v>116</v>
      </c>
      <c r="D65" s="609" t="s">
        <v>506</v>
      </c>
      <c r="E65" s="600">
        <v>381</v>
      </c>
      <c r="F65" s="586">
        <v>8</v>
      </c>
      <c r="G65" s="285">
        <f t="shared" ca="1" si="47"/>
        <v>66153.10948701766</v>
      </c>
      <c r="H65" s="285">
        <f t="shared" ca="1" si="29"/>
        <v>69711.662099957626</v>
      </c>
      <c r="I65" s="285">
        <f t="shared" ca="1" si="30"/>
        <v>73267.211714911973</v>
      </c>
      <c r="J65" s="285">
        <f t="shared" ca="1" si="31"/>
        <v>77035.974186844134</v>
      </c>
      <c r="K65" s="285">
        <f t="shared" ca="1" si="32"/>
        <v>81062.994485538235</v>
      </c>
      <c r="L65" s="285">
        <f t="shared" ca="1" si="33"/>
        <v>86563.367903038976</v>
      </c>
      <c r="M65" s="285">
        <f t="shared" ca="1" si="34"/>
        <v>92063.741320539732</v>
      </c>
      <c r="P65" s="409" t="str">
        <f t="shared" si="48"/>
        <v>52909C</v>
      </c>
      <c r="Q65" s="397" t="s">
        <v>826</v>
      </c>
      <c r="R65" s="409" t="str">
        <f t="shared" si="43"/>
        <v>Community Specialist Bilingual</v>
      </c>
      <c r="S65" s="397">
        <f t="shared" si="49"/>
        <v>116</v>
      </c>
      <c r="T65" s="394" cm="1">
        <f t="array" aca="1" ref="T65" ca="1">IF($Q65="Y",VLOOKUP($P65,INDIRECT($Q$3),T$5,0)*INDIRECT($P$2),VLOOKUP($P65,INDIRECT($Q$3),T$5,0))</f>
        <v>66153.10948701766</v>
      </c>
      <c r="U65" s="394" cm="1">
        <f t="array" aca="1" ref="U65" ca="1">IF($Q65="Y",VLOOKUP($P65,INDIRECT($Q$3),U$5,0)*INDIRECT($P$2),VLOOKUP($P65,INDIRECT($Q$3),U$5,0))</f>
        <v>69711.662099957626</v>
      </c>
      <c r="V65" s="394" cm="1">
        <f t="array" aca="1" ref="V65" ca="1">IF($Q65="Y",VLOOKUP($P65,INDIRECT($Q$3),V$5,0)*INDIRECT($P$2),VLOOKUP($P65,INDIRECT($Q$3),V$5,0))</f>
        <v>73267.211714911973</v>
      </c>
      <c r="W65" s="394" cm="1">
        <f t="array" aca="1" ref="W65" ca="1">IF($Q65="Y",VLOOKUP($P65,INDIRECT($Q$3),W$5,0)*INDIRECT($P$2),VLOOKUP($P65,INDIRECT($Q$3),W$5,0))</f>
        <v>77035.974186844134</v>
      </c>
      <c r="X65" s="394" cm="1">
        <f t="array" aca="1" ref="X65" ca="1">IF($Q65="Y",VLOOKUP($P65,INDIRECT($Q$3),X$5,0)*INDIRECT($P$2),VLOOKUP($P65,INDIRECT($Q$3),X$5,0))</f>
        <v>81062.994485538235</v>
      </c>
      <c r="Y65" s="394" cm="1">
        <f t="array" aca="1" ref="Y65" ca="1">IF($Q65="Y",VLOOKUP($P65,INDIRECT($Q$3),Y$5,0)*INDIRECT($P$2),VLOOKUP($P65,INDIRECT($Q$3),Y$5,0))</f>
        <v>86563.367903038976</v>
      </c>
      <c r="Z65" s="394" cm="1">
        <f t="array" aca="1" ref="Z65" ca="1">IF($Q65="Y",VLOOKUP($P65,INDIRECT($Q$3),Z$5,0)*INDIRECT($P$2),VLOOKUP($P65,INDIRECT($Q$3),Z$5,0))</f>
        <v>92063.741320539732</v>
      </c>
      <c r="AA65" s="406" t="str">
        <f t="shared" si="50"/>
        <v>52909C</v>
      </c>
      <c r="AB65" s="406" t="str">
        <f t="shared" si="52"/>
        <v>Y</v>
      </c>
      <c r="AC65" s="412" t="str">
        <f t="shared" si="44"/>
        <v>Community Specialist Bilingual</v>
      </c>
      <c r="AD65" s="406">
        <f t="shared" si="45"/>
        <v>116</v>
      </c>
      <c r="AE65" s="398" t="str">
        <f t="shared" si="46"/>
        <v>E</v>
      </c>
      <c r="AF65" s="403">
        <f t="shared" ca="1" si="51"/>
        <v>31.805</v>
      </c>
      <c r="AG65" s="403">
        <f t="shared" ca="1" si="35"/>
        <v>33.515999999999998</v>
      </c>
      <c r="AH65" s="403">
        <f t="shared" ca="1" si="36"/>
        <v>35.224999999999994</v>
      </c>
      <c r="AI65" s="403">
        <f t="shared" ca="1" si="37"/>
        <v>37.036999999999999</v>
      </c>
      <c r="AJ65" s="403">
        <f t="shared" ca="1" si="38"/>
        <v>38.972999999999999</v>
      </c>
      <c r="AK65" s="403">
        <f t="shared" ca="1" si="39"/>
        <v>41.617999999999995</v>
      </c>
      <c r="AL65" s="403">
        <f t="shared" ca="1" si="40"/>
        <v>44.262</v>
      </c>
      <c r="AM65" s="8"/>
    </row>
    <row r="66" spans="1:39" ht="12.75" customHeight="1">
      <c r="A66" s="259" t="s">
        <v>16</v>
      </c>
      <c r="B66" s="586" t="s">
        <v>521</v>
      </c>
      <c r="C66" s="584">
        <v>99</v>
      </c>
      <c r="D66" s="609" t="s">
        <v>512</v>
      </c>
      <c r="E66" s="600">
        <v>415</v>
      </c>
      <c r="F66" s="586">
        <v>9</v>
      </c>
      <c r="G66" s="285">
        <f t="shared" ca="1" si="47"/>
        <v>72539.72564769951</v>
      </c>
      <c r="H66" s="285">
        <f t="shared" ca="1" si="29"/>
        <v>76359.884430155304</v>
      </c>
      <c r="I66" s="285">
        <f t="shared" ca="1" si="30"/>
        <v>80390.832650214536</v>
      </c>
      <c r="J66" s="285">
        <f t="shared" ca="1" si="31"/>
        <v>84587.810622901816</v>
      </c>
      <c r="K66" s="285">
        <f t="shared" ca="1" si="32"/>
        <v>89041.776154203108</v>
      </c>
      <c r="L66" s="285">
        <f t="shared" ca="1" si="33"/>
        <v>94430.079602493541</v>
      </c>
      <c r="M66" s="285">
        <f t="shared" ca="1" si="34"/>
        <v>99817.205112838943</v>
      </c>
      <c r="P66" s="409" t="str">
        <f t="shared" si="48"/>
        <v>02373C</v>
      </c>
      <c r="Q66" s="397" t="s">
        <v>826</v>
      </c>
      <c r="R66" s="409" t="str">
        <f t="shared" si="43"/>
        <v>Community Specialist Project Lead</v>
      </c>
      <c r="S66" s="397">
        <f t="shared" si="49"/>
        <v>99</v>
      </c>
      <c r="T66" s="394" cm="1">
        <f t="array" aca="1" ref="T66" ca="1">IF($Q66="Y",VLOOKUP($P66,INDIRECT($Q$3),T$5,0)*INDIRECT($P$2),VLOOKUP($P66,INDIRECT($Q$3),T$5,0))</f>
        <v>72539.72564769951</v>
      </c>
      <c r="U66" s="394" cm="1">
        <f t="array" aca="1" ref="U66" ca="1">IF($Q66="Y",VLOOKUP($P66,INDIRECT($Q$3),U$5,0)*INDIRECT($P$2),VLOOKUP($P66,INDIRECT($Q$3),U$5,0))</f>
        <v>76359.884430155304</v>
      </c>
      <c r="V66" s="394" cm="1">
        <f t="array" aca="1" ref="V66" ca="1">IF($Q66="Y",VLOOKUP($P66,INDIRECT($Q$3),V$5,0)*INDIRECT($P$2),VLOOKUP($P66,INDIRECT($Q$3),V$5,0))</f>
        <v>80390.832650214536</v>
      </c>
      <c r="W66" s="394" cm="1">
        <f t="array" aca="1" ref="W66" ca="1">IF($Q66="Y",VLOOKUP($P66,INDIRECT($Q$3),W$5,0)*INDIRECT($P$2),VLOOKUP($P66,INDIRECT($Q$3),W$5,0))</f>
        <v>84587.810622901816</v>
      </c>
      <c r="X66" s="394" cm="1">
        <f t="array" aca="1" ref="X66" ca="1">IF($Q66="Y",VLOOKUP($P66,INDIRECT($Q$3),X$5,0)*INDIRECT($P$2),VLOOKUP($P66,INDIRECT($Q$3),X$5,0))</f>
        <v>89041.776154203108</v>
      </c>
      <c r="Y66" s="394" cm="1">
        <f t="array" aca="1" ref="Y66" ca="1">IF($Q66="Y",VLOOKUP($P66,INDIRECT($Q$3),Y$5,0)*INDIRECT($P$2),VLOOKUP($P66,INDIRECT($Q$3),Y$5,0))</f>
        <v>94430.079602493541</v>
      </c>
      <c r="Z66" s="394" cm="1">
        <f t="array" aca="1" ref="Z66" ca="1">IF($Q66="Y",VLOOKUP($P66,INDIRECT($Q$3),Z$5,0)*INDIRECT($P$2),VLOOKUP($P66,INDIRECT($Q$3),Z$5,0))</f>
        <v>99817.205112838943</v>
      </c>
      <c r="AA66" s="406" t="str">
        <f t="shared" si="50"/>
        <v>02373C</v>
      </c>
      <c r="AB66" s="406" t="str">
        <f t="shared" si="52"/>
        <v>Y</v>
      </c>
      <c r="AC66" s="412" t="str">
        <f t="shared" si="44"/>
        <v>Community Specialist Project Lead</v>
      </c>
      <c r="AD66" s="406">
        <f t="shared" si="45"/>
        <v>99</v>
      </c>
      <c r="AE66" s="398" t="str">
        <f t="shared" si="46"/>
        <v>E</v>
      </c>
      <c r="AF66" s="403">
        <f t="shared" ca="1" si="51"/>
        <v>34.875</v>
      </c>
      <c r="AG66" s="403">
        <f t="shared" ca="1" si="35"/>
        <v>36.711999999999996</v>
      </c>
      <c r="AH66" s="403">
        <f t="shared" ca="1" si="36"/>
        <v>38.65</v>
      </c>
      <c r="AI66" s="403">
        <f t="shared" ca="1" si="37"/>
        <v>40.667999999999999</v>
      </c>
      <c r="AJ66" s="403">
        <f t="shared" ca="1" si="38"/>
        <v>42.808999999999997</v>
      </c>
      <c r="AK66" s="403">
        <f t="shared" ca="1" si="39"/>
        <v>45.4</v>
      </c>
      <c r="AL66" s="403">
        <f t="shared" ca="1" si="40"/>
        <v>47.989999999999995</v>
      </c>
    </row>
    <row r="67" spans="1:39" ht="12.75" customHeight="1">
      <c r="A67" s="259" t="s">
        <v>16</v>
      </c>
      <c r="B67" s="586" t="s">
        <v>959</v>
      </c>
      <c r="C67" s="584" t="s">
        <v>896</v>
      </c>
      <c r="D67" s="609" t="s">
        <v>960</v>
      </c>
      <c r="E67" s="600">
        <v>378</v>
      </c>
      <c r="F67" s="586">
        <v>8</v>
      </c>
      <c r="G67" s="285">
        <f t="shared" ca="1" si="47"/>
        <v>64867.759487017662</v>
      </c>
      <c r="H67" s="285">
        <f t="shared" ca="1" si="29"/>
        <v>68426.31209995762</v>
      </c>
      <c r="I67" s="285">
        <f t="shared" ca="1" si="30"/>
        <v>71981.861714911967</v>
      </c>
      <c r="J67" s="285">
        <f t="shared" ca="1" si="31"/>
        <v>75750.624186844128</v>
      </c>
      <c r="K67" s="285">
        <f t="shared" ca="1" si="32"/>
        <v>79777.644485538229</v>
      </c>
      <c r="L67" s="285">
        <f t="shared" ca="1" si="33"/>
        <v>85278.01790303897</v>
      </c>
      <c r="M67" s="285">
        <f t="shared" ca="1" si="34"/>
        <v>90778.391320539726</v>
      </c>
      <c r="P67" s="409" t="str">
        <f t="shared" si="48"/>
        <v>53065C</v>
      </c>
      <c r="Q67" s="397" t="s">
        <v>826</v>
      </c>
      <c r="R67" s="409" t="str">
        <f t="shared" si="43"/>
        <v>Constituent Services Coordinator</v>
      </c>
      <c r="S67" s="397" t="str">
        <f t="shared" si="49"/>
        <v>35</v>
      </c>
      <c r="T67" s="394" cm="1">
        <f t="array" aca="1" ref="T67" ca="1">IF($Q67="Y",VLOOKUP($P67,INDIRECT($Q$3),T$5,0)*INDIRECT($P$2),VLOOKUP($P67,INDIRECT($Q$3),T$5,0))</f>
        <v>64867.759487017662</v>
      </c>
      <c r="U67" s="394" cm="1">
        <f t="array" aca="1" ref="U67" ca="1">IF($Q67="Y",VLOOKUP($P67,INDIRECT($Q$3),U$5,0)*INDIRECT($P$2),VLOOKUP($P67,INDIRECT($Q$3),U$5,0))</f>
        <v>68426.31209995762</v>
      </c>
      <c r="V67" s="394" cm="1">
        <f t="array" aca="1" ref="V67" ca="1">IF($Q67="Y",VLOOKUP($P67,INDIRECT($Q$3),V$5,0)*INDIRECT($P$2),VLOOKUP($P67,INDIRECT($Q$3),V$5,0))</f>
        <v>71981.861714911967</v>
      </c>
      <c r="W67" s="394" cm="1">
        <f t="array" aca="1" ref="W67" ca="1">IF($Q67="Y",VLOOKUP($P67,INDIRECT($Q$3),W$5,0)*INDIRECT($P$2),VLOOKUP($P67,INDIRECT($Q$3),W$5,0))</f>
        <v>75750.624186844128</v>
      </c>
      <c r="X67" s="394" cm="1">
        <f t="array" aca="1" ref="X67" ca="1">IF($Q67="Y",VLOOKUP($P67,INDIRECT($Q$3),X$5,0)*INDIRECT($P$2),VLOOKUP($P67,INDIRECT($Q$3),X$5,0))</f>
        <v>79777.644485538229</v>
      </c>
      <c r="Y67" s="394" cm="1">
        <f t="array" aca="1" ref="Y67" ca="1">IF($Q67="Y",VLOOKUP($P67,INDIRECT($Q$3),Y$5,0)*INDIRECT($P$2),VLOOKUP($P67,INDIRECT($Q$3),Y$5,0))</f>
        <v>85278.01790303897</v>
      </c>
      <c r="Z67" s="394" cm="1">
        <f t="array" aca="1" ref="Z67" ca="1">IF($Q67="Y",VLOOKUP($P67,INDIRECT($Q$3),Z$5,0)*INDIRECT($P$2),VLOOKUP($P67,INDIRECT($Q$3),Z$5,0))</f>
        <v>90778.391320539726</v>
      </c>
      <c r="AA67" s="406" t="str">
        <f t="shared" si="50"/>
        <v>53065C</v>
      </c>
      <c r="AB67" s="406" t="str">
        <f t="shared" si="52"/>
        <v>Y</v>
      </c>
      <c r="AC67" s="412" t="str">
        <f t="shared" si="44"/>
        <v>Constituent Services Coordinator</v>
      </c>
      <c r="AD67" s="406" t="str">
        <f t="shared" si="45"/>
        <v>35</v>
      </c>
      <c r="AE67" s="398" t="str">
        <f t="shared" si="46"/>
        <v>E</v>
      </c>
      <c r="AF67" s="403">
        <f t="shared" ca="1" si="51"/>
        <v>31.187000000000001</v>
      </c>
      <c r="AG67" s="403">
        <f t="shared" ca="1" si="35"/>
        <v>32.897999999999996</v>
      </c>
      <c r="AH67" s="403">
        <f t="shared" ca="1" si="36"/>
        <v>34.606999999999999</v>
      </c>
      <c r="AI67" s="403">
        <f t="shared" ca="1" si="37"/>
        <v>36.418999999999997</v>
      </c>
      <c r="AJ67" s="403">
        <f t="shared" ca="1" si="38"/>
        <v>38.354999999999997</v>
      </c>
      <c r="AK67" s="403">
        <f t="shared" ca="1" si="39"/>
        <v>41</v>
      </c>
      <c r="AL67" s="403">
        <f t="shared" ca="1" si="40"/>
        <v>43.643999999999998</v>
      </c>
    </row>
    <row r="68" spans="1:39" ht="12.75" customHeight="1">
      <c r="A68" s="259" t="s">
        <v>16</v>
      </c>
      <c r="B68" s="584" t="s">
        <v>62</v>
      </c>
      <c r="C68" s="584">
        <v>38</v>
      </c>
      <c r="D68" s="606" t="s">
        <v>63</v>
      </c>
      <c r="E68" s="600">
        <v>383</v>
      </c>
      <c r="F68" s="586">
        <v>8</v>
      </c>
      <c r="G68" s="285">
        <f t="shared" ca="1" si="47"/>
        <v>67996.883388016344</v>
      </c>
      <c r="H68" s="285">
        <f t="shared" ca="1" si="29"/>
        <v>71723.603888150086</v>
      </c>
      <c r="I68" s="285">
        <f t="shared" ca="1" si="30"/>
        <v>75408.282416485352</v>
      </c>
      <c r="J68" s="285">
        <f t="shared" ca="1" si="31"/>
        <v>79396.263741366609</v>
      </c>
      <c r="K68" s="285">
        <f t="shared" ca="1" si="32"/>
        <v>83591.451927254471</v>
      </c>
      <c r="L68" s="285">
        <f t="shared" ca="1" si="33"/>
        <v>88802.650093073491</v>
      </c>
      <c r="M68" s="285">
        <f t="shared" ca="1" si="34"/>
        <v>94013.848258892525</v>
      </c>
      <c r="P68" s="409" t="str">
        <f t="shared" si="48"/>
        <v>52444C</v>
      </c>
      <c r="Q68" s="397" t="s">
        <v>826</v>
      </c>
      <c r="R68" s="409" t="str">
        <f t="shared" si="43"/>
        <v>Construction Management Specialist - City</v>
      </c>
      <c r="S68" s="397">
        <f t="shared" si="49"/>
        <v>38</v>
      </c>
      <c r="T68" s="394" cm="1">
        <f t="array" aca="1" ref="T68" ca="1">IF($Q68="Y",VLOOKUP($P68,INDIRECT($Q$3),T$5,0)*INDIRECT($P$2),VLOOKUP($P68,INDIRECT($Q$3),T$5,0))</f>
        <v>67996.883388016344</v>
      </c>
      <c r="U68" s="394" cm="1">
        <f t="array" aca="1" ref="U68" ca="1">IF($Q68="Y",VLOOKUP($P68,INDIRECT($Q$3),U$5,0)*INDIRECT($P$2),VLOOKUP($P68,INDIRECT($Q$3),U$5,0))</f>
        <v>71723.603888150086</v>
      </c>
      <c r="V68" s="394" cm="1">
        <f t="array" aca="1" ref="V68" ca="1">IF($Q68="Y",VLOOKUP($P68,INDIRECT($Q$3),V$5,0)*INDIRECT($P$2),VLOOKUP($P68,INDIRECT($Q$3),V$5,0))</f>
        <v>75408.282416485352</v>
      </c>
      <c r="W68" s="394" cm="1">
        <f t="array" aca="1" ref="W68" ca="1">IF($Q68="Y",VLOOKUP($P68,INDIRECT($Q$3),W$5,0)*INDIRECT($P$2),VLOOKUP($P68,INDIRECT($Q$3),W$5,0))</f>
        <v>79396.263741366609</v>
      </c>
      <c r="X68" s="394" cm="1">
        <f t="array" aca="1" ref="X68" ca="1">IF($Q68="Y",VLOOKUP($P68,INDIRECT($Q$3),X$5,0)*INDIRECT($P$2),VLOOKUP($P68,INDIRECT($Q$3),X$5,0))</f>
        <v>83591.451927254471</v>
      </c>
      <c r="Y68" s="394" cm="1">
        <f t="array" aca="1" ref="Y68" ca="1">IF($Q68="Y",VLOOKUP($P68,INDIRECT($Q$3),Y$5,0)*INDIRECT($P$2),VLOOKUP($P68,INDIRECT($Q$3),Y$5,0))</f>
        <v>88802.650093073491</v>
      </c>
      <c r="Z68" s="394" cm="1">
        <f t="array" aca="1" ref="Z68" ca="1">IF($Q68="Y",VLOOKUP($P68,INDIRECT($Q$3),Z$5,0)*INDIRECT($P$2),VLOOKUP($P68,INDIRECT($Q$3),Z$5,0))</f>
        <v>94013.848258892525</v>
      </c>
      <c r="AA68" s="406" t="str">
        <f t="shared" si="50"/>
        <v>52444C</v>
      </c>
      <c r="AB68" s="406" t="str">
        <f t="shared" si="52"/>
        <v>Y</v>
      </c>
      <c r="AC68" s="412" t="str">
        <f t="shared" si="44"/>
        <v>Construction Management Specialist - City</v>
      </c>
      <c r="AD68" s="406">
        <f t="shared" si="45"/>
        <v>38</v>
      </c>
      <c r="AE68" s="398" t="str">
        <f t="shared" si="46"/>
        <v>E</v>
      </c>
      <c r="AF68" s="403">
        <f t="shared" ca="1" si="51"/>
        <v>32.690999999999995</v>
      </c>
      <c r="AG68" s="403">
        <f t="shared" ca="1" si="35"/>
        <v>34.482999999999997</v>
      </c>
      <c r="AH68" s="403">
        <f t="shared" ca="1" si="36"/>
        <v>36.253999999999998</v>
      </c>
      <c r="AI68" s="403">
        <f t="shared" ca="1" si="37"/>
        <v>38.171999999999997</v>
      </c>
      <c r="AJ68" s="403">
        <f t="shared" ca="1" si="38"/>
        <v>40.189</v>
      </c>
      <c r="AK68" s="403">
        <f t="shared" ca="1" si="39"/>
        <v>42.693999999999996</v>
      </c>
      <c r="AL68" s="403">
        <f t="shared" ca="1" si="40"/>
        <v>45.198999999999998</v>
      </c>
    </row>
    <row r="69" spans="1:39" ht="12.75" customHeight="1">
      <c r="A69" s="259" t="s">
        <v>16</v>
      </c>
      <c r="B69" s="584" t="s">
        <v>387</v>
      </c>
      <c r="C69" s="584">
        <v>45</v>
      </c>
      <c r="D69" s="606" t="s">
        <v>362</v>
      </c>
      <c r="E69" s="600">
        <v>435</v>
      </c>
      <c r="F69" s="586">
        <v>9</v>
      </c>
      <c r="G69" s="285">
        <f t="shared" ca="1" si="47"/>
        <v>73780.65750828835</v>
      </c>
      <c r="H69" s="285">
        <f t="shared" ca="1" si="29"/>
        <v>77681.551891587093</v>
      </c>
      <c r="I69" s="285">
        <f t="shared" ca="1" si="30"/>
        <v>82092.955932438388</v>
      </c>
      <c r="J69" s="285">
        <f t="shared" ca="1" si="31"/>
        <v>86459.315003505675</v>
      </c>
      <c r="K69" s="285">
        <f t="shared" ca="1" si="32"/>
        <v>91089.937897305994</v>
      </c>
      <c r="L69" s="285">
        <f t="shared" ca="1" si="33"/>
        <v>96501.957463028695</v>
      </c>
      <c r="M69" s="285">
        <f t="shared" ca="1" si="34"/>
        <v>101913.97702875137</v>
      </c>
      <c r="P69" s="409" t="str">
        <f t="shared" si="48"/>
        <v>02628C</v>
      </c>
      <c r="Q69" s="397" t="s">
        <v>826</v>
      </c>
      <c r="R69" s="409" t="str">
        <f t="shared" si="43"/>
        <v>Contract Compliance Officer II</v>
      </c>
      <c r="S69" s="397">
        <f t="shared" si="49"/>
        <v>45</v>
      </c>
      <c r="T69" s="394" cm="1">
        <f t="array" aca="1" ref="T69" ca="1">IF($Q69="Y",VLOOKUP($P69,INDIRECT($Q$3),T$5,0)*INDIRECT($P$2),VLOOKUP($P69,INDIRECT($Q$3),T$5,0))</f>
        <v>73780.65750828835</v>
      </c>
      <c r="U69" s="394" cm="1">
        <f t="array" aca="1" ref="U69" ca="1">IF($Q69="Y",VLOOKUP($P69,INDIRECT($Q$3),U$5,0)*INDIRECT($P$2),VLOOKUP($P69,INDIRECT($Q$3),U$5,0))</f>
        <v>77681.551891587093</v>
      </c>
      <c r="V69" s="394" cm="1">
        <f t="array" aca="1" ref="V69" ca="1">IF($Q69="Y",VLOOKUP($P69,INDIRECT($Q$3),V$5,0)*INDIRECT($P$2),VLOOKUP($P69,INDIRECT($Q$3),V$5,0))</f>
        <v>82092.955932438388</v>
      </c>
      <c r="W69" s="394" cm="1">
        <f t="array" aca="1" ref="W69" ca="1">IF($Q69="Y",VLOOKUP($P69,INDIRECT($Q$3),W$5,0)*INDIRECT($P$2),VLOOKUP($P69,INDIRECT($Q$3),W$5,0))</f>
        <v>86459.315003505675</v>
      </c>
      <c r="X69" s="394" cm="1">
        <f t="array" aca="1" ref="X69" ca="1">IF($Q69="Y",VLOOKUP($P69,INDIRECT($Q$3),X$5,0)*INDIRECT($P$2),VLOOKUP($P69,INDIRECT($Q$3),X$5,0))</f>
        <v>91089.937897305994</v>
      </c>
      <c r="Y69" s="394" cm="1">
        <f t="array" aca="1" ref="Y69" ca="1">IF($Q69="Y",VLOOKUP($P69,INDIRECT($Q$3),Y$5,0)*INDIRECT($P$2),VLOOKUP($P69,INDIRECT($Q$3),Y$5,0))</f>
        <v>96501.957463028695</v>
      </c>
      <c r="Z69" s="394" cm="1">
        <f t="array" aca="1" ref="Z69" ca="1">IF($Q69="Y",VLOOKUP($P69,INDIRECT($Q$3),Z$5,0)*INDIRECT($P$2),VLOOKUP($P69,INDIRECT($Q$3),Z$5,0))</f>
        <v>101913.97702875137</v>
      </c>
      <c r="AA69" s="406" t="str">
        <f t="shared" si="50"/>
        <v>02628C</v>
      </c>
      <c r="AB69" s="406" t="str">
        <f t="shared" si="52"/>
        <v>Y</v>
      </c>
      <c r="AC69" s="412" t="str">
        <f t="shared" si="44"/>
        <v>Contract Compliance Officer II</v>
      </c>
      <c r="AD69" s="406">
        <f t="shared" si="45"/>
        <v>45</v>
      </c>
      <c r="AE69" s="398" t="str">
        <f t="shared" si="46"/>
        <v>E</v>
      </c>
      <c r="AF69" s="403">
        <f t="shared" ca="1" si="51"/>
        <v>35.471999999999994</v>
      </c>
      <c r="AG69" s="403">
        <f t="shared" ca="1" si="35"/>
        <v>37.346999999999994</v>
      </c>
      <c r="AH69" s="403">
        <f t="shared" ca="1" si="36"/>
        <v>39.467999999999996</v>
      </c>
      <c r="AI69" s="403">
        <f t="shared" ca="1" si="37"/>
        <v>41.567</v>
      </c>
      <c r="AJ69" s="403">
        <f t="shared" ca="1" si="38"/>
        <v>43.793999999999997</v>
      </c>
      <c r="AK69" s="403">
        <f t="shared" ca="1" si="39"/>
        <v>46.396000000000001</v>
      </c>
      <c r="AL69" s="403">
        <f t="shared" ca="1" si="40"/>
        <v>48.997999999999998</v>
      </c>
    </row>
    <row r="70" spans="1:39" ht="12.75" customHeight="1">
      <c r="A70" s="259" t="s">
        <v>16</v>
      </c>
      <c r="B70" s="584" t="s">
        <v>441</v>
      </c>
      <c r="C70" s="584" t="s">
        <v>96</v>
      </c>
      <c r="D70" s="606" t="s">
        <v>496</v>
      </c>
      <c r="E70" s="600">
        <v>405</v>
      </c>
      <c r="F70" s="586">
        <v>8</v>
      </c>
      <c r="G70" s="285">
        <f t="shared" ca="1" si="47"/>
        <v>67951.838418232292</v>
      </c>
      <c r="H70" s="285">
        <f t="shared" ca="1" si="29"/>
        <v>71681.561916351639</v>
      </c>
      <c r="I70" s="285">
        <f t="shared" ca="1" si="30"/>
        <v>75408.282416485352</v>
      </c>
      <c r="J70" s="285">
        <f t="shared" ca="1" si="31"/>
        <v>79396.263741366609</v>
      </c>
      <c r="K70" s="285">
        <f t="shared" ca="1" si="32"/>
        <v>83591.451927254471</v>
      </c>
      <c r="L70" s="285">
        <f t="shared" ca="1" si="33"/>
        <v>88782.922864772423</v>
      </c>
      <c r="M70" s="285">
        <f t="shared" ca="1" si="34"/>
        <v>93974.393802290389</v>
      </c>
      <c r="P70" s="409" t="str">
        <f t="shared" si="48"/>
        <v>02671C</v>
      </c>
      <c r="Q70" s="397" t="s">
        <v>826</v>
      </c>
      <c r="R70" s="409" t="str">
        <f t="shared" si="43"/>
        <v>Coordinator Administrative Legal Processes</v>
      </c>
      <c r="S70" s="397" t="str">
        <f t="shared" si="49"/>
        <v>60M</v>
      </c>
      <c r="T70" s="394" cm="1">
        <f t="array" aca="1" ref="T70" ca="1">IF($Q70="Y",VLOOKUP($P70,INDIRECT($Q$3),T$5,0)*INDIRECT($P$2),VLOOKUP($P70,INDIRECT($Q$3),T$5,0))</f>
        <v>67951.838418232292</v>
      </c>
      <c r="U70" s="394" cm="1">
        <f t="array" aca="1" ref="U70" ca="1">IF($Q70="Y",VLOOKUP($P70,INDIRECT($Q$3),U$5,0)*INDIRECT($P$2),VLOOKUP($P70,INDIRECT($Q$3),U$5,0))</f>
        <v>71681.561916351639</v>
      </c>
      <c r="V70" s="394" cm="1">
        <f t="array" aca="1" ref="V70" ca="1">IF($Q70="Y",VLOOKUP($P70,INDIRECT($Q$3),V$5,0)*INDIRECT($P$2),VLOOKUP($P70,INDIRECT($Q$3),V$5,0))</f>
        <v>75408.282416485352</v>
      </c>
      <c r="W70" s="394" cm="1">
        <f t="array" aca="1" ref="W70" ca="1">IF($Q70="Y",VLOOKUP($P70,INDIRECT($Q$3),W$5,0)*INDIRECT($P$2),VLOOKUP($P70,INDIRECT($Q$3),W$5,0))</f>
        <v>79396.263741366609</v>
      </c>
      <c r="X70" s="394" cm="1">
        <f t="array" aca="1" ref="X70" ca="1">IF($Q70="Y",VLOOKUP($P70,INDIRECT($Q$3),X$5,0)*INDIRECT($P$2),VLOOKUP($P70,INDIRECT($Q$3),X$5,0))</f>
        <v>83591.451927254471</v>
      </c>
      <c r="Y70" s="394" cm="1">
        <f t="array" aca="1" ref="Y70" ca="1">IF($Q70="Y",VLOOKUP($P70,INDIRECT($Q$3),Y$5,0)*INDIRECT($P$2),VLOOKUP($P70,INDIRECT($Q$3),Y$5,0))</f>
        <v>88782.922864772423</v>
      </c>
      <c r="Z70" s="394" cm="1">
        <f t="array" aca="1" ref="Z70" ca="1">IF($Q70="Y",VLOOKUP($P70,INDIRECT($Q$3),Z$5,0)*INDIRECT($P$2),VLOOKUP($P70,INDIRECT($Q$3),Z$5,0))</f>
        <v>93974.393802290389</v>
      </c>
      <c r="AA70" s="406" t="str">
        <f t="shared" si="50"/>
        <v>02671C</v>
      </c>
      <c r="AB70" s="406" t="str">
        <f t="shared" si="52"/>
        <v>Y</v>
      </c>
      <c r="AC70" s="412" t="str">
        <f t="shared" si="44"/>
        <v>Coordinator Administrative Legal Processes</v>
      </c>
      <c r="AD70" s="406" t="str">
        <f t="shared" si="45"/>
        <v>60M</v>
      </c>
      <c r="AE70" s="398" t="str">
        <f t="shared" si="46"/>
        <v>E</v>
      </c>
      <c r="AF70" s="403">
        <f t="shared" ca="1" si="51"/>
        <v>32.669999999999995</v>
      </c>
      <c r="AG70" s="403">
        <f t="shared" ca="1" si="35"/>
        <v>34.463000000000001</v>
      </c>
      <c r="AH70" s="403">
        <f t="shared" ca="1" si="36"/>
        <v>36.253999999999998</v>
      </c>
      <c r="AI70" s="403">
        <f t="shared" ca="1" si="37"/>
        <v>38.171999999999997</v>
      </c>
      <c r="AJ70" s="403">
        <f t="shared" ca="1" si="38"/>
        <v>40.189</v>
      </c>
      <c r="AK70" s="403">
        <f t="shared" ca="1" si="39"/>
        <v>42.684999999999995</v>
      </c>
      <c r="AL70" s="403">
        <f t="shared" ca="1" si="40"/>
        <v>45.18</v>
      </c>
    </row>
    <row r="71" spans="1:39" ht="12.75" customHeight="1">
      <c r="A71" s="259" t="s">
        <v>16</v>
      </c>
      <c r="B71" s="584" t="s">
        <v>666</v>
      </c>
      <c r="C71" s="584">
        <v>121</v>
      </c>
      <c r="D71" s="606" t="s">
        <v>665</v>
      </c>
      <c r="E71" s="600">
        <v>408</v>
      </c>
      <c r="F71" s="586">
        <v>9</v>
      </c>
      <c r="G71" s="285">
        <f t="shared" ca="1" si="47"/>
        <v>91933.54171776741</v>
      </c>
      <c r="H71" s="285">
        <f t="shared" ca="1" si="29"/>
        <v>94690.926002920358</v>
      </c>
      <c r="I71" s="285">
        <f t="shared" ca="1" si="30"/>
        <v>97532.390928347348</v>
      </c>
      <c r="J71" s="285">
        <f t="shared" ca="1" si="31"/>
        <v>100457.93649404842</v>
      </c>
      <c r="K71" s="285">
        <f t="shared" ca="1" si="32"/>
        <v>0</v>
      </c>
      <c r="L71" s="285">
        <f t="shared" ca="1" si="33"/>
        <v>0</v>
      </c>
      <c r="M71" s="285">
        <f t="shared" ca="1" si="34"/>
        <v>0</v>
      </c>
      <c r="P71" s="409" t="str">
        <f t="shared" si="48"/>
        <v>02678C</v>
      </c>
      <c r="Q71" s="397" t="s">
        <v>826</v>
      </c>
      <c r="R71" s="409" t="str">
        <f t="shared" si="43"/>
        <v>Coordinator Plans &amp; Scheduling</v>
      </c>
      <c r="S71" s="397">
        <f t="shared" si="49"/>
        <v>121</v>
      </c>
      <c r="T71" s="394" cm="1">
        <f t="array" aca="1" ref="T71" ca="1">IF($Q71="Y",VLOOKUP($P71,INDIRECT($Q$3),T$5,0)*INDIRECT($P$2),VLOOKUP($P71,INDIRECT($Q$3),T$5,0))</f>
        <v>91933.54171776741</v>
      </c>
      <c r="U71" s="394" cm="1">
        <f t="array" aca="1" ref="U71" ca="1">IF($Q71="Y",VLOOKUP($P71,INDIRECT($Q$3),U$5,0)*INDIRECT($P$2),VLOOKUP($P71,INDIRECT($Q$3),U$5,0))</f>
        <v>94690.926002920358</v>
      </c>
      <c r="V71" s="394" cm="1">
        <f t="array" aca="1" ref="V71" ca="1">IF($Q71="Y",VLOOKUP($P71,INDIRECT($Q$3),V$5,0)*INDIRECT($P$2),VLOOKUP($P71,INDIRECT($Q$3),V$5,0))</f>
        <v>97532.390928347348</v>
      </c>
      <c r="W71" s="394" cm="1">
        <f t="array" aca="1" ref="W71" ca="1">IF($Q71="Y",VLOOKUP($P71,INDIRECT($Q$3),W$5,0)*INDIRECT($P$2),VLOOKUP($P71,INDIRECT($Q$3),W$5,0))</f>
        <v>100457.93649404842</v>
      </c>
      <c r="X71" s="394" cm="1">
        <f t="array" aca="1" ref="X71" ca="1">IF($Q71="Y",VLOOKUP($P71,INDIRECT($Q$3),X$5,0)*INDIRECT($P$2),VLOOKUP($P71,INDIRECT($Q$3),X$5,0))</f>
        <v>0</v>
      </c>
      <c r="Y71" s="394" cm="1">
        <f t="array" aca="1" ref="Y71" ca="1">IF($Q71="Y",VLOOKUP($P71,INDIRECT($Q$3),Y$5,0)*INDIRECT($P$2),VLOOKUP($P71,INDIRECT($Q$3),Y$5,0))</f>
        <v>0</v>
      </c>
      <c r="Z71" s="394" cm="1">
        <f t="array" aca="1" ref="Z71" ca="1">IF($Q71="Y",VLOOKUP($P71,INDIRECT($Q$3),Z$5,0)*INDIRECT($P$2),VLOOKUP($P71,INDIRECT($Q$3),Z$5,0))</f>
        <v>0</v>
      </c>
      <c r="AA71" s="406" t="str">
        <f t="shared" si="50"/>
        <v>02678C</v>
      </c>
      <c r="AB71" s="406" t="str">
        <f t="shared" si="52"/>
        <v>Y</v>
      </c>
      <c r="AC71" s="412" t="str">
        <f t="shared" si="44"/>
        <v>Coordinator Plans &amp; Scheduling</v>
      </c>
      <c r="AD71" s="406">
        <f t="shared" si="45"/>
        <v>121</v>
      </c>
      <c r="AE71" s="398" t="str">
        <f t="shared" si="46"/>
        <v>E</v>
      </c>
      <c r="AF71" s="403">
        <f t="shared" ca="1" si="51"/>
        <v>44.198999999999998</v>
      </c>
      <c r="AG71" s="403">
        <f t="shared" ca="1" si="35"/>
        <v>45.524999999999999</v>
      </c>
      <c r="AH71" s="403">
        <f t="shared" ca="1" si="36"/>
        <v>46.890999999999998</v>
      </c>
      <c r="AI71" s="403">
        <f t="shared" ca="1" si="37"/>
        <v>48.297999999999995</v>
      </c>
      <c r="AJ71" s="403">
        <f t="shared" ca="1" si="38"/>
        <v>0</v>
      </c>
      <c r="AK71" s="403">
        <f t="shared" ca="1" si="39"/>
        <v>0</v>
      </c>
      <c r="AL71" s="403">
        <f t="shared" ca="1" si="40"/>
        <v>0</v>
      </c>
    </row>
    <row r="72" spans="1:39" ht="12.75" customHeight="1">
      <c r="A72" s="259" t="s">
        <v>16</v>
      </c>
      <c r="B72" s="586" t="s">
        <v>66</v>
      </c>
      <c r="C72" s="584" t="s">
        <v>1006</v>
      </c>
      <c r="D72" s="606" t="s">
        <v>67</v>
      </c>
      <c r="E72" s="600">
        <v>124</v>
      </c>
      <c r="F72" s="586">
        <v>8</v>
      </c>
      <c r="G72" s="285">
        <f>T72</f>
        <v>76009</v>
      </c>
      <c r="H72" s="285">
        <f t="shared" si="29"/>
        <v>80009</v>
      </c>
      <c r="I72" s="285">
        <f t="shared" si="30"/>
        <v>84220</v>
      </c>
      <c r="J72" s="285">
        <f t="shared" si="31"/>
        <v>88653</v>
      </c>
      <c r="K72" s="285">
        <f t="shared" si="32"/>
        <v>93319</v>
      </c>
      <c r="L72" s="285">
        <f t="shared" si="33"/>
        <v>98230</v>
      </c>
      <c r="M72" s="285">
        <f t="shared" si="34"/>
        <v>103400</v>
      </c>
      <c r="P72" s="409" t="str">
        <f t="shared" si="48"/>
        <v>02758C</v>
      </c>
      <c r="Q72" s="397" t="s">
        <v>826</v>
      </c>
      <c r="R72" s="409" t="str">
        <f t="shared" si="43"/>
        <v>Crime Analyst I</v>
      </c>
      <c r="S72" s="397" t="str">
        <f t="shared" si="49"/>
        <v>124</v>
      </c>
      <c r="T72" s="394">
        <v>76009</v>
      </c>
      <c r="U72" s="394">
        <v>80009</v>
      </c>
      <c r="V72" s="394">
        <v>84220</v>
      </c>
      <c r="W72" s="394">
        <v>88653</v>
      </c>
      <c r="X72" s="394">
        <v>93319</v>
      </c>
      <c r="Y72" s="394">
        <v>98230</v>
      </c>
      <c r="Z72" s="394">
        <v>103400</v>
      </c>
      <c r="AA72" s="406" t="str">
        <f t="shared" si="50"/>
        <v>02758C</v>
      </c>
      <c r="AB72" s="406" t="str">
        <f t="shared" si="52"/>
        <v>Y</v>
      </c>
      <c r="AC72" s="412" t="str">
        <f t="shared" si="44"/>
        <v>Crime Analyst I</v>
      </c>
      <c r="AD72" s="406" t="str">
        <f t="shared" si="45"/>
        <v>124</v>
      </c>
      <c r="AE72" s="398" t="str">
        <f t="shared" si="46"/>
        <v>E</v>
      </c>
      <c r="AF72" s="403">
        <f>IF($AE72="N",ROUND(T72,3),IF($AE72="E",ROUNDUP(T72/2080,3),"check"))</f>
        <v>36.542999999999999</v>
      </c>
      <c r="AG72" s="403">
        <f t="shared" si="35"/>
        <v>38.466000000000001</v>
      </c>
      <c r="AH72" s="403">
        <f t="shared" si="36"/>
        <v>40.491</v>
      </c>
      <c r="AI72" s="403">
        <f t="shared" si="37"/>
        <v>42.622</v>
      </c>
      <c r="AJ72" s="403">
        <f t="shared" si="38"/>
        <v>44.864999999999995</v>
      </c>
      <c r="AK72" s="403">
        <f t="shared" si="39"/>
        <v>47.225999999999999</v>
      </c>
      <c r="AL72" s="403">
        <f t="shared" si="40"/>
        <v>49.711999999999996</v>
      </c>
    </row>
    <row r="73" spans="1:39" ht="12.75" customHeight="1">
      <c r="A73" s="259" t="s">
        <v>16</v>
      </c>
      <c r="B73" s="584" t="s">
        <v>442</v>
      </c>
      <c r="C73" s="584" t="s">
        <v>1053</v>
      </c>
      <c r="D73" s="606" t="s">
        <v>68</v>
      </c>
      <c r="E73" s="600">
        <v>423</v>
      </c>
      <c r="F73" s="586">
        <v>9</v>
      </c>
      <c r="G73" s="285">
        <f>T73</f>
        <v>87182</v>
      </c>
      <c r="H73" s="285">
        <f t="shared" ref="H73:H120" si="53">U73</f>
        <v>91770</v>
      </c>
      <c r="I73" s="285">
        <f t="shared" ref="I73:I120" si="54">V73</f>
        <v>96600</v>
      </c>
      <c r="J73" s="285">
        <f t="shared" ref="J73:J120" si="55">W73</f>
        <v>101685</v>
      </c>
      <c r="K73" s="285">
        <f t="shared" ref="K73:K120" si="56">X73</f>
        <v>107037</v>
      </c>
      <c r="L73" s="285">
        <f t="shared" ref="L73:L120" si="57">Y73</f>
        <v>112670</v>
      </c>
      <c r="M73" s="285">
        <f t="shared" ref="M73:M120" si="58">Z73</f>
        <v>118600</v>
      </c>
      <c r="P73" s="409" t="str">
        <f t="shared" ref="P73:P95" si="59">B73</f>
        <v>02759C</v>
      </c>
      <c r="Q73" s="397" t="s">
        <v>826</v>
      </c>
      <c r="R73" s="409" t="str">
        <f t="shared" ref="R73:R137" si="60">D73</f>
        <v>Crime Analyst II</v>
      </c>
      <c r="S73" s="397" t="str">
        <f t="shared" ref="S73:S95" si="61">C73</f>
        <v>125</v>
      </c>
      <c r="T73" s="394">
        <v>87182</v>
      </c>
      <c r="U73" s="394">
        <v>91770</v>
      </c>
      <c r="V73" s="394">
        <v>96600</v>
      </c>
      <c r="W73" s="394">
        <v>101685</v>
      </c>
      <c r="X73" s="394">
        <v>107037</v>
      </c>
      <c r="Y73" s="394">
        <v>112670</v>
      </c>
      <c r="Z73" s="394">
        <v>118600</v>
      </c>
      <c r="AA73" s="406" t="str">
        <f t="shared" ref="AA73:AA95" si="62">B73</f>
        <v>02759C</v>
      </c>
      <c r="AB73" s="406" t="str">
        <f t="shared" ref="AB73:AB137" si="63">Q73</f>
        <v>Y</v>
      </c>
      <c r="AC73" s="412" t="str">
        <f t="shared" ref="AC73:AC137" si="64">D73</f>
        <v>Crime Analyst II</v>
      </c>
      <c r="AD73" s="406" t="str">
        <f t="shared" ref="AD73:AD137" si="65">C73</f>
        <v>125</v>
      </c>
      <c r="AE73" s="398" t="str">
        <f t="shared" ref="AE73:AE137" si="66">LEFT(A73,1)</f>
        <v>E</v>
      </c>
      <c r="AF73" s="403">
        <f>IF($AE73="N",ROUND(T73,3),IF($AE73="E",ROUNDUP(T73/2080,3),"check"))</f>
        <v>41.914999999999999</v>
      </c>
      <c r="AG73" s="403">
        <f t="shared" ref="AG73:AG120" si="67">IF($AE73="N",ROUND(U73,3),IF($AE73="E",ROUNDUP(U73/2080,3),"check"))</f>
        <v>44.120999999999995</v>
      </c>
      <c r="AH73" s="403">
        <f t="shared" ref="AH73:AH120" si="68">IF($AE73="N",ROUND(V73,3),IF($AE73="E",ROUNDUP(V73/2080,3),"check"))</f>
        <v>46.442999999999998</v>
      </c>
      <c r="AI73" s="403">
        <f t="shared" ref="AI73:AI120" si="69">IF($AE73="N",ROUND(W73,3),IF($AE73="E",ROUNDUP(W73/2080,3),"check"))</f>
        <v>48.887999999999998</v>
      </c>
      <c r="AJ73" s="403">
        <f t="shared" ref="AJ73:AJ120" si="70">IF($AE73="N",ROUND(X73,3),IF($AE73="E",ROUNDUP(X73/2080,3),"check"))</f>
        <v>51.460999999999999</v>
      </c>
      <c r="AK73" s="403">
        <f t="shared" ref="AK73:AK120" si="71">IF($AE73="N",ROUND(Y73,3),IF($AE73="E",ROUNDUP(Y73/2080,3),"check"))</f>
        <v>54.168999999999997</v>
      </c>
      <c r="AL73" s="403">
        <f t="shared" ref="AL73:AL120" si="72">IF($AE73="N",ROUND(Z73,3),IF($AE73="E",ROUNDUP(Z73/2080,3),"check"))</f>
        <v>57.019999999999996</v>
      </c>
    </row>
    <row r="74" spans="1:39" ht="12.75" customHeight="1">
      <c r="A74" s="259" t="s">
        <v>16</v>
      </c>
      <c r="B74" s="584" t="s">
        <v>596</v>
      </c>
      <c r="C74" s="584">
        <v>40</v>
      </c>
      <c r="D74" s="606" t="s">
        <v>605</v>
      </c>
      <c r="E74" s="600">
        <v>413</v>
      </c>
      <c r="F74" s="586">
        <v>9</v>
      </c>
      <c r="G74" s="285">
        <f t="shared" ref="G74:M75" ca="1" si="73">T74</f>
        <v>69969.853064557727</v>
      </c>
      <c r="H74" s="285">
        <f t="shared" ca="1" si="73"/>
        <v>73693.570566705865</v>
      </c>
      <c r="I74" s="285">
        <f t="shared" ca="1" si="73"/>
        <v>77807.67780698245</v>
      </c>
      <c r="J74" s="285">
        <f t="shared" ca="1" si="73"/>
        <v>82050.913960639955</v>
      </c>
      <c r="K74" s="285">
        <f t="shared" ca="1" si="73"/>
        <v>86375.23105990875</v>
      </c>
      <c r="L74" s="285">
        <f t="shared" ca="1" si="73"/>
        <v>91542.647983561998</v>
      </c>
      <c r="M74" s="285">
        <f t="shared" ca="1" si="73"/>
        <v>96710.064907215332</v>
      </c>
      <c r="P74" s="409" t="str">
        <f t="shared" si="59"/>
        <v>02763C</v>
      </c>
      <c r="Q74" s="397" t="s">
        <v>826</v>
      </c>
      <c r="R74" s="409" t="str">
        <f t="shared" si="60"/>
        <v>Crime Lab Quality Assurance Analyst</v>
      </c>
      <c r="S74" s="397">
        <f t="shared" si="61"/>
        <v>40</v>
      </c>
      <c r="T74" s="394" cm="1">
        <f t="array" aca="1" ref="T74" ca="1">IF($Q74="Y",VLOOKUP($P74,INDIRECT($Q$3),T$5,0)*INDIRECT($P$2),VLOOKUP($P74,INDIRECT($Q$3),T$5,0))</f>
        <v>69969.853064557727</v>
      </c>
      <c r="U74" s="394" cm="1">
        <f t="array" aca="1" ref="U74" ca="1">IF($Q74="Y",VLOOKUP($P74,INDIRECT($Q$3),U$5,0)*INDIRECT($P$2),VLOOKUP($P74,INDIRECT($Q$3),U$5,0))</f>
        <v>73693.570566705865</v>
      </c>
      <c r="V74" s="394" cm="1">
        <f t="array" aca="1" ref="V74" ca="1">IF($Q74="Y",VLOOKUP($P74,INDIRECT($Q$3),V$5,0)*INDIRECT($P$2),VLOOKUP($P74,INDIRECT($Q$3),V$5,0))</f>
        <v>77807.67780698245</v>
      </c>
      <c r="W74" s="394" cm="1">
        <f t="array" aca="1" ref="W74" ca="1">IF($Q74="Y",VLOOKUP($P74,INDIRECT($Q$3),W$5,0)*INDIRECT($P$2),VLOOKUP($P74,INDIRECT($Q$3),W$5,0))</f>
        <v>82050.913960639955</v>
      </c>
      <c r="X74" s="394" cm="1">
        <f t="array" aca="1" ref="X74" ca="1">IF($Q74="Y",VLOOKUP($P74,INDIRECT($Q$3),X$5,0)*INDIRECT($P$2),VLOOKUP($P74,INDIRECT($Q$3),X$5,0))</f>
        <v>86375.23105990875</v>
      </c>
      <c r="Y74" s="394" cm="1">
        <f t="array" aca="1" ref="Y74" ca="1">IF($Q74="Y",VLOOKUP($P74,INDIRECT($Q$3),Y$5,0)*INDIRECT($P$2),VLOOKUP($P74,INDIRECT($Q$3),Y$5,0))</f>
        <v>91542.647983561998</v>
      </c>
      <c r="Z74" s="394" cm="1">
        <f t="array" aca="1" ref="Z74" ca="1">IF($Q74="Y",VLOOKUP($P74,INDIRECT($Q$3),Z$5,0)*INDIRECT($P$2),VLOOKUP($P74,INDIRECT($Q$3),Z$5,0))</f>
        <v>96710.064907215332</v>
      </c>
      <c r="AA74" s="406" t="str">
        <f t="shared" si="62"/>
        <v>02763C</v>
      </c>
      <c r="AB74" s="406" t="str">
        <f t="shared" si="63"/>
        <v>Y</v>
      </c>
      <c r="AC74" s="412" t="str">
        <f t="shared" si="64"/>
        <v>Crime Lab Quality Assurance Analyst</v>
      </c>
      <c r="AD74" s="406">
        <f t="shared" si="65"/>
        <v>40</v>
      </c>
      <c r="AE74" s="398" t="str">
        <f t="shared" si="66"/>
        <v>E</v>
      </c>
      <c r="AF74" s="403">
        <f t="shared" ref="AF74:AL75" ca="1" si="74">IF($AE74="N",ROUND(T74,3),IF($AE74="E",ROUNDUP(T74/2080,3),"check"))</f>
        <v>33.64</v>
      </c>
      <c r="AG74" s="403">
        <f t="shared" ca="1" si="74"/>
        <v>35.43</v>
      </c>
      <c r="AH74" s="403">
        <f t="shared" ca="1" si="74"/>
        <v>37.407999999999994</v>
      </c>
      <c r="AI74" s="403">
        <f t="shared" ca="1" si="74"/>
        <v>39.448</v>
      </c>
      <c r="AJ74" s="403">
        <f t="shared" ca="1" si="74"/>
        <v>41.527000000000001</v>
      </c>
      <c r="AK74" s="403">
        <f t="shared" ca="1" si="74"/>
        <v>44.010999999999996</v>
      </c>
      <c r="AL74" s="403">
        <f t="shared" ca="1" si="74"/>
        <v>46.495999999999995</v>
      </c>
    </row>
    <row r="75" spans="1:39" ht="12.75" customHeight="1">
      <c r="A75" s="259" t="s">
        <v>16</v>
      </c>
      <c r="B75" s="584" t="s">
        <v>759</v>
      </c>
      <c r="C75" s="584">
        <v>99</v>
      </c>
      <c r="D75" s="606" t="s">
        <v>760</v>
      </c>
      <c r="E75" s="600">
        <v>420</v>
      </c>
      <c r="F75" s="586">
        <v>9</v>
      </c>
      <c r="G75" s="285">
        <f t="shared" ca="1" si="73"/>
        <v>72539.72564769951</v>
      </c>
      <c r="H75" s="285">
        <f t="shared" ca="1" si="73"/>
        <v>76359.884430155304</v>
      </c>
      <c r="I75" s="285">
        <f t="shared" ca="1" si="73"/>
        <v>80390.832650214536</v>
      </c>
      <c r="J75" s="285">
        <f t="shared" ca="1" si="73"/>
        <v>84587.810622901816</v>
      </c>
      <c r="K75" s="285">
        <f t="shared" ca="1" si="73"/>
        <v>89041.776154203108</v>
      </c>
      <c r="L75" s="285">
        <f t="shared" ca="1" si="73"/>
        <v>94430.079602493541</v>
      </c>
      <c r="M75" s="285">
        <f t="shared" ca="1" si="73"/>
        <v>99817.205112838943</v>
      </c>
      <c r="P75" s="409" t="str">
        <f t="shared" si="59"/>
        <v>59421C</v>
      </c>
      <c r="Q75" s="397" t="s">
        <v>826</v>
      </c>
      <c r="R75" s="409" t="str">
        <f t="shared" si="60"/>
        <v>Curriculum Development Specialist - MPD</v>
      </c>
      <c r="S75" s="397">
        <f t="shared" si="61"/>
        <v>99</v>
      </c>
      <c r="T75" s="394" cm="1">
        <f t="array" aca="1" ref="T75" ca="1">IF($Q75="Y",VLOOKUP($P75,INDIRECT($Q$3),T$5,0)*INDIRECT($P$2),VLOOKUP($P75,INDIRECT($Q$3),T$5,0))</f>
        <v>72539.72564769951</v>
      </c>
      <c r="U75" s="394" cm="1">
        <f t="array" aca="1" ref="U75" ca="1">IF($Q75="Y",VLOOKUP($P75,INDIRECT($Q$3),U$5,0)*INDIRECT($P$2),VLOOKUP($P75,INDIRECT($Q$3),U$5,0))</f>
        <v>76359.884430155304</v>
      </c>
      <c r="V75" s="394" cm="1">
        <f t="array" aca="1" ref="V75" ca="1">IF($Q75="Y",VLOOKUP($P75,INDIRECT($Q$3),V$5,0)*INDIRECT($P$2),VLOOKUP($P75,INDIRECT($Q$3),V$5,0))</f>
        <v>80390.832650214536</v>
      </c>
      <c r="W75" s="394" cm="1">
        <f t="array" aca="1" ref="W75" ca="1">IF($Q75="Y",VLOOKUP($P75,INDIRECT($Q$3),W$5,0)*INDIRECT($P$2),VLOOKUP($P75,INDIRECT($Q$3),W$5,0))</f>
        <v>84587.810622901816</v>
      </c>
      <c r="X75" s="394" cm="1">
        <f t="array" aca="1" ref="X75" ca="1">IF($Q75="Y",VLOOKUP($P75,INDIRECT($Q$3),X$5,0)*INDIRECT($P$2),VLOOKUP($P75,INDIRECT($Q$3),X$5,0))</f>
        <v>89041.776154203108</v>
      </c>
      <c r="Y75" s="394" cm="1">
        <f t="array" aca="1" ref="Y75" ca="1">IF($Q75="Y",VLOOKUP($P75,INDIRECT($Q$3),Y$5,0)*INDIRECT($P$2),VLOOKUP($P75,INDIRECT($Q$3),Y$5,0))</f>
        <v>94430.079602493541</v>
      </c>
      <c r="Z75" s="394" cm="1">
        <f t="array" aca="1" ref="Z75" ca="1">IF($Q75="Y",VLOOKUP($P75,INDIRECT($Q$3),Z$5,0)*INDIRECT($P$2),VLOOKUP($P75,INDIRECT($Q$3),Z$5,0))</f>
        <v>99817.205112838943</v>
      </c>
      <c r="AA75" s="406" t="str">
        <f t="shared" si="62"/>
        <v>59421C</v>
      </c>
      <c r="AB75" s="406" t="str">
        <f t="shared" si="63"/>
        <v>Y</v>
      </c>
      <c r="AC75" s="412" t="str">
        <f t="shared" si="64"/>
        <v>Curriculum Development Specialist - MPD</v>
      </c>
      <c r="AD75" s="406">
        <f t="shared" si="65"/>
        <v>99</v>
      </c>
      <c r="AE75" s="398" t="str">
        <f t="shared" si="66"/>
        <v>E</v>
      </c>
      <c r="AF75" s="403">
        <f t="shared" ca="1" si="74"/>
        <v>34.875</v>
      </c>
      <c r="AG75" s="403">
        <f t="shared" ca="1" si="74"/>
        <v>36.711999999999996</v>
      </c>
      <c r="AH75" s="403">
        <f t="shared" ca="1" si="74"/>
        <v>38.65</v>
      </c>
      <c r="AI75" s="403">
        <f t="shared" ca="1" si="74"/>
        <v>40.667999999999999</v>
      </c>
      <c r="AJ75" s="403">
        <f t="shared" ca="1" si="74"/>
        <v>42.808999999999997</v>
      </c>
      <c r="AK75" s="403">
        <f t="shared" ca="1" si="74"/>
        <v>45.4</v>
      </c>
      <c r="AL75" s="403">
        <f t="shared" ca="1" si="74"/>
        <v>47.989999999999995</v>
      </c>
    </row>
    <row r="76" spans="1:39" ht="12.75" customHeight="1">
      <c r="A76" s="259" t="s">
        <v>16</v>
      </c>
      <c r="B76" s="584" t="s">
        <v>1052</v>
      </c>
      <c r="C76" s="584" t="s">
        <v>896</v>
      </c>
      <c r="D76" s="606" t="s">
        <v>1041</v>
      </c>
      <c r="E76" s="600">
        <v>378</v>
      </c>
      <c r="F76" s="586">
        <v>8</v>
      </c>
      <c r="G76" s="285">
        <f t="shared" ref="G76:M76" si="75">T76</f>
        <v>64868</v>
      </c>
      <c r="H76" s="285">
        <f t="shared" si="75"/>
        <v>68426</v>
      </c>
      <c r="I76" s="285">
        <f t="shared" si="75"/>
        <v>71982</v>
      </c>
      <c r="J76" s="285">
        <f t="shared" si="75"/>
        <v>75751</v>
      </c>
      <c r="K76" s="285">
        <f t="shared" si="75"/>
        <v>79778</v>
      </c>
      <c r="L76" s="285">
        <f t="shared" si="75"/>
        <v>85278</v>
      </c>
      <c r="M76" s="285">
        <f t="shared" si="75"/>
        <v>90778</v>
      </c>
      <c r="P76" s="409" t="str">
        <f>B76</f>
        <v>59503C</v>
      </c>
      <c r="Q76" s="397" t="s">
        <v>826</v>
      </c>
      <c r="R76" s="409" t="str">
        <f>D76</f>
        <v>Data and Technology Operations Analyst</v>
      </c>
      <c r="S76" s="397" t="str">
        <f>C76</f>
        <v>35</v>
      </c>
      <c r="T76" s="394">
        <v>64868</v>
      </c>
      <c r="U76" s="394">
        <v>68426</v>
      </c>
      <c r="V76" s="394">
        <v>71982</v>
      </c>
      <c r="W76" s="394">
        <v>75751</v>
      </c>
      <c r="X76" s="394">
        <v>79778</v>
      </c>
      <c r="Y76" s="394">
        <v>85278</v>
      </c>
      <c r="Z76" s="394">
        <v>90778</v>
      </c>
      <c r="AA76" s="406" t="str">
        <f>B76</f>
        <v>59503C</v>
      </c>
      <c r="AB76" s="406" t="str">
        <f>Q76</f>
        <v>Y</v>
      </c>
      <c r="AC76" s="412" t="str">
        <f>D76</f>
        <v>Data and Technology Operations Analyst</v>
      </c>
      <c r="AD76" s="406" t="str">
        <f>C76</f>
        <v>35</v>
      </c>
      <c r="AE76" s="398" t="str">
        <f>LEFT(A76,1)</f>
        <v>E</v>
      </c>
      <c r="AF76" s="403">
        <f t="shared" ref="AF76:AL76" si="76">IF($AE76="N",ROUND(T76,3),IF($AE76="E",ROUNDUP(T76/2080,3),"check"))</f>
        <v>31.187000000000001</v>
      </c>
      <c r="AG76" s="403">
        <f t="shared" si="76"/>
        <v>32.897999999999996</v>
      </c>
      <c r="AH76" s="403">
        <f t="shared" si="76"/>
        <v>34.606999999999999</v>
      </c>
      <c r="AI76" s="403">
        <f t="shared" si="76"/>
        <v>36.418999999999997</v>
      </c>
      <c r="AJ76" s="403">
        <f t="shared" si="76"/>
        <v>38.354999999999997</v>
      </c>
      <c r="AK76" s="403">
        <f t="shared" si="76"/>
        <v>41</v>
      </c>
      <c r="AL76" s="403">
        <f t="shared" si="76"/>
        <v>43.643999999999998</v>
      </c>
    </row>
    <row r="77" spans="1:39" ht="12.75" customHeight="1">
      <c r="A77" s="259" t="s">
        <v>16</v>
      </c>
      <c r="B77" s="584" t="s">
        <v>69</v>
      </c>
      <c r="C77" s="584">
        <v>65</v>
      </c>
      <c r="D77" s="606" t="s">
        <v>565</v>
      </c>
      <c r="E77" s="600">
        <v>508</v>
      </c>
      <c r="F77" s="586">
        <v>11</v>
      </c>
      <c r="G77" s="285">
        <f t="shared" ref="G77:M81" ca="1" si="77">T77</f>
        <v>84792.651121495786</v>
      </c>
      <c r="H77" s="285">
        <f t="shared" ca="1" si="77"/>
        <v>89249.100132131149</v>
      </c>
      <c r="I77" s="285">
        <f t="shared" ca="1" si="77"/>
        <v>93918.76199974434</v>
      </c>
      <c r="J77" s="285">
        <f t="shared" ca="1" si="77"/>
        <v>98885.72066793227</v>
      </c>
      <c r="K77" s="285">
        <f t="shared" ca="1" si="77"/>
        <v>104071.89818906919</v>
      </c>
      <c r="L77" s="285">
        <f t="shared" ca="1" si="77"/>
        <v>110386.70277615129</v>
      </c>
      <c r="M77" s="285">
        <f t="shared" ca="1" si="77"/>
        <v>116701.50736323326</v>
      </c>
      <c r="P77" s="409" t="str">
        <f t="shared" si="59"/>
        <v>02870C</v>
      </c>
      <c r="Q77" s="397" t="s">
        <v>826</v>
      </c>
      <c r="R77" s="409" t="str">
        <f t="shared" si="60"/>
        <v>Data Engineer I</v>
      </c>
      <c r="S77" s="397">
        <f t="shared" si="61"/>
        <v>65</v>
      </c>
      <c r="T77" s="394" cm="1">
        <f t="array" aca="1" ref="T77" ca="1">IF($Q77="Y",VLOOKUP($P77,INDIRECT($Q$3),T$5,0)*INDIRECT($P$2),VLOOKUP($P77,INDIRECT($Q$3),T$5,0))</f>
        <v>84792.651121495786</v>
      </c>
      <c r="U77" s="394" cm="1">
        <f t="array" aca="1" ref="U77" ca="1">IF($Q77="Y",VLOOKUP($P77,INDIRECT($Q$3),U$5,0)*INDIRECT($P$2),VLOOKUP($P77,INDIRECT($Q$3),U$5,0))</f>
        <v>89249.100132131149</v>
      </c>
      <c r="V77" s="394" cm="1">
        <f t="array" aca="1" ref="V77" ca="1">IF($Q77="Y",VLOOKUP($P77,INDIRECT($Q$3),V$5,0)*INDIRECT($P$2),VLOOKUP($P77,INDIRECT($Q$3),V$5,0))</f>
        <v>93918.76199974434</v>
      </c>
      <c r="W77" s="394" cm="1">
        <f t="array" aca="1" ref="W77" ca="1">IF($Q77="Y",VLOOKUP($P77,INDIRECT($Q$3),W$5,0)*INDIRECT($P$2),VLOOKUP($P77,INDIRECT($Q$3),W$5,0))</f>
        <v>98885.72066793227</v>
      </c>
      <c r="X77" s="394" cm="1">
        <f t="array" aca="1" ref="X77" ca="1">IF($Q77="Y",VLOOKUP($P77,INDIRECT($Q$3),X$5,0)*INDIRECT($P$2),VLOOKUP($P77,INDIRECT($Q$3),X$5,0))</f>
        <v>104071.89818906919</v>
      </c>
      <c r="Y77" s="394" cm="1">
        <f t="array" aca="1" ref="Y77" ca="1">IF($Q77="Y",VLOOKUP($P77,INDIRECT($Q$3),Y$5,0)*INDIRECT($P$2),VLOOKUP($P77,INDIRECT($Q$3),Y$5,0))</f>
        <v>110386.70277615129</v>
      </c>
      <c r="Z77" s="394" cm="1">
        <f t="array" aca="1" ref="Z77" ca="1">IF($Q77="Y",VLOOKUP($P77,INDIRECT($Q$3),Z$5,0)*INDIRECT($P$2),VLOOKUP($P77,INDIRECT($Q$3),Z$5,0))</f>
        <v>116701.50736323326</v>
      </c>
      <c r="AA77" s="406" t="str">
        <f t="shared" si="62"/>
        <v>02870C</v>
      </c>
      <c r="AB77" s="406" t="str">
        <f t="shared" si="63"/>
        <v>Y</v>
      </c>
      <c r="AC77" s="412" t="str">
        <f t="shared" si="64"/>
        <v>Data Engineer I</v>
      </c>
      <c r="AD77" s="406">
        <f t="shared" si="65"/>
        <v>65</v>
      </c>
      <c r="AE77" s="398" t="str">
        <f t="shared" si="66"/>
        <v>E</v>
      </c>
      <c r="AF77" s="403">
        <f t="shared" ref="AF77:AL81" ca="1" si="78">IF($AE77="N",ROUND(T77,3),IF($AE77="E",ROUNDUP(T77/2080,3),"check"))</f>
        <v>40.765999999999998</v>
      </c>
      <c r="AG77" s="403">
        <f t="shared" ca="1" si="78"/>
        <v>42.908999999999999</v>
      </c>
      <c r="AH77" s="403">
        <f t="shared" ca="1" si="78"/>
        <v>45.153999999999996</v>
      </c>
      <c r="AI77" s="403">
        <f t="shared" ca="1" si="78"/>
        <v>47.541999999999994</v>
      </c>
      <c r="AJ77" s="403">
        <f t="shared" ca="1" si="78"/>
        <v>50.034999999999997</v>
      </c>
      <c r="AK77" s="403">
        <f t="shared" ca="1" si="78"/>
        <v>53.070999999999998</v>
      </c>
      <c r="AL77" s="403">
        <f t="shared" ca="1" si="78"/>
        <v>56.106999999999999</v>
      </c>
    </row>
    <row r="78" spans="1:39" ht="12.75" customHeight="1">
      <c r="A78" s="259" t="s">
        <v>16</v>
      </c>
      <c r="B78" s="584" t="s">
        <v>592</v>
      </c>
      <c r="C78" s="584">
        <v>104</v>
      </c>
      <c r="D78" s="606" t="s">
        <v>600</v>
      </c>
      <c r="E78" s="600">
        <v>545</v>
      </c>
      <c r="F78" s="586">
        <v>12</v>
      </c>
      <c r="G78" s="285">
        <f t="shared" ca="1" si="77"/>
        <v>94189.328545995362</v>
      </c>
      <c r="H78" s="285">
        <f t="shared" ca="1" si="77"/>
        <v>99146.660899917493</v>
      </c>
      <c r="I78" s="285">
        <f t="shared" ca="1" si="77"/>
        <v>104364.90584671641</v>
      </c>
      <c r="J78" s="285">
        <f t="shared" ca="1" si="77"/>
        <v>109857.7961737071</v>
      </c>
      <c r="K78" s="285">
        <f t="shared" ca="1" si="77"/>
        <v>115639.78568848952</v>
      </c>
      <c r="L78" s="285">
        <f t="shared" ca="1" si="77"/>
        <v>121726.08953158444</v>
      </c>
      <c r="M78" s="285">
        <f t="shared" ca="1" si="77"/>
        <v>128132.72564085896</v>
      </c>
      <c r="P78" s="409" t="str">
        <f t="shared" si="59"/>
        <v>52942C</v>
      </c>
      <c r="Q78" s="397" t="s">
        <v>826</v>
      </c>
      <c r="R78" s="409" t="str">
        <f t="shared" si="60"/>
        <v>Data Engineer II</v>
      </c>
      <c r="S78" s="397">
        <f t="shared" si="61"/>
        <v>104</v>
      </c>
      <c r="T78" s="394" cm="1">
        <f t="array" aca="1" ref="T78" ca="1">IF($Q78="Y",VLOOKUP($P78,INDIRECT($Q$3),T$5,0)*INDIRECT($P$2),VLOOKUP($P78,INDIRECT($Q$3),T$5,0))</f>
        <v>94189.328545995362</v>
      </c>
      <c r="U78" s="394" cm="1">
        <f t="array" aca="1" ref="U78" ca="1">IF($Q78="Y",VLOOKUP($P78,INDIRECT($Q$3),U$5,0)*INDIRECT($P$2),VLOOKUP($P78,INDIRECT($Q$3),U$5,0))</f>
        <v>99146.660899917493</v>
      </c>
      <c r="V78" s="394" cm="1">
        <f t="array" aca="1" ref="V78" ca="1">IF($Q78="Y",VLOOKUP($P78,INDIRECT($Q$3),V$5,0)*INDIRECT($P$2),VLOOKUP($P78,INDIRECT($Q$3),V$5,0))</f>
        <v>104364.90584671641</v>
      </c>
      <c r="W78" s="394" cm="1">
        <f t="array" aca="1" ref="W78" ca="1">IF($Q78="Y",VLOOKUP($P78,INDIRECT($Q$3),W$5,0)*INDIRECT($P$2),VLOOKUP($P78,INDIRECT($Q$3),W$5,0))</f>
        <v>109857.7961737071</v>
      </c>
      <c r="X78" s="394" cm="1">
        <f t="array" aca="1" ref="X78" ca="1">IF($Q78="Y",VLOOKUP($P78,INDIRECT($Q$3),X$5,0)*INDIRECT($P$2),VLOOKUP($P78,INDIRECT($Q$3),X$5,0))</f>
        <v>115639.78568848952</v>
      </c>
      <c r="Y78" s="394" cm="1">
        <f t="array" aca="1" ref="Y78" ca="1">IF($Q78="Y",VLOOKUP($P78,INDIRECT($Q$3),Y$5,0)*INDIRECT($P$2),VLOOKUP($P78,INDIRECT($Q$3),Y$5,0))</f>
        <v>121726.08953158444</v>
      </c>
      <c r="Z78" s="394" cm="1">
        <f t="array" aca="1" ref="Z78" ca="1">IF($Q78="Y",VLOOKUP($P78,INDIRECT($Q$3),Z$5,0)*INDIRECT($P$2),VLOOKUP($P78,INDIRECT($Q$3),Z$5,0))</f>
        <v>128132.72564085896</v>
      </c>
      <c r="AA78" s="406" t="str">
        <f t="shared" si="62"/>
        <v>52942C</v>
      </c>
      <c r="AB78" s="406" t="str">
        <f t="shared" si="63"/>
        <v>Y</v>
      </c>
      <c r="AC78" s="412" t="str">
        <f t="shared" si="64"/>
        <v>Data Engineer II</v>
      </c>
      <c r="AD78" s="406">
        <f t="shared" si="65"/>
        <v>104</v>
      </c>
      <c r="AE78" s="398" t="str">
        <f t="shared" si="66"/>
        <v>E</v>
      </c>
      <c r="AF78" s="403">
        <f t="shared" ca="1" si="78"/>
        <v>45.283999999999999</v>
      </c>
      <c r="AG78" s="403">
        <f t="shared" ca="1" si="78"/>
        <v>47.666999999999994</v>
      </c>
      <c r="AH78" s="403">
        <f t="shared" ca="1" si="78"/>
        <v>50.175999999999995</v>
      </c>
      <c r="AI78" s="403">
        <f t="shared" ca="1" si="78"/>
        <v>52.817</v>
      </c>
      <c r="AJ78" s="403">
        <f t="shared" ca="1" si="78"/>
        <v>55.596999999999994</v>
      </c>
      <c r="AK78" s="403">
        <f t="shared" ca="1" si="78"/>
        <v>58.522999999999996</v>
      </c>
      <c r="AL78" s="403">
        <f t="shared" ca="1" si="78"/>
        <v>61.602999999999994</v>
      </c>
    </row>
    <row r="79" spans="1:39" ht="12.75" customHeight="1">
      <c r="A79" s="259" t="s">
        <v>16</v>
      </c>
      <c r="B79" s="584" t="s">
        <v>719</v>
      </c>
      <c r="C79" s="584">
        <v>122</v>
      </c>
      <c r="D79" s="606" t="s">
        <v>702</v>
      </c>
      <c r="E79" s="600">
        <v>478</v>
      </c>
      <c r="F79" s="586">
        <v>10</v>
      </c>
      <c r="G79" s="285">
        <f t="shared" ca="1" si="77"/>
        <v>79264.321124999988</v>
      </c>
      <c r="H79" s="285">
        <f t="shared" ca="1" si="77"/>
        <v>83248.906124999994</v>
      </c>
      <c r="I79" s="285">
        <f t="shared" ca="1" si="77"/>
        <v>87747.631124999985</v>
      </c>
      <c r="J79" s="285">
        <f t="shared" ca="1" si="77"/>
        <v>92249.569499999983</v>
      </c>
      <c r="K79" s="285">
        <f t="shared" ca="1" si="77"/>
        <v>96960.377249999976</v>
      </c>
      <c r="L79" s="285">
        <f t="shared" ca="1" si="77"/>
        <v>102860.13374999998</v>
      </c>
      <c r="M79" s="285">
        <f t="shared" ca="1" si="77"/>
        <v>108760.96137499998</v>
      </c>
      <c r="P79" s="409" t="str">
        <f t="shared" si="59"/>
        <v>53002C</v>
      </c>
      <c r="Q79" s="397" t="s">
        <v>826</v>
      </c>
      <c r="R79" s="409" t="str">
        <f t="shared" si="60"/>
        <v>Data Scientist - MPD</v>
      </c>
      <c r="S79" s="397">
        <f t="shared" si="61"/>
        <v>122</v>
      </c>
      <c r="T79" s="394" cm="1">
        <f t="array" aca="1" ref="T79" ca="1">IF($Q79="Y",VLOOKUP($P79,INDIRECT($Q$3),T$5,0)*INDIRECT($P$2),VLOOKUP($P79,INDIRECT($Q$3),T$5,0))</f>
        <v>79264.321124999988</v>
      </c>
      <c r="U79" s="394" cm="1">
        <f t="array" aca="1" ref="U79" ca="1">IF($Q79="Y",VLOOKUP($P79,INDIRECT($Q$3),U$5,0)*INDIRECT($P$2),VLOOKUP($P79,INDIRECT($Q$3),U$5,0))</f>
        <v>83248.906124999994</v>
      </c>
      <c r="V79" s="394" cm="1">
        <f t="array" aca="1" ref="V79" ca="1">IF($Q79="Y",VLOOKUP($P79,INDIRECT($Q$3),V$5,0)*INDIRECT($P$2),VLOOKUP($P79,INDIRECT($Q$3),V$5,0))</f>
        <v>87747.631124999985</v>
      </c>
      <c r="W79" s="394" cm="1">
        <f t="array" aca="1" ref="W79" ca="1">IF($Q79="Y",VLOOKUP($P79,INDIRECT($Q$3),W$5,0)*INDIRECT($P$2),VLOOKUP($P79,INDIRECT($Q$3),W$5,0))</f>
        <v>92249.569499999983</v>
      </c>
      <c r="X79" s="394" cm="1">
        <f t="array" aca="1" ref="X79" ca="1">IF($Q79="Y",VLOOKUP($P79,INDIRECT($Q$3),X$5,0)*INDIRECT($P$2),VLOOKUP($P79,INDIRECT($Q$3),X$5,0))</f>
        <v>96960.377249999976</v>
      </c>
      <c r="Y79" s="394" cm="1">
        <f t="array" aca="1" ref="Y79" ca="1">IF($Q79="Y",VLOOKUP($P79,INDIRECT($Q$3),Y$5,0)*INDIRECT($P$2),VLOOKUP($P79,INDIRECT($Q$3),Y$5,0))</f>
        <v>102860.13374999998</v>
      </c>
      <c r="Z79" s="394" cm="1">
        <f t="array" aca="1" ref="Z79" ca="1">IF($Q79="Y",VLOOKUP($P79,INDIRECT($Q$3),Z$5,0)*INDIRECT($P$2),VLOOKUP($P79,INDIRECT($Q$3),Z$5,0))</f>
        <v>108760.96137499998</v>
      </c>
      <c r="AA79" s="406" t="str">
        <f t="shared" si="62"/>
        <v>53002C</v>
      </c>
      <c r="AB79" s="406" t="str">
        <f t="shared" si="63"/>
        <v>Y</v>
      </c>
      <c r="AC79" s="412" t="str">
        <f t="shared" si="64"/>
        <v>Data Scientist - MPD</v>
      </c>
      <c r="AD79" s="406">
        <f t="shared" si="65"/>
        <v>122</v>
      </c>
      <c r="AE79" s="398" t="str">
        <f t="shared" si="66"/>
        <v>E</v>
      </c>
      <c r="AF79" s="403">
        <f t="shared" ca="1" si="78"/>
        <v>38.107999999999997</v>
      </c>
      <c r="AG79" s="403">
        <f t="shared" ca="1" si="78"/>
        <v>40.024000000000001</v>
      </c>
      <c r="AH79" s="403">
        <f t="shared" ca="1" si="78"/>
        <v>42.186999999999998</v>
      </c>
      <c r="AI79" s="403">
        <f t="shared" ca="1" si="78"/>
        <v>44.350999999999999</v>
      </c>
      <c r="AJ79" s="403">
        <f t="shared" ca="1" si="78"/>
        <v>46.616</v>
      </c>
      <c r="AK79" s="403">
        <f t="shared" ca="1" si="78"/>
        <v>49.451999999999998</v>
      </c>
      <c r="AL79" s="403">
        <f t="shared" ca="1" si="78"/>
        <v>52.288999999999994</v>
      </c>
    </row>
    <row r="80" spans="1:39" ht="12.75" customHeight="1">
      <c r="A80" s="259" t="s">
        <v>16</v>
      </c>
      <c r="B80" s="584" t="s">
        <v>400</v>
      </c>
      <c r="C80" s="584">
        <v>65</v>
      </c>
      <c r="D80" s="606" t="s">
        <v>548</v>
      </c>
      <c r="E80" s="600">
        <v>508</v>
      </c>
      <c r="F80" s="586">
        <v>11</v>
      </c>
      <c r="G80" s="285">
        <f t="shared" ca="1" si="77"/>
        <v>84792.651121495786</v>
      </c>
      <c r="H80" s="285">
        <f t="shared" ca="1" si="77"/>
        <v>89249.100132131149</v>
      </c>
      <c r="I80" s="285">
        <f t="shared" ca="1" si="77"/>
        <v>93918.76199974434</v>
      </c>
      <c r="J80" s="285">
        <f t="shared" ca="1" si="77"/>
        <v>98885.72066793227</v>
      </c>
      <c r="K80" s="285">
        <f t="shared" ca="1" si="77"/>
        <v>104071.89818906919</v>
      </c>
      <c r="L80" s="285">
        <f t="shared" ca="1" si="77"/>
        <v>110386.70277615129</v>
      </c>
      <c r="M80" s="285">
        <f t="shared" ca="1" si="77"/>
        <v>116701.50736323326</v>
      </c>
      <c r="P80" s="409" t="str">
        <f t="shared" si="59"/>
        <v>02945C</v>
      </c>
      <c r="Q80" s="397" t="s">
        <v>826</v>
      </c>
      <c r="R80" s="409" t="str">
        <f t="shared" si="60"/>
        <v>Data Scientist I</v>
      </c>
      <c r="S80" s="397">
        <f t="shared" si="61"/>
        <v>65</v>
      </c>
      <c r="T80" s="394" cm="1">
        <f t="array" aca="1" ref="T80" ca="1">IF($Q80="Y",VLOOKUP($P80,INDIRECT($Q$3),T$5,0)*INDIRECT($P$2),VLOOKUP($P80,INDIRECT($Q$3),T$5,0))</f>
        <v>84792.651121495786</v>
      </c>
      <c r="U80" s="394" cm="1">
        <f t="array" aca="1" ref="U80" ca="1">IF($Q80="Y",VLOOKUP($P80,INDIRECT($Q$3),U$5,0)*INDIRECT($P$2),VLOOKUP($P80,INDIRECT($Q$3),U$5,0))</f>
        <v>89249.100132131149</v>
      </c>
      <c r="V80" s="394" cm="1">
        <f t="array" aca="1" ref="V80" ca="1">IF($Q80="Y",VLOOKUP($P80,INDIRECT($Q$3),V$5,0)*INDIRECT($P$2),VLOOKUP($P80,INDIRECT($Q$3),V$5,0))</f>
        <v>93918.76199974434</v>
      </c>
      <c r="W80" s="394" cm="1">
        <f t="array" aca="1" ref="W80" ca="1">IF($Q80="Y",VLOOKUP($P80,INDIRECT($Q$3),W$5,0)*INDIRECT($P$2),VLOOKUP($P80,INDIRECT($Q$3),W$5,0))</f>
        <v>98885.72066793227</v>
      </c>
      <c r="X80" s="394" cm="1">
        <f t="array" aca="1" ref="X80" ca="1">IF($Q80="Y",VLOOKUP($P80,INDIRECT($Q$3),X$5,0)*INDIRECT($P$2),VLOOKUP($P80,INDIRECT($Q$3),X$5,0))</f>
        <v>104071.89818906919</v>
      </c>
      <c r="Y80" s="394" cm="1">
        <f t="array" aca="1" ref="Y80" ca="1">IF($Q80="Y",VLOOKUP($P80,INDIRECT($Q$3),Y$5,0)*INDIRECT($P$2),VLOOKUP($P80,INDIRECT($Q$3),Y$5,0))</f>
        <v>110386.70277615129</v>
      </c>
      <c r="Z80" s="394" cm="1">
        <f t="array" aca="1" ref="Z80" ca="1">IF($Q80="Y",VLOOKUP($P80,INDIRECT($Q$3),Z$5,0)*INDIRECT($P$2),VLOOKUP($P80,INDIRECT($Q$3),Z$5,0))</f>
        <v>116701.50736323326</v>
      </c>
      <c r="AA80" s="406" t="str">
        <f t="shared" si="62"/>
        <v>02945C</v>
      </c>
      <c r="AB80" s="406" t="str">
        <f t="shared" si="63"/>
        <v>Y</v>
      </c>
      <c r="AC80" s="412" t="str">
        <f t="shared" si="64"/>
        <v>Data Scientist I</v>
      </c>
      <c r="AD80" s="406">
        <f t="shared" si="65"/>
        <v>65</v>
      </c>
      <c r="AE80" s="398" t="str">
        <f t="shared" si="66"/>
        <v>E</v>
      </c>
      <c r="AF80" s="403">
        <f t="shared" ca="1" si="78"/>
        <v>40.765999999999998</v>
      </c>
      <c r="AG80" s="403">
        <f t="shared" ca="1" si="78"/>
        <v>42.908999999999999</v>
      </c>
      <c r="AH80" s="403">
        <f t="shared" ca="1" si="78"/>
        <v>45.153999999999996</v>
      </c>
      <c r="AI80" s="403">
        <f t="shared" ca="1" si="78"/>
        <v>47.541999999999994</v>
      </c>
      <c r="AJ80" s="403">
        <f t="shared" ca="1" si="78"/>
        <v>50.034999999999997</v>
      </c>
      <c r="AK80" s="403">
        <f t="shared" ca="1" si="78"/>
        <v>53.070999999999998</v>
      </c>
      <c r="AL80" s="403">
        <f t="shared" ca="1" si="78"/>
        <v>56.106999999999999</v>
      </c>
    </row>
    <row r="81" spans="1:39" ht="12.75" customHeight="1">
      <c r="A81" s="259" t="s">
        <v>16</v>
      </c>
      <c r="B81" s="584" t="s">
        <v>655</v>
      </c>
      <c r="C81" s="584">
        <v>104</v>
      </c>
      <c r="D81" s="606" t="s">
        <v>549</v>
      </c>
      <c r="E81" s="600">
        <v>545</v>
      </c>
      <c r="F81" s="586">
        <v>12</v>
      </c>
      <c r="G81" s="285">
        <f t="shared" ca="1" si="77"/>
        <v>94189.328545995362</v>
      </c>
      <c r="H81" s="285">
        <f t="shared" ca="1" si="77"/>
        <v>99146.660899917493</v>
      </c>
      <c r="I81" s="285">
        <f t="shared" ca="1" si="77"/>
        <v>104364.90584671641</v>
      </c>
      <c r="J81" s="285">
        <f t="shared" ca="1" si="77"/>
        <v>109857.7961737071</v>
      </c>
      <c r="K81" s="285">
        <f t="shared" ca="1" si="77"/>
        <v>115639.78568848952</v>
      </c>
      <c r="L81" s="285">
        <f t="shared" ca="1" si="77"/>
        <v>121726.08953158444</v>
      </c>
      <c r="M81" s="285">
        <f t="shared" ca="1" si="77"/>
        <v>128132.72564085896</v>
      </c>
      <c r="P81" s="409" t="str">
        <f t="shared" si="59"/>
        <v>52940C</v>
      </c>
      <c r="Q81" s="397" t="s">
        <v>826</v>
      </c>
      <c r="R81" s="409" t="str">
        <f t="shared" si="60"/>
        <v>Data Scientist II</v>
      </c>
      <c r="S81" s="397">
        <f t="shared" si="61"/>
        <v>104</v>
      </c>
      <c r="T81" s="394" cm="1">
        <f t="array" aca="1" ref="T81" ca="1">IF($Q81="Y",VLOOKUP($P81,INDIRECT($Q$3),T$5,0)*INDIRECT($P$2),VLOOKUP($P81,INDIRECT($Q$3),T$5,0))</f>
        <v>94189.328545995362</v>
      </c>
      <c r="U81" s="394" cm="1">
        <f t="array" aca="1" ref="U81" ca="1">IF($Q81="Y",VLOOKUP($P81,INDIRECT($Q$3),U$5,0)*INDIRECT($P$2),VLOOKUP($P81,INDIRECT($Q$3),U$5,0))</f>
        <v>99146.660899917493</v>
      </c>
      <c r="V81" s="394" cm="1">
        <f t="array" aca="1" ref="V81" ca="1">IF($Q81="Y",VLOOKUP($P81,INDIRECT($Q$3),V$5,0)*INDIRECT($P$2),VLOOKUP($P81,INDIRECT($Q$3),V$5,0))</f>
        <v>104364.90584671641</v>
      </c>
      <c r="W81" s="394" cm="1">
        <f t="array" aca="1" ref="W81" ca="1">IF($Q81="Y",VLOOKUP($P81,INDIRECT($Q$3),W$5,0)*INDIRECT($P$2),VLOOKUP($P81,INDIRECT($Q$3),W$5,0))</f>
        <v>109857.7961737071</v>
      </c>
      <c r="X81" s="394" cm="1">
        <f t="array" aca="1" ref="X81" ca="1">IF($Q81="Y",VLOOKUP($P81,INDIRECT($Q$3),X$5,0)*INDIRECT($P$2),VLOOKUP($P81,INDIRECT($Q$3),X$5,0))</f>
        <v>115639.78568848952</v>
      </c>
      <c r="Y81" s="394" cm="1">
        <f t="array" aca="1" ref="Y81" ca="1">IF($Q81="Y",VLOOKUP($P81,INDIRECT($Q$3),Y$5,0)*INDIRECT($P$2),VLOOKUP($P81,INDIRECT($Q$3),Y$5,0))</f>
        <v>121726.08953158444</v>
      </c>
      <c r="Z81" s="394" cm="1">
        <f t="array" aca="1" ref="Z81" ca="1">IF($Q81="Y",VLOOKUP($P81,INDIRECT($Q$3),Z$5,0)*INDIRECT($P$2),VLOOKUP($P81,INDIRECT($Q$3),Z$5,0))</f>
        <v>128132.72564085896</v>
      </c>
      <c r="AA81" s="406" t="str">
        <f t="shared" si="62"/>
        <v>52940C</v>
      </c>
      <c r="AB81" s="406" t="str">
        <f t="shared" si="63"/>
        <v>Y</v>
      </c>
      <c r="AC81" s="412" t="str">
        <f t="shared" si="64"/>
        <v>Data Scientist II</v>
      </c>
      <c r="AD81" s="406">
        <f t="shared" si="65"/>
        <v>104</v>
      </c>
      <c r="AE81" s="398" t="str">
        <f t="shared" si="66"/>
        <v>E</v>
      </c>
      <c r="AF81" s="403">
        <f t="shared" ca="1" si="78"/>
        <v>45.283999999999999</v>
      </c>
      <c r="AG81" s="403">
        <f t="shared" ca="1" si="78"/>
        <v>47.666999999999994</v>
      </c>
      <c r="AH81" s="403">
        <f t="shared" ca="1" si="78"/>
        <v>50.175999999999995</v>
      </c>
      <c r="AI81" s="403">
        <f t="shared" ca="1" si="78"/>
        <v>52.817</v>
      </c>
      <c r="AJ81" s="403">
        <f t="shared" ca="1" si="78"/>
        <v>55.596999999999994</v>
      </c>
      <c r="AK81" s="403">
        <f t="shared" ca="1" si="78"/>
        <v>58.522999999999996</v>
      </c>
      <c r="AL81" s="403">
        <f t="shared" ca="1" si="78"/>
        <v>61.602999999999994</v>
      </c>
    </row>
    <row r="82" spans="1:39" ht="12.75" customHeight="1">
      <c r="A82" s="259" t="s">
        <v>16</v>
      </c>
      <c r="B82" s="584" t="s">
        <v>1001</v>
      </c>
      <c r="C82" s="584">
        <v>65</v>
      </c>
      <c r="D82" s="606" t="s">
        <v>1002</v>
      </c>
      <c r="E82" s="600">
        <v>508</v>
      </c>
      <c r="F82" s="586">
        <v>11</v>
      </c>
      <c r="G82" s="285">
        <f>T82</f>
        <v>84792.651121495786</v>
      </c>
      <c r="H82" s="285">
        <f t="shared" si="53"/>
        <v>89249.100132131149</v>
      </c>
      <c r="I82" s="285">
        <f t="shared" si="54"/>
        <v>93918.76199974434</v>
      </c>
      <c r="J82" s="285">
        <f t="shared" si="55"/>
        <v>98885.72066793227</v>
      </c>
      <c r="K82" s="285">
        <f t="shared" si="56"/>
        <v>104071.89818906919</v>
      </c>
      <c r="L82" s="285">
        <f t="shared" si="57"/>
        <v>110386.70277615129</v>
      </c>
      <c r="M82" s="285">
        <f t="shared" si="58"/>
        <v>116701.50736323326</v>
      </c>
      <c r="P82" s="409" t="str">
        <f t="shared" si="59"/>
        <v>53084C</v>
      </c>
      <c r="Q82" s="397" t="s">
        <v>826</v>
      </c>
      <c r="R82" s="409" t="str">
        <f t="shared" si="60"/>
        <v>Database Engineer II</v>
      </c>
      <c r="S82" s="397">
        <f t="shared" si="61"/>
        <v>65</v>
      </c>
      <c r="T82" s="394">
        <v>84792.651121495786</v>
      </c>
      <c r="U82" s="394">
        <v>89249.100132131149</v>
      </c>
      <c r="V82" s="394">
        <v>93918.76199974434</v>
      </c>
      <c r="W82" s="394">
        <v>98885.72066793227</v>
      </c>
      <c r="X82" s="394">
        <v>104071.89818906919</v>
      </c>
      <c r="Y82" s="394">
        <v>110386.70277615129</v>
      </c>
      <c r="Z82" s="394">
        <v>116701.50736323326</v>
      </c>
      <c r="AA82" s="406" t="str">
        <f t="shared" si="62"/>
        <v>53084C</v>
      </c>
      <c r="AB82" s="406" t="str">
        <f t="shared" si="63"/>
        <v>Y</v>
      </c>
      <c r="AC82" s="412" t="str">
        <f t="shared" si="64"/>
        <v>Database Engineer II</v>
      </c>
      <c r="AD82" s="406">
        <f t="shared" si="65"/>
        <v>65</v>
      </c>
      <c r="AE82" s="398" t="str">
        <f t="shared" si="66"/>
        <v>E</v>
      </c>
      <c r="AF82" s="403">
        <f>IF($AE82="N",ROUND(T82,3),IF($AE82="E",ROUNDUP(T82/2080,3),"check"))</f>
        <v>40.765999999999998</v>
      </c>
      <c r="AG82" s="403">
        <f t="shared" si="67"/>
        <v>42.908999999999999</v>
      </c>
      <c r="AH82" s="403">
        <f t="shared" si="68"/>
        <v>45.153999999999996</v>
      </c>
      <c r="AI82" s="403">
        <f t="shared" si="69"/>
        <v>47.541999999999994</v>
      </c>
      <c r="AJ82" s="403">
        <f t="shared" si="70"/>
        <v>50.034999999999997</v>
      </c>
      <c r="AK82" s="403">
        <f t="shared" si="71"/>
        <v>53.070999999999998</v>
      </c>
      <c r="AL82" s="403">
        <f t="shared" si="72"/>
        <v>56.106999999999999</v>
      </c>
      <c r="AM82" s="23"/>
    </row>
    <row r="83" spans="1:39" ht="12.75" customHeight="1">
      <c r="A83" s="259" t="s">
        <v>16</v>
      </c>
      <c r="B83" s="584" t="s">
        <v>993</v>
      </c>
      <c r="C83" s="584" t="s">
        <v>235</v>
      </c>
      <c r="D83" s="606" t="s">
        <v>994</v>
      </c>
      <c r="E83" s="600">
        <v>455</v>
      </c>
      <c r="F83" s="586">
        <v>10</v>
      </c>
      <c r="G83" s="285">
        <f>T83</f>
        <v>79264</v>
      </c>
      <c r="H83" s="285">
        <f t="shared" si="53"/>
        <v>83249</v>
      </c>
      <c r="I83" s="285">
        <f t="shared" si="54"/>
        <v>87748</v>
      </c>
      <c r="J83" s="285">
        <f t="shared" si="55"/>
        <v>92249</v>
      </c>
      <c r="K83" s="285">
        <f t="shared" si="56"/>
        <v>96961</v>
      </c>
      <c r="L83" s="285">
        <f t="shared" si="57"/>
        <v>102861</v>
      </c>
      <c r="M83" s="285">
        <f t="shared" si="58"/>
        <v>108760</v>
      </c>
      <c r="P83" s="409" t="str">
        <f t="shared" si="59"/>
        <v>01545C</v>
      </c>
      <c r="Q83" s="397" t="s">
        <v>826</v>
      </c>
      <c r="R83" s="409" t="str">
        <f t="shared" si="60"/>
        <v>Debt Manager - Non Supervisory</v>
      </c>
      <c r="S83" s="397" t="str">
        <f t="shared" si="61"/>
        <v>51</v>
      </c>
      <c r="T83" s="394">
        <v>79264</v>
      </c>
      <c r="U83" s="394">
        <v>83249</v>
      </c>
      <c r="V83" s="394">
        <v>87748</v>
      </c>
      <c r="W83" s="394">
        <v>92249</v>
      </c>
      <c r="X83" s="394">
        <v>96961</v>
      </c>
      <c r="Y83" s="394">
        <v>102861</v>
      </c>
      <c r="Z83" s="394">
        <v>108760</v>
      </c>
      <c r="AA83" s="406" t="str">
        <f t="shared" si="62"/>
        <v>01545C</v>
      </c>
      <c r="AB83" s="406" t="str">
        <f t="shared" si="63"/>
        <v>Y</v>
      </c>
      <c r="AC83" s="412" t="str">
        <f t="shared" si="64"/>
        <v>Debt Manager - Non Supervisory</v>
      </c>
      <c r="AD83" s="406" t="str">
        <f t="shared" si="65"/>
        <v>51</v>
      </c>
      <c r="AE83" s="398" t="str">
        <f t="shared" si="66"/>
        <v>E</v>
      </c>
      <c r="AF83" s="403">
        <f>IF($AE83="N",ROUND(T83,3),IF($AE83="E",ROUNDUP(T83/2080,3),"check"))</f>
        <v>38.107999999999997</v>
      </c>
      <c r="AG83" s="403">
        <f t="shared" si="67"/>
        <v>40.024000000000001</v>
      </c>
      <c r="AH83" s="403">
        <f t="shared" si="68"/>
        <v>42.186999999999998</v>
      </c>
      <c r="AI83" s="403">
        <f t="shared" si="69"/>
        <v>44.350999999999999</v>
      </c>
      <c r="AJ83" s="403">
        <f t="shared" si="70"/>
        <v>46.616</v>
      </c>
      <c r="AK83" s="403">
        <f t="shared" si="71"/>
        <v>49.452999999999996</v>
      </c>
      <c r="AL83" s="403">
        <f t="shared" si="72"/>
        <v>52.288999999999994</v>
      </c>
    </row>
    <row r="84" spans="1:39" ht="12.75" customHeight="1">
      <c r="A84" s="259" t="s">
        <v>16</v>
      </c>
      <c r="B84" s="584" t="s">
        <v>487</v>
      </c>
      <c r="C84" s="584">
        <v>58</v>
      </c>
      <c r="D84" s="606" t="s">
        <v>486</v>
      </c>
      <c r="E84" s="600">
        <v>488</v>
      </c>
      <c r="F84" s="586">
        <v>10</v>
      </c>
      <c r="G84" s="285">
        <f t="shared" ref="G84:G95" ca="1" si="79">T84</f>
        <v>83591.451927254471</v>
      </c>
      <c r="H84" s="285">
        <f t="shared" ca="1" si="53"/>
        <v>88261.113794867648</v>
      </c>
      <c r="I84" s="285">
        <f t="shared" ca="1" si="54"/>
        <v>92675.520833704562</v>
      </c>
      <c r="J84" s="285">
        <f t="shared" ca="1" si="55"/>
        <v>97303.140729519291</v>
      </c>
      <c r="K84" s="285">
        <f t="shared" ca="1" si="56"/>
        <v>102189.01845209593</v>
      </c>
      <c r="L84" s="285">
        <f t="shared" ca="1" si="57"/>
        <v>108234.52326840248</v>
      </c>
      <c r="M84" s="285">
        <f t="shared" ca="1" si="58"/>
        <v>114280.02808470896</v>
      </c>
      <c r="P84" s="409" t="str">
        <f t="shared" si="59"/>
        <v>03033C</v>
      </c>
      <c r="Q84" s="397" t="s">
        <v>826</v>
      </c>
      <c r="R84" s="409" t="str">
        <f t="shared" si="60"/>
        <v>Development Contracts Administrator</v>
      </c>
      <c r="S84" s="397">
        <f t="shared" si="61"/>
        <v>58</v>
      </c>
      <c r="T84" s="394" cm="1">
        <f t="array" aca="1" ref="T84" ca="1">IF($Q84="Y",VLOOKUP($P84,INDIRECT($Q$3),T$5,0)*INDIRECT($P$2),VLOOKUP($P84,INDIRECT($Q$3),T$5,0))</f>
        <v>83591.451927254471</v>
      </c>
      <c r="U84" s="394" cm="1">
        <f t="array" aca="1" ref="U84" ca="1">IF($Q84="Y",VLOOKUP($P84,INDIRECT($Q$3),U$5,0)*INDIRECT($P$2),VLOOKUP($P84,INDIRECT($Q$3),U$5,0))</f>
        <v>88261.113794867648</v>
      </c>
      <c r="V84" s="394" cm="1">
        <f t="array" aca="1" ref="V84" ca="1">IF($Q84="Y",VLOOKUP($P84,INDIRECT($Q$3),V$5,0)*INDIRECT($P$2),VLOOKUP($P84,INDIRECT($Q$3),V$5,0))</f>
        <v>92675.520833704562</v>
      </c>
      <c r="W84" s="394" cm="1">
        <f t="array" aca="1" ref="W84" ca="1">IF($Q84="Y",VLOOKUP($P84,INDIRECT($Q$3),W$5,0)*INDIRECT($P$2),VLOOKUP($P84,INDIRECT($Q$3),W$5,0))</f>
        <v>97303.140729519291</v>
      </c>
      <c r="X84" s="394" cm="1">
        <f t="array" aca="1" ref="X84" ca="1">IF($Q84="Y",VLOOKUP($P84,INDIRECT($Q$3),X$5,0)*INDIRECT($P$2),VLOOKUP($P84,INDIRECT($Q$3),X$5,0))</f>
        <v>102189.01845209593</v>
      </c>
      <c r="Y84" s="394" cm="1">
        <f t="array" aca="1" ref="Y84" ca="1">IF($Q84="Y",VLOOKUP($P84,INDIRECT($Q$3),Y$5,0)*INDIRECT($P$2),VLOOKUP($P84,INDIRECT($Q$3),Y$5,0))</f>
        <v>108234.52326840248</v>
      </c>
      <c r="Z84" s="394" cm="1">
        <f t="array" aca="1" ref="Z84" ca="1">IF($Q84="Y",VLOOKUP($P84,INDIRECT($Q$3),Z$5,0)*INDIRECT($P$2),VLOOKUP($P84,INDIRECT($Q$3),Z$5,0))</f>
        <v>114280.02808470896</v>
      </c>
      <c r="AA84" s="406" t="str">
        <f t="shared" si="62"/>
        <v>03033C</v>
      </c>
      <c r="AB84" s="406" t="str">
        <f t="shared" si="63"/>
        <v>Y</v>
      </c>
      <c r="AC84" s="412" t="str">
        <f t="shared" si="64"/>
        <v>Development Contracts Administrator</v>
      </c>
      <c r="AD84" s="406">
        <f t="shared" si="65"/>
        <v>58</v>
      </c>
      <c r="AE84" s="398" t="str">
        <f t="shared" si="66"/>
        <v>E</v>
      </c>
      <c r="AF84" s="403">
        <f t="shared" ref="AF84:AF95" ca="1" si="80">IF($AE84="N",ROUND(T84,3),IF($AE84="E",ROUNDUP(T84/2080,3),"check"))</f>
        <v>40.189</v>
      </c>
      <c r="AG84" s="403">
        <f t="shared" ca="1" si="67"/>
        <v>42.433999999999997</v>
      </c>
      <c r="AH84" s="403">
        <f t="shared" ca="1" si="68"/>
        <v>44.555999999999997</v>
      </c>
      <c r="AI84" s="403">
        <f t="shared" ca="1" si="69"/>
        <v>46.780999999999999</v>
      </c>
      <c r="AJ84" s="403">
        <f t="shared" ca="1" si="70"/>
        <v>49.129999999999995</v>
      </c>
      <c r="AK84" s="403">
        <f t="shared" ca="1" si="71"/>
        <v>52.035999999999994</v>
      </c>
      <c r="AL84" s="403">
        <f t="shared" ca="1" si="72"/>
        <v>54.942999999999998</v>
      </c>
    </row>
    <row r="85" spans="1:39" ht="12.75" customHeight="1">
      <c r="A85" s="259" t="s">
        <v>16</v>
      </c>
      <c r="B85" s="584" t="s">
        <v>71</v>
      </c>
      <c r="C85" s="584">
        <v>51</v>
      </c>
      <c r="D85" s="606" t="s">
        <v>72</v>
      </c>
      <c r="E85" s="600">
        <v>480</v>
      </c>
      <c r="F85" s="586">
        <v>10</v>
      </c>
      <c r="G85" s="285">
        <f t="shared" ca="1" si="79"/>
        <v>79264.131830000042</v>
      </c>
      <c r="H85" s="285">
        <f t="shared" ca="1" si="53"/>
        <v>83249.110156895695</v>
      </c>
      <c r="I85" s="285">
        <f t="shared" ca="1" si="54"/>
        <v>87747.601139329505</v>
      </c>
      <c r="J85" s="285">
        <f t="shared" ca="1" si="55"/>
        <v>92249.09511974889</v>
      </c>
      <c r="K85" s="285">
        <f t="shared" ca="1" si="56"/>
        <v>96960.798959160515</v>
      </c>
      <c r="L85" s="285">
        <f t="shared" ca="1" si="57"/>
        <v>102860.63051585447</v>
      </c>
      <c r="M85" s="285">
        <f t="shared" ca="1" si="58"/>
        <v>108760.4620725484</v>
      </c>
      <c r="P85" s="409" t="str">
        <f t="shared" si="59"/>
        <v>52265C</v>
      </c>
      <c r="Q85" s="397" t="s">
        <v>826</v>
      </c>
      <c r="R85" s="409" t="str">
        <f t="shared" si="60"/>
        <v>Development Finance Analyst</v>
      </c>
      <c r="S85" s="397">
        <f t="shared" si="61"/>
        <v>51</v>
      </c>
      <c r="T85" s="394" cm="1">
        <f t="array" aca="1" ref="T85" ca="1">IF($Q85="Y",VLOOKUP($P85,INDIRECT($Q$3),T$5,0)*INDIRECT($P$2),VLOOKUP($P85,INDIRECT($Q$3),T$5,0))</f>
        <v>79264.131830000042</v>
      </c>
      <c r="U85" s="394" cm="1">
        <f t="array" aca="1" ref="U85" ca="1">IF($Q85="Y",VLOOKUP($P85,INDIRECT($Q$3),U$5,0)*INDIRECT($P$2),VLOOKUP($P85,INDIRECT($Q$3),U$5,0))</f>
        <v>83249.110156895695</v>
      </c>
      <c r="V85" s="394" cm="1">
        <f t="array" aca="1" ref="V85" ca="1">IF($Q85="Y",VLOOKUP($P85,INDIRECT($Q$3),V$5,0)*INDIRECT($P$2),VLOOKUP($P85,INDIRECT($Q$3),V$5,0))</f>
        <v>87747.601139329505</v>
      </c>
      <c r="W85" s="394" cm="1">
        <f t="array" aca="1" ref="W85" ca="1">IF($Q85="Y",VLOOKUP($P85,INDIRECT($Q$3),W$5,0)*INDIRECT($P$2),VLOOKUP($P85,INDIRECT($Q$3),W$5,0))</f>
        <v>92249.09511974889</v>
      </c>
      <c r="X85" s="394" cm="1">
        <f t="array" aca="1" ref="X85" ca="1">IF($Q85="Y",VLOOKUP($P85,INDIRECT($Q$3),X$5,0)*INDIRECT($P$2),VLOOKUP($P85,INDIRECT($Q$3),X$5,0))</f>
        <v>96960.798959160515</v>
      </c>
      <c r="Y85" s="394" cm="1">
        <f t="array" aca="1" ref="Y85" ca="1">IF($Q85="Y",VLOOKUP($P85,INDIRECT($Q$3),Y$5,0)*INDIRECT($P$2),VLOOKUP($P85,INDIRECT($Q$3),Y$5,0))</f>
        <v>102860.63051585447</v>
      </c>
      <c r="Z85" s="394" cm="1">
        <f t="array" aca="1" ref="Z85" ca="1">IF($Q85="Y",VLOOKUP($P85,INDIRECT($Q$3),Z$5,0)*INDIRECT($P$2),VLOOKUP($P85,INDIRECT($Q$3),Z$5,0))</f>
        <v>108760.4620725484</v>
      </c>
      <c r="AA85" s="406" t="str">
        <f t="shared" si="62"/>
        <v>52265C</v>
      </c>
      <c r="AB85" s="406" t="str">
        <f t="shared" si="63"/>
        <v>Y</v>
      </c>
      <c r="AC85" s="412" t="str">
        <f t="shared" si="64"/>
        <v>Development Finance Analyst</v>
      </c>
      <c r="AD85" s="406">
        <f t="shared" si="65"/>
        <v>51</v>
      </c>
      <c r="AE85" s="398" t="str">
        <f t="shared" si="66"/>
        <v>E</v>
      </c>
      <c r="AF85" s="403">
        <f t="shared" ca="1" si="80"/>
        <v>38.107999999999997</v>
      </c>
      <c r="AG85" s="403">
        <f t="shared" ca="1" si="67"/>
        <v>40.024000000000001</v>
      </c>
      <c r="AH85" s="403">
        <f t="shared" ca="1" si="68"/>
        <v>42.186999999999998</v>
      </c>
      <c r="AI85" s="403">
        <f t="shared" ca="1" si="69"/>
        <v>44.350999999999999</v>
      </c>
      <c r="AJ85" s="403">
        <f t="shared" ca="1" si="70"/>
        <v>46.616</v>
      </c>
      <c r="AK85" s="403">
        <f t="shared" ca="1" si="71"/>
        <v>49.452999999999996</v>
      </c>
      <c r="AL85" s="403">
        <f t="shared" ca="1" si="72"/>
        <v>52.288999999999994</v>
      </c>
    </row>
    <row r="86" spans="1:39" ht="12.75" customHeight="1">
      <c r="A86" s="259" t="s">
        <v>16</v>
      </c>
      <c r="B86" s="584" t="s">
        <v>73</v>
      </c>
      <c r="C86" s="584">
        <v>98</v>
      </c>
      <c r="D86" s="606" t="s">
        <v>74</v>
      </c>
      <c r="E86" s="600">
        <v>523</v>
      </c>
      <c r="F86" s="586">
        <v>11</v>
      </c>
      <c r="G86" s="285">
        <f t="shared" ca="1" si="79"/>
        <v>86652.371738004134</v>
      </c>
      <c r="H86" s="285">
        <f t="shared" ca="1" si="53"/>
        <v>91213.174928639171</v>
      </c>
      <c r="I86" s="285">
        <f t="shared" ca="1" si="54"/>
        <v>96013.64138250926</v>
      </c>
      <c r="J86" s="285">
        <f t="shared" ca="1" si="55"/>
        <v>101066.76206890009</v>
      </c>
      <c r="K86" s="285">
        <f t="shared" ca="1" si="56"/>
        <v>106385.53396309342</v>
      </c>
      <c r="L86" s="285">
        <f t="shared" ca="1" si="57"/>
        <v>112157.29279262977</v>
      </c>
      <c r="M86" s="285">
        <f t="shared" ca="1" si="58"/>
        <v>117929.05162216608</v>
      </c>
      <c r="P86" s="409" t="str">
        <f t="shared" si="59"/>
        <v>52890C</v>
      </c>
      <c r="Q86" s="397" t="s">
        <v>826</v>
      </c>
      <c r="R86" s="409" t="str">
        <f t="shared" si="60"/>
        <v>Development Finance Specialist</v>
      </c>
      <c r="S86" s="397">
        <f t="shared" si="61"/>
        <v>98</v>
      </c>
      <c r="T86" s="394" cm="1">
        <f t="array" aca="1" ref="T86" ca="1">IF($Q86="Y",VLOOKUP($P86,INDIRECT($Q$3),T$5,0)*INDIRECT($P$2),VLOOKUP($P86,INDIRECT($Q$3),T$5,0))</f>
        <v>86652.371738004134</v>
      </c>
      <c r="U86" s="394" cm="1">
        <f t="array" aca="1" ref="U86" ca="1">IF($Q86="Y",VLOOKUP($P86,INDIRECT($Q$3),U$5,0)*INDIRECT($P$2),VLOOKUP($P86,INDIRECT($Q$3),U$5,0))</f>
        <v>91213.174928639171</v>
      </c>
      <c r="V86" s="394" cm="1">
        <f t="array" aca="1" ref="V86" ca="1">IF($Q86="Y",VLOOKUP($P86,INDIRECT($Q$3),V$5,0)*INDIRECT($P$2),VLOOKUP($P86,INDIRECT($Q$3),V$5,0))</f>
        <v>96013.64138250926</v>
      </c>
      <c r="W86" s="394" cm="1">
        <f t="array" aca="1" ref="W86" ca="1">IF($Q86="Y",VLOOKUP($P86,INDIRECT($Q$3),W$5,0)*INDIRECT($P$2),VLOOKUP($P86,INDIRECT($Q$3),W$5,0))</f>
        <v>101066.76206890009</v>
      </c>
      <c r="X86" s="394" cm="1">
        <f t="array" aca="1" ref="X86" ca="1">IF($Q86="Y",VLOOKUP($P86,INDIRECT($Q$3),X$5,0)*INDIRECT($P$2),VLOOKUP($P86,INDIRECT($Q$3),X$5,0))</f>
        <v>106385.53396309342</v>
      </c>
      <c r="Y86" s="394" cm="1">
        <f t="array" aca="1" ref="Y86" ca="1">IF($Q86="Y",VLOOKUP($P86,INDIRECT($Q$3),Y$5,0)*INDIRECT($P$2),VLOOKUP($P86,INDIRECT($Q$3),Y$5,0))</f>
        <v>112157.29279262977</v>
      </c>
      <c r="Z86" s="394" cm="1">
        <f t="array" aca="1" ref="Z86" ca="1">IF($Q86="Y",VLOOKUP($P86,INDIRECT($Q$3),Z$5,0)*INDIRECT($P$2),VLOOKUP($P86,INDIRECT($Q$3),Z$5,0))</f>
        <v>117929.05162216608</v>
      </c>
      <c r="AA86" s="406" t="str">
        <f t="shared" si="62"/>
        <v>52890C</v>
      </c>
      <c r="AB86" s="406" t="str">
        <f t="shared" si="63"/>
        <v>Y</v>
      </c>
      <c r="AC86" s="412" t="str">
        <f t="shared" si="64"/>
        <v>Development Finance Specialist</v>
      </c>
      <c r="AD86" s="406">
        <f t="shared" si="65"/>
        <v>98</v>
      </c>
      <c r="AE86" s="398" t="str">
        <f t="shared" si="66"/>
        <v>E</v>
      </c>
      <c r="AF86" s="403">
        <f t="shared" ca="1" si="80"/>
        <v>41.66</v>
      </c>
      <c r="AG86" s="403">
        <f t="shared" ca="1" si="67"/>
        <v>43.852999999999994</v>
      </c>
      <c r="AH86" s="403">
        <f t="shared" ca="1" si="68"/>
        <v>46.160999999999994</v>
      </c>
      <c r="AI86" s="403">
        <f t="shared" ca="1" si="69"/>
        <v>48.589999999999996</v>
      </c>
      <c r="AJ86" s="403">
        <f t="shared" ca="1" si="70"/>
        <v>51.146999999999998</v>
      </c>
      <c r="AK86" s="403">
        <f t="shared" ca="1" si="71"/>
        <v>53.921999999999997</v>
      </c>
      <c r="AL86" s="403">
        <f t="shared" ca="1" si="72"/>
        <v>56.696999999999996</v>
      </c>
    </row>
    <row r="87" spans="1:39" ht="12.75" customHeight="1">
      <c r="A87" s="259" t="s">
        <v>16</v>
      </c>
      <c r="B87" s="584" t="s">
        <v>75</v>
      </c>
      <c r="C87" s="584">
        <v>65</v>
      </c>
      <c r="D87" s="606" t="s">
        <v>76</v>
      </c>
      <c r="E87" s="600">
        <v>500</v>
      </c>
      <c r="F87" s="586">
        <v>11</v>
      </c>
      <c r="G87" s="285">
        <f t="shared" ca="1" si="79"/>
        <v>84792.651121495786</v>
      </c>
      <c r="H87" s="285">
        <f t="shared" ca="1" si="53"/>
        <v>89249.100132131149</v>
      </c>
      <c r="I87" s="285">
        <f t="shared" ca="1" si="54"/>
        <v>93918.76199974434</v>
      </c>
      <c r="J87" s="285">
        <f t="shared" ca="1" si="55"/>
        <v>98885.72066793227</v>
      </c>
      <c r="K87" s="285">
        <f t="shared" ca="1" si="56"/>
        <v>104071.89818906919</v>
      </c>
      <c r="L87" s="285">
        <f t="shared" ca="1" si="57"/>
        <v>110386.70277615129</v>
      </c>
      <c r="M87" s="285">
        <f t="shared" ca="1" si="58"/>
        <v>116701.50736323326</v>
      </c>
      <c r="P87" s="409" t="str">
        <f t="shared" si="59"/>
        <v>52893C</v>
      </c>
      <c r="Q87" s="397" t="s">
        <v>826</v>
      </c>
      <c r="R87" s="409" t="str">
        <f t="shared" si="60"/>
        <v>Development Grants Coordinator</v>
      </c>
      <c r="S87" s="397">
        <f t="shared" si="61"/>
        <v>65</v>
      </c>
      <c r="T87" s="394" cm="1">
        <f t="array" aca="1" ref="T87" ca="1">IF($Q87="Y",VLOOKUP($P87,INDIRECT($Q$3),T$5,0)*INDIRECT($P$2),VLOOKUP($P87,INDIRECT($Q$3),T$5,0))</f>
        <v>84792.651121495786</v>
      </c>
      <c r="U87" s="394" cm="1">
        <f t="array" aca="1" ref="U87" ca="1">IF($Q87="Y",VLOOKUP($P87,INDIRECT($Q$3),U$5,0)*INDIRECT($P$2),VLOOKUP($P87,INDIRECT($Q$3),U$5,0))</f>
        <v>89249.100132131149</v>
      </c>
      <c r="V87" s="394" cm="1">
        <f t="array" aca="1" ref="V87" ca="1">IF($Q87="Y",VLOOKUP($P87,INDIRECT($Q$3),V$5,0)*INDIRECT($P$2),VLOOKUP($P87,INDIRECT($Q$3),V$5,0))</f>
        <v>93918.76199974434</v>
      </c>
      <c r="W87" s="394" cm="1">
        <f t="array" aca="1" ref="W87" ca="1">IF($Q87="Y",VLOOKUP($P87,INDIRECT($Q$3),W$5,0)*INDIRECT($P$2),VLOOKUP($P87,INDIRECT($Q$3),W$5,0))</f>
        <v>98885.72066793227</v>
      </c>
      <c r="X87" s="394" cm="1">
        <f t="array" aca="1" ref="X87" ca="1">IF($Q87="Y",VLOOKUP($P87,INDIRECT($Q$3),X$5,0)*INDIRECT($P$2),VLOOKUP($P87,INDIRECT($Q$3),X$5,0))</f>
        <v>104071.89818906919</v>
      </c>
      <c r="Y87" s="394" cm="1">
        <f t="array" aca="1" ref="Y87" ca="1">IF($Q87="Y",VLOOKUP($P87,INDIRECT($Q$3),Y$5,0)*INDIRECT($P$2),VLOOKUP($P87,INDIRECT($Q$3),Y$5,0))</f>
        <v>110386.70277615129</v>
      </c>
      <c r="Z87" s="394" cm="1">
        <f t="array" aca="1" ref="Z87" ca="1">IF($Q87="Y",VLOOKUP($P87,INDIRECT($Q$3),Z$5,0)*INDIRECT($P$2),VLOOKUP($P87,INDIRECT($Q$3),Z$5,0))</f>
        <v>116701.50736323326</v>
      </c>
      <c r="AA87" s="406" t="str">
        <f t="shared" si="62"/>
        <v>52893C</v>
      </c>
      <c r="AB87" s="406" t="str">
        <f t="shared" si="63"/>
        <v>Y</v>
      </c>
      <c r="AC87" s="412" t="str">
        <f t="shared" si="64"/>
        <v>Development Grants Coordinator</v>
      </c>
      <c r="AD87" s="406">
        <f t="shared" si="65"/>
        <v>65</v>
      </c>
      <c r="AE87" s="398" t="str">
        <f t="shared" si="66"/>
        <v>E</v>
      </c>
      <c r="AF87" s="403">
        <f t="shared" ca="1" si="80"/>
        <v>40.765999999999998</v>
      </c>
      <c r="AG87" s="403">
        <f t="shared" ca="1" si="67"/>
        <v>42.908999999999999</v>
      </c>
      <c r="AH87" s="403">
        <f t="shared" ca="1" si="68"/>
        <v>45.153999999999996</v>
      </c>
      <c r="AI87" s="403">
        <f t="shared" ca="1" si="69"/>
        <v>47.541999999999994</v>
      </c>
      <c r="AJ87" s="403">
        <f t="shared" ca="1" si="70"/>
        <v>50.034999999999997</v>
      </c>
      <c r="AK87" s="403">
        <f t="shared" ca="1" si="71"/>
        <v>53.070999999999998</v>
      </c>
      <c r="AL87" s="403">
        <f t="shared" ca="1" si="72"/>
        <v>56.106999999999999</v>
      </c>
    </row>
    <row r="88" spans="1:39" ht="12.75" customHeight="1">
      <c r="A88" s="259" t="s">
        <v>16</v>
      </c>
      <c r="B88" s="584" t="s">
        <v>77</v>
      </c>
      <c r="C88" s="584">
        <v>51</v>
      </c>
      <c r="D88" s="606" t="s">
        <v>485</v>
      </c>
      <c r="E88" s="600">
        <v>470</v>
      </c>
      <c r="F88" s="586">
        <v>10</v>
      </c>
      <c r="G88" s="285">
        <f t="shared" ca="1" si="79"/>
        <v>79264.131830000042</v>
      </c>
      <c r="H88" s="285">
        <f t="shared" ca="1" si="53"/>
        <v>83249.110156895695</v>
      </c>
      <c r="I88" s="285">
        <f t="shared" ca="1" si="54"/>
        <v>87747.601139329505</v>
      </c>
      <c r="J88" s="285">
        <f t="shared" ca="1" si="55"/>
        <v>92249.09511974889</v>
      </c>
      <c r="K88" s="285">
        <f t="shared" ca="1" si="56"/>
        <v>96960.798959160515</v>
      </c>
      <c r="L88" s="285">
        <f t="shared" ca="1" si="57"/>
        <v>102860.63051585447</v>
      </c>
      <c r="M88" s="285">
        <f t="shared" ca="1" si="58"/>
        <v>108760.4620725484</v>
      </c>
      <c r="P88" s="409" t="str">
        <f t="shared" si="59"/>
        <v>52710C</v>
      </c>
      <c r="Q88" s="397" t="s">
        <v>826</v>
      </c>
      <c r="R88" s="409" t="str">
        <f t="shared" si="60"/>
        <v>Development Process Analyst</v>
      </c>
      <c r="S88" s="397">
        <f t="shared" si="61"/>
        <v>51</v>
      </c>
      <c r="T88" s="394" cm="1">
        <f t="array" aca="1" ref="T88" ca="1">IF($Q88="Y",VLOOKUP($P88,INDIRECT($Q$3),T$5,0)*INDIRECT($P$2),VLOOKUP($P88,INDIRECT($Q$3),T$5,0))</f>
        <v>79264.131830000042</v>
      </c>
      <c r="U88" s="394" cm="1">
        <f t="array" aca="1" ref="U88" ca="1">IF($Q88="Y",VLOOKUP($P88,INDIRECT($Q$3),U$5,0)*INDIRECT($P$2),VLOOKUP($P88,INDIRECT($Q$3),U$5,0))</f>
        <v>83249.110156895695</v>
      </c>
      <c r="V88" s="394" cm="1">
        <f t="array" aca="1" ref="V88" ca="1">IF($Q88="Y",VLOOKUP($P88,INDIRECT($Q$3),V$5,0)*INDIRECT($P$2),VLOOKUP($P88,INDIRECT($Q$3),V$5,0))</f>
        <v>87747.601139329505</v>
      </c>
      <c r="W88" s="394" cm="1">
        <f t="array" aca="1" ref="W88" ca="1">IF($Q88="Y",VLOOKUP($P88,INDIRECT($Q$3),W$5,0)*INDIRECT($P$2),VLOOKUP($P88,INDIRECT($Q$3),W$5,0))</f>
        <v>92249.09511974889</v>
      </c>
      <c r="X88" s="394" cm="1">
        <f t="array" aca="1" ref="X88" ca="1">IF($Q88="Y",VLOOKUP($P88,INDIRECT($Q$3),X$5,0)*INDIRECT($P$2),VLOOKUP($P88,INDIRECT($Q$3),X$5,0))</f>
        <v>96960.798959160515</v>
      </c>
      <c r="Y88" s="394" cm="1">
        <f t="array" aca="1" ref="Y88" ca="1">IF($Q88="Y",VLOOKUP($P88,INDIRECT($Q$3),Y$5,0)*INDIRECT($P$2),VLOOKUP($P88,INDIRECT($Q$3),Y$5,0))</f>
        <v>102860.63051585447</v>
      </c>
      <c r="Z88" s="394" cm="1">
        <f t="array" aca="1" ref="Z88" ca="1">IF($Q88="Y",VLOOKUP($P88,INDIRECT($Q$3),Z$5,0)*INDIRECT($P$2),VLOOKUP($P88,INDIRECT($Q$3),Z$5,0))</f>
        <v>108760.4620725484</v>
      </c>
      <c r="AA88" s="406" t="str">
        <f t="shared" si="62"/>
        <v>52710C</v>
      </c>
      <c r="AB88" s="406" t="str">
        <f t="shared" si="63"/>
        <v>Y</v>
      </c>
      <c r="AC88" s="412" t="str">
        <f t="shared" si="64"/>
        <v>Development Process Analyst</v>
      </c>
      <c r="AD88" s="406">
        <f t="shared" si="65"/>
        <v>51</v>
      </c>
      <c r="AE88" s="398" t="str">
        <f t="shared" si="66"/>
        <v>E</v>
      </c>
      <c r="AF88" s="403">
        <f t="shared" ca="1" si="80"/>
        <v>38.107999999999997</v>
      </c>
      <c r="AG88" s="403">
        <f t="shared" ca="1" si="67"/>
        <v>40.024000000000001</v>
      </c>
      <c r="AH88" s="403">
        <f t="shared" ca="1" si="68"/>
        <v>42.186999999999998</v>
      </c>
      <c r="AI88" s="403">
        <f t="shared" ca="1" si="69"/>
        <v>44.350999999999999</v>
      </c>
      <c r="AJ88" s="403">
        <f t="shared" ca="1" si="70"/>
        <v>46.616</v>
      </c>
      <c r="AK88" s="403">
        <f t="shared" ca="1" si="71"/>
        <v>49.452999999999996</v>
      </c>
      <c r="AL88" s="403">
        <f t="shared" ca="1" si="72"/>
        <v>52.288999999999994</v>
      </c>
    </row>
    <row r="89" spans="1:39" ht="12.75" customHeight="1">
      <c r="A89" s="259" t="s">
        <v>16</v>
      </c>
      <c r="B89" s="584" t="s">
        <v>79</v>
      </c>
      <c r="C89" s="584">
        <v>66</v>
      </c>
      <c r="D89" s="606" t="s">
        <v>80</v>
      </c>
      <c r="E89" s="600">
        <v>443</v>
      </c>
      <c r="F89" s="586">
        <v>9</v>
      </c>
      <c r="G89" s="285">
        <f t="shared" ca="1" si="79"/>
        <v>75824.254694453164</v>
      </c>
      <c r="H89" s="285">
        <f t="shared" ca="1" si="53"/>
        <v>79615.539651277388</v>
      </c>
      <c r="I89" s="285">
        <f t="shared" ca="1" si="54"/>
        <v>83597.397863265956</v>
      </c>
      <c r="J89" s="285">
        <f t="shared" ca="1" si="55"/>
        <v>87764.057568290576</v>
      </c>
      <c r="K89" s="285">
        <f t="shared" ca="1" si="56"/>
        <v>92166.050213454975</v>
      </c>
      <c r="L89" s="285">
        <f t="shared" ca="1" si="57"/>
        <v>97039.282588991278</v>
      </c>
      <c r="M89" s="285">
        <f t="shared" ca="1" si="58"/>
        <v>101912.51496452751</v>
      </c>
      <c r="P89" s="409" t="str">
        <f t="shared" si="59"/>
        <v>52360C</v>
      </c>
      <c r="Q89" s="397" t="s">
        <v>826</v>
      </c>
      <c r="R89" s="409" t="str">
        <f t="shared" si="60"/>
        <v>Economic Development Specialist</v>
      </c>
      <c r="S89" s="397">
        <f t="shared" si="61"/>
        <v>66</v>
      </c>
      <c r="T89" s="394" cm="1">
        <f t="array" aca="1" ref="T89" ca="1">IF($Q89="Y",VLOOKUP($P89,INDIRECT($Q$3),T$5,0)*INDIRECT($P$2),VLOOKUP($P89,INDIRECT($Q$3),T$5,0))</f>
        <v>75824.254694453164</v>
      </c>
      <c r="U89" s="394" cm="1">
        <f t="array" aca="1" ref="U89" ca="1">IF($Q89="Y",VLOOKUP($P89,INDIRECT($Q$3),U$5,0)*INDIRECT($P$2),VLOOKUP($P89,INDIRECT($Q$3),U$5,0))</f>
        <v>79615.539651277388</v>
      </c>
      <c r="V89" s="394" cm="1">
        <f t="array" aca="1" ref="V89" ca="1">IF($Q89="Y",VLOOKUP($P89,INDIRECT($Q$3),V$5,0)*INDIRECT($P$2),VLOOKUP($P89,INDIRECT($Q$3),V$5,0))</f>
        <v>83597.397863265956</v>
      </c>
      <c r="W89" s="394" cm="1">
        <f t="array" aca="1" ref="W89" ca="1">IF($Q89="Y",VLOOKUP($P89,INDIRECT($Q$3),W$5,0)*INDIRECT($P$2),VLOOKUP($P89,INDIRECT($Q$3),W$5,0))</f>
        <v>87764.057568290576</v>
      </c>
      <c r="X89" s="394" cm="1">
        <f t="array" aca="1" ref="X89" ca="1">IF($Q89="Y",VLOOKUP($P89,INDIRECT($Q$3),X$5,0)*INDIRECT($P$2),VLOOKUP($P89,INDIRECT($Q$3),X$5,0))</f>
        <v>92166.050213454975</v>
      </c>
      <c r="Y89" s="394" cm="1">
        <f t="array" aca="1" ref="Y89" ca="1">IF($Q89="Y",VLOOKUP($P89,INDIRECT($Q$3),Y$5,0)*INDIRECT($P$2),VLOOKUP($P89,INDIRECT($Q$3),Y$5,0))</f>
        <v>97039.282588991278</v>
      </c>
      <c r="Z89" s="394" cm="1">
        <f t="array" aca="1" ref="Z89" ca="1">IF($Q89="Y",VLOOKUP($P89,INDIRECT($Q$3),Z$5,0)*INDIRECT($P$2),VLOOKUP($P89,INDIRECT($Q$3),Z$5,0))</f>
        <v>101912.51496452751</v>
      </c>
      <c r="AA89" s="406" t="str">
        <f t="shared" si="62"/>
        <v>52360C</v>
      </c>
      <c r="AB89" s="406" t="str">
        <f t="shared" si="63"/>
        <v>Y</v>
      </c>
      <c r="AC89" s="412" t="str">
        <f t="shared" si="64"/>
        <v>Economic Development Specialist</v>
      </c>
      <c r="AD89" s="406">
        <f t="shared" si="65"/>
        <v>66</v>
      </c>
      <c r="AE89" s="398" t="str">
        <f t="shared" si="66"/>
        <v>E</v>
      </c>
      <c r="AF89" s="403">
        <f t="shared" ca="1" si="80"/>
        <v>36.454000000000001</v>
      </c>
      <c r="AG89" s="403">
        <f t="shared" ca="1" si="67"/>
        <v>38.277000000000001</v>
      </c>
      <c r="AH89" s="403">
        <f t="shared" ca="1" si="68"/>
        <v>40.192</v>
      </c>
      <c r="AI89" s="403">
        <f t="shared" ca="1" si="69"/>
        <v>42.195</v>
      </c>
      <c r="AJ89" s="403">
        <f t="shared" ca="1" si="70"/>
        <v>44.311</v>
      </c>
      <c r="AK89" s="403">
        <f t="shared" ca="1" si="71"/>
        <v>46.653999999999996</v>
      </c>
      <c r="AL89" s="403">
        <f t="shared" ca="1" si="72"/>
        <v>48.997</v>
      </c>
    </row>
    <row r="90" spans="1:39" s="59" customFormat="1" ht="12.75" customHeight="1">
      <c r="A90" s="259" t="s">
        <v>16</v>
      </c>
      <c r="B90" s="584" t="s">
        <v>407</v>
      </c>
      <c r="C90" s="584">
        <v>51</v>
      </c>
      <c r="D90" s="606" t="s">
        <v>498</v>
      </c>
      <c r="E90" s="600">
        <v>458</v>
      </c>
      <c r="F90" s="586">
        <v>10</v>
      </c>
      <c r="G90" s="285">
        <f t="shared" ca="1" si="79"/>
        <v>79264.131830000042</v>
      </c>
      <c r="H90" s="285">
        <f t="shared" ca="1" si="53"/>
        <v>83249.110156895695</v>
      </c>
      <c r="I90" s="285">
        <f t="shared" ca="1" si="54"/>
        <v>87747.601139329505</v>
      </c>
      <c r="J90" s="285">
        <f t="shared" ca="1" si="55"/>
        <v>92249.09511974889</v>
      </c>
      <c r="K90" s="285">
        <f t="shared" ca="1" si="56"/>
        <v>96960.798959160515</v>
      </c>
      <c r="L90" s="285">
        <f t="shared" ca="1" si="57"/>
        <v>102860.63051585447</v>
      </c>
      <c r="M90" s="285">
        <f t="shared" ca="1" si="58"/>
        <v>108760.4620725484</v>
      </c>
      <c r="N90" s="9"/>
      <c r="O90" s="9"/>
      <c r="P90" s="409" t="str">
        <f t="shared" si="59"/>
        <v>52364C</v>
      </c>
      <c r="Q90" s="397" t="s">
        <v>826</v>
      </c>
      <c r="R90" s="409" t="str">
        <f t="shared" si="60"/>
        <v>Economic Research Analyst</v>
      </c>
      <c r="S90" s="397">
        <f t="shared" si="61"/>
        <v>51</v>
      </c>
      <c r="T90" s="394" cm="1">
        <f t="array" aca="1" ref="T90" ca="1">IF($Q90="Y",VLOOKUP($P90,INDIRECT($Q$3),T$5,0)*INDIRECT($P$2),VLOOKUP($P90,INDIRECT($Q$3),T$5,0))</f>
        <v>79264.131830000042</v>
      </c>
      <c r="U90" s="394" cm="1">
        <f t="array" aca="1" ref="U90" ca="1">IF($Q90="Y",VLOOKUP($P90,INDIRECT($Q$3),U$5,0)*INDIRECT($P$2),VLOOKUP($P90,INDIRECT($Q$3),U$5,0))</f>
        <v>83249.110156895695</v>
      </c>
      <c r="V90" s="394" cm="1">
        <f t="array" aca="1" ref="V90" ca="1">IF($Q90="Y",VLOOKUP($P90,INDIRECT($Q$3),V$5,0)*INDIRECT($P$2),VLOOKUP($P90,INDIRECT($Q$3),V$5,0))</f>
        <v>87747.601139329505</v>
      </c>
      <c r="W90" s="394" cm="1">
        <f t="array" aca="1" ref="W90" ca="1">IF($Q90="Y",VLOOKUP($P90,INDIRECT($Q$3),W$5,0)*INDIRECT($P$2),VLOOKUP($P90,INDIRECT($Q$3),W$5,0))</f>
        <v>92249.09511974889</v>
      </c>
      <c r="X90" s="394" cm="1">
        <f t="array" aca="1" ref="X90" ca="1">IF($Q90="Y",VLOOKUP($P90,INDIRECT($Q$3),X$5,0)*INDIRECT($P$2),VLOOKUP($P90,INDIRECT($Q$3),X$5,0))</f>
        <v>96960.798959160515</v>
      </c>
      <c r="Y90" s="394" cm="1">
        <f t="array" aca="1" ref="Y90" ca="1">IF($Q90="Y",VLOOKUP($P90,INDIRECT($Q$3),Y$5,0)*INDIRECT($P$2),VLOOKUP($P90,INDIRECT($Q$3),Y$5,0))</f>
        <v>102860.63051585447</v>
      </c>
      <c r="Z90" s="394" cm="1">
        <f t="array" aca="1" ref="Z90" ca="1">IF($Q90="Y",VLOOKUP($P90,INDIRECT($Q$3),Z$5,0)*INDIRECT($P$2),VLOOKUP($P90,INDIRECT($Q$3),Z$5,0))</f>
        <v>108760.4620725484</v>
      </c>
      <c r="AA90" s="406" t="str">
        <f t="shared" si="62"/>
        <v>52364C</v>
      </c>
      <c r="AB90" s="406" t="str">
        <f t="shared" si="63"/>
        <v>Y</v>
      </c>
      <c r="AC90" s="412" t="str">
        <f t="shared" si="64"/>
        <v>Economic Research Analyst</v>
      </c>
      <c r="AD90" s="406">
        <f t="shared" si="65"/>
        <v>51</v>
      </c>
      <c r="AE90" s="398" t="str">
        <f t="shared" si="66"/>
        <v>E</v>
      </c>
      <c r="AF90" s="403">
        <f t="shared" ca="1" si="80"/>
        <v>38.107999999999997</v>
      </c>
      <c r="AG90" s="403">
        <f t="shared" ca="1" si="67"/>
        <v>40.024000000000001</v>
      </c>
      <c r="AH90" s="403">
        <f t="shared" ca="1" si="68"/>
        <v>42.186999999999998</v>
      </c>
      <c r="AI90" s="403">
        <f t="shared" ca="1" si="69"/>
        <v>44.350999999999999</v>
      </c>
      <c r="AJ90" s="403">
        <f t="shared" ca="1" si="70"/>
        <v>46.616</v>
      </c>
      <c r="AK90" s="403">
        <f t="shared" ca="1" si="71"/>
        <v>49.452999999999996</v>
      </c>
      <c r="AL90" s="403">
        <f t="shared" ca="1" si="72"/>
        <v>52.288999999999994</v>
      </c>
      <c r="AM90" s="9"/>
    </row>
    <row r="91" spans="1:39" ht="12.75" customHeight="1">
      <c r="A91" s="259" t="s">
        <v>16</v>
      </c>
      <c r="B91" s="584" t="s">
        <v>81</v>
      </c>
      <c r="C91" s="584">
        <v>72</v>
      </c>
      <c r="D91" s="606" t="s">
        <v>82</v>
      </c>
      <c r="E91" s="600">
        <v>465</v>
      </c>
      <c r="F91" s="586">
        <v>10</v>
      </c>
      <c r="G91" s="285">
        <f t="shared" ca="1" si="79"/>
        <v>79396.263741366609</v>
      </c>
      <c r="H91" s="285">
        <f t="shared" ca="1" si="53"/>
        <v>83591.451927254471</v>
      </c>
      <c r="I91" s="285">
        <f t="shared" ca="1" si="54"/>
        <v>87963.816994292923</v>
      </c>
      <c r="J91" s="285">
        <f t="shared" ca="1" si="55"/>
        <v>92588.433892122062</v>
      </c>
      <c r="K91" s="285">
        <f t="shared" ca="1" si="56"/>
        <v>97477.314612684306</v>
      </c>
      <c r="L91" s="285">
        <f t="shared" ca="1" si="57"/>
        <v>103368.5194018175</v>
      </c>
      <c r="M91" s="285">
        <f t="shared" ca="1" si="58"/>
        <v>109258.78584175243</v>
      </c>
      <c r="P91" s="409" t="str">
        <f t="shared" si="59"/>
        <v>03943C</v>
      </c>
      <c r="Q91" s="397" t="s">
        <v>826</v>
      </c>
      <c r="R91" s="409" t="str">
        <f t="shared" si="60"/>
        <v>Emergency Management Assistant</v>
      </c>
      <c r="S91" s="397">
        <f t="shared" si="61"/>
        <v>72</v>
      </c>
      <c r="T91" s="394" cm="1">
        <f t="array" aca="1" ref="T91" ca="1">IF($Q91="Y",VLOOKUP($P91,INDIRECT($Q$3),T$5,0)*INDIRECT($P$2),VLOOKUP($P91,INDIRECT($Q$3),T$5,0))</f>
        <v>79396.263741366609</v>
      </c>
      <c r="U91" s="394" cm="1">
        <f t="array" aca="1" ref="U91" ca="1">IF($Q91="Y",VLOOKUP($P91,INDIRECT($Q$3),U$5,0)*INDIRECT($P$2),VLOOKUP($P91,INDIRECT($Q$3),U$5,0))</f>
        <v>83591.451927254471</v>
      </c>
      <c r="V91" s="394" cm="1">
        <f t="array" aca="1" ref="V91" ca="1">IF($Q91="Y",VLOOKUP($P91,INDIRECT($Q$3),V$5,0)*INDIRECT($P$2),VLOOKUP($P91,INDIRECT($Q$3),V$5,0))</f>
        <v>87963.816994292923</v>
      </c>
      <c r="W91" s="394" cm="1">
        <f t="array" aca="1" ref="W91" ca="1">IF($Q91="Y",VLOOKUP($P91,INDIRECT($Q$3),W$5,0)*INDIRECT($P$2),VLOOKUP($P91,INDIRECT($Q$3),W$5,0))</f>
        <v>92588.433892122062</v>
      </c>
      <c r="X91" s="394" cm="1">
        <f t="array" aca="1" ref="X91" ca="1">IF($Q91="Y",VLOOKUP($P91,INDIRECT($Q$3),X$5,0)*INDIRECT($P$2),VLOOKUP($P91,INDIRECT($Q$3),X$5,0))</f>
        <v>97477.314612684306</v>
      </c>
      <c r="Y91" s="394" cm="1">
        <f t="array" aca="1" ref="Y91" ca="1">IF($Q91="Y",VLOOKUP($P91,INDIRECT($Q$3),Y$5,0)*INDIRECT($P$2),VLOOKUP($P91,INDIRECT($Q$3),Y$5,0))</f>
        <v>103368.5194018175</v>
      </c>
      <c r="Z91" s="394" cm="1">
        <f t="array" aca="1" ref="Z91" ca="1">IF($Q91="Y",VLOOKUP($P91,INDIRECT($Q$3),Z$5,0)*INDIRECT($P$2),VLOOKUP($P91,INDIRECT($Q$3),Z$5,0))</f>
        <v>109258.78584175243</v>
      </c>
      <c r="AA91" s="406" t="str">
        <f t="shared" si="62"/>
        <v>03943C</v>
      </c>
      <c r="AB91" s="406" t="str">
        <f t="shared" si="63"/>
        <v>Y</v>
      </c>
      <c r="AC91" s="412" t="str">
        <f t="shared" si="64"/>
        <v>Emergency Management Assistant</v>
      </c>
      <c r="AD91" s="406">
        <f t="shared" si="65"/>
        <v>72</v>
      </c>
      <c r="AE91" s="398" t="str">
        <f t="shared" si="66"/>
        <v>E</v>
      </c>
      <c r="AF91" s="403">
        <f t="shared" ca="1" si="80"/>
        <v>38.171999999999997</v>
      </c>
      <c r="AG91" s="403">
        <f t="shared" ca="1" si="67"/>
        <v>40.189</v>
      </c>
      <c r="AH91" s="403">
        <f t="shared" ca="1" si="68"/>
        <v>42.290999999999997</v>
      </c>
      <c r="AI91" s="403">
        <f t="shared" ca="1" si="69"/>
        <v>44.513999999999996</v>
      </c>
      <c r="AJ91" s="403">
        <f t="shared" ca="1" si="70"/>
        <v>46.864999999999995</v>
      </c>
      <c r="AK91" s="403">
        <f t="shared" ca="1" si="71"/>
        <v>49.696999999999996</v>
      </c>
      <c r="AL91" s="403">
        <f t="shared" ca="1" si="72"/>
        <v>52.528999999999996</v>
      </c>
    </row>
    <row r="92" spans="1:39" ht="12.75" customHeight="1">
      <c r="A92" s="256" t="s">
        <v>16</v>
      </c>
      <c r="B92" s="587" t="s">
        <v>85</v>
      </c>
      <c r="C92" s="587">
        <v>99</v>
      </c>
      <c r="D92" s="610" t="s">
        <v>634</v>
      </c>
      <c r="E92" s="590">
        <v>415</v>
      </c>
      <c r="F92" s="619">
        <v>9</v>
      </c>
      <c r="G92" s="380">
        <f t="shared" ca="1" si="79"/>
        <v>72539.72564769951</v>
      </c>
      <c r="H92" s="380">
        <f t="shared" ca="1" si="53"/>
        <v>76359.884430155304</v>
      </c>
      <c r="I92" s="380">
        <f t="shared" ca="1" si="54"/>
        <v>80390.832650214536</v>
      </c>
      <c r="J92" s="380">
        <f t="shared" ca="1" si="55"/>
        <v>84587.810622901816</v>
      </c>
      <c r="K92" s="380">
        <f t="shared" ca="1" si="56"/>
        <v>89041.776154203108</v>
      </c>
      <c r="L92" s="380">
        <f t="shared" ca="1" si="57"/>
        <v>94430.079602493541</v>
      </c>
      <c r="M92" s="380">
        <f t="shared" ca="1" si="58"/>
        <v>99817.205112838943</v>
      </c>
      <c r="N92" s="441" t="s">
        <v>633</v>
      </c>
      <c r="P92" s="409" t="str">
        <f t="shared" si="59"/>
        <v>03947C</v>
      </c>
      <c r="Q92" s="397" t="s">
        <v>826</v>
      </c>
      <c r="R92" s="409" t="str">
        <f t="shared" si="60"/>
        <v>Emergency Management Grants and Training Specialist</v>
      </c>
      <c r="S92" s="397">
        <f t="shared" si="61"/>
        <v>99</v>
      </c>
      <c r="T92" s="394" cm="1">
        <f t="array" aca="1" ref="T92" ca="1">IF($Q92="Y",VLOOKUP($P92,INDIRECT($Q$3),T$5,0)*INDIRECT($P$2),VLOOKUP($P92,INDIRECT($Q$3),T$5,0))</f>
        <v>72539.72564769951</v>
      </c>
      <c r="U92" s="394" cm="1">
        <f t="array" aca="1" ref="U92" ca="1">IF($Q92="Y",VLOOKUP($P92,INDIRECT($Q$3),U$5,0)*INDIRECT($P$2),VLOOKUP($P92,INDIRECT($Q$3),U$5,0))</f>
        <v>76359.884430155304</v>
      </c>
      <c r="V92" s="394" cm="1">
        <f t="array" aca="1" ref="V92" ca="1">IF($Q92="Y",VLOOKUP($P92,INDIRECT($Q$3),V$5,0)*INDIRECT($P$2),VLOOKUP($P92,INDIRECT($Q$3),V$5,0))</f>
        <v>80390.832650214536</v>
      </c>
      <c r="W92" s="394" cm="1">
        <f t="array" aca="1" ref="W92" ca="1">IF($Q92="Y",VLOOKUP($P92,INDIRECT($Q$3),W$5,0)*INDIRECT($P$2),VLOOKUP($P92,INDIRECT($Q$3),W$5,0))</f>
        <v>84587.810622901816</v>
      </c>
      <c r="X92" s="394" cm="1">
        <f t="array" aca="1" ref="X92" ca="1">IF($Q92="Y",VLOOKUP($P92,INDIRECT($Q$3),X$5,0)*INDIRECT($P$2),VLOOKUP($P92,INDIRECT($Q$3),X$5,0))</f>
        <v>89041.776154203108</v>
      </c>
      <c r="Y92" s="394" cm="1">
        <f t="array" aca="1" ref="Y92" ca="1">IF($Q92="Y",VLOOKUP($P92,INDIRECT($Q$3),Y$5,0)*INDIRECT($P$2),VLOOKUP($P92,INDIRECT($Q$3),Y$5,0))</f>
        <v>94430.079602493541</v>
      </c>
      <c r="Z92" s="394" cm="1">
        <f t="array" aca="1" ref="Z92" ca="1">IF($Q92="Y",VLOOKUP($P92,INDIRECT($Q$3),Z$5,0)*INDIRECT($P$2),VLOOKUP($P92,INDIRECT($Q$3),Z$5,0))</f>
        <v>99817.205112838943</v>
      </c>
      <c r="AA92" s="406" t="str">
        <f t="shared" si="62"/>
        <v>03947C</v>
      </c>
      <c r="AB92" s="406" t="str">
        <f t="shared" si="63"/>
        <v>Y</v>
      </c>
      <c r="AC92" s="412" t="str">
        <f t="shared" si="64"/>
        <v>Emergency Management Grants and Training Specialist</v>
      </c>
      <c r="AD92" s="406">
        <f t="shared" si="65"/>
        <v>99</v>
      </c>
      <c r="AE92" s="398" t="str">
        <f t="shared" si="66"/>
        <v>E</v>
      </c>
      <c r="AF92" s="403">
        <f t="shared" ca="1" si="80"/>
        <v>34.875</v>
      </c>
      <c r="AG92" s="403">
        <f t="shared" ca="1" si="67"/>
        <v>36.711999999999996</v>
      </c>
      <c r="AH92" s="403">
        <f t="shared" ca="1" si="68"/>
        <v>38.65</v>
      </c>
      <c r="AI92" s="403">
        <f t="shared" ca="1" si="69"/>
        <v>40.667999999999999</v>
      </c>
      <c r="AJ92" s="403">
        <f t="shared" ca="1" si="70"/>
        <v>42.808999999999997</v>
      </c>
      <c r="AK92" s="403">
        <f t="shared" ca="1" si="71"/>
        <v>45.4</v>
      </c>
      <c r="AL92" s="403">
        <f t="shared" ca="1" si="72"/>
        <v>47.989999999999995</v>
      </c>
    </row>
    <row r="93" spans="1:39" s="23" customFormat="1" ht="12.75" customHeight="1">
      <c r="A93" s="259" t="s">
        <v>16</v>
      </c>
      <c r="B93" s="586" t="s">
        <v>371</v>
      </c>
      <c r="C93" s="584">
        <v>58</v>
      </c>
      <c r="D93" s="597" t="s">
        <v>372</v>
      </c>
      <c r="E93" s="600">
        <v>493</v>
      </c>
      <c r="F93" s="586">
        <v>10</v>
      </c>
      <c r="G93" s="285">
        <f t="shared" ca="1" si="79"/>
        <v>83591.451927254471</v>
      </c>
      <c r="H93" s="285">
        <f t="shared" ca="1" si="53"/>
        <v>88261.113794867648</v>
      </c>
      <c r="I93" s="285">
        <f t="shared" ca="1" si="54"/>
        <v>92675.520833704562</v>
      </c>
      <c r="J93" s="285">
        <f t="shared" ca="1" si="55"/>
        <v>97303.140729519291</v>
      </c>
      <c r="K93" s="285">
        <f t="shared" ca="1" si="56"/>
        <v>102189.01845209593</v>
      </c>
      <c r="L93" s="285">
        <f t="shared" ca="1" si="57"/>
        <v>108234.52326840248</v>
      </c>
      <c r="M93" s="285">
        <f t="shared" ca="1" si="58"/>
        <v>114280.02808470896</v>
      </c>
      <c r="N93" s="9"/>
      <c r="O93" s="9"/>
      <c r="P93" s="409" t="str">
        <f t="shared" si="59"/>
        <v>03948C</v>
      </c>
      <c r="Q93" s="397" t="s">
        <v>826</v>
      </c>
      <c r="R93" s="409" t="str">
        <f t="shared" si="60"/>
        <v>Emergency Management Operations Administrator</v>
      </c>
      <c r="S93" s="397">
        <f t="shared" si="61"/>
        <v>58</v>
      </c>
      <c r="T93" s="394" cm="1">
        <f t="array" aca="1" ref="T93" ca="1">IF($Q93="Y",VLOOKUP($P93,INDIRECT($Q$3),T$5,0)*INDIRECT($P$2),VLOOKUP($P93,INDIRECT($Q$3),T$5,0))</f>
        <v>83591.451927254471</v>
      </c>
      <c r="U93" s="394" cm="1">
        <f t="array" aca="1" ref="U93" ca="1">IF($Q93="Y",VLOOKUP($P93,INDIRECT($Q$3),U$5,0)*INDIRECT($P$2),VLOOKUP($P93,INDIRECT($Q$3),U$5,0))</f>
        <v>88261.113794867648</v>
      </c>
      <c r="V93" s="394" cm="1">
        <f t="array" aca="1" ref="V93" ca="1">IF($Q93="Y",VLOOKUP($P93,INDIRECT($Q$3),V$5,0)*INDIRECT($P$2),VLOOKUP($P93,INDIRECT($Q$3),V$5,0))</f>
        <v>92675.520833704562</v>
      </c>
      <c r="W93" s="394" cm="1">
        <f t="array" aca="1" ref="W93" ca="1">IF($Q93="Y",VLOOKUP($P93,INDIRECT($Q$3),W$5,0)*INDIRECT($P$2),VLOOKUP($P93,INDIRECT($Q$3),W$5,0))</f>
        <v>97303.140729519291</v>
      </c>
      <c r="X93" s="394" cm="1">
        <f t="array" aca="1" ref="X93" ca="1">IF($Q93="Y",VLOOKUP($P93,INDIRECT($Q$3),X$5,0)*INDIRECT($P$2),VLOOKUP($P93,INDIRECT($Q$3),X$5,0))</f>
        <v>102189.01845209593</v>
      </c>
      <c r="Y93" s="394" cm="1">
        <f t="array" aca="1" ref="Y93" ca="1">IF($Q93="Y",VLOOKUP($P93,INDIRECT($Q$3),Y$5,0)*INDIRECT($P$2),VLOOKUP($P93,INDIRECT($Q$3),Y$5,0))</f>
        <v>108234.52326840248</v>
      </c>
      <c r="Z93" s="394" cm="1">
        <f t="array" aca="1" ref="Z93" ca="1">IF($Q93="Y",VLOOKUP($P93,INDIRECT($Q$3),Z$5,0)*INDIRECT($P$2),VLOOKUP($P93,INDIRECT($Q$3),Z$5,0))</f>
        <v>114280.02808470896</v>
      </c>
      <c r="AA93" s="406" t="str">
        <f t="shared" si="62"/>
        <v>03948C</v>
      </c>
      <c r="AB93" s="406" t="str">
        <f t="shared" si="63"/>
        <v>Y</v>
      </c>
      <c r="AC93" s="412" t="str">
        <f t="shared" si="64"/>
        <v>Emergency Management Operations Administrator</v>
      </c>
      <c r="AD93" s="406">
        <f t="shared" si="65"/>
        <v>58</v>
      </c>
      <c r="AE93" s="398" t="str">
        <f t="shared" si="66"/>
        <v>E</v>
      </c>
      <c r="AF93" s="403">
        <f t="shared" ca="1" si="80"/>
        <v>40.189</v>
      </c>
      <c r="AG93" s="403">
        <f t="shared" ca="1" si="67"/>
        <v>42.433999999999997</v>
      </c>
      <c r="AH93" s="403">
        <f t="shared" ca="1" si="68"/>
        <v>44.555999999999997</v>
      </c>
      <c r="AI93" s="403">
        <f t="shared" ca="1" si="69"/>
        <v>46.780999999999999</v>
      </c>
      <c r="AJ93" s="403">
        <f t="shared" ca="1" si="70"/>
        <v>49.129999999999995</v>
      </c>
      <c r="AK93" s="403">
        <f t="shared" ca="1" si="71"/>
        <v>52.035999999999994</v>
      </c>
      <c r="AL93" s="403">
        <f t="shared" ca="1" si="72"/>
        <v>54.942999999999998</v>
      </c>
      <c r="AM93" s="9"/>
    </row>
    <row r="94" spans="1:39" ht="12.75" customHeight="1">
      <c r="A94" s="259" t="s">
        <v>16</v>
      </c>
      <c r="B94" s="586" t="s">
        <v>381</v>
      </c>
      <c r="C94" s="584">
        <v>109</v>
      </c>
      <c r="D94" s="597" t="s">
        <v>380</v>
      </c>
      <c r="E94" s="600">
        <v>508</v>
      </c>
      <c r="F94" s="586">
        <v>11</v>
      </c>
      <c r="G94" s="285">
        <f t="shared" ca="1" si="79"/>
        <v>92713.681018034142</v>
      </c>
      <c r="H94" s="285">
        <f t="shared" ca="1" si="53"/>
        <v>96577.256764083912</v>
      </c>
      <c r="I94" s="285">
        <f t="shared" ca="1" si="54"/>
        <v>100601.30912925408</v>
      </c>
      <c r="J94" s="285">
        <f t="shared" ca="1" si="55"/>
        <v>104792.58082863373</v>
      </c>
      <c r="K94" s="285">
        <f t="shared" ca="1" si="56"/>
        <v>109159.16312032976</v>
      </c>
      <c r="L94" s="285">
        <f t="shared" ca="1" si="57"/>
        <v>113707.79871943126</v>
      </c>
      <c r="M94" s="285">
        <f t="shared" ca="1" si="58"/>
        <v>118446.57888404522</v>
      </c>
      <c r="P94" s="409" t="str">
        <f t="shared" si="59"/>
        <v>03949C</v>
      </c>
      <c r="Q94" s="397" t="s">
        <v>826</v>
      </c>
      <c r="R94" s="409" t="str">
        <f t="shared" si="60"/>
        <v>Emergency Management Planning Administrator</v>
      </c>
      <c r="S94" s="397">
        <f t="shared" si="61"/>
        <v>109</v>
      </c>
      <c r="T94" s="394" cm="1">
        <f t="array" aca="1" ref="T94" ca="1">IF($Q94="Y",VLOOKUP($P94,INDIRECT($Q$3),T$5,0)*INDIRECT($P$2),VLOOKUP($P94,INDIRECT($Q$3),T$5,0))</f>
        <v>92713.681018034142</v>
      </c>
      <c r="U94" s="394" cm="1">
        <f t="array" aca="1" ref="U94" ca="1">IF($Q94="Y",VLOOKUP($P94,INDIRECT($Q$3),U$5,0)*INDIRECT($P$2),VLOOKUP($P94,INDIRECT($Q$3),U$5,0))</f>
        <v>96577.256764083912</v>
      </c>
      <c r="V94" s="394" cm="1">
        <f t="array" aca="1" ref="V94" ca="1">IF($Q94="Y",VLOOKUP($P94,INDIRECT($Q$3),V$5,0)*INDIRECT($P$2),VLOOKUP($P94,INDIRECT($Q$3),V$5,0))</f>
        <v>100601.30912925408</v>
      </c>
      <c r="W94" s="394" cm="1">
        <f t="array" aca="1" ref="W94" ca="1">IF($Q94="Y",VLOOKUP($P94,INDIRECT($Q$3),W$5,0)*INDIRECT($P$2),VLOOKUP($P94,INDIRECT($Q$3),W$5,0))</f>
        <v>104792.58082863373</v>
      </c>
      <c r="X94" s="394" cm="1">
        <f t="array" aca="1" ref="X94" ca="1">IF($Q94="Y",VLOOKUP($P94,INDIRECT($Q$3),X$5,0)*INDIRECT($P$2),VLOOKUP($P94,INDIRECT($Q$3),X$5,0))</f>
        <v>109159.16312032976</v>
      </c>
      <c r="Y94" s="394" cm="1">
        <f t="array" aca="1" ref="Y94" ca="1">IF($Q94="Y",VLOOKUP($P94,INDIRECT($Q$3),Y$5,0)*INDIRECT($P$2),VLOOKUP($P94,INDIRECT($Q$3),Y$5,0))</f>
        <v>113707.79871943126</v>
      </c>
      <c r="Z94" s="394" cm="1">
        <f t="array" aca="1" ref="Z94" ca="1">IF($Q94="Y",VLOOKUP($P94,INDIRECT($Q$3),Z$5,0)*INDIRECT($P$2),VLOOKUP($P94,INDIRECT($Q$3),Z$5,0))</f>
        <v>118446.57888404522</v>
      </c>
      <c r="AA94" s="406" t="str">
        <f t="shared" si="62"/>
        <v>03949C</v>
      </c>
      <c r="AB94" s="406" t="str">
        <f t="shared" si="63"/>
        <v>Y</v>
      </c>
      <c r="AC94" s="412" t="str">
        <f t="shared" si="64"/>
        <v>Emergency Management Planning Administrator</v>
      </c>
      <c r="AD94" s="406">
        <f t="shared" si="65"/>
        <v>109</v>
      </c>
      <c r="AE94" s="398" t="str">
        <f t="shared" si="66"/>
        <v>E</v>
      </c>
      <c r="AF94" s="403">
        <f t="shared" ca="1" si="80"/>
        <v>44.573999999999998</v>
      </c>
      <c r="AG94" s="403">
        <f t="shared" ca="1" si="67"/>
        <v>46.431999999999995</v>
      </c>
      <c r="AH94" s="403">
        <f t="shared" ca="1" si="68"/>
        <v>48.366999999999997</v>
      </c>
      <c r="AI94" s="403">
        <f t="shared" ca="1" si="69"/>
        <v>50.381999999999998</v>
      </c>
      <c r="AJ94" s="403">
        <f t="shared" ca="1" si="70"/>
        <v>52.480999999999995</v>
      </c>
      <c r="AK94" s="403">
        <f t="shared" ca="1" si="71"/>
        <v>54.667999999999999</v>
      </c>
      <c r="AL94" s="403">
        <f t="shared" ca="1" si="72"/>
        <v>56.945999999999998</v>
      </c>
    </row>
    <row r="95" spans="1:39" ht="12.75" customHeight="1">
      <c r="A95" s="259" t="s">
        <v>16</v>
      </c>
      <c r="B95" s="584" t="s">
        <v>83</v>
      </c>
      <c r="C95" s="584">
        <v>98</v>
      </c>
      <c r="D95" s="597" t="s">
        <v>499</v>
      </c>
      <c r="E95" s="600">
        <v>520</v>
      </c>
      <c r="F95" s="620">
        <v>11</v>
      </c>
      <c r="G95" s="285">
        <f t="shared" ca="1" si="79"/>
        <v>86652.371738004134</v>
      </c>
      <c r="H95" s="285">
        <f t="shared" ca="1" si="53"/>
        <v>91213.174928639171</v>
      </c>
      <c r="I95" s="285">
        <f t="shared" ca="1" si="54"/>
        <v>96013.64138250926</v>
      </c>
      <c r="J95" s="285">
        <f t="shared" ca="1" si="55"/>
        <v>101066.76206890009</v>
      </c>
      <c r="K95" s="285">
        <f t="shared" ca="1" si="56"/>
        <v>106385.53396309342</v>
      </c>
      <c r="L95" s="285">
        <f t="shared" ca="1" si="57"/>
        <v>112157.29279262977</v>
      </c>
      <c r="M95" s="285">
        <f t="shared" ca="1" si="58"/>
        <v>117929.05162216608</v>
      </c>
      <c r="P95" s="409" t="str">
        <f t="shared" si="59"/>
        <v>03957C</v>
      </c>
      <c r="Q95" s="397" t="s">
        <v>826</v>
      </c>
      <c r="R95" s="409" t="str">
        <f t="shared" si="60"/>
        <v>Emergency Management Training Manager</v>
      </c>
      <c r="S95" s="397">
        <f t="shared" si="61"/>
        <v>98</v>
      </c>
      <c r="T95" s="394" cm="1">
        <f t="array" aca="1" ref="T95" ca="1">IF($Q95="Y",VLOOKUP($P95,INDIRECT($Q$3),T$5,0)*INDIRECT($P$2),VLOOKUP($P95,INDIRECT($Q$3),T$5,0))</f>
        <v>86652.371738004134</v>
      </c>
      <c r="U95" s="394" cm="1">
        <f t="array" aca="1" ref="U95" ca="1">IF($Q95="Y",VLOOKUP($P95,INDIRECT($Q$3),U$5,0)*INDIRECT($P$2),VLOOKUP($P95,INDIRECT($Q$3),U$5,0))</f>
        <v>91213.174928639171</v>
      </c>
      <c r="V95" s="394" cm="1">
        <f t="array" aca="1" ref="V95" ca="1">IF($Q95="Y",VLOOKUP($P95,INDIRECT($Q$3),V$5,0)*INDIRECT($P$2),VLOOKUP($P95,INDIRECT($Q$3),V$5,0))</f>
        <v>96013.64138250926</v>
      </c>
      <c r="W95" s="394" cm="1">
        <f t="array" aca="1" ref="W95" ca="1">IF($Q95="Y",VLOOKUP($P95,INDIRECT($Q$3),W$5,0)*INDIRECT($P$2),VLOOKUP($P95,INDIRECT($Q$3),W$5,0))</f>
        <v>101066.76206890009</v>
      </c>
      <c r="X95" s="394" cm="1">
        <f t="array" aca="1" ref="X95" ca="1">IF($Q95="Y",VLOOKUP($P95,INDIRECT($Q$3),X$5,0)*INDIRECT($P$2),VLOOKUP($P95,INDIRECT($Q$3),X$5,0))</f>
        <v>106385.53396309342</v>
      </c>
      <c r="Y95" s="394" cm="1">
        <f t="array" aca="1" ref="Y95" ca="1">IF($Q95="Y",VLOOKUP($P95,INDIRECT($Q$3),Y$5,0)*INDIRECT($P$2),VLOOKUP($P95,INDIRECT($Q$3),Y$5,0))</f>
        <v>112157.29279262977</v>
      </c>
      <c r="Z95" s="394" cm="1">
        <f t="array" aca="1" ref="Z95" ca="1">IF($Q95="Y",VLOOKUP($P95,INDIRECT($Q$3),Z$5,0)*INDIRECT($P$2),VLOOKUP($P95,INDIRECT($Q$3),Z$5,0))</f>
        <v>117929.05162216608</v>
      </c>
      <c r="AA95" s="406" t="str">
        <f t="shared" si="62"/>
        <v>03957C</v>
      </c>
      <c r="AB95" s="406" t="str">
        <f t="shared" si="63"/>
        <v>Y</v>
      </c>
      <c r="AC95" s="412" t="str">
        <f t="shared" si="64"/>
        <v>Emergency Management Training Manager</v>
      </c>
      <c r="AD95" s="406">
        <f t="shared" si="65"/>
        <v>98</v>
      </c>
      <c r="AE95" s="398" t="str">
        <f t="shared" si="66"/>
        <v>E</v>
      </c>
      <c r="AF95" s="403">
        <f t="shared" ca="1" si="80"/>
        <v>41.66</v>
      </c>
      <c r="AG95" s="403">
        <f t="shared" ca="1" si="67"/>
        <v>43.852999999999994</v>
      </c>
      <c r="AH95" s="403">
        <f t="shared" ca="1" si="68"/>
        <v>46.160999999999994</v>
      </c>
      <c r="AI95" s="403">
        <f t="shared" ca="1" si="69"/>
        <v>48.589999999999996</v>
      </c>
      <c r="AJ95" s="403">
        <f t="shared" ca="1" si="70"/>
        <v>51.146999999999998</v>
      </c>
      <c r="AK95" s="403">
        <f t="shared" ca="1" si="71"/>
        <v>53.921999999999997</v>
      </c>
      <c r="AL95" s="403">
        <f t="shared" ca="1" si="72"/>
        <v>56.696999999999996</v>
      </c>
    </row>
    <row r="96" spans="1:39">
      <c r="A96" s="259" t="s">
        <v>16</v>
      </c>
      <c r="B96" s="584" t="s">
        <v>1008</v>
      </c>
      <c r="C96" s="584" t="s">
        <v>20</v>
      </c>
      <c r="D96" s="597" t="s">
        <v>1009</v>
      </c>
      <c r="E96" s="600">
        <v>391</v>
      </c>
      <c r="F96" s="620">
        <v>8</v>
      </c>
      <c r="G96" s="285">
        <f>T96</f>
        <v>65552.443027735237</v>
      </c>
      <c r="H96" s="285">
        <f t="shared" si="53"/>
        <v>69110.995640675188</v>
      </c>
      <c r="I96" s="285">
        <f t="shared" si="54"/>
        <v>72711.590225413573</v>
      </c>
      <c r="J96" s="285">
        <f t="shared" si="55"/>
        <v>76606.478612741106</v>
      </c>
      <c r="K96" s="285">
        <f t="shared" si="56"/>
        <v>80636.501909420782</v>
      </c>
      <c r="L96" s="285">
        <f t="shared" si="57"/>
        <v>85637.302488032714</v>
      </c>
      <c r="M96" s="285">
        <f t="shared" si="58"/>
        <v>90638.10306664466</v>
      </c>
      <c r="P96" s="409" t="s">
        <v>1008</v>
      </c>
      <c r="Q96" s="397" t="s">
        <v>826</v>
      </c>
      <c r="R96" s="409" t="str">
        <f t="shared" si="60"/>
        <v>Emergency Preparedness Specialist - Volunteer &amp; Collaborations Coordinator</v>
      </c>
      <c r="S96" s="397" t="s">
        <v>20</v>
      </c>
      <c r="T96" s="540">
        <v>65552.443027735237</v>
      </c>
      <c r="U96" s="540">
        <v>69110.995640675188</v>
      </c>
      <c r="V96" s="540">
        <v>72711.590225413573</v>
      </c>
      <c r="W96" s="540">
        <v>76606.478612741106</v>
      </c>
      <c r="X96" s="540">
        <v>80636.501909420782</v>
      </c>
      <c r="Y96" s="540">
        <v>85637.302488032714</v>
      </c>
      <c r="Z96" s="540">
        <v>90638.10306664466</v>
      </c>
      <c r="AA96" s="406" t="s">
        <v>1008</v>
      </c>
      <c r="AB96" s="406" t="str">
        <f t="shared" si="63"/>
        <v>Y</v>
      </c>
      <c r="AC96" s="412" t="str">
        <f t="shared" si="64"/>
        <v>Emergency Preparedness Specialist - Volunteer &amp; Collaborations Coordinator</v>
      </c>
      <c r="AD96" s="406" t="str">
        <f t="shared" si="65"/>
        <v>33B</v>
      </c>
      <c r="AE96" s="398" t="str">
        <f t="shared" si="66"/>
        <v>E</v>
      </c>
      <c r="AF96" s="403">
        <f>IF($AE96="N",ROUND(T96,3),IF($AE96="E",ROUNDUP(T96/2080,3),"check"))</f>
        <v>31.516000000000002</v>
      </c>
      <c r="AG96" s="403">
        <f t="shared" si="67"/>
        <v>33.226999999999997</v>
      </c>
      <c r="AH96" s="403">
        <f t="shared" si="68"/>
        <v>34.957999999999998</v>
      </c>
      <c r="AI96" s="403">
        <f t="shared" si="69"/>
        <v>36.830999999999996</v>
      </c>
      <c r="AJ96" s="403">
        <f t="shared" si="70"/>
        <v>38.768000000000001</v>
      </c>
      <c r="AK96" s="403">
        <f t="shared" si="71"/>
        <v>41.171999999999997</v>
      </c>
      <c r="AL96" s="403">
        <f t="shared" si="72"/>
        <v>43.576999999999998</v>
      </c>
    </row>
    <row r="97" spans="1:39" ht="12.75" customHeight="1">
      <c r="A97" s="259" t="s">
        <v>16</v>
      </c>
      <c r="B97" s="586" t="s">
        <v>88</v>
      </c>
      <c r="C97" s="584" t="s">
        <v>20</v>
      </c>
      <c r="D97" s="597" t="s">
        <v>89</v>
      </c>
      <c r="E97" s="600">
        <v>393</v>
      </c>
      <c r="F97" s="586">
        <v>8</v>
      </c>
      <c r="G97" s="285">
        <f t="shared" ref="G97:G119" ca="1" si="81">T97</f>
        <v>65552.443027735237</v>
      </c>
      <c r="H97" s="285">
        <f t="shared" ca="1" si="53"/>
        <v>69110.995640675188</v>
      </c>
      <c r="I97" s="285">
        <f t="shared" ca="1" si="54"/>
        <v>72711.590225413573</v>
      </c>
      <c r="J97" s="285">
        <f t="shared" ca="1" si="55"/>
        <v>76606.478612741106</v>
      </c>
      <c r="K97" s="285">
        <f t="shared" ca="1" si="56"/>
        <v>80636.501909420782</v>
      </c>
      <c r="L97" s="285">
        <f t="shared" ca="1" si="57"/>
        <v>85637.302488032714</v>
      </c>
      <c r="M97" s="285">
        <f t="shared" ca="1" si="58"/>
        <v>90638.10306664466</v>
      </c>
      <c r="P97" s="409" t="str">
        <f t="shared" ref="P97:P163" si="82">B97</f>
        <v>03959C</v>
      </c>
      <c r="Q97" s="397" t="s">
        <v>826</v>
      </c>
      <c r="R97" s="409" t="str">
        <f t="shared" si="60"/>
        <v>Employment Equity Analyst</v>
      </c>
      <c r="S97" s="397" t="str">
        <f t="shared" ref="S97:S128" si="83">C97</f>
        <v>33B</v>
      </c>
      <c r="T97" s="394" cm="1">
        <f t="array" aca="1" ref="T97" ca="1">IF($Q97="Y",VLOOKUP($P97,INDIRECT($Q$3),T$5,0)*INDIRECT($P$2),VLOOKUP($P97,INDIRECT($Q$3),T$5,0))</f>
        <v>65552.443027735237</v>
      </c>
      <c r="U97" s="394" cm="1">
        <f t="array" aca="1" ref="U97" ca="1">IF($Q97="Y",VLOOKUP($P97,INDIRECT($Q$3),U$5,0)*INDIRECT($P$2),VLOOKUP($P97,INDIRECT($Q$3),U$5,0))</f>
        <v>69110.995640675188</v>
      </c>
      <c r="V97" s="394" cm="1">
        <f t="array" aca="1" ref="V97" ca="1">IF($Q97="Y",VLOOKUP($P97,INDIRECT($Q$3),V$5,0)*INDIRECT($P$2),VLOOKUP($P97,INDIRECT($Q$3),V$5,0))</f>
        <v>72711.590225413573</v>
      </c>
      <c r="W97" s="394" cm="1">
        <f t="array" aca="1" ref="W97" ca="1">IF($Q97="Y",VLOOKUP($P97,INDIRECT($Q$3),W$5,0)*INDIRECT($P$2),VLOOKUP($P97,INDIRECT($Q$3),W$5,0))</f>
        <v>76606.478612741106</v>
      </c>
      <c r="X97" s="394" cm="1">
        <f t="array" aca="1" ref="X97" ca="1">IF($Q97="Y",VLOOKUP($P97,INDIRECT($Q$3),X$5,0)*INDIRECT($P$2),VLOOKUP($P97,INDIRECT($Q$3),X$5,0))</f>
        <v>80636.501909420782</v>
      </c>
      <c r="Y97" s="394" cm="1">
        <f t="array" aca="1" ref="Y97" ca="1">IF($Q97="Y",VLOOKUP($P97,INDIRECT($Q$3),Y$5,0)*INDIRECT($P$2),VLOOKUP($P97,INDIRECT($Q$3),Y$5,0))</f>
        <v>85637.302488032714</v>
      </c>
      <c r="Z97" s="394" cm="1">
        <f t="array" aca="1" ref="Z97" ca="1">IF($Q97="Y",VLOOKUP($P97,INDIRECT($Q$3),Z$5,0)*INDIRECT($P$2),VLOOKUP($P97,INDIRECT($Q$3),Z$5,0))</f>
        <v>90638.10306664466</v>
      </c>
      <c r="AA97" s="406" t="str">
        <f t="shared" ref="AA97:AA128" si="84">B97</f>
        <v>03959C</v>
      </c>
      <c r="AB97" s="406" t="str">
        <f t="shared" si="63"/>
        <v>Y</v>
      </c>
      <c r="AC97" s="412" t="str">
        <f t="shared" si="64"/>
        <v>Employment Equity Analyst</v>
      </c>
      <c r="AD97" s="406" t="str">
        <f t="shared" si="65"/>
        <v>33B</v>
      </c>
      <c r="AE97" s="398" t="str">
        <f t="shared" si="66"/>
        <v>E</v>
      </c>
      <c r="AF97" s="403">
        <f t="shared" ref="AF97:AF119" ca="1" si="85">IF($AE97="N",ROUND(T97,3),IF($AE97="E",ROUNDUP(T97/2080,3),"check"))</f>
        <v>31.516000000000002</v>
      </c>
      <c r="AG97" s="403">
        <f t="shared" ca="1" si="67"/>
        <v>33.226999999999997</v>
      </c>
      <c r="AH97" s="403">
        <f t="shared" ca="1" si="68"/>
        <v>34.957999999999998</v>
      </c>
      <c r="AI97" s="403">
        <f t="shared" ca="1" si="69"/>
        <v>36.830999999999996</v>
      </c>
      <c r="AJ97" s="403">
        <f t="shared" ca="1" si="70"/>
        <v>38.768000000000001</v>
      </c>
      <c r="AK97" s="403">
        <f t="shared" ca="1" si="71"/>
        <v>41.171999999999997</v>
      </c>
      <c r="AL97" s="403">
        <f t="shared" ca="1" si="72"/>
        <v>43.576999999999998</v>
      </c>
    </row>
    <row r="98" spans="1:39" ht="12.75" customHeight="1">
      <c r="A98" s="259" t="s">
        <v>16</v>
      </c>
      <c r="B98" s="584" t="s">
        <v>92</v>
      </c>
      <c r="C98" s="584" t="s">
        <v>93</v>
      </c>
      <c r="D98" s="611" t="s">
        <v>94</v>
      </c>
      <c r="E98" s="600">
        <v>525</v>
      </c>
      <c r="F98" s="586">
        <v>11</v>
      </c>
      <c r="G98" s="285">
        <f t="shared" ca="1" si="81"/>
        <v>91347.444974571466</v>
      </c>
      <c r="H98" s="285">
        <f t="shared" ca="1" si="53"/>
        <v>96230.202582241065</v>
      </c>
      <c r="I98" s="285">
        <f t="shared" ca="1" si="54"/>
        <v>101074.90619943707</v>
      </c>
      <c r="J98" s="285">
        <f t="shared" ca="1" si="55"/>
        <v>106043.3663666178</v>
      </c>
      <c r="K98" s="285">
        <f t="shared" ca="1" si="56"/>
        <v>111741.55504430013</v>
      </c>
      <c r="L98" s="285">
        <f t="shared" ca="1" si="57"/>
        <v>118351.34133882793</v>
      </c>
      <c r="M98" s="285">
        <f t="shared" ca="1" si="58"/>
        <v>124961.12763335576</v>
      </c>
      <c r="P98" s="409" t="str">
        <f t="shared" si="82"/>
        <v>03958C</v>
      </c>
      <c r="Q98" s="397" t="s">
        <v>826</v>
      </c>
      <c r="R98" s="409" t="str">
        <f t="shared" si="60"/>
        <v>Energy Manager</v>
      </c>
      <c r="S98" s="397" t="str">
        <f t="shared" si="83"/>
        <v>56</v>
      </c>
      <c r="T98" s="394" cm="1">
        <f t="array" aca="1" ref="T98" ca="1">IF($Q98="Y",VLOOKUP($P98,INDIRECT($Q$3),T$5,0)*INDIRECT($P$2),VLOOKUP($P98,INDIRECT($Q$3),T$5,0))</f>
        <v>91347.444974571466</v>
      </c>
      <c r="U98" s="394" cm="1">
        <f t="array" aca="1" ref="U98" ca="1">IF($Q98="Y",VLOOKUP($P98,INDIRECT($Q$3),U$5,0)*INDIRECT($P$2),VLOOKUP($P98,INDIRECT($Q$3),U$5,0))</f>
        <v>96230.202582241065</v>
      </c>
      <c r="V98" s="394" cm="1">
        <f t="array" aca="1" ref="V98" ca="1">IF($Q98="Y",VLOOKUP($P98,INDIRECT($Q$3),V$5,0)*INDIRECT($P$2),VLOOKUP($P98,INDIRECT($Q$3),V$5,0))</f>
        <v>101074.90619943707</v>
      </c>
      <c r="W98" s="394" cm="1">
        <f t="array" aca="1" ref="W98" ca="1">IF($Q98="Y",VLOOKUP($P98,INDIRECT($Q$3),W$5,0)*INDIRECT($P$2),VLOOKUP($P98,INDIRECT($Q$3),W$5,0))</f>
        <v>106043.3663666178</v>
      </c>
      <c r="X98" s="394" cm="1">
        <f t="array" aca="1" ref="X98" ca="1">IF($Q98="Y",VLOOKUP($P98,INDIRECT($Q$3),X$5,0)*INDIRECT($P$2),VLOOKUP($P98,INDIRECT($Q$3),X$5,0))</f>
        <v>111741.55504430013</v>
      </c>
      <c r="Y98" s="394" cm="1">
        <f t="array" aca="1" ref="Y98" ca="1">IF($Q98="Y",VLOOKUP($P98,INDIRECT($Q$3),Y$5,0)*INDIRECT($P$2),VLOOKUP($P98,INDIRECT($Q$3),Y$5,0))</f>
        <v>118351.34133882793</v>
      </c>
      <c r="Z98" s="394" cm="1">
        <f t="array" aca="1" ref="Z98" ca="1">IF($Q98="Y",VLOOKUP($P98,INDIRECT($Q$3),Z$5,0)*INDIRECT($P$2),VLOOKUP($P98,INDIRECT($Q$3),Z$5,0))</f>
        <v>124961.12763335576</v>
      </c>
      <c r="AA98" s="406" t="str">
        <f t="shared" si="84"/>
        <v>03958C</v>
      </c>
      <c r="AB98" s="406" t="str">
        <f t="shared" si="63"/>
        <v>Y</v>
      </c>
      <c r="AC98" s="412" t="str">
        <f t="shared" si="64"/>
        <v>Energy Manager</v>
      </c>
      <c r="AD98" s="406" t="str">
        <f t="shared" si="65"/>
        <v>56</v>
      </c>
      <c r="AE98" s="398" t="str">
        <f t="shared" si="66"/>
        <v>E</v>
      </c>
      <c r="AF98" s="403">
        <f t="shared" ca="1" si="85"/>
        <v>43.917999999999999</v>
      </c>
      <c r="AG98" s="403">
        <f t="shared" ca="1" si="67"/>
        <v>46.265000000000001</v>
      </c>
      <c r="AH98" s="403">
        <f t="shared" ca="1" si="68"/>
        <v>48.594000000000001</v>
      </c>
      <c r="AI98" s="403">
        <f t="shared" ca="1" si="69"/>
        <v>50.982999999999997</v>
      </c>
      <c r="AJ98" s="403">
        <f t="shared" ca="1" si="70"/>
        <v>53.721999999999994</v>
      </c>
      <c r="AK98" s="403">
        <f t="shared" ca="1" si="71"/>
        <v>56.9</v>
      </c>
      <c r="AL98" s="403">
        <f t="shared" ca="1" si="72"/>
        <v>60.077999999999996</v>
      </c>
    </row>
    <row r="99" spans="1:39" ht="12.75" customHeight="1">
      <c r="A99" s="259" t="s">
        <v>91</v>
      </c>
      <c r="B99" s="583" t="s">
        <v>300</v>
      </c>
      <c r="C99" s="584" t="s">
        <v>280</v>
      </c>
      <c r="D99" s="606" t="s">
        <v>301</v>
      </c>
      <c r="E99" s="600">
        <v>393</v>
      </c>
      <c r="F99" s="586">
        <v>8</v>
      </c>
      <c r="G99" s="285">
        <f t="shared" ca="1" si="81"/>
        <v>33.037987000010425</v>
      </c>
      <c r="H99" s="285">
        <f t="shared" ca="1" si="53"/>
        <v>34.772695424642485</v>
      </c>
      <c r="I99" s="285">
        <f t="shared" ca="1" si="54"/>
        <v>36.59037545535142</v>
      </c>
      <c r="J99" s="285">
        <f t="shared" ca="1" si="55"/>
        <v>38.527886655678174</v>
      </c>
      <c r="K99" s="285">
        <f t="shared" ca="1" si="56"/>
        <v>40.547691550802739</v>
      </c>
      <c r="L99" s="285">
        <f t="shared" ca="1" si="57"/>
        <v>43.008997065395789</v>
      </c>
      <c r="M99" s="285">
        <f t="shared" ca="1" si="58"/>
        <v>45.470302579988832</v>
      </c>
      <c r="N99" s="23"/>
      <c r="O99" s="23"/>
      <c r="P99" s="409" t="str">
        <f t="shared" si="82"/>
        <v>04063C</v>
      </c>
      <c r="Q99" s="397" t="s">
        <v>826</v>
      </c>
      <c r="R99" s="409" t="str">
        <f t="shared" si="60"/>
        <v>Engineering Applications Analyst</v>
      </c>
      <c r="S99" s="397" t="str">
        <f t="shared" si="83"/>
        <v>63</v>
      </c>
      <c r="T99" s="394" cm="1">
        <f t="array" aca="1" ref="T99" ca="1">IF($Q99="Y",VLOOKUP($P99,INDIRECT($Q$3),T$5,0)*INDIRECT($P$2),VLOOKUP($P99,INDIRECT($Q$3),T$5,0))</f>
        <v>33.037987000010425</v>
      </c>
      <c r="U99" s="394" cm="1">
        <f t="array" aca="1" ref="U99" ca="1">IF($Q99="Y",VLOOKUP($P99,INDIRECT($Q$3),U$5,0)*INDIRECT($P$2),VLOOKUP($P99,INDIRECT($Q$3),U$5,0))</f>
        <v>34.772695424642485</v>
      </c>
      <c r="V99" s="394" cm="1">
        <f t="array" aca="1" ref="V99" ca="1">IF($Q99="Y",VLOOKUP($P99,INDIRECT($Q$3),V$5,0)*INDIRECT($P$2),VLOOKUP($P99,INDIRECT($Q$3),V$5,0))</f>
        <v>36.59037545535142</v>
      </c>
      <c r="W99" s="394" cm="1">
        <f t="array" aca="1" ref="W99" ca="1">IF($Q99="Y",VLOOKUP($P99,INDIRECT($Q$3),W$5,0)*INDIRECT($P$2),VLOOKUP($P99,INDIRECT($Q$3),W$5,0))</f>
        <v>38.527886655678174</v>
      </c>
      <c r="X99" s="394" cm="1">
        <f t="array" aca="1" ref="X99" ca="1">IF($Q99="Y",VLOOKUP($P99,INDIRECT($Q$3),X$5,0)*INDIRECT($P$2),VLOOKUP($P99,INDIRECT($Q$3),X$5,0))</f>
        <v>40.547691550802739</v>
      </c>
      <c r="Y99" s="394" cm="1">
        <f t="array" aca="1" ref="Y99" ca="1">IF($Q99="Y",VLOOKUP($P99,INDIRECT($Q$3),Y$5,0)*INDIRECT($P$2),VLOOKUP($P99,INDIRECT($Q$3),Y$5,0))</f>
        <v>43.008997065395789</v>
      </c>
      <c r="Z99" s="394" cm="1">
        <f t="array" aca="1" ref="Z99" ca="1">IF($Q99="Y",VLOOKUP($P99,INDIRECT($Q$3),Z$5,0)*INDIRECT($P$2),VLOOKUP($P99,INDIRECT($Q$3),Z$5,0))</f>
        <v>45.470302579988832</v>
      </c>
      <c r="AA99" s="406" t="str">
        <f t="shared" si="84"/>
        <v>04063C</v>
      </c>
      <c r="AB99" s="406" t="str">
        <f t="shared" si="63"/>
        <v>Y</v>
      </c>
      <c r="AC99" s="412" t="str">
        <f t="shared" si="64"/>
        <v>Engineering Applications Analyst</v>
      </c>
      <c r="AD99" s="406" t="str">
        <f t="shared" si="65"/>
        <v>63</v>
      </c>
      <c r="AE99" s="398" t="str">
        <f t="shared" si="66"/>
        <v>N</v>
      </c>
      <c r="AF99" s="403">
        <f t="shared" ca="1" si="85"/>
        <v>33.037999999999997</v>
      </c>
      <c r="AG99" s="403">
        <f t="shared" ca="1" si="67"/>
        <v>34.773000000000003</v>
      </c>
      <c r="AH99" s="403">
        <f t="shared" ca="1" si="68"/>
        <v>36.590000000000003</v>
      </c>
      <c r="AI99" s="403">
        <f t="shared" ca="1" si="69"/>
        <v>38.527999999999999</v>
      </c>
      <c r="AJ99" s="403">
        <f t="shared" ca="1" si="70"/>
        <v>40.548000000000002</v>
      </c>
      <c r="AK99" s="403">
        <f t="shared" ca="1" si="71"/>
        <v>43.009</v>
      </c>
      <c r="AL99" s="403">
        <f t="shared" ca="1" si="72"/>
        <v>45.47</v>
      </c>
    </row>
    <row r="100" spans="1:39" ht="12.75" customHeight="1">
      <c r="A100" s="259" t="s">
        <v>16</v>
      </c>
      <c r="B100" s="584" t="s">
        <v>95</v>
      </c>
      <c r="C100" s="584" t="s">
        <v>96</v>
      </c>
      <c r="D100" s="606" t="s">
        <v>97</v>
      </c>
      <c r="E100" s="600">
        <v>403</v>
      </c>
      <c r="F100" s="586">
        <v>8</v>
      </c>
      <c r="G100" s="285">
        <f t="shared" ca="1" si="81"/>
        <v>67951.838418232292</v>
      </c>
      <c r="H100" s="285">
        <f t="shared" ca="1" si="53"/>
        <v>71681.561916351639</v>
      </c>
      <c r="I100" s="285">
        <f t="shared" ca="1" si="54"/>
        <v>75408.282416485352</v>
      </c>
      <c r="J100" s="285">
        <f t="shared" ca="1" si="55"/>
        <v>79396.263741366609</v>
      </c>
      <c r="K100" s="285">
        <f t="shared" ca="1" si="56"/>
        <v>83591.451927254471</v>
      </c>
      <c r="L100" s="285">
        <f t="shared" ca="1" si="57"/>
        <v>88782.922864772423</v>
      </c>
      <c r="M100" s="285">
        <f t="shared" ca="1" si="58"/>
        <v>93974.393802290389</v>
      </c>
      <c r="P100" s="409" t="str">
        <f t="shared" si="82"/>
        <v>52320C</v>
      </c>
      <c r="Q100" s="397" t="s">
        <v>826</v>
      </c>
      <c r="R100" s="409" t="str">
        <f t="shared" si="60"/>
        <v>Engineering Inspector - City</v>
      </c>
      <c r="S100" s="397" t="str">
        <f t="shared" si="83"/>
        <v>60M</v>
      </c>
      <c r="T100" s="394" cm="1">
        <f t="array" aca="1" ref="T100" ca="1">IF($Q100="Y",VLOOKUP($P100,INDIRECT($Q$3),T$5,0)*INDIRECT($P$2),VLOOKUP($P100,INDIRECT($Q$3),T$5,0))</f>
        <v>67951.838418232292</v>
      </c>
      <c r="U100" s="394" cm="1">
        <f t="array" aca="1" ref="U100" ca="1">IF($Q100="Y",VLOOKUP($P100,INDIRECT($Q$3),U$5,0)*INDIRECT($P$2),VLOOKUP($P100,INDIRECT($Q$3),U$5,0))</f>
        <v>71681.561916351639</v>
      </c>
      <c r="V100" s="394" cm="1">
        <f t="array" aca="1" ref="V100" ca="1">IF($Q100="Y",VLOOKUP($P100,INDIRECT($Q$3),V$5,0)*INDIRECT($P$2),VLOOKUP($P100,INDIRECT($Q$3),V$5,0))</f>
        <v>75408.282416485352</v>
      </c>
      <c r="W100" s="394" cm="1">
        <f t="array" aca="1" ref="W100" ca="1">IF($Q100="Y",VLOOKUP($P100,INDIRECT($Q$3),W$5,0)*INDIRECT($P$2),VLOOKUP($P100,INDIRECT($Q$3),W$5,0))</f>
        <v>79396.263741366609</v>
      </c>
      <c r="X100" s="394" cm="1">
        <f t="array" aca="1" ref="X100" ca="1">IF($Q100="Y",VLOOKUP($P100,INDIRECT($Q$3),X$5,0)*INDIRECT($P$2),VLOOKUP($P100,INDIRECT($Q$3),X$5,0))</f>
        <v>83591.451927254471</v>
      </c>
      <c r="Y100" s="394" cm="1">
        <f t="array" aca="1" ref="Y100" ca="1">IF($Q100="Y",VLOOKUP($P100,INDIRECT($Q$3),Y$5,0)*INDIRECT($P$2),VLOOKUP($P100,INDIRECT($Q$3),Y$5,0))</f>
        <v>88782.922864772423</v>
      </c>
      <c r="Z100" s="394" cm="1">
        <f t="array" aca="1" ref="Z100" ca="1">IF($Q100="Y",VLOOKUP($P100,INDIRECT($Q$3),Z$5,0)*INDIRECT($P$2),VLOOKUP($P100,INDIRECT($Q$3),Z$5,0))</f>
        <v>93974.393802290389</v>
      </c>
      <c r="AA100" s="406" t="str">
        <f t="shared" si="84"/>
        <v>52320C</v>
      </c>
      <c r="AB100" s="406" t="str">
        <f t="shared" si="63"/>
        <v>Y</v>
      </c>
      <c r="AC100" s="412" t="str">
        <f t="shared" si="64"/>
        <v>Engineering Inspector - City</v>
      </c>
      <c r="AD100" s="406" t="str">
        <f t="shared" si="65"/>
        <v>60M</v>
      </c>
      <c r="AE100" s="398" t="str">
        <f t="shared" si="66"/>
        <v>E</v>
      </c>
      <c r="AF100" s="403">
        <f t="shared" ca="1" si="85"/>
        <v>32.669999999999995</v>
      </c>
      <c r="AG100" s="403">
        <f t="shared" ca="1" si="67"/>
        <v>34.463000000000001</v>
      </c>
      <c r="AH100" s="403">
        <f t="shared" ca="1" si="68"/>
        <v>36.253999999999998</v>
      </c>
      <c r="AI100" s="403">
        <f t="shared" ca="1" si="69"/>
        <v>38.171999999999997</v>
      </c>
      <c r="AJ100" s="403">
        <f t="shared" ca="1" si="70"/>
        <v>40.189</v>
      </c>
      <c r="AK100" s="403">
        <f t="shared" ca="1" si="71"/>
        <v>42.684999999999995</v>
      </c>
      <c r="AL100" s="403">
        <f t="shared" ca="1" si="72"/>
        <v>45.18</v>
      </c>
    </row>
    <row r="101" spans="1:39" ht="12.75" customHeight="1">
      <c r="A101" s="259" t="s">
        <v>16</v>
      </c>
      <c r="B101" s="584" t="s">
        <v>750</v>
      </c>
      <c r="C101" s="584">
        <v>51</v>
      </c>
      <c r="D101" s="606" t="s">
        <v>751</v>
      </c>
      <c r="E101" s="600">
        <v>458</v>
      </c>
      <c r="F101" s="586">
        <v>10</v>
      </c>
      <c r="G101" s="285">
        <f t="shared" ca="1" si="81"/>
        <v>79264.131830000042</v>
      </c>
      <c r="H101" s="285">
        <f t="shared" ca="1" si="53"/>
        <v>83249.110156895695</v>
      </c>
      <c r="I101" s="285">
        <f t="shared" ca="1" si="54"/>
        <v>87747.601139329505</v>
      </c>
      <c r="J101" s="285">
        <f t="shared" ca="1" si="55"/>
        <v>92249.09511974889</v>
      </c>
      <c r="K101" s="285">
        <f t="shared" ca="1" si="56"/>
        <v>96960.798959160515</v>
      </c>
      <c r="L101" s="285">
        <f t="shared" ca="1" si="57"/>
        <v>102860.63051585447</v>
      </c>
      <c r="M101" s="285">
        <f t="shared" ca="1" si="58"/>
        <v>108760.4620725484</v>
      </c>
      <c r="P101" s="409" t="str">
        <f t="shared" si="82"/>
        <v>59419C</v>
      </c>
      <c r="Q101" s="397" t="s">
        <v>826</v>
      </c>
      <c r="R101" s="409" t="str">
        <f t="shared" si="60"/>
        <v>Engineering Project Management Analyst</v>
      </c>
      <c r="S101" s="397">
        <f t="shared" si="83"/>
        <v>51</v>
      </c>
      <c r="T101" s="394" cm="1">
        <f t="array" aca="1" ref="T101" ca="1">IF($Q101="Y",VLOOKUP($P101,INDIRECT($Q$3),T$5,0)*INDIRECT($P$2),VLOOKUP($P101,INDIRECT($Q$3),T$5,0))</f>
        <v>79264.131830000042</v>
      </c>
      <c r="U101" s="394" cm="1">
        <f t="array" aca="1" ref="U101" ca="1">IF($Q101="Y",VLOOKUP($P101,INDIRECT($Q$3),U$5,0)*INDIRECT($P$2),VLOOKUP($P101,INDIRECT($Q$3),U$5,0))</f>
        <v>83249.110156895695</v>
      </c>
      <c r="V101" s="394" cm="1">
        <f t="array" aca="1" ref="V101" ca="1">IF($Q101="Y",VLOOKUP($P101,INDIRECT($Q$3),V$5,0)*INDIRECT($P$2),VLOOKUP($P101,INDIRECT($Q$3),V$5,0))</f>
        <v>87747.601139329505</v>
      </c>
      <c r="W101" s="394" cm="1">
        <f t="array" aca="1" ref="W101" ca="1">IF($Q101="Y",VLOOKUP($P101,INDIRECT($Q$3),W$5,0)*INDIRECT($P$2),VLOOKUP($P101,INDIRECT($Q$3),W$5,0))</f>
        <v>92249.09511974889</v>
      </c>
      <c r="X101" s="394" cm="1">
        <f t="array" aca="1" ref="X101" ca="1">IF($Q101="Y",VLOOKUP($P101,INDIRECT($Q$3),X$5,0)*INDIRECT($P$2),VLOOKUP($P101,INDIRECT($Q$3),X$5,0))</f>
        <v>96960.798959160515</v>
      </c>
      <c r="Y101" s="394" cm="1">
        <f t="array" aca="1" ref="Y101" ca="1">IF($Q101="Y",VLOOKUP($P101,INDIRECT($Q$3),Y$5,0)*INDIRECT($P$2),VLOOKUP($P101,INDIRECT($Q$3),Y$5,0))</f>
        <v>102860.63051585447</v>
      </c>
      <c r="Z101" s="394" cm="1">
        <f t="array" aca="1" ref="Z101" ca="1">IF($Q101="Y",VLOOKUP($P101,INDIRECT($Q$3),Z$5,0)*INDIRECT($P$2),VLOOKUP($P101,INDIRECT($Q$3),Z$5,0))</f>
        <v>108760.4620725484</v>
      </c>
      <c r="AA101" s="406" t="str">
        <f t="shared" si="84"/>
        <v>59419C</v>
      </c>
      <c r="AB101" s="406" t="str">
        <f t="shared" si="63"/>
        <v>Y</v>
      </c>
      <c r="AC101" s="412" t="str">
        <f t="shared" si="64"/>
        <v>Engineering Project Management Analyst</v>
      </c>
      <c r="AD101" s="406">
        <f t="shared" si="65"/>
        <v>51</v>
      </c>
      <c r="AE101" s="398" t="str">
        <f t="shared" si="66"/>
        <v>E</v>
      </c>
      <c r="AF101" s="403">
        <f t="shared" ca="1" si="85"/>
        <v>38.107999999999997</v>
      </c>
      <c r="AG101" s="403">
        <f t="shared" ca="1" si="67"/>
        <v>40.024000000000001</v>
      </c>
      <c r="AH101" s="403">
        <f t="shared" ca="1" si="68"/>
        <v>42.186999999999998</v>
      </c>
      <c r="AI101" s="403">
        <f t="shared" ca="1" si="69"/>
        <v>44.350999999999999</v>
      </c>
      <c r="AJ101" s="403">
        <f t="shared" ca="1" si="70"/>
        <v>46.616</v>
      </c>
      <c r="AK101" s="403">
        <f t="shared" ca="1" si="71"/>
        <v>49.452999999999996</v>
      </c>
      <c r="AL101" s="403">
        <f t="shared" ca="1" si="72"/>
        <v>52.288999999999994</v>
      </c>
    </row>
    <row r="102" spans="1:39" ht="12.75" customHeight="1">
      <c r="A102" s="259" t="s">
        <v>16</v>
      </c>
      <c r="B102" s="584" t="s">
        <v>98</v>
      </c>
      <c r="C102" s="584">
        <v>40</v>
      </c>
      <c r="D102" s="606" t="s">
        <v>99</v>
      </c>
      <c r="E102" s="600">
        <v>410</v>
      </c>
      <c r="F102" s="586">
        <v>9</v>
      </c>
      <c r="G102" s="285">
        <f t="shared" ca="1" si="81"/>
        <v>69969.853064557727</v>
      </c>
      <c r="H102" s="285">
        <f t="shared" ca="1" si="53"/>
        <v>73693.570566705865</v>
      </c>
      <c r="I102" s="285">
        <f t="shared" ca="1" si="54"/>
        <v>77807.67780698245</v>
      </c>
      <c r="J102" s="285">
        <f t="shared" ca="1" si="55"/>
        <v>82050.913960639955</v>
      </c>
      <c r="K102" s="285">
        <f t="shared" ca="1" si="56"/>
        <v>86375.23105990875</v>
      </c>
      <c r="L102" s="285">
        <f t="shared" ca="1" si="57"/>
        <v>91542.647983561998</v>
      </c>
      <c r="M102" s="285">
        <f t="shared" ca="1" si="58"/>
        <v>96710.064907215332</v>
      </c>
      <c r="P102" s="409" t="str">
        <f t="shared" si="82"/>
        <v>04108C</v>
      </c>
      <c r="Q102" s="397" t="s">
        <v>826</v>
      </c>
      <c r="R102" s="409" t="str">
        <f t="shared" si="60"/>
        <v>Enterprise Coordinator Asp-IPI</v>
      </c>
      <c r="S102" s="397">
        <f t="shared" si="83"/>
        <v>40</v>
      </c>
      <c r="T102" s="394" cm="1">
        <f t="array" aca="1" ref="T102" ca="1">IF($Q102="Y",VLOOKUP($P102,INDIRECT($Q$3),T$5,0)*INDIRECT($P$2),VLOOKUP($P102,INDIRECT($Q$3),T$5,0))</f>
        <v>69969.853064557727</v>
      </c>
      <c r="U102" s="394" cm="1">
        <f t="array" aca="1" ref="U102" ca="1">IF($Q102="Y",VLOOKUP($P102,INDIRECT($Q$3),U$5,0)*INDIRECT($P$2),VLOOKUP($P102,INDIRECT($Q$3),U$5,0))</f>
        <v>73693.570566705865</v>
      </c>
      <c r="V102" s="394" cm="1">
        <f t="array" aca="1" ref="V102" ca="1">IF($Q102="Y",VLOOKUP($P102,INDIRECT($Q$3),V$5,0)*INDIRECT($P$2),VLOOKUP($P102,INDIRECT($Q$3),V$5,0))</f>
        <v>77807.67780698245</v>
      </c>
      <c r="W102" s="394" cm="1">
        <f t="array" aca="1" ref="W102" ca="1">IF($Q102="Y",VLOOKUP($P102,INDIRECT($Q$3),W$5,0)*INDIRECT($P$2),VLOOKUP($P102,INDIRECT($Q$3),W$5,0))</f>
        <v>82050.913960639955</v>
      </c>
      <c r="X102" s="394" cm="1">
        <f t="array" aca="1" ref="X102" ca="1">IF($Q102="Y",VLOOKUP($P102,INDIRECT($Q$3),X$5,0)*INDIRECT($P$2),VLOOKUP($P102,INDIRECT($Q$3),X$5,0))</f>
        <v>86375.23105990875</v>
      </c>
      <c r="Y102" s="394" cm="1">
        <f t="array" aca="1" ref="Y102" ca="1">IF($Q102="Y",VLOOKUP($P102,INDIRECT($Q$3),Y$5,0)*INDIRECT($P$2),VLOOKUP($P102,INDIRECT($Q$3),Y$5,0))</f>
        <v>91542.647983561998</v>
      </c>
      <c r="Z102" s="394" cm="1">
        <f t="array" aca="1" ref="Z102" ca="1">IF($Q102="Y",VLOOKUP($P102,INDIRECT($Q$3),Z$5,0)*INDIRECT($P$2),VLOOKUP($P102,INDIRECT($Q$3),Z$5,0))</f>
        <v>96710.064907215332</v>
      </c>
      <c r="AA102" s="406" t="str">
        <f t="shared" si="84"/>
        <v>04108C</v>
      </c>
      <c r="AB102" s="406" t="str">
        <f t="shared" si="63"/>
        <v>Y</v>
      </c>
      <c r="AC102" s="412" t="str">
        <f t="shared" si="64"/>
        <v>Enterprise Coordinator Asp-IPI</v>
      </c>
      <c r="AD102" s="406">
        <f t="shared" si="65"/>
        <v>40</v>
      </c>
      <c r="AE102" s="398" t="str">
        <f t="shared" si="66"/>
        <v>E</v>
      </c>
      <c r="AF102" s="403">
        <f t="shared" ca="1" si="85"/>
        <v>33.64</v>
      </c>
      <c r="AG102" s="403">
        <f t="shared" ca="1" si="67"/>
        <v>35.43</v>
      </c>
      <c r="AH102" s="403">
        <f t="shared" ca="1" si="68"/>
        <v>37.407999999999994</v>
      </c>
      <c r="AI102" s="403">
        <f t="shared" ca="1" si="69"/>
        <v>39.448</v>
      </c>
      <c r="AJ102" s="403">
        <f t="shared" ca="1" si="70"/>
        <v>41.527000000000001</v>
      </c>
      <c r="AK102" s="403">
        <f t="shared" ca="1" si="71"/>
        <v>44.010999999999996</v>
      </c>
      <c r="AL102" s="403">
        <f t="shared" ca="1" si="72"/>
        <v>46.495999999999995</v>
      </c>
    </row>
    <row r="103" spans="1:39" ht="12.75" customHeight="1">
      <c r="A103" s="259" t="s">
        <v>16</v>
      </c>
      <c r="B103" s="584" t="s">
        <v>100</v>
      </c>
      <c r="C103" s="584">
        <v>40</v>
      </c>
      <c r="D103" s="606" t="s">
        <v>101</v>
      </c>
      <c r="E103" s="600">
        <v>410</v>
      </c>
      <c r="F103" s="586">
        <v>9</v>
      </c>
      <c r="G103" s="285">
        <f t="shared" ca="1" si="81"/>
        <v>69969.853064557727</v>
      </c>
      <c r="H103" s="285">
        <f t="shared" ca="1" si="53"/>
        <v>73693.570566705865</v>
      </c>
      <c r="I103" s="285">
        <f t="shared" ca="1" si="54"/>
        <v>77807.67780698245</v>
      </c>
      <c r="J103" s="285">
        <f t="shared" ca="1" si="55"/>
        <v>82050.913960639955</v>
      </c>
      <c r="K103" s="285">
        <f t="shared" ca="1" si="56"/>
        <v>86375.23105990875</v>
      </c>
      <c r="L103" s="285">
        <f t="shared" ca="1" si="57"/>
        <v>91542.647983561998</v>
      </c>
      <c r="M103" s="285">
        <f t="shared" ca="1" si="58"/>
        <v>96710.064907215332</v>
      </c>
      <c r="P103" s="409" t="str">
        <f t="shared" si="82"/>
        <v>04107C</v>
      </c>
      <c r="Q103" s="397" t="s">
        <v>826</v>
      </c>
      <c r="R103" s="409" t="str">
        <f t="shared" si="60"/>
        <v>Enterprise Coordinator WFD-IPI</v>
      </c>
      <c r="S103" s="397">
        <f t="shared" si="83"/>
        <v>40</v>
      </c>
      <c r="T103" s="394" cm="1">
        <f t="array" aca="1" ref="T103" ca="1">IF($Q103="Y",VLOOKUP($P103,INDIRECT($Q$3),T$5,0)*INDIRECT($P$2),VLOOKUP($P103,INDIRECT($Q$3),T$5,0))</f>
        <v>69969.853064557727</v>
      </c>
      <c r="U103" s="394" cm="1">
        <f t="array" aca="1" ref="U103" ca="1">IF($Q103="Y",VLOOKUP($P103,INDIRECT($Q$3),U$5,0)*INDIRECT($P$2),VLOOKUP($P103,INDIRECT($Q$3),U$5,0))</f>
        <v>73693.570566705865</v>
      </c>
      <c r="V103" s="394" cm="1">
        <f t="array" aca="1" ref="V103" ca="1">IF($Q103="Y",VLOOKUP($P103,INDIRECT($Q$3),V$5,0)*INDIRECT($P$2),VLOOKUP($P103,INDIRECT($Q$3),V$5,0))</f>
        <v>77807.67780698245</v>
      </c>
      <c r="W103" s="394" cm="1">
        <f t="array" aca="1" ref="W103" ca="1">IF($Q103="Y",VLOOKUP($P103,INDIRECT($Q$3),W$5,0)*INDIRECT($P$2),VLOOKUP($P103,INDIRECT($Q$3),W$5,0))</f>
        <v>82050.913960639955</v>
      </c>
      <c r="X103" s="394" cm="1">
        <f t="array" aca="1" ref="X103" ca="1">IF($Q103="Y",VLOOKUP($P103,INDIRECT($Q$3),X$5,0)*INDIRECT($P$2),VLOOKUP($P103,INDIRECT($Q$3),X$5,0))</f>
        <v>86375.23105990875</v>
      </c>
      <c r="Y103" s="394" cm="1">
        <f t="array" aca="1" ref="Y103" ca="1">IF($Q103="Y",VLOOKUP($P103,INDIRECT($Q$3),Y$5,0)*INDIRECT($P$2),VLOOKUP($P103,INDIRECT($Q$3),Y$5,0))</f>
        <v>91542.647983561998</v>
      </c>
      <c r="Z103" s="394" cm="1">
        <f t="array" aca="1" ref="Z103" ca="1">IF($Q103="Y",VLOOKUP($P103,INDIRECT($Q$3),Z$5,0)*INDIRECT($P$2),VLOOKUP($P103,INDIRECT($Q$3),Z$5,0))</f>
        <v>96710.064907215332</v>
      </c>
      <c r="AA103" s="406" t="str">
        <f t="shared" si="84"/>
        <v>04107C</v>
      </c>
      <c r="AB103" s="406" t="str">
        <f t="shared" si="63"/>
        <v>Y</v>
      </c>
      <c r="AC103" s="412" t="str">
        <f t="shared" si="64"/>
        <v>Enterprise Coordinator WFD-IPI</v>
      </c>
      <c r="AD103" s="406">
        <f t="shared" si="65"/>
        <v>40</v>
      </c>
      <c r="AE103" s="398" t="str">
        <f t="shared" si="66"/>
        <v>E</v>
      </c>
      <c r="AF103" s="403">
        <f t="shared" ca="1" si="85"/>
        <v>33.64</v>
      </c>
      <c r="AG103" s="403">
        <f t="shared" ca="1" si="67"/>
        <v>35.43</v>
      </c>
      <c r="AH103" s="403">
        <f t="shared" ca="1" si="68"/>
        <v>37.407999999999994</v>
      </c>
      <c r="AI103" s="403">
        <f t="shared" ca="1" si="69"/>
        <v>39.448</v>
      </c>
      <c r="AJ103" s="403">
        <f t="shared" ca="1" si="70"/>
        <v>41.527000000000001</v>
      </c>
      <c r="AK103" s="403">
        <f t="shared" ca="1" si="71"/>
        <v>44.010999999999996</v>
      </c>
      <c r="AL103" s="403">
        <f t="shared" ca="1" si="72"/>
        <v>46.495999999999995</v>
      </c>
    </row>
    <row r="104" spans="1:39" ht="12.75" customHeight="1">
      <c r="A104" s="259" t="s">
        <v>16</v>
      </c>
      <c r="B104" s="584" t="s">
        <v>913</v>
      </c>
      <c r="C104" s="584">
        <v>51</v>
      </c>
      <c r="D104" s="606" t="s">
        <v>914</v>
      </c>
      <c r="E104" s="600">
        <v>451</v>
      </c>
      <c r="F104" s="586">
        <v>10</v>
      </c>
      <c r="G104" s="285">
        <f t="shared" ca="1" si="81"/>
        <v>79264.131830000042</v>
      </c>
      <c r="H104" s="285">
        <f t="shared" ca="1" si="53"/>
        <v>83249.110156895695</v>
      </c>
      <c r="I104" s="285">
        <f t="shared" ca="1" si="54"/>
        <v>87747.601139329505</v>
      </c>
      <c r="J104" s="285">
        <f t="shared" ca="1" si="55"/>
        <v>92249.09511974889</v>
      </c>
      <c r="K104" s="285">
        <f t="shared" ca="1" si="56"/>
        <v>96960.798959160515</v>
      </c>
      <c r="L104" s="285">
        <f t="shared" ca="1" si="57"/>
        <v>102860.63051585447</v>
      </c>
      <c r="M104" s="285">
        <f t="shared" ca="1" si="58"/>
        <v>108760.4620725484</v>
      </c>
      <c r="P104" s="409" t="str">
        <f t="shared" si="82"/>
        <v>53052C</v>
      </c>
      <c r="Q104" s="397" t="s">
        <v>826</v>
      </c>
      <c r="R104" s="409" t="str">
        <f t="shared" si="60"/>
        <v>Enterprise Events Manager</v>
      </c>
      <c r="S104" s="397">
        <f t="shared" si="83"/>
        <v>51</v>
      </c>
      <c r="T104" s="394" cm="1">
        <f t="array" aca="1" ref="T104" ca="1">IF($Q104="Y",VLOOKUP($P104,INDIRECT($Q$3),T$5,0)*INDIRECT($P$2),VLOOKUP($P104,INDIRECT($Q$3),T$5,0))</f>
        <v>79264.131830000042</v>
      </c>
      <c r="U104" s="394" cm="1">
        <f t="array" aca="1" ref="U104" ca="1">IF($Q104="Y",VLOOKUP($P104,INDIRECT($Q$3),U$5,0)*INDIRECT($P$2),VLOOKUP($P104,INDIRECT($Q$3),U$5,0))</f>
        <v>83249.110156895695</v>
      </c>
      <c r="V104" s="394" cm="1">
        <f t="array" aca="1" ref="V104" ca="1">IF($Q104="Y",VLOOKUP($P104,INDIRECT($Q$3),V$5,0)*INDIRECT($P$2),VLOOKUP($P104,INDIRECT($Q$3),V$5,0))</f>
        <v>87747.601139329505</v>
      </c>
      <c r="W104" s="394" cm="1">
        <f t="array" aca="1" ref="W104" ca="1">IF($Q104="Y",VLOOKUP($P104,INDIRECT($Q$3),W$5,0)*INDIRECT($P$2),VLOOKUP($P104,INDIRECT($Q$3),W$5,0))</f>
        <v>92249.09511974889</v>
      </c>
      <c r="X104" s="394" cm="1">
        <f t="array" aca="1" ref="X104" ca="1">IF($Q104="Y",VLOOKUP($P104,INDIRECT($Q$3),X$5,0)*INDIRECT($P$2),VLOOKUP($P104,INDIRECT($Q$3),X$5,0))</f>
        <v>96960.798959160515</v>
      </c>
      <c r="Y104" s="394" cm="1">
        <f t="array" aca="1" ref="Y104" ca="1">IF($Q104="Y",VLOOKUP($P104,INDIRECT($Q$3),Y$5,0)*INDIRECT($P$2),VLOOKUP($P104,INDIRECT($Q$3),Y$5,0))</f>
        <v>102860.63051585447</v>
      </c>
      <c r="Z104" s="394" cm="1">
        <f t="array" aca="1" ref="Z104" ca="1">IF($Q104="Y",VLOOKUP($P104,INDIRECT($Q$3),Z$5,0)*INDIRECT($P$2),VLOOKUP($P104,INDIRECT($Q$3),Z$5,0))</f>
        <v>108760.4620725484</v>
      </c>
      <c r="AA104" s="406" t="str">
        <f t="shared" si="84"/>
        <v>53052C</v>
      </c>
      <c r="AB104" s="406" t="str">
        <f t="shared" si="63"/>
        <v>Y</v>
      </c>
      <c r="AC104" s="412" t="str">
        <f t="shared" si="64"/>
        <v>Enterprise Events Manager</v>
      </c>
      <c r="AD104" s="406">
        <f t="shared" si="65"/>
        <v>51</v>
      </c>
      <c r="AE104" s="398" t="str">
        <f t="shared" si="66"/>
        <v>E</v>
      </c>
      <c r="AF104" s="403">
        <f t="shared" ca="1" si="85"/>
        <v>38.107999999999997</v>
      </c>
      <c r="AG104" s="403">
        <f t="shared" ca="1" si="67"/>
        <v>40.024000000000001</v>
      </c>
      <c r="AH104" s="403">
        <f t="shared" ca="1" si="68"/>
        <v>42.186999999999998</v>
      </c>
      <c r="AI104" s="403">
        <f t="shared" ca="1" si="69"/>
        <v>44.350999999999999</v>
      </c>
      <c r="AJ104" s="403">
        <f t="shared" ca="1" si="70"/>
        <v>46.616</v>
      </c>
      <c r="AK104" s="403">
        <f t="shared" ca="1" si="71"/>
        <v>49.452999999999996</v>
      </c>
      <c r="AL104" s="403">
        <f t="shared" ca="1" si="72"/>
        <v>52.288999999999994</v>
      </c>
      <c r="AM104" s="23"/>
    </row>
    <row r="105" spans="1:39" ht="12.75" customHeight="1">
      <c r="A105" s="259" t="s">
        <v>16</v>
      </c>
      <c r="B105" s="584" t="s">
        <v>102</v>
      </c>
      <c r="C105" s="584" t="s">
        <v>103</v>
      </c>
      <c r="D105" s="606" t="s">
        <v>104</v>
      </c>
      <c r="E105" s="600">
        <v>508</v>
      </c>
      <c r="F105" s="586">
        <v>11</v>
      </c>
      <c r="G105" s="285">
        <f t="shared" ca="1" si="81"/>
        <v>92713.681018034142</v>
      </c>
      <c r="H105" s="285">
        <f t="shared" ca="1" si="53"/>
        <v>96577.256764083912</v>
      </c>
      <c r="I105" s="285">
        <f t="shared" ca="1" si="54"/>
        <v>100601.30912925408</v>
      </c>
      <c r="J105" s="285">
        <f t="shared" ca="1" si="55"/>
        <v>104792.58082863373</v>
      </c>
      <c r="K105" s="285">
        <f t="shared" ca="1" si="56"/>
        <v>109159.16312032976</v>
      </c>
      <c r="L105" s="285">
        <f t="shared" ca="1" si="57"/>
        <v>113707.79871943126</v>
      </c>
      <c r="M105" s="285">
        <f t="shared" ca="1" si="58"/>
        <v>118446.57888404522</v>
      </c>
      <c r="P105" s="409" t="str">
        <f t="shared" si="82"/>
        <v>04111C</v>
      </c>
      <c r="Q105" s="397" t="s">
        <v>826</v>
      </c>
      <c r="R105" s="409" t="str">
        <f t="shared" si="60"/>
        <v>Enterprise Finance Specialist</v>
      </c>
      <c r="S105" s="397" t="str">
        <f t="shared" si="83"/>
        <v>109</v>
      </c>
      <c r="T105" s="394" cm="1">
        <f t="array" aca="1" ref="T105" ca="1">IF($Q105="Y",VLOOKUP($P105,INDIRECT($Q$3),T$5,0)*INDIRECT($P$2),VLOOKUP($P105,INDIRECT($Q$3),T$5,0))</f>
        <v>92713.681018034142</v>
      </c>
      <c r="U105" s="394" cm="1">
        <f t="array" aca="1" ref="U105" ca="1">IF($Q105="Y",VLOOKUP($P105,INDIRECT($Q$3),U$5,0)*INDIRECT($P$2),VLOOKUP($P105,INDIRECT($Q$3),U$5,0))</f>
        <v>96577.256764083912</v>
      </c>
      <c r="V105" s="394" cm="1">
        <f t="array" aca="1" ref="V105" ca="1">IF($Q105="Y",VLOOKUP($P105,INDIRECT($Q$3),V$5,0)*INDIRECT($P$2),VLOOKUP($P105,INDIRECT($Q$3),V$5,0))</f>
        <v>100601.30912925408</v>
      </c>
      <c r="W105" s="394" cm="1">
        <f t="array" aca="1" ref="W105" ca="1">IF($Q105="Y",VLOOKUP($P105,INDIRECT($Q$3),W$5,0)*INDIRECT($P$2),VLOOKUP($P105,INDIRECT($Q$3),W$5,0))</f>
        <v>104792.58082863373</v>
      </c>
      <c r="X105" s="394" cm="1">
        <f t="array" aca="1" ref="X105" ca="1">IF($Q105="Y",VLOOKUP($P105,INDIRECT($Q$3),X$5,0)*INDIRECT($P$2),VLOOKUP($P105,INDIRECT($Q$3),X$5,0))</f>
        <v>109159.16312032976</v>
      </c>
      <c r="Y105" s="394" cm="1">
        <f t="array" aca="1" ref="Y105" ca="1">IF($Q105="Y",VLOOKUP($P105,INDIRECT($Q$3),Y$5,0)*INDIRECT($P$2),VLOOKUP($P105,INDIRECT($Q$3),Y$5,0))</f>
        <v>113707.79871943126</v>
      </c>
      <c r="Z105" s="394" cm="1">
        <f t="array" aca="1" ref="Z105" ca="1">IF($Q105="Y",VLOOKUP($P105,INDIRECT($Q$3),Z$5,0)*INDIRECT($P$2),VLOOKUP($P105,INDIRECT($Q$3),Z$5,0))</f>
        <v>118446.57888404522</v>
      </c>
      <c r="AA105" s="406" t="str">
        <f t="shared" si="84"/>
        <v>04111C</v>
      </c>
      <c r="AB105" s="406" t="str">
        <f t="shared" si="63"/>
        <v>Y</v>
      </c>
      <c r="AC105" s="412" t="str">
        <f t="shared" si="64"/>
        <v>Enterprise Finance Specialist</v>
      </c>
      <c r="AD105" s="406" t="str">
        <f t="shared" si="65"/>
        <v>109</v>
      </c>
      <c r="AE105" s="398" t="str">
        <f t="shared" si="66"/>
        <v>E</v>
      </c>
      <c r="AF105" s="403">
        <f t="shared" ca="1" si="85"/>
        <v>44.573999999999998</v>
      </c>
      <c r="AG105" s="403">
        <f t="shared" ca="1" si="67"/>
        <v>46.431999999999995</v>
      </c>
      <c r="AH105" s="403">
        <f t="shared" ca="1" si="68"/>
        <v>48.366999999999997</v>
      </c>
      <c r="AI105" s="403">
        <f t="shared" ca="1" si="69"/>
        <v>50.381999999999998</v>
      </c>
      <c r="AJ105" s="403">
        <f t="shared" ca="1" si="70"/>
        <v>52.480999999999995</v>
      </c>
      <c r="AK105" s="403">
        <f t="shared" ca="1" si="71"/>
        <v>54.667999999999999</v>
      </c>
      <c r="AL105" s="403">
        <f t="shared" ca="1" si="72"/>
        <v>56.945999999999998</v>
      </c>
    </row>
    <row r="106" spans="1:39" ht="12.75" customHeight="1">
      <c r="A106" s="259" t="s">
        <v>16</v>
      </c>
      <c r="B106" s="584" t="s">
        <v>894</v>
      </c>
      <c r="C106" s="584">
        <v>35</v>
      </c>
      <c r="D106" s="606" t="s">
        <v>897</v>
      </c>
      <c r="E106" s="600">
        <v>378</v>
      </c>
      <c r="F106" s="586">
        <v>8</v>
      </c>
      <c r="G106" s="285">
        <f t="shared" ca="1" si="81"/>
        <v>64867.759487017662</v>
      </c>
      <c r="H106" s="285">
        <f t="shared" ca="1" si="53"/>
        <v>68426.31209995762</v>
      </c>
      <c r="I106" s="285">
        <f t="shared" ca="1" si="54"/>
        <v>71981.861714911967</v>
      </c>
      <c r="J106" s="285">
        <f t="shared" ca="1" si="55"/>
        <v>75750.624186844128</v>
      </c>
      <c r="K106" s="285">
        <f t="shared" ca="1" si="56"/>
        <v>79777.644485538229</v>
      </c>
      <c r="L106" s="285">
        <f t="shared" ca="1" si="57"/>
        <v>85278.01790303897</v>
      </c>
      <c r="M106" s="285">
        <f t="shared" ca="1" si="58"/>
        <v>90778.391320539726</v>
      </c>
      <c r="P106" s="409" t="str">
        <f t="shared" si="82"/>
        <v>59451C</v>
      </c>
      <c r="Q106" s="397" t="s">
        <v>826</v>
      </c>
      <c r="R106" s="409" t="str">
        <f t="shared" si="60"/>
        <v>Enterprise Information Management Analyst I</v>
      </c>
      <c r="S106" s="397">
        <f t="shared" si="83"/>
        <v>35</v>
      </c>
      <c r="T106" s="394" cm="1">
        <f t="array" aca="1" ref="T106" ca="1">IF($Q106="Y",VLOOKUP($P106,INDIRECT($Q$3),T$5,0)*INDIRECT($P$2),VLOOKUP($P106,INDIRECT($Q$3),T$5,0))</f>
        <v>64867.759487017662</v>
      </c>
      <c r="U106" s="394" cm="1">
        <f t="array" aca="1" ref="U106" ca="1">IF($Q106="Y",VLOOKUP($P106,INDIRECT($Q$3),U$5,0)*INDIRECT($P$2),VLOOKUP($P106,INDIRECT($Q$3),U$5,0))</f>
        <v>68426.31209995762</v>
      </c>
      <c r="V106" s="394" cm="1">
        <f t="array" aca="1" ref="V106" ca="1">IF($Q106="Y",VLOOKUP($P106,INDIRECT($Q$3),V$5,0)*INDIRECT($P$2),VLOOKUP($P106,INDIRECT($Q$3),V$5,0))</f>
        <v>71981.861714911967</v>
      </c>
      <c r="W106" s="394" cm="1">
        <f t="array" aca="1" ref="W106" ca="1">IF($Q106="Y",VLOOKUP($P106,INDIRECT($Q$3),W$5,0)*INDIRECT($P$2),VLOOKUP($P106,INDIRECT($Q$3),W$5,0))</f>
        <v>75750.624186844128</v>
      </c>
      <c r="X106" s="394" cm="1">
        <f t="array" aca="1" ref="X106" ca="1">IF($Q106="Y",VLOOKUP($P106,INDIRECT($Q$3),X$5,0)*INDIRECT($P$2),VLOOKUP($P106,INDIRECT($Q$3),X$5,0))</f>
        <v>79777.644485538229</v>
      </c>
      <c r="Y106" s="394" cm="1">
        <f t="array" aca="1" ref="Y106" ca="1">IF($Q106="Y",VLOOKUP($P106,INDIRECT($Q$3),Y$5,0)*INDIRECT($P$2),VLOOKUP($P106,INDIRECT($Q$3),Y$5,0))</f>
        <v>85278.01790303897</v>
      </c>
      <c r="Z106" s="394" cm="1">
        <f t="array" aca="1" ref="Z106" ca="1">IF($Q106="Y",VLOOKUP($P106,INDIRECT($Q$3),Z$5,0)*INDIRECT($P$2),VLOOKUP($P106,INDIRECT($Q$3),Z$5,0))</f>
        <v>90778.391320539726</v>
      </c>
      <c r="AA106" s="406" t="str">
        <f t="shared" si="84"/>
        <v>59451C</v>
      </c>
      <c r="AB106" s="406" t="str">
        <f t="shared" si="63"/>
        <v>Y</v>
      </c>
      <c r="AC106" s="412" t="str">
        <f t="shared" si="64"/>
        <v>Enterprise Information Management Analyst I</v>
      </c>
      <c r="AD106" s="406">
        <f t="shared" si="65"/>
        <v>35</v>
      </c>
      <c r="AE106" s="398" t="str">
        <f t="shared" si="66"/>
        <v>E</v>
      </c>
      <c r="AF106" s="403">
        <f t="shared" ca="1" si="85"/>
        <v>31.187000000000001</v>
      </c>
      <c r="AG106" s="403">
        <f t="shared" ca="1" si="67"/>
        <v>32.897999999999996</v>
      </c>
      <c r="AH106" s="403">
        <f t="shared" ca="1" si="68"/>
        <v>34.606999999999999</v>
      </c>
      <c r="AI106" s="403">
        <f t="shared" ca="1" si="69"/>
        <v>36.418999999999997</v>
      </c>
      <c r="AJ106" s="403">
        <f t="shared" ca="1" si="70"/>
        <v>38.354999999999997</v>
      </c>
      <c r="AK106" s="403">
        <f t="shared" ca="1" si="71"/>
        <v>41</v>
      </c>
      <c r="AL106" s="403">
        <f t="shared" ca="1" si="72"/>
        <v>43.643999999999998</v>
      </c>
    </row>
    <row r="107" spans="1:39" ht="12.75" customHeight="1">
      <c r="A107" s="259" t="s">
        <v>16</v>
      </c>
      <c r="B107" s="584" t="s">
        <v>645</v>
      </c>
      <c r="C107" s="584">
        <v>105</v>
      </c>
      <c r="D107" s="606" t="s">
        <v>895</v>
      </c>
      <c r="E107" s="600">
        <v>435</v>
      </c>
      <c r="F107" s="586">
        <v>9</v>
      </c>
      <c r="G107" s="285">
        <f t="shared" ca="1" si="81"/>
        <v>74638.269192347143</v>
      </c>
      <c r="H107" s="285">
        <f t="shared" ca="1" si="53"/>
        <v>78584.300337265231</v>
      </c>
      <c r="I107" s="285">
        <f t="shared" ca="1" si="54"/>
        <v>83047.485009348602</v>
      </c>
      <c r="J107" s="285">
        <f t="shared" ca="1" si="55"/>
        <v>87464.598097720096</v>
      </c>
      <c r="K107" s="285">
        <f t="shared" ca="1" si="56"/>
        <v>92148.926371620211</v>
      </c>
      <c r="L107" s="285">
        <f t="shared" ca="1" si="57"/>
        <v>97624.534095771</v>
      </c>
      <c r="M107" s="285">
        <f t="shared" ca="1" si="58"/>
        <v>103098.99003032899</v>
      </c>
      <c r="P107" s="409" t="str">
        <f t="shared" si="82"/>
        <v>52957C</v>
      </c>
      <c r="Q107" s="397" t="s">
        <v>826</v>
      </c>
      <c r="R107" s="409" t="str">
        <f t="shared" si="60"/>
        <v>Enterprise Information Management Analyst II</v>
      </c>
      <c r="S107" s="397">
        <f t="shared" si="83"/>
        <v>105</v>
      </c>
      <c r="T107" s="652" cm="1">
        <f t="array" aca="1" ref="T107" ca="1">IF($Q107="Y",VLOOKUP($P107,INDIRECT($Q$3),T$5,0)*INDIRECT($P$2),VLOOKUP($P107,INDIRECT($Q$3),T$5,0))</f>
        <v>74638.269192347143</v>
      </c>
      <c r="U107" s="652" cm="1">
        <f t="array" aca="1" ref="U107" ca="1">IF($Q107="Y",VLOOKUP($P107,INDIRECT($Q$3),U$5,0)*INDIRECT($P$2),VLOOKUP($P107,INDIRECT($Q$3),U$5,0))</f>
        <v>78584.300337265231</v>
      </c>
      <c r="V107" s="652" cm="1">
        <f t="array" aca="1" ref="V107" ca="1">IF($Q107="Y",VLOOKUP($P107,INDIRECT($Q$3),V$5,0)*INDIRECT($P$2),VLOOKUP($P107,INDIRECT($Q$3),V$5,0))</f>
        <v>83047.485009348602</v>
      </c>
      <c r="W107" s="652" cm="1">
        <f t="array" aca="1" ref="W107" ca="1">IF($Q107="Y",VLOOKUP($P107,INDIRECT($Q$3),W$5,0)*INDIRECT($P$2),VLOOKUP($P107,INDIRECT($Q$3),W$5,0))</f>
        <v>87464.598097720096</v>
      </c>
      <c r="X107" s="652" cm="1">
        <f t="array" aca="1" ref="X107" ca="1">IF($Q107="Y",VLOOKUP($P107,INDIRECT($Q$3),X$5,0)*INDIRECT($P$2),VLOOKUP($P107,INDIRECT($Q$3),X$5,0))</f>
        <v>92148.926371620211</v>
      </c>
      <c r="Y107" s="652" cm="1">
        <f t="array" aca="1" ref="Y107" ca="1">IF($Q107="Y",VLOOKUP($P107,INDIRECT($Q$3),Y$5,0)*INDIRECT($P$2),VLOOKUP($P107,INDIRECT($Q$3),Y$5,0))</f>
        <v>97624.534095771</v>
      </c>
      <c r="Z107" s="652" cm="1">
        <f t="array" aca="1" ref="Z107" ca="1">IF($Q107="Y",VLOOKUP($P107,INDIRECT($Q$3),Z$5,0)*INDIRECT($P$2),VLOOKUP($P107,INDIRECT($Q$3),Z$5,0))</f>
        <v>103098.99003032899</v>
      </c>
      <c r="AA107" s="406" t="str">
        <f t="shared" si="84"/>
        <v>52957C</v>
      </c>
      <c r="AB107" s="406" t="str">
        <f t="shared" si="63"/>
        <v>Y</v>
      </c>
      <c r="AC107" s="412" t="str">
        <f t="shared" si="64"/>
        <v>Enterprise Information Management Analyst II</v>
      </c>
      <c r="AD107" s="406">
        <f t="shared" si="65"/>
        <v>105</v>
      </c>
      <c r="AE107" s="398" t="str">
        <f t="shared" si="66"/>
        <v>E</v>
      </c>
      <c r="AF107" s="403">
        <f t="shared" ca="1" si="85"/>
        <v>35.884</v>
      </c>
      <c r="AG107" s="403">
        <f t="shared" ca="1" si="67"/>
        <v>37.780999999999999</v>
      </c>
      <c r="AH107" s="403">
        <f t="shared" ca="1" si="68"/>
        <v>39.927</v>
      </c>
      <c r="AI107" s="403">
        <f t="shared" ca="1" si="69"/>
        <v>42.050999999999995</v>
      </c>
      <c r="AJ107" s="403">
        <f t="shared" ca="1" si="70"/>
        <v>44.302999999999997</v>
      </c>
      <c r="AK107" s="403">
        <f t="shared" ca="1" si="71"/>
        <v>46.934999999999995</v>
      </c>
      <c r="AL107" s="403">
        <f t="shared" ca="1" si="72"/>
        <v>49.567</v>
      </c>
    </row>
    <row r="108" spans="1:39" ht="12.75" customHeight="1">
      <c r="A108" s="259" t="s">
        <v>16</v>
      </c>
      <c r="B108" s="584" t="s">
        <v>898</v>
      </c>
      <c r="C108" s="584">
        <v>72</v>
      </c>
      <c r="D108" s="606" t="s">
        <v>899</v>
      </c>
      <c r="E108" s="600">
        <v>463</v>
      </c>
      <c r="F108" s="586">
        <v>10</v>
      </c>
      <c r="G108" s="285">
        <f t="shared" ca="1" si="81"/>
        <v>79396.263741366609</v>
      </c>
      <c r="H108" s="285">
        <f t="shared" ca="1" si="53"/>
        <v>83591.451927254471</v>
      </c>
      <c r="I108" s="285">
        <f t="shared" ca="1" si="54"/>
        <v>87963.816994292923</v>
      </c>
      <c r="J108" s="285">
        <f t="shared" ca="1" si="55"/>
        <v>92588.433892122062</v>
      </c>
      <c r="K108" s="285">
        <f t="shared" ca="1" si="56"/>
        <v>97477.314612684306</v>
      </c>
      <c r="L108" s="285">
        <f t="shared" ca="1" si="57"/>
        <v>103368.5194018175</v>
      </c>
      <c r="M108" s="285">
        <f t="shared" ca="1" si="58"/>
        <v>109258.78584175243</v>
      </c>
      <c r="P108" s="409" t="str">
        <f t="shared" si="82"/>
        <v>59452C</v>
      </c>
      <c r="Q108" s="397" t="s">
        <v>826</v>
      </c>
      <c r="R108" s="409" t="str">
        <f t="shared" si="60"/>
        <v>Enterprise Information Management Analyst III</v>
      </c>
      <c r="S108" s="397">
        <f t="shared" si="83"/>
        <v>72</v>
      </c>
      <c r="T108" s="394" cm="1">
        <f t="array" aca="1" ref="T108" ca="1">IF($Q108="Y",VLOOKUP($P108,INDIRECT($Q$3),T$5,0)*INDIRECT($P$2),VLOOKUP($P108,INDIRECT($Q$3),T$5,0))</f>
        <v>79396.263741366609</v>
      </c>
      <c r="U108" s="394" cm="1">
        <f t="array" aca="1" ref="U108" ca="1">IF($Q108="Y",VLOOKUP($P108,INDIRECT($Q$3),U$5,0)*INDIRECT($P$2),VLOOKUP($P108,INDIRECT($Q$3),U$5,0))</f>
        <v>83591.451927254471</v>
      </c>
      <c r="V108" s="394" cm="1">
        <f t="array" aca="1" ref="V108" ca="1">IF($Q108="Y",VLOOKUP($P108,INDIRECT($Q$3),V$5,0)*INDIRECT($P$2),VLOOKUP($P108,INDIRECT($Q$3),V$5,0))</f>
        <v>87963.816994292923</v>
      </c>
      <c r="W108" s="394" cm="1">
        <f t="array" aca="1" ref="W108" ca="1">IF($Q108="Y",VLOOKUP($P108,INDIRECT($Q$3),W$5,0)*INDIRECT($P$2),VLOOKUP($P108,INDIRECT($Q$3),W$5,0))</f>
        <v>92588.433892122062</v>
      </c>
      <c r="X108" s="394" cm="1">
        <f t="array" aca="1" ref="X108" ca="1">IF($Q108="Y",VLOOKUP($P108,INDIRECT($Q$3),X$5,0)*INDIRECT($P$2),VLOOKUP($P108,INDIRECT($Q$3),X$5,0))</f>
        <v>97477.314612684306</v>
      </c>
      <c r="Y108" s="394" cm="1">
        <f t="array" aca="1" ref="Y108" ca="1">IF($Q108="Y",VLOOKUP($P108,INDIRECT($Q$3),Y$5,0)*INDIRECT($P$2),VLOOKUP($P108,INDIRECT($Q$3),Y$5,0))</f>
        <v>103368.5194018175</v>
      </c>
      <c r="Z108" s="394" cm="1">
        <f t="array" aca="1" ref="Z108" ca="1">IF($Q108="Y",VLOOKUP($P108,INDIRECT($Q$3),Z$5,0)*INDIRECT($P$2),VLOOKUP($P108,INDIRECT($Q$3),Z$5,0))</f>
        <v>109258.78584175243</v>
      </c>
      <c r="AA108" s="406" t="str">
        <f t="shared" si="84"/>
        <v>59452C</v>
      </c>
      <c r="AB108" s="406" t="str">
        <f t="shared" si="63"/>
        <v>Y</v>
      </c>
      <c r="AC108" s="412" t="str">
        <f t="shared" si="64"/>
        <v>Enterprise Information Management Analyst III</v>
      </c>
      <c r="AD108" s="406">
        <f t="shared" si="65"/>
        <v>72</v>
      </c>
      <c r="AE108" s="398" t="str">
        <f t="shared" si="66"/>
        <v>E</v>
      </c>
      <c r="AF108" s="403">
        <f t="shared" ca="1" si="85"/>
        <v>38.171999999999997</v>
      </c>
      <c r="AG108" s="403">
        <f t="shared" ca="1" si="67"/>
        <v>40.189</v>
      </c>
      <c r="AH108" s="403">
        <f t="shared" ca="1" si="68"/>
        <v>42.290999999999997</v>
      </c>
      <c r="AI108" s="403">
        <f t="shared" ca="1" si="69"/>
        <v>44.513999999999996</v>
      </c>
      <c r="AJ108" s="403">
        <f t="shared" ca="1" si="70"/>
        <v>46.864999999999995</v>
      </c>
      <c r="AK108" s="403">
        <f t="shared" ca="1" si="71"/>
        <v>49.696999999999996</v>
      </c>
      <c r="AL108" s="403">
        <f t="shared" ca="1" si="72"/>
        <v>52.528999999999996</v>
      </c>
    </row>
    <row r="109" spans="1:39" ht="12.75" customHeight="1">
      <c r="A109" s="259" t="s">
        <v>16</v>
      </c>
      <c r="B109" s="584" t="s">
        <v>416</v>
      </c>
      <c r="C109" s="584">
        <v>29</v>
      </c>
      <c r="D109" s="606" t="s">
        <v>415</v>
      </c>
      <c r="E109" s="600">
        <v>373</v>
      </c>
      <c r="F109" s="586">
        <v>8</v>
      </c>
      <c r="G109" s="285">
        <f t="shared" ca="1" si="81"/>
        <v>64867.759487017662</v>
      </c>
      <c r="H109" s="285">
        <f t="shared" ca="1" si="53"/>
        <v>68426.31209995762</v>
      </c>
      <c r="I109" s="285">
        <f t="shared" ca="1" si="54"/>
        <v>71981.861714911967</v>
      </c>
      <c r="J109" s="285">
        <f t="shared" ca="1" si="55"/>
        <v>75750.624186844128</v>
      </c>
      <c r="K109" s="285">
        <f t="shared" ca="1" si="56"/>
        <v>79777.644485538229</v>
      </c>
      <c r="L109" s="285">
        <f t="shared" ca="1" si="57"/>
        <v>84776.040493092631</v>
      </c>
      <c r="M109" s="285">
        <f t="shared" ca="1" si="58"/>
        <v>89774.436500647003</v>
      </c>
      <c r="P109" s="409" t="str">
        <f t="shared" si="82"/>
        <v>04113C</v>
      </c>
      <c r="Q109" s="397" t="s">
        <v>826</v>
      </c>
      <c r="R109" s="409" t="str">
        <f t="shared" si="60"/>
        <v>Environmental Health Community Liaison</v>
      </c>
      <c r="S109" s="397">
        <f t="shared" si="83"/>
        <v>29</v>
      </c>
      <c r="T109" s="394" cm="1">
        <f t="array" aca="1" ref="T109" ca="1">IF($Q109="Y",VLOOKUP($P109,INDIRECT($Q$3),T$5,0)*INDIRECT($P$2),VLOOKUP($P109,INDIRECT($Q$3),T$5,0))</f>
        <v>64867.759487017662</v>
      </c>
      <c r="U109" s="394" cm="1">
        <f t="array" aca="1" ref="U109" ca="1">IF($Q109="Y",VLOOKUP($P109,INDIRECT($Q$3),U$5,0)*INDIRECT($P$2),VLOOKUP($P109,INDIRECT($Q$3),U$5,0))</f>
        <v>68426.31209995762</v>
      </c>
      <c r="V109" s="394" cm="1">
        <f t="array" aca="1" ref="V109" ca="1">IF($Q109="Y",VLOOKUP($P109,INDIRECT($Q$3),V$5,0)*INDIRECT($P$2),VLOOKUP($P109,INDIRECT($Q$3),V$5,0))</f>
        <v>71981.861714911967</v>
      </c>
      <c r="W109" s="394" cm="1">
        <f t="array" aca="1" ref="W109" ca="1">IF($Q109="Y",VLOOKUP($P109,INDIRECT($Q$3),W$5,0)*INDIRECT($P$2),VLOOKUP($P109,INDIRECT($Q$3),W$5,0))</f>
        <v>75750.624186844128</v>
      </c>
      <c r="X109" s="394" cm="1">
        <f t="array" aca="1" ref="X109" ca="1">IF($Q109="Y",VLOOKUP($P109,INDIRECT($Q$3),X$5,0)*INDIRECT($P$2),VLOOKUP($P109,INDIRECT($Q$3),X$5,0))</f>
        <v>79777.644485538229</v>
      </c>
      <c r="Y109" s="394" cm="1">
        <f t="array" aca="1" ref="Y109" ca="1">IF($Q109="Y",VLOOKUP($P109,INDIRECT($Q$3),Y$5,0)*INDIRECT($P$2),VLOOKUP($P109,INDIRECT($Q$3),Y$5,0))</f>
        <v>84776.040493092631</v>
      </c>
      <c r="Z109" s="394" cm="1">
        <f t="array" aca="1" ref="Z109" ca="1">IF($Q109="Y",VLOOKUP($P109,INDIRECT($Q$3),Z$5,0)*INDIRECT($P$2),VLOOKUP($P109,INDIRECT($Q$3),Z$5,0))</f>
        <v>89774.436500647003</v>
      </c>
      <c r="AA109" s="406" t="str">
        <f t="shared" si="84"/>
        <v>04113C</v>
      </c>
      <c r="AB109" s="406" t="str">
        <f t="shared" si="63"/>
        <v>Y</v>
      </c>
      <c r="AC109" s="412" t="str">
        <f t="shared" si="64"/>
        <v>Environmental Health Community Liaison</v>
      </c>
      <c r="AD109" s="406">
        <f t="shared" si="65"/>
        <v>29</v>
      </c>
      <c r="AE109" s="398" t="str">
        <f t="shared" si="66"/>
        <v>E</v>
      </c>
      <c r="AF109" s="403">
        <f t="shared" ca="1" si="85"/>
        <v>31.187000000000001</v>
      </c>
      <c r="AG109" s="403">
        <f t="shared" ca="1" si="67"/>
        <v>32.897999999999996</v>
      </c>
      <c r="AH109" s="403">
        <f t="shared" ca="1" si="68"/>
        <v>34.606999999999999</v>
      </c>
      <c r="AI109" s="403">
        <f t="shared" ca="1" si="69"/>
        <v>36.418999999999997</v>
      </c>
      <c r="AJ109" s="403">
        <f t="shared" ca="1" si="70"/>
        <v>38.354999999999997</v>
      </c>
      <c r="AK109" s="403">
        <f t="shared" ca="1" si="71"/>
        <v>40.757999999999996</v>
      </c>
      <c r="AL109" s="403">
        <f t="shared" ca="1" si="72"/>
        <v>43.160999999999994</v>
      </c>
    </row>
    <row r="110" spans="1:39" ht="12.75" customHeight="1">
      <c r="A110" s="259" t="s">
        <v>91</v>
      </c>
      <c r="B110" s="584" t="s">
        <v>788</v>
      </c>
      <c r="C110" s="584">
        <v>160</v>
      </c>
      <c r="D110" s="606" t="s">
        <v>786</v>
      </c>
      <c r="E110" s="600">
        <v>333</v>
      </c>
      <c r="F110" s="586">
        <v>7</v>
      </c>
      <c r="G110" s="285">
        <f t="shared" ca="1" si="81"/>
        <v>29.097158825624994</v>
      </c>
      <c r="H110" s="285">
        <f t="shared" ca="1" si="53"/>
        <v>30.633569814374997</v>
      </c>
      <c r="I110" s="285">
        <f t="shared" ca="1" si="54"/>
        <v>32.267932506562495</v>
      </c>
      <c r="J110" s="285">
        <f t="shared" ca="1" si="55"/>
        <v>33.944117274374996</v>
      </c>
      <c r="K110" s="285">
        <f t="shared" ca="1" si="56"/>
        <v>35.741365945312495</v>
      </c>
      <c r="L110" s="285">
        <f t="shared" ca="1" si="57"/>
        <v>37.908409811250003</v>
      </c>
      <c r="M110" s="285">
        <f t="shared" ca="1" si="58"/>
        <v>40.075453677187497</v>
      </c>
      <c r="P110" s="409" t="str">
        <f t="shared" si="82"/>
        <v>53026C</v>
      </c>
      <c r="Q110" s="397" t="s">
        <v>826</v>
      </c>
      <c r="R110" s="409" t="str">
        <f t="shared" si="60"/>
        <v>Environmental Health Specialist I</v>
      </c>
      <c r="S110" s="397">
        <f t="shared" si="83"/>
        <v>160</v>
      </c>
      <c r="T110" s="394" cm="1">
        <f t="array" aca="1" ref="T110" ca="1">IF($Q110="Y",VLOOKUP($P110,INDIRECT($Q$3),T$5,0)*INDIRECT($P$2),VLOOKUP($P110,INDIRECT($Q$3),T$5,0))</f>
        <v>29.097158825624994</v>
      </c>
      <c r="U110" s="394" cm="1">
        <f t="array" aca="1" ref="U110" ca="1">IF($Q110="Y",VLOOKUP($P110,INDIRECT($Q$3),U$5,0)*INDIRECT($P$2),VLOOKUP($P110,INDIRECT($Q$3),U$5,0))</f>
        <v>30.633569814374997</v>
      </c>
      <c r="V110" s="394" cm="1">
        <f t="array" aca="1" ref="V110" ca="1">IF($Q110="Y",VLOOKUP($P110,INDIRECT($Q$3),V$5,0)*INDIRECT($P$2),VLOOKUP($P110,INDIRECT($Q$3),V$5,0))</f>
        <v>32.267932506562495</v>
      </c>
      <c r="W110" s="394" cm="1">
        <f t="array" aca="1" ref="W110" ca="1">IF($Q110="Y",VLOOKUP($P110,INDIRECT($Q$3),W$5,0)*INDIRECT($P$2),VLOOKUP($P110,INDIRECT($Q$3),W$5,0))</f>
        <v>33.944117274374996</v>
      </c>
      <c r="X110" s="394" cm="1">
        <f t="array" aca="1" ref="X110" ca="1">IF($Q110="Y",VLOOKUP($P110,INDIRECT($Q$3),X$5,0)*INDIRECT($P$2),VLOOKUP($P110,INDIRECT($Q$3),X$5,0))</f>
        <v>35.741365945312495</v>
      </c>
      <c r="Y110" s="394" cm="1">
        <f t="array" aca="1" ref="Y110" ca="1">IF($Q110="Y",VLOOKUP($P110,INDIRECT($Q$3),Y$5,0)*INDIRECT($P$2),VLOOKUP($P110,INDIRECT($Q$3),Y$5,0))</f>
        <v>37.908409811250003</v>
      </c>
      <c r="Z110" s="394" cm="1">
        <f t="array" aca="1" ref="Z110" ca="1">IF($Q110="Y",VLOOKUP($P110,INDIRECT($Q$3),Z$5,0)*INDIRECT($P$2),VLOOKUP($P110,INDIRECT($Q$3),Z$5,0))</f>
        <v>40.075453677187497</v>
      </c>
      <c r="AA110" s="406" t="str">
        <f t="shared" si="84"/>
        <v>53026C</v>
      </c>
      <c r="AB110" s="406" t="str">
        <f t="shared" si="63"/>
        <v>Y</v>
      </c>
      <c r="AC110" s="412" t="str">
        <f t="shared" si="64"/>
        <v>Environmental Health Specialist I</v>
      </c>
      <c r="AD110" s="406">
        <f t="shared" si="65"/>
        <v>160</v>
      </c>
      <c r="AE110" s="398" t="str">
        <f t="shared" si="66"/>
        <v>N</v>
      </c>
      <c r="AF110" s="403">
        <f t="shared" ca="1" si="85"/>
        <v>29.097000000000001</v>
      </c>
      <c r="AG110" s="403">
        <f t="shared" ca="1" si="67"/>
        <v>30.634</v>
      </c>
      <c r="AH110" s="403">
        <f t="shared" ca="1" si="68"/>
        <v>32.268000000000001</v>
      </c>
      <c r="AI110" s="403">
        <f t="shared" ca="1" si="69"/>
        <v>33.944000000000003</v>
      </c>
      <c r="AJ110" s="403">
        <f t="shared" ca="1" si="70"/>
        <v>35.741</v>
      </c>
      <c r="AK110" s="403">
        <f t="shared" ca="1" si="71"/>
        <v>37.908000000000001</v>
      </c>
      <c r="AL110" s="403">
        <f t="shared" ca="1" si="72"/>
        <v>40.075000000000003</v>
      </c>
      <c r="AM110" s="23"/>
    </row>
    <row r="111" spans="1:39" ht="12.75" customHeight="1">
      <c r="A111" s="259" t="s">
        <v>91</v>
      </c>
      <c r="B111" s="584" t="s">
        <v>887</v>
      </c>
      <c r="C111" s="584">
        <v>118</v>
      </c>
      <c r="D111" s="606" t="s">
        <v>787</v>
      </c>
      <c r="E111" s="600">
        <v>401</v>
      </c>
      <c r="F111" s="586">
        <v>8</v>
      </c>
      <c r="G111" s="285">
        <f t="shared" ca="1" si="81"/>
        <v>32.66964454875</v>
      </c>
      <c r="H111" s="285">
        <f t="shared" ca="1" si="53"/>
        <v>34.462490895937492</v>
      </c>
      <c r="I111" s="285">
        <f t="shared" ca="1" si="54"/>
        <v>36.254236662187502</v>
      </c>
      <c r="J111" s="285">
        <f t="shared" ca="1" si="55"/>
        <v>38.171448655312496</v>
      </c>
      <c r="K111" s="285">
        <f t="shared" ca="1" si="56"/>
        <v>40.188813513749992</v>
      </c>
      <c r="L111" s="285">
        <f t="shared" ca="1" si="57"/>
        <v>42.684931079999998</v>
      </c>
      <c r="M111" s="285">
        <f t="shared" ca="1" si="58"/>
        <v>45.181048646249998</v>
      </c>
      <c r="P111" s="409" t="str">
        <f t="shared" si="82"/>
        <v>59428C</v>
      </c>
      <c r="Q111" s="397" t="s">
        <v>826</v>
      </c>
      <c r="R111" s="409" t="str">
        <f t="shared" si="60"/>
        <v>Environmental Health Specialist II</v>
      </c>
      <c r="S111" s="397">
        <f t="shared" si="83"/>
        <v>118</v>
      </c>
      <c r="T111" s="394" cm="1">
        <f t="array" aca="1" ref="T111" ca="1">IF($Q111="Y",VLOOKUP($P111,INDIRECT($Q$3),T$5,0)*INDIRECT($P$2),VLOOKUP($P111,INDIRECT($Q$3),T$5,0))</f>
        <v>32.66964454875</v>
      </c>
      <c r="U111" s="394" cm="1">
        <f t="array" aca="1" ref="U111" ca="1">IF($Q111="Y",VLOOKUP($P111,INDIRECT($Q$3),U$5,0)*INDIRECT($P$2),VLOOKUP($P111,INDIRECT($Q$3),U$5,0))</f>
        <v>34.462490895937492</v>
      </c>
      <c r="V111" s="394" cm="1">
        <f t="array" aca="1" ref="V111" ca="1">IF($Q111="Y",VLOOKUP($P111,INDIRECT($Q$3),V$5,0)*INDIRECT($P$2),VLOOKUP($P111,INDIRECT($Q$3),V$5,0))</f>
        <v>36.254236662187502</v>
      </c>
      <c r="W111" s="394" cm="1">
        <f t="array" aca="1" ref="W111" ca="1">IF($Q111="Y",VLOOKUP($P111,INDIRECT($Q$3),W$5,0)*INDIRECT($P$2),VLOOKUP($P111,INDIRECT($Q$3),W$5,0))</f>
        <v>38.171448655312496</v>
      </c>
      <c r="X111" s="394" cm="1">
        <f t="array" aca="1" ref="X111" ca="1">IF($Q111="Y",VLOOKUP($P111,INDIRECT($Q$3),X$5,0)*INDIRECT($P$2),VLOOKUP($P111,INDIRECT($Q$3),X$5,0))</f>
        <v>40.188813513749992</v>
      </c>
      <c r="Y111" s="394" cm="1">
        <f t="array" aca="1" ref="Y111" ca="1">IF($Q111="Y",VLOOKUP($P111,INDIRECT($Q$3),Y$5,0)*INDIRECT($P$2),VLOOKUP($P111,INDIRECT($Q$3),Y$5,0))</f>
        <v>42.684931079999998</v>
      </c>
      <c r="Z111" s="394" cm="1">
        <f t="array" aca="1" ref="Z111" ca="1">IF($Q111="Y",VLOOKUP($P111,INDIRECT($Q$3),Z$5,0)*INDIRECT($P$2),VLOOKUP($P111,INDIRECT($Q$3),Z$5,0))</f>
        <v>45.181048646249998</v>
      </c>
      <c r="AA111" s="406" t="str">
        <f t="shared" si="84"/>
        <v>59428C</v>
      </c>
      <c r="AB111" s="406" t="str">
        <f t="shared" si="63"/>
        <v>Y</v>
      </c>
      <c r="AC111" s="412" t="str">
        <f t="shared" si="64"/>
        <v>Environmental Health Specialist II</v>
      </c>
      <c r="AD111" s="406">
        <f t="shared" si="65"/>
        <v>118</v>
      </c>
      <c r="AE111" s="398" t="str">
        <f t="shared" si="66"/>
        <v>N</v>
      </c>
      <c r="AF111" s="403">
        <f t="shared" ca="1" si="85"/>
        <v>32.67</v>
      </c>
      <c r="AG111" s="403">
        <f t="shared" ca="1" si="67"/>
        <v>34.462000000000003</v>
      </c>
      <c r="AH111" s="403">
        <f t="shared" ca="1" si="68"/>
        <v>36.253999999999998</v>
      </c>
      <c r="AI111" s="403">
        <f t="shared" ca="1" si="69"/>
        <v>38.170999999999999</v>
      </c>
      <c r="AJ111" s="403">
        <f t="shared" ca="1" si="70"/>
        <v>40.189</v>
      </c>
      <c r="AK111" s="403">
        <f t="shared" ca="1" si="71"/>
        <v>42.685000000000002</v>
      </c>
      <c r="AL111" s="403">
        <f t="shared" ca="1" si="72"/>
        <v>45.180999999999997</v>
      </c>
    </row>
    <row r="112" spans="1:39" ht="12.75" customHeight="1">
      <c r="A112" s="259" t="s">
        <v>16</v>
      </c>
      <c r="B112" s="584" t="s">
        <v>404</v>
      </c>
      <c r="C112" s="584">
        <v>51</v>
      </c>
      <c r="D112" s="606" t="s">
        <v>405</v>
      </c>
      <c r="E112" s="600">
        <v>453</v>
      </c>
      <c r="F112" s="586">
        <v>10</v>
      </c>
      <c r="G112" s="285">
        <f t="shared" ca="1" si="81"/>
        <v>79264.131830000042</v>
      </c>
      <c r="H112" s="285">
        <f t="shared" ca="1" si="53"/>
        <v>83249.110156895695</v>
      </c>
      <c r="I112" s="285">
        <f t="shared" ca="1" si="54"/>
        <v>87747.601139329505</v>
      </c>
      <c r="J112" s="285">
        <f t="shared" ca="1" si="55"/>
        <v>92249.09511974889</v>
      </c>
      <c r="K112" s="285">
        <f t="shared" ca="1" si="56"/>
        <v>96960.798959160515</v>
      </c>
      <c r="L112" s="285">
        <f t="shared" ca="1" si="57"/>
        <v>102860.63051585447</v>
      </c>
      <c r="M112" s="285">
        <f t="shared" ca="1" si="58"/>
        <v>108760.4620725484</v>
      </c>
      <c r="P112" s="409" t="str">
        <f t="shared" si="82"/>
        <v>04187C</v>
      </c>
      <c r="Q112" s="397" t="s">
        <v>826</v>
      </c>
      <c r="R112" s="409" t="str">
        <f t="shared" si="60"/>
        <v>Equity &amp; Inclusion Program Coordinator</v>
      </c>
      <c r="S112" s="397">
        <f t="shared" si="83"/>
        <v>51</v>
      </c>
      <c r="T112" s="394" cm="1">
        <f t="array" aca="1" ref="T112" ca="1">IF($Q112="Y",VLOOKUP($P112,INDIRECT($Q$3),T$5,0)*INDIRECT($P$2),VLOOKUP($P112,INDIRECT($Q$3),T$5,0))</f>
        <v>79264.131830000042</v>
      </c>
      <c r="U112" s="394" cm="1">
        <f t="array" aca="1" ref="U112" ca="1">IF($Q112="Y",VLOOKUP($P112,INDIRECT($Q$3),U$5,0)*INDIRECT($P$2),VLOOKUP($P112,INDIRECT($Q$3),U$5,0))</f>
        <v>83249.110156895695</v>
      </c>
      <c r="V112" s="394" cm="1">
        <f t="array" aca="1" ref="V112" ca="1">IF($Q112="Y",VLOOKUP($P112,INDIRECT($Q$3),V$5,0)*INDIRECT($P$2),VLOOKUP($P112,INDIRECT($Q$3),V$5,0))</f>
        <v>87747.601139329505</v>
      </c>
      <c r="W112" s="394" cm="1">
        <f t="array" aca="1" ref="W112" ca="1">IF($Q112="Y",VLOOKUP($P112,INDIRECT($Q$3),W$5,0)*INDIRECT($P$2),VLOOKUP($P112,INDIRECT($Q$3),W$5,0))</f>
        <v>92249.09511974889</v>
      </c>
      <c r="X112" s="394" cm="1">
        <f t="array" aca="1" ref="X112" ca="1">IF($Q112="Y",VLOOKUP($P112,INDIRECT($Q$3),X$5,0)*INDIRECT($P$2),VLOOKUP($P112,INDIRECT($Q$3),X$5,0))</f>
        <v>96960.798959160515</v>
      </c>
      <c r="Y112" s="394" cm="1">
        <f t="array" aca="1" ref="Y112" ca="1">IF($Q112="Y",VLOOKUP($P112,INDIRECT($Q$3),Y$5,0)*INDIRECT($P$2),VLOOKUP($P112,INDIRECT($Q$3),Y$5,0))</f>
        <v>102860.63051585447</v>
      </c>
      <c r="Z112" s="394" cm="1">
        <f t="array" aca="1" ref="Z112" ca="1">IF($Q112="Y",VLOOKUP($P112,INDIRECT($Q$3),Z$5,0)*INDIRECT($P$2),VLOOKUP($P112,INDIRECT($Q$3),Z$5,0))</f>
        <v>108760.4620725484</v>
      </c>
      <c r="AA112" s="406" t="str">
        <f t="shared" si="84"/>
        <v>04187C</v>
      </c>
      <c r="AB112" s="406" t="str">
        <f t="shared" si="63"/>
        <v>Y</v>
      </c>
      <c r="AC112" s="412" t="str">
        <f t="shared" si="64"/>
        <v>Equity &amp; Inclusion Program Coordinator</v>
      </c>
      <c r="AD112" s="406">
        <f t="shared" si="65"/>
        <v>51</v>
      </c>
      <c r="AE112" s="398" t="str">
        <f t="shared" si="66"/>
        <v>E</v>
      </c>
      <c r="AF112" s="403">
        <f t="shared" ca="1" si="85"/>
        <v>38.107999999999997</v>
      </c>
      <c r="AG112" s="403">
        <f t="shared" ca="1" si="67"/>
        <v>40.024000000000001</v>
      </c>
      <c r="AH112" s="403">
        <f t="shared" ca="1" si="68"/>
        <v>42.186999999999998</v>
      </c>
      <c r="AI112" s="403">
        <f t="shared" ca="1" si="69"/>
        <v>44.350999999999999</v>
      </c>
      <c r="AJ112" s="403">
        <f t="shared" ca="1" si="70"/>
        <v>46.616</v>
      </c>
      <c r="AK112" s="403">
        <f t="shared" ca="1" si="71"/>
        <v>49.452999999999996</v>
      </c>
      <c r="AL112" s="403">
        <f t="shared" ca="1" si="72"/>
        <v>52.288999999999994</v>
      </c>
    </row>
    <row r="113" spans="1:39" ht="12.75" customHeight="1">
      <c r="A113" s="259" t="s">
        <v>16</v>
      </c>
      <c r="B113" s="584" t="s">
        <v>105</v>
      </c>
      <c r="C113" s="584">
        <v>29</v>
      </c>
      <c r="D113" s="606" t="s">
        <v>106</v>
      </c>
      <c r="E113" s="600">
        <v>373</v>
      </c>
      <c r="F113" s="586">
        <v>8</v>
      </c>
      <c r="G113" s="285">
        <f t="shared" ca="1" si="81"/>
        <v>64867.759487017662</v>
      </c>
      <c r="H113" s="285">
        <f t="shared" ca="1" si="53"/>
        <v>68426.31209995762</v>
      </c>
      <c r="I113" s="285">
        <f t="shared" ca="1" si="54"/>
        <v>71981.861714911967</v>
      </c>
      <c r="J113" s="285">
        <f t="shared" ca="1" si="55"/>
        <v>75750.624186844128</v>
      </c>
      <c r="K113" s="285">
        <f t="shared" ca="1" si="56"/>
        <v>79777.644485538229</v>
      </c>
      <c r="L113" s="285">
        <f t="shared" ca="1" si="57"/>
        <v>84776.040493092631</v>
      </c>
      <c r="M113" s="285">
        <f t="shared" ca="1" si="58"/>
        <v>89774.436500647003</v>
      </c>
      <c r="P113" s="409" t="str">
        <f t="shared" si="82"/>
        <v>04230C</v>
      </c>
      <c r="Q113" s="397" t="s">
        <v>826</v>
      </c>
      <c r="R113" s="409" t="str">
        <f t="shared" si="60"/>
        <v>Event Coordinator</v>
      </c>
      <c r="S113" s="397">
        <f t="shared" si="83"/>
        <v>29</v>
      </c>
      <c r="T113" s="394" cm="1">
        <f t="array" aca="1" ref="T113" ca="1">IF($Q113="Y",VLOOKUP($P113,INDIRECT($Q$3),T$5,0)*INDIRECT($P$2),VLOOKUP($P113,INDIRECT($Q$3),T$5,0))</f>
        <v>64867.759487017662</v>
      </c>
      <c r="U113" s="394" cm="1">
        <f t="array" aca="1" ref="U113" ca="1">IF($Q113="Y",VLOOKUP($P113,INDIRECT($Q$3),U$5,0)*INDIRECT($P$2),VLOOKUP($P113,INDIRECT($Q$3),U$5,0))</f>
        <v>68426.31209995762</v>
      </c>
      <c r="V113" s="394" cm="1">
        <f t="array" aca="1" ref="V113" ca="1">IF($Q113="Y",VLOOKUP($P113,INDIRECT($Q$3),V$5,0)*INDIRECT($P$2),VLOOKUP($P113,INDIRECT($Q$3),V$5,0))</f>
        <v>71981.861714911967</v>
      </c>
      <c r="W113" s="394" cm="1">
        <f t="array" aca="1" ref="W113" ca="1">IF($Q113="Y",VLOOKUP($P113,INDIRECT($Q$3),W$5,0)*INDIRECT($P$2),VLOOKUP($P113,INDIRECT($Q$3),W$5,0))</f>
        <v>75750.624186844128</v>
      </c>
      <c r="X113" s="394" cm="1">
        <f t="array" aca="1" ref="X113" ca="1">IF($Q113="Y",VLOOKUP($P113,INDIRECT($Q$3),X$5,0)*INDIRECT($P$2),VLOOKUP($P113,INDIRECT($Q$3),X$5,0))</f>
        <v>79777.644485538229</v>
      </c>
      <c r="Y113" s="394" cm="1">
        <f t="array" aca="1" ref="Y113" ca="1">IF($Q113="Y",VLOOKUP($P113,INDIRECT($Q$3),Y$5,0)*INDIRECT($P$2),VLOOKUP($P113,INDIRECT($Q$3),Y$5,0))</f>
        <v>84776.040493092631</v>
      </c>
      <c r="Z113" s="394" cm="1">
        <f t="array" aca="1" ref="Z113" ca="1">IF($Q113="Y",VLOOKUP($P113,INDIRECT($Q$3),Z$5,0)*INDIRECT($P$2),VLOOKUP($P113,INDIRECT($Q$3),Z$5,0))</f>
        <v>89774.436500647003</v>
      </c>
      <c r="AA113" s="406" t="str">
        <f t="shared" si="84"/>
        <v>04230C</v>
      </c>
      <c r="AB113" s="406" t="str">
        <f t="shared" si="63"/>
        <v>Y</v>
      </c>
      <c r="AC113" s="412" t="str">
        <f t="shared" si="64"/>
        <v>Event Coordinator</v>
      </c>
      <c r="AD113" s="406">
        <f t="shared" si="65"/>
        <v>29</v>
      </c>
      <c r="AE113" s="398" t="str">
        <f t="shared" si="66"/>
        <v>E</v>
      </c>
      <c r="AF113" s="403">
        <f t="shared" ca="1" si="85"/>
        <v>31.187000000000001</v>
      </c>
      <c r="AG113" s="403">
        <f t="shared" ca="1" si="67"/>
        <v>32.897999999999996</v>
      </c>
      <c r="AH113" s="403">
        <f t="shared" ca="1" si="68"/>
        <v>34.606999999999999</v>
      </c>
      <c r="AI113" s="403">
        <f t="shared" ca="1" si="69"/>
        <v>36.418999999999997</v>
      </c>
      <c r="AJ113" s="403">
        <f t="shared" ca="1" si="70"/>
        <v>38.354999999999997</v>
      </c>
      <c r="AK113" s="403">
        <f t="shared" ca="1" si="71"/>
        <v>40.757999999999996</v>
      </c>
      <c r="AL113" s="403">
        <f t="shared" ca="1" si="72"/>
        <v>43.160999999999994</v>
      </c>
    </row>
    <row r="114" spans="1:39" ht="12.75" customHeight="1">
      <c r="A114" s="272" t="s">
        <v>91</v>
      </c>
      <c r="B114" s="583" t="s">
        <v>302</v>
      </c>
      <c r="C114" s="583" t="s">
        <v>274</v>
      </c>
      <c r="D114" s="598" t="s">
        <v>1030</v>
      </c>
      <c r="E114" s="600">
        <v>325</v>
      </c>
      <c r="F114" s="586">
        <v>7</v>
      </c>
      <c r="G114" s="285">
        <f t="shared" ca="1" si="81"/>
        <v>27.382486783575221</v>
      </c>
      <c r="H114" s="285">
        <f t="shared" ca="1" si="53"/>
        <v>29.117530468100032</v>
      </c>
      <c r="I114" s="285">
        <f t="shared" ca="1" si="54"/>
        <v>30.652235688627133</v>
      </c>
      <c r="J114" s="285">
        <f t="shared" ca="1" si="55"/>
        <v>32.348640800686702</v>
      </c>
      <c r="K114" s="285">
        <f t="shared" ca="1" si="56"/>
        <v>34.08547088562942</v>
      </c>
      <c r="L114" s="285">
        <f t="shared" ca="1" si="57"/>
        <v>36.154437745276347</v>
      </c>
      <c r="M114" s="285">
        <f t="shared" ca="1" si="58"/>
        <v>38.223404604923289</v>
      </c>
      <c r="N114" s="23"/>
      <c r="O114" s="23"/>
      <c r="P114" s="409" t="str">
        <f t="shared" si="82"/>
        <v>04304C</v>
      </c>
      <c r="Q114" s="397" t="s">
        <v>826</v>
      </c>
      <c r="R114" s="409" t="str">
        <f t="shared" si="60"/>
        <v>Family Support Specialist I - Employment &amp; Training</v>
      </c>
      <c r="S114" s="397" t="str">
        <f t="shared" si="83"/>
        <v>07</v>
      </c>
      <c r="T114" s="394" cm="1">
        <f t="array" aca="1" ref="T114" ca="1">IF($Q114="Y",VLOOKUP($P114,INDIRECT($Q$3),T$5,0)*INDIRECT($P$2),VLOOKUP($P114,INDIRECT($Q$3),T$5,0))</f>
        <v>27.382486783575221</v>
      </c>
      <c r="U114" s="394" cm="1">
        <f t="array" aca="1" ref="U114" ca="1">IF($Q114="Y",VLOOKUP($P114,INDIRECT($Q$3),U$5,0)*INDIRECT($P$2),VLOOKUP($P114,INDIRECT($Q$3),U$5,0))</f>
        <v>29.117530468100032</v>
      </c>
      <c r="V114" s="394" cm="1">
        <f t="array" aca="1" ref="V114" ca="1">IF($Q114="Y",VLOOKUP($P114,INDIRECT($Q$3),V$5,0)*INDIRECT($P$2),VLOOKUP($P114,INDIRECT($Q$3),V$5,0))</f>
        <v>30.652235688627133</v>
      </c>
      <c r="W114" s="394" cm="1">
        <f t="array" aca="1" ref="W114" ca="1">IF($Q114="Y",VLOOKUP($P114,INDIRECT($Q$3),W$5,0)*INDIRECT($P$2),VLOOKUP($P114,INDIRECT($Q$3),W$5,0))</f>
        <v>32.348640800686702</v>
      </c>
      <c r="X114" s="394" cm="1">
        <f t="array" aca="1" ref="X114" ca="1">IF($Q114="Y",VLOOKUP($P114,INDIRECT($Q$3),X$5,0)*INDIRECT($P$2),VLOOKUP($P114,INDIRECT($Q$3),X$5,0))</f>
        <v>34.08547088562942</v>
      </c>
      <c r="Y114" s="394" cm="1">
        <f t="array" aca="1" ref="Y114" ca="1">IF($Q114="Y",VLOOKUP($P114,INDIRECT($Q$3),Y$5,0)*INDIRECT($P$2),VLOOKUP($P114,INDIRECT($Q$3),Y$5,0))</f>
        <v>36.154437745276347</v>
      </c>
      <c r="Z114" s="394" cm="1">
        <f t="array" aca="1" ref="Z114" ca="1">IF($Q114="Y",VLOOKUP($P114,INDIRECT($Q$3),Z$5,0)*INDIRECT($P$2),VLOOKUP($P114,INDIRECT($Q$3),Z$5,0))</f>
        <v>38.223404604923289</v>
      </c>
      <c r="AA114" s="406" t="str">
        <f t="shared" si="84"/>
        <v>04304C</v>
      </c>
      <c r="AB114" s="406" t="str">
        <f t="shared" si="63"/>
        <v>Y</v>
      </c>
      <c r="AC114" s="412" t="str">
        <f t="shared" si="64"/>
        <v>Family Support Specialist I - Employment &amp; Training</v>
      </c>
      <c r="AD114" s="406" t="str">
        <f t="shared" si="65"/>
        <v>07</v>
      </c>
      <c r="AE114" s="398" t="str">
        <f t="shared" si="66"/>
        <v>N</v>
      </c>
      <c r="AF114" s="403">
        <f t="shared" ca="1" si="85"/>
        <v>27.382000000000001</v>
      </c>
      <c r="AG114" s="403">
        <f t="shared" ca="1" si="67"/>
        <v>29.117999999999999</v>
      </c>
      <c r="AH114" s="403">
        <f t="shared" ca="1" si="68"/>
        <v>30.652000000000001</v>
      </c>
      <c r="AI114" s="403">
        <f t="shared" ca="1" si="69"/>
        <v>32.348999999999997</v>
      </c>
      <c r="AJ114" s="403">
        <f t="shared" ca="1" si="70"/>
        <v>34.085000000000001</v>
      </c>
      <c r="AK114" s="403">
        <f t="shared" ca="1" si="71"/>
        <v>36.154000000000003</v>
      </c>
      <c r="AL114" s="403">
        <f t="shared" ca="1" si="72"/>
        <v>38.222999999999999</v>
      </c>
    </row>
    <row r="115" spans="1:39" ht="12.75" customHeight="1">
      <c r="A115" s="259" t="s">
        <v>16</v>
      </c>
      <c r="B115" s="584" t="s">
        <v>107</v>
      </c>
      <c r="C115" s="584">
        <v>29</v>
      </c>
      <c r="D115" s="606" t="s">
        <v>108</v>
      </c>
      <c r="E115" s="600">
        <v>383</v>
      </c>
      <c r="F115" s="586">
        <v>8</v>
      </c>
      <c r="G115" s="285">
        <f t="shared" ca="1" si="81"/>
        <v>64867.759487017662</v>
      </c>
      <c r="H115" s="285">
        <f t="shared" ca="1" si="53"/>
        <v>68426.31209995762</v>
      </c>
      <c r="I115" s="285">
        <f t="shared" ca="1" si="54"/>
        <v>71981.861714911967</v>
      </c>
      <c r="J115" s="285">
        <f t="shared" ca="1" si="55"/>
        <v>75750.624186844128</v>
      </c>
      <c r="K115" s="285">
        <f t="shared" ca="1" si="56"/>
        <v>79777.644485538229</v>
      </c>
      <c r="L115" s="285">
        <f t="shared" ca="1" si="57"/>
        <v>84776.040493092631</v>
      </c>
      <c r="M115" s="285">
        <f t="shared" ca="1" si="58"/>
        <v>89774.436500647003</v>
      </c>
      <c r="N115" s="59"/>
      <c r="O115" s="59"/>
      <c r="P115" s="409" t="str">
        <f t="shared" si="82"/>
        <v>04305C</v>
      </c>
      <c r="Q115" s="397" t="s">
        <v>826</v>
      </c>
      <c r="R115" s="409" t="str">
        <f t="shared" si="60"/>
        <v xml:space="preserve">Family Support Specialist II - Employment &amp; Training </v>
      </c>
      <c r="S115" s="397">
        <f t="shared" si="83"/>
        <v>29</v>
      </c>
      <c r="T115" s="394" cm="1">
        <f t="array" aca="1" ref="T115" ca="1">IF($Q115="Y",VLOOKUP($P115,INDIRECT($Q$3),T$5,0)*INDIRECT($P$2),VLOOKUP($P115,INDIRECT($Q$3),T$5,0))</f>
        <v>64867.759487017662</v>
      </c>
      <c r="U115" s="394" cm="1">
        <f t="array" aca="1" ref="U115" ca="1">IF($Q115="Y",VLOOKUP($P115,INDIRECT($Q$3),U$5,0)*INDIRECT($P$2),VLOOKUP($P115,INDIRECT($Q$3),U$5,0))</f>
        <v>68426.31209995762</v>
      </c>
      <c r="V115" s="394" cm="1">
        <f t="array" aca="1" ref="V115" ca="1">IF($Q115="Y",VLOOKUP($P115,INDIRECT($Q$3),V$5,0)*INDIRECT($P$2),VLOOKUP($P115,INDIRECT($Q$3),V$5,0))</f>
        <v>71981.861714911967</v>
      </c>
      <c r="W115" s="394" cm="1">
        <f t="array" aca="1" ref="W115" ca="1">IF($Q115="Y",VLOOKUP($P115,INDIRECT($Q$3),W$5,0)*INDIRECT($P$2),VLOOKUP($P115,INDIRECT($Q$3),W$5,0))</f>
        <v>75750.624186844128</v>
      </c>
      <c r="X115" s="394" cm="1">
        <f t="array" aca="1" ref="X115" ca="1">IF($Q115="Y",VLOOKUP($P115,INDIRECT($Q$3),X$5,0)*INDIRECT($P$2),VLOOKUP($P115,INDIRECT($Q$3),X$5,0))</f>
        <v>79777.644485538229</v>
      </c>
      <c r="Y115" s="394" cm="1">
        <f t="array" aca="1" ref="Y115" ca="1">IF($Q115="Y",VLOOKUP($P115,INDIRECT($Q$3),Y$5,0)*INDIRECT($P$2),VLOOKUP($P115,INDIRECT($Q$3),Y$5,0))</f>
        <v>84776.040493092631</v>
      </c>
      <c r="Z115" s="394" cm="1">
        <f t="array" aca="1" ref="Z115" ca="1">IF($Q115="Y",VLOOKUP($P115,INDIRECT($Q$3),Z$5,0)*INDIRECT($P$2),VLOOKUP($P115,INDIRECT($Q$3),Z$5,0))</f>
        <v>89774.436500647003</v>
      </c>
      <c r="AA115" s="406" t="str">
        <f t="shared" si="84"/>
        <v>04305C</v>
      </c>
      <c r="AB115" s="406" t="str">
        <f t="shared" si="63"/>
        <v>Y</v>
      </c>
      <c r="AC115" s="412" t="str">
        <f t="shared" si="64"/>
        <v xml:space="preserve">Family Support Specialist II - Employment &amp; Training </v>
      </c>
      <c r="AD115" s="406">
        <f t="shared" si="65"/>
        <v>29</v>
      </c>
      <c r="AE115" s="398" t="str">
        <f t="shared" si="66"/>
        <v>E</v>
      </c>
      <c r="AF115" s="403">
        <f t="shared" ca="1" si="85"/>
        <v>31.187000000000001</v>
      </c>
      <c r="AG115" s="403">
        <f t="shared" ca="1" si="67"/>
        <v>32.897999999999996</v>
      </c>
      <c r="AH115" s="403">
        <f t="shared" ca="1" si="68"/>
        <v>34.606999999999999</v>
      </c>
      <c r="AI115" s="403">
        <f t="shared" ca="1" si="69"/>
        <v>36.418999999999997</v>
      </c>
      <c r="AJ115" s="403">
        <f t="shared" ca="1" si="70"/>
        <v>38.354999999999997</v>
      </c>
      <c r="AK115" s="403">
        <f t="shared" ca="1" si="71"/>
        <v>40.757999999999996</v>
      </c>
      <c r="AL115" s="403">
        <f t="shared" ca="1" si="72"/>
        <v>43.160999999999994</v>
      </c>
      <c r="AM115" s="59"/>
    </row>
    <row r="116" spans="1:39" ht="12.75" customHeight="1">
      <c r="A116" s="259" t="s">
        <v>16</v>
      </c>
      <c r="B116" s="584" t="s">
        <v>109</v>
      </c>
      <c r="C116" s="584">
        <v>45</v>
      </c>
      <c r="D116" s="606" t="s">
        <v>110</v>
      </c>
      <c r="E116" s="600">
        <v>430</v>
      </c>
      <c r="F116" s="586">
        <v>9</v>
      </c>
      <c r="G116" s="285">
        <f t="shared" ca="1" si="81"/>
        <v>73780.65750828835</v>
      </c>
      <c r="H116" s="285">
        <f t="shared" ca="1" si="53"/>
        <v>77681.551891587093</v>
      </c>
      <c r="I116" s="285">
        <f t="shared" ca="1" si="54"/>
        <v>82092.955932438388</v>
      </c>
      <c r="J116" s="285">
        <f t="shared" ca="1" si="55"/>
        <v>86459.315003505675</v>
      </c>
      <c r="K116" s="285">
        <f t="shared" ca="1" si="56"/>
        <v>91089.937897305994</v>
      </c>
      <c r="L116" s="285">
        <f t="shared" ca="1" si="57"/>
        <v>96501.957463028695</v>
      </c>
      <c r="M116" s="285">
        <f t="shared" ca="1" si="58"/>
        <v>101913.97702875137</v>
      </c>
      <c r="P116" s="409" t="str">
        <f t="shared" si="82"/>
        <v>04306C</v>
      </c>
      <c r="Q116" s="397" t="s">
        <v>826</v>
      </c>
      <c r="R116" s="409" t="str">
        <f t="shared" si="60"/>
        <v>Family Support Specialist III - Employment &amp; Training</v>
      </c>
      <c r="S116" s="397">
        <f t="shared" si="83"/>
        <v>45</v>
      </c>
      <c r="T116" s="394" cm="1">
        <f t="array" aca="1" ref="T116" ca="1">IF($Q116="Y",VLOOKUP($P116,INDIRECT($Q$3),T$5,0)*INDIRECT($P$2),VLOOKUP($P116,INDIRECT($Q$3),T$5,0))</f>
        <v>73780.65750828835</v>
      </c>
      <c r="U116" s="394" cm="1">
        <f t="array" aca="1" ref="U116" ca="1">IF($Q116="Y",VLOOKUP($P116,INDIRECT($Q$3),U$5,0)*INDIRECT($P$2),VLOOKUP($P116,INDIRECT($Q$3),U$5,0))</f>
        <v>77681.551891587093</v>
      </c>
      <c r="V116" s="394" cm="1">
        <f t="array" aca="1" ref="V116" ca="1">IF($Q116="Y",VLOOKUP($P116,INDIRECT($Q$3),V$5,0)*INDIRECT($P$2),VLOOKUP($P116,INDIRECT($Q$3),V$5,0))</f>
        <v>82092.955932438388</v>
      </c>
      <c r="W116" s="394" cm="1">
        <f t="array" aca="1" ref="W116" ca="1">IF($Q116="Y",VLOOKUP($P116,INDIRECT($Q$3),W$5,0)*INDIRECT($P$2),VLOOKUP($P116,INDIRECT($Q$3),W$5,0))</f>
        <v>86459.315003505675</v>
      </c>
      <c r="X116" s="394" cm="1">
        <f t="array" aca="1" ref="X116" ca="1">IF($Q116="Y",VLOOKUP($P116,INDIRECT($Q$3),X$5,0)*INDIRECT($P$2),VLOOKUP($P116,INDIRECT($Q$3),X$5,0))</f>
        <v>91089.937897305994</v>
      </c>
      <c r="Y116" s="394" cm="1">
        <f t="array" aca="1" ref="Y116" ca="1">IF($Q116="Y",VLOOKUP($P116,INDIRECT($Q$3),Y$5,0)*INDIRECT($P$2),VLOOKUP($P116,INDIRECT($Q$3),Y$5,0))</f>
        <v>96501.957463028695</v>
      </c>
      <c r="Z116" s="394" cm="1">
        <f t="array" aca="1" ref="Z116" ca="1">IF($Q116="Y",VLOOKUP($P116,INDIRECT($Q$3),Z$5,0)*INDIRECT($P$2),VLOOKUP($P116,INDIRECT($Q$3),Z$5,0))</f>
        <v>101913.97702875137</v>
      </c>
      <c r="AA116" s="406" t="str">
        <f t="shared" si="84"/>
        <v>04306C</v>
      </c>
      <c r="AB116" s="406" t="str">
        <f t="shared" si="63"/>
        <v>Y</v>
      </c>
      <c r="AC116" s="412" t="str">
        <f t="shared" si="64"/>
        <v>Family Support Specialist III - Employment &amp; Training</v>
      </c>
      <c r="AD116" s="406">
        <f t="shared" si="65"/>
        <v>45</v>
      </c>
      <c r="AE116" s="398" t="str">
        <f t="shared" si="66"/>
        <v>E</v>
      </c>
      <c r="AF116" s="403">
        <f t="shared" ca="1" si="85"/>
        <v>35.471999999999994</v>
      </c>
      <c r="AG116" s="403">
        <f t="shared" ca="1" si="67"/>
        <v>37.346999999999994</v>
      </c>
      <c r="AH116" s="403">
        <f t="shared" ca="1" si="68"/>
        <v>39.467999999999996</v>
      </c>
      <c r="AI116" s="403">
        <f t="shared" ca="1" si="69"/>
        <v>41.567</v>
      </c>
      <c r="AJ116" s="403">
        <f t="shared" ca="1" si="70"/>
        <v>43.793999999999997</v>
      </c>
      <c r="AK116" s="403">
        <f t="shared" ca="1" si="71"/>
        <v>46.396000000000001</v>
      </c>
      <c r="AL116" s="403">
        <f t="shared" ca="1" si="72"/>
        <v>48.997999999999998</v>
      </c>
    </row>
    <row r="117" spans="1:39" ht="12.75" customHeight="1">
      <c r="A117" s="259" t="s">
        <v>16</v>
      </c>
      <c r="B117" s="584" t="s">
        <v>718</v>
      </c>
      <c r="C117" s="584">
        <v>113</v>
      </c>
      <c r="D117" s="606" t="s">
        <v>700</v>
      </c>
      <c r="E117" s="600">
        <v>485</v>
      </c>
      <c r="F117" s="586">
        <v>10</v>
      </c>
      <c r="G117" s="285">
        <f t="shared" ca="1" si="81"/>
        <v>82726.266748124981</v>
      </c>
      <c r="H117" s="285">
        <f t="shared" ca="1" si="53"/>
        <v>87123.087593437493</v>
      </c>
      <c r="I117" s="285">
        <f t="shared" ca="1" si="54"/>
        <v>91649.776989374979</v>
      </c>
      <c r="J117" s="285">
        <f t="shared" ca="1" si="55"/>
        <v>96287.625060000006</v>
      </c>
      <c r="K117" s="285">
        <f t="shared" ca="1" si="56"/>
        <v>101162.0980321875</v>
      </c>
      <c r="L117" s="285">
        <f t="shared" ca="1" si="57"/>
        <v>107229.60074062498</v>
      </c>
      <c r="M117" s="285">
        <f t="shared" ca="1" si="58"/>
        <v>113297.10344906249</v>
      </c>
      <c r="P117" s="409" t="str">
        <f t="shared" si="82"/>
        <v>53003C</v>
      </c>
      <c r="Q117" s="397" t="s">
        <v>826</v>
      </c>
      <c r="R117" s="409" t="str">
        <f t="shared" si="60"/>
        <v>Finance Administrator - CPED</v>
      </c>
      <c r="S117" s="397">
        <f t="shared" si="83"/>
        <v>113</v>
      </c>
      <c r="T117" s="394" cm="1">
        <f t="array" aca="1" ref="T117" ca="1">IF($Q117="Y",VLOOKUP($P117,INDIRECT($Q$3),T$5,0)*INDIRECT($P$2),VLOOKUP($P117,INDIRECT($Q$3),T$5,0))</f>
        <v>82726.266748124981</v>
      </c>
      <c r="U117" s="394" cm="1">
        <f t="array" aca="1" ref="U117" ca="1">IF($Q117="Y",VLOOKUP($P117,INDIRECT($Q$3),U$5,0)*INDIRECT($P$2),VLOOKUP($P117,INDIRECT($Q$3),U$5,0))</f>
        <v>87123.087593437493</v>
      </c>
      <c r="V117" s="394" cm="1">
        <f t="array" aca="1" ref="V117" ca="1">IF($Q117="Y",VLOOKUP($P117,INDIRECT($Q$3),V$5,0)*INDIRECT($P$2),VLOOKUP($P117,INDIRECT($Q$3),V$5,0))</f>
        <v>91649.776989374979</v>
      </c>
      <c r="W117" s="394" cm="1">
        <f t="array" aca="1" ref="W117" ca="1">IF($Q117="Y",VLOOKUP($P117,INDIRECT($Q$3),W$5,0)*INDIRECT($P$2),VLOOKUP($P117,INDIRECT($Q$3),W$5,0))</f>
        <v>96287.625060000006</v>
      </c>
      <c r="X117" s="394" cm="1">
        <f t="array" aca="1" ref="X117" ca="1">IF($Q117="Y",VLOOKUP($P117,INDIRECT($Q$3),X$5,0)*INDIRECT($P$2),VLOOKUP($P117,INDIRECT($Q$3),X$5,0))</f>
        <v>101162.0980321875</v>
      </c>
      <c r="Y117" s="394" cm="1">
        <f t="array" aca="1" ref="Y117" ca="1">IF($Q117="Y",VLOOKUP($P117,INDIRECT($Q$3),Y$5,0)*INDIRECT($P$2),VLOOKUP($P117,INDIRECT($Q$3),Y$5,0))</f>
        <v>107229.60074062498</v>
      </c>
      <c r="Z117" s="394" cm="1">
        <f t="array" aca="1" ref="Z117" ca="1">IF($Q117="Y",VLOOKUP($P117,INDIRECT($Q$3),Z$5,0)*INDIRECT($P$2),VLOOKUP($P117,INDIRECT($Q$3),Z$5,0))</f>
        <v>113297.10344906249</v>
      </c>
      <c r="AA117" s="406" t="str">
        <f t="shared" si="84"/>
        <v>53003C</v>
      </c>
      <c r="AB117" s="406" t="str">
        <f t="shared" si="63"/>
        <v>Y</v>
      </c>
      <c r="AC117" s="412" t="str">
        <f t="shared" si="64"/>
        <v>Finance Administrator - CPED</v>
      </c>
      <c r="AD117" s="406">
        <f t="shared" si="65"/>
        <v>113</v>
      </c>
      <c r="AE117" s="398" t="str">
        <f t="shared" si="66"/>
        <v>E</v>
      </c>
      <c r="AF117" s="403">
        <f t="shared" ca="1" si="85"/>
        <v>39.772999999999996</v>
      </c>
      <c r="AG117" s="403">
        <f t="shared" ca="1" si="67"/>
        <v>41.887</v>
      </c>
      <c r="AH117" s="403">
        <f t="shared" ca="1" si="68"/>
        <v>44.062999999999995</v>
      </c>
      <c r="AI117" s="403">
        <f t="shared" ca="1" si="69"/>
        <v>46.292999999999999</v>
      </c>
      <c r="AJ117" s="403">
        <f t="shared" ca="1" si="70"/>
        <v>48.635999999999996</v>
      </c>
      <c r="AK117" s="403">
        <f t="shared" ca="1" si="71"/>
        <v>51.552999999999997</v>
      </c>
      <c r="AL117" s="403">
        <f t="shared" ca="1" si="72"/>
        <v>54.47</v>
      </c>
    </row>
    <row r="118" spans="1:39" ht="12.75" customHeight="1">
      <c r="A118" s="259" t="s">
        <v>16</v>
      </c>
      <c r="B118" s="584" t="s">
        <v>111</v>
      </c>
      <c r="C118" s="584">
        <v>51</v>
      </c>
      <c r="D118" s="606" t="s">
        <v>112</v>
      </c>
      <c r="E118" s="600">
        <v>478</v>
      </c>
      <c r="F118" s="586">
        <v>10</v>
      </c>
      <c r="G118" s="285">
        <f t="shared" ca="1" si="81"/>
        <v>79264.131830000042</v>
      </c>
      <c r="H118" s="285">
        <f t="shared" ca="1" si="53"/>
        <v>83249.110156895695</v>
      </c>
      <c r="I118" s="285">
        <f t="shared" ca="1" si="54"/>
        <v>87747.601139329505</v>
      </c>
      <c r="J118" s="285">
        <f t="shared" ca="1" si="55"/>
        <v>92249.09511974889</v>
      </c>
      <c r="K118" s="285">
        <f t="shared" ca="1" si="56"/>
        <v>96960.798959160515</v>
      </c>
      <c r="L118" s="285">
        <f t="shared" ca="1" si="57"/>
        <v>102860.63051585447</v>
      </c>
      <c r="M118" s="285">
        <f t="shared" ca="1" si="58"/>
        <v>108760.4620725484</v>
      </c>
      <c r="N118" s="23"/>
      <c r="O118" s="23"/>
      <c r="P118" s="409" t="str">
        <f t="shared" si="82"/>
        <v>04330C</v>
      </c>
      <c r="Q118" s="397" t="s">
        <v>826</v>
      </c>
      <c r="R118" s="409" t="str">
        <f t="shared" si="60"/>
        <v>Finance Administrator Regulatory Services</v>
      </c>
      <c r="S118" s="397">
        <f t="shared" si="83"/>
        <v>51</v>
      </c>
      <c r="T118" s="394" cm="1">
        <f t="array" aca="1" ref="T118" ca="1">IF($Q118="Y",VLOOKUP($P118,INDIRECT($Q$3),T$5,0)*INDIRECT($P$2),VLOOKUP($P118,INDIRECT($Q$3),T$5,0))</f>
        <v>79264.131830000042</v>
      </c>
      <c r="U118" s="394" cm="1">
        <f t="array" aca="1" ref="U118" ca="1">IF($Q118="Y",VLOOKUP($P118,INDIRECT($Q$3),U$5,0)*INDIRECT($P$2),VLOOKUP($P118,INDIRECT($Q$3),U$5,0))</f>
        <v>83249.110156895695</v>
      </c>
      <c r="V118" s="394" cm="1">
        <f t="array" aca="1" ref="V118" ca="1">IF($Q118="Y",VLOOKUP($P118,INDIRECT($Q$3),V$5,0)*INDIRECT($P$2),VLOOKUP($P118,INDIRECT($Q$3),V$5,0))</f>
        <v>87747.601139329505</v>
      </c>
      <c r="W118" s="394" cm="1">
        <f t="array" aca="1" ref="W118" ca="1">IF($Q118="Y",VLOOKUP($P118,INDIRECT($Q$3),W$5,0)*INDIRECT($P$2),VLOOKUP($P118,INDIRECT($Q$3),W$5,0))</f>
        <v>92249.09511974889</v>
      </c>
      <c r="X118" s="394" cm="1">
        <f t="array" aca="1" ref="X118" ca="1">IF($Q118="Y",VLOOKUP($P118,INDIRECT($Q$3),X$5,0)*INDIRECT($P$2),VLOOKUP($P118,INDIRECT($Q$3),X$5,0))</f>
        <v>96960.798959160515</v>
      </c>
      <c r="Y118" s="394" cm="1">
        <f t="array" aca="1" ref="Y118" ca="1">IF($Q118="Y",VLOOKUP($P118,INDIRECT($Q$3),Y$5,0)*INDIRECT($P$2),VLOOKUP($P118,INDIRECT($Q$3),Y$5,0))</f>
        <v>102860.63051585447</v>
      </c>
      <c r="Z118" s="394" cm="1">
        <f t="array" aca="1" ref="Z118" ca="1">IF($Q118="Y",VLOOKUP($P118,INDIRECT($Q$3),Z$5,0)*INDIRECT($P$2),VLOOKUP($P118,INDIRECT($Q$3),Z$5,0))</f>
        <v>108760.4620725484</v>
      </c>
      <c r="AA118" s="406" t="str">
        <f t="shared" si="84"/>
        <v>04330C</v>
      </c>
      <c r="AB118" s="406" t="str">
        <f t="shared" si="63"/>
        <v>Y</v>
      </c>
      <c r="AC118" s="412" t="str">
        <f t="shared" si="64"/>
        <v>Finance Administrator Regulatory Services</v>
      </c>
      <c r="AD118" s="406">
        <f t="shared" si="65"/>
        <v>51</v>
      </c>
      <c r="AE118" s="398" t="str">
        <f t="shared" si="66"/>
        <v>E</v>
      </c>
      <c r="AF118" s="403">
        <f t="shared" ca="1" si="85"/>
        <v>38.107999999999997</v>
      </c>
      <c r="AG118" s="403">
        <f t="shared" ca="1" si="67"/>
        <v>40.024000000000001</v>
      </c>
      <c r="AH118" s="403">
        <f t="shared" ca="1" si="68"/>
        <v>42.186999999999998</v>
      </c>
      <c r="AI118" s="403">
        <f t="shared" ca="1" si="69"/>
        <v>44.350999999999999</v>
      </c>
      <c r="AJ118" s="403">
        <f t="shared" ca="1" si="70"/>
        <v>46.616</v>
      </c>
      <c r="AK118" s="403">
        <f t="shared" ca="1" si="71"/>
        <v>49.452999999999996</v>
      </c>
      <c r="AL118" s="403">
        <f t="shared" ca="1" si="72"/>
        <v>52.288999999999994</v>
      </c>
    </row>
    <row r="119" spans="1:39" ht="12.75" customHeight="1">
      <c r="A119" s="259" t="s">
        <v>16</v>
      </c>
      <c r="B119" s="584" t="s">
        <v>113</v>
      </c>
      <c r="C119" s="584">
        <v>29</v>
      </c>
      <c r="D119" s="606" t="s">
        <v>114</v>
      </c>
      <c r="E119" s="600">
        <v>400</v>
      </c>
      <c r="F119" s="586">
        <v>8</v>
      </c>
      <c r="G119" s="285">
        <f t="shared" ca="1" si="81"/>
        <v>64867.759487017662</v>
      </c>
      <c r="H119" s="285">
        <f t="shared" ca="1" si="53"/>
        <v>68426.31209995762</v>
      </c>
      <c r="I119" s="285">
        <f t="shared" ca="1" si="54"/>
        <v>71981.861714911967</v>
      </c>
      <c r="J119" s="285">
        <f t="shared" ca="1" si="55"/>
        <v>75750.624186844128</v>
      </c>
      <c r="K119" s="285">
        <f t="shared" ca="1" si="56"/>
        <v>79777.644485538229</v>
      </c>
      <c r="L119" s="285">
        <f t="shared" ca="1" si="57"/>
        <v>84776.040493092631</v>
      </c>
      <c r="M119" s="285">
        <f t="shared" ca="1" si="58"/>
        <v>89774.436500647003</v>
      </c>
      <c r="P119" s="409" t="str">
        <f t="shared" si="82"/>
        <v>04350C</v>
      </c>
      <c r="Q119" s="397" t="s">
        <v>826</v>
      </c>
      <c r="R119" s="409" t="str">
        <f t="shared" si="60"/>
        <v>Financial Analyst</v>
      </c>
      <c r="S119" s="397">
        <f t="shared" si="83"/>
        <v>29</v>
      </c>
      <c r="T119" s="394" cm="1">
        <f t="array" aca="1" ref="T119" ca="1">IF($Q119="Y",VLOOKUP($P119,INDIRECT($Q$3),T$5,0)*INDIRECT($P$2),VLOOKUP($P119,INDIRECT($Q$3),T$5,0))</f>
        <v>64867.759487017662</v>
      </c>
      <c r="U119" s="394" cm="1">
        <f t="array" aca="1" ref="U119" ca="1">IF($Q119="Y",VLOOKUP($P119,INDIRECT($Q$3),U$5,0)*INDIRECT($P$2),VLOOKUP($P119,INDIRECT($Q$3),U$5,0))</f>
        <v>68426.31209995762</v>
      </c>
      <c r="V119" s="394" cm="1">
        <f t="array" aca="1" ref="V119" ca="1">IF($Q119="Y",VLOOKUP($P119,INDIRECT($Q$3),V$5,0)*INDIRECT($P$2),VLOOKUP($P119,INDIRECT($Q$3),V$5,0))</f>
        <v>71981.861714911967</v>
      </c>
      <c r="W119" s="394" cm="1">
        <f t="array" aca="1" ref="W119" ca="1">IF($Q119="Y",VLOOKUP($P119,INDIRECT($Q$3),W$5,0)*INDIRECT($P$2),VLOOKUP($P119,INDIRECT($Q$3),W$5,0))</f>
        <v>75750.624186844128</v>
      </c>
      <c r="X119" s="394" cm="1">
        <f t="array" aca="1" ref="X119" ca="1">IF($Q119="Y",VLOOKUP($P119,INDIRECT($Q$3),X$5,0)*INDIRECT($P$2),VLOOKUP($P119,INDIRECT($Q$3),X$5,0))</f>
        <v>79777.644485538229</v>
      </c>
      <c r="Y119" s="394" cm="1">
        <f t="array" aca="1" ref="Y119" ca="1">IF($Q119="Y",VLOOKUP($P119,INDIRECT($Q$3),Y$5,0)*INDIRECT($P$2),VLOOKUP($P119,INDIRECT($Q$3),Y$5,0))</f>
        <v>84776.040493092631</v>
      </c>
      <c r="Z119" s="394" cm="1">
        <f t="array" aca="1" ref="Z119" ca="1">IF($Q119="Y",VLOOKUP($P119,INDIRECT($Q$3),Z$5,0)*INDIRECT($P$2),VLOOKUP($P119,INDIRECT($Q$3),Z$5,0))</f>
        <v>89774.436500647003</v>
      </c>
      <c r="AA119" s="406" t="str">
        <f t="shared" si="84"/>
        <v>04350C</v>
      </c>
      <c r="AB119" s="406" t="str">
        <f t="shared" si="63"/>
        <v>Y</v>
      </c>
      <c r="AC119" s="412" t="str">
        <f t="shared" si="64"/>
        <v>Financial Analyst</v>
      </c>
      <c r="AD119" s="406">
        <f t="shared" si="65"/>
        <v>29</v>
      </c>
      <c r="AE119" s="398" t="str">
        <f t="shared" si="66"/>
        <v>E</v>
      </c>
      <c r="AF119" s="403">
        <f t="shared" ca="1" si="85"/>
        <v>31.187000000000001</v>
      </c>
      <c r="AG119" s="403">
        <f t="shared" ca="1" si="67"/>
        <v>32.897999999999996</v>
      </c>
      <c r="AH119" s="403">
        <f t="shared" ca="1" si="68"/>
        <v>34.606999999999999</v>
      </c>
      <c r="AI119" s="403">
        <f t="shared" ca="1" si="69"/>
        <v>36.418999999999997</v>
      </c>
      <c r="AJ119" s="403">
        <f t="shared" ca="1" si="70"/>
        <v>38.354999999999997</v>
      </c>
      <c r="AK119" s="403">
        <f t="shared" ca="1" si="71"/>
        <v>40.757999999999996</v>
      </c>
      <c r="AL119" s="403">
        <f t="shared" ca="1" si="72"/>
        <v>43.160999999999994</v>
      </c>
    </row>
    <row r="120" spans="1:39" ht="12.75" customHeight="1">
      <c r="A120" s="259" t="s">
        <v>91</v>
      </c>
      <c r="B120" s="584" t="s">
        <v>978</v>
      </c>
      <c r="C120" s="584" t="s">
        <v>856</v>
      </c>
      <c r="D120" s="606" t="s">
        <v>979</v>
      </c>
      <c r="E120" s="600">
        <v>363</v>
      </c>
      <c r="F120" s="586">
        <v>8</v>
      </c>
      <c r="G120" s="285">
        <f>T120</f>
        <v>30.573</v>
      </c>
      <c r="H120" s="285">
        <f t="shared" si="53"/>
        <v>32.249000000000002</v>
      </c>
      <c r="I120" s="285">
        <f t="shared" si="54"/>
        <v>33.923999999999999</v>
      </c>
      <c r="J120" s="285">
        <f t="shared" si="55"/>
        <v>35.701000000000001</v>
      </c>
      <c r="K120" s="285">
        <f t="shared" si="56"/>
        <v>37.6</v>
      </c>
      <c r="L120" s="285">
        <f t="shared" si="57"/>
        <v>39.956000000000003</v>
      </c>
      <c r="M120" s="285">
        <f t="shared" si="58"/>
        <v>42.311999999999998</v>
      </c>
      <c r="P120" s="409" t="str">
        <f t="shared" si="82"/>
        <v>53075C</v>
      </c>
      <c r="Q120" s="397" t="s">
        <v>826</v>
      </c>
      <c r="R120" s="409" t="str">
        <f t="shared" si="60"/>
        <v>Financial Analyst - Banking, Investment and Debt</v>
      </c>
      <c r="S120" s="397" t="str">
        <f t="shared" si="83"/>
        <v>90</v>
      </c>
      <c r="T120" s="394">
        <v>30.573</v>
      </c>
      <c r="U120" s="394">
        <v>32.249000000000002</v>
      </c>
      <c r="V120" s="394">
        <v>33.923999999999999</v>
      </c>
      <c r="W120" s="394">
        <v>35.701000000000001</v>
      </c>
      <c r="X120" s="394">
        <v>37.6</v>
      </c>
      <c r="Y120" s="394">
        <v>39.956000000000003</v>
      </c>
      <c r="Z120" s="394">
        <v>42.311999999999998</v>
      </c>
      <c r="AA120" s="406" t="str">
        <f t="shared" si="84"/>
        <v>53075C</v>
      </c>
      <c r="AB120" s="406" t="str">
        <f t="shared" si="63"/>
        <v>Y</v>
      </c>
      <c r="AC120" s="412" t="str">
        <f t="shared" si="64"/>
        <v>Financial Analyst - Banking, Investment and Debt</v>
      </c>
      <c r="AD120" s="406" t="str">
        <f t="shared" si="65"/>
        <v>90</v>
      </c>
      <c r="AE120" s="398" t="str">
        <f t="shared" si="66"/>
        <v>N</v>
      </c>
      <c r="AF120" s="403">
        <f>IF($AE120="N",ROUND(T120,3),IF($AE120="E",ROUNDUP(T120/2080,3),"check"))</f>
        <v>30.573</v>
      </c>
      <c r="AG120" s="403">
        <f t="shared" si="67"/>
        <v>32.249000000000002</v>
      </c>
      <c r="AH120" s="403">
        <f t="shared" si="68"/>
        <v>33.923999999999999</v>
      </c>
      <c r="AI120" s="403">
        <f t="shared" si="69"/>
        <v>35.701000000000001</v>
      </c>
      <c r="AJ120" s="403">
        <f t="shared" si="70"/>
        <v>37.6</v>
      </c>
      <c r="AK120" s="403">
        <f t="shared" si="71"/>
        <v>39.956000000000003</v>
      </c>
      <c r="AL120" s="403">
        <f t="shared" si="72"/>
        <v>42.311999999999998</v>
      </c>
      <c r="AM120" s="23"/>
    </row>
    <row r="121" spans="1:39" ht="12.75" customHeight="1">
      <c r="A121" s="259" t="s">
        <v>16</v>
      </c>
      <c r="B121" s="584" t="s">
        <v>663</v>
      </c>
      <c r="C121" s="584">
        <v>58</v>
      </c>
      <c r="D121" s="606" t="s">
        <v>664</v>
      </c>
      <c r="E121" s="600">
        <v>493</v>
      </c>
      <c r="F121" s="586">
        <v>10</v>
      </c>
      <c r="G121" s="285">
        <f t="shared" ref="G121:G153" ca="1" si="86">T121</f>
        <v>83591.451927254471</v>
      </c>
      <c r="H121" s="285">
        <f t="shared" ref="H121:H153" ca="1" si="87">U121</f>
        <v>88261.113794867648</v>
      </c>
      <c r="I121" s="285">
        <f t="shared" ref="I121:I153" ca="1" si="88">V121</f>
        <v>92675.520833704562</v>
      </c>
      <c r="J121" s="285">
        <f t="shared" ref="J121:J153" ca="1" si="89">W121</f>
        <v>97303.140729519291</v>
      </c>
      <c r="K121" s="285">
        <f t="shared" ref="K121:K153" ca="1" si="90">X121</f>
        <v>102189.01845209593</v>
      </c>
      <c r="L121" s="285">
        <f t="shared" ref="L121:L153" ca="1" si="91">Y121</f>
        <v>108234.52326840248</v>
      </c>
      <c r="M121" s="285">
        <f t="shared" ref="M121:M153" ca="1" si="92">Z121</f>
        <v>114280.02808470896</v>
      </c>
      <c r="P121" s="409" t="str">
        <f t="shared" si="82"/>
        <v>59220C</v>
      </c>
      <c r="Q121" s="397" t="s">
        <v>826</v>
      </c>
      <c r="R121" s="409" t="str">
        <f t="shared" si="60"/>
        <v>Financial Systems Services Lead</v>
      </c>
      <c r="S121" s="397">
        <f t="shared" si="83"/>
        <v>58</v>
      </c>
      <c r="T121" s="394" cm="1">
        <f t="array" aca="1" ref="T121" ca="1">IF($Q121="Y",VLOOKUP($P121,INDIRECT($Q$3),T$5,0)*INDIRECT($P$2),VLOOKUP($P121,INDIRECT($Q$3),T$5,0))</f>
        <v>83591.451927254471</v>
      </c>
      <c r="U121" s="394" cm="1">
        <f t="array" aca="1" ref="U121" ca="1">IF($Q121="Y",VLOOKUP($P121,INDIRECT($Q$3),U$5,0)*INDIRECT($P$2),VLOOKUP($P121,INDIRECT($Q$3),U$5,0))</f>
        <v>88261.113794867648</v>
      </c>
      <c r="V121" s="394" cm="1">
        <f t="array" aca="1" ref="V121" ca="1">IF($Q121="Y",VLOOKUP($P121,INDIRECT($Q$3),V$5,0)*INDIRECT($P$2),VLOOKUP($P121,INDIRECT($Q$3),V$5,0))</f>
        <v>92675.520833704562</v>
      </c>
      <c r="W121" s="394" cm="1">
        <f t="array" aca="1" ref="W121" ca="1">IF($Q121="Y",VLOOKUP($P121,INDIRECT($Q$3),W$5,0)*INDIRECT($P$2),VLOOKUP($P121,INDIRECT($Q$3),W$5,0))</f>
        <v>97303.140729519291</v>
      </c>
      <c r="X121" s="394" cm="1">
        <f t="array" aca="1" ref="X121" ca="1">IF($Q121="Y",VLOOKUP($P121,INDIRECT($Q$3),X$5,0)*INDIRECT($P$2),VLOOKUP($P121,INDIRECT($Q$3),X$5,0))</f>
        <v>102189.01845209593</v>
      </c>
      <c r="Y121" s="394" cm="1">
        <f t="array" aca="1" ref="Y121" ca="1">IF($Q121="Y",VLOOKUP($P121,INDIRECT($Q$3),Y$5,0)*INDIRECT($P$2),VLOOKUP($P121,INDIRECT($Q$3),Y$5,0))</f>
        <v>108234.52326840248</v>
      </c>
      <c r="Z121" s="394" cm="1">
        <f t="array" aca="1" ref="Z121" ca="1">IF($Q121="Y",VLOOKUP($P121,INDIRECT($Q$3),Z$5,0)*INDIRECT($P$2),VLOOKUP($P121,INDIRECT($Q$3),Z$5,0))</f>
        <v>114280.02808470896</v>
      </c>
      <c r="AA121" s="406" t="str">
        <f t="shared" si="84"/>
        <v>59220C</v>
      </c>
      <c r="AB121" s="406" t="str">
        <f t="shared" si="63"/>
        <v>Y</v>
      </c>
      <c r="AC121" s="412" t="str">
        <f t="shared" si="64"/>
        <v>Financial Systems Services Lead</v>
      </c>
      <c r="AD121" s="406">
        <f t="shared" si="65"/>
        <v>58</v>
      </c>
      <c r="AE121" s="398" t="str">
        <f t="shared" si="66"/>
        <v>E</v>
      </c>
      <c r="AF121" s="403">
        <f t="shared" ref="AF121:AF153" ca="1" si="93">IF($AE121="N",ROUND(T121,3),IF($AE121="E",ROUNDUP(T121/2080,3),"check"))</f>
        <v>40.189</v>
      </c>
      <c r="AG121" s="403">
        <f t="shared" ref="AG121:AG153" ca="1" si="94">IF($AE121="N",ROUND(U121,3),IF($AE121="E",ROUNDUP(U121/2080,3),"check"))</f>
        <v>42.433999999999997</v>
      </c>
      <c r="AH121" s="403">
        <f t="shared" ref="AH121:AH153" ca="1" si="95">IF($AE121="N",ROUND(V121,3),IF($AE121="E",ROUNDUP(V121/2080,3),"check"))</f>
        <v>44.555999999999997</v>
      </c>
      <c r="AI121" s="403">
        <f t="shared" ref="AI121:AI153" ca="1" si="96">IF($AE121="N",ROUND(W121,3),IF($AE121="E",ROUNDUP(W121/2080,3),"check"))</f>
        <v>46.780999999999999</v>
      </c>
      <c r="AJ121" s="403">
        <f t="shared" ref="AJ121:AJ153" ca="1" si="97">IF($AE121="N",ROUND(X121,3),IF($AE121="E",ROUNDUP(X121/2080,3),"check"))</f>
        <v>49.129999999999995</v>
      </c>
      <c r="AK121" s="403">
        <f t="shared" ref="AK121:AK153" ca="1" si="98">IF($AE121="N",ROUND(Y121,3),IF($AE121="E",ROUNDUP(Y121/2080,3),"check"))</f>
        <v>52.035999999999994</v>
      </c>
      <c r="AL121" s="403">
        <f t="shared" ref="AL121:AL153" ca="1" si="99">IF($AE121="N",ROUND(Z121,3),IF($AE121="E",ROUNDUP(Z121/2080,3),"check"))</f>
        <v>54.942999999999998</v>
      </c>
      <c r="AM121" s="23"/>
    </row>
    <row r="122" spans="1:39" ht="12.75" customHeight="1">
      <c r="A122" s="259" t="s">
        <v>16</v>
      </c>
      <c r="B122" s="584" t="s">
        <v>115</v>
      </c>
      <c r="C122" s="584">
        <v>45</v>
      </c>
      <c r="D122" s="606" t="s">
        <v>116</v>
      </c>
      <c r="E122" s="600">
        <v>433</v>
      </c>
      <c r="F122" s="586">
        <v>9</v>
      </c>
      <c r="G122" s="285">
        <f t="shared" ca="1" si="86"/>
        <v>73780.65750828835</v>
      </c>
      <c r="H122" s="285">
        <f t="shared" ca="1" si="87"/>
        <v>77681.551891587093</v>
      </c>
      <c r="I122" s="285">
        <f t="shared" ca="1" si="88"/>
        <v>82092.955932438388</v>
      </c>
      <c r="J122" s="285">
        <f t="shared" ca="1" si="89"/>
        <v>86459.315003505675</v>
      </c>
      <c r="K122" s="285">
        <f t="shared" ca="1" si="90"/>
        <v>91089.937897305994</v>
      </c>
      <c r="L122" s="285">
        <f t="shared" ca="1" si="91"/>
        <v>96501.957463028695</v>
      </c>
      <c r="M122" s="285">
        <f t="shared" ca="1" si="92"/>
        <v>101913.97702875137</v>
      </c>
      <c r="P122" s="409" t="str">
        <f t="shared" si="82"/>
        <v>04427C</v>
      </c>
      <c r="Q122" s="397" t="s">
        <v>826</v>
      </c>
      <c r="R122" s="409" t="str">
        <f t="shared" si="60"/>
        <v>Fire Plan Examiner</v>
      </c>
      <c r="S122" s="397">
        <f t="shared" si="83"/>
        <v>45</v>
      </c>
      <c r="T122" s="394" cm="1">
        <f t="array" aca="1" ref="T122" ca="1">IF($Q122="Y",VLOOKUP($P122,INDIRECT($Q$3),T$5,0)*INDIRECT($P$2),VLOOKUP($P122,INDIRECT($Q$3),T$5,0))</f>
        <v>73780.65750828835</v>
      </c>
      <c r="U122" s="394" cm="1">
        <f t="array" aca="1" ref="U122" ca="1">IF($Q122="Y",VLOOKUP($P122,INDIRECT($Q$3),U$5,0)*INDIRECT($P$2),VLOOKUP($P122,INDIRECT($Q$3),U$5,0))</f>
        <v>77681.551891587093</v>
      </c>
      <c r="V122" s="394" cm="1">
        <f t="array" aca="1" ref="V122" ca="1">IF($Q122="Y",VLOOKUP($P122,INDIRECT($Q$3),V$5,0)*INDIRECT($P$2),VLOOKUP($P122,INDIRECT($Q$3),V$5,0))</f>
        <v>82092.955932438388</v>
      </c>
      <c r="W122" s="394" cm="1">
        <f t="array" aca="1" ref="W122" ca="1">IF($Q122="Y",VLOOKUP($P122,INDIRECT($Q$3),W$5,0)*INDIRECT($P$2),VLOOKUP($P122,INDIRECT($Q$3),W$5,0))</f>
        <v>86459.315003505675</v>
      </c>
      <c r="X122" s="394" cm="1">
        <f t="array" aca="1" ref="X122" ca="1">IF($Q122="Y",VLOOKUP($P122,INDIRECT($Q$3),X$5,0)*INDIRECT($P$2),VLOOKUP($P122,INDIRECT($Q$3),X$5,0))</f>
        <v>91089.937897305994</v>
      </c>
      <c r="Y122" s="394" cm="1">
        <f t="array" aca="1" ref="Y122" ca="1">IF($Q122="Y",VLOOKUP($P122,INDIRECT($Q$3),Y$5,0)*INDIRECT($P$2),VLOOKUP($P122,INDIRECT($Q$3),Y$5,0))</f>
        <v>96501.957463028695</v>
      </c>
      <c r="Z122" s="394" cm="1">
        <f t="array" aca="1" ref="Z122" ca="1">IF($Q122="Y",VLOOKUP($P122,INDIRECT($Q$3),Z$5,0)*INDIRECT($P$2),VLOOKUP($P122,INDIRECT($Q$3),Z$5,0))</f>
        <v>101913.97702875137</v>
      </c>
      <c r="AA122" s="406" t="str">
        <f t="shared" si="84"/>
        <v>04427C</v>
      </c>
      <c r="AB122" s="406" t="str">
        <f t="shared" si="63"/>
        <v>Y</v>
      </c>
      <c r="AC122" s="412" t="str">
        <f t="shared" si="64"/>
        <v>Fire Plan Examiner</v>
      </c>
      <c r="AD122" s="406">
        <f t="shared" si="65"/>
        <v>45</v>
      </c>
      <c r="AE122" s="398" t="str">
        <f t="shared" si="66"/>
        <v>E</v>
      </c>
      <c r="AF122" s="403">
        <f t="shared" ca="1" si="93"/>
        <v>35.471999999999994</v>
      </c>
      <c r="AG122" s="403">
        <f t="shared" ca="1" si="94"/>
        <v>37.346999999999994</v>
      </c>
      <c r="AH122" s="403">
        <f t="shared" ca="1" si="95"/>
        <v>39.467999999999996</v>
      </c>
      <c r="AI122" s="403">
        <f t="shared" ca="1" si="96"/>
        <v>41.567</v>
      </c>
      <c r="AJ122" s="403">
        <f t="shared" ca="1" si="97"/>
        <v>43.793999999999997</v>
      </c>
      <c r="AK122" s="403">
        <f t="shared" ca="1" si="98"/>
        <v>46.396000000000001</v>
      </c>
      <c r="AL122" s="403">
        <f t="shared" ca="1" si="99"/>
        <v>48.997999999999998</v>
      </c>
    </row>
    <row r="123" spans="1:39" ht="12.75" customHeight="1">
      <c r="A123" s="259" t="s">
        <v>16</v>
      </c>
      <c r="B123" s="584" t="s">
        <v>117</v>
      </c>
      <c r="C123" s="584">
        <v>72</v>
      </c>
      <c r="D123" s="606" t="s">
        <v>118</v>
      </c>
      <c r="E123" s="600">
        <v>478</v>
      </c>
      <c r="F123" s="586">
        <v>10</v>
      </c>
      <c r="G123" s="285">
        <f t="shared" ca="1" si="86"/>
        <v>79396.263741366609</v>
      </c>
      <c r="H123" s="285">
        <f t="shared" ca="1" si="87"/>
        <v>83591.451927254471</v>
      </c>
      <c r="I123" s="285">
        <f t="shared" ca="1" si="88"/>
        <v>87963.816994292923</v>
      </c>
      <c r="J123" s="285">
        <f t="shared" ca="1" si="89"/>
        <v>92588.433892122062</v>
      </c>
      <c r="K123" s="285">
        <f t="shared" ca="1" si="90"/>
        <v>97477.314612684306</v>
      </c>
      <c r="L123" s="285">
        <f t="shared" ca="1" si="91"/>
        <v>103368.5194018175</v>
      </c>
      <c r="M123" s="285">
        <f t="shared" ca="1" si="92"/>
        <v>109258.78584175243</v>
      </c>
      <c r="P123" s="409" t="str">
        <f t="shared" si="82"/>
        <v>04430C</v>
      </c>
      <c r="Q123" s="397" t="s">
        <v>826</v>
      </c>
      <c r="R123" s="409" t="str">
        <f t="shared" si="60"/>
        <v>Fire Protection Specialist Inspector</v>
      </c>
      <c r="S123" s="397">
        <f t="shared" si="83"/>
        <v>72</v>
      </c>
      <c r="T123" s="394" cm="1">
        <f t="array" aca="1" ref="T123" ca="1">IF($Q123="Y",VLOOKUP($P123,INDIRECT($Q$3),T$5,0)*INDIRECT($P$2),VLOOKUP($P123,INDIRECT($Q$3),T$5,0))</f>
        <v>79396.263741366609</v>
      </c>
      <c r="U123" s="394" cm="1">
        <f t="array" aca="1" ref="U123" ca="1">IF($Q123="Y",VLOOKUP($P123,INDIRECT($Q$3),U$5,0)*INDIRECT($P$2),VLOOKUP($P123,INDIRECT($Q$3),U$5,0))</f>
        <v>83591.451927254471</v>
      </c>
      <c r="V123" s="394" cm="1">
        <f t="array" aca="1" ref="V123" ca="1">IF($Q123="Y",VLOOKUP($P123,INDIRECT($Q$3),V$5,0)*INDIRECT($P$2),VLOOKUP($P123,INDIRECT($Q$3),V$5,0))</f>
        <v>87963.816994292923</v>
      </c>
      <c r="W123" s="394" cm="1">
        <f t="array" aca="1" ref="W123" ca="1">IF($Q123="Y",VLOOKUP($P123,INDIRECT($Q$3),W$5,0)*INDIRECT($P$2),VLOOKUP($P123,INDIRECT($Q$3),W$5,0))</f>
        <v>92588.433892122062</v>
      </c>
      <c r="X123" s="394" cm="1">
        <f t="array" aca="1" ref="X123" ca="1">IF($Q123="Y",VLOOKUP($P123,INDIRECT($Q$3),X$5,0)*INDIRECT($P$2),VLOOKUP($P123,INDIRECT($Q$3),X$5,0))</f>
        <v>97477.314612684306</v>
      </c>
      <c r="Y123" s="394" cm="1">
        <f t="array" aca="1" ref="Y123" ca="1">IF($Q123="Y",VLOOKUP($P123,INDIRECT($Q$3),Y$5,0)*INDIRECT($P$2),VLOOKUP($P123,INDIRECT($Q$3),Y$5,0))</f>
        <v>103368.5194018175</v>
      </c>
      <c r="Z123" s="394" cm="1">
        <f t="array" aca="1" ref="Z123" ca="1">IF($Q123="Y",VLOOKUP($P123,INDIRECT($Q$3),Z$5,0)*INDIRECT($P$2),VLOOKUP($P123,INDIRECT($Q$3),Z$5,0))</f>
        <v>109258.78584175243</v>
      </c>
      <c r="AA123" s="406" t="str">
        <f t="shared" si="84"/>
        <v>04430C</v>
      </c>
      <c r="AB123" s="406" t="str">
        <f t="shared" si="63"/>
        <v>Y</v>
      </c>
      <c r="AC123" s="412" t="str">
        <f t="shared" si="64"/>
        <v>Fire Protection Specialist Inspector</v>
      </c>
      <c r="AD123" s="406">
        <f t="shared" si="65"/>
        <v>72</v>
      </c>
      <c r="AE123" s="398" t="str">
        <f t="shared" si="66"/>
        <v>E</v>
      </c>
      <c r="AF123" s="403">
        <f t="shared" ca="1" si="93"/>
        <v>38.171999999999997</v>
      </c>
      <c r="AG123" s="403">
        <f t="shared" ca="1" si="94"/>
        <v>40.189</v>
      </c>
      <c r="AH123" s="403">
        <f t="shared" ca="1" si="95"/>
        <v>42.290999999999997</v>
      </c>
      <c r="AI123" s="403">
        <f t="shared" ca="1" si="96"/>
        <v>44.513999999999996</v>
      </c>
      <c r="AJ123" s="403">
        <f t="shared" ca="1" si="97"/>
        <v>46.864999999999995</v>
      </c>
      <c r="AK123" s="403">
        <f t="shared" ca="1" si="98"/>
        <v>49.696999999999996</v>
      </c>
      <c r="AL123" s="403">
        <f t="shared" ca="1" si="99"/>
        <v>52.528999999999996</v>
      </c>
    </row>
    <row r="124" spans="1:39" ht="12.75" customHeight="1">
      <c r="A124" s="259" t="s">
        <v>16</v>
      </c>
      <c r="B124" s="584" t="s">
        <v>461</v>
      </c>
      <c r="C124" s="584">
        <v>29</v>
      </c>
      <c r="D124" s="606" t="s">
        <v>460</v>
      </c>
      <c r="E124" s="600">
        <v>393</v>
      </c>
      <c r="F124" s="586">
        <v>8</v>
      </c>
      <c r="G124" s="285">
        <f t="shared" ca="1" si="86"/>
        <v>64867.759487017662</v>
      </c>
      <c r="H124" s="285">
        <f t="shared" ca="1" si="87"/>
        <v>68426.31209995762</v>
      </c>
      <c r="I124" s="285">
        <f t="shared" ca="1" si="88"/>
        <v>71981.861714911967</v>
      </c>
      <c r="J124" s="285">
        <f t="shared" ca="1" si="89"/>
        <v>75750.624186844128</v>
      </c>
      <c r="K124" s="285">
        <f t="shared" ca="1" si="90"/>
        <v>79777.644485538229</v>
      </c>
      <c r="L124" s="285">
        <f t="shared" ca="1" si="91"/>
        <v>84776.040493092631</v>
      </c>
      <c r="M124" s="285">
        <f t="shared" ca="1" si="92"/>
        <v>89774.436500647003</v>
      </c>
      <c r="P124" s="409" t="str">
        <f t="shared" si="82"/>
        <v>04465C</v>
      </c>
      <c r="Q124" s="397" t="s">
        <v>826</v>
      </c>
      <c r="R124" s="409" t="str">
        <f t="shared" si="60"/>
        <v>Fleet Management Specialist</v>
      </c>
      <c r="S124" s="397">
        <f t="shared" si="83"/>
        <v>29</v>
      </c>
      <c r="T124" s="394" cm="1">
        <f t="array" aca="1" ref="T124" ca="1">IF($Q124="Y",VLOOKUP($P124,INDIRECT($Q$3),T$5,0)*INDIRECT($P$2),VLOOKUP($P124,INDIRECT($Q$3),T$5,0))</f>
        <v>64867.759487017662</v>
      </c>
      <c r="U124" s="394" cm="1">
        <f t="array" aca="1" ref="U124" ca="1">IF($Q124="Y",VLOOKUP($P124,INDIRECT($Q$3),U$5,0)*INDIRECT($P$2),VLOOKUP($P124,INDIRECT($Q$3),U$5,0))</f>
        <v>68426.31209995762</v>
      </c>
      <c r="V124" s="394" cm="1">
        <f t="array" aca="1" ref="V124" ca="1">IF($Q124="Y",VLOOKUP($P124,INDIRECT($Q$3),V$5,0)*INDIRECT($P$2),VLOOKUP($P124,INDIRECT($Q$3),V$5,0))</f>
        <v>71981.861714911967</v>
      </c>
      <c r="W124" s="394" cm="1">
        <f t="array" aca="1" ref="W124" ca="1">IF($Q124="Y",VLOOKUP($P124,INDIRECT($Q$3),W$5,0)*INDIRECT($P$2),VLOOKUP($P124,INDIRECT($Q$3),W$5,0))</f>
        <v>75750.624186844128</v>
      </c>
      <c r="X124" s="394" cm="1">
        <f t="array" aca="1" ref="X124" ca="1">IF($Q124="Y",VLOOKUP($P124,INDIRECT($Q$3),X$5,0)*INDIRECT($P$2),VLOOKUP($P124,INDIRECT($Q$3),X$5,0))</f>
        <v>79777.644485538229</v>
      </c>
      <c r="Y124" s="394" cm="1">
        <f t="array" aca="1" ref="Y124" ca="1">IF($Q124="Y",VLOOKUP($P124,INDIRECT($Q$3),Y$5,0)*INDIRECT($P$2),VLOOKUP($P124,INDIRECT($Q$3),Y$5,0))</f>
        <v>84776.040493092631</v>
      </c>
      <c r="Z124" s="394" cm="1">
        <f t="array" aca="1" ref="Z124" ca="1">IF($Q124="Y",VLOOKUP($P124,INDIRECT($Q$3),Z$5,0)*INDIRECT($P$2),VLOOKUP($P124,INDIRECT($Q$3),Z$5,0))</f>
        <v>89774.436500647003</v>
      </c>
      <c r="AA124" s="406" t="str">
        <f t="shared" si="84"/>
        <v>04465C</v>
      </c>
      <c r="AB124" s="406" t="str">
        <f t="shared" si="63"/>
        <v>Y</v>
      </c>
      <c r="AC124" s="412" t="str">
        <f t="shared" si="64"/>
        <v>Fleet Management Specialist</v>
      </c>
      <c r="AD124" s="406">
        <f t="shared" si="65"/>
        <v>29</v>
      </c>
      <c r="AE124" s="398" t="str">
        <f t="shared" si="66"/>
        <v>E</v>
      </c>
      <c r="AF124" s="403">
        <f t="shared" ca="1" si="93"/>
        <v>31.187000000000001</v>
      </c>
      <c r="AG124" s="403">
        <f t="shared" ca="1" si="94"/>
        <v>32.897999999999996</v>
      </c>
      <c r="AH124" s="403">
        <f t="shared" ca="1" si="95"/>
        <v>34.606999999999999</v>
      </c>
      <c r="AI124" s="403">
        <f t="shared" ca="1" si="96"/>
        <v>36.418999999999997</v>
      </c>
      <c r="AJ124" s="403">
        <f t="shared" ca="1" si="97"/>
        <v>38.354999999999997</v>
      </c>
      <c r="AK124" s="403">
        <f t="shared" ca="1" si="98"/>
        <v>40.757999999999996</v>
      </c>
      <c r="AL124" s="403">
        <f t="shared" ca="1" si="99"/>
        <v>43.160999999999994</v>
      </c>
    </row>
    <row r="125" spans="1:39" ht="12.75" customHeight="1">
      <c r="A125" s="259" t="s">
        <v>16</v>
      </c>
      <c r="B125" s="584" t="s">
        <v>119</v>
      </c>
      <c r="C125" s="584">
        <v>51</v>
      </c>
      <c r="D125" s="606" t="s">
        <v>120</v>
      </c>
      <c r="E125" s="600">
        <v>465</v>
      </c>
      <c r="F125" s="586">
        <v>10</v>
      </c>
      <c r="G125" s="285">
        <f t="shared" ca="1" si="86"/>
        <v>79264.131830000042</v>
      </c>
      <c r="H125" s="285">
        <f t="shared" ca="1" si="87"/>
        <v>83249.110156895695</v>
      </c>
      <c r="I125" s="285">
        <f t="shared" ca="1" si="88"/>
        <v>87747.601139329505</v>
      </c>
      <c r="J125" s="285">
        <f t="shared" ca="1" si="89"/>
        <v>92249.09511974889</v>
      </c>
      <c r="K125" s="285">
        <f t="shared" ca="1" si="90"/>
        <v>96960.798959160515</v>
      </c>
      <c r="L125" s="285">
        <f t="shared" ca="1" si="91"/>
        <v>102860.63051585447</v>
      </c>
      <c r="M125" s="285">
        <f t="shared" ca="1" si="92"/>
        <v>108760.4620725484</v>
      </c>
      <c r="P125" s="409" t="str">
        <f t="shared" si="82"/>
        <v>04470C</v>
      </c>
      <c r="Q125" s="397" t="s">
        <v>826</v>
      </c>
      <c r="R125" s="409" t="str">
        <f t="shared" si="60"/>
        <v>Fleet Manager</v>
      </c>
      <c r="S125" s="397">
        <f t="shared" si="83"/>
        <v>51</v>
      </c>
      <c r="T125" s="394" cm="1">
        <f t="array" aca="1" ref="T125" ca="1">IF($Q125="Y",VLOOKUP($P125,INDIRECT($Q$3),T$5,0)*INDIRECT($P$2),VLOOKUP($P125,INDIRECT($Q$3),T$5,0))</f>
        <v>79264.131830000042</v>
      </c>
      <c r="U125" s="394" cm="1">
        <f t="array" aca="1" ref="U125" ca="1">IF($Q125="Y",VLOOKUP($P125,INDIRECT($Q$3),U$5,0)*INDIRECT($P$2),VLOOKUP($P125,INDIRECT($Q$3),U$5,0))</f>
        <v>83249.110156895695</v>
      </c>
      <c r="V125" s="394" cm="1">
        <f t="array" aca="1" ref="V125" ca="1">IF($Q125="Y",VLOOKUP($P125,INDIRECT($Q$3),V$5,0)*INDIRECT($P$2),VLOOKUP($P125,INDIRECT($Q$3),V$5,0))</f>
        <v>87747.601139329505</v>
      </c>
      <c r="W125" s="394" cm="1">
        <f t="array" aca="1" ref="W125" ca="1">IF($Q125="Y",VLOOKUP($P125,INDIRECT($Q$3),W$5,0)*INDIRECT($P$2),VLOOKUP($P125,INDIRECT($Q$3),W$5,0))</f>
        <v>92249.09511974889</v>
      </c>
      <c r="X125" s="394" cm="1">
        <f t="array" aca="1" ref="X125" ca="1">IF($Q125="Y",VLOOKUP($P125,INDIRECT($Q$3),X$5,0)*INDIRECT($P$2),VLOOKUP($P125,INDIRECT($Q$3),X$5,0))</f>
        <v>96960.798959160515</v>
      </c>
      <c r="Y125" s="394" cm="1">
        <f t="array" aca="1" ref="Y125" ca="1">IF($Q125="Y",VLOOKUP($P125,INDIRECT($Q$3),Y$5,0)*INDIRECT($P$2),VLOOKUP($P125,INDIRECT($Q$3),Y$5,0))</f>
        <v>102860.63051585447</v>
      </c>
      <c r="Z125" s="394" cm="1">
        <f t="array" aca="1" ref="Z125" ca="1">IF($Q125="Y",VLOOKUP($P125,INDIRECT($Q$3),Z$5,0)*INDIRECT($P$2),VLOOKUP($P125,INDIRECT($Q$3),Z$5,0))</f>
        <v>108760.4620725484</v>
      </c>
      <c r="AA125" s="406" t="str">
        <f t="shared" si="84"/>
        <v>04470C</v>
      </c>
      <c r="AB125" s="406" t="str">
        <f t="shared" si="63"/>
        <v>Y</v>
      </c>
      <c r="AC125" s="412" t="str">
        <f t="shared" si="64"/>
        <v>Fleet Manager</v>
      </c>
      <c r="AD125" s="406">
        <f t="shared" si="65"/>
        <v>51</v>
      </c>
      <c r="AE125" s="398" t="str">
        <f t="shared" si="66"/>
        <v>E</v>
      </c>
      <c r="AF125" s="403">
        <f t="shared" ca="1" si="93"/>
        <v>38.107999999999997</v>
      </c>
      <c r="AG125" s="403">
        <f t="shared" ca="1" si="94"/>
        <v>40.024000000000001</v>
      </c>
      <c r="AH125" s="403">
        <f t="shared" ca="1" si="95"/>
        <v>42.186999999999998</v>
      </c>
      <c r="AI125" s="403">
        <f t="shared" ca="1" si="96"/>
        <v>44.350999999999999</v>
      </c>
      <c r="AJ125" s="403">
        <f t="shared" ca="1" si="97"/>
        <v>46.616</v>
      </c>
      <c r="AK125" s="403">
        <f t="shared" ca="1" si="98"/>
        <v>49.452999999999996</v>
      </c>
      <c r="AL125" s="403">
        <f t="shared" ca="1" si="99"/>
        <v>52.288999999999994</v>
      </c>
    </row>
    <row r="126" spans="1:39" ht="12.75" customHeight="1">
      <c r="A126" s="259" t="s">
        <v>16</v>
      </c>
      <c r="B126" s="584" t="s">
        <v>121</v>
      </c>
      <c r="C126" s="584" t="s">
        <v>20</v>
      </c>
      <c r="D126" s="598" t="s">
        <v>122</v>
      </c>
      <c r="E126" s="600">
        <v>398</v>
      </c>
      <c r="F126" s="586">
        <v>8</v>
      </c>
      <c r="G126" s="285">
        <f t="shared" ca="1" si="86"/>
        <v>65552.443027735237</v>
      </c>
      <c r="H126" s="285">
        <f t="shared" ca="1" si="87"/>
        <v>69110.995640675188</v>
      </c>
      <c r="I126" s="285">
        <f t="shared" ca="1" si="88"/>
        <v>72711.590225413573</v>
      </c>
      <c r="J126" s="285">
        <f t="shared" ca="1" si="89"/>
        <v>76606.478612741106</v>
      </c>
      <c r="K126" s="285">
        <f t="shared" ca="1" si="90"/>
        <v>80636.501909420782</v>
      </c>
      <c r="L126" s="285">
        <f t="shared" ca="1" si="91"/>
        <v>85637.302488032714</v>
      </c>
      <c r="M126" s="285">
        <f t="shared" ca="1" si="92"/>
        <v>90638.10306664466</v>
      </c>
      <c r="P126" s="409" t="str">
        <f t="shared" si="82"/>
        <v>04472C</v>
      </c>
      <c r="Q126" s="397" t="s">
        <v>826</v>
      </c>
      <c r="R126" s="409" t="str">
        <f t="shared" si="60"/>
        <v>Fleet Services Training Coordinator</v>
      </c>
      <c r="S126" s="397" t="str">
        <f t="shared" si="83"/>
        <v>33B</v>
      </c>
      <c r="T126" s="394" cm="1">
        <f t="array" aca="1" ref="T126" ca="1">IF($Q126="Y",VLOOKUP($P126,INDIRECT($Q$3),T$5,0)*INDIRECT($P$2),VLOOKUP($P126,INDIRECT($Q$3),T$5,0))</f>
        <v>65552.443027735237</v>
      </c>
      <c r="U126" s="394" cm="1">
        <f t="array" aca="1" ref="U126" ca="1">IF($Q126="Y",VLOOKUP($P126,INDIRECT($Q$3),U$5,0)*INDIRECT($P$2),VLOOKUP($P126,INDIRECT($Q$3),U$5,0))</f>
        <v>69110.995640675188</v>
      </c>
      <c r="V126" s="394" cm="1">
        <f t="array" aca="1" ref="V126" ca="1">IF($Q126="Y",VLOOKUP($P126,INDIRECT($Q$3),V$5,0)*INDIRECT($P$2),VLOOKUP($P126,INDIRECT($Q$3),V$5,0))</f>
        <v>72711.590225413573</v>
      </c>
      <c r="W126" s="394" cm="1">
        <f t="array" aca="1" ref="W126" ca="1">IF($Q126="Y",VLOOKUP($P126,INDIRECT($Q$3),W$5,0)*INDIRECT($P$2),VLOOKUP($P126,INDIRECT($Q$3),W$5,0))</f>
        <v>76606.478612741106</v>
      </c>
      <c r="X126" s="394" cm="1">
        <f t="array" aca="1" ref="X126" ca="1">IF($Q126="Y",VLOOKUP($P126,INDIRECT($Q$3),X$5,0)*INDIRECT($P$2),VLOOKUP($P126,INDIRECT($Q$3),X$5,0))</f>
        <v>80636.501909420782</v>
      </c>
      <c r="Y126" s="394" cm="1">
        <f t="array" aca="1" ref="Y126" ca="1">IF($Q126="Y",VLOOKUP($P126,INDIRECT($Q$3),Y$5,0)*INDIRECT($P$2),VLOOKUP($P126,INDIRECT($Q$3),Y$5,0))</f>
        <v>85637.302488032714</v>
      </c>
      <c r="Z126" s="394" cm="1">
        <f t="array" aca="1" ref="Z126" ca="1">IF($Q126="Y",VLOOKUP($P126,INDIRECT($Q$3),Z$5,0)*INDIRECT($P$2),VLOOKUP($P126,INDIRECT($Q$3),Z$5,0))</f>
        <v>90638.10306664466</v>
      </c>
      <c r="AA126" s="406" t="str">
        <f t="shared" si="84"/>
        <v>04472C</v>
      </c>
      <c r="AB126" s="406" t="str">
        <f t="shared" si="63"/>
        <v>Y</v>
      </c>
      <c r="AC126" s="412" t="str">
        <f t="shared" si="64"/>
        <v>Fleet Services Training Coordinator</v>
      </c>
      <c r="AD126" s="406" t="str">
        <f t="shared" si="65"/>
        <v>33B</v>
      </c>
      <c r="AE126" s="398" t="str">
        <f t="shared" si="66"/>
        <v>E</v>
      </c>
      <c r="AF126" s="403">
        <f t="shared" ca="1" si="93"/>
        <v>31.516000000000002</v>
      </c>
      <c r="AG126" s="403">
        <f t="shared" ca="1" si="94"/>
        <v>33.226999999999997</v>
      </c>
      <c r="AH126" s="403">
        <f t="shared" ca="1" si="95"/>
        <v>34.957999999999998</v>
      </c>
      <c r="AI126" s="403">
        <f t="shared" ca="1" si="96"/>
        <v>36.830999999999996</v>
      </c>
      <c r="AJ126" s="403">
        <f t="shared" ca="1" si="97"/>
        <v>38.768000000000001</v>
      </c>
      <c r="AK126" s="403">
        <f t="shared" ca="1" si="98"/>
        <v>41.171999999999997</v>
      </c>
      <c r="AL126" s="403">
        <f t="shared" ca="1" si="99"/>
        <v>43.576999999999998</v>
      </c>
    </row>
    <row r="127" spans="1:39" ht="12.75" customHeight="1">
      <c r="A127" s="259" t="s">
        <v>91</v>
      </c>
      <c r="B127" s="584" t="s">
        <v>767</v>
      </c>
      <c r="C127" s="584" t="s">
        <v>277</v>
      </c>
      <c r="D127" s="598" t="s">
        <v>766</v>
      </c>
      <c r="E127" s="600">
        <v>350</v>
      </c>
      <c r="F127" s="586">
        <v>7</v>
      </c>
      <c r="G127" s="285">
        <f t="shared" ca="1" si="86"/>
        <v>30.06896107988495</v>
      </c>
      <c r="H127" s="285">
        <f t="shared" ca="1" si="87"/>
        <v>31.655641265547469</v>
      </c>
      <c r="I127" s="285">
        <f t="shared" ca="1" si="88"/>
        <v>33.344827632449352</v>
      </c>
      <c r="J127" s="285">
        <f t="shared" ca="1" si="89"/>
        <v>35.077326470297429</v>
      </c>
      <c r="K127" s="285">
        <f t="shared" ca="1" si="90"/>
        <v>36.935431473889501</v>
      </c>
      <c r="L127" s="285">
        <f t="shared" ca="1" si="91"/>
        <v>38.768236652577563</v>
      </c>
      <c r="M127" s="285">
        <f t="shared" ca="1" si="92"/>
        <v>40.601041831265633</v>
      </c>
      <c r="P127" s="409" t="str">
        <f t="shared" si="82"/>
        <v>59423C</v>
      </c>
      <c r="Q127" s="397" t="s">
        <v>826</v>
      </c>
      <c r="R127" s="409" t="str">
        <f t="shared" si="60"/>
        <v>Forensic Administrative Analyst</v>
      </c>
      <c r="S127" s="397" t="str">
        <f t="shared" si="83"/>
        <v>74</v>
      </c>
      <c r="T127" s="394" cm="1">
        <f t="array" aca="1" ref="T127" ca="1">IF($Q127="Y",VLOOKUP($P127,INDIRECT($Q$3),T$5,0)*INDIRECT($P$2),VLOOKUP($P127,INDIRECT($Q$3),T$5,0))</f>
        <v>30.06896107988495</v>
      </c>
      <c r="U127" s="394" cm="1">
        <f t="array" aca="1" ref="U127" ca="1">IF($Q127="Y",VLOOKUP($P127,INDIRECT($Q$3),U$5,0)*INDIRECT($P$2),VLOOKUP($P127,INDIRECT($Q$3),U$5,0))</f>
        <v>31.655641265547469</v>
      </c>
      <c r="V127" s="394" cm="1">
        <f t="array" aca="1" ref="V127" ca="1">IF($Q127="Y",VLOOKUP($P127,INDIRECT($Q$3),V$5,0)*INDIRECT($P$2),VLOOKUP($P127,INDIRECT($Q$3),V$5,0))</f>
        <v>33.344827632449352</v>
      </c>
      <c r="W127" s="394" cm="1">
        <f t="array" aca="1" ref="W127" ca="1">IF($Q127="Y",VLOOKUP($P127,INDIRECT($Q$3),W$5,0)*INDIRECT($P$2),VLOOKUP($P127,INDIRECT($Q$3),W$5,0))</f>
        <v>35.077326470297429</v>
      </c>
      <c r="X127" s="394" cm="1">
        <f t="array" aca="1" ref="X127" ca="1">IF($Q127="Y",VLOOKUP($P127,INDIRECT($Q$3),X$5,0)*INDIRECT($P$2),VLOOKUP($P127,INDIRECT($Q$3),X$5,0))</f>
        <v>36.935431473889501</v>
      </c>
      <c r="Y127" s="394" cm="1">
        <f t="array" aca="1" ref="Y127" ca="1">IF($Q127="Y",VLOOKUP($P127,INDIRECT($Q$3),Y$5,0)*INDIRECT($P$2),VLOOKUP($P127,INDIRECT($Q$3),Y$5,0))</f>
        <v>38.768236652577563</v>
      </c>
      <c r="Z127" s="394" cm="1">
        <f t="array" aca="1" ref="Z127" ca="1">IF($Q127="Y",VLOOKUP($P127,INDIRECT($Q$3),Z$5,0)*INDIRECT($P$2),VLOOKUP($P127,INDIRECT($Q$3),Z$5,0))</f>
        <v>40.601041831265633</v>
      </c>
      <c r="AA127" s="406" t="str">
        <f t="shared" si="84"/>
        <v>59423C</v>
      </c>
      <c r="AB127" s="406" t="str">
        <f t="shared" si="63"/>
        <v>Y</v>
      </c>
      <c r="AC127" s="412" t="str">
        <f t="shared" si="64"/>
        <v>Forensic Administrative Analyst</v>
      </c>
      <c r="AD127" s="406" t="str">
        <f t="shared" si="65"/>
        <v>74</v>
      </c>
      <c r="AE127" s="398" t="str">
        <f t="shared" si="66"/>
        <v>N</v>
      </c>
      <c r="AF127" s="403">
        <f t="shared" ca="1" si="93"/>
        <v>30.068999999999999</v>
      </c>
      <c r="AG127" s="403">
        <f t="shared" ca="1" si="94"/>
        <v>31.655999999999999</v>
      </c>
      <c r="AH127" s="403">
        <f t="shared" ca="1" si="95"/>
        <v>33.344999999999999</v>
      </c>
      <c r="AI127" s="403">
        <f t="shared" ca="1" si="96"/>
        <v>35.076999999999998</v>
      </c>
      <c r="AJ127" s="403">
        <f t="shared" ca="1" si="97"/>
        <v>36.935000000000002</v>
      </c>
      <c r="AK127" s="403">
        <f t="shared" ca="1" si="98"/>
        <v>38.768000000000001</v>
      </c>
      <c r="AL127" s="403">
        <f t="shared" ca="1" si="99"/>
        <v>40.600999999999999</v>
      </c>
    </row>
    <row r="128" spans="1:39" ht="12.75" customHeight="1">
      <c r="A128" s="259" t="s">
        <v>91</v>
      </c>
      <c r="B128" s="583" t="s">
        <v>367</v>
      </c>
      <c r="C128" s="583">
        <v>110</v>
      </c>
      <c r="D128" s="606" t="s">
        <v>365</v>
      </c>
      <c r="E128" s="600">
        <v>344</v>
      </c>
      <c r="F128" s="586">
        <v>7</v>
      </c>
      <c r="G128" s="285">
        <f t="shared" ca="1" si="86"/>
        <v>26.591582632606954</v>
      </c>
      <c r="H128" s="285">
        <f t="shared" ca="1" si="87"/>
        <v>32.923413520957496</v>
      </c>
      <c r="I128" s="285">
        <f t="shared" ca="1" si="88"/>
        <v>36.722775441275992</v>
      </c>
      <c r="J128" s="285">
        <f t="shared" ca="1" si="89"/>
        <v>0</v>
      </c>
      <c r="K128" s="285">
        <f t="shared" ca="1" si="90"/>
        <v>0</v>
      </c>
      <c r="L128" s="285">
        <f t="shared" ca="1" si="91"/>
        <v>0</v>
      </c>
      <c r="M128" s="285">
        <f t="shared" ca="1" si="92"/>
        <v>0</v>
      </c>
      <c r="N128" s="23"/>
      <c r="O128" s="23"/>
      <c r="P128" s="409" t="str">
        <f t="shared" si="82"/>
        <v>05040C</v>
      </c>
      <c r="Q128" s="397" t="s">
        <v>826</v>
      </c>
      <c r="R128" s="409" t="str">
        <f t="shared" si="60"/>
        <v>Forensic Scientist I</v>
      </c>
      <c r="S128" s="397">
        <f t="shared" si="83"/>
        <v>110</v>
      </c>
      <c r="T128" s="394" cm="1">
        <f t="array" aca="1" ref="T128" ca="1">IF($Q128="Y",VLOOKUP($P128,INDIRECT($Q$3),T$5,0)*INDIRECT($P$2),VLOOKUP($P128,INDIRECT($Q$3),T$5,0))</f>
        <v>26.591582632606954</v>
      </c>
      <c r="U128" s="394" cm="1">
        <f t="array" aca="1" ref="U128" ca="1">IF($Q128="Y",VLOOKUP($P128,INDIRECT($Q$3),U$5,0)*INDIRECT($P$2),VLOOKUP($P128,INDIRECT($Q$3),U$5,0))</f>
        <v>32.923413520957496</v>
      </c>
      <c r="V128" s="394" cm="1">
        <f t="array" aca="1" ref="V128" ca="1">IF($Q128="Y",VLOOKUP($P128,INDIRECT($Q$3),V$5,0)*INDIRECT($P$2),VLOOKUP($P128,INDIRECT($Q$3),V$5,0))</f>
        <v>36.722775441275992</v>
      </c>
      <c r="W128" s="394" cm="1">
        <f t="array" aca="1" ref="W128" ca="1">IF($Q128="Y",VLOOKUP($P128,INDIRECT($Q$3),W$5,0)*INDIRECT($P$2),VLOOKUP($P128,INDIRECT($Q$3),W$5,0))</f>
        <v>0</v>
      </c>
      <c r="X128" s="394" cm="1">
        <f t="array" aca="1" ref="X128" ca="1">IF($Q128="Y",VLOOKUP($P128,INDIRECT($Q$3),X$5,0)*INDIRECT($P$2),VLOOKUP($P128,INDIRECT($Q$3),X$5,0))</f>
        <v>0</v>
      </c>
      <c r="Y128" s="394" cm="1">
        <f t="array" aca="1" ref="Y128" ca="1">IF($Q128="Y",VLOOKUP($P128,INDIRECT($Q$3),Y$5,0)*INDIRECT($P$2),VLOOKUP($P128,INDIRECT($Q$3),Y$5,0))</f>
        <v>0</v>
      </c>
      <c r="Z128" s="394" cm="1">
        <f t="array" aca="1" ref="Z128" ca="1">IF($Q128="Y",VLOOKUP($P128,INDIRECT($Q$3),Z$5,0)*INDIRECT($P$2),VLOOKUP($P128,INDIRECT($Q$3),Z$5,0))</f>
        <v>0</v>
      </c>
      <c r="AA128" s="406" t="str">
        <f t="shared" si="84"/>
        <v>05040C</v>
      </c>
      <c r="AB128" s="406" t="str">
        <f t="shared" si="63"/>
        <v>Y</v>
      </c>
      <c r="AC128" s="412" t="str">
        <f t="shared" si="64"/>
        <v>Forensic Scientist I</v>
      </c>
      <c r="AD128" s="406">
        <f t="shared" si="65"/>
        <v>110</v>
      </c>
      <c r="AE128" s="398" t="str">
        <f t="shared" si="66"/>
        <v>N</v>
      </c>
      <c r="AF128" s="403">
        <f t="shared" ca="1" si="93"/>
        <v>26.591999999999999</v>
      </c>
      <c r="AG128" s="403">
        <f t="shared" ca="1" si="94"/>
        <v>32.923000000000002</v>
      </c>
      <c r="AH128" s="403">
        <f t="shared" ca="1" si="95"/>
        <v>36.722999999999999</v>
      </c>
      <c r="AI128" s="403">
        <f t="shared" ca="1" si="96"/>
        <v>0</v>
      </c>
      <c r="AJ128" s="403">
        <f t="shared" ca="1" si="97"/>
        <v>0</v>
      </c>
      <c r="AK128" s="403">
        <f t="shared" ca="1" si="98"/>
        <v>0</v>
      </c>
      <c r="AL128" s="403">
        <f t="shared" ca="1" si="99"/>
        <v>0</v>
      </c>
    </row>
    <row r="129" spans="1:39" ht="12.75" customHeight="1">
      <c r="A129" s="259" t="s">
        <v>91</v>
      </c>
      <c r="B129" s="583" t="s">
        <v>304</v>
      </c>
      <c r="C129" s="583">
        <v>111</v>
      </c>
      <c r="D129" s="606" t="s">
        <v>366</v>
      </c>
      <c r="E129" s="600">
        <v>424</v>
      </c>
      <c r="F129" s="586">
        <v>9</v>
      </c>
      <c r="G129" s="285">
        <f t="shared" ca="1" si="86"/>
        <v>41.787714937840782</v>
      </c>
      <c r="H129" s="285">
        <f t="shared" ca="1" si="87"/>
        <v>43.686900515790477</v>
      </c>
      <c r="I129" s="285">
        <f t="shared" ca="1" si="88"/>
        <v>45.586086093740157</v>
      </c>
      <c r="J129" s="285">
        <f t="shared" ca="1" si="89"/>
        <v>47.486398116279382</v>
      </c>
      <c r="K129" s="285">
        <f t="shared" ca="1" si="90"/>
        <v>49.385583694229062</v>
      </c>
      <c r="L129" s="285">
        <f t="shared" ca="1" si="91"/>
        <v>0</v>
      </c>
      <c r="M129" s="285">
        <f t="shared" ca="1" si="92"/>
        <v>0</v>
      </c>
      <c r="N129" s="23"/>
      <c r="O129" s="23"/>
      <c r="P129" s="409" t="str">
        <f t="shared" si="82"/>
        <v>05050C</v>
      </c>
      <c r="Q129" s="397" t="s">
        <v>826</v>
      </c>
      <c r="R129" s="409" t="str">
        <f t="shared" si="60"/>
        <v>Forensic Scientist II</v>
      </c>
      <c r="S129" s="397">
        <f t="shared" ref="S129:S163" si="100">C129</f>
        <v>111</v>
      </c>
      <c r="T129" s="394" cm="1">
        <f t="array" aca="1" ref="T129" ca="1">IF($Q129="Y",VLOOKUP($P129,INDIRECT($Q$3),T$5,0)*INDIRECT($P$2),VLOOKUP($P129,INDIRECT($Q$3),T$5,0))</f>
        <v>41.787714937840782</v>
      </c>
      <c r="U129" s="394" cm="1">
        <f t="array" aca="1" ref="U129" ca="1">IF($Q129="Y",VLOOKUP($P129,INDIRECT($Q$3),U$5,0)*INDIRECT($P$2),VLOOKUP($P129,INDIRECT($Q$3),U$5,0))</f>
        <v>43.686900515790477</v>
      </c>
      <c r="V129" s="394" cm="1">
        <f t="array" aca="1" ref="V129" ca="1">IF($Q129="Y",VLOOKUP($P129,INDIRECT($Q$3),V$5,0)*INDIRECT($P$2),VLOOKUP($P129,INDIRECT($Q$3),V$5,0))</f>
        <v>45.586086093740157</v>
      </c>
      <c r="W129" s="394" cm="1">
        <f t="array" aca="1" ref="W129" ca="1">IF($Q129="Y",VLOOKUP($P129,INDIRECT($Q$3),W$5,0)*INDIRECT($P$2),VLOOKUP($P129,INDIRECT($Q$3),W$5,0))</f>
        <v>47.486398116279382</v>
      </c>
      <c r="X129" s="394" cm="1">
        <f t="array" aca="1" ref="X129" ca="1">IF($Q129="Y",VLOOKUP($P129,INDIRECT($Q$3),X$5,0)*INDIRECT($P$2),VLOOKUP($P129,INDIRECT($Q$3),X$5,0))</f>
        <v>49.385583694229062</v>
      </c>
      <c r="Y129" s="394" cm="1">
        <f t="array" aca="1" ref="Y129" ca="1">IF($Q129="Y",VLOOKUP($P129,INDIRECT($Q$3),Y$5,0)*INDIRECT($P$2),VLOOKUP($P129,INDIRECT($Q$3),Y$5,0))</f>
        <v>0</v>
      </c>
      <c r="Z129" s="394" cm="1">
        <f t="array" aca="1" ref="Z129" ca="1">IF($Q129="Y",VLOOKUP($P129,INDIRECT($Q$3),Z$5,0)*INDIRECT($P$2),VLOOKUP($P129,INDIRECT($Q$3),Z$5,0))</f>
        <v>0</v>
      </c>
      <c r="AA129" s="406" t="str">
        <f t="shared" ref="AA129:AA163" si="101">B129</f>
        <v>05050C</v>
      </c>
      <c r="AB129" s="406" t="str">
        <f t="shared" si="63"/>
        <v>Y</v>
      </c>
      <c r="AC129" s="412" t="str">
        <f t="shared" si="64"/>
        <v>Forensic Scientist II</v>
      </c>
      <c r="AD129" s="406">
        <f t="shared" si="65"/>
        <v>111</v>
      </c>
      <c r="AE129" s="398" t="str">
        <f t="shared" si="66"/>
        <v>N</v>
      </c>
      <c r="AF129" s="403">
        <f t="shared" ca="1" si="93"/>
        <v>41.787999999999997</v>
      </c>
      <c r="AG129" s="403">
        <f t="shared" ca="1" si="94"/>
        <v>43.686999999999998</v>
      </c>
      <c r="AH129" s="403">
        <f t="shared" ca="1" si="95"/>
        <v>45.585999999999999</v>
      </c>
      <c r="AI129" s="403">
        <f t="shared" ca="1" si="96"/>
        <v>47.485999999999997</v>
      </c>
      <c r="AJ129" s="403">
        <f t="shared" ca="1" si="97"/>
        <v>49.386000000000003</v>
      </c>
      <c r="AK129" s="403">
        <f t="shared" ca="1" si="98"/>
        <v>0</v>
      </c>
      <c r="AL129" s="403">
        <f t="shared" ca="1" si="99"/>
        <v>0</v>
      </c>
    </row>
    <row r="130" spans="1:39" ht="12.75" customHeight="1">
      <c r="A130" s="259" t="s">
        <v>16</v>
      </c>
      <c r="B130" s="586" t="s">
        <v>123</v>
      </c>
      <c r="C130" s="584" t="s">
        <v>124</v>
      </c>
      <c r="D130" s="609" t="s">
        <v>125</v>
      </c>
      <c r="E130" s="600">
        <v>463</v>
      </c>
      <c r="F130" s="586">
        <v>10</v>
      </c>
      <c r="G130" s="285">
        <f t="shared" ca="1" si="86"/>
        <v>79396.263741366609</v>
      </c>
      <c r="H130" s="285">
        <f t="shared" ca="1" si="87"/>
        <v>83591.451927254471</v>
      </c>
      <c r="I130" s="285">
        <f t="shared" ca="1" si="88"/>
        <v>87963.816994292923</v>
      </c>
      <c r="J130" s="285">
        <f t="shared" ca="1" si="89"/>
        <v>92588.433892122062</v>
      </c>
      <c r="K130" s="285">
        <f t="shared" ca="1" si="90"/>
        <v>97477.314612684306</v>
      </c>
      <c r="L130" s="285">
        <f t="shared" ca="1" si="91"/>
        <v>103368.5194018175</v>
      </c>
      <c r="M130" s="285">
        <f t="shared" ca="1" si="92"/>
        <v>109258.78584175243</v>
      </c>
      <c r="P130" s="409" t="str">
        <f t="shared" si="82"/>
        <v>05263C</v>
      </c>
      <c r="Q130" s="397" t="s">
        <v>826</v>
      </c>
      <c r="R130" s="409" t="str">
        <f t="shared" si="60"/>
        <v>GIS Analyst</v>
      </c>
      <c r="S130" s="397" t="str">
        <f t="shared" si="100"/>
        <v>72</v>
      </c>
      <c r="T130" s="394" cm="1">
        <f t="array" aca="1" ref="T130" ca="1">IF($Q130="Y",VLOOKUP($P130,INDIRECT($Q$3),T$5,0)*INDIRECT($P$2),VLOOKUP($P130,INDIRECT($Q$3),T$5,0))</f>
        <v>79396.263741366609</v>
      </c>
      <c r="U130" s="394" cm="1">
        <f t="array" aca="1" ref="U130" ca="1">IF($Q130="Y",VLOOKUP($P130,INDIRECT($Q$3),U$5,0)*INDIRECT($P$2),VLOOKUP($P130,INDIRECT($Q$3),U$5,0))</f>
        <v>83591.451927254471</v>
      </c>
      <c r="V130" s="394" cm="1">
        <f t="array" aca="1" ref="V130" ca="1">IF($Q130="Y",VLOOKUP($P130,INDIRECT($Q$3),V$5,0)*INDIRECT($P$2),VLOOKUP($P130,INDIRECT($Q$3),V$5,0))</f>
        <v>87963.816994292923</v>
      </c>
      <c r="W130" s="394" cm="1">
        <f t="array" aca="1" ref="W130" ca="1">IF($Q130="Y",VLOOKUP($P130,INDIRECT($Q$3),W$5,0)*INDIRECT($P$2),VLOOKUP($P130,INDIRECT($Q$3),W$5,0))</f>
        <v>92588.433892122062</v>
      </c>
      <c r="X130" s="394" cm="1">
        <f t="array" aca="1" ref="X130" ca="1">IF($Q130="Y",VLOOKUP($P130,INDIRECT($Q$3),X$5,0)*INDIRECT($P$2),VLOOKUP($P130,INDIRECT($Q$3),X$5,0))</f>
        <v>97477.314612684306</v>
      </c>
      <c r="Y130" s="394" cm="1">
        <f t="array" aca="1" ref="Y130" ca="1">IF($Q130="Y",VLOOKUP($P130,INDIRECT($Q$3),Y$5,0)*INDIRECT($P$2),VLOOKUP($P130,INDIRECT($Q$3),Y$5,0))</f>
        <v>103368.5194018175</v>
      </c>
      <c r="Z130" s="394" cm="1">
        <f t="array" aca="1" ref="Z130" ca="1">IF($Q130="Y",VLOOKUP($P130,INDIRECT($Q$3),Z$5,0)*INDIRECT($P$2),VLOOKUP($P130,INDIRECT($Q$3),Z$5,0))</f>
        <v>109258.78584175243</v>
      </c>
      <c r="AA130" s="406" t="str">
        <f t="shared" si="101"/>
        <v>05263C</v>
      </c>
      <c r="AB130" s="406" t="str">
        <f t="shared" si="63"/>
        <v>Y</v>
      </c>
      <c r="AC130" s="412" t="str">
        <f t="shared" si="64"/>
        <v>GIS Analyst</v>
      </c>
      <c r="AD130" s="406" t="str">
        <f t="shared" si="65"/>
        <v>72</v>
      </c>
      <c r="AE130" s="398" t="str">
        <f t="shared" si="66"/>
        <v>E</v>
      </c>
      <c r="AF130" s="403">
        <f t="shared" ca="1" si="93"/>
        <v>38.171999999999997</v>
      </c>
      <c r="AG130" s="403">
        <f t="shared" ca="1" si="94"/>
        <v>40.189</v>
      </c>
      <c r="AH130" s="403">
        <f t="shared" ca="1" si="95"/>
        <v>42.290999999999997</v>
      </c>
      <c r="AI130" s="403">
        <f t="shared" ca="1" si="96"/>
        <v>44.513999999999996</v>
      </c>
      <c r="AJ130" s="403">
        <f t="shared" ca="1" si="97"/>
        <v>46.864999999999995</v>
      </c>
      <c r="AK130" s="403">
        <f t="shared" ca="1" si="98"/>
        <v>49.696999999999996</v>
      </c>
      <c r="AL130" s="403">
        <f t="shared" ca="1" si="99"/>
        <v>52.528999999999996</v>
      </c>
    </row>
    <row r="131" spans="1:39" ht="12.75" customHeight="1">
      <c r="A131" s="259" t="s">
        <v>16</v>
      </c>
      <c r="B131" s="586" t="s">
        <v>1060</v>
      </c>
      <c r="C131" s="584" t="s">
        <v>235</v>
      </c>
      <c r="D131" s="609" t="s">
        <v>1061</v>
      </c>
      <c r="E131" s="600">
        <v>455</v>
      </c>
      <c r="F131" s="586">
        <v>10</v>
      </c>
      <c r="G131" s="285">
        <f t="shared" si="86"/>
        <v>79264.131830000042</v>
      </c>
      <c r="H131" s="285">
        <f t="shared" si="87"/>
        <v>83249.110156895695</v>
      </c>
      <c r="I131" s="285">
        <f t="shared" si="88"/>
        <v>87747.601139329505</v>
      </c>
      <c r="J131" s="285">
        <f t="shared" si="89"/>
        <v>92249.09511974889</v>
      </c>
      <c r="K131" s="285">
        <f t="shared" si="90"/>
        <v>96960.798959160515</v>
      </c>
      <c r="L131" s="285">
        <f t="shared" si="91"/>
        <v>102860.63051585447</v>
      </c>
      <c r="M131" s="285">
        <f t="shared" si="92"/>
        <v>108760.4620725484</v>
      </c>
      <c r="P131" s="409" t="str">
        <f t="shared" si="82"/>
        <v>53092C</v>
      </c>
      <c r="Q131" s="397" t="s">
        <v>826</v>
      </c>
      <c r="R131" s="409" t="str">
        <f t="shared" si="60"/>
        <v>GIS Analyst  - Surface Water &amp; Sewers</v>
      </c>
      <c r="S131" s="397" t="str">
        <f t="shared" si="100"/>
        <v>51</v>
      </c>
      <c r="T131" s="463">
        <v>79264.131830000042</v>
      </c>
      <c r="U131" s="463">
        <v>83249.110156895695</v>
      </c>
      <c r="V131" s="463">
        <v>87747.601139329505</v>
      </c>
      <c r="W131" s="463">
        <v>92249.09511974889</v>
      </c>
      <c r="X131" s="463">
        <v>96960.798959160515</v>
      </c>
      <c r="Y131" s="463">
        <v>102860.63051585447</v>
      </c>
      <c r="Z131" s="463">
        <v>108760.4620725484</v>
      </c>
      <c r="AA131" s="406" t="str">
        <f t="shared" si="101"/>
        <v>53092C</v>
      </c>
      <c r="AB131" s="406" t="str">
        <f t="shared" si="63"/>
        <v>Y</v>
      </c>
      <c r="AC131" s="412" t="str">
        <f t="shared" si="64"/>
        <v>GIS Analyst  - Surface Water &amp; Sewers</v>
      </c>
      <c r="AD131" s="406" t="str">
        <f t="shared" si="65"/>
        <v>51</v>
      </c>
      <c r="AE131" s="398" t="str">
        <f t="shared" si="66"/>
        <v>E</v>
      </c>
      <c r="AF131" s="403">
        <f t="shared" si="93"/>
        <v>38.107999999999997</v>
      </c>
      <c r="AG131" s="403">
        <f t="shared" si="94"/>
        <v>40.024000000000001</v>
      </c>
      <c r="AH131" s="403">
        <f t="shared" si="95"/>
        <v>42.186999999999998</v>
      </c>
      <c r="AI131" s="403">
        <f t="shared" si="96"/>
        <v>44.350999999999999</v>
      </c>
      <c r="AJ131" s="403">
        <f t="shared" si="97"/>
        <v>46.616</v>
      </c>
      <c r="AK131" s="403">
        <f t="shared" si="98"/>
        <v>49.452999999999996</v>
      </c>
      <c r="AL131" s="403">
        <f t="shared" si="99"/>
        <v>52.288999999999994</v>
      </c>
    </row>
    <row r="132" spans="1:39" ht="12.75" customHeight="1">
      <c r="A132" s="259" t="s">
        <v>91</v>
      </c>
      <c r="B132" s="588" t="s">
        <v>305</v>
      </c>
      <c r="C132" s="583" t="s">
        <v>280</v>
      </c>
      <c r="D132" s="597" t="s">
        <v>306</v>
      </c>
      <c r="E132" s="600">
        <v>383</v>
      </c>
      <c r="F132" s="586">
        <v>8</v>
      </c>
      <c r="G132" s="285">
        <f t="shared" ca="1" si="86"/>
        <v>33.037987000010425</v>
      </c>
      <c r="H132" s="285">
        <f t="shared" ca="1" si="87"/>
        <v>34.772695424642485</v>
      </c>
      <c r="I132" s="285">
        <f t="shared" ca="1" si="88"/>
        <v>36.59037545535142</v>
      </c>
      <c r="J132" s="285">
        <f t="shared" ca="1" si="89"/>
        <v>38.527886655678174</v>
      </c>
      <c r="K132" s="285">
        <f t="shared" ca="1" si="90"/>
        <v>40.547691550802739</v>
      </c>
      <c r="L132" s="285">
        <f t="shared" ca="1" si="91"/>
        <v>43.008997065395789</v>
      </c>
      <c r="M132" s="285">
        <f t="shared" ca="1" si="92"/>
        <v>45.470302579988832</v>
      </c>
      <c r="N132" s="23"/>
      <c r="O132" s="23"/>
      <c r="P132" s="409" t="str">
        <f t="shared" si="82"/>
        <v>05261C</v>
      </c>
      <c r="Q132" s="397" t="s">
        <v>826</v>
      </c>
      <c r="R132" s="409" t="str">
        <f t="shared" si="60"/>
        <v>GIS Specialist I</v>
      </c>
      <c r="S132" s="397" t="str">
        <f t="shared" si="100"/>
        <v>63</v>
      </c>
      <c r="T132" s="394" cm="1">
        <f t="array" aca="1" ref="T132" ca="1">IF($Q132="Y",VLOOKUP($P132,INDIRECT($Q$3),T$5,0)*INDIRECT($P$2),VLOOKUP($P132,INDIRECT($Q$3),T$5,0))</f>
        <v>33.037987000010425</v>
      </c>
      <c r="U132" s="394" cm="1">
        <f t="array" aca="1" ref="U132" ca="1">IF($Q132="Y",VLOOKUP($P132,INDIRECT($Q$3),U$5,0)*INDIRECT($P$2),VLOOKUP($P132,INDIRECT($Q$3),U$5,0))</f>
        <v>34.772695424642485</v>
      </c>
      <c r="V132" s="394" cm="1">
        <f t="array" aca="1" ref="V132" ca="1">IF($Q132="Y",VLOOKUP($P132,INDIRECT($Q$3),V$5,0)*INDIRECT($P$2),VLOOKUP($P132,INDIRECT($Q$3),V$5,0))</f>
        <v>36.59037545535142</v>
      </c>
      <c r="W132" s="394" cm="1">
        <f t="array" aca="1" ref="W132" ca="1">IF($Q132="Y",VLOOKUP($P132,INDIRECT($Q$3),W$5,0)*INDIRECT($P$2),VLOOKUP($P132,INDIRECT($Q$3),W$5,0))</f>
        <v>38.527886655678174</v>
      </c>
      <c r="X132" s="394" cm="1">
        <f t="array" aca="1" ref="X132" ca="1">IF($Q132="Y",VLOOKUP($P132,INDIRECT($Q$3),X$5,0)*INDIRECT($P$2),VLOOKUP($P132,INDIRECT($Q$3),X$5,0))</f>
        <v>40.547691550802739</v>
      </c>
      <c r="Y132" s="394" cm="1">
        <f t="array" aca="1" ref="Y132" ca="1">IF($Q132="Y",VLOOKUP($P132,INDIRECT($Q$3),Y$5,0)*INDIRECT($P$2),VLOOKUP($P132,INDIRECT($Q$3),Y$5,0))</f>
        <v>43.008997065395789</v>
      </c>
      <c r="Z132" s="394" cm="1">
        <f t="array" aca="1" ref="Z132" ca="1">IF($Q132="Y",VLOOKUP($P132,INDIRECT($Q$3),Z$5,0)*INDIRECT($P$2),VLOOKUP($P132,INDIRECT($Q$3),Z$5,0))</f>
        <v>45.470302579988832</v>
      </c>
      <c r="AA132" s="406" t="str">
        <f t="shared" si="101"/>
        <v>05261C</v>
      </c>
      <c r="AB132" s="406" t="str">
        <f t="shared" si="63"/>
        <v>Y</v>
      </c>
      <c r="AC132" s="412" t="str">
        <f t="shared" si="64"/>
        <v>GIS Specialist I</v>
      </c>
      <c r="AD132" s="406" t="str">
        <f t="shared" si="65"/>
        <v>63</v>
      </c>
      <c r="AE132" s="398" t="str">
        <f t="shared" si="66"/>
        <v>N</v>
      </c>
      <c r="AF132" s="403">
        <f t="shared" ca="1" si="93"/>
        <v>33.037999999999997</v>
      </c>
      <c r="AG132" s="403">
        <f t="shared" ca="1" si="94"/>
        <v>34.773000000000003</v>
      </c>
      <c r="AH132" s="403">
        <f t="shared" ca="1" si="95"/>
        <v>36.590000000000003</v>
      </c>
      <c r="AI132" s="403">
        <f t="shared" ca="1" si="96"/>
        <v>38.527999999999999</v>
      </c>
      <c r="AJ132" s="403">
        <f t="shared" ca="1" si="97"/>
        <v>40.548000000000002</v>
      </c>
      <c r="AK132" s="403">
        <f t="shared" ca="1" si="98"/>
        <v>43.009</v>
      </c>
      <c r="AL132" s="403">
        <f t="shared" ca="1" si="99"/>
        <v>45.47</v>
      </c>
    </row>
    <row r="133" spans="1:39" ht="12.75" customHeight="1">
      <c r="A133" s="259" t="s">
        <v>91</v>
      </c>
      <c r="B133" s="588" t="s">
        <v>307</v>
      </c>
      <c r="C133" s="583" t="s">
        <v>269</v>
      </c>
      <c r="D133" s="597" t="s">
        <v>308</v>
      </c>
      <c r="E133" s="600">
        <v>425</v>
      </c>
      <c r="F133" s="586">
        <v>9</v>
      </c>
      <c r="G133" s="285">
        <f t="shared" ca="1" si="86"/>
        <v>34.875201605881813</v>
      </c>
      <c r="H133" s="285">
        <f t="shared" ca="1" si="87"/>
        <v>36.711650374000783</v>
      </c>
      <c r="I133" s="285">
        <f t="shared" ca="1" si="88"/>
        <v>38.649161574327557</v>
      </c>
      <c r="J133" s="285">
        <f t="shared" ca="1" si="89"/>
        <v>40.667522720420564</v>
      </c>
      <c r="K133" s="285">
        <f t="shared" ca="1" si="90"/>
        <v>42.808602534194478</v>
      </c>
      <c r="L133" s="285">
        <f t="shared" ca="1" si="91"/>
        <v>45.399147264594497</v>
      </c>
      <c r="M133" s="285">
        <f t="shared" ca="1" si="92"/>
        <v>47.989691994994487</v>
      </c>
      <c r="N133" s="23"/>
      <c r="O133" s="23"/>
      <c r="P133" s="409" t="str">
        <f t="shared" si="82"/>
        <v>05262C</v>
      </c>
      <c r="Q133" s="397" t="s">
        <v>826</v>
      </c>
      <c r="R133" s="409" t="str">
        <f t="shared" si="60"/>
        <v>GIS Specialist II</v>
      </c>
      <c r="S133" s="397" t="str">
        <f t="shared" si="100"/>
        <v>64</v>
      </c>
      <c r="T133" s="394" cm="1">
        <f t="array" aca="1" ref="T133" ca="1">IF($Q133="Y",VLOOKUP($P133,INDIRECT($Q$3),T$5,0)*INDIRECT($P$2),VLOOKUP($P133,INDIRECT($Q$3),T$5,0))</f>
        <v>34.875201605881813</v>
      </c>
      <c r="U133" s="394" cm="1">
        <f t="array" aca="1" ref="U133" ca="1">IF($Q133="Y",VLOOKUP($P133,INDIRECT($Q$3),U$5,0)*INDIRECT($P$2),VLOOKUP($P133,INDIRECT($Q$3),U$5,0))</f>
        <v>36.711650374000783</v>
      </c>
      <c r="V133" s="394" cm="1">
        <f t="array" aca="1" ref="V133" ca="1">IF($Q133="Y",VLOOKUP($P133,INDIRECT($Q$3),V$5,0)*INDIRECT($P$2),VLOOKUP($P133,INDIRECT($Q$3),V$5,0))</f>
        <v>38.649161574327557</v>
      </c>
      <c r="W133" s="394" cm="1">
        <f t="array" aca="1" ref="W133" ca="1">IF($Q133="Y",VLOOKUP($P133,INDIRECT($Q$3),W$5,0)*INDIRECT($P$2),VLOOKUP($P133,INDIRECT($Q$3),W$5,0))</f>
        <v>40.667522720420564</v>
      </c>
      <c r="X133" s="394" cm="1">
        <f t="array" aca="1" ref="X133" ca="1">IF($Q133="Y",VLOOKUP($P133,INDIRECT($Q$3),X$5,0)*INDIRECT($P$2),VLOOKUP($P133,INDIRECT($Q$3),X$5,0))</f>
        <v>42.808602534194478</v>
      </c>
      <c r="Y133" s="394" cm="1">
        <f t="array" aca="1" ref="Y133" ca="1">IF($Q133="Y",VLOOKUP($P133,INDIRECT($Q$3),Y$5,0)*INDIRECT($P$2),VLOOKUP($P133,INDIRECT($Q$3),Y$5,0))</f>
        <v>45.399147264594497</v>
      </c>
      <c r="Z133" s="394" cm="1">
        <f t="array" aca="1" ref="Z133" ca="1">IF($Q133="Y",VLOOKUP($P133,INDIRECT($Q$3),Z$5,0)*INDIRECT($P$2),VLOOKUP($P133,INDIRECT($Q$3),Z$5,0))</f>
        <v>47.989691994994487</v>
      </c>
      <c r="AA133" s="406" t="str">
        <f t="shared" si="101"/>
        <v>05262C</v>
      </c>
      <c r="AB133" s="406" t="str">
        <f t="shared" si="63"/>
        <v>Y</v>
      </c>
      <c r="AC133" s="412" t="str">
        <f t="shared" si="64"/>
        <v>GIS Specialist II</v>
      </c>
      <c r="AD133" s="406" t="str">
        <f t="shared" si="65"/>
        <v>64</v>
      </c>
      <c r="AE133" s="398" t="str">
        <f t="shared" si="66"/>
        <v>N</v>
      </c>
      <c r="AF133" s="403">
        <f t="shared" ca="1" si="93"/>
        <v>34.875</v>
      </c>
      <c r="AG133" s="403">
        <f t="shared" ca="1" si="94"/>
        <v>36.712000000000003</v>
      </c>
      <c r="AH133" s="403">
        <f t="shared" ca="1" si="95"/>
        <v>38.649000000000001</v>
      </c>
      <c r="AI133" s="403">
        <f t="shared" ca="1" si="96"/>
        <v>40.667999999999999</v>
      </c>
      <c r="AJ133" s="403">
        <f t="shared" ca="1" si="97"/>
        <v>42.808999999999997</v>
      </c>
      <c r="AK133" s="403">
        <f t="shared" ca="1" si="98"/>
        <v>45.399000000000001</v>
      </c>
      <c r="AL133" s="403">
        <f t="shared" ca="1" si="99"/>
        <v>47.99</v>
      </c>
    </row>
    <row r="134" spans="1:39" ht="12.75" customHeight="1">
      <c r="A134" s="259" t="s">
        <v>91</v>
      </c>
      <c r="B134" s="588" t="s">
        <v>309</v>
      </c>
      <c r="C134" s="583" t="s">
        <v>285</v>
      </c>
      <c r="D134" s="597" t="s">
        <v>310</v>
      </c>
      <c r="E134" s="600">
        <v>333</v>
      </c>
      <c r="F134" s="586">
        <v>7</v>
      </c>
      <c r="G134" s="285">
        <f t="shared" ca="1" si="86"/>
        <v>29.097317981658481</v>
      </c>
      <c r="H134" s="285">
        <f t="shared" ca="1" si="87"/>
        <v>30.633466951217109</v>
      </c>
      <c r="I134" s="285">
        <f t="shared" ca="1" si="88"/>
        <v>32.267790854920463</v>
      </c>
      <c r="J134" s="285">
        <f t="shared" ca="1" si="89"/>
        <v>33.943983480538485</v>
      </c>
      <c r="K134" s="285">
        <f t="shared" ca="1" si="90"/>
        <v>35.741451024805862</v>
      </c>
      <c r="L134" s="285">
        <f t="shared" ca="1" si="91"/>
        <v>37.908201129485263</v>
      </c>
      <c r="M134" s="285">
        <f t="shared" ca="1" si="92"/>
        <v>40.074951234164665</v>
      </c>
      <c r="N134" s="23"/>
      <c r="O134" s="23"/>
      <c r="P134" s="409" t="str">
        <f t="shared" si="82"/>
        <v>05260C</v>
      </c>
      <c r="Q134" s="397" t="s">
        <v>826</v>
      </c>
      <c r="R134" s="409" t="str">
        <f t="shared" si="60"/>
        <v xml:space="preserve">GIS Technician </v>
      </c>
      <c r="S134" s="397" t="str">
        <f t="shared" si="100"/>
        <v>61</v>
      </c>
      <c r="T134" s="394" cm="1">
        <f t="array" aca="1" ref="T134" ca="1">IF($Q134="Y",VLOOKUP($P134,INDIRECT($Q$3),T$5,0)*INDIRECT($P$2),VLOOKUP($P134,INDIRECT($Q$3),T$5,0))</f>
        <v>29.097317981658481</v>
      </c>
      <c r="U134" s="394" cm="1">
        <f t="array" aca="1" ref="U134" ca="1">IF($Q134="Y",VLOOKUP($P134,INDIRECT($Q$3),U$5,0)*INDIRECT($P$2),VLOOKUP($P134,INDIRECT($Q$3),U$5,0))</f>
        <v>30.633466951217109</v>
      </c>
      <c r="V134" s="394" cm="1">
        <f t="array" aca="1" ref="V134" ca="1">IF($Q134="Y",VLOOKUP($P134,INDIRECT($Q$3),V$5,0)*INDIRECT($P$2),VLOOKUP($P134,INDIRECT($Q$3),V$5,0))</f>
        <v>32.267790854920463</v>
      </c>
      <c r="W134" s="394" cm="1">
        <f t="array" aca="1" ref="W134" ca="1">IF($Q134="Y",VLOOKUP($P134,INDIRECT($Q$3),W$5,0)*INDIRECT($P$2),VLOOKUP($P134,INDIRECT($Q$3),W$5,0))</f>
        <v>33.943983480538485</v>
      </c>
      <c r="X134" s="394" cm="1">
        <f t="array" aca="1" ref="X134" ca="1">IF($Q134="Y",VLOOKUP($P134,INDIRECT($Q$3),X$5,0)*INDIRECT($P$2),VLOOKUP($P134,INDIRECT($Q$3),X$5,0))</f>
        <v>35.741451024805862</v>
      </c>
      <c r="Y134" s="394" cm="1">
        <f t="array" aca="1" ref="Y134" ca="1">IF($Q134="Y",VLOOKUP($P134,INDIRECT($Q$3),Y$5,0)*INDIRECT($P$2),VLOOKUP($P134,INDIRECT($Q$3),Y$5,0))</f>
        <v>37.908201129485263</v>
      </c>
      <c r="Z134" s="394" cm="1">
        <f t="array" aca="1" ref="Z134" ca="1">IF($Q134="Y",VLOOKUP($P134,INDIRECT($Q$3),Z$5,0)*INDIRECT($P$2),VLOOKUP($P134,INDIRECT($Q$3),Z$5,0))</f>
        <v>40.074951234164665</v>
      </c>
      <c r="AA134" s="406" t="str">
        <f t="shared" si="101"/>
        <v>05260C</v>
      </c>
      <c r="AB134" s="406" t="str">
        <f t="shared" si="63"/>
        <v>Y</v>
      </c>
      <c r="AC134" s="412" t="str">
        <f t="shared" si="64"/>
        <v xml:space="preserve">GIS Technician </v>
      </c>
      <c r="AD134" s="406" t="str">
        <f t="shared" si="65"/>
        <v>61</v>
      </c>
      <c r="AE134" s="398" t="str">
        <f t="shared" si="66"/>
        <v>N</v>
      </c>
      <c r="AF134" s="403">
        <f t="shared" ca="1" si="93"/>
        <v>29.097000000000001</v>
      </c>
      <c r="AG134" s="403">
        <f t="shared" ca="1" si="94"/>
        <v>30.632999999999999</v>
      </c>
      <c r="AH134" s="403">
        <f t="shared" ca="1" si="95"/>
        <v>32.268000000000001</v>
      </c>
      <c r="AI134" s="403">
        <f t="shared" ca="1" si="96"/>
        <v>33.944000000000003</v>
      </c>
      <c r="AJ134" s="403">
        <f t="shared" ca="1" si="97"/>
        <v>35.741</v>
      </c>
      <c r="AK134" s="403">
        <f t="shared" ca="1" si="98"/>
        <v>37.908000000000001</v>
      </c>
      <c r="AL134" s="403">
        <f t="shared" ca="1" si="99"/>
        <v>40.075000000000003</v>
      </c>
    </row>
    <row r="135" spans="1:39" ht="12.75" customHeight="1">
      <c r="A135" s="259" t="s">
        <v>16</v>
      </c>
      <c r="B135" s="586" t="s">
        <v>505</v>
      </c>
      <c r="C135" s="584">
        <v>35</v>
      </c>
      <c r="D135" s="609" t="s">
        <v>492</v>
      </c>
      <c r="E135" s="600">
        <v>400</v>
      </c>
      <c r="F135" s="586">
        <v>8</v>
      </c>
      <c r="G135" s="285">
        <f t="shared" ca="1" si="86"/>
        <v>64867.759487017662</v>
      </c>
      <c r="H135" s="285">
        <f t="shared" ca="1" si="87"/>
        <v>68426.31209995762</v>
      </c>
      <c r="I135" s="285">
        <f t="shared" ca="1" si="88"/>
        <v>71981.861714911967</v>
      </c>
      <c r="J135" s="285">
        <f t="shared" ca="1" si="89"/>
        <v>75750.624186844128</v>
      </c>
      <c r="K135" s="285">
        <f t="shared" ca="1" si="90"/>
        <v>79777.644485538229</v>
      </c>
      <c r="L135" s="285">
        <f t="shared" ca="1" si="91"/>
        <v>85278.01790303897</v>
      </c>
      <c r="M135" s="285">
        <f t="shared" ca="1" si="92"/>
        <v>90778.391320539726</v>
      </c>
      <c r="P135" s="409" t="str">
        <f t="shared" si="82"/>
        <v>05365C</v>
      </c>
      <c r="Q135" s="397" t="s">
        <v>826</v>
      </c>
      <c r="R135" s="409" t="str">
        <f t="shared" si="60"/>
        <v>Health and Safety Coordinator (MPD)</v>
      </c>
      <c r="S135" s="397">
        <f t="shared" si="100"/>
        <v>35</v>
      </c>
      <c r="T135" s="394" cm="1">
        <f t="array" aca="1" ref="T135" ca="1">IF($Q135="Y",VLOOKUP($P135,INDIRECT($Q$3),T$5,0)*INDIRECT($P$2),VLOOKUP($P135,INDIRECT($Q$3),T$5,0))</f>
        <v>64867.759487017662</v>
      </c>
      <c r="U135" s="394" cm="1">
        <f t="array" aca="1" ref="U135" ca="1">IF($Q135="Y",VLOOKUP($P135,INDIRECT($Q$3),U$5,0)*INDIRECT($P$2),VLOOKUP($P135,INDIRECT($Q$3),U$5,0))</f>
        <v>68426.31209995762</v>
      </c>
      <c r="V135" s="394" cm="1">
        <f t="array" aca="1" ref="V135" ca="1">IF($Q135="Y",VLOOKUP($P135,INDIRECT($Q$3),V$5,0)*INDIRECT($P$2),VLOOKUP($P135,INDIRECT($Q$3),V$5,0))</f>
        <v>71981.861714911967</v>
      </c>
      <c r="W135" s="394" cm="1">
        <f t="array" aca="1" ref="W135" ca="1">IF($Q135="Y",VLOOKUP($P135,INDIRECT($Q$3),W$5,0)*INDIRECT($P$2),VLOOKUP($P135,INDIRECT($Q$3),W$5,0))</f>
        <v>75750.624186844128</v>
      </c>
      <c r="X135" s="394" cm="1">
        <f t="array" aca="1" ref="X135" ca="1">IF($Q135="Y",VLOOKUP($P135,INDIRECT($Q$3),X$5,0)*INDIRECT($P$2),VLOOKUP($P135,INDIRECT($Q$3),X$5,0))</f>
        <v>79777.644485538229</v>
      </c>
      <c r="Y135" s="394" cm="1">
        <f t="array" aca="1" ref="Y135" ca="1">IF($Q135="Y",VLOOKUP($P135,INDIRECT($Q$3),Y$5,0)*INDIRECT($P$2),VLOOKUP($P135,INDIRECT($Q$3),Y$5,0))</f>
        <v>85278.01790303897</v>
      </c>
      <c r="Z135" s="394" cm="1">
        <f t="array" aca="1" ref="Z135" ca="1">IF($Q135="Y",VLOOKUP($P135,INDIRECT($Q$3),Z$5,0)*INDIRECT($P$2),VLOOKUP($P135,INDIRECT($Q$3),Z$5,0))</f>
        <v>90778.391320539726</v>
      </c>
      <c r="AA135" s="406" t="str">
        <f t="shared" si="101"/>
        <v>05365C</v>
      </c>
      <c r="AB135" s="406" t="str">
        <f t="shared" si="63"/>
        <v>Y</v>
      </c>
      <c r="AC135" s="412" t="str">
        <f t="shared" si="64"/>
        <v>Health and Safety Coordinator (MPD)</v>
      </c>
      <c r="AD135" s="406">
        <f t="shared" si="65"/>
        <v>35</v>
      </c>
      <c r="AE135" s="398" t="str">
        <f t="shared" si="66"/>
        <v>E</v>
      </c>
      <c r="AF135" s="403">
        <f t="shared" ca="1" si="93"/>
        <v>31.187000000000001</v>
      </c>
      <c r="AG135" s="403">
        <f t="shared" ca="1" si="94"/>
        <v>32.897999999999996</v>
      </c>
      <c r="AH135" s="403">
        <f t="shared" ca="1" si="95"/>
        <v>34.606999999999999</v>
      </c>
      <c r="AI135" s="403">
        <f t="shared" ca="1" si="96"/>
        <v>36.418999999999997</v>
      </c>
      <c r="AJ135" s="403">
        <f t="shared" ca="1" si="97"/>
        <v>38.354999999999997</v>
      </c>
      <c r="AK135" s="403">
        <f t="shared" ca="1" si="98"/>
        <v>41</v>
      </c>
      <c r="AL135" s="403">
        <f t="shared" ca="1" si="99"/>
        <v>43.643999999999998</v>
      </c>
    </row>
    <row r="136" spans="1:39" ht="12.75" customHeight="1">
      <c r="A136" s="377" t="s">
        <v>91</v>
      </c>
      <c r="B136" s="590" t="s">
        <v>311</v>
      </c>
      <c r="C136" s="589">
        <v>27</v>
      </c>
      <c r="D136" s="612" t="s">
        <v>312</v>
      </c>
      <c r="E136" s="590">
        <v>330</v>
      </c>
      <c r="F136" s="619">
        <v>7</v>
      </c>
      <c r="G136" s="380">
        <f t="shared" ca="1" si="86"/>
        <v>27.382486783575221</v>
      </c>
      <c r="H136" s="380">
        <f t="shared" ca="1" si="87"/>
        <v>30.311510917183682</v>
      </c>
      <c r="I136" s="380">
        <f t="shared" ca="1" si="88"/>
        <v>32.087322225977957</v>
      </c>
      <c r="J136" s="380">
        <f t="shared" ca="1" si="89"/>
        <v>33.681221156798188</v>
      </c>
      <c r="K136" s="380">
        <f t="shared" ca="1" si="90"/>
        <v>35.459919963655558</v>
      </c>
      <c r="L136" s="380">
        <f t="shared" ca="1" si="91"/>
        <v>37.087901910988045</v>
      </c>
      <c r="M136" s="380">
        <f t="shared" ca="1" si="92"/>
        <v>38.715883858320559</v>
      </c>
      <c r="N136" s="442" t="s">
        <v>633</v>
      </c>
      <c r="O136" s="23"/>
      <c r="P136" s="409" t="str">
        <f t="shared" si="82"/>
        <v>02233C</v>
      </c>
      <c r="Q136" s="397" t="s">
        <v>826</v>
      </c>
      <c r="R136" s="409" t="str">
        <f t="shared" si="60"/>
        <v>Health Inspector I</v>
      </c>
      <c r="S136" s="397">
        <f t="shared" si="100"/>
        <v>27</v>
      </c>
      <c r="T136" s="394" cm="1">
        <f t="array" aca="1" ref="T136" ca="1">IF($Q136="Y",VLOOKUP($P136,INDIRECT($Q$3),T$5,0)*INDIRECT($P$2),VLOOKUP($P136,INDIRECT($Q$3),T$5,0))</f>
        <v>27.382486783575221</v>
      </c>
      <c r="U136" s="394" cm="1">
        <f t="array" aca="1" ref="U136" ca="1">IF($Q136="Y",VLOOKUP($P136,INDIRECT($Q$3),U$5,0)*INDIRECT($P$2),VLOOKUP($P136,INDIRECT($Q$3),U$5,0))</f>
        <v>30.311510917183682</v>
      </c>
      <c r="V136" s="394" cm="1">
        <f t="array" aca="1" ref="V136" ca="1">IF($Q136="Y",VLOOKUP($P136,INDIRECT($Q$3),V$5,0)*INDIRECT($P$2),VLOOKUP($P136,INDIRECT($Q$3),V$5,0))</f>
        <v>32.087322225977957</v>
      </c>
      <c r="W136" s="394" cm="1">
        <f t="array" aca="1" ref="W136" ca="1">IF($Q136="Y",VLOOKUP($P136,INDIRECT($Q$3),W$5,0)*INDIRECT($P$2),VLOOKUP($P136,INDIRECT($Q$3),W$5,0))</f>
        <v>33.681221156798188</v>
      </c>
      <c r="X136" s="394" cm="1">
        <f t="array" aca="1" ref="X136" ca="1">IF($Q136="Y",VLOOKUP($P136,INDIRECT($Q$3),X$5,0)*INDIRECT($P$2),VLOOKUP($P136,INDIRECT($Q$3),X$5,0))</f>
        <v>35.459919963655558</v>
      </c>
      <c r="Y136" s="394" cm="1">
        <f t="array" aca="1" ref="Y136" ca="1">IF($Q136="Y",VLOOKUP($P136,INDIRECT($Q$3),Y$5,0)*INDIRECT($P$2),VLOOKUP($P136,INDIRECT($Q$3),Y$5,0))</f>
        <v>37.087901910988045</v>
      </c>
      <c r="Z136" s="394" cm="1">
        <f t="array" aca="1" ref="Z136" ca="1">IF($Q136="Y",VLOOKUP($P136,INDIRECT($Q$3),Z$5,0)*INDIRECT($P$2),VLOOKUP($P136,INDIRECT($Q$3),Z$5,0))</f>
        <v>38.715883858320559</v>
      </c>
      <c r="AA136" s="406" t="str">
        <f t="shared" si="101"/>
        <v>02233C</v>
      </c>
      <c r="AB136" s="406" t="str">
        <f t="shared" si="63"/>
        <v>Y</v>
      </c>
      <c r="AC136" s="412" t="str">
        <f t="shared" si="64"/>
        <v>Health Inspector I</v>
      </c>
      <c r="AD136" s="406">
        <f t="shared" si="65"/>
        <v>27</v>
      </c>
      <c r="AE136" s="398" t="str">
        <f t="shared" si="66"/>
        <v>N</v>
      </c>
      <c r="AF136" s="403">
        <f t="shared" ca="1" si="93"/>
        <v>27.382000000000001</v>
      </c>
      <c r="AG136" s="403">
        <f t="shared" ca="1" si="94"/>
        <v>30.312000000000001</v>
      </c>
      <c r="AH136" s="403">
        <f t="shared" ca="1" si="95"/>
        <v>32.087000000000003</v>
      </c>
      <c r="AI136" s="403">
        <f t="shared" ca="1" si="96"/>
        <v>33.680999999999997</v>
      </c>
      <c r="AJ136" s="403">
        <f t="shared" ca="1" si="97"/>
        <v>35.46</v>
      </c>
      <c r="AK136" s="403">
        <f t="shared" ca="1" si="98"/>
        <v>37.088000000000001</v>
      </c>
      <c r="AL136" s="403">
        <f t="shared" ca="1" si="99"/>
        <v>38.716000000000001</v>
      </c>
    </row>
    <row r="137" spans="1:39" ht="12.75" customHeight="1">
      <c r="A137" s="256" t="s">
        <v>91</v>
      </c>
      <c r="B137" s="589" t="s">
        <v>313</v>
      </c>
      <c r="C137" s="587" t="s">
        <v>314</v>
      </c>
      <c r="D137" s="610" t="s">
        <v>315</v>
      </c>
      <c r="E137" s="590">
        <v>398</v>
      </c>
      <c r="F137" s="619">
        <v>8</v>
      </c>
      <c r="G137" s="380">
        <f t="shared" ca="1" si="86"/>
        <v>31.823116153206126</v>
      </c>
      <c r="H137" s="380">
        <f t="shared" ca="1" si="87"/>
        <v>33.39969009564787</v>
      </c>
      <c r="I137" s="380">
        <f t="shared" ca="1" si="88"/>
        <v>35.054226485792789</v>
      </c>
      <c r="J137" s="380">
        <f t="shared" ca="1" si="89"/>
        <v>36.812712806208594</v>
      </c>
      <c r="K137" s="380">
        <f t="shared" ca="1" si="90"/>
        <v>38.711242782683769</v>
      </c>
      <c r="L137" s="380">
        <f t="shared" ca="1" si="91"/>
        <v>40.994019922657813</v>
      </c>
      <c r="M137" s="380">
        <f t="shared" ca="1" si="92"/>
        <v>43.276797062631829</v>
      </c>
      <c r="N137" s="442" t="s">
        <v>633</v>
      </c>
      <c r="O137" s="23"/>
      <c r="P137" s="409" t="str">
        <f t="shared" si="82"/>
        <v>02234C</v>
      </c>
      <c r="Q137" s="397" t="s">
        <v>826</v>
      </c>
      <c r="R137" s="409" t="str">
        <f t="shared" si="60"/>
        <v>Health Inspector II</v>
      </c>
      <c r="S137" s="397" t="str">
        <f t="shared" si="100"/>
        <v>28</v>
      </c>
      <c r="T137" s="394" cm="1">
        <f t="array" aca="1" ref="T137" ca="1">IF($Q137="Y",VLOOKUP($P137,INDIRECT($Q$3),T$5,0)*INDIRECT($P$2),VLOOKUP($P137,INDIRECT($Q$3),T$5,0))</f>
        <v>31.823116153206126</v>
      </c>
      <c r="U137" s="394" cm="1">
        <f t="array" aca="1" ref="U137" ca="1">IF($Q137="Y",VLOOKUP($P137,INDIRECT($Q$3),U$5,0)*INDIRECT($P$2),VLOOKUP($P137,INDIRECT($Q$3),U$5,0))</f>
        <v>33.39969009564787</v>
      </c>
      <c r="V137" s="394" cm="1">
        <f t="array" aca="1" ref="V137" ca="1">IF($Q137="Y",VLOOKUP($P137,INDIRECT($Q$3),V$5,0)*INDIRECT($P$2),VLOOKUP($P137,INDIRECT($Q$3),V$5,0))</f>
        <v>35.054226485792789</v>
      </c>
      <c r="W137" s="394" cm="1">
        <f t="array" aca="1" ref="W137" ca="1">IF($Q137="Y",VLOOKUP($P137,INDIRECT($Q$3),W$5,0)*INDIRECT($P$2),VLOOKUP($P137,INDIRECT($Q$3),W$5,0))</f>
        <v>36.812712806208594</v>
      </c>
      <c r="X137" s="394" cm="1">
        <f t="array" aca="1" ref="X137" ca="1">IF($Q137="Y",VLOOKUP($P137,INDIRECT($Q$3),X$5,0)*INDIRECT($P$2),VLOOKUP($P137,INDIRECT($Q$3),X$5,0))</f>
        <v>38.711242782683769</v>
      </c>
      <c r="Y137" s="394" cm="1">
        <f t="array" aca="1" ref="Y137" ca="1">IF($Q137="Y",VLOOKUP($P137,INDIRECT($Q$3),Y$5,0)*INDIRECT($P$2),VLOOKUP($P137,INDIRECT($Q$3),Y$5,0))</f>
        <v>40.994019922657813</v>
      </c>
      <c r="Z137" s="394" cm="1">
        <f t="array" aca="1" ref="Z137" ca="1">IF($Q137="Y",VLOOKUP($P137,INDIRECT($Q$3),Z$5,0)*INDIRECT($P$2),VLOOKUP($P137,INDIRECT($Q$3),Z$5,0))</f>
        <v>43.276797062631829</v>
      </c>
      <c r="AA137" s="406" t="str">
        <f t="shared" si="101"/>
        <v>02234C</v>
      </c>
      <c r="AB137" s="406" t="str">
        <f t="shared" si="63"/>
        <v>Y</v>
      </c>
      <c r="AC137" s="412" t="str">
        <f t="shared" si="64"/>
        <v>Health Inspector II</v>
      </c>
      <c r="AD137" s="406" t="str">
        <f t="shared" si="65"/>
        <v>28</v>
      </c>
      <c r="AE137" s="398" t="str">
        <f t="shared" si="66"/>
        <v>N</v>
      </c>
      <c r="AF137" s="403">
        <f t="shared" ca="1" si="93"/>
        <v>31.823</v>
      </c>
      <c r="AG137" s="403">
        <f t="shared" ca="1" si="94"/>
        <v>33.4</v>
      </c>
      <c r="AH137" s="403">
        <f t="shared" ca="1" si="95"/>
        <v>35.054000000000002</v>
      </c>
      <c r="AI137" s="403">
        <f t="shared" ca="1" si="96"/>
        <v>36.813000000000002</v>
      </c>
      <c r="AJ137" s="403">
        <f t="shared" ca="1" si="97"/>
        <v>38.710999999999999</v>
      </c>
      <c r="AK137" s="403">
        <f t="shared" ca="1" si="98"/>
        <v>40.994</v>
      </c>
      <c r="AL137" s="403">
        <f t="shared" ca="1" si="99"/>
        <v>43.277000000000001</v>
      </c>
    </row>
    <row r="138" spans="1:39" ht="12.75" customHeight="1">
      <c r="A138" s="259" t="s">
        <v>16</v>
      </c>
      <c r="B138" s="583" t="s">
        <v>753</v>
      </c>
      <c r="C138" s="584" t="s">
        <v>235</v>
      </c>
      <c r="D138" s="606" t="s">
        <v>748</v>
      </c>
      <c r="E138" s="600">
        <v>453</v>
      </c>
      <c r="F138" s="586">
        <v>10</v>
      </c>
      <c r="G138" s="285">
        <f t="shared" ca="1" si="86"/>
        <v>79264.131830000042</v>
      </c>
      <c r="H138" s="285">
        <f t="shared" ca="1" si="87"/>
        <v>83249.110156895695</v>
      </c>
      <c r="I138" s="285">
        <f t="shared" ca="1" si="88"/>
        <v>87747.601139329505</v>
      </c>
      <c r="J138" s="285">
        <f t="shared" ca="1" si="89"/>
        <v>92249.09511974889</v>
      </c>
      <c r="K138" s="285">
        <f t="shared" ca="1" si="90"/>
        <v>96960.798959160515</v>
      </c>
      <c r="L138" s="285">
        <f t="shared" ca="1" si="91"/>
        <v>102860.63051585447</v>
      </c>
      <c r="M138" s="285">
        <f t="shared" ca="1" si="92"/>
        <v>108760.4620725484</v>
      </c>
      <c r="N138" s="23"/>
      <c r="O138" s="23"/>
      <c r="P138" s="409" t="str">
        <f t="shared" si="82"/>
        <v>53014C</v>
      </c>
      <c r="Q138" s="397" t="s">
        <v>826</v>
      </c>
      <c r="R138" s="409" t="str">
        <f t="shared" ref="R138:R204" si="102">D138</f>
        <v>Health Program Coordinator - Non-Supervisor</v>
      </c>
      <c r="S138" s="397" t="str">
        <f t="shared" si="100"/>
        <v>51</v>
      </c>
      <c r="T138" s="394" cm="1">
        <f t="array" aca="1" ref="T138" ca="1">IF($Q138="Y",VLOOKUP($P138,INDIRECT($Q$3),T$5,0)*INDIRECT($P$2),VLOOKUP($P138,INDIRECT($Q$3),T$5,0))</f>
        <v>79264.131830000042</v>
      </c>
      <c r="U138" s="394" cm="1">
        <f t="array" aca="1" ref="U138" ca="1">IF($Q138="Y",VLOOKUP($P138,INDIRECT($Q$3),U$5,0)*INDIRECT($P$2),VLOOKUP($P138,INDIRECT($Q$3),U$5,0))</f>
        <v>83249.110156895695</v>
      </c>
      <c r="V138" s="394" cm="1">
        <f t="array" aca="1" ref="V138" ca="1">IF($Q138="Y",VLOOKUP($P138,INDIRECT($Q$3),V$5,0)*INDIRECT($P$2),VLOOKUP($P138,INDIRECT($Q$3),V$5,0))</f>
        <v>87747.601139329505</v>
      </c>
      <c r="W138" s="394" cm="1">
        <f t="array" aca="1" ref="W138" ca="1">IF($Q138="Y",VLOOKUP($P138,INDIRECT($Q$3),W$5,0)*INDIRECT($P$2),VLOOKUP($P138,INDIRECT($Q$3),W$5,0))</f>
        <v>92249.09511974889</v>
      </c>
      <c r="X138" s="394" cm="1">
        <f t="array" aca="1" ref="X138" ca="1">IF($Q138="Y",VLOOKUP($P138,INDIRECT($Q$3),X$5,0)*INDIRECT($P$2),VLOOKUP($P138,INDIRECT($Q$3),X$5,0))</f>
        <v>96960.798959160515</v>
      </c>
      <c r="Y138" s="394" cm="1">
        <f t="array" aca="1" ref="Y138" ca="1">IF($Q138="Y",VLOOKUP($P138,INDIRECT($Q$3),Y$5,0)*INDIRECT($P$2),VLOOKUP($P138,INDIRECT($Q$3),Y$5,0))</f>
        <v>102860.63051585447</v>
      </c>
      <c r="Z138" s="394" cm="1">
        <f t="array" aca="1" ref="Z138" ca="1">IF($Q138="Y",VLOOKUP($P138,INDIRECT($Q$3),Z$5,0)*INDIRECT($P$2),VLOOKUP($P138,INDIRECT($Q$3),Z$5,0))</f>
        <v>108760.4620725484</v>
      </c>
      <c r="AA138" s="406" t="str">
        <f t="shared" si="101"/>
        <v>53014C</v>
      </c>
      <c r="AB138" s="406" t="str">
        <f t="shared" ref="AB138:AB204" si="103">Q138</f>
        <v>Y</v>
      </c>
      <c r="AC138" s="412" t="str">
        <f t="shared" ref="AC138:AC204" si="104">D138</f>
        <v>Health Program Coordinator - Non-Supervisor</v>
      </c>
      <c r="AD138" s="406" t="str">
        <f t="shared" ref="AD138:AD204" si="105">C138</f>
        <v>51</v>
      </c>
      <c r="AE138" s="398" t="str">
        <f t="shared" ref="AE138:AE204" si="106">LEFT(A138,1)</f>
        <v>E</v>
      </c>
      <c r="AF138" s="403">
        <f t="shared" ca="1" si="93"/>
        <v>38.107999999999997</v>
      </c>
      <c r="AG138" s="403">
        <f t="shared" ca="1" si="94"/>
        <v>40.024000000000001</v>
      </c>
      <c r="AH138" s="403">
        <f t="shared" ca="1" si="95"/>
        <v>42.186999999999998</v>
      </c>
      <c r="AI138" s="403">
        <f t="shared" ca="1" si="96"/>
        <v>44.350999999999999</v>
      </c>
      <c r="AJ138" s="403">
        <f t="shared" ca="1" si="97"/>
        <v>46.616</v>
      </c>
      <c r="AK138" s="403">
        <f t="shared" ca="1" si="98"/>
        <v>49.452999999999996</v>
      </c>
      <c r="AL138" s="403">
        <f t="shared" ca="1" si="99"/>
        <v>52.288999999999994</v>
      </c>
    </row>
    <row r="139" spans="1:39" ht="12.75" customHeight="1">
      <c r="A139" s="259" t="s">
        <v>91</v>
      </c>
      <c r="B139" s="586" t="s">
        <v>808</v>
      </c>
      <c r="C139" s="584">
        <v>61</v>
      </c>
      <c r="D139" s="609" t="s">
        <v>806</v>
      </c>
      <c r="E139" s="600">
        <v>333</v>
      </c>
      <c r="F139" s="586">
        <v>7</v>
      </c>
      <c r="G139" s="285">
        <f t="shared" ca="1" si="86"/>
        <v>29.097317981658481</v>
      </c>
      <c r="H139" s="285">
        <f t="shared" ca="1" si="87"/>
        <v>30.633466951217109</v>
      </c>
      <c r="I139" s="285">
        <f t="shared" ca="1" si="88"/>
        <v>32.267790854920463</v>
      </c>
      <c r="J139" s="285">
        <f t="shared" ca="1" si="89"/>
        <v>33.943983480538485</v>
      </c>
      <c r="K139" s="285">
        <f t="shared" ca="1" si="90"/>
        <v>35.741451024805862</v>
      </c>
      <c r="L139" s="285">
        <f t="shared" ca="1" si="91"/>
        <v>37.908201129485263</v>
      </c>
      <c r="M139" s="285">
        <f t="shared" ca="1" si="92"/>
        <v>40.074951234164665</v>
      </c>
      <c r="P139" s="409" t="str">
        <f t="shared" si="82"/>
        <v>53032C</v>
      </c>
      <c r="Q139" s="397" t="s">
        <v>826</v>
      </c>
      <c r="R139" s="409" t="str">
        <f t="shared" si="102"/>
        <v>Healthy Homes Inspector I</v>
      </c>
      <c r="S139" s="397">
        <f t="shared" si="100"/>
        <v>61</v>
      </c>
      <c r="T139" s="394" cm="1">
        <f t="array" aca="1" ref="T139" ca="1">IF($Q139="Y",VLOOKUP($P139,INDIRECT($Q$3),T$5,0)*INDIRECT($P$2),VLOOKUP($P139,INDIRECT($Q$3),T$5,0))</f>
        <v>29.097317981658481</v>
      </c>
      <c r="U139" s="394" cm="1">
        <f t="array" aca="1" ref="U139" ca="1">IF($Q139="Y",VLOOKUP($P139,INDIRECT($Q$3),U$5,0)*INDIRECT($P$2),VLOOKUP($P139,INDIRECT($Q$3),U$5,0))</f>
        <v>30.633466951217109</v>
      </c>
      <c r="V139" s="394" cm="1">
        <f t="array" aca="1" ref="V139" ca="1">IF($Q139="Y",VLOOKUP($P139,INDIRECT($Q$3),V$5,0)*INDIRECT($P$2),VLOOKUP($P139,INDIRECT($Q$3),V$5,0))</f>
        <v>32.267790854920463</v>
      </c>
      <c r="W139" s="394" cm="1">
        <f t="array" aca="1" ref="W139" ca="1">IF($Q139="Y",VLOOKUP($P139,INDIRECT($Q$3),W$5,0)*INDIRECT($P$2),VLOOKUP($P139,INDIRECT($Q$3),W$5,0))</f>
        <v>33.943983480538485</v>
      </c>
      <c r="X139" s="394" cm="1">
        <f t="array" aca="1" ref="X139" ca="1">IF($Q139="Y",VLOOKUP($P139,INDIRECT($Q$3),X$5,0)*INDIRECT($P$2),VLOOKUP($P139,INDIRECT($Q$3),X$5,0))</f>
        <v>35.741451024805862</v>
      </c>
      <c r="Y139" s="394" cm="1">
        <f t="array" aca="1" ref="Y139" ca="1">IF($Q139="Y",VLOOKUP($P139,INDIRECT($Q$3),Y$5,0)*INDIRECT($P$2),VLOOKUP($P139,INDIRECT($Q$3),Y$5,0))</f>
        <v>37.908201129485263</v>
      </c>
      <c r="Z139" s="394" cm="1">
        <f t="array" aca="1" ref="Z139" ca="1">IF($Q139="Y",VLOOKUP($P139,INDIRECT($Q$3),Z$5,0)*INDIRECT($P$2),VLOOKUP($P139,INDIRECT($Q$3),Z$5,0))</f>
        <v>40.074951234164665</v>
      </c>
      <c r="AA139" s="406" t="str">
        <f t="shared" si="101"/>
        <v>53032C</v>
      </c>
      <c r="AB139" s="406" t="str">
        <f t="shared" si="103"/>
        <v>Y</v>
      </c>
      <c r="AC139" s="412" t="str">
        <f t="shared" si="104"/>
        <v>Healthy Homes Inspector I</v>
      </c>
      <c r="AD139" s="406">
        <f t="shared" si="105"/>
        <v>61</v>
      </c>
      <c r="AE139" s="398" t="str">
        <f t="shared" si="106"/>
        <v>N</v>
      </c>
      <c r="AF139" s="403">
        <f t="shared" ca="1" si="93"/>
        <v>29.097000000000001</v>
      </c>
      <c r="AG139" s="403">
        <f t="shared" ca="1" si="94"/>
        <v>30.632999999999999</v>
      </c>
      <c r="AH139" s="403">
        <f t="shared" ca="1" si="95"/>
        <v>32.268000000000001</v>
      </c>
      <c r="AI139" s="403">
        <f t="shared" ca="1" si="96"/>
        <v>33.944000000000003</v>
      </c>
      <c r="AJ139" s="403">
        <f t="shared" ca="1" si="97"/>
        <v>35.741</v>
      </c>
      <c r="AK139" s="403">
        <f t="shared" ca="1" si="98"/>
        <v>37.908000000000001</v>
      </c>
      <c r="AL139" s="403">
        <f t="shared" ca="1" si="99"/>
        <v>40.075000000000003</v>
      </c>
      <c r="AM139" s="23"/>
    </row>
    <row r="140" spans="1:39" ht="12.75" customHeight="1">
      <c r="A140" s="259" t="s">
        <v>91</v>
      </c>
      <c r="B140" s="586" t="s">
        <v>809</v>
      </c>
      <c r="C140" s="584">
        <v>118</v>
      </c>
      <c r="D140" s="609" t="s">
        <v>807</v>
      </c>
      <c r="E140" s="600">
        <v>401</v>
      </c>
      <c r="F140" s="586">
        <v>8</v>
      </c>
      <c r="G140" s="285">
        <f t="shared" ca="1" si="86"/>
        <v>32.66964454875</v>
      </c>
      <c r="H140" s="285">
        <f t="shared" ca="1" si="87"/>
        <v>34.462490895937492</v>
      </c>
      <c r="I140" s="285">
        <f t="shared" ca="1" si="88"/>
        <v>36.254236662187502</v>
      </c>
      <c r="J140" s="285">
        <f t="shared" ca="1" si="89"/>
        <v>38.171448655312496</v>
      </c>
      <c r="K140" s="285">
        <f t="shared" ca="1" si="90"/>
        <v>40.188813513749992</v>
      </c>
      <c r="L140" s="285">
        <f t="shared" ca="1" si="91"/>
        <v>42.684931079999998</v>
      </c>
      <c r="M140" s="285">
        <f t="shared" ca="1" si="92"/>
        <v>45.181048646249998</v>
      </c>
      <c r="P140" s="409" t="str">
        <f t="shared" si="82"/>
        <v>59432C</v>
      </c>
      <c r="Q140" s="397" t="s">
        <v>826</v>
      </c>
      <c r="R140" s="409" t="str">
        <f t="shared" si="102"/>
        <v>Healthy Homes Inspector II</v>
      </c>
      <c r="S140" s="397">
        <f t="shared" si="100"/>
        <v>118</v>
      </c>
      <c r="T140" s="394" cm="1">
        <f t="array" aca="1" ref="T140" ca="1">IF($Q140="Y",VLOOKUP($P140,INDIRECT($Q$3),T$5,0)*INDIRECT($P$2),VLOOKUP($P140,INDIRECT($Q$3),T$5,0))</f>
        <v>32.66964454875</v>
      </c>
      <c r="U140" s="394" cm="1">
        <f t="array" aca="1" ref="U140" ca="1">IF($Q140="Y",VLOOKUP($P140,INDIRECT($Q$3),U$5,0)*INDIRECT($P$2),VLOOKUP($P140,INDIRECT($Q$3),U$5,0))</f>
        <v>34.462490895937492</v>
      </c>
      <c r="V140" s="394" cm="1">
        <f t="array" aca="1" ref="V140" ca="1">IF($Q140="Y",VLOOKUP($P140,INDIRECT($Q$3),V$5,0)*INDIRECT($P$2),VLOOKUP($P140,INDIRECT($Q$3),V$5,0))</f>
        <v>36.254236662187502</v>
      </c>
      <c r="W140" s="394" cm="1">
        <f t="array" aca="1" ref="W140" ca="1">IF($Q140="Y",VLOOKUP($P140,INDIRECT($Q$3),W$5,0)*INDIRECT($P$2),VLOOKUP($P140,INDIRECT($Q$3),W$5,0))</f>
        <v>38.171448655312496</v>
      </c>
      <c r="X140" s="394" cm="1">
        <f t="array" aca="1" ref="X140" ca="1">IF($Q140="Y",VLOOKUP($P140,INDIRECT($Q$3),X$5,0)*INDIRECT($P$2),VLOOKUP($P140,INDIRECT($Q$3),X$5,0))</f>
        <v>40.188813513749992</v>
      </c>
      <c r="Y140" s="394" cm="1">
        <f t="array" aca="1" ref="Y140" ca="1">IF($Q140="Y",VLOOKUP($P140,INDIRECT($Q$3),Y$5,0)*INDIRECT($P$2),VLOOKUP($P140,INDIRECT($Q$3),Y$5,0))</f>
        <v>42.684931079999998</v>
      </c>
      <c r="Z140" s="394" cm="1">
        <f t="array" aca="1" ref="Z140" ca="1">IF($Q140="Y",VLOOKUP($P140,INDIRECT($Q$3),Z$5,0)*INDIRECT($P$2),VLOOKUP($P140,INDIRECT($Q$3),Z$5,0))</f>
        <v>45.181048646249998</v>
      </c>
      <c r="AA140" s="406" t="str">
        <f t="shared" si="101"/>
        <v>59432C</v>
      </c>
      <c r="AB140" s="406" t="str">
        <f t="shared" si="103"/>
        <v>Y</v>
      </c>
      <c r="AC140" s="412" t="str">
        <f t="shared" si="104"/>
        <v>Healthy Homes Inspector II</v>
      </c>
      <c r="AD140" s="406">
        <f t="shared" si="105"/>
        <v>118</v>
      </c>
      <c r="AE140" s="398" t="str">
        <f t="shared" si="106"/>
        <v>N</v>
      </c>
      <c r="AF140" s="403">
        <f t="shared" ca="1" si="93"/>
        <v>32.67</v>
      </c>
      <c r="AG140" s="403">
        <f t="shared" ca="1" si="94"/>
        <v>34.462000000000003</v>
      </c>
      <c r="AH140" s="403">
        <f t="shared" ca="1" si="95"/>
        <v>36.253999999999998</v>
      </c>
      <c r="AI140" s="403">
        <f t="shared" ca="1" si="96"/>
        <v>38.170999999999999</v>
      </c>
      <c r="AJ140" s="403">
        <f t="shared" ca="1" si="97"/>
        <v>40.189</v>
      </c>
      <c r="AK140" s="403">
        <f t="shared" ca="1" si="98"/>
        <v>42.685000000000002</v>
      </c>
      <c r="AL140" s="403">
        <f t="shared" ca="1" si="99"/>
        <v>45.180999999999997</v>
      </c>
    </row>
    <row r="141" spans="1:39" ht="12.75" customHeight="1">
      <c r="A141" s="259" t="s">
        <v>16</v>
      </c>
      <c r="B141" s="586" t="s">
        <v>484</v>
      </c>
      <c r="C141" s="584">
        <v>40</v>
      </c>
      <c r="D141" s="609" t="s">
        <v>483</v>
      </c>
      <c r="E141" s="600">
        <v>410</v>
      </c>
      <c r="F141" s="586">
        <v>9</v>
      </c>
      <c r="G141" s="285">
        <f t="shared" ca="1" si="86"/>
        <v>69969.853064557727</v>
      </c>
      <c r="H141" s="285">
        <f t="shared" ca="1" si="87"/>
        <v>73693.570566705865</v>
      </c>
      <c r="I141" s="285">
        <f t="shared" ca="1" si="88"/>
        <v>77807.67780698245</v>
      </c>
      <c r="J141" s="285">
        <f t="shared" ca="1" si="89"/>
        <v>82050.913960639955</v>
      </c>
      <c r="K141" s="285">
        <f t="shared" ca="1" si="90"/>
        <v>86375.23105990875</v>
      </c>
      <c r="L141" s="285">
        <f t="shared" ca="1" si="91"/>
        <v>91542.647983561998</v>
      </c>
      <c r="M141" s="285">
        <f t="shared" ca="1" si="92"/>
        <v>96710.064907215332</v>
      </c>
      <c r="P141" s="409" t="str">
        <f t="shared" si="82"/>
        <v>05407C</v>
      </c>
      <c r="Q141" s="397" t="s">
        <v>826</v>
      </c>
      <c r="R141" s="409" t="str">
        <f t="shared" si="102"/>
        <v>Homeowner Navigation Program Coordinator</v>
      </c>
      <c r="S141" s="397">
        <f t="shared" si="100"/>
        <v>40</v>
      </c>
      <c r="T141" s="394" cm="1">
        <f t="array" aca="1" ref="T141" ca="1">IF($Q141="Y",VLOOKUP($P141,INDIRECT($Q$3),T$5,0)*INDIRECT($P$2),VLOOKUP($P141,INDIRECT($Q$3),T$5,0))</f>
        <v>69969.853064557727</v>
      </c>
      <c r="U141" s="394" cm="1">
        <f t="array" aca="1" ref="U141" ca="1">IF($Q141="Y",VLOOKUP($P141,INDIRECT($Q$3),U$5,0)*INDIRECT($P$2),VLOOKUP($P141,INDIRECT($Q$3),U$5,0))</f>
        <v>73693.570566705865</v>
      </c>
      <c r="V141" s="394" cm="1">
        <f t="array" aca="1" ref="V141" ca="1">IF($Q141="Y",VLOOKUP($P141,INDIRECT($Q$3),V$5,0)*INDIRECT($P$2),VLOOKUP($P141,INDIRECT($Q$3),V$5,0))</f>
        <v>77807.67780698245</v>
      </c>
      <c r="W141" s="394" cm="1">
        <f t="array" aca="1" ref="W141" ca="1">IF($Q141="Y",VLOOKUP($P141,INDIRECT($Q$3),W$5,0)*INDIRECT($P$2),VLOOKUP($P141,INDIRECT($Q$3),W$5,0))</f>
        <v>82050.913960639955</v>
      </c>
      <c r="X141" s="394" cm="1">
        <f t="array" aca="1" ref="X141" ca="1">IF($Q141="Y",VLOOKUP($P141,INDIRECT($Q$3),X$5,0)*INDIRECT($P$2),VLOOKUP($P141,INDIRECT($Q$3),X$5,0))</f>
        <v>86375.23105990875</v>
      </c>
      <c r="Y141" s="394" cm="1">
        <f t="array" aca="1" ref="Y141" ca="1">IF($Q141="Y",VLOOKUP($P141,INDIRECT($Q$3),Y$5,0)*INDIRECT($P$2),VLOOKUP($P141,INDIRECT($Q$3),Y$5,0))</f>
        <v>91542.647983561998</v>
      </c>
      <c r="Z141" s="394" cm="1">
        <f t="array" aca="1" ref="Z141" ca="1">IF($Q141="Y",VLOOKUP($P141,INDIRECT($Q$3),Z$5,0)*INDIRECT($P$2),VLOOKUP($P141,INDIRECT($Q$3),Z$5,0))</f>
        <v>96710.064907215332</v>
      </c>
      <c r="AA141" s="406" t="str">
        <f t="shared" si="101"/>
        <v>05407C</v>
      </c>
      <c r="AB141" s="406" t="str">
        <f t="shared" si="103"/>
        <v>Y</v>
      </c>
      <c r="AC141" s="412" t="str">
        <f t="shared" si="104"/>
        <v>Homeowner Navigation Program Coordinator</v>
      </c>
      <c r="AD141" s="406">
        <f t="shared" si="105"/>
        <v>40</v>
      </c>
      <c r="AE141" s="398" t="str">
        <f t="shared" si="106"/>
        <v>E</v>
      </c>
      <c r="AF141" s="403">
        <f t="shared" ca="1" si="93"/>
        <v>33.64</v>
      </c>
      <c r="AG141" s="403">
        <f t="shared" ca="1" si="94"/>
        <v>35.43</v>
      </c>
      <c r="AH141" s="403">
        <f t="shared" ca="1" si="95"/>
        <v>37.407999999999994</v>
      </c>
      <c r="AI141" s="403">
        <f t="shared" ca="1" si="96"/>
        <v>39.448</v>
      </c>
      <c r="AJ141" s="403">
        <f t="shared" ca="1" si="97"/>
        <v>41.527000000000001</v>
      </c>
      <c r="AK141" s="403">
        <f t="shared" ca="1" si="98"/>
        <v>44.010999999999996</v>
      </c>
      <c r="AL141" s="403">
        <f t="shared" ca="1" si="99"/>
        <v>46.495999999999995</v>
      </c>
    </row>
    <row r="142" spans="1:39" ht="12.75" customHeight="1">
      <c r="A142" s="259" t="s">
        <v>16</v>
      </c>
      <c r="B142" s="586" t="s">
        <v>673</v>
      </c>
      <c r="C142" s="584">
        <v>29</v>
      </c>
      <c r="D142" s="609" t="s">
        <v>1031</v>
      </c>
      <c r="E142" s="600">
        <v>383</v>
      </c>
      <c r="F142" s="586">
        <v>8</v>
      </c>
      <c r="G142" s="285">
        <f t="shared" ca="1" si="86"/>
        <v>64867.759487017662</v>
      </c>
      <c r="H142" s="285">
        <f t="shared" ca="1" si="87"/>
        <v>68426.31209995762</v>
      </c>
      <c r="I142" s="285">
        <f t="shared" ca="1" si="88"/>
        <v>71981.861714911967</v>
      </c>
      <c r="J142" s="285">
        <f t="shared" ca="1" si="89"/>
        <v>75750.624186844128</v>
      </c>
      <c r="K142" s="285">
        <f t="shared" ca="1" si="90"/>
        <v>79777.644485538229</v>
      </c>
      <c r="L142" s="285">
        <f t="shared" ca="1" si="91"/>
        <v>84776.040493092631</v>
      </c>
      <c r="M142" s="285">
        <f t="shared" ca="1" si="92"/>
        <v>89774.436500647003</v>
      </c>
      <c r="P142" s="409" t="str">
        <f t="shared" si="82"/>
        <v>52983C</v>
      </c>
      <c r="Q142" s="397" t="s">
        <v>826</v>
      </c>
      <c r="R142" s="409" t="str">
        <f t="shared" si="102"/>
        <v>Homeless Response Coordinator</v>
      </c>
      <c r="S142" s="397">
        <f t="shared" si="100"/>
        <v>29</v>
      </c>
      <c r="T142" s="394" cm="1">
        <f t="array" aca="1" ref="T142" ca="1">IF($Q142="Y",VLOOKUP($P142,INDIRECT($Q$3),T$5,0)*INDIRECT($P$2),VLOOKUP($P142,INDIRECT($Q$3),T$5,0))</f>
        <v>64867.759487017662</v>
      </c>
      <c r="U142" s="394" cm="1">
        <f t="array" aca="1" ref="U142" ca="1">IF($Q142="Y",VLOOKUP($P142,INDIRECT($Q$3),U$5,0)*INDIRECT($P$2),VLOOKUP($P142,INDIRECT($Q$3),U$5,0))</f>
        <v>68426.31209995762</v>
      </c>
      <c r="V142" s="394" cm="1">
        <f t="array" aca="1" ref="V142" ca="1">IF($Q142="Y",VLOOKUP($P142,INDIRECT($Q$3),V$5,0)*INDIRECT($P$2),VLOOKUP($P142,INDIRECT($Q$3),V$5,0))</f>
        <v>71981.861714911967</v>
      </c>
      <c r="W142" s="394" cm="1">
        <f t="array" aca="1" ref="W142" ca="1">IF($Q142="Y",VLOOKUP($P142,INDIRECT($Q$3),W$5,0)*INDIRECT($P$2),VLOOKUP($P142,INDIRECT($Q$3),W$5,0))</f>
        <v>75750.624186844128</v>
      </c>
      <c r="X142" s="394" cm="1">
        <f t="array" aca="1" ref="X142" ca="1">IF($Q142="Y",VLOOKUP($P142,INDIRECT($Q$3),X$5,0)*INDIRECT($P$2),VLOOKUP($P142,INDIRECT($Q$3),X$5,0))</f>
        <v>79777.644485538229</v>
      </c>
      <c r="Y142" s="394" cm="1">
        <f t="array" aca="1" ref="Y142" ca="1">IF($Q142="Y",VLOOKUP($P142,INDIRECT($Q$3),Y$5,0)*INDIRECT($P$2),VLOOKUP($P142,INDIRECT($Q$3),Y$5,0))</f>
        <v>84776.040493092631</v>
      </c>
      <c r="Z142" s="394" cm="1">
        <f t="array" aca="1" ref="Z142" ca="1">IF($Q142="Y",VLOOKUP($P142,INDIRECT($Q$3),Z$5,0)*INDIRECT($P$2),VLOOKUP($P142,INDIRECT($Q$3),Z$5,0))</f>
        <v>89774.436500647003</v>
      </c>
      <c r="AA142" s="406" t="str">
        <f t="shared" si="101"/>
        <v>52983C</v>
      </c>
      <c r="AB142" s="406" t="str">
        <f t="shared" si="103"/>
        <v>Y</v>
      </c>
      <c r="AC142" s="412" t="str">
        <f t="shared" si="104"/>
        <v>Homeless Response Coordinator</v>
      </c>
      <c r="AD142" s="406">
        <f t="shared" si="105"/>
        <v>29</v>
      </c>
      <c r="AE142" s="398" t="str">
        <f t="shared" si="106"/>
        <v>E</v>
      </c>
      <c r="AF142" s="403">
        <f t="shared" ca="1" si="93"/>
        <v>31.187000000000001</v>
      </c>
      <c r="AG142" s="403">
        <f t="shared" ca="1" si="94"/>
        <v>32.897999999999996</v>
      </c>
      <c r="AH142" s="403">
        <f t="shared" ca="1" si="95"/>
        <v>34.606999999999999</v>
      </c>
      <c r="AI142" s="403">
        <f t="shared" ca="1" si="96"/>
        <v>36.418999999999997</v>
      </c>
      <c r="AJ142" s="403">
        <f t="shared" ca="1" si="97"/>
        <v>38.354999999999997</v>
      </c>
      <c r="AK142" s="403">
        <f t="shared" ca="1" si="98"/>
        <v>40.757999999999996</v>
      </c>
      <c r="AL142" s="403">
        <f t="shared" ca="1" si="99"/>
        <v>43.160999999999994</v>
      </c>
    </row>
    <row r="143" spans="1:39" ht="12.75" customHeight="1">
      <c r="A143" s="259" t="s">
        <v>16</v>
      </c>
      <c r="B143" s="586" t="s">
        <v>475</v>
      </c>
      <c r="C143" s="584">
        <v>21</v>
      </c>
      <c r="D143" s="609" t="s">
        <v>678</v>
      </c>
      <c r="E143" s="600">
        <v>533</v>
      </c>
      <c r="F143" s="586">
        <v>11</v>
      </c>
      <c r="G143" s="285">
        <f t="shared" ca="1" si="86"/>
        <v>95746.554265107756</v>
      </c>
      <c r="H143" s="285">
        <f t="shared" ca="1" si="87"/>
        <v>98960.132276569042</v>
      </c>
      <c r="I143" s="285">
        <f t="shared" ca="1" si="88"/>
        <v>103083.97682505779</v>
      </c>
      <c r="J143" s="285">
        <f t="shared" ca="1" si="89"/>
        <v>107379.08633680946</v>
      </c>
      <c r="K143" s="285">
        <f t="shared" ca="1" si="90"/>
        <v>111853.55206993099</v>
      </c>
      <c r="L143" s="285">
        <f t="shared" ca="1" si="91"/>
        <v>116514.11673951143</v>
      </c>
      <c r="M143" s="285">
        <f t="shared" ca="1" si="92"/>
        <v>121368.87160365771</v>
      </c>
      <c r="P143" s="409" t="str">
        <f t="shared" si="82"/>
        <v>05402C</v>
      </c>
      <c r="Q143" s="397" t="s">
        <v>826</v>
      </c>
      <c r="R143" s="409" t="str">
        <f t="shared" si="102"/>
        <v xml:space="preserve">Housing &amp; Equitable Development Policy Coordinator </v>
      </c>
      <c r="S143" s="397">
        <f t="shared" si="100"/>
        <v>21</v>
      </c>
      <c r="T143" s="394" cm="1">
        <f t="array" aca="1" ref="T143" ca="1">IF($Q143="Y",VLOOKUP($P143,INDIRECT($Q$3),T$5,0)*INDIRECT($P$2),VLOOKUP($P143,INDIRECT($Q$3),T$5,0))</f>
        <v>95746.554265107756</v>
      </c>
      <c r="U143" s="394" cm="1">
        <f t="array" aca="1" ref="U143" ca="1">IF($Q143="Y",VLOOKUP($P143,INDIRECT($Q$3),U$5,0)*INDIRECT($P$2),VLOOKUP($P143,INDIRECT($Q$3),U$5,0))</f>
        <v>98960.132276569042</v>
      </c>
      <c r="V143" s="394" cm="1">
        <f t="array" aca="1" ref="V143" ca="1">IF($Q143="Y",VLOOKUP($P143,INDIRECT($Q$3),V$5,0)*INDIRECT($P$2),VLOOKUP($P143,INDIRECT($Q$3),V$5,0))</f>
        <v>103083.97682505779</v>
      </c>
      <c r="W143" s="394" cm="1">
        <f t="array" aca="1" ref="W143" ca="1">IF($Q143="Y",VLOOKUP($P143,INDIRECT($Q$3),W$5,0)*INDIRECT($P$2),VLOOKUP($P143,INDIRECT($Q$3),W$5,0))</f>
        <v>107379.08633680946</v>
      </c>
      <c r="X143" s="394" cm="1">
        <f t="array" aca="1" ref="X143" ca="1">IF($Q143="Y",VLOOKUP($P143,INDIRECT($Q$3),X$5,0)*INDIRECT($P$2),VLOOKUP($P143,INDIRECT($Q$3),X$5,0))</f>
        <v>111853.55206993099</v>
      </c>
      <c r="Y143" s="394" cm="1">
        <f t="array" aca="1" ref="Y143" ca="1">IF($Q143="Y",VLOOKUP($P143,INDIRECT($Q$3),Y$5,0)*INDIRECT($P$2),VLOOKUP($P143,INDIRECT($Q$3),Y$5,0))</f>
        <v>116514.11673951143</v>
      </c>
      <c r="Z143" s="394" cm="1">
        <f t="array" aca="1" ref="Z143" ca="1">IF($Q143="Y",VLOOKUP($P143,INDIRECT($Q$3),Z$5,0)*INDIRECT($P$2),VLOOKUP($P143,INDIRECT($Q$3),Z$5,0))</f>
        <v>121368.87160365771</v>
      </c>
      <c r="AA143" s="406" t="str">
        <f t="shared" si="101"/>
        <v>05402C</v>
      </c>
      <c r="AB143" s="406" t="str">
        <f t="shared" si="103"/>
        <v>Y</v>
      </c>
      <c r="AC143" s="412" t="str">
        <f t="shared" si="104"/>
        <v xml:space="preserve">Housing &amp; Equitable Development Policy Coordinator </v>
      </c>
      <c r="AD143" s="406">
        <f t="shared" si="105"/>
        <v>21</v>
      </c>
      <c r="AE143" s="398" t="str">
        <f t="shared" si="106"/>
        <v>E</v>
      </c>
      <c r="AF143" s="403">
        <f t="shared" ca="1" si="93"/>
        <v>46.031999999999996</v>
      </c>
      <c r="AG143" s="403">
        <f t="shared" ca="1" si="94"/>
        <v>47.576999999999998</v>
      </c>
      <c r="AH143" s="403">
        <f t="shared" ca="1" si="95"/>
        <v>49.559999999999995</v>
      </c>
      <c r="AI143" s="403">
        <f t="shared" ca="1" si="96"/>
        <v>51.625</v>
      </c>
      <c r="AJ143" s="403">
        <f t="shared" ca="1" si="97"/>
        <v>53.775999999999996</v>
      </c>
      <c r="AK143" s="403">
        <f t="shared" ca="1" si="98"/>
        <v>56.016999999999996</v>
      </c>
      <c r="AL143" s="403">
        <f t="shared" ca="1" si="99"/>
        <v>58.350999999999999</v>
      </c>
    </row>
    <row r="144" spans="1:39" ht="12.75" customHeight="1">
      <c r="A144" s="272" t="s">
        <v>91</v>
      </c>
      <c r="B144" s="584" t="s">
        <v>477</v>
      </c>
      <c r="C144" s="584">
        <v>61</v>
      </c>
      <c r="D144" s="598" t="s">
        <v>468</v>
      </c>
      <c r="E144" s="600">
        <v>345</v>
      </c>
      <c r="F144" s="586">
        <v>7</v>
      </c>
      <c r="G144" s="285">
        <f t="shared" ca="1" si="86"/>
        <v>29.097317981658481</v>
      </c>
      <c r="H144" s="285">
        <f t="shared" ca="1" si="87"/>
        <v>30.633466951217109</v>
      </c>
      <c r="I144" s="285">
        <f t="shared" ca="1" si="88"/>
        <v>32.267790854920463</v>
      </c>
      <c r="J144" s="285">
        <f t="shared" ca="1" si="89"/>
        <v>33.943983480538485</v>
      </c>
      <c r="K144" s="285">
        <f t="shared" ca="1" si="90"/>
        <v>35.741451024805862</v>
      </c>
      <c r="L144" s="285">
        <f t="shared" ca="1" si="91"/>
        <v>37.908201129485263</v>
      </c>
      <c r="M144" s="285">
        <f t="shared" ca="1" si="92"/>
        <v>40.074951234164665</v>
      </c>
      <c r="P144" s="409" t="str">
        <f t="shared" si="82"/>
        <v>05413C</v>
      </c>
      <c r="Q144" s="397" t="s">
        <v>826</v>
      </c>
      <c r="R144" s="409" t="str">
        <f t="shared" si="102"/>
        <v>HR Business Applications Analyst</v>
      </c>
      <c r="S144" s="397">
        <f t="shared" si="100"/>
        <v>61</v>
      </c>
      <c r="T144" s="394" cm="1">
        <f t="array" aca="1" ref="T144" ca="1">IF($Q144="Y",VLOOKUP($P144,INDIRECT($Q$3),T$5,0)*INDIRECT($P$2),VLOOKUP($P144,INDIRECT($Q$3),T$5,0))</f>
        <v>29.097317981658481</v>
      </c>
      <c r="U144" s="394" cm="1">
        <f t="array" aca="1" ref="U144" ca="1">IF($Q144="Y",VLOOKUP($P144,INDIRECT($Q$3),U$5,0)*INDIRECT($P$2),VLOOKUP($P144,INDIRECT($Q$3),U$5,0))</f>
        <v>30.633466951217109</v>
      </c>
      <c r="V144" s="394" cm="1">
        <f t="array" aca="1" ref="V144" ca="1">IF($Q144="Y",VLOOKUP($P144,INDIRECT($Q$3),V$5,0)*INDIRECT($P$2),VLOOKUP($P144,INDIRECT($Q$3),V$5,0))</f>
        <v>32.267790854920463</v>
      </c>
      <c r="W144" s="394" cm="1">
        <f t="array" aca="1" ref="W144" ca="1">IF($Q144="Y",VLOOKUP($P144,INDIRECT($Q$3),W$5,0)*INDIRECT($P$2),VLOOKUP($P144,INDIRECT($Q$3),W$5,0))</f>
        <v>33.943983480538485</v>
      </c>
      <c r="X144" s="394" cm="1">
        <f t="array" aca="1" ref="X144" ca="1">IF($Q144="Y",VLOOKUP($P144,INDIRECT($Q$3),X$5,0)*INDIRECT($P$2),VLOOKUP($P144,INDIRECT($Q$3),X$5,0))</f>
        <v>35.741451024805862</v>
      </c>
      <c r="Y144" s="394" cm="1">
        <f t="array" aca="1" ref="Y144" ca="1">IF($Q144="Y",VLOOKUP($P144,INDIRECT($Q$3),Y$5,0)*INDIRECT($P$2),VLOOKUP($P144,INDIRECT($Q$3),Y$5,0))</f>
        <v>37.908201129485263</v>
      </c>
      <c r="Z144" s="394" cm="1">
        <f t="array" aca="1" ref="Z144" ca="1">IF($Q144="Y",VLOOKUP($P144,INDIRECT($Q$3),Z$5,0)*INDIRECT($P$2),VLOOKUP($P144,INDIRECT($Q$3),Z$5,0))</f>
        <v>40.074951234164665</v>
      </c>
      <c r="AA144" s="406" t="str">
        <f t="shared" si="101"/>
        <v>05413C</v>
      </c>
      <c r="AB144" s="406" t="str">
        <f t="shared" si="103"/>
        <v>Y</v>
      </c>
      <c r="AC144" s="412" t="str">
        <f t="shared" si="104"/>
        <v>HR Business Applications Analyst</v>
      </c>
      <c r="AD144" s="406">
        <f t="shared" si="105"/>
        <v>61</v>
      </c>
      <c r="AE144" s="398" t="str">
        <f t="shared" si="106"/>
        <v>N</v>
      </c>
      <c r="AF144" s="403">
        <f t="shared" ca="1" si="93"/>
        <v>29.097000000000001</v>
      </c>
      <c r="AG144" s="403">
        <f t="shared" ca="1" si="94"/>
        <v>30.632999999999999</v>
      </c>
      <c r="AH144" s="403">
        <f t="shared" ca="1" si="95"/>
        <v>32.268000000000001</v>
      </c>
      <c r="AI144" s="403">
        <f t="shared" ca="1" si="96"/>
        <v>33.944000000000003</v>
      </c>
      <c r="AJ144" s="403">
        <f t="shared" ca="1" si="97"/>
        <v>35.741</v>
      </c>
      <c r="AK144" s="403">
        <f t="shared" ca="1" si="98"/>
        <v>37.908000000000001</v>
      </c>
      <c r="AL144" s="403">
        <f t="shared" ca="1" si="99"/>
        <v>40.075000000000003</v>
      </c>
    </row>
    <row r="145" spans="1:39" ht="12.75" customHeight="1">
      <c r="A145" s="259" t="s">
        <v>16</v>
      </c>
      <c r="B145" s="584" t="s">
        <v>423</v>
      </c>
      <c r="C145" s="584">
        <v>35</v>
      </c>
      <c r="D145" s="606" t="s">
        <v>410</v>
      </c>
      <c r="E145" s="600">
        <v>363</v>
      </c>
      <c r="F145" s="586">
        <v>8</v>
      </c>
      <c r="G145" s="285">
        <f t="shared" ca="1" si="86"/>
        <v>64867.759487017662</v>
      </c>
      <c r="H145" s="285">
        <f t="shared" ca="1" si="87"/>
        <v>68426.31209995762</v>
      </c>
      <c r="I145" s="285">
        <f t="shared" ca="1" si="88"/>
        <v>71981.861714911967</v>
      </c>
      <c r="J145" s="285">
        <f t="shared" ca="1" si="89"/>
        <v>75750.624186844128</v>
      </c>
      <c r="K145" s="285">
        <f t="shared" ca="1" si="90"/>
        <v>79777.644485538229</v>
      </c>
      <c r="L145" s="285">
        <f t="shared" ca="1" si="91"/>
        <v>85278.01790303897</v>
      </c>
      <c r="M145" s="285">
        <f t="shared" ca="1" si="92"/>
        <v>90778.391320539726</v>
      </c>
      <c r="P145" s="409" t="str">
        <f t="shared" si="82"/>
        <v>10082C</v>
      </c>
      <c r="Q145" s="397" t="s">
        <v>826</v>
      </c>
      <c r="R145" s="409" t="str">
        <f t="shared" si="102"/>
        <v>Information Technology Collaboration Analyst I</v>
      </c>
      <c r="S145" s="397">
        <f t="shared" si="100"/>
        <v>35</v>
      </c>
      <c r="T145" s="394" cm="1">
        <f t="array" aca="1" ref="T145" ca="1">IF($Q145="Y",VLOOKUP($P145,INDIRECT($Q$3),T$5,0)*INDIRECT($P$2),VLOOKUP($P145,INDIRECT($Q$3),T$5,0))</f>
        <v>64867.759487017662</v>
      </c>
      <c r="U145" s="394" cm="1">
        <f t="array" aca="1" ref="U145" ca="1">IF($Q145="Y",VLOOKUP($P145,INDIRECT($Q$3),U$5,0)*INDIRECT($P$2),VLOOKUP($P145,INDIRECT($Q$3),U$5,0))</f>
        <v>68426.31209995762</v>
      </c>
      <c r="V145" s="394" cm="1">
        <f t="array" aca="1" ref="V145" ca="1">IF($Q145="Y",VLOOKUP($P145,INDIRECT($Q$3),V$5,0)*INDIRECT($P$2),VLOOKUP($P145,INDIRECT($Q$3),V$5,0))</f>
        <v>71981.861714911967</v>
      </c>
      <c r="W145" s="394" cm="1">
        <f t="array" aca="1" ref="W145" ca="1">IF($Q145="Y",VLOOKUP($P145,INDIRECT($Q$3),W$5,0)*INDIRECT($P$2),VLOOKUP($P145,INDIRECT($Q$3),W$5,0))</f>
        <v>75750.624186844128</v>
      </c>
      <c r="X145" s="394" cm="1">
        <f t="array" aca="1" ref="X145" ca="1">IF($Q145="Y",VLOOKUP($P145,INDIRECT($Q$3),X$5,0)*INDIRECT($P$2),VLOOKUP($P145,INDIRECT($Q$3),X$5,0))</f>
        <v>79777.644485538229</v>
      </c>
      <c r="Y145" s="394" cm="1">
        <f t="array" aca="1" ref="Y145" ca="1">IF($Q145="Y",VLOOKUP($P145,INDIRECT($Q$3),Y$5,0)*INDIRECT($P$2),VLOOKUP($P145,INDIRECT($Q$3),Y$5,0))</f>
        <v>85278.01790303897</v>
      </c>
      <c r="Z145" s="394" cm="1">
        <f t="array" aca="1" ref="Z145" ca="1">IF($Q145="Y",VLOOKUP($P145,INDIRECT($Q$3),Z$5,0)*INDIRECT($P$2),VLOOKUP($P145,INDIRECT($Q$3),Z$5,0))</f>
        <v>90778.391320539726</v>
      </c>
      <c r="AA145" s="406" t="str">
        <f t="shared" si="101"/>
        <v>10082C</v>
      </c>
      <c r="AB145" s="406" t="str">
        <f t="shared" si="103"/>
        <v>Y</v>
      </c>
      <c r="AC145" s="412" t="str">
        <f t="shared" si="104"/>
        <v>Information Technology Collaboration Analyst I</v>
      </c>
      <c r="AD145" s="406">
        <f t="shared" si="105"/>
        <v>35</v>
      </c>
      <c r="AE145" s="398" t="str">
        <f t="shared" si="106"/>
        <v>E</v>
      </c>
      <c r="AF145" s="403">
        <f t="shared" ca="1" si="93"/>
        <v>31.187000000000001</v>
      </c>
      <c r="AG145" s="403">
        <f t="shared" ca="1" si="94"/>
        <v>32.897999999999996</v>
      </c>
      <c r="AH145" s="403">
        <f t="shared" ca="1" si="95"/>
        <v>34.606999999999999</v>
      </c>
      <c r="AI145" s="403">
        <f t="shared" ca="1" si="96"/>
        <v>36.418999999999997</v>
      </c>
      <c r="AJ145" s="403">
        <f t="shared" ca="1" si="97"/>
        <v>38.354999999999997</v>
      </c>
      <c r="AK145" s="403">
        <f t="shared" ca="1" si="98"/>
        <v>41</v>
      </c>
      <c r="AL145" s="403">
        <f t="shared" ca="1" si="99"/>
        <v>43.643999999999998</v>
      </c>
    </row>
    <row r="146" spans="1:39">
      <c r="A146" s="259" t="s">
        <v>16</v>
      </c>
      <c r="B146" s="584" t="s">
        <v>424</v>
      </c>
      <c r="C146" s="584">
        <v>99</v>
      </c>
      <c r="D146" s="606" t="s">
        <v>411</v>
      </c>
      <c r="E146" s="600">
        <v>413</v>
      </c>
      <c r="F146" s="586">
        <v>9</v>
      </c>
      <c r="G146" s="285">
        <f t="shared" ca="1" si="86"/>
        <v>72539.72564769951</v>
      </c>
      <c r="H146" s="285">
        <f t="shared" ca="1" si="87"/>
        <v>76359.884430155304</v>
      </c>
      <c r="I146" s="285">
        <f t="shared" ca="1" si="88"/>
        <v>80390.832650214536</v>
      </c>
      <c r="J146" s="285">
        <f t="shared" ca="1" si="89"/>
        <v>84587.810622901816</v>
      </c>
      <c r="K146" s="285">
        <f t="shared" ca="1" si="90"/>
        <v>89041.776154203108</v>
      </c>
      <c r="L146" s="285">
        <f t="shared" ca="1" si="91"/>
        <v>94430.079602493541</v>
      </c>
      <c r="M146" s="285">
        <f t="shared" ca="1" si="92"/>
        <v>99817.205112838943</v>
      </c>
      <c r="P146" s="409" t="str">
        <f t="shared" si="82"/>
        <v>10083C</v>
      </c>
      <c r="Q146" s="397" t="s">
        <v>826</v>
      </c>
      <c r="R146" s="409" t="str">
        <f t="shared" si="102"/>
        <v>Information Technology Collaboration Analyst II</v>
      </c>
      <c r="S146" s="397">
        <f t="shared" si="100"/>
        <v>99</v>
      </c>
      <c r="T146" s="394" cm="1">
        <f t="array" aca="1" ref="T146" ca="1">IF($Q146="Y",VLOOKUP($P146,INDIRECT($Q$3),T$5,0)*INDIRECT($P$2),VLOOKUP($P146,INDIRECT($Q$3),T$5,0))</f>
        <v>72539.72564769951</v>
      </c>
      <c r="U146" s="394" cm="1">
        <f t="array" aca="1" ref="U146" ca="1">IF($Q146="Y",VLOOKUP($P146,INDIRECT($Q$3),U$5,0)*INDIRECT($P$2),VLOOKUP($P146,INDIRECT($Q$3),U$5,0))</f>
        <v>76359.884430155304</v>
      </c>
      <c r="V146" s="394" cm="1">
        <f t="array" aca="1" ref="V146" ca="1">IF($Q146="Y",VLOOKUP($P146,INDIRECT($Q$3),V$5,0)*INDIRECT($P$2),VLOOKUP($P146,INDIRECT($Q$3),V$5,0))</f>
        <v>80390.832650214536</v>
      </c>
      <c r="W146" s="394" cm="1">
        <f t="array" aca="1" ref="W146" ca="1">IF($Q146="Y",VLOOKUP($P146,INDIRECT($Q$3),W$5,0)*INDIRECT($P$2),VLOOKUP($P146,INDIRECT($Q$3),W$5,0))</f>
        <v>84587.810622901816</v>
      </c>
      <c r="X146" s="394" cm="1">
        <f t="array" aca="1" ref="X146" ca="1">IF($Q146="Y",VLOOKUP($P146,INDIRECT($Q$3),X$5,0)*INDIRECT($P$2),VLOOKUP($P146,INDIRECT($Q$3),X$5,0))</f>
        <v>89041.776154203108</v>
      </c>
      <c r="Y146" s="394" cm="1">
        <f t="array" aca="1" ref="Y146" ca="1">IF($Q146="Y",VLOOKUP($P146,INDIRECT($Q$3),Y$5,0)*INDIRECT($P$2),VLOOKUP($P146,INDIRECT($Q$3),Y$5,0))</f>
        <v>94430.079602493541</v>
      </c>
      <c r="Z146" s="394" cm="1">
        <f t="array" aca="1" ref="Z146" ca="1">IF($Q146="Y",VLOOKUP($P146,INDIRECT($Q$3),Z$5,0)*INDIRECT($P$2),VLOOKUP($P146,INDIRECT($Q$3),Z$5,0))</f>
        <v>99817.205112838943</v>
      </c>
      <c r="AA146" s="406" t="str">
        <f t="shared" si="101"/>
        <v>10083C</v>
      </c>
      <c r="AB146" s="406" t="str">
        <f t="shared" si="103"/>
        <v>Y</v>
      </c>
      <c r="AC146" s="412" t="str">
        <f t="shared" si="104"/>
        <v>Information Technology Collaboration Analyst II</v>
      </c>
      <c r="AD146" s="406">
        <f t="shared" si="105"/>
        <v>99</v>
      </c>
      <c r="AE146" s="398" t="str">
        <f t="shared" si="106"/>
        <v>E</v>
      </c>
      <c r="AF146" s="403">
        <f t="shared" ca="1" si="93"/>
        <v>34.875</v>
      </c>
      <c r="AG146" s="403">
        <f t="shared" ca="1" si="94"/>
        <v>36.711999999999996</v>
      </c>
      <c r="AH146" s="403">
        <f t="shared" ca="1" si="95"/>
        <v>38.65</v>
      </c>
      <c r="AI146" s="403">
        <f t="shared" ca="1" si="96"/>
        <v>40.667999999999999</v>
      </c>
      <c r="AJ146" s="403">
        <f t="shared" ca="1" si="97"/>
        <v>42.808999999999997</v>
      </c>
      <c r="AK146" s="403">
        <f t="shared" ca="1" si="98"/>
        <v>45.4</v>
      </c>
      <c r="AL146" s="403">
        <f t="shared" ca="1" si="99"/>
        <v>47.989999999999995</v>
      </c>
    </row>
    <row r="147" spans="1:39">
      <c r="A147" s="259" t="s">
        <v>16</v>
      </c>
      <c r="B147" s="584" t="s">
        <v>768</v>
      </c>
      <c r="C147" s="584">
        <v>99</v>
      </c>
      <c r="D147" s="606" t="s">
        <v>757</v>
      </c>
      <c r="E147" s="600">
        <v>413</v>
      </c>
      <c r="F147" s="586">
        <v>9</v>
      </c>
      <c r="G147" s="285">
        <f t="shared" ca="1" si="86"/>
        <v>72539.72564769951</v>
      </c>
      <c r="H147" s="285">
        <f t="shared" ca="1" si="87"/>
        <v>76359.884430155304</v>
      </c>
      <c r="I147" s="285">
        <f t="shared" ca="1" si="88"/>
        <v>80390.832650214536</v>
      </c>
      <c r="J147" s="285">
        <f t="shared" ca="1" si="89"/>
        <v>84587.810622901816</v>
      </c>
      <c r="K147" s="285">
        <f t="shared" ca="1" si="90"/>
        <v>89041.776154203108</v>
      </c>
      <c r="L147" s="285">
        <f t="shared" ca="1" si="91"/>
        <v>94430.079602493541</v>
      </c>
      <c r="M147" s="285">
        <f t="shared" ca="1" si="92"/>
        <v>99817.205112838943</v>
      </c>
      <c r="P147" s="409" t="str">
        <f t="shared" si="82"/>
        <v>53018C</v>
      </c>
      <c r="Q147" s="397" t="s">
        <v>826</v>
      </c>
      <c r="R147" s="409" t="str">
        <f t="shared" si="102"/>
        <v>Information Technology Collaboration Analyst II - CPED</v>
      </c>
      <c r="S147" s="397">
        <f t="shared" si="100"/>
        <v>99</v>
      </c>
      <c r="T147" s="394" cm="1">
        <f t="array" aca="1" ref="T147" ca="1">IF($Q147="Y",VLOOKUP($P147,INDIRECT($Q$3),T$5,0)*INDIRECT($P$2),VLOOKUP($P147,INDIRECT($Q$3),T$5,0))</f>
        <v>72539.72564769951</v>
      </c>
      <c r="U147" s="394" cm="1">
        <f t="array" aca="1" ref="U147" ca="1">IF($Q147="Y",VLOOKUP($P147,INDIRECT($Q$3),U$5,0)*INDIRECT($P$2),VLOOKUP($P147,INDIRECT($Q$3),U$5,0))</f>
        <v>76359.884430155304</v>
      </c>
      <c r="V147" s="394" cm="1">
        <f t="array" aca="1" ref="V147" ca="1">IF($Q147="Y",VLOOKUP($P147,INDIRECT($Q$3),V$5,0)*INDIRECT($P$2),VLOOKUP($P147,INDIRECT($Q$3),V$5,0))</f>
        <v>80390.832650214536</v>
      </c>
      <c r="W147" s="394" cm="1">
        <f t="array" aca="1" ref="W147" ca="1">IF($Q147="Y",VLOOKUP($P147,INDIRECT($Q$3),W$5,0)*INDIRECT($P$2),VLOOKUP($P147,INDIRECT($Q$3),W$5,0))</f>
        <v>84587.810622901816</v>
      </c>
      <c r="X147" s="394" cm="1">
        <f t="array" aca="1" ref="X147" ca="1">IF($Q147="Y",VLOOKUP($P147,INDIRECT($Q$3),X$5,0)*INDIRECT($P$2),VLOOKUP($P147,INDIRECT($Q$3),X$5,0))</f>
        <v>89041.776154203108</v>
      </c>
      <c r="Y147" s="394" cm="1">
        <f t="array" aca="1" ref="Y147" ca="1">IF($Q147="Y",VLOOKUP($P147,INDIRECT($Q$3),Y$5,0)*INDIRECT($P$2),VLOOKUP($P147,INDIRECT($Q$3),Y$5,0))</f>
        <v>94430.079602493541</v>
      </c>
      <c r="Z147" s="394" cm="1">
        <f t="array" aca="1" ref="Z147" ca="1">IF($Q147="Y",VLOOKUP($P147,INDIRECT($Q$3),Z$5,0)*INDIRECT($P$2),VLOOKUP($P147,INDIRECT($Q$3),Z$5,0))</f>
        <v>99817.205112838943</v>
      </c>
      <c r="AA147" s="406" t="str">
        <f t="shared" si="101"/>
        <v>53018C</v>
      </c>
      <c r="AB147" s="406" t="str">
        <f t="shared" si="103"/>
        <v>Y</v>
      </c>
      <c r="AC147" s="412" t="str">
        <f t="shared" si="104"/>
        <v>Information Technology Collaboration Analyst II - CPED</v>
      </c>
      <c r="AD147" s="406">
        <f t="shared" si="105"/>
        <v>99</v>
      </c>
      <c r="AE147" s="398" t="str">
        <f t="shared" si="106"/>
        <v>E</v>
      </c>
      <c r="AF147" s="403">
        <f t="shared" ca="1" si="93"/>
        <v>34.875</v>
      </c>
      <c r="AG147" s="403">
        <f t="shared" ca="1" si="94"/>
        <v>36.711999999999996</v>
      </c>
      <c r="AH147" s="403">
        <f t="shared" ca="1" si="95"/>
        <v>38.65</v>
      </c>
      <c r="AI147" s="403">
        <f t="shared" ca="1" si="96"/>
        <v>40.667999999999999</v>
      </c>
      <c r="AJ147" s="403">
        <f t="shared" ca="1" si="97"/>
        <v>42.808999999999997</v>
      </c>
      <c r="AK147" s="403">
        <f t="shared" ca="1" si="98"/>
        <v>45.4</v>
      </c>
      <c r="AL147" s="403">
        <f t="shared" ca="1" si="99"/>
        <v>47.989999999999995</v>
      </c>
    </row>
    <row r="148" spans="1:39">
      <c r="A148" s="259" t="s">
        <v>16</v>
      </c>
      <c r="B148" s="584" t="s">
        <v>425</v>
      </c>
      <c r="C148" s="584">
        <v>72</v>
      </c>
      <c r="D148" s="606" t="s">
        <v>412</v>
      </c>
      <c r="E148" s="600">
        <v>470</v>
      </c>
      <c r="F148" s="586">
        <v>10</v>
      </c>
      <c r="G148" s="285">
        <f t="shared" ca="1" si="86"/>
        <v>79396.263741366609</v>
      </c>
      <c r="H148" s="285">
        <f t="shared" ca="1" si="87"/>
        <v>83591.451927254471</v>
      </c>
      <c r="I148" s="285">
        <f t="shared" ca="1" si="88"/>
        <v>87963.816994292923</v>
      </c>
      <c r="J148" s="285">
        <f t="shared" ca="1" si="89"/>
        <v>92588.433892122062</v>
      </c>
      <c r="K148" s="285">
        <f t="shared" ca="1" si="90"/>
        <v>97477.314612684306</v>
      </c>
      <c r="L148" s="285">
        <f t="shared" ca="1" si="91"/>
        <v>103368.5194018175</v>
      </c>
      <c r="M148" s="285">
        <f t="shared" ca="1" si="92"/>
        <v>109258.78584175243</v>
      </c>
      <c r="P148" s="409" t="str">
        <f t="shared" si="82"/>
        <v>10088C</v>
      </c>
      <c r="Q148" s="397" t="s">
        <v>826</v>
      </c>
      <c r="R148" s="409" t="str">
        <f t="shared" si="102"/>
        <v>Information Technology Collaboration Engineer I</v>
      </c>
      <c r="S148" s="397">
        <f t="shared" si="100"/>
        <v>72</v>
      </c>
      <c r="T148" s="394" cm="1">
        <f t="array" aca="1" ref="T148" ca="1">IF($Q148="Y",VLOOKUP($P148,INDIRECT($Q$3),T$5,0)*INDIRECT($P$2),VLOOKUP($P148,INDIRECT($Q$3),T$5,0))</f>
        <v>79396.263741366609</v>
      </c>
      <c r="U148" s="394" cm="1">
        <f t="array" aca="1" ref="U148" ca="1">IF($Q148="Y",VLOOKUP($P148,INDIRECT($Q$3),U$5,0)*INDIRECT($P$2),VLOOKUP($P148,INDIRECT($Q$3),U$5,0))</f>
        <v>83591.451927254471</v>
      </c>
      <c r="V148" s="394" cm="1">
        <f t="array" aca="1" ref="V148" ca="1">IF($Q148="Y",VLOOKUP($P148,INDIRECT($Q$3),V$5,0)*INDIRECT($P$2),VLOOKUP($P148,INDIRECT($Q$3),V$5,0))</f>
        <v>87963.816994292923</v>
      </c>
      <c r="W148" s="394" cm="1">
        <f t="array" aca="1" ref="W148" ca="1">IF($Q148="Y",VLOOKUP($P148,INDIRECT($Q$3),W$5,0)*INDIRECT($P$2),VLOOKUP($P148,INDIRECT($Q$3),W$5,0))</f>
        <v>92588.433892122062</v>
      </c>
      <c r="X148" s="394" cm="1">
        <f t="array" aca="1" ref="X148" ca="1">IF($Q148="Y",VLOOKUP($P148,INDIRECT($Q$3),X$5,0)*INDIRECT($P$2),VLOOKUP($P148,INDIRECT($Q$3),X$5,0))</f>
        <v>97477.314612684306</v>
      </c>
      <c r="Y148" s="394" cm="1">
        <f t="array" aca="1" ref="Y148" ca="1">IF($Q148="Y",VLOOKUP($P148,INDIRECT($Q$3),Y$5,0)*INDIRECT($P$2),VLOOKUP($P148,INDIRECT($Q$3),Y$5,0))</f>
        <v>103368.5194018175</v>
      </c>
      <c r="Z148" s="394" cm="1">
        <f t="array" aca="1" ref="Z148" ca="1">IF($Q148="Y",VLOOKUP($P148,INDIRECT($Q$3),Z$5,0)*INDIRECT($P$2),VLOOKUP($P148,INDIRECT($Q$3),Z$5,0))</f>
        <v>109258.78584175243</v>
      </c>
      <c r="AA148" s="406" t="str">
        <f t="shared" si="101"/>
        <v>10088C</v>
      </c>
      <c r="AB148" s="406" t="str">
        <f t="shared" si="103"/>
        <v>Y</v>
      </c>
      <c r="AC148" s="412" t="str">
        <f t="shared" si="104"/>
        <v>Information Technology Collaboration Engineer I</v>
      </c>
      <c r="AD148" s="406">
        <f t="shared" si="105"/>
        <v>72</v>
      </c>
      <c r="AE148" s="398" t="str">
        <f t="shared" si="106"/>
        <v>E</v>
      </c>
      <c r="AF148" s="403">
        <f t="shared" ca="1" si="93"/>
        <v>38.171999999999997</v>
      </c>
      <c r="AG148" s="403">
        <f t="shared" ca="1" si="94"/>
        <v>40.189</v>
      </c>
      <c r="AH148" s="403">
        <f t="shared" ca="1" si="95"/>
        <v>42.290999999999997</v>
      </c>
      <c r="AI148" s="403">
        <f t="shared" ca="1" si="96"/>
        <v>44.513999999999996</v>
      </c>
      <c r="AJ148" s="403">
        <f t="shared" ca="1" si="97"/>
        <v>46.864999999999995</v>
      </c>
      <c r="AK148" s="403">
        <f t="shared" ca="1" si="98"/>
        <v>49.696999999999996</v>
      </c>
      <c r="AL148" s="403">
        <f t="shared" ca="1" si="99"/>
        <v>52.528999999999996</v>
      </c>
    </row>
    <row r="149" spans="1:39" ht="12.75" customHeight="1">
      <c r="A149" s="259" t="s">
        <v>16</v>
      </c>
      <c r="B149" s="584" t="s">
        <v>426</v>
      </c>
      <c r="C149" s="584">
        <v>65</v>
      </c>
      <c r="D149" s="606" t="s">
        <v>413</v>
      </c>
      <c r="E149" s="600">
        <v>508</v>
      </c>
      <c r="F149" s="586">
        <v>11</v>
      </c>
      <c r="G149" s="285">
        <f t="shared" ca="1" si="86"/>
        <v>84792.651121495786</v>
      </c>
      <c r="H149" s="285">
        <f t="shared" ca="1" si="87"/>
        <v>89249.100132131149</v>
      </c>
      <c r="I149" s="285">
        <f t="shared" ca="1" si="88"/>
        <v>93918.76199974434</v>
      </c>
      <c r="J149" s="285">
        <f t="shared" ca="1" si="89"/>
        <v>98885.72066793227</v>
      </c>
      <c r="K149" s="285">
        <f t="shared" ca="1" si="90"/>
        <v>104071.89818906919</v>
      </c>
      <c r="L149" s="285">
        <f t="shared" ca="1" si="91"/>
        <v>110386.70277615129</v>
      </c>
      <c r="M149" s="285">
        <f t="shared" ca="1" si="92"/>
        <v>116701.50736323326</v>
      </c>
      <c r="P149" s="409" t="str">
        <f t="shared" si="82"/>
        <v>10089C</v>
      </c>
      <c r="Q149" s="397" t="s">
        <v>826</v>
      </c>
      <c r="R149" s="409" t="str">
        <f t="shared" si="102"/>
        <v>Information Technology Collaboration Engineer II</v>
      </c>
      <c r="S149" s="397">
        <f t="shared" si="100"/>
        <v>65</v>
      </c>
      <c r="T149" s="394" cm="1">
        <f t="array" aca="1" ref="T149" ca="1">IF($Q149="Y",VLOOKUP($P149,INDIRECT($Q$3),T$5,0)*INDIRECT($P$2),VLOOKUP($P149,INDIRECT($Q$3),T$5,0))</f>
        <v>84792.651121495786</v>
      </c>
      <c r="U149" s="394" cm="1">
        <f t="array" aca="1" ref="U149" ca="1">IF($Q149="Y",VLOOKUP($P149,INDIRECT($Q$3),U$5,0)*INDIRECT($P$2),VLOOKUP($P149,INDIRECT($Q$3),U$5,0))</f>
        <v>89249.100132131149</v>
      </c>
      <c r="V149" s="394" cm="1">
        <f t="array" aca="1" ref="V149" ca="1">IF($Q149="Y",VLOOKUP($P149,INDIRECT($Q$3),V$5,0)*INDIRECT($P$2),VLOOKUP($P149,INDIRECT($Q$3),V$5,0))</f>
        <v>93918.76199974434</v>
      </c>
      <c r="W149" s="394" cm="1">
        <f t="array" aca="1" ref="W149" ca="1">IF($Q149="Y",VLOOKUP($P149,INDIRECT($Q$3),W$5,0)*INDIRECT($P$2),VLOOKUP($P149,INDIRECT($Q$3),W$5,0))</f>
        <v>98885.72066793227</v>
      </c>
      <c r="X149" s="394" cm="1">
        <f t="array" aca="1" ref="X149" ca="1">IF($Q149="Y",VLOOKUP($P149,INDIRECT($Q$3),X$5,0)*INDIRECT($P$2),VLOOKUP($P149,INDIRECT($Q$3),X$5,0))</f>
        <v>104071.89818906919</v>
      </c>
      <c r="Y149" s="394" cm="1">
        <f t="array" aca="1" ref="Y149" ca="1">IF($Q149="Y",VLOOKUP($P149,INDIRECT($Q$3),Y$5,0)*INDIRECT($P$2),VLOOKUP($P149,INDIRECT($Q$3),Y$5,0))</f>
        <v>110386.70277615129</v>
      </c>
      <c r="Z149" s="394" cm="1">
        <f t="array" aca="1" ref="Z149" ca="1">IF($Q149="Y",VLOOKUP($P149,INDIRECT($Q$3),Z$5,0)*INDIRECT($P$2),VLOOKUP($P149,INDIRECT($Q$3),Z$5,0))</f>
        <v>116701.50736323326</v>
      </c>
      <c r="AA149" s="406" t="str">
        <f t="shared" si="101"/>
        <v>10089C</v>
      </c>
      <c r="AB149" s="406" t="str">
        <f t="shared" si="103"/>
        <v>Y</v>
      </c>
      <c r="AC149" s="412" t="str">
        <f t="shared" si="104"/>
        <v>Information Technology Collaboration Engineer II</v>
      </c>
      <c r="AD149" s="406">
        <f t="shared" si="105"/>
        <v>65</v>
      </c>
      <c r="AE149" s="398" t="str">
        <f t="shared" si="106"/>
        <v>E</v>
      </c>
      <c r="AF149" s="403">
        <f t="shared" ca="1" si="93"/>
        <v>40.765999999999998</v>
      </c>
      <c r="AG149" s="403">
        <f t="shared" ca="1" si="94"/>
        <v>42.908999999999999</v>
      </c>
      <c r="AH149" s="403">
        <f t="shared" ca="1" si="95"/>
        <v>45.153999999999996</v>
      </c>
      <c r="AI149" s="403">
        <f t="shared" ca="1" si="96"/>
        <v>47.541999999999994</v>
      </c>
      <c r="AJ149" s="403">
        <f t="shared" ca="1" si="97"/>
        <v>50.034999999999997</v>
      </c>
      <c r="AK149" s="403">
        <f t="shared" ca="1" si="98"/>
        <v>53.070999999999998</v>
      </c>
      <c r="AL149" s="403">
        <f t="shared" ca="1" si="99"/>
        <v>56.106999999999999</v>
      </c>
    </row>
    <row r="150" spans="1:39" ht="12.75" customHeight="1">
      <c r="A150" s="259" t="s">
        <v>16</v>
      </c>
      <c r="B150" s="584" t="s">
        <v>443</v>
      </c>
      <c r="C150" s="584">
        <v>65</v>
      </c>
      <c r="D150" s="606" t="s">
        <v>428</v>
      </c>
      <c r="E150" s="600">
        <v>508</v>
      </c>
      <c r="F150" s="586">
        <v>11</v>
      </c>
      <c r="G150" s="285">
        <f t="shared" ca="1" si="86"/>
        <v>84792.651121495786</v>
      </c>
      <c r="H150" s="285">
        <f t="shared" ca="1" si="87"/>
        <v>89249.100132131149</v>
      </c>
      <c r="I150" s="285">
        <f t="shared" ca="1" si="88"/>
        <v>93918.76199974434</v>
      </c>
      <c r="J150" s="285">
        <f t="shared" ca="1" si="89"/>
        <v>98885.72066793227</v>
      </c>
      <c r="K150" s="285">
        <f t="shared" ca="1" si="90"/>
        <v>104071.89818906919</v>
      </c>
      <c r="L150" s="285">
        <f t="shared" ca="1" si="91"/>
        <v>110386.70277615129</v>
      </c>
      <c r="M150" s="285">
        <f t="shared" ca="1" si="92"/>
        <v>116701.50736323326</v>
      </c>
      <c r="P150" s="409" t="str">
        <f t="shared" si="82"/>
        <v>05768C</v>
      </c>
      <c r="Q150" s="397" t="s">
        <v>826</v>
      </c>
      <c r="R150" s="409" t="str">
        <f t="shared" si="102"/>
        <v>Information Technology Security Engineer II</v>
      </c>
      <c r="S150" s="397">
        <f t="shared" si="100"/>
        <v>65</v>
      </c>
      <c r="T150" s="394" cm="1">
        <f t="array" aca="1" ref="T150" ca="1">IF($Q150="Y",VLOOKUP($P150,INDIRECT($Q$3),T$5,0)*INDIRECT($P$2),VLOOKUP($P150,INDIRECT($Q$3),T$5,0))</f>
        <v>84792.651121495786</v>
      </c>
      <c r="U150" s="394" cm="1">
        <f t="array" aca="1" ref="U150" ca="1">IF($Q150="Y",VLOOKUP($P150,INDIRECT($Q$3),U$5,0)*INDIRECT($P$2),VLOOKUP($P150,INDIRECT($Q$3),U$5,0))</f>
        <v>89249.100132131149</v>
      </c>
      <c r="V150" s="394" cm="1">
        <f t="array" aca="1" ref="V150" ca="1">IF($Q150="Y",VLOOKUP($P150,INDIRECT($Q$3),V$5,0)*INDIRECT($P$2),VLOOKUP($P150,INDIRECT($Q$3),V$5,0))</f>
        <v>93918.76199974434</v>
      </c>
      <c r="W150" s="394" cm="1">
        <f t="array" aca="1" ref="W150" ca="1">IF($Q150="Y",VLOOKUP($P150,INDIRECT($Q$3),W$5,0)*INDIRECT($P$2),VLOOKUP($P150,INDIRECT($Q$3),W$5,0))</f>
        <v>98885.72066793227</v>
      </c>
      <c r="X150" s="394" cm="1">
        <f t="array" aca="1" ref="X150" ca="1">IF($Q150="Y",VLOOKUP($P150,INDIRECT($Q$3),X$5,0)*INDIRECT($P$2),VLOOKUP($P150,INDIRECT($Q$3),X$5,0))</f>
        <v>104071.89818906919</v>
      </c>
      <c r="Y150" s="394" cm="1">
        <f t="array" aca="1" ref="Y150" ca="1">IF($Q150="Y",VLOOKUP($P150,INDIRECT($Q$3),Y$5,0)*INDIRECT($P$2),VLOOKUP($P150,INDIRECT($Q$3),Y$5,0))</f>
        <v>110386.70277615129</v>
      </c>
      <c r="Z150" s="394" cm="1">
        <f t="array" aca="1" ref="Z150" ca="1">IF($Q150="Y",VLOOKUP($P150,INDIRECT($Q$3),Z$5,0)*INDIRECT($P$2),VLOOKUP($P150,INDIRECT($Q$3),Z$5,0))</f>
        <v>116701.50736323326</v>
      </c>
      <c r="AA150" s="406" t="str">
        <f t="shared" si="101"/>
        <v>05768C</v>
      </c>
      <c r="AB150" s="406" t="str">
        <f t="shared" si="103"/>
        <v>Y</v>
      </c>
      <c r="AC150" s="412" t="str">
        <f t="shared" si="104"/>
        <v>Information Technology Security Engineer II</v>
      </c>
      <c r="AD150" s="406">
        <f t="shared" si="105"/>
        <v>65</v>
      </c>
      <c r="AE150" s="398" t="str">
        <f t="shared" si="106"/>
        <v>E</v>
      </c>
      <c r="AF150" s="403">
        <f t="shared" ca="1" si="93"/>
        <v>40.765999999999998</v>
      </c>
      <c r="AG150" s="403">
        <f t="shared" ca="1" si="94"/>
        <v>42.908999999999999</v>
      </c>
      <c r="AH150" s="403">
        <f t="shared" ca="1" si="95"/>
        <v>45.153999999999996</v>
      </c>
      <c r="AI150" s="403">
        <f t="shared" ca="1" si="96"/>
        <v>47.541999999999994</v>
      </c>
      <c r="AJ150" s="403">
        <f t="shared" ca="1" si="97"/>
        <v>50.034999999999997</v>
      </c>
      <c r="AK150" s="403">
        <f t="shared" ca="1" si="98"/>
        <v>53.070999999999998</v>
      </c>
      <c r="AL150" s="403">
        <f t="shared" ca="1" si="99"/>
        <v>56.106999999999999</v>
      </c>
    </row>
    <row r="151" spans="1:39" ht="12.75" customHeight="1">
      <c r="A151" s="259" t="s">
        <v>16</v>
      </c>
      <c r="B151" s="584" t="s">
        <v>533</v>
      </c>
      <c r="C151" s="584">
        <v>104</v>
      </c>
      <c r="D151" s="606" t="s">
        <v>534</v>
      </c>
      <c r="E151" s="600">
        <v>545</v>
      </c>
      <c r="F151" s="586">
        <v>12</v>
      </c>
      <c r="G151" s="285">
        <f t="shared" ca="1" si="86"/>
        <v>94189.328545995362</v>
      </c>
      <c r="H151" s="285">
        <f t="shared" ca="1" si="87"/>
        <v>99146.660899917493</v>
      </c>
      <c r="I151" s="285">
        <f t="shared" ca="1" si="88"/>
        <v>104364.90584671641</v>
      </c>
      <c r="J151" s="285">
        <f t="shared" ca="1" si="89"/>
        <v>109857.7961737071</v>
      </c>
      <c r="K151" s="285">
        <f t="shared" ca="1" si="90"/>
        <v>115639.78568848952</v>
      </c>
      <c r="L151" s="285">
        <f t="shared" ca="1" si="91"/>
        <v>121726.08953158444</v>
      </c>
      <c r="M151" s="285">
        <f t="shared" ca="1" si="92"/>
        <v>128132.72564085896</v>
      </c>
      <c r="P151" s="409" t="str">
        <f t="shared" si="82"/>
        <v>05767C</v>
      </c>
      <c r="Q151" s="397" t="s">
        <v>826</v>
      </c>
      <c r="R151" s="409" t="str">
        <f t="shared" si="102"/>
        <v>Information Technology Security Engineer III</v>
      </c>
      <c r="S151" s="397">
        <f t="shared" si="100"/>
        <v>104</v>
      </c>
      <c r="T151" s="394" cm="1">
        <f t="array" aca="1" ref="T151" ca="1">IF($Q151="Y",VLOOKUP($P151,INDIRECT($Q$3),T$5,0)*INDIRECT($P$2),VLOOKUP($P151,INDIRECT($Q$3),T$5,0))</f>
        <v>94189.328545995362</v>
      </c>
      <c r="U151" s="394" cm="1">
        <f t="array" aca="1" ref="U151" ca="1">IF($Q151="Y",VLOOKUP($P151,INDIRECT($Q$3),U$5,0)*INDIRECT($P$2),VLOOKUP($P151,INDIRECT($Q$3),U$5,0))</f>
        <v>99146.660899917493</v>
      </c>
      <c r="V151" s="394" cm="1">
        <f t="array" aca="1" ref="V151" ca="1">IF($Q151="Y",VLOOKUP($P151,INDIRECT($Q$3),V$5,0)*INDIRECT($P$2),VLOOKUP($P151,INDIRECT($Q$3),V$5,0))</f>
        <v>104364.90584671641</v>
      </c>
      <c r="W151" s="394" cm="1">
        <f t="array" aca="1" ref="W151" ca="1">IF($Q151="Y",VLOOKUP($P151,INDIRECT($Q$3),W$5,0)*INDIRECT($P$2),VLOOKUP($P151,INDIRECT($Q$3),W$5,0))</f>
        <v>109857.7961737071</v>
      </c>
      <c r="X151" s="394" cm="1">
        <f t="array" aca="1" ref="X151" ca="1">IF($Q151="Y",VLOOKUP($P151,INDIRECT($Q$3),X$5,0)*INDIRECT($P$2),VLOOKUP($P151,INDIRECT($Q$3),X$5,0))</f>
        <v>115639.78568848952</v>
      </c>
      <c r="Y151" s="394" cm="1">
        <f t="array" aca="1" ref="Y151" ca="1">IF($Q151="Y",VLOOKUP($P151,INDIRECT($Q$3),Y$5,0)*INDIRECT($P$2),VLOOKUP($P151,INDIRECT($Q$3),Y$5,0))</f>
        <v>121726.08953158444</v>
      </c>
      <c r="Z151" s="394" cm="1">
        <f t="array" aca="1" ref="Z151" ca="1">IF($Q151="Y",VLOOKUP($P151,INDIRECT($Q$3),Z$5,0)*INDIRECT($P$2),VLOOKUP($P151,INDIRECT($Q$3),Z$5,0))</f>
        <v>128132.72564085896</v>
      </c>
      <c r="AA151" s="406" t="str">
        <f t="shared" si="101"/>
        <v>05767C</v>
      </c>
      <c r="AB151" s="406" t="str">
        <f t="shared" si="103"/>
        <v>Y</v>
      </c>
      <c r="AC151" s="412" t="str">
        <f t="shared" si="104"/>
        <v>Information Technology Security Engineer III</v>
      </c>
      <c r="AD151" s="406">
        <f t="shared" si="105"/>
        <v>104</v>
      </c>
      <c r="AE151" s="398" t="str">
        <f t="shared" si="106"/>
        <v>E</v>
      </c>
      <c r="AF151" s="403">
        <f t="shared" ca="1" si="93"/>
        <v>45.283999999999999</v>
      </c>
      <c r="AG151" s="403">
        <f t="shared" ca="1" si="94"/>
        <v>47.666999999999994</v>
      </c>
      <c r="AH151" s="403">
        <f t="shared" ca="1" si="95"/>
        <v>50.175999999999995</v>
      </c>
      <c r="AI151" s="403">
        <f t="shared" ca="1" si="96"/>
        <v>52.817</v>
      </c>
      <c r="AJ151" s="403">
        <f t="shared" ca="1" si="97"/>
        <v>55.596999999999994</v>
      </c>
      <c r="AK151" s="403">
        <f t="shared" ca="1" si="98"/>
        <v>58.522999999999996</v>
      </c>
      <c r="AL151" s="403">
        <f t="shared" ca="1" si="99"/>
        <v>61.602999999999994</v>
      </c>
    </row>
    <row r="152" spans="1:39" ht="12.75" customHeight="1">
      <c r="A152" s="259" t="s">
        <v>16</v>
      </c>
      <c r="B152" s="584" t="s">
        <v>568</v>
      </c>
      <c r="C152" s="584">
        <v>65</v>
      </c>
      <c r="D152" s="606" t="s">
        <v>535</v>
      </c>
      <c r="E152" s="600">
        <v>508</v>
      </c>
      <c r="F152" s="586">
        <v>11</v>
      </c>
      <c r="G152" s="285">
        <f t="shared" ca="1" si="86"/>
        <v>84792.651121495786</v>
      </c>
      <c r="H152" s="285">
        <f t="shared" ca="1" si="87"/>
        <v>89249.100132131149</v>
      </c>
      <c r="I152" s="285">
        <f t="shared" ca="1" si="88"/>
        <v>93918.76199974434</v>
      </c>
      <c r="J152" s="285">
        <f t="shared" ca="1" si="89"/>
        <v>98885.72066793227</v>
      </c>
      <c r="K152" s="285">
        <f t="shared" ca="1" si="90"/>
        <v>104071.89818906919</v>
      </c>
      <c r="L152" s="285">
        <f t="shared" ca="1" si="91"/>
        <v>110386.70277615129</v>
      </c>
      <c r="M152" s="285">
        <f t="shared" ca="1" si="92"/>
        <v>116701.50736323326</v>
      </c>
      <c r="P152" s="409" t="str">
        <f t="shared" si="82"/>
        <v>52929C</v>
      </c>
      <c r="Q152" s="397" t="s">
        <v>826</v>
      </c>
      <c r="R152" s="409" t="str">
        <f t="shared" si="102"/>
        <v>Information Technology Senior Security Analyst</v>
      </c>
      <c r="S152" s="397">
        <f t="shared" si="100"/>
        <v>65</v>
      </c>
      <c r="T152" s="394" cm="1">
        <f t="array" aca="1" ref="T152" ca="1">IF($Q152="Y",VLOOKUP($P152,INDIRECT($Q$3),T$5,0)*INDIRECT($P$2),VLOOKUP($P152,INDIRECT($Q$3),T$5,0))</f>
        <v>84792.651121495786</v>
      </c>
      <c r="U152" s="394" cm="1">
        <f t="array" aca="1" ref="U152" ca="1">IF($Q152="Y",VLOOKUP($P152,INDIRECT($Q$3),U$5,0)*INDIRECT($P$2),VLOOKUP($P152,INDIRECT($Q$3),U$5,0))</f>
        <v>89249.100132131149</v>
      </c>
      <c r="V152" s="394" cm="1">
        <f t="array" aca="1" ref="V152" ca="1">IF($Q152="Y",VLOOKUP($P152,INDIRECT($Q$3),V$5,0)*INDIRECT($P$2),VLOOKUP($P152,INDIRECT($Q$3),V$5,0))</f>
        <v>93918.76199974434</v>
      </c>
      <c r="W152" s="394" cm="1">
        <f t="array" aca="1" ref="W152" ca="1">IF($Q152="Y",VLOOKUP($P152,INDIRECT($Q$3),W$5,0)*INDIRECT($P$2),VLOOKUP($P152,INDIRECT($Q$3),W$5,0))</f>
        <v>98885.72066793227</v>
      </c>
      <c r="X152" s="394" cm="1">
        <f t="array" aca="1" ref="X152" ca="1">IF($Q152="Y",VLOOKUP($P152,INDIRECT($Q$3),X$5,0)*INDIRECT($P$2),VLOOKUP($P152,INDIRECT($Q$3),X$5,0))</f>
        <v>104071.89818906919</v>
      </c>
      <c r="Y152" s="394" cm="1">
        <f t="array" aca="1" ref="Y152" ca="1">IF($Q152="Y",VLOOKUP($P152,INDIRECT($Q$3),Y$5,0)*INDIRECT($P$2),VLOOKUP($P152,INDIRECT($Q$3),Y$5,0))</f>
        <v>110386.70277615129</v>
      </c>
      <c r="Z152" s="394" cm="1">
        <f t="array" aca="1" ref="Z152" ca="1">IF($Q152="Y",VLOOKUP($P152,INDIRECT($Q$3),Z$5,0)*INDIRECT($P$2),VLOOKUP($P152,INDIRECT($Q$3),Z$5,0))</f>
        <v>116701.50736323326</v>
      </c>
      <c r="AA152" s="406" t="str">
        <f t="shared" si="101"/>
        <v>52929C</v>
      </c>
      <c r="AB152" s="406" t="str">
        <f t="shared" si="103"/>
        <v>Y</v>
      </c>
      <c r="AC152" s="412" t="str">
        <f t="shared" si="104"/>
        <v>Information Technology Senior Security Analyst</v>
      </c>
      <c r="AD152" s="406">
        <f t="shared" si="105"/>
        <v>65</v>
      </c>
      <c r="AE152" s="398" t="str">
        <f t="shared" si="106"/>
        <v>E</v>
      </c>
      <c r="AF152" s="403">
        <f t="shared" ca="1" si="93"/>
        <v>40.765999999999998</v>
      </c>
      <c r="AG152" s="403">
        <f t="shared" ca="1" si="94"/>
        <v>42.908999999999999</v>
      </c>
      <c r="AH152" s="403">
        <f t="shared" ca="1" si="95"/>
        <v>45.153999999999996</v>
      </c>
      <c r="AI152" s="403">
        <f t="shared" ca="1" si="96"/>
        <v>47.541999999999994</v>
      </c>
      <c r="AJ152" s="403">
        <f t="shared" ca="1" si="97"/>
        <v>50.034999999999997</v>
      </c>
      <c r="AK152" s="403">
        <f t="shared" ca="1" si="98"/>
        <v>53.070999999999998</v>
      </c>
      <c r="AL152" s="403">
        <f t="shared" ca="1" si="99"/>
        <v>56.106999999999999</v>
      </c>
    </row>
    <row r="153" spans="1:39" ht="12.75" customHeight="1">
      <c r="A153" s="259" t="s">
        <v>16</v>
      </c>
      <c r="B153" s="584" t="s">
        <v>419</v>
      </c>
      <c r="C153" s="584" t="s">
        <v>20</v>
      </c>
      <c r="D153" s="606" t="s">
        <v>500</v>
      </c>
      <c r="E153" s="600">
        <v>385</v>
      </c>
      <c r="F153" s="586">
        <v>8</v>
      </c>
      <c r="G153" s="285">
        <f t="shared" ca="1" si="86"/>
        <v>65552.443027735237</v>
      </c>
      <c r="H153" s="285">
        <f t="shared" ca="1" si="87"/>
        <v>69110.995640675188</v>
      </c>
      <c r="I153" s="285">
        <f t="shared" ca="1" si="88"/>
        <v>72711.590225413573</v>
      </c>
      <c r="J153" s="285">
        <f t="shared" ca="1" si="89"/>
        <v>76606.478612741106</v>
      </c>
      <c r="K153" s="285">
        <f t="shared" ca="1" si="90"/>
        <v>80636.501909420782</v>
      </c>
      <c r="L153" s="285">
        <f t="shared" ca="1" si="91"/>
        <v>85637.302488032714</v>
      </c>
      <c r="M153" s="285">
        <f t="shared" ca="1" si="92"/>
        <v>90638.10306664466</v>
      </c>
      <c r="P153" s="409" t="str">
        <f t="shared" si="82"/>
        <v>05464C</v>
      </c>
      <c r="Q153" s="397" t="s">
        <v>826</v>
      </c>
      <c r="R153" s="409" t="str">
        <f t="shared" si="102"/>
        <v>Innovation Team Planner Analyst</v>
      </c>
      <c r="S153" s="397" t="str">
        <f t="shared" si="100"/>
        <v>33B</v>
      </c>
      <c r="T153" s="394" cm="1">
        <f t="array" aca="1" ref="T153" ca="1">IF($Q153="Y",VLOOKUP($P153,INDIRECT($Q$3),T$5,0)*INDIRECT($P$2),VLOOKUP($P153,INDIRECT($Q$3),T$5,0))</f>
        <v>65552.443027735237</v>
      </c>
      <c r="U153" s="394" cm="1">
        <f t="array" aca="1" ref="U153" ca="1">IF($Q153="Y",VLOOKUP($P153,INDIRECT($Q$3),U$5,0)*INDIRECT($P$2),VLOOKUP($P153,INDIRECT($Q$3),U$5,0))</f>
        <v>69110.995640675188</v>
      </c>
      <c r="V153" s="394" cm="1">
        <f t="array" aca="1" ref="V153" ca="1">IF($Q153="Y",VLOOKUP($P153,INDIRECT($Q$3),V$5,0)*INDIRECT($P$2),VLOOKUP($P153,INDIRECT($Q$3),V$5,0))</f>
        <v>72711.590225413573</v>
      </c>
      <c r="W153" s="394" cm="1">
        <f t="array" aca="1" ref="W153" ca="1">IF($Q153="Y",VLOOKUP($P153,INDIRECT($Q$3),W$5,0)*INDIRECT($P$2),VLOOKUP($P153,INDIRECT($Q$3),W$5,0))</f>
        <v>76606.478612741106</v>
      </c>
      <c r="X153" s="394" cm="1">
        <f t="array" aca="1" ref="X153" ca="1">IF($Q153="Y",VLOOKUP($P153,INDIRECT($Q$3),X$5,0)*INDIRECT($P$2),VLOOKUP($P153,INDIRECT($Q$3),X$5,0))</f>
        <v>80636.501909420782</v>
      </c>
      <c r="Y153" s="394" cm="1">
        <f t="array" aca="1" ref="Y153" ca="1">IF($Q153="Y",VLOOKUP($P153,INDIRECT($Q$3),Y$5,0)*INDIRECT($P$2),VLOOKUP($P153,INDIRECT($Q$3),Y$5,0))</f>
        <v>85637.302488032714</v>
      </c>
      <c r="Z153" s="394" cm="1">
        <f t="array" aca="1" ref="Z153" ca="1">IF($Q153="Y",VLOOKUP($P153,INDIRECT($Q$3),Z$5,0)*INDIRECT($P$2),VLOOKUP($P153,INDIRECT($Q$3),Z$5,0))</f>
        <v>90638.10306664466</v>
      </c>
      <c r="AA153" s="406" t="str">
        <f t="shared" si="101"/>
        <v>05464C</v>
      </c>
      <c r="AB153" s="406" t="str">
        <f t="shared" si="103"/>
        <v>Y</v>
      </c>
      <c r="AC153" s="412" t="str">
        <f t="shared" si="104"/>
        <v>Innovation Team Planner Analyst</v>
      </c>
      <c r="AD153" s="406" t="str">
        <f t="shared" si="105"/>
        <v>33B</v>
      </c>
      <c r="AE153" s="398" t="str">
        <f t="shared" si="106"/>
        <v>E</v>
      </c>
      <c r="AF153" s="403">
        <f t="shared" ca="1" si="93"/>
        <v>31.516000000000002</v>
      </c>
      <c r="AG153" s="403">
        <f t="shared" ca="1" si="94"/>
        <v>33.226999999999997</v>
      </c>
      <c r="AH153" s="403">
        <f t="shared" ca="1" si="95"/>
        <v>34.957999999999998</v>
      </c>
      <c r="AI153" s="403">
        <f t="shared" ca="1" si="96"/>
        <v>36.830999999999996</v>
      </c>
      <c r="AJ153" s="403">
        <f t="shared" ca="1" si="97"/>
        <v>38.768000000000001</v>
      </c>
      <c r="AK153" s="403">
        <f t="shared" ca="1" si="98"/>
        <v>41.171999999999997</v>
      </c>
      <c r="AL153" s="403">
        <f t="shared" ca="1" si="99"/>
        <v>43.576999999999998</v>
      </c>
    </row>
    <row r="154" spans="1:39" ht="12.75" customHeight="1">
      <c r="A154" s="259" t="s">
        <v>91</v>
      </c>
      <c r="B154" s="584" t="s">
        <v>973</v>
      </c>
      <c r="C154" s="584" t="s">
        <v>254</v>
      </c>
      <c r="D154" s="606" t="s">
        <v>974</v>
      </c>
      <c r="E154" s="600">
        <v>355</v>
      </c>
      <c r="F154" s="586">
        <v>7</v>
      </c>
      <c r="G154" s="285">
        <f t="shared" ref="G154:M154" si="107">T154</f>
        <v>29.225167070658166</v>
      </c>
      <c r="H154" s="285">
        <f t="shared" si="107"/>
        <v>30.916697226505075</v>
      </c>
      <c r="I154" s="285">
        <f t="shared" si="107"/>
        <v>32.512023616584273</v>
      </c>
      <c r="J154" s="285">
        <f t="shared" si="107"/>
        <v>34.328511061585687</v>
      </c>
      <c r="K154" s="285">
        <f t="shared" si="107"/>
        <v>36.184106254103817</v>
      </c>
      <c r="L154" s="285">
        <f t="shared" si="107"/>
        <v>38.38762554521913</v>
      </c>
      <c r="M154" s="285">
        <f t="shared" si="107"/>
        <v>40.591144836334415</v>
      </c>
      <c r="P154" s="409" t="str">
        <f t="shared" si="82"/>
        <v>59480C</v>
      </c>
      <c r="Q154" s="397" t="s">
        <v>826</v>
      </c>
      <c r="R154" s="409" t="str">
        <f t="shared" si="102"/>
        <v>Intake Coordinator</v>
      </c>
      <c r="S154" s="397" t="str">
        <f t="shared" si="100"/>
        <v>16</v>
      </c>
      <c r="T154" s="394">
        <v>29.225167070658166</v>
      </c>
      <c r="U154" s="394">
        <v>30.916697226505075</v>
      </c>
      <c r="V154" s="394">
        <v>32.512023616584273</v>
      </c>
      <c r="W154" s="394">
        <v>34.328511061585687</v>
      </c>
      <c r="X154" s="394">
        <v>36.184106254103817</v>
      </c>
      <c r="Y154" s="394">
        <v>38.38762554521913</v>
      </c>
      <c r="Z154" s="394">
        <v>40.591144836334415</v>
      </c>
      <c r="AA154" s="406" t="str">
        <f t="shared" si="101"/>
        <v>59480C</v>
      </c>
      <c r="AB154" s="406" t="str">
        <f t="shared" si="103"/>
        <v>Y</v>
      </c>
      <c r="AC154" s="412" t="str">
        <f t="shared" si="104"/>
        <v>Intake Coordinator</v>
      </c>
      <c r="AD154" s="406" t="str">
        <f t="shared" si="105"/>
        <v>16</v>
      </c>
      <c r="AE154" s="398" t="str">
        <f t="shared" si="106"/>
        <v>N</v>
      </c>
      <c r="AF154" s="403">
        <f>IF($AE154="N",ROUND(T154,3),IF($AE154="E",ROUNDUP(T154/2080,3),"check"))</f>
        <v>29.225000000000001</v>
      </c>
      <c r="AG154" s="403">
        <f t="shared" ref="AG154:AG194" si="108">IF($AE154="N",ROUND(U154,3),IF($AE154="E",ROUNDUP(U154/2080,3),"check"))</f>
        <v>30.917000000000002</v>
      </c>
      <c r="AH154" s="403">
        <f t="shared" ref="AH154:AH194" si="109">IF($AE154="N",ROUND(V154,3),IF($AE154="E",ROUNDUP(V154/2080,3),"check"))</f>
        <v>32.512</v>
      </c>
      <c r="AI154" s="403">
        <f t="shared" ref="AI154:AI194" si="110">IF($AE154="N",ROUND(W154,3),IF($AE154="E",ROUNDUP(W154/2080,3),"check"))</f>
        <v>34.329000000000001</v>
      </c>
      <c r="AJ154" s="403">
        <f t="shared" ref="AJ154:AJ194" si="111">IF($AE154="N",ROUND(X154,3),IF($AE154="E",ROUNDUP(X154/2080,3),"check"))</f>
        <v>36.183999999999997</v>
      </c>
      <c r="AK154" s="403">
        <f t="shared" ref="AK154:AK194" si="112">IF($AE154="N",ROUND(Y154,3),IF($AE154="E",ROUNDUP(Y154/2080,3),"check"))</f>
        <v>38.387999999999998</v>
      </c>
      <c r="AL154" s="403">
        <f t="shared" ref="AL154:AL194" si="113">IF($AE154="N",ROUND(Z154,3),IF($AE154="E",ROUNDUP(Z154/2080,3),"check"))</f>
        <v>40.591000000000001</v>
      </c>
    </row>
    <row r="155" spans="1:39" ht="12.75" customHeight="1">
      <c r="A155" s="259" t="s">
        <v>16</v>
      </c>
      <c r="B155" s="584" t="s">
        <v>319</v>
      </c>
      <c r="C155" s="584" t="s">
        <v>20</v>
      </c>
      <c r="D155" s="606" t="s">
        <v>778</v>
      </c>
      <c r="E155" s="600">
        <v>393</v>
      </c>
      <c r="F155" s="586">
        <v>8</v>
      </c>
      <c r="G155" s="285">
        <f t="shared" ref="G155:M161" si="114">T155</f>
        <v>76009</v>
      </c>
      <c r="H155" s="285">
        <f t="shared" si="114"/>
        <v>80009</v>
      </c>
      <c r="I155" s="285">
        <f t="shared" si="114"/>
        <v>84220</v>
      </c>
      <c r="J155" s="285">
        <f t="shared" si="114"/>
        <v>88653</v>
      </c>
      <c r="K155" s="285">
        <f t="shared" si="114"/>
        <v>93319</v>
      </c>
      <c r="L155" s="285">
        <f t="shared" si="114"/>
        <v>98230</v>
      </c>
      <c r="M155" s="285">
        <f t="shared" si="114"/>
        <v>103400</v>
      </c>
      <c r="P155" s="409" t="str">
        <f t="shared" si="82"/>
        <v>05743C</v>
      </c>
      <c r="Q155" s="397" t="s">
        <v>826</v>
      </c>
      <c r="R155" s="409" t="str">
        <f t="shared" si="102"/>
        <v>Intelligence Analyst I</v>
      </c>
      <c r="S155" s="397" t="str">
        <f t="shared" si="100"/>
        <v>33B</v>
      </c>
      <c r="T155" s="394">
        <v>76009</v>
      </c>
      <c r="U155" s="394">
        <v>80009</v>
      </c>
      <c r="V155" s="394">
        <v>84220</v>
      </c>
      <c r="W155" s="394">
        <v>88653</v>
      </c>
      <c r="X155" s="394">
        <v>93319</v>
      </c>
      <c r="Y155" s="394">
        <v>98230</v>
      </c>
      <c r="Z155" s="394">
        <v>103400</v>
      </c>
      <c r="AA155" s="406" t="str">
        <f t="shared" si="101"/>
        <v>05743C</v>
      </c>
      <c r="AB155" s="406" t="str">
        <f t="shared" si="103"/>
        <v>Y</v>
      </c>
      <c r="AC155" s="412" t="str">
        <f t="shared" si="104"/>
        <v>Intelligence Analyst I</v>
      </c>
      <c r="AD155" s="406" t="str">
        <f t="shared" si="105"/>
        <v>33B</v>
      </c>
      <c r="AE155" s="398" t="str">
        <f t="shared" si="106"/>
        <v>E</v>
      </c>
      <c r="AF155" s="403">
        <f t="shared" ref="AF155:AL161" si="115">IF($AE155="N",ROUND(T155,3),IF($AE155="E",ROUNDUP(T155/2080,3),"check"))</f>
        <v>36.542999999999999</v>
      </c>
      <c r="AG155" s="403">
        <f t="shared" si="115"/>
        <v>38.466000000000001</v>
      </c>
      <c r="AH155" s="403">
        <f t="shared" si="115"/>
        <v>40.491</v>
      </c>
      <c r="AI155" s="403">
        <f t="shared" si="115"/>
        <v>42.622</v>
      </c>
      <c r="AJ155" s="403">
        <f t="shared" si="115"/>
        <v>44.864999999999995</v>
      </c>
      <c r="AK155" s="403">
        <f t="shared" si="115"/>
        <v>47.225999999999999</v>
      </c>
      <c r="AL155" s="403">
        <f t="shared" si="115"/>
        <v>49.711999999999996</v>
      </c>
    </row>
    <row r="156" spans="1:39">
      <c r="A156" s="259" t="s">
        <v>16</v>
      </c>
      <c r="B156" s="584" t="s">
        <v>779</v>
      </c>
      <c r="C156" s="584">
        <v>99</v>
      </c>
      <c r="D156" s="606" t="s">
        <v>707</v>
      </c>
      <c r="E156" s="600">
        <v>423</v>
      </c>
      <c r="F156" s="586">
        <v>9</v>
      </c>
      <c r="G156" s="285">
        <f t="shared" si="114"/>
        <v>87182</v>
      </c>
      <c r="H156" s="285">
        <f t="shared" si="114"/>
        <v>91770</v>
      </c>
      <c r="I156" s="285">
        <f t="shared" si="114"/>
        <v>96600</v>
      </c>
      <c r="J156" s="285">
        <f t="shared" si="114"/>
        <v>101685</v>
      </c>
      <c r="K156" s="285">
        <f t="shared" si="114"/>
        <v>107037</v>
      </c>
      <c r="L156" s="285">
        <f t="shared" si="114"/>
        <v>112670</v>
      </c>
      <c r="M156" s="285">
        <f t="shared" si="114"/>
        <v>118600</v>
      </c>
      <c r="P156" s="409" t="str">
        <f t="shared" si="82"/>
        <v>59424C</v>
      </c>
      <c r="Q156" s="397" t="s">
        <v>826</v>
      </c>
      <c r="R156" s="409" t="str">
        <f t="shared" si="102"/>
        <v>Intelligence Analyst II</v>
      </c>
      <c r="S156" s="397">
        <f t="shared" si="100"/>
        <v>99</v>
      </c>
      <c r="T156" s="394">
        <v>87182</v>
      </c>
      <c r="U156" s="394">
        <v>91770</v>
      </c>
      <c r="V156" s="394">
        <v>96600</v>
      </c>
      <c r="W156" s="394">
        <v>101685</v>
      </c>
      <c r="X156" s="394">
        <v>107037</v>
      </c>
      <c r="Y156" s="394">
        <v>112670</v>
      </c>
      <c r="Z156" s="394">
        <v>118600</v>
      </c>
      <c r="AA156" s="406" t="str">
        <f t="shared" si="101"/>
        <v>59424C</v>
      </c>
      <c r="AB156" s="406" t="str">
        <f t="shared" si="103"/>
        <v>Y</v>
      </c>
      <c r="AC156" s="412" t="str">
        <f t="shared" si="104"/>
        <v>Intelligence Analyst II</v>
      </c>
      <c r="AD156" s="406">
        <f t="shared" si="105"/>
        <v>99</v>
      </c>
      <c r="AE156" s="398" t="str">
        <f t="shared" si="106"/>
        <v>E</v>
      </c>
      <c r="AF156" s="403">
        <f t="shared" si="115"/>
        <v>41.914999999999999</v>
      </c>
      <c r="AG156" s="403">
        <f t="shared" si="115"/>
        <v>44.120999999999995</v>
      </c>
      <c r="AH156" s="403">
        <f t="shared" si="115"/>
        <v>46.442999999999998</v>
      </c>
      <c r="AI156" s="403">
        <f t="shared" si="115"/>
        <v>48.887999999999998</v>
      </c>
      <c r="AJ156" s="403">
        <f t="shared" si="115"/>
        <v>51.460999999999999</v>
      </c>
      <c r="AK156" s="403">
        <f t="shared" si="115"/>
        <v>54.168999999999997</v>
      </c>
      <c r="AL156" s="403">
        <f t="shared" si="115"/>
        <v>57.019999999999996</v>
      </c>
    </row>
    <row r="157" spans="1:39">
      <c r="A157" s="259" t="s">
        <v>16</v>
      </c>
      <c r="B157" s="584" t="s">
        <v>1063</v>
      </c>
      <c r="C157" s="584" t="s">
        <v>896</v>
      </c>
      <c r="D157" s="606" t="s">
        <v>1064</v>
      </c>
      <c r="E157" s="600">
        <v>378</v>
      </c>
      <c r="F157" s="586">
        <v>8</v>
      </c>
      <c r="G157" s="285">
        <f t="shared" si="114"/>
        <v>64867.759487017662</v>
      </c>
      <c r="H157" s="285">
        <f t="shared" si="114"/>
        <v>68426.31209995762</v>
      </c>
      <c r="I157" s="285">
        <f t="shared" si="114"/>
        <v>71981.861714911967</v>
      </c>
      <c r="J157" s="285">
        <f t="shared" si="114"/>
        <v>75750.624186844128</v>
      </c>
      <c r="K157" s="285">
        <f t="shared" si="114"/>
        <v>79777.644485538229</v>
      </c>
      <c r="L157" s="285">
        <f t="shared" si="114"/>
        <v>85278.01790303897</v>
      </c>
      <c r="M157" s="285">
        <f t="shared" si="114"/>
        <v>90778.391320539726</v>
      </c>
      <c r="P157" s="409" t="str">
        <f t="shared" si="82"/>
        <v>53093C</v>
      </c>
      <c r="Q157" s="397" t="s">
        <v>826</v>
      </c>
      <c r="R157" s="409" t="str">
        <f t="shared" si="102"/>
        <v>Intergovernmental Relations Coordinator - Sustainability</v>
      </c>
      <c r="S157" s="718">
        <v>35</v>
      </c>
      <c r="T157" s="463">
        <v>64867.759487017662</v>
      </c>
      <c r="U157" s="463">
        <v>68426.31209995762</v>
      </c>
      <c r="V157" s="463">
        <v>71981.861714911967</v>
      </c>
      <c r="W157" s="463">
        <v>75750.624186844128</v>
      </c>
      <c r="X157" s="463">
        <v>79777.644485538229</v>
      </c>
      <c r="Y157" s="463">
        <v>85278.01790303897</v>
      </c>
      <c r="Z157" s="463">
        <v>90778.391320539726</v>
      </c>
      <c r="AA157" s="406" t="str">
        <f t="shared" si="101"/>
        <v>53093C</v>
      </c>
      <c r="AB157" s="406" t="str">
        <f t="shared" si="103"/>
        <v>Y</v>
      </c>
      <c r="AC157" s="412" t="str">
        <f t="shared" si="104"/>
        <v>Intergovernmental Relations Coordinator - Sustainability</v>
      </c>
      <c r="AD157" s="406" t="s">
        <v>896</v>
      </c>
      <c r="AE157" s="398" t="str">
        <f t="shared" si="106"/>
        <v>E</v>
      </c>
      <c r="AF157" s="403">
        <f t="shared" si="115"/>
        <v>31.187000000000001</v>
      </c>
      <c r="AG157" s="403">
        <f t="shared" si="115"/>
        <v>32.897999999999996</v>
      </c>
      <c r="AH157" s="403">
        <f t="shared" si="115"/>
        <v>34.606999999999999</v>
      </c>
      <c r="AI157" s="403">
        <f t="shared" si="115"/>
        <v>36.418999999999997</v>
      </c>
      <c r="AJ157" s="403">
        <f t="shared" si="115"/>
        <v>38.354999999999997</v>
      </c>
      <c r="AK157" s="403">
        <f t="shared" si="115"/>
        <v>41</v>
      </c>
      <c r="AL157" s="403">
        <f t="shared" si="115"/>
        <v>43.643999999999998</v>
      </c>
    </row>
    <row r="158" spans="1:39">
      <c r="A158" s="259" t="s">
        <v>16</v>
      </c>
      <c r="B158" s="584" t="s">
        <v>471</v>
      </c>
      <c r="C158" s="584">
        <v>35</v>
      </c>
      <c r="D158" s="606" t="s">
        <v>466</v>
      </c>
      <c r="E158" s="600">
        <v>363</v>
      </c>
      <c r="F158" s="586">
        <v>8</v>
      </c>
      <c r="G158" s="285">
        <f t="shared" ca="1" si="114"/>
        <v>64867.759487017662</v>
      </c>
      <c r="H158" s="285">
        <f t="shared" ca="1" si="114"/>
        <v>68426.31209995762</v>
      </c>
      <c r="I158" s="285">
        <f t="shared" ca="1" si="114"/>
        <v>71981.861714911967</v>
      </c>
      <c r="J158" s="285">
        <f t="shared" ca="1" si="114"/>
        <v>75750.624186844128</v>
      </c>
      <c r="K158" s="285">
        <f t="shared" ca="1" si="114"/>
        <v>79777.644485538229</v>
      </c>
      <c r="L158" s="285">
        <f t="shared" ca="1" si="114"/>
        <v>85278.01790303897</v>
      </c>
      <c r="M158" s="285">
        <f t="shared" ca="1" si="114"/>
        <v>90778.391320539726</v>
      </c>
      <c r="P158" s="409" t="str">
        <f t="shared" si="82"/>
        <v>03354C</v>
      </c>
      <c r="Q158" s="397" t="s">
        <v>826</v>
      </c>
      <c r="R158" s="409" t="str">
        <f t="shared" si="102"/>
        <v>Internal Auditor I</v>
      </c>
      <c r="S158" s="397">
        <f t="shared" si="100"/>
        <v>35</v>
      </c>
      <c r="T158" s="394" cm="1">
        <f t="array" aca="1" ref="T158" ca="1">IF($Q158="Y",VLOOKUP($P158,INDIRECT($Q$3),T$5,0)*INDIRECT($P$2),VLOOKUP($P158,INDIRECT($Q$3),T$5,0))</f>
        <v>64867.759487017662</v>
      </c>
      <c r="U158" s="394" cm="1">
        <f t="array" aca="1" ref="U158" ca="1">IF($Q158="Y",VLOOKUP($P158,INDIRECT($Q$3),U$5,0)*INDIRECT($P$2),VLOOKUP($P158,INDIRECT($Q$3),U$5,0))</f>
        <v>68426.31209995762</v>
      </c>
      <c r="V158" s="394" cm="1">
        <f t="array" aca="1" ref="V158" ca="1">IF($Q158="Y",VLOOKUP($P158,INDIRECT($Q$3),V$5,0)*INDIRECT($P$2),VLOOKUP($P158,INDIRECT($Q$3),V$5,0))</f>
        <v>71981.861714911967</v>
      </c>
      <c r="W158" s="394" cm="1">
        <f t="array" aca="1" ref="W158" ca="1">IF($Q158="Y",VLOOKUP($P158,INDIRECT($Q$3),W$5,0)*INDIRECT($P$2),VLOOKUP($P158,INDIRECT($Q$3),W$5,0))</f>
        <v>75750.624186844128</v>
      </c>
      <c r="X158" s="394" cm="1">
        <f t="array" aca="1" ref="X158" ca="1">IF($Q158="Y",VLOOKUP($P158,INDIRECT($Q$3),X$5,0)*INDIRECT($P$2),VLOOKUP($P158,INDIRECT($Q$3),X$5,0))</f>
        <v>79777.644485538229</v>
      </c>
      <c r="Y158" s="394" cm="1">
        <f t="array" aca="1" ref="Y158" ca="1">IF($Q158="Y",VLOOKUP($P158,INDIRECT($Q$3),Y$5,0)*INDIRECT($P$2),VLOOKUP($P158,INDIRECT($Q$3),Y$5,0))</f>
        <v>85278.01790303897</v>
      </c>
      <c r="Z158" s="394" cm="1">
        <f t="array" aca="1" ref="Z158" ca="1">IF($Q158="Y",VLOOKUP($P158,INDIRECT($Q$3),Z$5,0)*INDIRECT($P$2),VLOOKUP($P158,INDIRECT($Q$3),Z$5,0))</f>
        <v>90778.391320539726</v>
      </c>
      <c r="AA158" s="406" t="str">
        <f t="shared" si="101"/>
        <v>03354C</v>
      </c>
      <c r="AB158" s="406" t="str">
        <f t="shared" si="103"/>
        <v>Y</v>
      </c>
      <c r="AC158" s="412" t="str">
        <f t="shared" si="104"/>
        <v>Internal Auditor I</v>
      </c>
      <c r="AD158" s="406">
        <f t="shared" si="105"/>
        <v>35</v>
      </c>
      <c r="AE158" s="398" t="str">
        <f t="shared" si="106"/>
        <v>E</v>
      </c>
      <c r="AF158" s="403">
        <f t="shared" ca="1" si="115"/>
        <v>31.187000000000001</v>
      </c>
      <c r="AG158" s="403">
        <f t="shared" ca="1" si="115"/>
        <v>32.897999999999996</v>
      </c>
      <c r="AH158" s="403">
        <f t="shared" ca="1" si="115"/>
        <v>34.606999999999999</v>
      </c>
      <c r="AI158" s="403">
        <f t="shared" ca="1" si="115"/>
        <v>36.418999999999997</v>
      </c>
      <c r="AJ158" s="403">
        <f t="shared" ca="1" si="115"/>
        <v>38.354999999999997</v>
      </c>
      <c r="AK158" s="403">
        <f t="shared" ca="1" si="115"/>
        <v>41</v>
      </c>
      <c r="AL158" s="403">
        <f t="shared" ca="1" si="115"/>
        <v>43.643999999999998</v>
      </c>
    </row>
    <row r="159" spans="1:39">
      <c r="A159" s="259" t="s">
        <v>16</v>
      </c>
      <c r="B159" s="584" t="s">
        <v>701</v>
      </c>
      <c r="C159" s="584">
        <v>99</v>
      </c>
      <c r="D159" s="606" t="s">
        <v>697</v>
      </c>
      <c r="E159" s="600">
        <v>420</v>
      </c>
      <c r="F159" s="586">
        <v>9</v>
      </c>
      <c r="G159" s="285">
        <f t="shared" ca="1" si="114"/>
        <v>72539.72564769951</v>
      </c>
      <c r="H159" s="285">
        <f t="shared" ca="1" si="114"/>
        <v>76359.884430155304</v>
      </c>
      <c r="I159" s="285">
        <f t="shared" ca="1" si="114"/>
        <v>80390.832650214536</v>
      </c>
      <c r="J159" s="285">
        <f t="shared" ca="1" si="114"/>
        <v>84587.810622901816</v>
      </c>
      <c r="K159" s="285">
        <f t="shared" ca="1" si="114"/>
        <v>89041.776154203108</v>
      </c>
      <c r="L159" s="285">
        <f t="shared" ca="1" si="114"/>
        <v>94430.079602493541</v>
      </c>
      <c r="M159" s="285">
        <f t="shared" ca="1" si="114"/>
        <v>99817.205112838943</v>
      </c>
      <c r="P159" s="409" t="str">
        <f t="shared" si="82"/>
        <v>52997C</v>
      </c>
      <c r="Q159" s="397" t="s">
        <v>826</v>
      </c>
      <c r="R159" s="409" t="str">
        <f t="shared" si="102"/>
        <v>Internal Auditor II</v>
      </c>
      <c r="S159" s="397">
        <f t="shared" si="100"/>
        <v>99</v>
      </c>
      <c r="T159" s="394" cm="1">
        <f t="array" aca="1" ref="T159" ca="1">IF($Q159="Y",VLOOKUP($P159,INDIRECT($Q$3),T$5,0)*INDIRECT($P$2),VLOOKUP($P159,INDIRECT($Q$3),T$5,0))</f>
        <v>72539.72564769951</v>
      </c>
      <c r="U159" s="394" cm="1">
        <f t="array" aca="1" ref="U159" ca="1">IF($Q159="Y",VLOOKUP($P159,INDIRECT($Q$3),U$5,0)*INDIRECT($P$2),VLOOKUP($P159,INDIRECT($Q$3),U$5,0))</f>
        <v>76359.884430155304</v>
      </c>
      <c r="V159" s="394" cm="1">
        <f t="array" aca="1" ref="V159" ca="1">IF($Q159="Y",VLOOKUP($P159,INDIRECT($Q$3),V$5,0)*INDIRECT($P$2),VLOOKUP($P159,INDIRECT($Q$3),V$5,0))</f>
        <v>80390.832650214536</v>
      </c>
      <c r="W159" s="394" cm="1">
        <f t="array" aca="1" ref="W159" ca="1">IF($Q159="Y",VLOOKUP($P159,INDIRECT($Q$3),W$5,0)*INDIRECT($P$2),VLOOKUP($P159,INDIRECT($Q$3),W$5,0))</f>
        <v>84587.810622901816</v>
      </c>
      <c r="X159" s="394" cm="1">
        <f t="array" aca="1" ref="X159" ca="1">IF($Q159="Y",VLOOKUP($P159,INDIRECT($Q$3),X$5,0)*INDIRECT($P$2),VLOOKUP($P159,INDIRECT($Q$3),X$5,0))</f>
        <v>89041.776154203108</v>
      </c>
      <c r="Y159" s="394" cm="1">
        <f t="array" aca="1" ref="Y159" ca="1">IF($Q159="Y",VLOOKUP($P159,INDIRECT($Q$3),Y$5,0)*INDIRECT($P$2),VLOOKUP($P159,INDIRECT($Q$3),Y$5,0))</f>
        <v>94430.079602493541</v>
      </c>
      <c r="Z159" s="394" cm="1">
        <f t="array" aca="1" ref="Z159" ca="1">IF($Q159="Y",VLOOKUP($P159,INDIRECT($Q$3),Z$5,0)*INDIRECT($P$2),VLOOKUP($P159,INDIRECT($Q$3),Z$5,0))</f>
        <v>99817.205112838943</v>
      </c>
      <c r="AA159" s="406" t="str">
        <f t="shared" si="101"/>
        <v>52997C</v>
      </c>
      <c r="AB159" s="406" t="str">
        <f t="shared" si="103"/>
        <v>Y</v>
      </c>
      <c r="AC159" s="412" t="str">
        <f t="shared" si="104"/>
        <v>Internal Auditor II</v>
      </c>
      <c r="AD159" s="406">
        <f t="shared" si="105"/>
        <v>99</v>
      </c>
      <c r="AE159" s="398" t="str">
        <f t="shared" si="106"/>
        <v>E</v>
      </c>
      <c r="AF159" s="403">
        <f t="shared" ca="1" si="115"/>
        <v>34.875</v>
      </c>
      <c r="AG159" s="403">
        <f t="shared" ca="1" si="115"/>
        <v>36.711999999999996</v>
      </c>
      <c r="AH159" s="403">
        <f t="shared" ca="1" si="115"/>
        <v>38.65</v>
      </c>
      <c r="AI159" s="403">
        <f t="shared" ca="1" si="115"/>
        <v>40.667999999999999</v>
      </c>
      <c r="AJ159" s="403">
        <f t="shared" ca="1" si="115"/>
        <v>42.808999999999997</v>
      </c>
      <c r="AK159" s="403">
        <f t="shared" ca="1" si="115"/>
        <v>45.4</v>
      </c>
      <c r="AL159" s="403">
        <f t="shared" ca="1" si="115"/>
        <v>47.989999999999995</v>
      </c>
      <c r="AM159" s="23"/>
    </row>
    <row r="160" spans="1:39" ht="12.75" customHeight="1">
      <c r="A160" s="259" t="s">
        <v>16</v>
      </c>
      <c r="B160" s="584" t="s">
        <v>802</v>
      </c>
      <c r="C160" s="584">
        <v>56</v>
      </c>
      <c r="D160" s="606" t="s">
        <v>803</v>
      </c>
      <c r="E160" s="600">
        <v>520</v>
      </c>
      <c r="F160" s="586">
        <v>11</v>
      </c>
      <c r="G160" s="285">
        <f t="shared" ca="1" si="114"/>
        <v>91347.444974571466</v>
      </c>
      <c r="H160" s="285">
        <f t="shared" ca="1" si="114"/>
        <v>96230.202582241065</v>
      </c>
      <c r="I160" s="285">
        <f t="shared" ca="1" si="114"/>
        <v>101074.90619943707</v>
      </c>
      <c r="J160" s="285">
        <f t="shared" ca="1" si="114"/>
        <v>106043.3663666178</v>
      </c>
      <c r="K160" s="285">
        <f t="shared" ca="1" si="114"/>
        <v>111741.55504430013</v>
      </c>
      <c r="L160" s="285">
        <f t="shared" ca="1" si="114"/>
        <v>118351.34133882793</v>
      </c>
      <c r="M160" s="285">
        <f t="shared" ca="1" si="114"/>
        <v>124961.12763335576</v>
      </c>
      <c r="P160" s="409" t="str">
        <f t="shared" si="82"/>
        <v>59431C</v>
      </c>
      <c r="Q160" s="397" t="s">
        <v>826</v>
      </c>
      <c r="R160" s="409" t="str">
        <f t="shared" si="102"/>
        <v>IT Contracts Manager</v>
      </c>
      <c r="S160" s="397">
        <f t="shared" si="100"/>
        <v>56</v>
      </c>
      <c r="T160" s="394" cm="1">
        <f t="array" aca="1" ref="T160" ca="1">IF($Q160="Y",VLOOKUP($P160,INDIRECT($Q$3),T$5,0)*INDIRECT($P$2),VLOOKUP($P160,INDIRECT($Q$3),T$5,0))</f>
        <v>91347.444974571466</v>
      </c>
      <c r="U160" s="394" cm="1">
        <f t="array" aca="1" ref="U160" ca="1">IF($Q160="Y",VLOOKUP($P160,INDIRECT($Q$3),U$5,0)*INDIRECT($P$2),VLOOKUP($P160,INDIRECT($Q$3),U$5,0))</f>
        <v>96230.202582241065</v>
      </c>
      <c r="V160" s="394" cm="1">
        <f t="array" aca="1" ref="V160" ca="1">IF($Q160="Y",VLOOKUP($P160,INDIRECT($Q$3),V$5,0)*INDIRECT($P$2),VLOOKUP($P160,INDIRECT($Q$3),V$5,0))</f>
        <v>101074.90619943707</v>
      </c>
      <c r="W160" s="394" cm="1">
        <f t="array" aca="1" ref="W160" ca="1">IF($Q160="Y",VLOOKUP($P160,INDIRECT($Q$3),W$5,0)*INDIRECT($P$2),VLOOKUP($P160,INDIRECT($Q$3),W$5,0))</f>
        <v>106043.3663666178</v>
      </c>
      <c r="X160" s="394" cm="1">
        <f t="array" aca="1" ref="X160" ca="1">IF($Q160="Y",VLOOKUP($P160,INDIRECT($Q$3),X$5,0)*INDIRECT($P$2),VLOOKUP($P160,INDIRECT($Q$3),X$5,0))</f>
        <v>111741.55504430013</v>
      </c>
      <c r="Y160" s="394" cm="1">
        <f t="array" aca="1" ref="Y160" ca="1">IF($Q160="Y",VLOOKUP($P160,INDIRECT($Q$3),Y$5,0)*INDIRECT($P$2),VLOOKUP($P160,INDIRECT($Q$3),Y$5,0))</f>
        <v>118351.34133882793</v>
      </c>
      <c r="Z160" s="394" cm="1">
        <f t="array" aca="1" ref="Z160" ca="1">IF($Q160="Y",VLOOKUP($P160,INDIRECT($Q$3),Z$5,0)*INDIRECT($P$2),VLOOKUP($P160,INDIRECT($Q$3),Z$5,0))</f>
        <v>124961.12763335576</v>
      </c>
      <c r="AA160" s="406" t="str">
        <f t="shared" si="101"/>
        <v>59431C</v>
      </c>
      <c r="AB160" s="406" t="str">
        <f t="shared" si="103"/>
        <v>Y</v>
      </c>
      <c r="AC160" s="412" t="str">
        <f t="shared" si="104"/>
        <v>IT Contracts Manager</v>
      </c>
      <c r="AD160" s="406">
        <f t="shared" si="105"/>
        <v>56</v>
      </c>
      <c r="AE160" s="398" t="str">
        <f t="shared" si="106"/>
        <v>E</v>
      </c>
      <c r="AF160" s="403">
        <f t="shared" ca="1" si="115"/>
        <v>43.917999999999999</v>
      </c>
      <c r="AG160" s="403">
        <f t="shared" ca="1" si="115"/>
        <v>46.265000000000001</v>
      </c>
      <c r="AH160" s="403">
        <f t="shared" ca="1" si="115"/>
        <v>48.594000000000001</v>
      </c>
      <c r="AI160" s="403">
        <f t="shared" ca="1" si="115"/>
        <v>50.982999999999997</v>
      </c>
      <c r="AJ160" s="403">
        <f t="shared" ca="1" si="115"/>
        <v>53.721999999999994</v>
      </c>
      <c r="AK160" s="403">
        <f t="shared" ca="1" si="115"/>
        <v>56.9</v>
      </c>
      <c r="AL160" s="403">
        <f t="shared" ca="1" si="115"/>
        <v>60.077999999999996</v>
      </c>
    </row>
    <row r="161" spans="1:39" ht="12.75" customHeight="1">
      <c r="A161" s="272" t="s">
        <v>91</v>
      </c>
      <c r="B161" s="583" t="s">
        <v>273</v>
      </c>
      <c r="C161" s="583" t="s">
        <v>274</v>
      </c>
      <c r="D161" s="598" t="s">
        <v>682</v>
      </c>
      <c r="E161" s="600">
        <v>323</v>
      </c>
      <c r="F161" s="586">
        <v>7</v>
      </c>
      <c r="G161" s="285">
        <f t="shared" ca="1" si="114"/>
        <v>27.382486783575221</v>
      </c>
      <c r="H161" s="285">
        <f t="shared" ca="1" si="114"/>
        <v>29.117530468100032</v>
      </c>
      <c r="I161" s="285">
        <f t="shared" ca="1" si="114"/>
        <v>30.652235688627133</v>
      </c>
      <c r="J161" s="285">
        <f t="shared" ca="1" si="114"/>
        <v>32.348640800686702</v>
      </c>
      <c r="K161" s="285">
        <f t="shared" ca="1" si="114"/>
        <v>34.08547088562942</v>
      </c>
      <c r="L161" s="285">
        <f t="shared" ca="1" si="114"/>
        <v>36.154437745276347</v>
      </c>
      <c r="M161" s="285">
        <f t="shared" ca="1" si="114"/>
        <v>38.223404604923289</v>
      </c>
      <c r="P161" s="409" t="str">
        <f t="shared" si="82"/>
        <v>01339C</v>
      </c>
      <c r="Q161" s="397" t="s">
        <v>826</v>
      </c>
      <c r="R161" s="409" t="str">
        <f t="shared" si="102"/>
        <v>IT Project Assistant</v>
      </c>
      <c r="S161" s="397" t="str">
        <f t="shared" si="100"/>
        <v>07</v>
      </c>
      <c r="T161" s="394" cm="1">
        <f t="array" aca="1" ref="T161" ca="1">IF($Q161="Y",VLOOKUP($P161,INDIRECT($Q$3),T$5,0)*INDIRECT($P$2),VLOOKUP($P161,INDIRECT($Q$3),T$5,0))</f>
        <v>27.382486783575221</v>
      </c>
      <c r="U161" s="394" cm="1">
        <f t="array" aca="1" ref="U161" ca="1">IF($Q161="Y",VLOOKUP($P161,INDIRECT($Q$3),U$5,0)*INDIRECT($P$2),VLOOKUP($P161,INDIRECT($Q$3),U$5,0))</f>
        <v>29.117530468100032</v>
      </c>
      <c r="V161" s="394" cm="1">
        <f t="array" aca="1" ref="V161" ca="1">IF($Q161="Y",VLOOKUP($P161,INDIRECT($Q$3),V$5,0)*INDIRECT($P$2),VLOOKUP($P161,INDIRECT($Q$3),V$5,0))</f>
        <v>30.652235688627133</v>
      </c>
      <c r="W161" s="394" cm="1">
        <f t="array" aca="1" ref="W161" ca="1">IF($Q161="Y",VLOOKUP($P161,INDIRECT($Q$3),W$5,0)*INDIRECT($P$2),VLOOKUP($P161,INDIRECT($Q$3),W$5,0))</f>
        <v>32.348640800686702</v>
      </c>
      <c r="X161" s="394" cm="1">
        <f t="array" aca="1" ref="X161" ca="1">IF($Q161="Y",VLOOKUP($P161,INDIRECT($Q$3),X$5,0)*INDIRECT($P$2),VLOOKUP($P161,INDIRECT($Q$3),X$5,0))</f>
        <v>34.08547088562942</v>
      </c>
      <c r="Y161" s="394" cm="1">
        <f t="array" aca="1" ref="Y161" ca="1">IF($Q161="Y",VLOOKUP($P161,INDIRECT($Q$3),Y$5,0)*INDIRECT($P$2),VLOOKUP($P161,INDIRECT($Q$3),Y$5,0))</f>
        <v>36.154437745276347</v>
      </c>
      <c r="Z161" s="394" cm="1">
        <f t="array" aca="1" ref="Z161" ca="1">IF($Q161="Y",VLOOKUP($P161,INDIRECT($Q$3),Z$5,0)*INDIRECT($P$2),VLOOKUP($P161,INDIRECT($Q$3),Z$5,0))</f>
        <v>38.223404604923289</v>
      </c>
      <c r="AA161" s="406" t="str">
        <f t="shared" si="101"/>
        <v>01339C</v>
      </c>
      <c r="AB161" s="406" t="str">
        <f t="shared" si="103"/>
        <v>Y</v>
      </c>
      <c r="AC161" s="412" t="str">
        <f t="shared" si="104"/>
        <v>IT Project Assistant</v>
      </c>
      <c r="AD161" s="406" t="str">
        <f t="shared" si="105"/>
        <v>07</v>
      </c>
      <c r="AE161" s="398" t="str">
        <f t="shared" si="106"/>
        <v>N</v>
      </c>
      <c r="AF161" s="403">
        <f t="shared" ca="1" si="115"/>
        <v>27.382000000000001</v>
      </c>
      <c r="AG161" s="403">
        <f t="shared" ca="1" si="115"/>
        <v>29.117999999999999</v>
      </c>
      <c r="AH161" s="403">
        <f t="shared" ca="1" si="115"/>
        <v>30.652000000000001</v>
      </c>
      <c r="AI161" s="403">
        <f t="shared" ca="1" si="115"/>
        <v>32.348999999999997</v>
      </c>
      <c r="AJ161" s="403">
        <f t="shared" ca="1" si="115"/>
        <v>34.085000000000001</v>
      </c>
      <c r="AK161" s="403">
        <f t="shared" ca="1" si="115"/>
        <v>36.154000000000003</v>
      </c>
      <c r="AL161" s="403">
        <f t="shared" ca="1" si="115"/>
        <v>38.222999999999999</v>
      </c>
      <c r="AM161" s="23"/>
    </row>
    <row r="162" spans="1:39" ht="12.75" customHeight="1">
      <c r="A162" s="272" t="s">
        <v>91</v>
      </c>
      <c r="B162" s="583" t="s">
        <v>1038</v>
      </c>
      <c r="C162" s="583" t="s">
        <v>896</v>
      </c>
      <c r="D162" s="598" t="s">
        <v>1039</v>
      </c>
      <c r="E162" s="600">
        <v>378</v>
      </c>
      <c r="F162" s="586">
        <v>8</v>
      </c>
      <c r="G162" s="285">
        <f t="shared" ref="G162:M162" si="116">T162</f>
        <v>31.186</v>
      </c>
      <c r="H162" s="285">
        <f t="shared" si="116"/>
        <v>32.896999999999998</v>
      </c>
      <c r="I162" s="285">
        <f t="shared" si="116"/>
        <v>34.606999999999999</v>
      </c>
      <c r="J162" s="285">
        <f t="shared" si="116"/>
        <v>36.418999999999997</v>
      </c>
      <c r="K162" s="285">
        <f t="shared" si="116"/>
        <v>38.354999999999997</v>
      </c>
      <c r="L162" s="285">
        <f t="shared" si="116"/>
        <v>40.999000000000002</v>
      </c>
      <c r="M162" s="285">
        <f t="shared" si="116"/>
        <v>43.643000000000001</v>
      </c>
      <c r="P162" s="409" t="str">
        <f>B162</f>
        <v>50504C</v>
      </c>
      <c r="Q162" s="397" t="s">
        <v>826</v>
      </c>
      <c r="R162" s="409" t="str">
        <f>D162</f>
        <v>IT Project Coordinator</v>
      </c>
      <c r="S162" s="397" t="str">
        <f>C162</f>
        <v>35</v>
      </c>
      <c r="T162" s="394">
        <v>31.186</v>
      </c>
      <c r="U162" s="394">
        <v>32.896999999999998</v>
      </c>
      <c r="V162" s="394">
        <v>34.606999999999999</v>
      </c>
      <c r="W162" s="394">
        <v>36.418999999999997</v>
      </c>
      <c r="X162" s="394">
        <v>38.354999999999997</v>
      </c>
      <c r="Y162" s="394">
        <v>40.999000000000002</v>
      </c>
      <c r="Z162" s="394">
        <v>43.643000000000001</v>
      </c>
      <c r="AA162" s="406" t="str">
        <f>B162</f>
        <v>50504C</v>
      </c>
      <c r="AB162" s="406" t="str">
        <f>Q162</f>
        <v>Y</v>
      </c>
      <c r="AC162" s="412" t="str">
        <f>D162</f>
        <v>IT Project Coordinator</v>
      </c>
      <c r="AD162" s="406" t="str">
        <f>C162</f>
        <v>35</v>
      </c>
      <c r="AE162" s="398" t="str">
        <f>LEFT(A162,1)</f>
        <v>N</v>
      </c>
      <c r="AF162" s="403">
        <f t="shared" ref="AF162:AL162" si="117">IF($AE162="N",ROUND(T162,3),IF($AE162="E",ROUNDUP(T162/2080,3),"check"))</f>
        <v>31.186</v>
      </c>
      <c r="AG162" s="403">
        <f t="shared" si="117"/>
        <v>32.896999999999998</v>
      </c>
      <c r="AH162" s="403">
        <f t="shared" si="117"/>
        <v>34.606999999999999</v>
      </c>
      <c r="AI162" s="403">
        <f t="shared" si="117"/>
        <v>36.418999999999997</v>
      </c>
      <c r="AJ162" s="403">
        <f t="shared" si="117"/>
        <v>38.354999999999997</v>
      </c>
      <c r="AK162" s="403">
        <f t="shared" si="117"/>
        <v>40.999000000000002</v>
      </c>
      <c r="AL162" s="403">
        <f t="shared" si="117"/>
        <v>43.643000000000001</v>
      </c>
      <c r="AM162" s="23"/>
    </row>
    <row r="163" spans="1:39" ht="12.75" customHeight="1">
      <c r="A163" s="259" t="s">
        <v>91</v>
      </c>
      <c r="B163" s="584" t="s">
        <v>651</v>
      </c>
      <c r="C163" s="584">
        <v>64</v>
      </c>
      <c r="D163" s="606" t="s">
        <v>650</v>
      </c>
      <c r="E163" s="600">
        <v>415</v>
      </c>
      <c r="F163" s="586">
        <v>9</v>
      </c>
      <c r="G163" s="285">
        <f t="shared" ref="G163:M169" ca="1" si="118">T163</f>
        <v>34.875201605881813</v>
      </c>
      <c r="H163" s="285">
        <f t="shared" ca="1" si="118"/>
        <v>36.711650374000783</v>
      </c>
      <c r="I163" s="285">
        <f t="shared" ca="1" si="118"/>
        <v>38.649161574327557</v>
      </c>
      <c r="J163" s="285">
        <f t="shared" ca="1" si="118"/>
        <v>40.667522720420564</v>
      </c>
      <c r="K163" s="285">
        <f t="shared" ca="1" si="118"/>
        <v>42.808602534194478</v>
      </c>
      <c r="L163" s="285">
        <f t="shared" ca="1" si="118"/>
        <v>45.399147264594497</v>
      </c>
      <c r="M163" s="285">
        <f t="shared" ca="1" si="118"/>
        <v>47.989691994994487</v>
      </c>
      <c r="P163" s="409" t="str">
        <f t="shared" si="82"/>
        <v>52975C</v>
      </c>
      <c r="Q163" s="397" t="s">
        <v>826</v>
      </c>
      <c r="R163" s="409" t="str">
        <f t="shared" si="102"/>
        <v>IT Security Analyst</v>
      </c>
      <c r="S163" s="397">
        <f t="shared" si="100"/>
        <v>64</v>
      </c>
      <c r="T163" s="394" cm="1">
        <f t="array" aca="1" ref="T163" ca="1">IF($Q163="Y",VLOOKUP($P163,INDIRECT($Q$3),T$5,0)*INDIRECT($P$2),VLOOKUP($P163,INDIRECT($Q$3),T$5,0))</f>
        <v>34.875201605881813</v>
      </c>
      <c r="U163" s="394" cm="1">
        <f t="array" aca="1" ref="U163" ca="1">IF($Q163="Y",VLOOKUP($P163,INDIRECT($Q$3),U$5,0)*INDIRECT($P$2),VLOOKUP($P163,INDIRECT($Q$3),U$5,0))</f>
        <v>36.711650374000783</v>
      </c>
      <c r="V163" s="394" cm="1">
        <f t="array" aca="1" ref="V163" ca="1">IF($Q163="Y",VLOOKUP($P163,INDIRECT($Q$3),V$5,0)*INDIRECT($P$2),VLOOKUP($P163,INDIRECT($Q$3),V$5,0))</f>
        <v>38.649161574327557</v>
      </c>
      <c r="W163" s="394" cm="1">
        <f t="array" aca="1" ref="W163" ca="1">IF($Q163="Y",VLOOKUP($P163,INDIRECT($Q$3),W$5,0)*INDIRECT($P$2),VLOOKUP($P163,INDIRECT($Q$3),W$5,0))</f>
        <v>40.667522720420564</v>
      </c>
      <c r="X163" s="394" cm="1">
        <f t="array" aca="1" ref="X163" ca="1">IF($Q163="Y",VLOOKUP($P163,INDIRECT($Q$3),X$5,0)*INDIRECT($P$2),VLOOKUP($P163,INDIRECT($Q$3),X$5,0))</f>
        <v>42.808602534194478</v>
      </c>
      <c r="Y163" s="394" cm="1">
        <f t="array" aca="1" ref="Y163" ca="1">IF($Q163="Y",VLOOKUP($P163,INDIRECT($Q$3),Y$5,0)*INDIRECT($P$2),VLOOKUP($P163,INDIRECT($Q$3),Y$5,0))</f>
        <v>45.399147264594497</v>
      </c>
      <c r="Z163" s="394" cm="1">
        <f t="array" aca="1" ref="Z163" ca="1">IF($Q163="Y",VLOOKUP($P163,INDIRECT($Q$3),Z$5,0)*INDIRECT($P$2),VLOOKUP($P163,INDIRECT($Q$3),Z$5,0))</f>
        <v>47.989691994994487</v>
      </c>
      <c r="AA163" s="406" t="str">
        <f t="shared" si="101"/>
        <v>52975C</v>
      </c>
      <c r="AB163" s="406" t="str">
        <f t="shared" si="103"/>
        <v>Y</v>
      </c>
      <c r="AC163" s="412" t="str">
        <f t="shared" si="104"/>
        <v>IT Security Analyst</v>
      </c>
      <c r="AD163" s="406">
        <f t="shared" si="105"/>
        <v>64</v>
      </c>
      <c r="AE163" s="398" t="str">
        <f t="shared" si="106"/>
        <v>N</v>
      </c>
      <c r="AF163" s="403">
        <f t="shared" ref="AF163:AL169" ca="1" si="119">IF($AE163="N",ROUND(T163,3),IF($AE163="E",ROUNDUP(T163/2080,3),"check"))</f>
        <v>34.875</v>
      </c>
      <c r="AG163" s="403">
        <f t="shared" ca="1" si="119"/>
        <v>36.712000000000003</v>
      </c>
      <c r="AH163" s="403">
        <f t="shared" ca="1" si="119"/>
        <v>38.649000000000001</v>
      </c>
      <c r="AI163" s="403">
        <f t="shared" ca="1" si="119"/>
        <v>40.667999999999999</v>
      </c>
      <c r="AJ163" s="403">
        <f t="shared" ca="1" si="119"/>
        <v>42.808999999999997</v>
      </c>
      <c r="AK163" s="403">
        <f t="shared" ca="1" si="119"/>
        <v>45.399000000000001</v>
      </c>
      <c r="AL163" s="403">
        <f t="shared" ca="1" si="119"/>
        <v>47.99</v>
      </c>
    </row>
    <row r="164" spans="1:39" ht="12.75" customHeight="1">
      <c r="A164" s="272" t="s">
        <v>91</v>
      </c>
      <c r="B164" s="583" t="s">
        <v>276</v>
      </c>
      <c r="C164" s="583" t="s">
        <v>277</v>
      </c>
      <c r="D164" s="598" t="s">
        <v>683</v>
      </c>
      <c r="E164" s="600">
        <v>350</v>
      </c>
      <c r="F164" s="586">
        <v>7</v>
      </c>
      <c r="G164" s="285">
        <f t="shared" ca="1" si="118"/>
        <v>30.06896107988495</v>
      </c>
      <c r="H164" s="285">
        <f t="shared" ca="1" si="118"/>
        <v>31.655641265547469</v>
      </c>
      <c r="I164" s="285">
        <f t="shared" ca="1" si="118"/>
        <v>33.344827632449352</v>
      </c>
      <c r="J164" s="285">
        <f t="shared" ca="1" si="118"/>
        <v>35.077326470297429</v>
      </c>
      <c r="K164" s="285">
        <f t="shared" ca="1" si="118"/>
        <v>36.935431473889501</v>
      </c>
      <c r="L164" s="285">
        <f t="shared" ca="1" si="118"/>
        <v>38.768236652577563</v>
      </c>
      <c r="M164" s="285">
        <f t="shared" ca="1" si="118"/>
        <v>40.601041831265633</v>
      </c>
      <c r="P164" s="409" t="str">
        <f t="shared" ref="P164:P229" si="120">B164</f>
        <v>01336C</v>
      </c>
      <c r="Q164" s="397" t="s">
        <v>826</v>
      </c>
      <c r="R164" s="409" t="str">
        <f t="shared" si="102"/>
        <v>IT Telecom Analyst I</v>
      </c>
      <c r="S164" s="397" t="str">
        <f t="shared" ref="S164:S193" si="121">C164</f>
        <v>74</v>
      </c>
      <c r="T164" s="394" cm="1">
        <f t="array" aca="1" ref="T164" ca="1">IF($Q164="Y",VLOOKUP($P164,INDIRECT($Q$3),T$5,0)*INDIRECT($P$2),VLOOKUP($P164,INDIRECT($Q$3),T$5,0))</f>
        <v>30.06896107988495</v>
      </c>
      <c r="U164" s="394" cm="1">
        <f t="array" aca="1" ref="U164" ca="1">IF($Q164="Y",VLOOKUP($P164,INDIRECT($Q$3),U$5,0)*INDIRECT($P$2),VLOOKUP($P164,INDIRECT($Q$3),U$5,0))</f>
        <v>31.655641265547469</v>
      </c>
      <c r="V164" s="394" cm="1">
        <f t="array" aca="1" ref="V164" ca="1">IF($Q164="Y",VLOOKUP($P164,INDIRECT($Q$3),V$5,0)*INDIRECT($P$2),VLOOKUP($P164,INDIRECT($Q$3),V$5,0))</f>
        <v>33.344827632449352</v>
      </c>
      <c r="W164" s="394" cm="1">
        <f t="array" aca="1" ref="W164" ca="1">IF($Q164="Y",VLOOKUP($P164,INDIRECT($Q$3),W$5,0)*INDIRECT($P$2),VLOOKUP($P164,INDIRECT($Q$3),W$5,0))</f>
        <v>35.077326470297429</v>
      </c>
      <c r="X164" s="394" cm="1">
        <f t="array" aca="1" ref="X164" ca="1">IF($Q164="Y",VLOOKUP($P164,INDIRECT($Q$3),X$5,0)*INDIRECT($P$2),VLOOKUP($P164,INDIRECT($Q$3),X$5,0))</f>
        <v>36.935431473889501</v>
      </c>
      <c r="Y164" s="394" cm="1">
        <f t="array" aca="1" ref="Y164" ca="1">IF($Q164="Y",VLOOKUP($P164,INDIRECT($Q$3),Y$5,0)*INDIRECT($P$2),VLOOKUP($P164,INDIRECT($Q$3),Y$5,0))</f>
        <v>38.768236652577563</v>
      </c>
      <c r="Z164" s="394" cm="1">
        <f t="array" aca="1" ref="Z164" ca="1">IF($Q164="Y",VLOOKUP($P164,INDIRECT($Q$3),Z$5,0)*INDIRECT($P$2),VLOOKUP($P164,INDIRECT($Q$3),Z$5,0))</f>
        <v>40.601041831265633</v>
      </c>
      <c r="AA164" s="406" t="str">
        <f t="shared" ref="AA164:AA196" si="122">B164</f>
        <v>01336C</v>
      </c>
      <c r="AB164" s="406" t="str">
        <f t="shared" si="103"/>
        <v>Y</v>
      </c>
      <c r="AC164" s="412" t="str">
        <f t="shared" si="104"/>
        <v>IT Telecom Analyst I</v>
      </c>
      <c r="AD164" s="406" t="str">
        <f t="shared" si="105"/>
        <v>74</v>
      </c>
      <c r="AE164" s="398" t="str">
        <f t="shared" si="106"/>
        <v>N</v>
      </c>
      <c r="AF164" s="403">
        <f t="shared" ca="1" si="119"/>
        <v>30.068999999999999</v>
      </c>
      <c r="AG164" s="403">
        <f t="shared" ca="1" si="119"/>
        <v>31.655999999999999</v>
      </c>
      <c r="AH164" s="403">
        <f t="shared" ca="1" si="119"/>
        <v>33.344999999999999</v>
      </c>
      <c r="AI164" s="403">
        <f t="shared" ca="1" si="119"/>
        <v>35.076999999999998</v>
      </c>
      <c r="AJ164" s="403">
        <f t="shared" ca="1" si="119"/>
        <v>36.935000000000002</v>
      </c>
      <c r="AK164" s="403">
        <f t="shared" ca="1" si="119"/>
        <v>38.768000000000001</v>
      </c>
      <c r="AL164" s="403">
        <f t="shared" ca="1" si="119"/>
        <v>40.600999999999999</v>
      </c>
    </row>
    <row r="165" spans="1:39" ht="12.75" customHeight="1">
      <c r="A165" s="259" t="s">
        <v>91</v>
      </c>
      <c r="B165" s="583" t="s">
        <v>279</v>
      </c>
      <c r="C165" s="583" t="s">
        <v>280</v>
      </c>
      <c r="D165" s="606" t="s">
        <v>684</v>
      </c>
      <c r="E165" s="600">
        <v>393</v>
      </c>
      <c r="F165" s="586">
        <v>8</v>
      </c>
      <c r="G165" s="285">
        <f t="shared" ca="1" si="118"/>
        <v>33.037987000010425</v>
      </c>
      <c r="H165" s="285">
        <f t="shared" ca="1" si="118"/>
        <v>34.772695424642485</v>
      </c>
      <c r="I165" s="285">
        <f t="shared" ca="1" si="118"/>
        <v>36.59037545535142</v>
      </c>
      <c r="J165" s="285">
        <f t="shared" ca="1" si="118"/>
        <v>38.527886655678174</v>
      </c>
      <c r="K165" s="285">
        <f t="shared" ca="1" si="118"/>
        <v>40.547691550802739</v>
      </c>
      <c r="L165" s="285">
        <f t="shared" ca="1" si="118"/>
        <v>43.008997065395789</v>
      </c>
      <c r="M165" s="285">
        <f t="shared" ca="1" si="118"/>
        <v>45.470302579988832</v>
      </c>
      <c r="N165" s="23"/>
      <c r="O165" s="23"/>
      <c r="P165" s="409" t="str">
        <f t="shared" si="120"/>
        <v>01337C</v>
      </c>
      <c r="Q165" s="397" t="s">
        <v>826</v>
      </c>
      <c r="R165" s="409" t="str">
        <f t="shared" si="102"/>
        <v>IT Telecom Analyst II</v>
      </c>
      <c r="S165" s="397" t="str">
        <f t="shared" si="121"/>
        <v>63</v>
      </c>
      <c r="T165" s="394" cm="1">
        <f t="array" aca="1" ref="T165" ca="1">IF($Q165="Y",VLOOKUP($P165,INDIRECT($Q$3),T$5,0)*INDIRECT($P$2),VLOOKUP($P165,INDIRECT($Q$3),T$5,0))</f>
        <v>33.037987000010425</v>
      </c>
      <c r="U165" s="394" cm="1">
        <f t="array" aca="1" ref="U165" ca="1">IF($Q165="Y",VLOOKUP($P165,INDIRECT($Q$3),U$5,0)*INDIRECT($P$2),VLOOKUP($P165,INDIRECT($Q$3),U$5,0))</f>
        <v>34.772695424642485</v>
      </c>
      <c r="V165" s="394" cm="1">
        <f t="array" aca="1" ref="V165" ca="1">IF($Q165="Y",VLOOKUP($P165,INDIRECT($Q$3),V$5,0)*INDIRECT($P$2),VLOOKUP($P165,INDIRECT($Q$3),V$5,0))</f>
        <v>36.59037545535142</v>
      </c>
      <c r="W165" s="394" cm="1">
        <f t="array" aca="1" ref="W165" ca="1">IF($Q165="Y",VLOOKUP($P165,INDIRECT($Q$3),W$5,0)*INDIRECT($P$2),VLOOKUP($P165,INDIRECT($Q$3),W$5,0))</f>
        <v>38.527886655678174</v>
      </c>
      <c r="X165" s="394" cm="1">
        <f t="array" aca="1" ref="X165" ca="1">IF($Q165="Y",VLOOKUP($P165,INDIRECT($Q$3),X$5,0)*INDIRECT($P$2),VLOOKUP($P165,INDIRECT($Q$3),X$5,0))</f>
        <v>40.547691550802739</v>
      </c>
      <c r="Y165" s="394" cm="1">
        <f t="array" aca="1" ref="Y165" ca="1">IF($Q165="Y",VLOOKUP($P165,INDIRECT($Q$3),Y$5,0)*INDIRECT($P$2),VLOOKUP($P165,INDIRECT($Q$3),Y$5,0))</f>
        <v>43.008997065395789</v>
      </c>
      <c r="Z165" s="394" cm="1">
        <f t="array" aca="1" ref="Z165" ca="1">IF($Q165="Y",VLOOKUP($P165,INDIRECT($Q$3),Z$5,0)*INDIRECT($P$2),VLOOKUP($P165,INDIRECT($Q$3),Z$5,0))</f>
        <v>45.470302579988832</v>
      </c>
      <c r="AA165" s="406" t="str">
        <f t="shared" si="122"/>
        <v>01337C</v>
      </c>
      <c r="AB165" s="406" t="str">
        <f t="shared" si="103"/>
        <v>Y</v>
      </c>
      <c r="AC165" s="412" t="str">
        <f t="shared" si="104"/>
        <v>IT Telecom Analyst II</v>
      </c>
      <c r="AD165" s="406" t="str">
        <f t="shared" si="105"/>
        <v>63</v>
      </c>
      <c r="AE165" s="398" t="str">
        <f t="shared" si="106"/>
        <v>N</v>
      </c>
      <c r="AF165" s="403">
        <f t="shared" ca="1" si="119"/>
        <v>33.037999999999997</v>
      </c>
      <c r="AG165" s="403">
        <f t="shared" ca="1" si="119"/>
        <v>34.773000000000003</v>
      </c>
      <c r="AH165" s="403">
        <f t="shared" ca="1" si="119"/>
        <v>36.590000000000003</v>
      </c>
      <c r="AI165" s="403">
        <f t="shared" ca="1" si="119"/>
        <v>38.527999999999999</v>
      </c>
      <c r="AJ165" s="403">
        <f t="shared" ca="1" si="119"/>
        <v>40.548000000000002</v>
      </c>
      <c r="AK165" s="403">
        <f t="shared" ca="1" si="119"/>
        <v>43.009</v>
      </c>
      <c r="AL165" s="403">
        <f t="shared" ca="1" si="119"/>
        <v>45.47</v>
      </c>
    </row>
    <row r="166" spans="1:39" ht="12.75" customHeight="1">
      <c r="A166" s="259" t="s">
        <v>91</v>
      </c>
      <c r="B166" s="583" t="s">
        <v>282</v>
      </c>
      <c r="C166" s="583">
        <v>64</v>
      </c>
      <c r="D166" s="606" t="s">
        <v>685</v>
      </c>
      <c r="E166" s="600">
        <v>425</v>
      </c>
      <c r="F166" s="586">
        <v>9</v>
      </c>
      <c r="G166" s="285">
        <f t="shared" ca="1" si="118"/>
        <v>34.875201605881813</v>
      </c>
      <c r="H166" s="285">
        <f t="shared" ca="1" si="118"/>
        <v>36.711650374000783</v>
      </c>
      <c r="I166" s="285">
        <f t="shared" ca="1" si="118"/>
        <v>38.649161574327557</v>
      </c>
      <c r="J166" s="285">
        <f t="shared" ca="1" si="118"/>
        <v>40.667522720420564</v>
      </c>
      <c r="K166" s="285">
        <f t="shared" ca="1" si="118"/>
        <v>42.808602534194478</v>
      </c>
      <c r="L166" s="285">
        <f t="shared" ca="1" si="118"/>
        <v>45.399147264594497</v>
      </c>
      <c r="M166" s="285">
        <f t="shared" ca="1" si="118"/>
        <v>47.989691994994487</v>
      </c>
      <c r="N166" s="23"/>
      <c r="O166" s="23"/>
      <c r="P166" s="409" t="str">
        <f t="shared" si="120"/>
        <v>01338C</v>
      </c>
      <c r="Q166" s="397" t="s">
        <v>826</v>
      </c>
      <c r="R166" s="409" t="str">
        <f t="shared" si="102"/>
        <v>IT Telecom Analyst III</v>
      </c>
      <c r="S166" s="397">
        <f t="shared" si="121"/>
        <v>64</v>
      </c>
      <c r="T166" s="394" cm="1">
        <f t="array" aca="1" ref="T166" ca="1">IF($Q166="Y",VLOOKUP($P166,INDIRECT($Q$3),T$5,0)*INDIRECT($P$2),VLOOKUP($P166,INDIRECT($Q$3),T$5,0))</f>
        <v>34.875201605881813</v>
      </c>
      <c r="U166" s="394" cm="1">
        <f t="array" aca="1" ref="U166" ca="1">IF($Q166="Y",VLOOKUP($P166,INDIRECT($Q$3),U$5,0)*INDIRECT($P$2),VLOOKUP($P166,INDIRECT($Q$3),U$5,0))</f>
        <v>36.711650374000783</v>
      </c>
      <c r="V166" s="394" cm="1">
        <f t="array" aca="1" ref="V166" ca="1">IF($Q166="Y",VLOOKUP($P166,INDIRECT($Q$3),V$5,0)*INDIRECT($P$2),VLOOKUP($P166,INDIRECT($Q$3),V$5,0))</f>
        <v>38.649161574327557</v>
      </c>
      <c r="W166" s="394" cm="1">
        <f t="array" aca="1" ref="W166" ca="1">IF($Q166="Y",VLOOKUP($P166,INDIRECT($Q$3),W$5,0)*INDIRECT($P$2),VLOOKUP($P166,INDIRECT($Q$3),W$5,0))</f>
        <v>40.667522720420564</v>
      </c>
      <c r="X166" s="394" cm="1">
        <f t="array" aca="1" ref="X166" ca="1">IF($Q166="Y",VLOOKUP($P166,INDIRECT($Q$3),X$5,0)*INDIRECT($P$2),VLOOKUP($P166,INDIRECT($Q$3),X$5,0))</f>
        <v>42.808602534194478</v>
      </c>
      <c r="Y166" s="394" cm="1">
        <f t="array" aca="1" ref="Y166" ca="1">IF($Q166="Y",VLOOKUP($P166,INDIRECT($Q$3),Y$5,0)*INDIRECT($P$2),VLOOKUP($P166,INDIRECT($Q$3),Y$5,0))</f>
        <v>45.399147264594497</v>
      </c>
      <c r="Z166" s="394" cm="1">
        <f t="array" aca="1" ref="Z166" ca="1">IF($Q166="Y",VLOOKUP($P166,INDIRECT($Q$3),Z$5,0)*INDIRECT($P$2),VLOOKUP($P166,INDIRECT($Q$3),Z$5,0))</f>
        <v>47.989691994994487</v>
      </c>
      <c r="AA166" s="406" t="str">
        <f t="shared" si="122"/>
        <v>01338C</v>
      </c>
      <c r="AB166" s="406" t="str">
        <f t="shared" si="103"/>
        <v>Y</v>
      </c>
      <c r="AC166" s="412" t="str">
        <f t="shared" si="104"/>
        <v>IT Telecom Analyst III</v>
      </c>
      <c r="AD166" s="406">
        <f t="shared" si="105"/>
        <v>64</v>
      </c>
      <c r="AE166" s="398" t="str">
        <f t="shared" si="106"/>
        <v>N</v>
      </c>
      <c r="AF166" s="403">
        <f t="shared" ca="1" si="119"/>
        <v>34.875</v>
      </c>
      <c r="AG166" s="403">
        <f t="shared" ca="1" si="119"/>
        <v>36.712000000000003</v>
      </c>
      <c r="AH166" s="403">
        <f t="shared" ca="1" si="119"/>
        <v>38.649000000000001</v>
      </c>
      <c r="AI166" s="403">
        <f t="shared" ca="1" si="119"/>
        <v>40.667999999999999</v>
      </c>
      <c r="AJ166" s="403">
        <f t="shared" ca="1" si="119"/>
        <v>42.808999999999997</v>
      </c>
      <c r="AK166" s="403">
        <f t="shared" ca="1" si="119"/>
        <v>45.399000000000001</v>
      </c>
      <c r="AL166" s="403">
        <f t="shared" ca="1" si="119"/>
        <v>47.99</v>
      </c>
      <c r="AM166" s="23"/>
    </row>
    <row r="167" spans="1:39" ht="12.75" customHeight="1">
      <c r="A167" s="259" t="s">
        <v>16</v>
      </c>
      <c r="B167" s="583" t="s">
        <v>817</v>
      </c>
      <c r="C167" s="583">
        <v>51</v>
      </c>
      <c r="D167" s="606" t="s">
        <v>816</v>
      </c>
      <c r="E167" s="600">
        <v>458</v>
      </c>
      <c r="F167" s="586">
        <v>10</v>
      </c>
      <c r="G167" s="285">
        <f t="shared" ca="1" si="118"/>
        <v>79264.131830000042</v>
      </c>
      <c r="H167" s="285">
        <f t="shared" ca="1" si="118"/>
        <v>83249.110156895695</v>
      </c>
      <c r="I167" s="285">
        <f t="shared" ca="1" si="118"/>
        <v>87747.601139329505</v>
      </c>
      <c r="J167" s="285">
        <f t="shared" ca="1" si="118"/>
        <v>92249.09511974889</v>
      </c>
      <c r="K167" s="285">
        <f t="shared" ca="1" si="118"/>
        <v>96960.798959160515</v>
      </c>
      <c r="L167" s="285">
        <f t="shared" ca="1" si="118"/>
        <v>102860.63051585447</v>
      </c>
      <c r="M167" s="285">
        <f t="shared" ca="1" si="118"/>
        <v>108760.4620725484</v>
      </c>
      <c r="N167" s="23"/>
      <c r="O167" s="23"/>
      <c r="P167" s="409" t="str">
        <f t="shared" si="120"/>
        <v>53033C</v>
      </c>
      <c r="Q167" s="397" t="s">
        <v>826</v>
      </c>
      <c r="R167" s="409" t="str">
        <f t="shared" si="102"/>
        <v>Language Services Program Management Coordinator</v>
      </c>
      <c r="S167" s="397">
        <f t="shared" si="121"/>
        <v>51</v>
      </c>
      <c r="T167" s="394" cm="1">
        <f t="array" aca="1" ref="T167" ca="1">IF($Q167="Y",VLOOKUP($P167,INDIRECT($Q$3),T$5,0)*INDIRECT($P$2),VLOOKUP($P167,INDIRECT($Q$3),T$5,0))</f>
        <v>79264.131830000042</v>
      </c>
      <c r="U167" s="394" cm="1">
        <f t="array" aca="1" ref="U167" ca="1">IF($Q167="Y",VLOOKUP($P167,INDIRECT($Q$3),U$5,0)*INDIRECT($P$2),VLOOKUP($P167,INDIRECT($Q$3),U$5,0))</f>
        <v>83249.110156895695</v>
      </c>
      <c r="V167" s="394" cm="1">
        <f t="array" aca="1" ref="V167" ca="1">IF($Q167="Y",VLOOKUP($P167,INDIRECT($Q$3),V$5,0)*INDIRECT($P$2),VLOOKUP($P167,INDIRECT($Q$3),V$5,0))</f>
        <v>87747.601139329505</v>
      </c>
      <c r="W167" s="394" cm="1">
        <f t="array" aca="1" ref="W167" ca="1">IF($Q167="Y",VLOOKUP($P167,INDIRECT($Q$3),W$5,0)*INDIRECT($P$2),VLOOKUP($P167,INDIRECT($Q$3),W$5,0))</f>
        <v>92249.09511974889</v>
      </c>
      <c r="X167" s="394" cm="1">
        <f t="array" aca="1" ref="X167" ca="1">IF($Q167="Y",VLOOKUP($P167,INDIRECT($Q$3),X$5,0)*INDIRECT($P$2),VLOOKUP($P167,INDIRECT($Q$3),X$5,0))</f>
        <v>96960.798959160515</v>
      </c>
      <c r="Y167" s="394" cm="1">
        <f t="array" aca="1" ref="Y167" ca="1">IF($Q167="Y",VLOOKUP($P167,INDIRECT($Q$3),Y$5,0)*INDIRECT($P$2),VLOOKUP($P167,INDIRECT($Q$3),Y$5,0))</f>
        <v>102860.63051585447</v>
      </c>
      <c r="Z167" s="394" cm="1">
        <f t="array" aca="1" ref="Z167" ca="1">IF($Q167="Y",VLOOKUP($P167,INDIRECT($Q$3),Z$5,0)*INDIRECT($P$2),VLOOKUP($P167,INDIRECT($Q$3),Z$5,0))</f>
        <v>108760.4620725484</v>
      </c>
      <c r="AA167" s="406" t="str">
        <f t="shared" si="122"/>
        <v>53033C</v>
      </c>
      <c r="AB167" s="406" t="str">
        <f t="shared" si="103"/>
        <v>Y</v>
      </c>
      <c r="AC167" s="412" t="str">
        <f t="shared" si="104"/>
        <v>Language Services Program Management Coordinator</v>
      </c>
      <c r="AD167" s="406">
        <f t="shared" si="105"/>
        <v>51</v>
      </c>
      <c r="AE167" s="398" t="str">
        <f t="shared" si="106"/>
        <v>E</v>
      </c>
      <c r="AF167" s="403">
        <f t="shared" ca="1" si="119"/>
        <v>38.107999999999997</v>
      </c>
      <c r="AG167" s="403">
        <f t="shared" ca="1" si="119"/>
        <v>40.024000000000001</v>
      </c>
      <c r="AH167" s="403">
        <f t="shared" ca="1" si="119"/>
        <v>42.186999999999998</v>
      </c>
      <c r="AI167" s="403">
        <f t="shared" ca="1" si="119"/>
        <v>44.350999999999999</v>
      </c>
      <c r="AJ167" s="403">
        <f t="shared" ca="1" si="119"/>
        <v>46.616</v>
      </c>
      <c r="AK167" s="403">
        <f t="shared" ca="1" si="119"/>
        <v>49.452999999999996</v>
      </c>
      <c r="AL167" s="403">
        <f t="shared" ca="1" si="119"/>
        <v>52.288999999999994</v>
      </c>
      <c r="AM167" s="23"/>
    </row>
    <row r="168" spans="1:39" ht="12.75" customHeight="1">
      <c r="A168" s="259" t="s">
        <v>16</v>
      </c>
      <c r="B168" s="584" t="s">
        <v>761</v>
      </c>
      <c r="C168" s="584">
        <v>45</v>
      </c>
      <c r="D168" s="606" t="s">
        <v>737</v>
      </c>
      <c r="E168" s="600">
        <v>435</v>
      </c>
      <c r="F168" s="586">
        <v>9</v>
      </c>
      <c r="G168" s="285">
        <f t="shared" ca="1" si="118"/>
        <v>73780.65750828835</v>
      </c>
      <c r="H168" s="285">
        <f t="shared" ca="1" si="118"/>
        <v>77681.551891587093</v>
      </c>
      <c r="I168" s="285">
        <f t="shared" ca="1" si="118"/>
        <v>82092.955932438388</v>
      </c>
      <c r="J168" s="285">
        <f t="shared" ca="1" si="118"/>
        <v>86459.315003505675</v>
      </c>
      <c r="K168" s="285">
        <f t="shared" ca="1" si="118"/>
        <v>91089.937897305994</v>
      </c>
      <c r="L168" s="285">
        <f t="shared" ca="1" si="118"/>
        <v>96501.957463028695</v>
      </c>
      <c r="M168" s="285">
        <f t="shared" ca="1" si="118"/>
        <v>101913.97702875137</v>
      </c>
      <c r="P168" s="409" t="str">
        <f t="shared" si="120"/>
        <v>53017C</v>
      </c>
      <c r="Q168" s="397" t="s">
        <v>826</v>
      </c>
      <c r="R168" s="409" t="str">
        <f t="shared" si="102"/>
        <v>Law Enforcement Auditor</v>
      </c>
      <c r="S168" s="397">
        <f t="shared" si="121"/>
        <v>45</v>
      </c>
      <c r="T168" s="394" cm="1">
        <f t="array" aca="1" ref="T168" ca="1">IF($Q168="Y",VLOOKUP($P168,INDIRECT($Q$3),T$5,0)*INDIRECT($P$2),VLOOKUP($P168,INDIRECT($Q$3),T$5,0))</f>
        <v>73780.65750828835</v>
      </c>
      <c r="U168" s="394" cm="1">
        <f t="array" aca="1" ref="U168" ca="1">IF($Q168="Y",VLOOKUP($P168,INDIRECT($Q$3),U$5,0)*INDIRECT($P$2),VLOOKUP($P168,INDIRECT($Q$3),U$5,0))</f>
        <v>77681.551891587093</v>
      </c>
      <c r="V168" s="394" cm="1">
        <f t="array" aca="1" ref="V168" ca="1">IF($Q168="Y",VLOOKUP($P168,INDIRECT($Q$3),V$5,0)*INDIRECT($P$2),VLOOKUP($P168,INDIRECT($Q$3),V$5,0))</f>
        <v>82092.955932438388</v>
      </c>
      <c r="W168" s="394" cm="1">
        <f t="array" aca="1" ref="W168" ca="1">IF($Q168="Y",VLOOKUP($P168,INDIRECT($Q$3),W$5,0)*INDIRECT($P$2),VLOOKUP($P168,INDIRECT($Q$3),W$5,0))</f>
        <v>86459.315003505675</v>
      </c>
      <c r="X168" s="394" cm="1">
        <f t="array" aca="1" ref="X168" ca="1">IF($Q168="Y",VLOOKUP($P168,INDIRECT($Q$3),X$5,0)*INDIRECT($P$2),VLOOKUP($P168,INDIRECT($Q$3),X$5,0))</f>
        <v>91089.937897305994</v>
      </c>
      <c r="Y168" s="394" cm="1">
        <f t="array" aca="1" ref="Y168" ca="1">IF($Q168="Y",VLOOKUP($P168,INDIRECT($Q$3),Y$5,0)*INDIRECT($P$2),VLOOKUP($P168,INDIRECT($Q$3),Y$5,0))</f>
        <v>96501.957463028695</v>
      </c>
      <c r="Z168" s="394" cm="1">
        <f t="array" aca="1" ref="Z168" ca="1">IF($Q168="Y",VLOOKUP($P168,INDIRECT($Q$3),Z$5,0)*INDIRECT($P$2),VLOOKUP($P168,INDIRECT($Q$3),Z$5,0))</f>
        <v>101913.97702875137</v>
      </c>
      <c r="AA168" s="406" t="str">
        <f t="shared" si="122"/>
        <v>53017C</v>
      </c>
      <c r="AB168" s="406" t="str">
        <f t="shared" si="103"/>
        <v>Y</v>
      </c>
      <c r="AC168" s="412" t="str">
        <f t="shared" si="104"/>
        <v>Law Enforcement Auditor</v>
      </c>
      <c r="AD168" s="406">
        <f t="shared" si="105"/>
        <v>45</v>
      </c>
      <c r="AE168" s="398" t="str">
        <f t="shared" si="106"/>
        <v>E</v>
      </c>
      <c r="AF168" s="403">
        <f t="shared" ca="1" si="119"/>
        <v>35.471999999999994</v>
      </c>
      <c r="AG168" s="403">
        <f t="shared" ca="1" si="119"/>
        <v>37.346999999999994</v>
      </c>
      <c r="AH168" s="403">
        <f t="shared" ca="1" si="119"/>
        <v>39.467999999999996</v>
      </c>
      <c r="AI168" s="403">
        <f t="shared" ca="1" si="119"/>
        <v>41.567</v>
      </c>
      <c r="AJ168" s="403">
        <f t="shared" ca="1" si="119"/>
        <v>43.793999999999997</v>
      </c>
      <c r="AK168" s="403">
        <f t="shared" ca="1" si="119"/>
        <v>46.396000000000001</v>
      </c>
      <c r="AL168" s="403">
        <f t="shared" ca="1" si="119"/>
        <v>48.997999999999998</v>
      </c>
    </row>
    <row r="169" spans="1:39" ht="12.75" customHeight="1">
      <c r="A169" s="259" t="s">
        <v>16</v>
      </c>
      <c r="B169" s="584" t="s">
        <v>1055</v>
      </c>
      <c r="C169" s="584" t="s">
        <v>38</v>
      </c>
      <c r="D169" s="606" t="s">
        <v>1056</v>
      </c>
      <c r="E169" s="600">
        <v>533</v>
      </c>
      <c r="F169" s="586">
        <v>11</v>
      </c>
      <c r="G169" s="285">
        <f t="shared" si="118"/>
        <v>95747</v>
      </c>
      <c r="H169" s="285">
        <f t="shared" si="118"/>
        <v>98960</v>
      </c>
      <c r="I169" s="285">
        <f t="shared" si="118"/>
        <v>103084</v>
      </c>
      <c r="J169" s="285">
        <f t="shared" si="118"/>
        <v>107379</v>
      </c>
      <c r="K169" s="285">
        <f t="shared" si="118"/>
        <v>111854</v>
      </c>
      <c r="L169" s="285">
        <f t="shared" si="118"/>
        <v>116514</v>
      </c>
      <c r="M169" s="285">
        <f t="shared" si="118"/>
        <v>121369</v>
      </c>
      <c r="P169" s="409" t="str">
        <f t="shared" si="120"/>
        <v>59502C</v>
      </c>
      <c r="Q169" s="397" t="s">
        <v>826</v>
      </c>
      <c r="R169" s="409" t="str">
        <f t="shared" si="102"/>
        <v>Lead Applications Analyst</v>
      </c>
      <c r="S169" s="397" t="str">
        <f t="shared" si="121"/>
        <v>21</v>
      </c>
      <c r="T169" s="394">
        <v>95747</v>
      </c>
      <c r="U169" s="394">
        <v>98960</v>
      </c>
      <c r="V169" s="394">
        <v>103084</v>
      </c>
      <c r="W169" s="394">
        <v>107379</v>
      </c>
      <c r="X169" s="394">
        <v>111854</v>
      </c>
      <c r="Y169" s="394">
        <v>116514</v>
      </c>
      <c r="Z169" s="394">
        <v>121369</v>
      </c>
      <c r="AA169" s="406" t="str">
        <f t="shared" si="122"/>
        <v>59502C</v>
      </c>
      <c r="AB169" s="406" t="str">
        <f t="shared" si="103"/>
        <v>Y</v>
      </c>
      <c r="AC169" s="412" t="str">
        <f t="shared" si="104"/>
        <v>Lead Applications Analyst</v>
      </c>
      <c r="AD169" s="406" t="str">
        <f t="shared" si="105"/>
        <v>21</v>
      </c>
      <c r="AE169" s="398" t="str">
        <f t="shared" si="106"/>
        <v>E</v>
      </c>
      <c r="AF169" s="403">
        <f t="shared" si="119"/>
        <v>46.032999999999994</v>
      </c>
      <c r="AG169" s="403">
        <f t="shared" si="119"/>
        <v>47.576999999999998</v>
      </c>
      <c r="AH169" s="403">
        <f t="shared" si="119"/>
        <v>49.559999999999995</v>
      </c>
      <c r="AI169" s="403">
        <f t="shared" si="119"/>
        <v>51.625</v>
      </c>
      <c r="AJ169" s="403">
        <f t="shared" si="119"/>
        <v>53.775999999999996</v>
      </c>
      <c r="AK169" s="403">
        <f t="shared" si="119"/>
        <v>56.016999999999996</v>
      </c>
      <c r="AL169" s="403">
        <f t="shared" si="119"/>
        <v>58.350999999999999</v>
      </c>
    </row>
    <row r="170" spans="1:39" ht="12.75" customHeight="1">
      <c r="A170" s="259" t="s">
        <v>16</v>
      </c>
      <c r="B170" s="584" t="s">
        <v>938</v>
      </c>
      <c r="C170" s="584" t="s">
        <v>939</v>
      </c>
      <c r="D170" s="606" t="s">
        <v>940</v>
      </c>
      <c r="E170" s="600">
        <v>493</v>
      </c>
      <c r="F170" s="586">
        <v>10</v>
      </c>
      <c r="G170" s="285">
        <f t="shared" ref="G170:M171" si="123">T170</f>
        <v>101442</v>
      </c>
      <c r="H170" s="285">
        <f t="shared" si="123"/>
        <v>106782</v>
      </c>
      <c r="I170" s="285">
        <f t="shared" si="123"/>
        <v>112402</v>
      </c>
      <c r="J170" s="285">
        <f t="shared" si="123"/>
        <v>118318</v>
      </c>
      <c r="K170" s="285">
        <f t="shared" si="123"/>
        <v>124545</v>
      </c>
      <c r="L170" s="285">
        <f t="shared" si="123"/>
        <v>131100</v>
      </c>
      <c r="M170" s="285">
        <f t="shared" si="123"/>
        <v>138000</v>
      </c>
      <c r="P170" s="409" t="str">
        <f t="shared" si="120"/>
        <v>59467C</v>
      </c>
      <c r="Q170" s="397" t="s">
        <v>826</v>
      </c>
      <c r="R170" s="409" t="str">
        <f t="shared" si="102"/>
        <v>Lead Clinician Nurse Practitioner/Physician Assistant</v>
      </c>
      <c r="S170" s="397" t="str">
        <f t="shared" si="121"/>
        <v>123</v>
      </c>
      <c r="T170" s="443">
        <v>101442</v>
      </c>
      <c r="U170" s="443">
        <v>106782</v>
      </c>
      <c r="V170" s="443">
        <v>112402</v>
      </c>
      <c r="W170" s="443">
        <v>118318</v>
      </c>
      <c r="X170" s="443">
        <v>124545</v>
      </c>
      <c r="Y170" s="443">
        <v>131100</v>
      </c>
      <c r="Z170" s="443">
        <v>138000</v>
      </c>
      <c r="AA170" s="406" t="str">
        <f t="shared" si="122"/>
        <v>59467C</v>
      </c>
      <c r="AB170" s="406" t="str">
        <f t="shared" si="103"/>
        <v>Y</v>
      </c>
      <c r="AC170" s="412" t="str">
        <f t="shared" si="104"/>
        <v>Lead Clinician Nurse Practitioner/Physician Assistant</v>
      </c>
      <c r="AD170" s="406" t="str">
        <f t="shared" si="105"/>
        <v>123</v>
      </c>
      <c r="AE170" s="398" t="str">
        <f t="shared" si="106"/>
        <v>E</v>
      </c>
      <c r="AF170" s="403">
        <f>IF($AE170="N",ROUND(T170,3),IF($AE170="E",ROUNDUP(T170/2080,3),"check"))</f>
        <v>48.771000000000001</v>
      </c>
      <c r="AG170" s="403">
        <f t="shared" si="108"/>
        <v>51.338000000000001</v>
      </c>
      <c r="AH170" s="403">
        <f t="shared" si="109"/>
        <v>54.04</v>
      </c>
      <c r="AI170" s="403">
        <f t="shared" si="110"/>
        <v>56.884</v>
      </c>
      <c r="AJ170" s="403">
        <f t="shared" si="111"/>
        <v>59.878</v>
      </c>
      <c r="AK170" s="403">
        <f t="shared" si="112"/>
        <v>63.028999999999996</v>
      </c>
      <c r="AL170" s="403">
        <f t="shared" si="113"/>
        <v>66.347000000000008</v>
      </c>
    </row>
    <row r="171" spans="1:39" ht="12.75" customHeight="1">
      <c r="A171" s="259" t="s">
        <v>16</v>
      </c>
      <c r="B171" s="584" t="s">
        <v>1018</v>
      </c>
      <c r="C171" s="584" t="s">
        <v>86</v>
      </c>
      <c r="D171" s="606" t="s">
        <v>1019</v>
      </c>
      <c r="E171" s="600">
        <v>413</v>
      </c>
      <c r="F171" s="586">
        <v>9</v>
      </c>
      <c r="G171" s="285">
        <f t="shared" si="123"/>
        <v>72539.72564769951</v>
      </c>
      <c r="H171" s="285">
        <f t="shared" si="123"/>
        <v>76359.884430155304</v>
      </c>
      <c r="I171" s="285">
        <f t="shared" si="123"/>
        <v>80390.832650214536</v>
      </c>
      <c r="J171" s="285">
        <f t="shared" si="123"/>
        <v>84587.810622901816</v>
      </c>
      <c r="K171" s="285">
        <f t="shared" si="123"/>
        <v>89041.776154203108</v>
      </c>
      <c r="L171" s="285">
        <f t="shared" si="123"/>
        <v>94430.079602493541</v>
      </c>
      <c r="M171" s="285">
        <f t="shared" si="123"/>
        <v>99817.205112838943</v>
      </c>
      <c r="P171" s="409" t="str">
        <f t="shared" si="120"/>
        <v>59497C</v>
      </c>
      <c r="Q171" s="397" t="s">
        <v>826</v>
      </c>
      <c r="R171" s="409" t="str">
        <f t="shared" si="102"/>
        <v>Lead Homeless Response Coordinator</v>
      </c>
      <c r="S171" s="397" t="str">
        <f t="shared" si="121"/>
        <v>99</v>
      </c>
      <c r="T171" s="526">
        <v>72539.72564769951</v>
      </c>
      <c r="U171" s="526">
        <v>76359.884430155304</v>
      </c>
      <c r="V171" s="526">
        <v>80390.832650214536</v>
      </c>
      <c r="W171" s="526">
        <v>84587.810622901816</v>
      </c>
      <c r="X171" s="526">
        <v>89041.776154203108</v>
      </c>
      <c r="Y171" s="526">
        <v>94430.079602493541</v>
      </c>
      <c r="Z171" s="526">
        <v>99817.205112838943</v>
      </c>
      <c r="AA171" s="406" t="str">
        <f t="shared" si="122"/>
        <v>59497C</v>
      </c>
      <c r="AB171" s="406" t="str">
        <f t="shared" si="103"/>
        <v>Y</v>
      </c>
      <c r="AC171" s="412" t="str">
        <f t="shared" si="104"/>
        <v>Lead Homeless Response Coordinator</v>
      </c>
      <c r="AD171" s="406" t="str">
        <f t="shared" si="105"/>
        <v>99</v>
      </c>
      <c r="AE171" s="398" t="str">
        <f t="shared" si="106"/>
        <v>E</v>
      </c>
      <c r="AF171" s="403">
        <f>IF($AE171="N",ROUND(T171,3),IF($AE171="E",ROUNDUP(T171/2080,3),"check"))</f>
        <v>34.875</v>
      </c>
      <c r="AG171" s="403">
        <f t="shared" si="108"/>
        <v>36.711999999999996</v>
      </c>
      <c r="AH171" s="403">
        <f t="shared" si="109"/>
        <v>38.65</v>
      </c>
      <c r="AI171" s="403">
        <f t="shared" si="110"/>
        <v>40.667999999999999</v>
      </c>
      <c r="AJ171" s="403">
        <f t="shared" si="111"/>
        <v>42.808999999999997</v>
      </c>
      <c r="AK171" s="403">
        <f t="shared" si="112"/>
        <v>45.4</v>
      </c>
      <c r="AL171" s="403">
        <f t="shared" si="113"/>
        <v>47.989999999999995</v>
      </c>
    </row>
    <row r="172" spans="1:39" ht="12.75" customHeight="1">
      <c r="A172" s="259" t="s">
        <v>91</v>
      </c>
      <c r="B172" s="584" t="s">
        <v>567</v>
      </c>
      <c r="C172" s="584">
        <v>99</v>
      </c>
      <c r="D172" s="606" t="s">
        <v>561</v>
      </c>
      <c r="E172" s="600">
        <v>420</v>
      </c>
      <c r="F172" s="586">
        <v>9</v>
      </c>
      <c r="G172" s="285">
        <f t="shared" ref="G172:G193" ca="1" si="124">T172</f>
        <v>34.874867767190949</v>
      </c>
      <c r="H172" s="285">
        <f t="shared" ref="H172:H193" ca="1" si="125">U172</f>
        <v>36.711482657123156</v>
      </c>
      <c r="I172" s="285">
        <f t="shared" ref="I172:I193" ca="1" si="126">V172</f>
        <v>38.649438906167084</v>
      </c>
      <c r="J172" s="285">
        <f t="shared" ref="J172:J193" ca="1" si="127">W172</f>
        <v>40.667216477570953</v>
      </c>
      <c r="K172" s="285">
        <f t="shared" ref="K172:K193" ca="1" si="128">X172</f>
        <v>42.808546518594</v>
      </c>
      <c r="L172" s="285">
        <f t="shared" ref="L172:L193" ca="1" si="129">Y172</f>
        <v>45.399076804386574</v>
      </c>
      <c r="M172" s="285">
        <f t="shared" ref="M172:M193" ca="1" si="130">Z172</f>
        <v>47.989040409699477</v>
      </c>
      <c r="P172" s="409" t="str">
        <f t="shared" si="120"/>
        <v>06012C</v>
      </c>
      <c r="Q172" s="397" t="s">
        <v>826</v>
      </c>
      <c r="R172" s="409" t="str">
        <f t="shared" si="102"/>
        <v>Lead Inspector Zoning</v>
      </c>
      <c r="S172" s="397">
        <f t="shared" si="121"/>
        <v>99</v>
      </c>
      <c r="T172" s="394" cm="1">
        <f t="array" aca="1" ref="T172" ca="1">IF($Q172="Y",VLOOKUP($P172,INDIRECT($Q$3),T$5,0)*INDIRECT($P$2),VLOOKUP($P172,INDIRECT($Q$3),T$5,0))</f>
        <v>34.874867767190949</v>
      </c>
      <c r="U172" s="394" cm="1">
        <f t="array" aca="1" ref="U172" ca="1">IF($Q172="Y",VLOOKUP($P172,INDIRECT($Q$3),U$5,0)*INDIRECT($P$2),VLOOKUP($P172,INDIRECT($Q$3),U$5,0))</f>
        <v>36.711482657123156</v>
      </c>
      <c r="V172" s="394" cm="1">
        <f t="array" aca="1" ref="V172" ca="1">IF($Q172="Y",VLOOKUP($P172,INDIRECT($Q$3),V$5,0)*INDIRECT($P$2),VLOOKUP($P172,INDIRECT($Q$3),V$5,0))</f>
        <v>38.649438906167084</v>
      </c>
      <c r="W172" s="394" cm="1">
        <f t="array" aca="1" ref="W172" ca="1">IF($Q172="Y",VLOOKUP($P172,INDIRECT($Q$3),W$5,0)*INDIRECT($P$2),VLOOKUP($P172,INDIRECT($Q$3),W$5,0))</f>
        <v>40.667216477570953</v>
      </c>
      <c r="X172" s="394" cm="1">
        <f t="array" aca="1" ref="X172" ca="1">IF($Q172="Y",VLOOKUP($P172,INDIRECT($Q$3),X$5,0)*INDIRECT($P$2),VLOOKUP($P172,INDIRECT($Q$3),X$5,0))</f>
        <v>42.808546518594</v>
      </c>
      <c r="Y172" s="394" cm="1">
        <f t="array" aca="1" ref="Y172" ca="1">IF($Q172="Y",VLOOKUP($P172,INDIRECT($Q$3),Y$5,0)*INDIRECT($P$2),VLOOKUP($P172,INDIRECT($Q$3),Y$5,0))</f>
        <v>45.399076804386574</v>
      </c>
      <c r="Z172" s="394" cm="1">
        <f t="array" aca="1" ref="Z172" ca="1">IF($Q172="Y",VLOOKUP($P172,INDIRECT($Q$3),Z$5,0)*INDIRECT($P$2),VLOOKUP($P172,INDIRECT($Q$3),Z$5,0))</f>
        <v>47.989040409699477</v>
      </c>
      <c r="AA172" s="406" t="str">
        <f t="shared" si="122"/>
        <v>06012C</v>
      </c>
      <c r="AB172" s="406" t="str">
        <f t="shared" si="103"/>
        <v>Y</v>
      </c>
      <c r="AC172" s="412" t="str">
        <f t="shared" si="104"/>
        <v>Lead Inspector Zoning</v>
      </c>
      <c r="AD172" s="406">
        <f t="shared" si="105"/>
        <v>99</v>
      </c>
      <c r="AE172" s="398" t="str">
        <f t="shared" si="106"/>
        <v>N</v>
      </c>
      <c r="AF172" s="403">
        <f t="shared" ref="AF172:AF193" ca="1" si="131">IF($AE172="N",ROUND(T172,3),IF($AE172="E",ROUNDUP(T172/2080,3),"check"))</f>
        <v>34.875</v>
      </c>
      <c r="AG172" s="403">
        <f t="shared" ca="1" si="108"/>
        <v>36.710999999999999</v>
      </c>
      <c r="AH172" s="403">
        <f t="shared" ca="1" si="109"/>
        <v>38.649000000000001</v>
      </c>
      <c r="AI172" s="403">
        <f t="shared" ca="1" si="110"/>
        <v>40.667000000000002</v>
      </c>
      <c r="AJ172" s="403">
        <f t="shared" ca="1" si="111"/>
        <v>42.808999999999997</v>
      </c>
      <c r="AK172" s="403">
        <f t="shared" ca="1" si="112"/>
        <v>45.399000000000001</v>
      </c>
      <c r="AL172" s="403">
        <f t="shared" ca="1" si="113"/>
        <v>47.988999999999997</v>
      </c>
    </row>
    <row r="173" spans="1:39" ht="12.75" customHeight="1">
      <c r="A173" s="259" t="s">
        <v>16</v>
      </c>
      <c r="B173" s="584" t="s">
        <v>130</v>
      </c>
      <c r="C173" s="584">
        <v>39</v>
      </c>
      <c r="D173" s="606" t="s">
        <v>131</v>
      </c>
      <c r="E173" s="600">
        <v>423</v>
      </c>
      <c r="F173" s="586">
        <v>9</v>
      </c>
      <c r="G173" s="285">
        <f t="shared" ca="1" si="124"/>
        <v>72540.419340234192</v>
      </c>
      <c r="H173" s="285">
        <f t="shared" ca="1" si="125"/>
        <v>76360.232777921643</v>
      </c>
      <c r="I173" s="285">
        <f t="shared" ca="1" si="126"/>
        <v>80390.256074601304</v>
      </c>
      <c r="J173" s="285">
        <f t="shared" ca="1" si="127"/>
        <v>84588.447258474771</v>
      </c>
      <c r="K173" s="285">
        <f t="shared" ca="1" si="128"/>
        <v>89041.893271124529</v>
      </c>
      <c r="L173" s="285">
        <f t="shared" ca="1" si="129"/>
        <v>94429.271657296893</v>
      </c>
      <c r="M173" s="285">
        <f t="shared" ca="1" si="130"/>
        <v>99819.653041454891</v>
      </c>
      <c r="P173" s="409" t="str">
        <f t="shared" si="120"/>
        <v>06059C</v>
      </c>
      <c r="Q173" s="397" t="s">
        <v>826</v>
      </c>
      <c r="R173" s="409" t="str">
        <f t="shared" si="102"/>
        <v>Legal Analyst Police Conduct Review</v>
      </c>
      <c r="S173" s="397">
        <f t="shared" si="121"/>
        <v>39</v>
      </c>
      <c r="T173" s="394" cm="1">
        <f t="array" aca="1" ref="T173" ca="1">IF($Q173="Y",VLOOKUP($P173,INDIRECT($Q$3),T$5,0)*INDIRECT($P$2),VLOOKUP($P173,INDIRECT($Q$3),T$5,0))</f>
        <v>72540.419340234192</v>
      </c>
      <c r="U173" s="394" cm="1">
        <f t="array" aca="1" ref="U173" ca="1">IF($Q173="Y",VLOOKUP($P173,INDIRECT($Q$3),U$5,0)*INDIRECT($P$2),VLOOKUP($P173,INDIRECT($Q$3),U$5,0))</f>
        <v>76360.232777921643</v>
      </c>
      <c r="V173" s="394" cm="1">
        <f t="array" aca="1" ref="V173" ca="1">IF($Q173="Y",VLOOKUP($P173,INDIRECT($Q$3),V$5,0)*INDIRECT($P$2),VLOOKUP($P173,INDIRECT($Q$3),V$5,0))</f>
        <v>80390.256074601304</v>
      </c>
      <c r="W173" s="394" cm="1">
        <f t="array" aca="1" ref="W173" ca="1">IF($Q173="Y",VLOOKUP($P173,INDIRECT($Q$3),W$5,0)*INDIRECT($P$2),VLOOKUP($P173,INDIRECT($Q$3),W$5,0))</f>
        <v>84588.447258474771</v>
      </c>
      <c r="X173" s="394" cm="1">
        <f t="array" aca="1" ref="X173" ca="1">IF($Q173="Y",VLOOKUP($P173,INDIRECT($Q$3),X$5,0)*INDIRECT($P$2),VLOOKUP($P173,INDIRECT($Q$3),X$5,0))</f>
        <v>89041.893271124529</v>
      </c>
      <c r="Y173" s="394" cm="1">
        <f t="array" aca="1" ref="Y173" ca="1">IF($Q173="Y",VLOOKUP($P173,INDIRECT($Q$3),Y$5,0)*INDIRECT($P$2),VLOOKUP($P173,INDIRECT($Q$3),Y$5,0))</f>
        <v>94429.271657296893</v>
      </c>
      <c r="Z173" s="394" cm="1">
        <f t="array" aca="1" ref="Z173" ca="1">IF($Q173="Y",VLOOKUP($P173,INDIRECT($Q$3),Z$5,0)*INDIRECT($P$2),VLOOKUP($P173,INDIRECT($Q$3),Z$5,0))</f>
        <v>99819.653041454891</v>
      </c>
      <c r="AA173" s="406" t="str">
        <f t="shared" si="122"/>
        <v>06059C</v>
      </c>
      <c r="AB173" s="406" t="str">
        <f t="shared" si="103"/>
        <v>Y</v>
      </c>
      <c r="AC173" s="412" t="str">
        <f t="shared" si="104"/>
        <v>Legal Analyst Police Conduct Review</v>
      </c>
      <c r="AD173" s="406">
        <f t="shared" si="105"/>
        <v>39</v>
      </c>
      <c r="AE173" s="398" t="str">
        <f t="shared" si="106"/>
        <v>E</v>
      </c>
      <c r="AF173" s="403">
        <f t="shared" ca="1" si="131"/>
        <v>34.875999999999998</v>
      </c>
      <c r="AG173" s="403">
        <f t="shared" ca="1" si="108"/>
        <v>36.711999999999996</v>
      </c>
      <c r="AH173" s="403">
        <f t="shared" ca="1" si="109"/>
        <v>38.65</v>
      </c>
      <c r="AI173" s="403">
        <f t="shared" ca="1" si="110"/>
        <v>40.667999999999999</v>
      </c>
      <c r="AJ173" s="403">
        <f t="shared" ca="1" si="111"/>
        <v>42.808999999999997</v>
      </c>
      <c r="AK173" s="403">
        <f t="shared" ca="1" si="112"/>
        <v>45.399000000000001</v>
      </c>
      <c r="AL173" s="403">
        <f t="shared" ca="1" si="113"/>
        <v>47.991</v>
      </c>
    </row>
    <row r="174" spans="1:39" ht="12.75" customHeight="1">
      <c r="A174" s="259" t="s">
        <v>16</v>
      </c>
      <c r="B174" s="591" t="s">
        <v>52</v>
      </c>
      <c r="C174" s="584">
        <v>99</v>
      </c>
      <c r="D174" s="606" t="s">
        <v>892</v>
      </c>
      <c r="E174" s="600">
        <v>420</v>
      </c>
      <c r="F174" s="586">
        <v>9</v>
      </c>
      <c r="G174" s="285">
        <f t="shared" ca="1" si="124"/>
        <v>72539.72564769951</v>
      </c>
      <c r="H174" s="285">
        <f t="shared" ca="1" si="125"/>
        <v>76359.884430155304</v>
      </c>
      <c r="I174" s="285">
        <f t="shared" ca="1" si="126"/>
        <v>80390.832650214536</v>
      </c>
      <c r="J174" s="285">
        <f t="shared" ca="1" si="127"/>
        <v>84587.810622901816</v>
      </c>
      <c r="K174" s="285">
        <f t="shared" ca="1" si="128"/>
        <v>89041.776154203108</v>
      </c>
      <c r="L174" s="285">
        <f t="shared" ca="1" si="129"/>
        <v>94430.079602493541</v>
      </c>
      <c r="M174" s="285">
        <f t="shared" ca="1" si="130"/>
        <v>99817.205112838943</v>
      </c>
      <c r="P174" s="409" t="str">
        <f t="shared" si="120"/>
        <v>01875C</v>
      </c>
      <c r="Q174" s="397" t="s">
        <v>826</v>
      </c>
      <c r="R174" s="409" t="str">
        <f t="shared" si="102"/>
        <v>Legislative Business Analyst</v>
      </c>
      <c r="S174" s="397">
        <f t="shared" si="121"/>
        <v>99</v>
      </c>
      <c r="T174" s="394" cm="1">
        <f t="array" aca="1" ref="T174" ca="1">IF($Q174="Y",VLOOKUP($P174,INDIRECT($Q$3),T$5,0)*INDIRECT($P$2),VLOOKUP($P174,INDIRECT($Q$3),T$5,0))</f>
        <v>72539.72564769951</v>
      </c>
      <c r="U174" s="394" cm="1">
        <f t="array" aca="1" ref="U174" ca="1">IF($Q174="Y",VLOOKUP($P174,INDIRECT($Q$3),U$5,0)*INDIRECT($P$2),VLOOKUP($P174,INDIRECT($Q$3),U$5,0))</f>
        <v>76359.884430155304</v>
      </c>
      <c r="V174" s="394" cm="1">
        <f t="array" aca="1" ref="V174" ca="1">IF($Q174="Y",VLOOKUP($P174,INDIRECT($Q$3),V$5,0)*INDIRECT($P$2),VLOOKUP($P174,INDIRECT($Q$3),V$5,0))</f>
        <v>80390.832650214536</v>
      </c>
      <c r="W174" s="394" cm="1">
        <f t="array" aca="1" ref="W174" ca="1">IF($Q174="Y",VLOOKUP($P174,INDIRECT($Q$3),W$5,0)*INDIRECT($P$2),VLOOKUP($P174,INDIRECT($Q$3),W$5,0))</f>
        <v>84587.810622901816</v>
      </c>
      <c r="X174" s="394" cm="1">
        <f t="array" aca="1" ref="X174" ca="1">IF($Q174="Y",VLOOKUP($P174,INDIRECT($Q$3),X$5,0)*INDIRECT($P$2),VLOOKUP($P174,INDIRECT($Q$3),X$5,0))</f>
        <v>89041.776154203108</v>
      </c>
      <c r="Y174" s="394" cm="1">
        <f t="array" aca="1" ref="Y174" ca="1">IF($Q174="Y",VLOOKUP($P174,INDIRECT($Q$3),Y$5,0)*INDIRECT($P$2),VLOOKUP($P174,INDIRECT($Q$3),Y$5,0))</f>
        <v>94430.079602493541</v>
      </c>
      <c r="Z174" s="394" cm="1">
        <f t="array" aca="1" ref="Z174" ca="1">IF($Q174="Y",VLOOKUP($P174,INDIRECT($Q$3),Z$5,0)*INDIRECT($P$2),VLOOKUP($P174,INDIRECT($Q$3),Z$5,0))</f>
        <v>99817.205112838943</v>
      </c>
      <c r="AA174" s="406" t="str">
        <f t="shared" si="122"/>
        <v>01875C</v>
      </c>
      <c r="AB174" s="406" t="str">
        <f t="shared" si="103"/>
        <v>Y</v>
      </c>
      <c r="AC174" s="412" t="str">
        <f t="shared" si="104"/>
        <v>Legislative Business Analyst</v>
      </c>
      <c r="AD174" s="406">
        <f t="shared" si="105"/>
        <v>99</v>
      </c>
      <c r="AE174" s="398" t="str">
        <f t="shared" si="106"/>
        <v>E</v>
      </c>
      <c r="AF174" s="403">
        <f t="shared" ca="1" si="131"/>
        <v>34.875</v>
      </c>
      <c r="AG174" s="403">
        <f t="shared" ca="1" si="108"/>
        <v>36.711999999999996</v>
      </c>
      <c r="AH174" s="403">
        <f t="shared" ca="1" si="109"/>
        <v>38.65</v>
      </c>
      <c r="AI174" s="403">
        <f t="shared" ca="1" si="110"/>
        <v>40.667999999999999</v>
      </c>
      <c r="AJ174" s="403">
        <f t="shared" ca="1" si="111"/>
        <v>42.808999999999997</v>
      </c>
      <c r="AK174" s="403">
        <f t="shared" ca="1" si="112"/>
        <v>45.4</v>
      </c>
      <c r="AL174" s="403">
        <f t="shared" ca="1" si="113"/>
        <v>47.989999999999995</v>
      </c>
    </row>
    <row r="175" spans="1:39" ht="12.75" customHeight="1">
      <c r="A175" s="259" t="s">
        <v>16</v>
      </c>
      <c r="B175" s="584" t="s">
        <v>144</v>
      </c>
      <c r="C175" s="584">
        <v>65</v>
      </c>
      <c r="D175" s="606" t="s">
        <v>448</v>
      </c>
      <c r="E175" s="600">
        <v>508</v>
      </c>
      <c r="F175" s="586">
        <v>11</v>
      </c>
      <c r="G175" s="285">
        <f t="shared" ca="1" si="124"/>
        <v>84792.651121495786</v>
      </c>
      <c r="H175" s="285">
        <f t="shared" ca="1" si="125"/>
        <v>89249.100132131149</v>
      </c>
      <c r="I175" s="285">
        <f t="shared" ca="1" si="126"/>
        <v>93918.76199974434</v>
      </c>
      <c r="J175" s="285">
        <f t="shared" ca="1" si="127"/>
        <v>98885.72066793227</v>
      </c>
      <c r="K175" s="285">
        <f t="shared" ca="1" si="128"/>
        <v>104071.89818906919</v>
      </c>
      <c r="L175" s="285">
        <f t="shared" ca="1" si="129"/>
        <v>110386.70277615129</v>
      </c>
      <c r="M175" s="285">
        <f t="shared" ca="1" si="130"/>
        <v>116701.50736323326</v>
      </c>
      <c r="P175" s="409" t="str">
        <f t="shared" si="120"/>
        <v>07165C</v>
      </c>
      <c r="Q175" s="397" t="s">
        <v>826</v>
      </c>
      <c r="R175" s="409" t="str">
        <f t="shared" si="102"/>
        <v>Loan Portfolio Specialist</v>
      </c>
      <c r="S175" s="397">
        <f t="shared" si="121"/>
        <v>65</v>
      </c>
      <c r="T175" s="394" cm="1">
        <f t="array" aca="1" ref="T175" ca="1">IF($Q175="Y",VLOOKUP($P175,INDIRECT($Q$3),T$5,0)*INDIRECT($P$2),VLOOKUP($P175,INDIRECT($Q$3),T$5,0))</f>
        <v>84792.651121495786</v>
      </c>
      <c r="U175" s="394" cm="1">
        <f t="array" aca="1" ref="U175" ca="1">IF($Q175="Y",VLOOKUP($P175,INDIRECT($Q$3),U$5,0)*INDIRECT($P$2),VLOOKUP($P175,INDIRECT($Q$3),U$5,0))</f>
        <v>89249.100132131149</v>
      </c>
      <c r="V175" s="394" cm="1">
        <f t="array" aca="1" ref="V175" ca="1">IF($Q175="Y",VLOOKUP($P175,INDIRECT($Q$3),V$5,0)*INDIRECT($P$2),VLOOKUP($P175,INDIRECT($Q$3),V$5,0))</f>
        <v>93918.76199974434</v>
      </c>
      <c r="W175" s="394" cm="1">
        <f t="array" aca="1" ref="W175" ca="1">IF($Q175="Y",VLOOKUP($P175,INDIRECT($Q$3),W$5,0)*INDIRECT($P$2),VLOOKUP($P175,INDIRECT($Q$3),W$5,0))</f>
        <v>98885.72066793227</v>
      </c>
      <c r="X175" s="394" cm="1">
        <f t="array" aca="1" ref="X175" ca="1">IF($Q175="Y",VLOOKUP($P175,INDIRECT($Q$3),X$5,0)*INDIRECT($P$2),VLOOKUP($P175,INDIRECT($Q$3),X$5,0))</f>
        <v>104071.89818906919</v>
      </c>
      <c r="Y175" s="394" cm="1">
        <f t="array" aca="1" ref="Y175" ca="1">IF($Q175="Y",VLOOKUP($P175,INDIRECT($Q$3),Y$5,0)*INDIRECT($P$2),VLOOKUP($P175,INDIRECT($Q$3),Y$5,0))</f>
        <v>110386.70277615129</v>
      </c>
      <c r="Z175" s="394" cm="1">
        <f t="array" aca="1" ref="Z175" ca="1">IF($Q175="Y",VLOOKUP($P175,INDIRECT($Q$3),Z$5,0)*INDIRECT($P$2),VLOOKUP($P175,INDIRECT($Q$3),Z$5,0))</f>
        <v>116701.50736323326</v>
      </c>
      <c r="AA175" s="406" t="str">
        <f t="shared" si="122"/>
        <v>07165C</v>
      </c>
      <c r="AB175" s="406" t="str">
        <f t="shared" si="103"/>
        <v>Y</v>
      </c>
      <c r="AC175" s="412" t="str">
        <f t="shared" si="104"/>
        <v>Loan Portfolio Specialist</v>
      </c>
      <c r="AD175" s="406">
        <f t="shared" si="105"/>
        <v>65</v>
      </c>
      <c r="AE175" s="398" t="str">
        <f t="shared" si="106"/>
        <v>E</v>
      </c>
      <c r="AF175" s="403">
        <f t="shared" ca="1" si="131"/>
        <v>40.765999999999998</v>
      </c>
      <c r="AG175" s="403">
        <f t="shared" ca="1" si="108"/>
        <v>42.908999999999999</v>
      </c>
      <c r="AH175" s="403">
        <f t="shared" ca="1" si="109"/>
        <v>45.153999999999996</v>
      </c>
      <c r="AI175" s="403">
        <f t="shared" ca="1" si="110"/>
        <v>47.541999999999994</v>
      </c>
      <c r="AJ175" s="403">
        <f t="shared" ca="1" si="111"/>
        <v>50.034999999999997</v>
      </c>
      <c r="AK175" s="403">
        <f t="shared" ca="1" si="112"/>
        <v>53.070999999999998</v>
      </c>
      <c r="AL175" s="403">
        <f t="shared" ca="1" si="113"/>
        <v>56.106999999999999</v>
      </c>
    </row>
    <row r="176" spans="1:39" ht="12.75" customHeight="1">
      <c r="A176" s="259" t="s">
        <v>16</v>
      </c>
      <c r="B176" s="584" t="s">
        <v>132</v>
      </c>
      <c r="C176" s="584">
        <v>51</v>
      </c>
      <c r="D176" s="606" t="s">
        <v>784</v>
      </c>
      <c r="E176" s="600">
        <v>458</v>
      </c>
      <c r="F176" s="586">
        <v>10</v>
      </c>
      <c r="G176" s="285">
        <f t="shared" ca="1" si="124"/>
        <v>79264.131830000042</v>
      </c>
      <c r="H176" s="285">
        <f t="shared" ca="1" si="125"/>
        <v>83249.110156895695</v>
      </c>
      <c r="I176" s="285">
        <f t="shared" ca="1" si="126"/>
        <v>87747.601139329505</v>
      </c>
      <c r="J176" s="285">
        <f t="shared" ca="1" si="127"/>
        <v>92249.09511974889</v>
      </c>
      <c r="K176" s="285">
        <f t="shared" ca="1" si="128"/>
        <v>96960.798959160515</v>
      </c>
      <c r="L176" s="285">
        <f t="shared" ca="1" si="129"/>
        <v>102860.63051585447</v>
      </c>
      <c r="M176" s="285">
        <f t="shared" ca="1" si="130"/>
        <v>108760.4620725484</v>
      </c>
      <c r="P176" s="409" t="str">
        <f t="shared" si="120"/>
        <v>06478C</v>
      </c>
      <c r="Q176" s="397" t="s">
        <v>826</v>
      </c>
      <c r="R176" s="409" t="str">
        <f t="shared" si="102"/>
        <v>Management Analyst I</v>
      </c>
      <c r="S176" s="397">
        <f t="shared" si="121"/>
        <v>51</v>
      </c>
      <c r="T176" s="394" cm="1">
        <f t="array" aca="1" ref="T176" ca="1">IF($Q176="Y",VLOOKUP($P176,INDIRECT($Q$3),T$5,0)*INDIRECT($P$2),VLOOKUP($P176,INDIRECT($Q$3),T$5,0))</f>
        <v>79264.131830000042</v>
      </c>
      <c r="U176" s="394" cm="1">
        <f t="array" aca="1" ref="U176" ca="1">IF($Q176="Y",VLOOKUP($P176,INDIRECT($Q$3),U$5,0)*INDIRECT($P$2),VLOOKUP($P176,INDIRECT($Q$3),U$5,0))</f>
        <v>83249.110156895695</v>
      </c>
      <c r="V176" s="394" cm="1">
        <f t="array" aca="1" ref="V176" ca="1">IF($Q176="Y",VLOOKUP($P176,INDIRECT($Q$3),V$5,0)*INDIRECT($P$2),VLOOKUP($P176,INDIRECT($Q$3),V$5,0))</f>
        <v>87747.601139329505</v>
      </c>
      <c r="W176" s="394" cm="1">
        <f t="array" aca="1" ref="W176" ca="1">IF($Q176="Y",VLOOKUP($P176,INDIRECT($Q$3),W$5,0)*INDIRECT($P$2),VLOOKUP($P176,INDIRECT($Q$3),W$5,0))</f>
        <v>92249.09511974889</v>
      </c>
      <c r="X176" s="394" cm="1">
        <f t="array" aca="1" ref="X176" ca="1">IF($Q176="Y",VLOOKUP($P176,INDIRECT($Q$3),X$5,0)*INDIRECT($P$2),VLOOKUP($P176,INDIRECT($Q$3),X$5,0))</f>
        <v>96960.798959160515</v>
      </c>
      <c r="Y176" s="394" cm="1">
        <f t="array" aca="1" ref="Y176" ca="1">IF($Q176="Y",VLOOKUP($P176,INDIRECT($Q$3),Y$5,0)*INDIRECT($P$2),VLOOKUP($P176,INDIRECT($Q$3),Y$5,0))</f>
        <v>102860.63051585447</v>
      </c>
      <c r="Z176" s="394" cm="1">
        <f t="array" aca="1" ref="Z176" ca="1">IF($Q176="Y",VLOOKUP($P176,INDIRECT($Q$3),Z$5,0)*INDIRECT($P$2),VLOOKUP($P176,INDIRECT($Q$3),Z$5,0))</f>
        <v>108760.4620725484</v>
      </c>
      <c r="AA176" s="406" t="str">
        <f t="shared" si="122"/>
        <v>06478C</v>
      </c>
      <c r="AB176" s="406" t="str">
        <f t="shared" si="103"/>
        <v>Y</v>
      </c>
      <c r="AC176" s="412" t="str">
        <f t="shared" si="104"/>
        <v>Management Analyst I</v>
      </c>
      <c r="AD176" s="406">
        <f t="shared" si="105"/>
        <v>51</v>
      </c>
      <c r="AE176" s="398" t="str">
        <f t="shared" si="106"/>
        <v>E</v>
      </c>
      <c r="AF176" s="403">
        <f t="shared" ca="1" si="131"/>
        <v>38.107999999999997</v>
      </c>
      <c r="AG176" s="403">
        <f t="shared" ca="1" si="108"/>
        <v>40.024000000000001</v>
      </c>
      <c r="AH176" s="403">
        <f t="shared" ca="1" si="109"/>
        <v>42.186999999999998</v>
      </c>
      <c r="AI176" s="403">
        <f t="shared" ca="1" si="110"/>
        <v>44.350999999999999</v>
      </c>
      <c r="AJ176" s="403">
        <f t="shared" ca="1" si="111"/>
        <v>46.616</v>
      </c>
      <c r="AK176" s="403">
        <f t="shared" ca="1" si="112"/>
        <v>49.452999999999996</v>
      </c>
      <c r="AL176" s="403">
        <f t="shared" ca="1" si="113"/>
        <v>52.288999999999994</v>
      </c>
    </row>
    <row r="177" spans="1:39" ht="12.75" customHeight="1">
      <c r="A177" s="259" t="s">
        <v>16</v>
      </c>
      <c r="B177" s="584" t="s">
        <v>136</v>
      </c>
      <c r="C177" s="584">
        <v>98</v>
      </c>
      <c r="D177" s="606" t="s">
        <v>137</v>
      </c>
      <c r="E177" s="600">
        <v>528</v>
      </c>
      <c r="F177" s="586">
        <v>11</v>
      </c>
      <c r="G177" s="285">
        <f t="shared" ca="1" si="124"/>
        <v>86652.371738004134</v>
      </c>
      <c r="H177" s="285">
        <f t="shared" ca="1" si="125"/>
        <v>91213.174928639171</v>
      </c>
      <c r="I177" s="285">
        <f t="shared" ca="1" si="126"/>
        <v>96013.64138250926</v>
      </c>
      <c r="J177" s="285">
        <f t="shared" ca="1" si="127"/>
        <v>101066.76206890009</v>
      </c>
      <c r="K177" s="285">
        <f t="shared" ca="1" si="128"/>
        <v>106385.53396309342</v>
      </c>
      <c r="L177" s="285">
        <f t="shared" ca="1" si="129"/>
        <v>112157.29279262977</v>
      </c>
      <c r="M177" s="285">
        <f t="shared" ca="1" si="130"/>
        <v>117929.05162216608</v>
      </c>
      <c r="P177" s="409" t="str">
        <f t="shared" si="120"/>
        <v>06639C</v>
      </c>
      <c r="Q177" s="397" t="s">
        <v>826</v>
      </c>
      <c r="R177" s="409" t="str">
        <f t="shared" si="102"/>
        <v>Manager Continuous Improvement</v>
      </c>
      <c r="S177" s="397">
        <f t="shared" si="121"/>
        <v>98</v>
      </c>
      <c r="T177" s="394" cm="1">
        <f t="array" aca="1" ref="T177" ca="1">IF($Q177="Y",VLOOKUP($P177,INDIRECT($Q$3),T$5,0)*INDIRECT($P$2),VLOOKUP($P177,INDIRECT($Q$3),T$5,0))</f>
        <v>86652.371738004134</v>
      </c>
      <c r="U177" s="394" cm="1">
        <f t="array" aca="1" ref="U177" ca="1">IF($Q177="Y",VLOOKUP($P177,INDIRECT($Q$3),U$5,0)*INDIRECT($P$2),VLOOKUP($P177,INDIRECT($Q$3),U$5,0))</f>
        <v>91213.174928639171</v>
      </c>
      <c r="V177" s="394" cm="1">
        <f t="array" aca="1" ref="V177" ca="1">IF($Q177="Y",VLOOKUP($P177,INDIRECT($Q$3),V$5,0)*INDIRECT($P$2),VLOOKUP($P177,INDIRECT($Q$3),V$5,0))</f>
        <v>96013.64138250926</v>
      </c>
      <c r="W177" s="394" cm="1">
        <f t="array" aca="1" ref="W177" ca="1">IF($Q177="Y",VLOOKUP($P177,INDIRECT($Q$3),W$5,0)*INDIRECT($P$2),VLOOKUP($P177,INDIRECT($Q$3),W$5,0))</f>
        <v>101066.76206890009</v>
      </c>
      <c r="X177" s="394" cm="1">
        <f t="array" aca="1" ref="X177" ca="1">IF($Q177="Y",VLOOKUP($P177,INDIRECT($Q$3),X$5,0)*INDIRECT($P$2),VLOOKUP($P177,INDIRECT($Q$3),X$5,0))</f>
        <v>106385.53396309342</v>
      </c>
      <c r="Y177" s="394" cm="1">
        <f t="array" aca="1" ref="Y177" ca="1">IF($Q177="Y",VLOOKUP($P177,INDIRECT($Q$3),Y$5,0)*INDIRECT($P$2),VLOOKUP($P177,INDIRECT($Q$3),Y$5,0))</f>
        <v>112157.29279262977</v>
      </c>
      <c r="Z177" s="394" cm="1">
        <f t="array" aca="1" ref="Z177" ca="1">IF($Q177="Y",VLOOKUP($P177,INDIRECT($Q$3),Z$5,0)*INDIRECT($P$2),VLOOKUP($P177,INDIRECT($Q$3),Z$5,0))</f>
        <v>117929.05162216608</v>
      </c>
      <c r="AA177" s="406" t="str">
        <f t="shared" si="122"/>
        <v>06639C</v>
      </c>
      <c r="AB177" s="406" t="str">
        <f t="shared" si="103"/>
        <v>Y</v>
      </c>
      <c r="AC177" s="412" t="str">
        <f t="shared" si="104"/>
        <v>Manager Continuous Improvement</v>
      </c>
      <c r="AD177" s="406">
        <f t="shared" si="105"/>
        <v>98</v>
      </c>
      <c r="AE177" s="398" t="str">
        <f t="shared" si="106"/>
        <v>E</v>
      </c>
      <c r="AF177" s="403">
        <f t="shared" ca="1" si="131"/>
        <v>41.66</v>
      </c>
      <c r="AG177" s="403">
        <f t="shared" ca="1" si="108"/>
        <v>43.852999999999994</v>
      </c>
      <c r="AH177" s="403">
        <f t="shared" ca="1" si="109"/>
        <v>46.160999999999994</v>
      </c>
      <c r="AI177" s="403">
        <f t="shared" ca="1" si="110"/>
        <v>48.589999999999996</v>
      </c>
      <c r="AJ177" s="403">
        <f t="shared" ca="1" si="111"/>
        <v>51.146999999999998</v>
      </c>
      <c r="AK177" s="403">
        <f t="shared" ca="1" si="112"/>
        <v>53.921999999999997</v>
      </c>
      <c r="AL177" s="403">
        <f t="shared" ca="1" si="113"/>
        <v>56.696999999999996</v>
      </c>
    </row>
    <row r="178" spans="1:39" ht="12.75" customHeight="1">
      <c r="A178" s="259" t="s">
        <v>16</v>
      </c>
      <c r="B178" s="584" t="s">
        <v>433</v>
      </c>
      <c r="C178" s="584">
        <v>60</v>
      </c>
      <c r="D178" s="606" t="s">
        <v>427</v>
      </c>
      <c r="E178" s="600">
        <v>473</v>
      </c>
      <c r="F178" s="586">
        <v>10</v>
      </c>
      <c r="G178" s="285">
        <f t="shared" ca="1" si="124"/>
        <v>81126.556817644538</v>
      </c>
      <c r="H178" s="285">
        <f t="shared" ca="1" si="125"/>
        <v>85205.400820507886</v>
      </c>
      <c r="I178" s="285">
        <f t="shared" ca="1" si="126"/>
        <v>89810.014888480218</v>
      </c>
      <c r="J178" s="285">
        <f t="shared" ca="1" si="127"/>
        <v>94416.986669749007</v>
      </c>
      <c r="K178" s="285">
        <f t="shared" ca="1" si="128"/>
        <v>99239.68864174842</v>
      </c>
      <c r="L178" s="285">
        <f t="shared" ca="1" si="129"/>
        <v>105277.79354575367</v>
      </c>
      <c r="M178" s="285">
        <f t="shared" ca="1" si="130"/>
        <v>111315.90766407558</v>
      </c>
      <c r="P178" s="409" t="str">
        <f t="shared" si="120"/>
        <v>07084C</v>
      </c>
      <c r="Q178" s="397" t="s">
        <v>826</v>
      </c>
      <c r="R178" s="409" t="str">
        <f t="shared" si="102"/>
        <v xml:space="preserve">Media Relations Coordinator </v>
      </c>
      <c r="S178" s="397">
        <f t="shared" si="121"/>
        <v>60</v>
      </c>
      <c r="T178" s="394" cm="1">
        <f t="array" aca="1" ref="T178" ca="1">IF($Q178="Y",VLOOKUP($P178,INDIRECT($Q$3),T$5,0)*INDIRECT($P$2),VLOOKUP($P178,INDIRECT($Q$3),T$5,0))</f>
        <v>81126.556817644538</v>
      </c>
      <c r="U178" s="394" cm="1">
        <f t="array" aca="1" ref="U178" ca="1">IF($Q178="Y",VLOOKUP($P178,INDIRECT($Q$3),U$5,0)*INDIRECT($P$2),VLOOKUP($P178,INDIRECT($Q$3),U$5,0))</f>
        <v>85205.400820507886</v>
      </c>
      <c r="V178" s="394" cm="1">
        <f t="array" aca="1" ref="V178" ca="1">IF($Q178="Y",VLOOKUP($P178,INDIRECT($Q$3),V$5,0)*INDIRECT($P$2),VLOOKUP($P178,INDIRECT($Q$3),V$5,0))</f>
        <v>89810.014888480218</v>
      </c>
      <c r="W178" s="394" cm="1">
        <f t="array" aca="1" ref="W178" ca="1">IF($Q178="Y",VLOOKUP($P178,INDIRECT($Q$3),W$5,0)*INDIRECT($P$2),VLOOKUP($P178,INDIRECT($Q$3),W$5,0))</f>
        <v>94416.986669749007</v>
      </c>
      <c r="X178" s="394" cm="1">
        <f t="array" aca="1" ref="X178" ca="1">IF($Q178="Y",VLOOKUP($P178,INDIRECT($Q$3),X$5,0)*INDIRECT($P$2),VLOOKUP($P178,INDIRECT($Q$3),X$5,0))</f>
        <v>99239.68864174842</v>
      </c>
      <c r="Y178" s="394" cm="1">
        <f t="array" aca="1" ref="Y178" ca="1">IF($Q178="Y",VLOOKUP($P178,INDIRECT($Q$3),Y$5,0)*INDIRECT($P$2),VLOOKUP($P178,INDIRECT($Q$3),Y$5,0))</f>
        <v>105277.79354575367</v>
      </c>
      <c r="Z178" s="394" cm="1">
        <f t="array" aca="1" ref="Z178" ca="1">IF($Q178="Y",VLOOKUP($P178,INDIRECT($Q$3),Z$5,0)*INDIRECT($P$2),VLOOKUP($P178,INDIRECT($Q$3),Z$5,0))</f>
        <v>111315.90766407558</v>
      </c>
      <c r="AA178" s="406" t="str">
        <f t="shared" si="122"/>
        <v>07084C</v>
      </c>
      <c r="AB178" s="406" t="str">
        <f t="shared" si="103"/>
        <v>Y</v>
      </c>
      <c r="AC178" s="412" t="str">
        <f t="shared" si="104"/>
        <v xml:space="preserve">Media Relations Coordinator </v>
      </c>
      <c r="AD178" s="406">
        <f t="shared" si="105"/>
        <v>60</v>
      </c>
      <c r="AE178" s="398" t="str">
        <f t="shared" si="106"/>
        <v>E</v>
      </c>
      <c r="AF178" s="403">
        <f t="shared" ca="1" si="131"/>
        <v>39.003999999999998</v>
      </c>
      <c r="AG178" s="403">
        <f t="shared" ca="1" si="108"/>
        <v>40.964999999999996</v>
      </c>
      <c r="AH178" s="403">
        <f t="shared" ca="1" si="109"/>
        <v>43.177999999999997</v>
      </c>
      <c r="AI178" s="403">
        <f t="shared" ca="1" si="110"/>
        <v>45.393000000000001</v>
      </c>
      <c r="AJ178" s="403">
        <f t="shared" ca="1" si="111"/>
        <v>47.711999999999996</v>
      </c>
      <c r="AK178" s="403">
        <f t="shared" ca="1" si="112"/>
        <v>50.614999999999995</v>
      </c>
      <c r="AL178" s="403">
        <f t="shared" ca="1" si="113"/>
        <v>53.518000000000001</v>
      </c>
    </row>
    <row r="179" spans="1:39" ht="12.75" customHeight="1">
      <c r="A179" s="259" t="s">
        <v>16</v>
      </c>
      <c r="B179" s="584" t="s">
        <v>140</v>
      </c>
      <c r="C179" s="584">
        <v>29</v>
      </c>
      <c r="D179" s="606" t="s">
        <v>141</v>
      </c>
      <c r="E179" s="600">
        <v>365</v>
      </c>
      <c r="F179" s="586">
        <v>8</v>
      </c>
      <c r="G179" s="285">
        <f t="shared" ca="1" si="124"/>
        <v>64867.759487017662</v>
      </c>
      <c r="H179" s="285">
        <f t="shared" ca="1" si="125"/>
        <v>68426.31209995762</v>
      </c>
      <c r="I179" s="285">
        <f t="shared" ca="1" si="126"/>
        <v>71981.861714911967</v>
      </c>
      <c r="J179" s="285">
        <f t="shared" ca="1" si="127"/>
        <v>75750.624186844128</v>
      </c>
      <c r="K179" s="285">
        <f t="shared" ca="1" si="128"/>
        <v>79777.644485538229</v>
      </c>
      <c r="L179" s="285">
        <f t="shared" ca="1" si="129"/>
        <v>84776.040493092631</v>
      </c>
      <c r="M179" s="285">
        <f t="shared" ca="1" si="130"/>
        <v>89774.436500647003</v>
      </c>
      <c r="P179" s="409" t="str">
        <f t="shared" si="120"/>
        <v>07099C</v>
      </c>
      <c r="Q179" s="397" t="s">
        <v>826</v>
      </c>
      <c r="R179" s="409" t="str">
        <f t="shared" si="102"/>
        <v>Medical Processes Coordinator</v>
      </c>
      <c r="S179" s="397">
        <f t="shared" si="121"/>
        <v>29</v>
      </c>
      <c r="T179" s="394" cm="1">
        <f t="array" aca="1" ref="T179" ca="1">IF($Q179="Y",VLOOKUP($P179,INDIRECT($Q$3),T$5,0)*INDIRECT($P$2),VLOOKUP($P179,INDIRECT($Q$3),T$5,0))</f>
        <v>64867.759487017662</v>
      </c>
      <c r="U179" s="394" cm="1">
        <f t="array" aca="1" ref="U179" ca="1">IF($Q179="Y",VLOOKUP($P179,INDIRECT($Q$3),U$5,0)*INDIRECT($P$2),VLOOKUP($P179,INDIRECT($Q$3),U$5,0))</f>
        <v>68426.31209995762</v>
      </c>
      <c r="V179" s="394" cm="1">
        <f t="array" aca="1" ref="V179" ca="1">IF($Q179="Y",VLOOKUP($P179,INDIRECT($Q$3),V$5,0)*INDIRECT($P$2),VLOOKUP($P179,INDIRECT($Q$3),V$5,0))</f>
        <v>71981.861714911967</v>
      </c>
      <c r="W179" s="394" cm="1">
        <f t="array" aca="1" ref="W179" ca="1">IF($Q179="Y",VLOOKUP($P179,INDIRECT($Q$3),W$5,0)*INDIRECT($P$2),VLOOKUP($P179,INDIRECT($Q$3),W$5,0))</f>
        <v>75750.624186844128</v>
      </c>
      <c r="X179" s="394" cm="1">
        <f t="array" aca="1" ref="X179" ca="1">IF($Q179="Y",VLOOKUP($P179,INDIRECT($Q$3),X$5,0)*INDIRECT($P$2),VLOOKUP($P179,INDIRECT($Q$3),X$5,0))</f>
        <v>79777.644485538229</v>
      </c>
      <c r="Y179" s="394" cm="1">
        <f t="array" aca="1" ref="Y179" ca="1">IF($Q179="Y",VLOOKUP($P179,INDIRECT($Q$3),Y$5,0)*INDIRECT($P$2),VLOOKUP($P179,INDIRECT($Q$3),Y$5,0))</f>
        <v>84776.040493092631</v>
      </c>
      <c r="Z179" s="394" cm="1">
        <f t="array" aca="1" ref="Z179" ca="1">IF($Q179="Y",VLOOKUP($P179,INDIRECT($Q$3),Z$5,0)*INDIRECT($P$2),VLOOKUP($P179,INDIRECT($Q$3),Z$5,0))</f>
        <v>89774.436500647003</v>
      </c>
      <c r="AA179" s="406" t="str">
        <f t="shared" si="122"/>
        <v>07099C</v>
      </c>
      <c r="AB179" s="406" t="str">
        <f t="shared" si="103"/>
        <v>Y</v>
      </c>
      <c r="AC179" s="412" t="str">
        <f t="shared" si="104"/>
        <v>Medical Processes Coordinator</v>
      </c>
      <c r="AD179" s="406">
        <f t="shared" si="105"/>
        <v>29</v>
      </c>
      <c r="AE179" s="398" t="str">
        <f t="shared" si="106"/>
        <v>E</v>
      </c>
      <c r="AF179" s="403">
        <f t="shared" ca="1" si="131"/>
        <v>31.187000000000001</v>
      </c>
      <c r="AG179" s="403">
        <f t="shared" ca="1" si="108"/>
        <v>32.897999999999996</v>
      </c>
      <c r="AH179" s="403">
        <f t="shared" ca="1" si="109"/>
        <v>34.606999999999999</v>
      </c>
      <c r="AI179" s="403">
        <f t="shared" ca="1" si="110"/>
        <v>36.418999999999997</v>
      </c>
      <c r="AJ179" s="403">
        <f t="shared" ca="1" si="111"/>
        <v>38.354999999999997</v>
      </c>
      <c r="AK179" s="403">
        <f t="shared" ca="1" si="112"/>
        <v>40.757999999999996</v>
      </c>
      <c r="AL179" s="403">
        <f t="shared" ca="1" si="113"/>
        <v>43.160999999999994</v>
      </c>
    </row>
    <row r="180" spans="1:39" ht="12.75" customHeight="1">
      <c r="A180" s="259" t="s">
        <v>16</v>
      </c>
      <c r="B180" s="584" t="s">
        <v>929</v>
      </c>
      <c r="C180" s="584" t="s">
        <v>86</v>
      </c>
      <c r="D180" s="606" t="s">
        <v>930</v>
      </c>
      <c r="E180" s="600">
        <v>413</v>
      </c>
      <c r="F180" s="586">
        <v>9</v>
      </c>
      <c r="G180" s="285">
        <f t="shared" ca="1" si="124"/>
        <v>72539.72564769951</v>
      </c>
      <c r="H180" s="285">
        <f t="shared" ca="1" si="125"/>
        <v>76359.884430155304</v>
      </c>
      <c r="I180" s="285">
        <f t="shared" ca="1" si="126"/>
        <v>80390.832650214536</v>
      </c>
      <c r="J180" s="285">
        <f t="shared" ca="1" si="127"/>
        <v>84587.810622901816</v>
      </c>
      <c r="K180" s="285">
        <f t="shared" ca="1" si="128"/>
        <v>89041.776154203108</v>
      </c>
      <c r="L180" s="285">
        <f t="shared" ca="1" si="129"/>
        <v>94430.079602493541</v>
      </c>
      <c r="M180" s="285">
        <f t="shared" ca="1" si="130"/>
        <v>99817.205112838943</v>
      </c>
      <c r="P180" s="409" t="str">
        <f t="shared" si="120"/>
        <v>53056C</v>
      </c>
      <c r="Q180" s="397" t="s">
        <v>826</v>
      </c>
      <c r="R180" s="409" t="str">
        <f t="shared" si="102"/>
        <v>MPD Compliance Specialist</v>
      </c>
      <c r="S180" s="397" t="str">
        <f t="shared" si="121"/>
        <v>99</v>
      </c>
      <c r="T180" s="394" cm="1">
        <f t="array" aca="1" ref="T180" ca="1">IF($Q180="Y",VLOOKUP($P180,INDIRECT($Q$3),T$5,0)*INDIRECT($P$2),VLOOKUP($P180,INDIRECT($Q$3),T$5,0))</f>
        <v>72539.72564769951</v>
      </c>
      <c r="U180" s="394" cm="1">
        <f t="array" aca="1" ref="U180" ca="1">IF($Q180="Y",VLOOKUP($P180,INDIRECT($Q$3),U$5,0)*INDIRECT($P$2),VLOOKUP($P180,INDIRECT($Q$3),U$5,0))</f>
        <v>76359.884430155304</v>
      </c>
      <c r="V180" s="394" cm="1">
        <f t="array" aca="1" ref="V180" ca="1">IF($Q180="Y",VLOOKUP($P180,INDIRECT($Q$3),V$5,0)*INDIRECT($P$2),VLOOKUP($P180,INDIRECT($Q$3),V$5,0))</f>
        <v>80390.832650214536</v>
      </c>
      <c r="W180" s="394" cm="1">
        <f t="array" aca="1" ref="W180" ca="1">IF($Q180="Y",VLOOKUP($P180,INDIRECT($Q$3),W$5,0)*INDIRECT($P$2),VLOOKUP($P180,INDIRECT($Q$3),W$5,0))</f>
        <v>84587.810622901816</v>
      </c>
      <c r="X180" s="394" cm="1">
        <f t="array" aca="1" ref="X180" ca="1">IF($Q180="Y",VLOOKUP($P180,INDIRECT($Q$3),X$5,0)*INDIRECT($P$2),VLOOKUP($P180,INDIRECT($Q$3),X$5,0))</f>
        <v>89041.776154203108</v>
      </c>
      <c r="Y180" s="394" cm="1">
        <f t="array" aca="1" ref="Y180" ca="1">IF($Q180="Y",VLOOKUP($P180,INDIRECT($Q$3),Y$5,0)*INDIRECT($P$2),VLOOKUP($P180,INDIRECT($Q$3),Y$5,0))</f>
        <v>94430.079602493541</v>
      </c>
      <c r="Z180" s="394" cm="1">
        <f t="array" aca="1" ref="Z180" ca="1">IF($Q180="Y",VLOOKUP($P180,INDIRECT($Q$3),Z$5,0)*INDIRECT($P$2),VLOOKUP($P180,INDIRECT($Q$3),Z$5,0))</f>
        <v>99817.205112838943</v>
      </c>
      <c r="AA180" s="406" t="str">
        <f t="shared" si="122"/>
        <v>53056C</v>
      </c>
      <c r="AB180" s="406" t="str">
        <f t="shared" si="103"/>
        <v>Y</v>
      </c>
      <c r="AC180" s="412" t="str">
        <f t="shared" si="104"/>
        <v>MPD Compliance Specialist</v>
      </c>
      <c r="AD180" s="406" t="str">
        <f t="shared" si="105"/>
        <v>99</v>
      </c>
      <c r="AE180" s="398" t="str">
        <f t="shared" si="106"/>
        <v>E</v>
      </c>
      <c r="AF180" s="403">
        <f t="shared" ca="1" si="131"/>
        <v>34.875</v>
      </c>
      <c r="AG180" s="403">
        <f t="shared" ca="1" si="108"/>
        <v>36.711999999999996</v>
      </c>
      <c r="AH180" s="403">
        <f t="shared" ca="1" si="109"/>
        <v>38.65</v>
      </c>
      <c r="AI180" s="403">
        <f t="shared" ca="1" si="110"/>
        <v>40.667999999999999</v>
      </c>
      <c r="AJ180" s="403">
        <f t="shared" ca="1" si="111"/>
        <v>42.808999999999997</v>
      </c>
      <c r="AK180" s="403">
        <f t="shared" ca="1" si="112"/>
        <v>45.4</v>
      </c>
      <c r="AL180" s="403">
        <f t="shared" ca="1" si="113"/>
        <v>47.989999999999995</v>
      </c>
      <c r="AM180" s="23"/>
    </row>
    <row r="181" spans="1:39" ht="12.75" customHeight="1">
      <c r="A181" s="259" t="s">
        <v>16</v>
      </c>
      <c r="B181" s="584" t="s">
        <v>644</v>
      </c>
      <c r="C181" s="584">
        <v>45</v>
      </c>
      <c r="D181" s="606" t="s">
        <v>643</v>
      </c>
      <c r="E181" s="600">
        <v>428</v>
      </c>
      <c r="F181" s="586">
        <v>9</v>
      </c>
      <c r="G181" s="285">
        <f t="shared" ca="1" si="124"/>
        <v>73780.65750828835</v>
      </c>
      <c r="H181" s="285">
        <f t="shared" ca="1" si="125"/>
        <v>77681.551891587093</v>
      </c>
      <c r="I181" s="285">
        <f t="shared" ca="1" si="126"/>
        <v>82092.955932438388</v>
      </c>
      <c r="J181" s="285">
        <f t="shared" ca="1" si="127"/>
        <v>86459.315003505675</v>
      </c>
      <c r="K181" s="285">
        <f t="shared" ca="1" si="128"/>
        <v>91089.937897305994</v>
      </c>
      <c r="L181" s="285">
        <f t="shared" ca="1" si="129"/>
        <v>96501.957463028695</v>
      </c>
      <c r="M181" s="285">
        <f t="shared" ca="1" si="130"/>
        <v>101913.97702875137</v>
      </c>
      <c r="P181" s="409" t="str">
        <f t="shared" si="120"/>
        <v>52971C</v>
      </c>
      <c r="Q181" s="397" t="s">
        <v>826</v>
      </c>
      <c r="R181" s="409" t="str">
        <f t="shared" si="102"/>
        <v>MPD Data Management Analyst</v>
      </c>
      <c r="S181" s="397">
        <f t="shared" si="121"/>
        <v>45</v>
      </c>
      <c r="T181" s="394" cm="1">
        <f t="array" aca="1" ref="T181" ca="1">IF($Q181="Y",VLOOKUP($P181,INDIRECT($Q$3),T$5,0)*INDIRECT($P$2),VLOOKUP($P181,INDIRECT($Q$3),T$5,0))</f>
        <v>73780.65750828835</v>
      </c>
      <c r="U181" s="394" cm="1">
        <f t="array" aca="1" ref="U181" ca="1">IF($Q181="Y",VLOOKUP($P181,INDIRECT($Q$3),U$5,0)*INDIRECT($P$2),VLOOKUP($P181,INDIRECT($Q$3),U$5,0))</f>
        <v>77681.551891587093</v>
      </c>
      <c r="V181" s="394" cm="1">
        <f t="array" aca="1" ref="V181" ca="1">IF($Q181="Y",VLOOKUP($P181,INDIRECT($Q$3),V$5,0)*INDIRECT($P$2),VLOOKUP($P181,INDIRECT($Q$3),V$5,0))</f>
        <v>82092.955932438388</v>
      </c>
      <c r="W181" s="394" cm="1">
        <f t="array" aca="1" ref="W181" ca="1">IF($Q181="Y",VLOOKUP($P181,INDIRECT($Q$3),W$5,0)*INDIRECT($P$2),VLOOKUP($P181,INDIRECT($Q$3),W$5,0))</f>
        <v>86459.315003505675</v>
      </c>
      <c r="X181" s="394" cm="1">
        <f t="array" aca="1" ref="X181" ca="1">IF($Q181="Y",VLOOKUP($P181,INDIRECT($Q$3),X$5,0)*INDIRECT($P$2),VLOOKUP($P181,INDIRECT($Q$3),X$5,0))</f>
        <v>91089.937897305994</v>
      </c>
      <c r="Y181" s="394" cm="1">
        <f t="array" aca="1" ref="Y181" ca="1">IF($Q181="Y",VLOOKUP($P181,INDIRECT($Q$3),Y$5,0)*INDIRECT($P$2),VLOOKUP($P181,INDIRECT($Q$3),Y$5,0))</f>
        <v>96501.957463028695</v>
      </c>
      <c r="Z181" s="394" cm="1">
        <f t="array" aca="1" ref="Z181" ca="1">IF($Q181="Y",VLOOKUP($P181,INDIRECT($Q$3),Z$5,0)*INDIRECT($P$2),VLOOKUP($P181,INDIRECT($Q$3),Z$5,0))</f>
        <v>101913.97702875137</v>
      </c>
      <c r="AA181" s="406" t="str">
        <f t="shared" si="122"/>
        <v>52971C</v>
      </c>
      <c r="AB181" s="406" t="str">
        <f t="shared" si="103"/>
        <v>Y</v>
      </c>
      <c r="AC181" s="412" t="str">
        <f t="shared" si="104"/>
        <v>MPD Data Management Analyst</v>
      </c>
      <c r="AD181" s="406">
        <f t="shared" si="105"/>
        <v>45</v>
      </c>
      <c r="AE181" s="398" t="str">
        <f t="shared" si="106"/>
        <v>E</v>
      </c>
      <c r="AF181" s="403">
        <f t="shared" ca="1" si="131"/>
        <v>35.471999999999994</v>
      </c>
      <c r="AG181" s="403">
        <f t="shared" ca="1" si="108"/>
        <v>37.346999999999994</v>
      </c>
      <c r="AH181" s="403">
        <f t="shared" ca="1" si="109"/>
        <v>39.467999999999996</v>
      </c>
      <c r="AI181" s="403">
        <f t="shared" ca="1" si="110"/>
        <v>41.567</v>
      </c>
      <c r="AJ181" s="403">
        <f t="shared" ca="1" si="111"/>
        <v>43.793999999999997</v>
      </c>
      <c r="AK181" s="403">
        <f t="shared" ca="1" si="112"/>
        <v>46.396000000000001</v>
      </c>
      <c r="AL181" s="403">
        <f t="shared" ca="1" si="113"/>
        <v>48.997999999999998</v>
      </c>
    </row>
    <row r="182" spans="1:39" ht="12.75" customHeight="1">
      <c r="A182" s="259" t="s">
        <v>16</v>
      </c>
      <c r="B182" s="584" t="s">
        <v>432</v>
      </c>
      <c r="C182" s="584">
        <v>40</v>
      </c>
      <c r="D182" s="606" t="s">
        <v>430</v>
      </c>
      <c r="E182" s="600">
        <v>408</v>
      </c>
      <c r="F182" s="586">
        <v>9</v>
      </c>
      <c r="G182" s="285">
        <f t="shared" ca="1" si="124"/>
        <v>69969.853064557727</v>
      </c>
      <c r="H182" s="285">
        <f t="shared" ca="1" si="125"/>
        <v>73693.570566705865</v>
      </c>
      <c r="I182" s="285">
        <f t="shared" ca="1" si="126"/>
        <v>77807.67780698245</v>
      </c>
      <c r="J182" s="285">
        <f t="shared" ca="1" si="127"/>
        <v>82050.913960639955</v>
      </c>
      <c r="K182" s="285">
        <f t="shared" ca="1" si="128"/>
        <v>86375.23105990875</v>
      </c>
      <c r="L182" s="285">
        <f t="shared" ca="1" si="129"/>
        <v>91542.647983561998</v>
      </c>
      <c r="M182" s="285">
        <f t="shared" ca="1" si="130"/>
        <v>96710.064907215332</v>
      </c>
      <c r="P182" s="409" t="str">
        <f t="shared" si="120"/>
        <v>07153C</v>
      </c>
      <c r="Q182" s="397" t="s">
        <v>826</v>
      </c>
      <c r="R182" s="409" t="str">
        <f t="shared" si="102"/>
        <v>MPD Early Intervention Specialist</v>
      </c>
      <c r="S182" s="397">
        <f t="shared" si="121"/>
        <v>40</v>
      </c>
      <c r="T182" s="394" cm="1">
        <f t="array" aca="1" ref="T182" ca="1">IF($Q182="Y",VLOOKUP($P182,INDIRECT($Q$3),T$5,0)*INDIRECT($P$2),VLOOKUP($P182,INDIRECT($Q$3),T$5,0))</f>
        <v>69969.853064557727</v>
      </c>
      <c r="U182" s="394" cm="1">
        <f t="array" aca="1" ref="U182" ca="1">IF($Q182="Y",VLOOKUP($P182,INDIRECT($Q$3),U$5,0)*INDIRECT($P$2),VLOOKUP($P182,INDIRECT($Q$3),U$5,0))</f>
        <v>73693.570566705865</v>
      </c>
      <c r="V182" s="394" cm="1">
        <f t="array" aca="1" ref="V182" ca="1">IF($Q182="Y",VLOOKUP($P182,INDIRECT($Q$3),V$5,0)*INDIRECT($P$2),VLOOKUP($P182,INDIRECT($Q$3),V$5,0))</f>
        <v>77807.67780698245</v>
      </c>
      <c r="W182" s="394" cm="1">
        <f t="array" aca="1" ref="W182" ca="1">IF($Q182="Y",VLOOKUP($P182,INDIRECT($Q$3),W$5,0)*INDIRECT($P$2),VLOOKUP($P182,INDIRECT($Q$3),W$5,0))</f>
        <v>82050.913960639955</v>
      </c>
      <c r="X182" s="394" cm="1">
        <f t="array" aca="1" ref="X182" ca="1">IF($Q182="Y",VLOOKUP($P182,INDIRECT($Q$3),X$5,0)*INDIRECT($P$2),VLOOKUP($P182,INDIRECT($Q$3),X$5,0))</f>
        <v>86375.23105990875</v>
      </c>
      <c r="Y182" s="394" cm="1">
        <f t="array" aca="1" ref="Y182" ca="1">IF($Q182="Y",VLOOKUP($P182,INDIRECT($Q$3),Y$5,0)*INDIRECT($P$2),VLOOKUP($P182,INDIRECT($Q$3),Y$5,0))</f>
        <v>91542.647983561998</v>
      </c>
      <c r="Z182" s="394" cm="1">
        <f t="array" aca="1" ref="Z182" ca="1">IF($Q182="Y",VLOOKUP($P182,INDIRECT($Q$3),Z$5,0)*INDIRECT($P$2),VLOOKUP($P182,INDIRECT($Q$3),Z$5,0))</f>
        <v>96710.064907215332</v>
      </c>
      <c r="AA182" s="406" t="str">
        <f t="shared" si="122"/>
        <v>07153C</v>
      </c>
      <c r="AB182" s="406" t="str">
        <f t="shared" si="103"/>
        <v>Y</v>
      </c>
      <c r="AC182" s="412" t="str">
        <f t="shared" si="104"/>
        <v>MPD Early Intervention Specialist</v>
      </c>
      <c r="AD182" s="406">
        <f t="shared" si="105"/>
        <v>40</v>
      </c>
      <c r="AE182" s="398" t="str">
        <f t="shared" si="106"/>
        <v>E</v>
      </c>
      <c r="AF182" s="403">
        <f t="shared" ca="1" si="131"/>
        <v>33.64</v>
      </c>
      <c r="AG182" s="403">
        <f t="shared" ca="1" si="108"/>
        <v>35.43</v>
      </c>
      <c r="AH182" s="403">
        <f t="shared" ca="1" si="109"/>
        <v>37.407999999999994</v>
      </c>
      <c r="AI182" s="403">
        <f t="shared" ca="1" si="110"/>
        <v>39.448</v>
      </c>
      <c r="AJ182" s="403">
        <f t="shared" ca="1" si="111"/>
        <v>41.527000000000001</v>
      </c>
      <c r="AK182" s="403">
        <f t="shared" ca="1" si="112"/>
        <v>44.010999999999996</v>
      </c>
      <c r="AL182" s="403">
        <f t="shared" ca="1" si="113"/>
        <v>46.495999999999995</v>
      </c>
    </row>
    <row r="183" spans="1:39" ht="12.75" customHeight="1">
      <c r="A183" s="259" t="s">
        <v>16</v>
      </c>
      <c r="B183" s="584" t="s">
        <v>946</v>
      </c>
      <c r="C183" s="584" t="s">
        <v>96</v>
      </c>
      <c r="D183" s="606" t="s">
        <v>947</v>
      </c>
      <c r="E183" s="600">
        <v>403</v>
      </c>
      <c r="F183" s="586">
        <v>8</v>
      </c>
      <c r="G183" s="285">
        <f t="shared" si="124"/>
        <v>67951.838418232292</v>
      </c>
      <c r="H183" s="285">
        <f t="shared" si="125"/>
        <v>71681.561916351639</v>
      </c>
      <c r="I183" s="285">
        <f t="shared" si="126"/>
        <v>75408.282416485352</v>
      </c>
      <c r="J183" s="285">
        <f t="shared" si="127"/>
        <v>79396.263741366609</v>
      </c>
      <c r="K183" s="285">
        <f t="shared" si="128"/>
        <v>83591.451927254471</v>
      </c>
      <c r="L183" s="285">
        <f t="shared" si="129"/>
        <v>88782.922864772423</v>
      </c>
      <c r="M183" s="285">
        <f t="shared" si="130"/>
        <v>93974.393802290389</v>
      </c>
      <c r="P183" s="409" t="str">
        <f t="shared" si="120"/>
        <v>59470C</v>
      </c>
      <c r="Q183" s="397" t="s">
        <v>826</v>
      </c>
      <c r="R183" s="409" t="str">
        <f t="shared" si="102"/>
        <v>MPD Health and Wellness Specialist</v>
      </c>
      <c r="S183" s="397" t="str">
        <f t="shared" si="121"/>
        <v>60M</v>
      </c>
      <c r="T183" s="463">
        <v>67951.838418232292</v>
      </c>
      <c r="U183" s="463">
        <v>71681.561916351639</v>
      </c>
      <c r="V183" s="463">
        <v>75408.282416485352</v>
      </c>
      <c r="W183" s="463">
        <v>79396.263741366609</v>
      </c>
      <c r="X183" s="463">
        <v>83591.451927254471</v>
      </c>
      <c r="Y183" s="463">
        <v>88782.922864772423</v>
      </c>
      <c r="Z183" s="463">
        <v>93974.393802290389</v>
      </c>
      <c r="AA183" s="406" t="str">
        <f t="shared" si="122"/>
        <v>59470C</v>
      </c>
      <c r="AB183" s="406" t="str">
        <f t="shared" si="103"/>
        <v>Y</v>
      </c>
      <c r="AC183" s="412" t="str">
        <f t="shared" si="104"/>
        <v>MPD Health and Wellness Specialist</v>
      </c>
      <c r="AD183" s="406" t="str">
        <f t="shared" si="105"/>
        <v>60M</v>
      </c>
      <c r="AE183" s="398" t="str">
        <f t="shared" si="106"/>
        <v>E</v>
      </c>
      <c r="AF183" s="403">
        <f t="shared" si="131"/>
        <v>32.669999999999995</v>
      </c>
      <c r="AG183" s="403">
        <f t="shared" si="108"/>
        <v>34.463000000000001</v>
      </c>
      <c r="AH183" s="403">
        <f t="shared" si="109"/>
        <v>36.253999999999998</v>
      </c>
      <c r="AI183" s="403">
        <f t="shared" si="110"/>
        <v>38.171999999999997</v>
      </c>
      <c r="AJ183" s="403">
        <f t="shared" si="111"/>
        <v>40.189</v>
      </c>
      <c r="AK183" s="403">
        <f t="shared" si="112"/>
        <v>42.684999999999995</v>
      </c>
      <c r="AL183" s="403">
        <f t="shared" si="113"/>
        <v>45.18</v>
      </c>
    </row>
    <row r="184" spans="1:39" ht="12.75" customHeight="1">
      <c r="A184" s="259" t="s">
        <v>16</v>
      </c>
      <c r="B184" s="584" t="s">
        <v>444</v>
      </c>
      <c r="C184" s="584">
        <v>51</v>
      </c>
      <c r="D184" s="598" t="s">
        <v>417</v>
      </c>
      <c r="E184" s="600">
        <v>455</v>
      </c>
      <c r="F184" s="600">
        <v>10</v>
      </c>
      <c r="G184" s="285">
        <f t="shared" ca="1" si="124"/>
        <v>79264.131830000042</v>
      </c>
      <c r="H184" s="285">
        <f t="shared" ca="1" si="125"/>
        <v>83249.110156895695</v>
      </c>
      <c r="I184" s="285">
        <f t="shared" ca="1" si="126"/>
        <v>87747.601139329505</v>
      </c>
      <c r="J184" s="285">
        <f t="shared" ca="1" si="127"/>
        <v>92249.09511974889</v>
      </c>
      <c r="K184" s="285">
        <f t="shared" ca="1" si="128"/>
        <v>96960.798959160515</v>
      </c>
      <c r="L184" s="285">
        <f t="shared" ca="1" si="129"/>
        <v>102860.63051585447</v>
      </c>
      <c r="M184" s="285">
        <f t="shared" ca="1" si="130"/>
        <v>108760.4620725484</v>
      </c>
      <c r="P184" s="409" t="str">
        <f t="shared" si="120"/>
        <v>07162C</v>
      </c>
      <c r="Q184" s="397" t="s">
        <v>826</v>
      </c>
      <c r="R184" s="409" t="str">
        <f t="shared" si="102"/>
        <v>MPD Public Information Specialist</v>
      </c>
      <c r="S184" s="397">
        <f t="shared" si="121"/>
        <v>51</v>
      </c>
      <c r="T184" s="394" cm="1">
        <f t="array" aca="1" ref="T184" ca="1">IF($Q184="Y",VLOOKUP($P184,INDIRECT($Q$3),T$5,0)*INDIRECT($P$2),VLOOKUP($P184,INDIRECT($Q$3),T$5,0))</f>
        <v>79264.131830000042</v>
      </c>
      <c r="U184" s="394" cm="1">
        <f t="array" aca="1" ref="U184" ca="1">IF($Q184="Y",VLOOKUP($P184,INDIRECT($Q$3),U$5,0)*INDIRECT($P$2),VLOOKUP($P184,INDIRECT($Q$3),U$5,0))</f>
        <v>83249.110156895695</v>
      </c>
      <c r="V184" s="394" cm="1">
        <f t="array" aca="1" ref="V184" ca="1">IF($Q184="Y",VLOOKUP($P184,INDIRECT($Q$3),V$5,0)*INDIRECT($P$2),VLOOKUP($P184,INDIRECT($Q$3),V$5,0))</f>
        <v>87747.601139329505</v>
      </c>
      <c r="W184" s="394" cm="1">
        <f t="array" aca="1" ref="W184" ca="1">IF($Q184="Y",VLOOKUP($P184,INDIRECT($Q$3),W$5,0)*INDIRECT($P$2),VLOOKUP($P184,INDIRECT($Q$3),W$5,0))</f>
        <v>92249.09511974889</v>
      </c>
      <c r="X184" s="394" cm="1">
        <f t="array" aca="1" ref="X184" ca="1">IF($Q184="Y",VLOOKUP($P184,INDIRECT($Q$3),X$5,0)*INDIRECT($P$2),VLOOKUP($P184,INDIRECT($Q$3),X$5,0))</f>
        <v>96960.798959160515</v>
      </c>
      <c r="Y184" s="394" cm="1">
        <f t="array" aca="1" ref="Y184" ca="1">IF($Q184="Y",VLOOKUP($P184,INDIRECT($Q$3),Y$5,0)*INDIRECT($P$2),VLOOKUP($P184,INDIRECT($Q$3),Y$5,0))</f>
        <v>102860.63051585447</v>
      </c>
      <c r="Z184" s="394" cm="1">
        <f t="array" aca="1" ref="Z184" ca="1">IF($Q184="Y",VLOOKUP($P184,INDIRECT($Q$3),Z$5,0)*INDIRECT($P$2),VLOOKUP($P184,INDIRECT($Q$3),Z$5,0))</f>
        <v>108760.4620725484</v>
      </c>
      <c r="AA184" s="406" t="str">
        <f t="shared" si="122"/>
        <v>07162C</v>
      </c>
      <c r="AB184" s="406" t="str">
        <f t="shared" si="103"/>
        <v>Y</v>
      </c>
      <c r="AC184" s="412" t="str">
        <f t="shared" si="104"/>
        <v>MPD Public Information Specialist</v>
      </c>
      <c r="AD184" s="406">
        <f t="shared" si="105"/>
        <v>51</v>
      </c>
      <c r="AE184" s="398" t="str">
        <f t="shared" si="106"/>
        <v>E</v>
      </c>
      <c r="AF184" s="403">
        <f t="shared" ca="1" si="131"/>
        <v>38.107999999999997</v>
      </c>
      <c r="AG184" s="403">
        <f t="shared" ca="1" si="108"/>
        <v>40.024000000000001</v>
      </c>
      <c r="AH184" s="403">
        <f t="shared" ca="1" si="109"/>
        <v>42.186999999999998</v>
      </c>
      <c r="AI184" s="403">
        <f t="shared" ca="1" si="110"/>
        <v>44.350999999999999</v>
      </c>
      <c r="AJ184" s="403">
        <f t="shared" ca="1" si="111"/>
        <v>46.616</v>
      </c>
      <c r="AK184" s="403">
        <f t="shared" ca="1" si="112"/>
        <v>49.452999999999996</v>
      </c>
      <c r="AL184" s="403">
        <f t="shared" ca="1" si="113"/>
        <v>52.288999999999994</v>
      </c>
    </row>
    <row r="185" spans="1:39" ht="12.75" customHeight="1">
      <c r="A185" s="259" t="s">
        <v>16</v>
      </c>
      <c r="B185" s="584" t="s">
        <v>577</v>
      </c>
      <c r="C185" s="584" t="s">
        <v>216</v>
      </c>
      <c r="D185" s="606" t="s">
        <v>1067</v>
      </c>
      <c r="E185" s="600">
        <v>508</v>
      </c>
      <c r="F185" s="586">
        <v>11</v>
      </c>
      <c r="G185" s="285">
        <f t="shared" si="124"/>
        <v>84793</v>
      </c>
      <c r="H185" s="285">
        <f t="shared" si="125"/>
        <v>89249</v>
      </c>
      <c r="I185" s="285">
        <f t="shared" si="126"/>
        <v>93919</v>
      </c>
      <c r="J185" s="285">
        <f t="shared" si="127"/>
        <v>98886</v>
      </c>
      <c r="K185" s="285">
        <f t="shared" si="128"/>
        <v>104072</v>
      </c>
      <c r="L185" s="285">
        <f t="shared" si="129"/>
        <v>110387</v>
      </c>
      <c r="M185" s="285">
        <f t="shared" si="130"/>
        <v>116702</v>
      </c>
      <c r="P185" s="409" t="str">
        <f t="shared" si="120"/>
        <v>59221C</v>
      </c>
      <c r="Q185" s="397" t="s">
        <v>826</v>
      </c>
      <c r="R185" s="409" t="str">
        <f t="shared" si="102"/>
        <v>Multifamily Housing Compliance Specialist</v>
      </c>
      <c r="S185" s="397" t="s">
        <v>216</v>
      </c>
      <c r="T185" s="720">
        <v>84793</v>
      </c>
      <c r="U185" s="720">
        <v>89249</v>
      </c>
      <c r="V185" s="720">
        <v>93919</v>
      </c>
      <c r="W185" s="720">
        <v>98886</v>
      </c>
      <c r="X185" s="720">
        <v>104072</v>
      </c>
      <c r="Y185" s="720">
        <v>110387</v>
      </c>
      <c r="Z185" s="720">
        <v>116702</v>
      </c>
      <c r="AA185" s="406" t="str">
        <f t="shared" si="122"/>
        <v>59221C</v>
      </c>
      <c r="AB185" s="406" t="str">
        <f t="shared" si="103"/>
        <v>Y</v>
      </c>
      <c r="AC185" s="412" t="str">
        <f t="shared" si="104"/>
        <v>Multifamily Housing Compliance Specialist</v>
      </c>
      <c r="AD185" s="406" t="str">
        <f t="shared" si="105"/>
        <v>65</v>
      </c>
      <c r="AE185" s="398" t="str">
        <f t="shared" si="106"/>
        <v>E</v>
      </c>
      <c r="AF185" s="403">
        <f t="shared" si="131"/>
        <v>40.765999999999998</v>
      </c>
      <c r="AG185" s="403">
        <f t="shared" si="108"/>
        <v>42.908999999999999</v>
      </c>
      <c r="AH185" s="403">
        <f t="shared" si="109"/>
        <v>45.153999999999996</v>
      </c>
      <c r="AI185" s="403">
        <f t="shared" si="110"/>
        <v>47.541999999999994</v>
      </c>
      <c r="AJ185" s="403">
        <f t="shared" si="111"/>
        <v>50.034999999999997</v>
      </c>
      <c r="AK185" s="403">
        <f t="shared" si="112"/>
        <v>53.070999999999998</v>
      </c>
      <c r="AL185" s="403">
        <f t="shared" si="113"/>
        <v>56.106999999999999</v>
      </c>
      <c r="AM185" s="23"/>
    </row>
    <row r="186" spans="1:39" ht="12.75" customHeight="1">
      <c r="A186" s="259" t="s">
        <v>16</v>
      </c>
      <c r="B186" s="584" t="s">
        <v>142</v>
      </c>
      <c r="C186" s="584" t="s">
        <v>93</v>
      </c>
      <c r="D186" s="609" t="s">
        <v>1070</v>
      </c>
      <c r="E186" s="600">
        <v>523</v>
      </c>
      <c r="F186" s="586">
        <v>11</v>
      </c>
      <c r="G186" s="285">
        <f t="shared" ref="G186:M186" si="132">T186</f>
        <v>91347</v>
      </c>
      <c r="H186" s="285">
        <f t="shared" si="132"/>
        <v>96230</v>
      </c>
      <c r="I186" s="285">
        <f t="shared" si="132"/>
        <v>101075</v>
      </c>
      <c r="J186" s="285">
        <f t="shared" si="132"/>
        <v>106043</v>
      </c>
      <c r="K186" s="285">
        <f t="shared" si="132"/>
        <v>111742</v>
      </c>
      <c r="L186" s="285">
        <f t="shared" si="132"/>
        <v>118351</v>
      </c>
      <c r="M186" s="285">
        <f t="shared" si="132"/>
        <v>124961</v>
      </c>
      <c r="P186" s="409" t="str">
        <f>B186</f>
        <v>07164C</v>
      </c>
      <c r="Q186" s="397" t="s">
        <v>826</v>
      </c>
      <c r="R186" s="409" t="str">
        <f>D186</f>
        <v xml:space="preserve">Multifamily Housing (MFH) Finance Specialist </v>
      </c>
      <c r="S186" s="397" t="str">
        <f>C186</f>
        <v>56</v>
      </c>
      <c r="T186" s="723">
        <v>91347</v>
      </c>
      <c r="U186" s="723">
        <v>96230</v>
      </c>
      <c r="V186" s="723">
        <v>101075</v>
      </c>
      <c r="W186" s="723">
        <v>106043</v>
      </c>
      <c r="X186" s="723">
        <v>111742</v>
      </c>
      <c r="Y186" s="723">
        <v>118351</v>
      </c>
      <c r="Z186" s="723">
        <v>124961</v>
      </c>
      <c r="AA186" s="406" t="str">
        <f>B186</f>
        <v>07164C</v>
      </c>
      <c r="AB186" s="406" t="str">
        <f>Q186</f>
        <v>Y</v>
      </c>
      <c r="AC186" s="412" t="str">
        <f>D186</f>
        <v xml:space="preserve">Multifamily Housing (MFH) Finance Specialist </v>
      </c>
      <c r="AD186" s="406" t="str">
        <f>C186</f>
        <v>56</v>
      </c>
      <c r="AE186" s="398" t="str">
        <f>LEFT(A186,1)</f>
        <v>E</v>
      </c>
      <c r="AF186" s="403">
        <f t="shared" ref="AF186:AL186" si="133">IF($AE186="N",ROUND(T186,3),IF($AE186="E",ROUNDUP(T186/2080,3),"check"))</f>
        <v>43.916999999999994</v>
      </c>
      <c r="AG186" s="403">
        <f t="shared" si="133"/>
        <v>46.265000000000001</v>
      </c>
      <c r="AH186" s="403">
        <f t="shared" si="133"/>
        <v>48.594000000000001</v>
      </c>
      <c r="AI186" s="403">
        <f t="shared" si="133"/>
        <v>50.982999999999997</v>
      </c>
      <c r="AJ186" s="403">
        <f t="shared" si="133"/>
        <v>53.722999999999999</v>
      </c>
      <c r="AK186" s="403">
        <f t="shared" si="133"/>
        <v>56.9</v>
      </c>
      <c r="AL186" s="403">
        <f t="shared" si="133"/>
        <v>60.077999999999996</v>
      </c>
    </row>
    <row r="187" spans="1:39" ht="12.75" customHeight="1">
      <c r="A187" s="259" t="s">
        <v>16</v>
      </c>
      <c r="B187" s="584" t="s">
        <v>147</v>
      </c>
      <c r="C187" s="584">
        <v>35</v>
      </c>
      <c r="D187" s="606" t="s">
        <v>148</v>
      </c>
      <c r="E187" s="600">
        <v>363</v>
      </c>
      <c r="F187" s="586">
        <v>8</v>
      </c>
      <c r="G187" s="285">
        <f t="shared" ca="1" si="124"/>
        <v>64867.759487017662</v>
      </c>
      <c r="H187" s="285">
        <f t="shared" ca="1" si="125"/>
        <v>68426.31209995762</v>
      </c>
      <c r="I187" s="285">
        <f t="shared" ca="1" si="126"/>
        <v>71981.861714911967</v>
      </c>
      <c r="J187" s="285">
        <f t="shared" ca="1" si="127"/>
        <v>75750.624186844128</v>
      </c>
      <c r="K187" s="285">
        <f t="shared" ca="1" si="128"/>
        <v>79777.644485538229</v>
      </c>
      <c r="L187" s="285">
        <f t="shared" ca="1" si="129"/>
        <v>85278.01790303897</v>
      </c>
      <c r="M187" s="285">
        <f t="shared" ca="1" si="130"/>
        <v>90778.391320539726</v>
      </c>
      <c r="P187" s="409" t="str">
        <f t="shared" si="120"/>
        <v>07200C</v>
      </c>
      <c r="Q187" s="397" t="s">
        <v>826</v>
      </c>
      <c r="R187" s="409" t="str">
        <f t="shared" si="102"/>
        <v>Native American Community Specialist</v>
      </c>
      <c r="S187" s="397">
        <f t="shared" si="121"/>
        <v>35</v>
      </c>
      <c r="T187" s="394" cm="1">
        <f t="array" aca="1" ref="T187" ca="1">IF($Q187="Y",VLOOKUP($P187,INDIRECT($Q$3),T$5,0)*INDIRECT($P$2),VLOOKUP($P187,INDIRECT($Q$3),T$5,0))</f>
        <v>64867.759487017662</v>
      </c>
      <c r="U187" s="394" cm="1">
        <f t="array" aca="1" ref="U187" ca="1">IF($Q187="Y",VLOOKUP($P187,INDIRECT($Q$3),U$5,0)*INDIRECT($P$2),VLOOKUP($P187,INDIRECT($Q$3),U$5,0))</f>
        <v>68426.31209995762</v>
      </c>
      <c r="V187" s="394" cm="1">
        <f t="array" aca="1" ref="V187" ca="1">IF($Q187="Y",VLOOKUP($P187,INDIRECT($Q$3),V$5,0)*INDIRECT($P$2),VLOOKUP($P187,INDIRECT($Q$3),V$5,0))</f>
        <v>71981.861714911967</v>
      </c>
      <c r="W187" s="394" cm="1">
        <f t="array" aca="1" ref="W187" ca="1">IF($Q187="Y",VLOOKUP($P187,INDIRECT($Q$3),W$5,0)*INDIRECT($P$2),VLOOKUP($P187,INDIRECT($Q$3),W$5,0))</f>
        <v>75750.624186844128</v>
      </c>
      <c r="X187" s="394" cm="1">
        <f t="array" aca="1" ref="X187" ca="1">IF($Q187="Y",VLOOKUP($P187,INDIRECT($Q$3),X$5,0)*INDIRECT($P$2),VLOOKUP($P187,INDIRECT($Q$3),X$5,0))</f>
        <v>79777.644485538229</v>
      </c>
      <c r="Y187" s="394" cm="1">
        <f t="array" aca="1" ref="Y187" ca="1">IF($Q187="Y",VLOOKUP($P187,INDIRECT($Q$3),Y$5,0)*INDIRECT($P$2),VLOOKUP($P187,INDIRECT($Q$3),Y$5,0))</f>
        <v>85278.01790303897</v>
      </c>
      <c r="Z187" s="394" cm="1">
        <f t="array" aca="1" ref="Z187" ca="1">IF($Q187="Y",VLOOKUP($P187,INDIRECT($Q$3),Z$5,0)*INDIRECT($P$2),VLOOKUP($P187,INDIRECT($Q$3),Z$5,0))</f>
        <v>90778.391320539726</v>
      </c>
      <c r="AA187" s="406" t="str">
        <f t="shared" si="122"/>
        <v>07200C</v>
      </c>
      <c r="AB187" s="406" t="str">
        <f t="shared" si="103"/>
        <v>Y</v>
      </c>
      <c r="AC187" s="412" t="str">
        <f t="shared" si="104"/>
        <v>Native American Community Specialist</v>
      </c>
      <c r="AD187" s="406">
        <f t="shared" si="105"/>
        <v>35</v>
      </c>
      <c r="AE187" s="398" t="str">
        <f t="shared" si="106"/>
        <v>E</v>
      </c>
      <c r="AF187" s="403">
        <f t="shared" ca="1" si="131"/>
        <v>31.187000000000001</v>
      </c>
      <c r="AG187" s="403">
        <f t="shared" ca="1" si="108"/>
        <v>32.897999999999996</v>
      </c>
      <c r="AH187" s="403">
        <f t="shared" ca="1" si="109"/>
        <v>34.606999999999999</v>
      </c>
      <c r="AI187" s="403">
        <f t="shared" ca="1" si="110"/>
        <v>36.418999999999997</v>
      </c>
      <c r="AJ187" s="403">
        <f t="shared" ca="1" si="111"/>
        <v>38.354999999999997</v>
      </c>
      <c r="AK187" s="403">
        <f t="shared" ca="1" si="112"/>
        <v>41</v>
      </c>
      <c r="AL187" s="403">
        <f t="shared" ca="1" si="113"/>
        <v>43.643999999999998</v>
      </c>
    </row>
    <row r="188" spans="1:39" ht="12.75" customHeight="1">
      <c r="A188" s="256" t="s">
        <v>16</v>
      </c>
      <c r="B188" s="601" t="s">
        <v>434</v>
      </c>
      <c r="C188" s="587">
        <v>45</v>
      </c>
      <c r="D188" s="610" t="s">
        <v>636</v>
      </c>
      <c r="E188" s="590">
        <v>418</v>
      </c>
      <c r="F188" s="619">
        <v>9</v>
      </c>
      <c r="G188" s="380">
        <f t="shared" ca="1" si="124"/>
        <v>73780.65750828835</v>
      </c>
      <c r="H188" s="380">
        <f t="shared" ca="1" si="125"/>
        <v>77681.551891587093</v>
      </c>
      <c r="I188" s="380">
        <f t="shared" ca="1" si="126"/>
        <v>82092.955932438388</v>
      </c>
      <c r="J188" s="380">
        <f t="shared" ca="1" si="127"/>
        <v>86459.315003505675</v>
      </c>
      <c r="K188" s="380">
        <f t="shared" ca="1" si="128"/>
        <v>91089.937897305994</v>
      </c>
      <c r="L188" s="380">
        <f t="shared" ca="1" si="129"/>
        <v>96501.957463028695</v>
      </c>
      <c r="M188" s="380">
        <f t="shared" ca="1" si="130"/>
        <v>101913.97702875137</v>
      </c>
      <c r="N188" s="441" t="s">
        <v>633</v>
      </c>
      <c r="P188" s="409" t="str">
        <f t="shared" si="120"/>
        <v>06251C</v>
      </c>
      <c r="Q188" s="397" t="s">
        <v>826</v>
      </c>
      <c r="R188" s="409" t="str">
        <f t="shared" si="102"/>
        <v>Neighborhood &amp; Community Relations Policy Specialist</v>
      </c>
      <c r="S188" s="397">
        <f t="shared" si="121"/>
        <v>45</v>
      </c>
      <c r="T188" s="394" cm="1">
        <f t="array" aca="1" ref="T188" ca="1">IF($Q188="Y",VLOOKUP($P188,INDIRECT($Q$3),T$5,0)*INDIRECT($P$2),VLOOKUP($P188,INDIRECT($Q$3),T$5,0))</f>
        <v>73780.65750828835</v>
      </c>
      <c r="U188" s="394" cm="1">
        <f t="array" aca="1" ref="U188" ca="1">IF($Q188="Y",VLOOKUP($P188,INDIRECT($Q$3),U$5,0)*INDIRECT($P$2),VLOOKUP($P188,INDIRECT($Q$3),U$5,0))</f>
        <v>77681.551891587093</v>
      </c>
      <c r="V188" s="394" cm="1">
        <f t="array" aca="1" ref="V188" ca="1">IF($Q188="Y",VLOOKUP($P188,INDIRECT($Q$3),V$5,0)*INDIRECT($P$2),VLOOKUP($P188,INDIRECT($Q$3),V$5,0))</f>
        <v>82092.955932438388</v>
      </c>
      <c r="W188" s="394" cm="1">
        <f t="array" aca="1" ref="W188" ca="1">IF($Q188="Y",VLOOKUP($P188,INDIRECT($Q$3),W$5,0)*INDIRECT($P$2),VLOOKUP($P188,INDIRECT($Q$3),W$5,0))</f>
        <v>86459.315003505675</v>
      </c>
      <c r="X188" s="394" cm="1">
        <f t="array" aca="1" ref="X188" ca="1">IF($Q188="Y",VLOOKUP($P188,INDIRECT($Q$3),X$5,0)*INDIRECT($P$2),VLOOKUP($P188,INDIRECT($Q$3),X$5,0))</f>
        <v>91089.937897305994</v>
      </c>
      <c r="Y188" s="394" cm="1">
        <f t="array" aca="1" ref="Y188" ca="1">IF($Q188="Y",VLOOKUP($P188,INDIRECT($Q$3),Y$5,0)*INDIRECT($P$2),VLOOKUP($P188,INDIRECT($Q$3),Y$5,0))</f>
        <v>96501.957463028695</v>
      </c>
      <c r="Z188" s="394" cm="1">
        <f t="array" aca="1" ref="Z188" ca="1">IF($Q188="Y",VLOOKUP($P188,INDIRECT($Q$3),Z$5,0)*INDIRECT($P$2),VLOOKUP($P188,INDIRECT($Q$3),Z$5,0))</f>
        <v>101913.97702875137</v>
      </c>
      <c r="AA188" s="406" t="str">
        <f t="shared" si="122"/>
        <v>06251C</v>
      </c>
      <c r="AB188" s="406" t="str">
        <f t="shared" si="103"/>
        <v>Y</v>
      </c>
      <c r="AC188" s="412" t="str">
        <f t="shared" si="104"/>
        <v>Neighborhood &amp; Community Relations Policy Specialist</v>
      </c>
      <c r="AD188" s="406">
        <f t="shared" si="105"/>
        <v>45</v>
      </c>
      <c r="AE188" s="398" t="str">
        <f t="shared" si="106"/>
        <v>E</v>
      </c>
      <c r="AF188" s="403">
        <f t="shared" ca="1" si="131"/>
        <v>35.471999999999994</v>
      </c>
      <c r="AG188" s="403">
        <f t="shared" ca="1" si="108"/>
        <v>37.346999999999994</v>
      </c>
      <c r="AH188" s="403">
        <f t="shared" ca="1" si="109"/>
        <v>39.467999999999996</v>
      </c>
      <c r="AI188" s="403">
        <f t="shared" ca="1" si="110"/>
        <v>41.567</v>
      </c>
      <c r="AJ188" s="403">
        <f t="shared" ca="1" si="111"/>
        <v>43.793999999999997</v>
      </c>
      <c r="AK188" s="403">
        <f t="shared" ca="1" si="112"/>
        <v>46.396000000000001</v>
      </c>
      <c r="AL188" s="403">
        <f t="shared" ca="1" si="113"/>
        <v>48.997999999999998</v>
      </c>
    </row>
    <row r="189" spans="1:39" ht="12.75" customHeight="1">
      <c r="A189" s="259" t="s">
        <v>91</v>
      </c>
      <c r="B189" s="584" t="s">
        <v>723</v>
      </c>
      <c r="C189" s="584" t="s">
        <v>274</v>
      </c>
      <c r="D189" s="606" t="s">
        <v>694</v>
      </c>
      <c r="E189" s="600">
        <v>323</v>
      </c>
      <c r="F189" s="586">
        <v>7</v>
      </c>
      <c r="G189" s="285">
        <f t="shared" ca="1" si="124"/>
        <v>27.382486783575221</v>
      </c>
      <c r="H189" s="285">
        <f t="shared" ca="1" si="125"/>
        <v>29.117530468100032</v>
      </c>
      <c r="I189" s="285">
        <f t="shared" ca="1" si="126"/>
        <v>30.652235688627133</v>
      </c>
      <c r="J189" s="285">
        <f t="shared" ca="1" si="127"/>
        <v>32.348640800686702</v>
      </c>
      <c r="K189" s="285">
        <f t="shared" ca="1" si="128"/>
        <v>34.08547088562942</v>
      </c>
      <c r="L189" s="285">
        <f t="shared" ca="1" si="129"/>
        <v>36.154437745276347</v>
      </c>
      <c r="M189" s="285">
        <f t="shared" ca="1" si="130"/>
        <v>38.223404604923289</v>
      </c>
      <c r="P189" s="409" t="str">
        <f t="shared" si="120"/>
        <v>59413C</v>
      </c>
      <c r="Q189" s="397" t="s">
        <v>826</v>
      </c>
      <c r="R189" s="409" t="str">
        <f t="shared" si="102"/>
        <v>Neighborhood Support Specialist I</v>
      </c>
      <c r="S189" s="397" t="str">
        <f t="shared" si="121"/>
        <v>07</v>
      </c>
      <c r="T189" s="394" cm="1">
        <f t="array" aca="1" ref="T189" ca="1">IF($Q189="Y",VLOOKUP($P189,INDIRECT($Q$3),T$5,0)*INDIRECT($P$2),VLOOKUP($P189,INDIRECT($Q$3),T$5,0))</f>
        <v>27.382486783575221</v>
      </c>
      <c r="U189" s="394" cm="1">
        <f t="array" aca="1" ref="U189" ca="1">IF($Q189="Y",VLOOKUP($P189,INDIRECT($Q$3),U$5,0)*INDIRECT($P$2),VLOOKUP($P189,INDIRECT($Q$3),U$5,0))</f>
        <v>29.117530468100032</v>
      </c>
      <c r="V189" s="394" cm="1">
        <f t="array" aca="1" ref="V189" ca="1">IF($Q189="Y",VLOOKUP($P189,INDIRECT($Q$3),V$5,0)*INDIRECT($P$2),VLOOKUP($P189,INDIRECT($Q$3),V$5,0))</f>
        <v>30.652235688627133</v>
      </c>
      <c r="W189" s="394" cm="1">
        <f t="array" aca="1" ref="W189" ca="1">IF($Q189="Y",VLOOKUP($P189,INDIRECT($Q$3),W$5,0)*INDIRECT($P$2),VLOOKUP($P189,INDIRECT($Q$3),W$5,0))</f>
        <v>32.348640800686702</v>
      </c>
      <c r="X189" s="394" cm="1">
        <f t="array" aca="1" ref="X189" ca="1">IF($Q189="Y",VLOOKUP($P189,INDIRECT($Q$3),X$5,0)*INDIRECT($P$2),VLOOKUP($P189,INDIRECT($Q$3),X$5,0))</f>
        <v>34.08547088562942</v>
      </c>
      <c r="Y189" s="394" cm="1">
        <f t="array" aca="1" ref="Y189" ca="1">IF($Q189="Y",VLOOKUP($P189,INDIRECT($Q$3),Y$5,0)*INDIRECT($P$2),VLOOKUP($P189,INDIRECT($Q$3),Y$5,0))</f>
        <v>36.154437745276347</v>
      </c>
      <c r="Z189" s="394" cm="1">
        <f t="array" aca="1" ref="Z189" ca="1">IF($Q189="Y",VLOOKUP($P189,INDIRECT($Q$3),Z$5,0)*INDIRECT($P$2),VLOOKUP($P189,INDIRECT($Q$3),Z$5,0))</f>
        <v>38.223404604923289</v>
      </c>
      <c r="AA189" s="406" t="str">
        <f t="shared" si="122"/>
        <v>59413C</v>
      </c>
      <c r="AB189" s="406" t="str">
        <f t="shared" si="103"/>
        <v>Y</v>
      </c>
      <c r="AC189" s="412" t="str">
        <f t="shared" si="104"/>
        <v>Neighborhood Support Specialist I</v>
      </c>
      <c r="AD189" s="406" t="str">
        <f t="shared" si="105"/>
        <v>07</v>
      </c>
      <c r="AE189" s="398" t="str">
        <f t="shared" si="106"/>
        <v>N</v>
      </c>
      <c r="AF189" s="403">
        <f t="shared" ca="1" si="131"/>
        <v>27.382000000000001</v>
      </c>
      <c r="AG189" s="403">
        <f t="shared" ca="1" si="108"/>
        <v>29.117999999999999</v>
      </c>
      <c r="AH189" s="403">
        <f t="shared" ca="1" si="109"/>
        <v>30.652000000000001</v>
      </c>
      <c r="AI189" s="403">
        <f t="shared" ca="1" si="110"/>
        <v>32.348999999999997</v>
      </c>
      <c r="AJ189" s="403">
        <f t="shared" ca="1" si="111"/>
        <v>34.085000000000001</v>
      </c>
      <c r="AK189" s="403">
        <f t="shared" ca="1" si="112"/>
        <v>36.154000000000003</v>
      </c>
      <c r="AL189" s="403">
        <f t="shared" ca="1" si="113"/>
        <v>38.222999999999999</v>
      </c>
      <c r="AM189" s="23"/>
    </row>
    <row r="190" spans="1:39" ht="12.75" customHeight="1">
      <c r="A190" s="259" t="s">
        <v>16</v>
      </c>
      <c r="B190" s="586" t="s">
        <v>149</v>
      </c>
      <c r="C190" s="584">
        <v>35</v>
      </c>
      <c r="D190" s="609" t="s">
        <v>696</v>
      </c>
      <c r="E190" s="600">
        <v>378</v>
      </c>
      <c r="F190" s="586">
        <v>8</v>
      </c>
      <c r="G190" s="285">
        <f t="shared" ca="1" si="124"/>
        <v>64867.759487017662</v>
      </c>
      <c r="H190" s="285">
        <f t="shared" ca="1" si="125"/>
        <v>68426.31209995762</v>
      </c>
      <c r="I190" s="285">
        <f t="shared" ca="1" si="126"/>
        <v>71981.861714911967</v>
      </c>
      <c r="J190" s="285">
        <f t="shared" ca="1" si="127"/>
        <v>75750.624186844128</v>
      </c>
      <c r="K190" s="285">
        <f t="shared" ca="1" si="128"/>
        <v>79777.644485538229</v>
      </c>
      <c r="L190" s="285">
        <f t="shared" ca="1" si="129"/>
        <v>85278.01790303897</v>
      </c>
      <c r="M190" s="285">
        <f t="shared" ca="1" si="130"/>
        <v>90778.391320539726</v>
      </c>
      <c r="P190" s="409" t="str">
        <f t="shared" si="120"/>
        <v>06260C</v>
      </c>
      <c r="Q190" s="397" t="s">
        <v>826</v>
      </c>
      <c r="R190" s="409" t="str">
        <f t="shared" si="102"/>
        <v>Neighborhood Support Specialist II</v>
      </c>
      <c r="S190" s="397">
        <f t="shared" si="121"/>
        <v>35</v>
      </c>
      <c r="T190" s="394" cm="1">
        <f t="array" aca="1" ref="T190" ca="1">IF($Q190="Y",VLOOKUP($P190,INDIRECT($Q$3),T$5,0)*INDIRECT($P$2),VLOOKUP($P190,INDIRECT($Q$3),T$5,0))</f>
        <v>64867.759487017662</v>
      </c>
      <c r="U190" s="394" cm="1">
        <f t="array" aca="1" ref="U190" ca="1">IF($Q190="Y",VLOOKUP($P190,INDIRECT($Q$3),U$5,0)*INDIRECT($P$2),VLOOKUP($P190,INDIRECT($Q$3),U$5,0))</f>
        <v>68426.31209995762</v>
      </c>
      <c r="V190" s="394" cm="1">
        <f t="array" aca="1" ref="V190" ca="1">IF($Q190="Y",VLOOKUP($P190,INDIRECT($Q$3),V$5,0)*INDIRECT($P$2),VLOOKUP($P190,INDIRECT($Q$3),V$5,0))</f>
        <v>71981.861714911967</v>
      </c>
      <c r="W190" s="394" cm="1">
        <f t="array" aca="1" ref="W190" ca="1">IF($Q190="Y",VLOOKUP($P190,INDIRECT($Q$3),W$5,0)*INDIRECT($P$2),VLOOKUP($P190,INDIRECT($Q$3),W$5,0))</f>
        <v>75750.624186844128</v>
      </c>
      <c r="X190" s="394" cm="1">
        <f t="array" aca="1" ref="X190" ca="1">IF($Q190="Y",VLOOKUP($P190,INDIRECT($Q$3),X$5,0)*INDIRECT($P$2),VLOOKUP($P190,INDIRECT($Q$3),X$5,0))</f>
        <v>79777.644485538229</v>
      </c>
      <c r="Y190" s="394" cm="1">
        <f t="array" aca="1" ref="Y190" ca="1">IF($Q190="Y",VLOOKUP($P190,INDIRECT($Q$3),Y$5,0)*INDIRECT($P$2),VLOOKUP($P190,INDIRECT($Q$3),Y$5,0))</f>
        <v>85278.01790303897</v>
      </c>
      <c r="Z190" s="394" cm="1">
        <f t="array" aca="1" ref="Z190" ca="1">IF($Q190="Y",VLOOKUP($P190,INDIRECT($Q$3),Z$5,0)*INDIRECT($P$2),VLOOKUP($P190,INDIRECT($Q$3),Z$5,0))</f>
        <v>90778.391320539726</v>
      </c>
      <c r="AA190" s="406" t="str">
        <f t="shared" si="122"/>
        <v>06260C</v>
      </c>
      <c r="AB190" s="406" t="str">
        <f t="shared" si="103"/>
        <v>Y</v>
      </c>
      <c r="AC190" s="412" t="str">
        <f t="shared" si="104"/>
        <v>Neighborhood Support Specialist II</v>
      </c>
      <c r="AD190" s="406">
        <f t="shared" si="105"/>
        <v>35</v>
      </c>
      <c r="AE190" s="398" t="str">
        <f t="shared" si="106"/>
        <v>E</v>
      </c>
      <c r="AF190" s="403">
        <f t="shared" ca="1" si="131"/>
        <v>31.187000000000001</v>
      </c>
      <c r="AG190" s="403">
        <f t="shared" ca="1" si="108"/>
        <v>32.897999999999996</v>
      </c>
      <c r="AH190" s="403">
        <f t="shared" ca="1" si="109"/>
        <v>34.606999999999999</v>
      </c>
      <c r="AI190" s="403">
        <f t="shared" ca="1" si="110"/>
        <v>36.418999999999997</v>
      </c>
      <c r="AJ190" s="403">
        <f t="shared" ca="1" si="111"/>
        <v>38.354999999999997</v>
      </c>
      <c r="AK190" s="403">
        <f t="shared" ca="1" si="112"/>
        <v>41</v>
      </c>
      <c r="AL190" s="403">
        <f t="shared" ca="1" si="113"/>
        <v>43.643999999999998</v>
      </c>
    </row>
    <row r="191" spans="1:39" ht="12.75" customHeight="1">
      <c r="A191" s="259" t="s">
        <v>16</v>
      </c>
      <c r="B191" s="586" t="s">
        <v>522</v>
      </c>
      <c r="C191" s="584">
        <v>99</v>
      </c>
      <c r="D191" s="609" t="s">
        <v>511</v>
      </c>
      <c r="E191" s="600">
        <v>415</v>
      </c>
      <c r="F191" s="586">
        <v>9</v>
      </c>
      <c r="G191" s="285">
        <f t="shared" ca="1" si="124"/>
        <v>72539.72564769951</v>
      </c>
      <c r="H191" s="285">
        <f t="shared" ca="1" si="125"/>
        <v>76359.884430155304</v>
      </c>
      <c r="I191" s="285">
        <f t="shared" ca="1" si="126"/>
        <v>80390.832650214536</v>
      </c>
      <c r="J191" s="285">
        <f t="shared" ca="1" si="127"/>
        <v>84587.810622901816</v>
      </c>
      <c r="K191" s="285">
        <f t="shared" ca="1" si="128"/>
        <v>89041.776154203108</v>
      </c>
      <c r="L191" s="285">
        <f t="shared" ca="1" si="129"/>
        <v>94430.079602493541</v>
      </c>
      <c r="M191" s="285">
        <f t="shared" ca="1" si="130"/>
        <v>99817.205112838943</v>
      </c>
      <c r="P191" s="409" t="str">
        <f t="shared" si="120"/>
        <v>06261C</v>
      </c>
      <c r="Q191" s="397" t="s">
        <v>826</v>
      </c>
      <c r="R191" s="409" t="str">
        <f t="shared" si="102"/>
        <v>Neighborhood Support Specialist Project Lead</v>
      </c>
      <c r="S191" s="397">
        <f t="shared" si="121"/>
        <v>99</v>
      </c>
      <c r="T191" s="394" cm="1">
        <f t="array" aca="1" ref="T191" ca="1">IF($Q191="Y",VLOOKUP($P191,INDIRECT($Q$3),T$5,0)*INDIRECT($P$2),VLOOKUP($P191,INDIRECT($Q$3),T$5,0))</f>
        <v>72539.72564769951</v>
      </c>
      <c r="U191" s="394" cm="1">
        <f t="array" aca="1" ref="U191" ca="1">IF($Q191="Y",VLOOKUP($P191,INDIRECT($Q$3),U$5,0)*INDIRECT($P$2),VLOOKUP($P191,INDIRECT($Q$3),U$5,0))</f>
        <v>76359.884430155304</v>
      </c>
      <c r="V191" s="394" cm="1">
        <f t="array" aca="1" ref="V191" ca="1">IF($Q191="Y",VLOOKUP($P191,INDIRECT($Q$3),V$5,0)*INDIRECT($P$2),VLOOKUP($P191,INDIRECT($Q$3),V$5,0))</f>
        <v>80390.832650214536</v>
      </c>
      <c r="W191" s="394" cm="1">
        <f t="array" aca="1" ref="W191" ca="1">IF($Q191="Y",VLOOKUP($P191,INDIRECT($Q$3),W$5,0)*INDIRECT($P$2),VLOOKUP($P191,INDIRECT($Q$3),W$5,0))</f>
        <v>84587.810622901816</v>
      </c>
      <c r="X191" s="394" cm="1">
        <f t="array" aca="1" ref="X191" ca="1">IF($Q191="Y",VLOOKUP($P191,INDIRECT($Q$3),X$5,0)*INDIRECT($P$2),VLOOKUP($P191,INDIRECT($Q$3),X$5,0))</f>
        <v>89041.776154203108</v>
      </c>
      <c r="Y191" s="394" cm="1">
        <f t="array" aca="1" ref="Y191" ca="1">IF($Q191="Y",VLOOKUP($P191,INDIRECT($Q$3),Y$5,0)*INDIRECT($P$2),VLOOKUP($P191,INDIRECT($Q$3),Y$5,0))</f>
        <v>94430.079602493541</v>
      </c>
      <c r="Z191" s="394" cm="1">
        <f t="array" aca="1" ref="Z191" ca="1">IF($Q191="Y",VLOOKUP($P191,INDIRECT($Q$3),Z$5,0)*INDIRECT($P$2),VLOOKUP($P191,INDIRECT($Q$3),Z$5,0))</f>
        <v>99817.205112838943</v>
      </c>
      <c r="AA191" s="406" t="str">
        <f t="shared" si="122"/>
        <v>06261C</v>
      </c>
      <c r="AB191" s="406" t="str">
        <f t="shared" si="103"/>
        <v>Y</v>
      </c>
      <c r="AC191" s="412" t="str">
        <f t="shared" si="104"/>
        <v>Neighborhood Support Specialist Project Lead</v>
      </c>
      <c r="AD191" s="406">
        <f t="shared" si="105"/>
        <v>99</v>
      </c>
      <c r="AE191" s="398" t="str">
        <f t="shared" si="106"/>
        <v>E</v>
      </c>
      <c r="AF191" s="403">
        <f t="shared" ca="1" si="131"/>
        <v>34.875</v>
      </c>
      <c r="AG191" s="403">
        <f t="shared" ca="1" si="108"/>
        <v>36.711999999999996</v>
      </c>
      <c r="AH191" s="403">
        <f t="shared" ca="1" si="109"/>
        <v>38.65</v>
      </c>
      <c r="AI191" s="403">
        <f t="shared" ca="1" si="110"/>
        <v>40.667999999999999</v>
      </c>
      <c r="AJ191" s="403">
        <f t="shared" ca="1" si="111"/>
        <v>42.808999999999997</v>
      </c>
      <c r="AK191" s="403">
        <f t="shared" ca="1" si="112"/>
        <v>45.4</v>
      </c>
      <c r="AL191" s="403">
        <f t="shared" ca="1" si="113"/>
        <v>47.989999999999995</v>
      </c>
    </row>
    <row r="192" spans="1:39" ht="12.75" customHeight="1">
      <c r="A192" s="259" t="s">
        <v>91</v>
      </c>
      <c r="B192" s="584" t="s">
        <v>321</v>
      </c>
      <c r="C192" s="584">
        <v>64</v>
      </c>
      <c r="D192" s="606" t="s">
        <v>322</v>
      </c>
      <c r="E192" s="600">
        <v>418</v>
      </c>
      <c r="F192" s="586">
        <v>9</v>
      </c>
      <c r="G192" s="285">
        <f t="shared" ca="1" si="124"/>
        <v>34.875201605881813</v>
      </c>
      <c r="H192" s="285">
        <f t="shared" ca="1" si="125"/>
        <v>36.711650374000783</v>
      </c>
      <c r="I192" s="285">
        <f t="shared" ca="1" si="126"/>
        <v>38.649161574327557</v>
      </c>
      <c r="J192" s="285">
        <f t="shared" ca="1" si="127"/>
        <v>40.667522720420564</v>
      </c>
      <c r="K192" s="285">
        <f t="shared" ca="1" si="128"/>
        <v>42.808602534194478</v>
      </c>
      <c r="L192" s="285">
        <f t="shared" ca="1" si="129"/>
        <v>45.399147264594497</v>
      </c>
      <c r="M192" s="285">
        <f t="shared" ca="1" si="130"/>
        <v>47.989691994994487</v>
      </c>
      <c r="P192" s="409" t="str">
        <f t="shared" si="120"/>
        <v>07228C</v>
      </c>
      <c r="Q192" s="397" t="s">
        <v>826</v>
      </c>
      <c r="R192" s="409" t="str">
        <f t="shared" si="102"/>
        <v>Network Infrastructure Analyst</v>
      </c>
      <c r="S192" s="397">
        <f t="shared" si="121"/>
        <v>64</v>
      </c>
      <c r="T192" s="394" cm="1">
        <f t="array" aca="1" ref="T192" ca="1">IF($Q192="Y",VLOOKUP($P192,INDIRECT($Q$3),T$5,0)*INDIRECT($P$2),VLOOKUP($P192,INDIRECT($Q$3),T$5,0))</f>
        <v>34.875201605881813</v>
      </c>
      <c r="U192" s="394" cm="1">
        <f t="array" aca="1" ref="U192" ca="1">IF($Q192="Y",VLOOKUP($P192,INDIRECT($Q$3),U$5,0)*INDIRECT($P$2),VLOOKUP($P192,INDIRECT($Q$3),U$5,0))</f>
        <v>36.711650374000783</v>
      </c>
      <c r="V192" s="394" cm="1">
        <f t="array" aca="1" ref="V192" ca="1">IF($Q192="Y",VLOOKUP($P192,INDIRECT($Q$3),V$5,0)*INDIRECT($P$2),VLOOKUP($P192,INDIRECT($Q$3),V$5,0))</f>
        <v>38.649161574327557</v>
      </c>
      <c r="W192" s="394" cm="1">
        <f t="array" aca="1" ref="W192" ca="1">IF($Q192="Y",VLOOKUP($P192,INDIRECT($Q$3),W$5,0)*INDIRECT($P$2),VLOOKUP($P192,INDIRECT($Q$3),W$5,0))</f>
        <v>40.667522720420564</v>
      </c>
      <c r="X192" s="394" cm="1">
        <f t="array" aca="1" ref="X192" ca="1">IF($Q192="Y",VLOOKUP($P192,INDIRECT($Q$3),X$5,0)*INDIRECT($P$2),VLOOKUP($P192,INDIRECT($Q$3),X$5,0))</f>
        <v>42.808602534194478</v>
      </c>
      <c r="Y192" s="394" cm="1">
        <f t="array" aca="1" ref="Y192" ca="1">IF($Q192="Y",VLOOKUP($P192,INDIRECT($Q$3),Y$5,0)*INDIRECT($P$2),VLOOKUP($P192,INDIRECT($Q$3),Y$5,0))</f>
        <v>45.399147264594497</v>
      </c>
      <c r="Z192" s="394" cm="1">
        <f t="array" aca="1" ref="Z192" ca="1">IF($Q192="Y",VLOOKUP($P192,INDIRECT($Q$3),Z$5,0)*INDIRECT($P$2),VLOOKUP($P192,INDIRECT($Q$3),Z$5,0))</f>
        <v>47.989691994994487</v>
      </c>
      <c r="AA192" s="406" t="str">
        <f t="shared" si="122"/>
        <v>07228C</v>
      </c>
      <c r="AB192" s="406" t="str">
        <f t="shared" si="103"/>
        <v>Y</v>
      </c>
      <c r="AC192" s="412" t="str">
        <f t="shared" si="104"/>
        <v>Network Infrastructure Analyst</v>
      </c>
      <c r="AD192" s="406">
        <f t="shared" si="105"/>
        <v>64</v>
      </c>
      <c r="AE192" s="398" t="str">
        <f t="shared" si="106"/>
        <v>N</v>
      </c>
      <c r="AF192" s="403">
        <f t="shared" ca="1" si="131"/>
        <v>34.875</v>
      </c>
      <c r="AG192" s="403">
        <f t="shared" ca="1" si="108"/>
        <v>36.712000000000003</v>
      </c>
      <c r="AH192" s="403">
        <f t="shared" ca="1" si="109"/>
        <v>38.649000000000001</v>
      </c>
      <c r="AI192" s="403">
        <f t="shared" ca="1" si="110"/>
        <v>40.667999999999999</v>
      </c>
      <c r="AJ192" s="403">
        <f t="shared" ca="1" si="111"/>
        <v>42.808999999999997</v>
      </c>
      <c r="AK192" s="403">
        <f t="shared" ca="1" si="112"/>
        <v>45.399000000000001</v>
      </c>
      <c r="AL192" s="403">
        <f t="shared" ca="1" si="113"/>
        <v>47.99</v>
      </c>
    </row>
    <row r="193" spans="1:39" ht="12.75" customHeight="1">
      <c r="A193" s="259" t="s">
        <v>16</v>
      </c>
      <c r="B193" s="584" t="s">
        <v>151</v>
      </c>
      <c r="C193" s="584">
        <v>99</v>
      </c>
      <c r="D193" s="606" t="s">
        <v>152</v>
      </c>
      <c r="E193" s="600">
        <v>423</v>
      </c>
      <c r="F193" s="586">
        <v>9</v>
      </c>
      <c r="G193" s="285">
        <f t="shared" ca="1" si="124"/>
        <v>72539.72564769951</v>
      </c>
      <c r="H193" s="285">
        <f t="shared" ca="1" si="125"/>
        <v>76359.884430155304</v>
      </c>
      <c r="I193" s="285">
        <f t="shared" ca="1" si="126"/>
        <v>80390.832650214536</v>
      </c>
      <c r="J193" s="285">
        <f t="shared" ca="1" si="127"/>
        <v>84587.810622901816</v>
      </c>
      <c r="K193" s="285">
        <f t="shared" ca="1" si="128"/>
        <v>89041.776154203108</v>
      </c>
      <c r="L193" s="285">
        <f t="shared" ca="1" si="129"/>
        <v>94430.079602493541</v>
      </c>
      <c r="M193" s="285">
        <f t="shared" ca="1" si="130"/>
        <v>99817.205112838943</v>
      </c>
      <c r="P193" s="409" t="str">
        <f t="shared" si="120"/>
        <v>52410C</v>
      </c>
      <c r="Q193" s="397" t="s">
        <v>826</v>
      </c>
      <c r="R193" s="409" t="str">
        <f t="shared" si="102"/>
        <v>NRP/Finance Specialist</v>
      </c>
      <c r="S193" s="397">
        <f t="shared" si="121"/>
        <v>99</v>
      </c>
      <c r="T193" s="394" cm="1">
        <f t="array" aca="1" ref="T193" ca="1">IF($Q193="Y",VLOOKUP($P193,INDIRECT($Q$3),T$5,0)*INDIRECT($P$2),VLOOKUP($P193,INDIRECT($Q$3),T$5,0))</f>
        <v>72539.72564769951</v>
      </c>
      <c r="U193" s="394" cm="1">
        <f t="array" aca="1" ref="U193" ca="1">IF($Q193="Y",VLOOKUP($P193,INDIRECT($Q$3),U$5,0)*INDIRECT($P$2),VLOOKUP($P193,INDIRECT($Q$3),U$5,0))</f>
        <v>76359.884430155304</v>
      </c>
      <c r="V193" s="394" cm="1">
        <f t="array" aca="1" ref="V193" ca="1">IF($Q193="Y",VLOOKUP($P193,INDIRECT($Q$3),V$5,0)*INDIRECT($P$2),VLOOKUP($P193,INDIRECT($Q$3),V$5,0))</f>
        <v>80390.832650214536</v>
      </c>
      <c r="W193" s="394" cm="1">
        <f t="array" aca="1" ref="W193" ca="1">IF($Q193="Y",VLOOKUP($P193,INDIRECT($Q$3),W$5,0)*INDIRECT($P$2),VLOOKUP($P193,INDIRECT($Q$3),W$5,0))</f>
        <v>84587.810622901816</v>
      </c>
      <c r="X193" s="394" cm="1">
        <f t="array" aca="1" ref="X193" ca="1">IF($Q193="Y",VLOOKUP($P193,INDIRECT($Q$3),X$5,0)*INDIRECT($P$2),VLOOKUP($P193,INDIRECT($Q$3),X$5,0))</f>
        <v>89041.776154203108</v>
      </c>
      <c r="Y193" s="394" cm="1">
        <f t="array" aca="1" ref="Y193" ca="1">IF($Q193="Y",VLOOKUP($P193,INDIRECT($Q$3),Y$5,0)*INDIRECT($P$2),VLOOKUP($P193,INDIRECT($Q$3),Y$5,0))</f>
        <v>94430.079602493541</v>
      </c>
      <c r="Z193" s="394" cm="1">
        <f t="array" aca="1" ref="Z193" ca="1">IF($Q193="Y",VLOOKUP($P193,INDIRECT($Q$3),Z$5,0)*INDIRECT($P$2),VLOOKUP($P193,INDIRECT($Q$3),Z$5,0))</f>
        <v>99817.205112838943</v>
      </c>
      <c r="AA193" s="406" t="str">
        <f t="shared" si="122"/>
        <v>52410C</v>
      </c>
      <c r="AB193" s="406" t="str">
        <f t="shared" si="103"/>
        <v>Y</v>
      </c>
      <c r="AC193" s="412" t="str">
        <f t="shared" si="104"/>
        <v>NRP/Finance Specialist</v>
      </c>
      <c r="AD193" s="406">
        <f t="shared" si="105"/>
        <v>99</v>
      </c>
      <c r="AE193" s="398" t="str">
        <f t="shared" si="106"/>
        <v>E</v>
      </c>
      <c r="AF193" s="403">
        <f t="shared" ca="1" si="131"/>
        <v>34.875</v>
      </c>
      <c r="AG193" s="403">
        <f t="shared" ca="1" si="108"/>
        <v>36.711999999999996</v>
      </c>
      <c r="AH193" s="403">
        <f t="shared" ca="1" si="109"/>
        <v>38.65</v>
      </c>
      <c r="AI193" s="403">
        <f t="shared" ca="1" si="110"/>
        <v>40.667999999999999</v>
      </c>
      <c r="AJ193" s="403">
        <f t="shared" ca="1" si="111"/>
        <v>42.808999999999997</v>
      </c>
      <c r="AK193" s="403">
        <f t="shared" ca="1" si="112"/>
        <v>45.4</v>
      </c>
      <c r="AL193" s="403">
        <f t="shared" ca="1" si="113"/>
        <v>47.989999999999995</v>
      </c>
    </row>
    <row r="194" spans="1:39" ht="12.75" customHeight="1">
      <c r="A194" s="259" t="s">
        <v>16</v>
      </c>
      <c r="B194" s="584" t="s">
        <v>935</v>
      </c>
      <c r="C194" s="584" t="s">
        <v>936</v>
      </c>
      <c r="D194" s="606" t="s">
        <v>937</v>
      </c>
      <c r="E194" s="600">
        <v>485</v>
      </c>
      <c r="F194" s="586">
        <v>10</v>
      </c>
      <c r="G194" s="285">
        <f t="shared" ref="G194:M194" si="134">T194</f>
        <v>97914</v>
      </c>
      <c r="H194" s="285">
        <f t="shared" si="134"/>
        <v>103068</v>
      </c>
      <c r="I194" s="285">
        <f t="shared" si="134"/>
        <v>108492</v>
      </c>
      <c r="J194" s="285">
        <f t="shared" si="134"/>
        <v>114203</v>
      </c>
      <c r="K194" s="285">
        <f t="shared" si="134"/>
        <v>120213</v>
      </c>
      <c r="L194" s="285">
        <f t="shared" si="134"/>
        <v>126540</v>
      </c>
      <c r="M194" s="285">
        <f t="shared" si="134"/>
        <v>133200</v>
      </c>
      <c r="P194" s="409" t="str">
        <f t="shared" si="120"/>
        <v>07250C</v>
      </c>
      <c r="Q194" s="397" t="s">
        <v>826</v>
      </c>
      <c r="R194" s="409" t="str">
        <f t="shared" si="102"/>
        <v>Nurse Practitioner/Physician Assistant</v>
      </c>
      <c r="S194" s="397" t="s">
        <v>936</v>
      </c>
      <c r="T194" s="443">
        <v>97914</v>
      </c>
      <c r="U194" s="443">
        <v>103068</v>
      </c>
      <c r="V194" s="443">
        <v>108492</v>
      </c>
      <c r="W194" s="443">
        <v>114203</v>
      </c>
      <c r="X194" s="443">
        <v>120213</v>
      </c>
      <c r="Y194" s="443">
        <v>126540</v>
      </c>
      <c r="Z194" s="443">
        <v>133200</v>
      </c>
      <c r="AA194" s="406" t="str">
        <f t="shared" si="122"/>
        <v>07250C</v>
      </c>
      <c r="AB194" s="406" t="str">
        <f t="shared" si="103"/>
        <v>Y</v>
      </c>
      <c r="AC194" s="412" t="str">
        <f t="shared" si="104"/>
        <v>Nurse Practitioner/Physician Assistant</v>
      </c>
      <c r="AD194" s="406" t="str">
        <f t="shared" si="105"/>
        <v>120</v>
      </c>
      <c r="AE194" s="398" t="str">
        <f t="shared" si="106"/>
        <v>E</v>
      </c>
      <c r="AF194" s="403">
        <f>IF($AE194="N",ROUND(T194,3),IF($AE194="E",ROUNDUP(T194/2080,3),"check"))</f>
        <v>47.074999999999996</v>
      </c>
      <c r="AG194" s="403">
        <f t="shared" si="108"/>
        <v>49.552</v>
      </c>
      <c r="AH194" s="403">
        <f t="shared" si="109"/>
        <v>52.16</v>
      </c>
      <c r="AI194" s="403">
        <f t="shared" si="110"/>
        <v>54.905999999999999</v>
      </c>
      <c r="AJ194" s="403">
        <f t="shared" si="111"/>
        <v>57.794999999999995</v>
      </c>
      <c r="AK194" s="403">
        <f t="shared" si="112"/>
        <v>60.836999999999996</v>
      </c>
      <c r="AL194" s="403">
        <f t="shared" si="113"/>
        <v>64.039000000000001</v>
      </c>
    </row>
    <row r="195" spans="1:39" ht="12.75" customHeight="1">
      <c r="A195" s="272" t="s">
        <v>91</v>
      </c>
      <c r="B195" s="584" t="s">
        <v>323</v>
      </c>
      <c r="C195" s="584">
        <v>16</v>
      </c>
      <c r="D195" s="598" t="s">
        <v>324</v>
      </c>
      <c r="E195" s="600">
        <v>358</v>
      </c>
      <c r="F195" s="586">
        <v>7</v>
      </c>
      <c r="G195" s="285">
        <f t="shared" ref="G195:G237" ca="1" si="135">T195</f>
        <v>29.225167070658166</v>
      </c>
      <c r="H195" s="285">
        <f t="shared" ref="H195:H237" ca="1" si="136">U195</f>
        <v>30.916697226505075</v>
      </c>
      <c r="I195" s="285">
        <f t="shared" ref="I195:I237" ca="1" si="137">V195</f>
        <v>32.512023616584273</v>
      </c>
      <c r="J195" s="285">
        <f t="shared" ref="J195:J237" ca="1" si="138">W195</f>
        <v>34.328511061585687</v>
      </c>
      <c r="K195" s="285">
        <f t="shared" ref="K195:K237" ca="1" si="139">X195</f>
        <v>36.184106254103817</v>
      </c>
      <c r="L195" s="285">
        <f t="shared" ref="L195:L237" ca="1" si="140">Y195</f>
        <v>38.38762554521913</v>
      </c>
      <c r="M195" s="285">
        <f t="shared" ref="M195:M237" ca="1" si="141">Z195</f>
        <v>40.591144836334415</v>
      </c>
      <c r="P195" s="409" t="str">
        <f t="shared" si="120"/>
        <v>07370C</v>
      </c>
      <c r="Q195" s="397" t="s">
        <v>826</v>
      </c>
      <c r="R195" s="409" t="str">
        <f t="shared" si="102"/>
        <v>Paralegal</v>
      </c>
      <c r="S195" s="397">
        <f t="shared" ref="S195:S227" si="142">C195</f>
        <v>16</v>
      </c>
      <c r="T195" s="394" cm="1">
        <f t="array" aca="1" ref="T195" ca="1">IF($Q195="Y",VLOOKUP($P195,INDIRECT($Q$3),T$5,0)*INDIRECT($P$2),VLOOKUP($P195,INDIRECT($Q$3),T$5,0))</f>
        <v>29.225167070658166</v>
      </c>
      <c r="U195" s="394" cm="1">
        <f t="array" aca="1" ref="U195" ca="1">IF($Q195="Y",VLOOKUP($P195,INDIRECT($Q$3),U$5,0)*INDIRECT($P$2),VLOOKUP($P195,INDIRECT($Q$3),U$5,0))</f>
        <v>30.916697226505075</v>
      </c>
      <c r="V195" s="394" cm="1">
        <f t="array" aca="1" ref="V195" ca="1">IF($Q195="Y",VLOOKUP($P195,INDIRECT($Q$3),V$5,0)*INDIRECT($P$2),VLOOKUP($P195,INDIRECT($Q$3),V$5,0))</f>
        <v>32.512023616584273</v>
      </c>
      <c r="W195" s="394" cm="1">
        <f t="array" aca="1" ref="W195" ca="1">IF($Q195="Y",VLOOKUP($P195,INDIRECT($Q$3),W$5,0)*INDIRECT($P$2),VLOOKUP($P195,INDIRECT($Q$3),W$5,0))</f>
        <v>34.328511061585687</v>
      </c>
      <c r="X195" s="394" cm="1">
        <f t="array" aca="1" ref="X195" ca="1">IF($Q195="Y",VLOOKUP($P195,INDIRECT($Q$3),X$5,0)*INDIRECT($P$2),VLOOKUP($P195,INDIRECT($Q$3),X$5,0))</f>
        <v>36.184106254103817</v>
      </c>
      <c r="Y195" s="394" cm="1">
        <f t="array" aca="1" ref="Y195" ca="1">IF($Q195="Y",VLOOKUP($P195,INDIRECT($Q$3),Y$5,0)*INDIRECT($P$2),VLOOKUP($P195,INDIRECT($Q$3),Y$5,0))</f>
        <v>38.38762554521913</v>
      </c>
      <c r="Z195" s="394" cm="1">
        <f t="array" aca="1" ref="Z195" ca="1">IF($Q195="Y",VLOOKUP($P195,INDIRECT($Q$3),Z$5,0)*INDIRECT($P$2),VLOOKUP($P195,INDIRECT($Q$3),Z$5,0))</f>
        <v>40.591144836334415</v>
      </c>
      <c r="AA195" s="406" t="str">
        <f t="shared" si="122"/>
        <v>07370C</v>
      </c>
      <c r="AB195" s="406" t="str">
        <f t="shared" si="103"/>
        <v>Y</v>
      </c>
      <c r="AC195" s="412" t="str">
        <f t="shared" si="104"/>
        <v>Paralegal</v>
      </c>
      <c r="AD195" s="406">
        <f t="shared" si="105"/>
        <v>16</v>
      </c>
      <c r="AE195" s="398" t="str">
        <f t="shared" si="106"/>
        <v>N</v>
      </c>
      <c r="AF195" s="403">
        <f t="shared" ref="AF195:AF237" ca="1" si="143">IF($AE195="N",ROUND(T195,3),IF($AE195="E",ROUNDUP(T195/2080,3),"check"))</f>
        <v>29.225000000000001</v>
      </c>
      <c r="AG195" s="403">
        <f t="shared" ref="AG195:AG237" ca="1" si="144">IF($AE195="N",ROUND(U195,3),IF($AE195="E",ROUNDUP(U195/2080,3),"check"))</f>
        <v>30.917000000000002</v>
      </c>
      <c r="AH195" s="403">
        <f t="shared" ref="AH195:AH237" ca="1" si="145">IF($AE195="N",ROUND(V195,3),IF($AE195="E",ROUNDUP(V195/2080,3),"check"))</f>
        <v>32.512</v>
      </c>
      <c r="AI195" s="403">
        <f t="shared" ref="AI195:AI237" ca="1" si="146">IF($AE195="N",ROUND(W195,3),IF($AE195="E",ROUNDUP(W195/2080,3),"check"))</f>
        <v>34.329000000000001</v>
      </c>
      <c r="AJ195" s="403">
        <f t="shared" ref="AJ195:AJ237" ca="1" si="147">IF($AE195="N",ROUND(X195,3),IF($AE195="E",ROUNDUP(X195/2080,3),"check"))</f>
        <v>36.183999999999997</v>
      </c>
      <c r="AK195" s="403">
        <f t="shared" ref="AK195:AK237" ca="1" si="148">IF($AE195="N",ROUND(Y195,3),IF($AE195="E",ROUNDUP(Y195/2080,3),"check"))</f>
        <v>38.387999999999998</v>
      </c>
      <c r="AL195" s="403">
        <f t="shared" ref="AL195:AL237" ca="1" si="149">IF($AE195="N",ROUND(Z195,3),IF($AE195="E",ROUNDUP(Z195/2080,3),"check"))</f>
        <v>40.591000000000001</v>
      </c>
    </row>
    <row r="196" spans="1:39" ht="12.75" customHeight="1">
      <c r="A196" s="272" t="s">
        <v>91</v>
      </c>
      <c r="B196" s="584" t="s">
        <v>325</v>
      </c>
      <c r="C196" s="584">
        <v>16</v>
      </c>
      <c r="D196" s="598" t="s">
        <v>326</v>
      </c>
      <c r="E196" s="600">
        <v>358</v>
      </c>
      <c r="F196" s="586">
        <v>7</v>
      </c>
      <c r="G196" s="285">
        <f t="shared" ca="1" si="135"/>
        <v>29.225167070658166</v>
      </c>
      <c r="H196" s="285">
        <f t="shared" ca="1" si="136"/>
        <v>30.916697226505075</v>
      </c>
      <c r="I196" s="285">
        <f t="shared" ca="1" si="137"/>
        <v>32.512023616584273</v>
      </c>
      <c r="J196" s="285">
        <f t="shared" ca="1" si="138"/>
        <v>34.328511061585687</v>
      </c>
      <c r="K196" s="285">
        <f t="shared" ca="1" si="139"/>
        <v>36.184106254103817</v>
      </c>
      <c r="L196" s="285">
        <f t="shared" ca="1" si="140"/>
        <v>38.38762554521913</v>
      </c>
      <c r="M196" s="285">
        <f t="shared" ca="1" si="141"/>
        <v>40.591144836334415</v>
      </c>
      <c r="P196" s="409" t="str">
        <f t="shared" si="120"/>
        <v>07375C</v>
      </c>
      <c r="Q196" s="397" t="s">
        <v>826</v>
      </c>
      <c r="R196" s="409" t="str">
        <f t="shared" si="102"/>
        <v>Paralegal Confidential</v>
      </c>
      <c r="S196" s="397">
        <f t="shared" si="142"/>
        <v>16</v>
      </c>
      <c r="T196" s="394" cm="1">
        <f t="array" aca="1" ref="T196" ca="1">IF($Q196="Y",VLOOKUP($P196,INDIRECT($Q$3),T$5,0)*INDIRECT($P$2),VLOOKUP($P196,INDIRECT($Q$3),T$5,0))</f>
        <v>29.225167070658166</v>
      </c>
      <c r="U196" s="394" cm="1">
        <f t="array" aca="1" ref="U196" ca="1">IF($Q196="Y",VLOOKUP($P196,INDIRECT($Q$3),U$5,0)*INDIRECT($P$2),VLOOKUP($P196,INDIRECT($Q$3),U$5,0))</f>
        <v>30.916697226505075</v>
      </c>
      <c r="V196" s="394" cm="1">
        <f t="array" aca="1" ref="V196" ca="1">IF($Q196="Y",VLOOKUP($P196,INDIRECT($Q$3),V$5,0)*INDIRECT($P$2),VLOOKUP($P196,INDIRECT($Q$3),V$5,0))</f>
        <v>32.512023616584273</v>
      </c>
      <c r="W196" s="394" cm="1">
        <f t="array" aca="1" ref="W196" ca="1">IF($Q196="Y",VLOOKUP($P196,INDIRECT($Q$3),W$5,0)*INDIRECT($P$2),VLOOKUP($P196,INDIRECT($Q$3),W$5,0))</f>
        <v>34.328511061585687</v>
      </c>
      <c r="X196" s="394" cm="1">
        <f t="array" aca="1" ref="X196" ca="1">IF($Q196="Y",VLOOKUP($P196,INDIRECT($Q$3),X$5,0)*INDIRECT($P$2),VLOOKUP($P196,INDIRECT($Q$3),X$5,0))</f>
        <v>36.184106254103817</v>
      </c>
      <c r="Y196" s="394" cm="1">
        <f t="array" aca="1" ref="Y196" ca="1">IF($Q196="Y",VLOOKUP($P196,INDIRECT($Q$3),Y$5,0)*INDIRECT($P$2),VLOOKUP($P196,INDIRECT($Q$3),Y$5,0))</f>
        <v>38.38762554521913</v>
      </c>
      <c r="Z196" s="394" cm="1">
        <f t="array" aca="1" ref="Z196" ca="1">IF($Q196="Y",VLOOKUP($P196,INDIRECT($Q$3),Z$5,0)*INDIRECT($P$2),VLOOKUP($P196,INDIRECT($Q$3),Z$5,0))</f>
        <v>40.591144836334415</v>
      </c>
      <c r="AA196" s="406" t="str">
        <f t="shared" si="122"/>
        <v>07375C</v>
      </c>
      <c r="AB196" s="406" t="str">
        <f t="shared" si="103"/>
        <v>Y</v>
      </c>
      <c r="AC196" s="412" t="str">
        <f t="shared" si="104"/>
        <v>Paralegal Confidential</v>
      </c>
      <c r="AD196" s="406">
        <f t="shared" si="105"/>
        <v>16</v>
      </c>
      <c r="AE196" s="398" t="str">
        <f t="shared" si="106"/>
        <v>N</v>
      </c>
      <c r="AF196" s="403">
        <f t="shared" ca="1" si="143"/>
        <v>29.225000000000001</v>
      </c>
      <c r="AG196" s="403">
        <f t="shared" ca="1" si="144"/>
        <v>30.917000000000002</v>
      </c>
      <c r="AH196" s="403">
        <f t="shared" ca="1" si="145"/>
        <v>32.512</v>
      </c>
      <c r="AI196" s="403">
        <f t="shared" ca="1" si="146"/>
        <v>34.329000000000001</v>
      </c>
      <c r="AJ196" s="403">
        <f t="shared" ca="1" si="147"/>
        <v>36.183999999999997</v>
      </c>
      <c r="AK196" s="403">
        <f t="shared" ca="1" si="148"/>
        <v>38.387999999999998</v>
      </c>
      <c r="AL196" s="403">
        <f t="shared" ca="1" si="149"/>
        <v>40.591000000000001</v>
      </c>
    </row>
    <row r="197" spans="1:39" s="169" customFormat="1" ht="12.75" customHeight="1">
      <c r="A197" s="259" t="s">
        <v>16</v>
      </c>
      <c r="B197" s="584" t="s">
        <v>153</v>
      </c>
      <c r="C197" s="584">
        <v>29</v>
      </c>
      <c r="D197" s="606" t="s">
        <v>154</v>
      </c>
      <c r="E197" s="600">
        <v>393</v>
      </c>
      <c r="F197" s="586">
        <v>8</v>
      </c>
      <c r="G197" s="285">
        <f t="shared" ca="1" si="135"/>
        <v>64867.759487017662</v>
      </c>
      <c r="H197" s="285">
        <f t="shared" ca="1" si="136"/>
        <v>68426.31209995762</v>
      </c>
      <c r="I197" s="285">
        <f t="shared" ca="1" si="137"/>
        <v>71981.861714911967</v>
      </c>
      <c r="J197" s="285">
        <f t="shared" ca="1" si="138"/>
        <v>75750.624186844128</v>
      </c>
      <c r="K197" s="285">
        <f t="shared" ca="1" si="139"/>
        <v>79777.644485538229</v>
      </c>
      <c r="L197" s="285">
        <f t="shared" ca="1" si="140"/>
        <v>84776.040493092631</v>
      </c>
      <c r="M197" s="285">
        <f t="shared" ca="1" si="141"/>
        <v>89774.436500647003</v>
      </c>
      <c r="N197" s="9"/>
      <c r="O197" s="9"/>
      <c r="P197" s="409" t="str">
        <f t="shared" si="120"/>
        <v>07450C</v>
      </c>
      <c r="Q197" s="397" t="s">
        <v>826</v>
      </c>
      <c r="R197" s="409" t="str">
        <f t="shared" si="102"/>
        <v>Parking Systems Analyst</v>
      </c>
      <c r="S197" s="397">
        <f t="shared" si="142"/>
        <v>29</v>
      </c>
      <c r="T197" s="394" cm="1">
        <f t="array" aca="1" ref="T197" ca="1">IF($Q197="Y",VLOOKUP($P197,INDIRECT($Q$3),T$5,0)*INDIRECT($P$2),VLOOKUP($P197,INDIRECT($Q$3),T$5,0))</f>
        <v>64867.759487017662</v>
      </c>
      <c r="U197" s="394" cm="1">
        <f t="array" aca="1" ref="U197" ca="1">IF($Q197="Y",VLOOKUP($P197,INDIRECT($Q$3),U$5,0)*INDIRECT($P$2),VLOOKUP($P197,INDIRECT($Q$3),U$5,0))</f>
        <v>68426.31209995762</v>
      </c>
      <c r="V197" s="394" cm="1">
        <f t="array" aca="1" ref="V197" ca="1">IF($Q197="Y",VLOOKUP($P197,INDIRECT($Q$3),V$5,0)*INDIRECT($P$2),VLOOKUP($P197,INDIRECT($Q$3),V$5,0))</f>
        <v>71981.861714911967</v>
      </c>
      <c r="W197" s="394" cm="1">
        <f t="array" aca="1" ref="W197" ca="1">IF($Q197="Y",VLOOKUP($P197,INDIRECT($Q$3),W$5,0)*INDIRECT($P$2),VLOOKUP($P197,INDIRECT($Q$3),W$5,0))</f>
        <v>75750.624186844128</v>
      </c>
      <c r="X197" s="394" cm="1">
        <f t="array" aca="1" ref="X197" ca="1">IF($Q197="Y",VLOOKUP($P197,INDIRECT($Q$3),X$5,0)*INDIRECT($P$2),VLOOKUP($P197,INDIRECT($Q$3),X$5,0))</f>
        <v>79777.644485538229</v>
      </c>
      <c r="Y197" s="394" cm="1">
        <f t="array" aca="1" ref="Y197" ca="1">IF($Q197="Y",VLOOKUP($P197,INDIRECT($Q$3),Y$5,0)*INDIRECT($P$2),VLOOKUP($P197,INDIRECT($Q$3),Y$5,0))</f>
        <v>84776.040493092631</v>
      </c>
      <c r="Z197" s="394" cm="1">
        <f t="array" aca="1" ref="Z197" ca="1">IF($Q197="Y",VLOOKUP($P197,INDIRECT($Q$3),Z$5,0)*INDIRECT($P$2),VLOOKUP($P197,INDIRECT($Q$3),Z$5,0))</f>
        <v>89774.436500647003</v>
      </c>
      <c r="AA197" s="406" t="str">
        <f t="shared" ref="AA197:AA208" si="150">B197</f>
        <v>07450C</v>
      </c>
      <c r="AB197" s="406" t="str">
        <f t="shared" si="103"/>
        <v>Y</v>
      </c>
      <c r="AC197" s="412" t="str">
        <f t="shared" si="104"/>
        <v>Parking Systems Analyst</v>
      </c>
      <c r="AD197" s="406">
        <f t="shared" si="105"/>
        <v>29</v>
      </c>
      <c r="AE197" s="398" t="str">
        <f t="shared" si="106"/>
        <v>E</v>
      </c>
      <c r="AF197" s="403">
        <f t="shared" ca="1" si="143"/>
        <v>31.187000000000001</v>
      </c>
      <c r="AG197" s="403">
        <f t="shared" ca="1" si="144"/>
        <v>32.897999999999996</v>
      </c>
      <c r="AH197" s="403">
        <f t="shared" ca="1" si="145"/>
        <v>34.606999999999999</v>
      </c>
      <c r="AI197" s="403">
        <f t="shared" ca="1" si="146"/>
        <v>36.418999999999997</v>
      </c>
      <c r="AJ197" s="403">
        <f t="shared" ca="1" si="147"/>
        <v>38.354999999999997</v>
      </c>
      <c r="AK197" s="403">
        <f t="shared" ca="1" si="148"/>
        <v>40.757999999999996</v>
      </c>
      <c r="AL197" s="403">
        <f t="shared" ca="1" si="149"/>
        <v>43.160999999999994</v>
      </c>
      <c r="AM197" s="9"/>
    </row>
    <row r="198" spans="1:39" s="169" customFormat="1" ht="12.75" customHeight="1">
      <c r="A198" s="259" t="s">
        <v>16</v>
      </c>
      <c r="B198" s="584" t="s">
        <v>746</v>
      </c>
      <c r="C198" s="584" t="s">
        <v>216</v>
      </c>
      <c r="D198" s="606" t="s">
        <v>745</v>
      </c>
      <c r="E198" s="600">
        <v>508</v>
      </c>
      <c r="F198" s="586">
        <v>11</v>
      </c>
      <c r="G198" s="285">
        <f t="shared" ca="1" si="135"/>
        <v>84792.651121495786</v>
      </c>
      <c r="H198" s="285">
        <f t="shared" ca="1" si="136"/>
        <v>89249.100132131149</v>
      </c>
      <c r="I198" s="285">
        <f t="shared" ca="1" si="137"/>
        <v>93918.76199974434</v>
      </c>
      <c r="J198" s="285">
        <f t="shared" ca="1" si="138"/>
        <v>98885.72066793227</v>
      </c>
      <c r="K198" s="285">
        <f t="shared" ca="1" si="139"/>
        <v>104071.89818906919</v>
      </c>
      <c r="L198" s="285">
        <f t="shared" ca="1" si="140"/>
        <v>110386.70277615129</v>
      </c>
      <c r="M198" s="285">
        <f t="shared" ca="1" si="141"/>
        <v>116701.50736323326</v>
      </c>
      <c r="N198" s="9"/>
      <c r="O198" s="9"/>
      <c r="P198" s="409" t="str">
        <f t="shared" si="120"/>
        <v>59418C</v>
      </c>
      <c r="Q198" s="397" t="s">
        <v>826</v>
      </c>
      <c r="R198" s="409" t="str">
        <f t="shared" si="102"/>
        <v>PeopleSoft System Administrator</v>
      </c>
      <c r="S198" s="397" t="str">
        <f t="shared" si="142"/>
        <v>65</v>
      </c>
      <c r="T198" s="394" cm="1">
        <f t="array" aca="1" ref="T198" ca="1">IF($Q198="Y",VLOOKUP($P198,INDIRECT($Q$3),T$5,0)*INDIRECT($P$2),VLOOKUP($P198,INDIRECT($Q$3),T$5,0))</f>
        <v>84792.651121495786</v>
      </c>
      <c r="U198" s="394" cm="1">
        <f t="array" aca="1" ref="U198" ca="1">IF($Q198="Y",VLOOKUP($P198,INDIRECT($Q$3),U$5,0)*INDIRECT($P$2),VLOOKUP($P198,INDIRECT($Q$3),U$5,0))</f>
        <v>89249.100132131149</v>
      </c>
      <c r="V198" s="394" cm="1">
        <f t="array" aca="1" ref="V198" ca="1">IF($Q198="Y",VLOOKUP($P198,INDIRECT($Q$3),V$5,0)*INDIRECT($P$2),VLOOKUP($P198,INDIRECT($Q$3),V$5,0))</f>
        <v>93918.76199974434</v>
      </c>
      <c r="W198" s="394" cm="1">
        <f t="array" aca="1" ref="W198" ca="1">IF($Q198="Y",VLOOKUP($P198,INDIRECT($Q$3),W$5,0)*INDIRECT($P$2),VLOOKUP($P198,INDIRECT($Q$3),W$5,0))</f>
        <v>98885.72066793227</v>
      </c>
      <c r="X198" s="394" cm="1">
        <f t="array" aca="1" ref="X198" ca="1">IF($Q198="Y",VLOOKUP($P198,INDIRECT($Q$3),X$5,0)*INDIRECT($P$2),VLOOKUP($P198,INDIRECT($Q$3),X$5,0))</f>
        <v>104071.89818906919</v>
      </c>
      <c r="Y198" s="394" cm="1">
        <f t="array" aca="1" ref="Y198" ca="1">IF($Q198="Y",VLOOKUP($P198,INDIRECT($Q$3),Y$5,0)*INDIRECT($P$2),VLOOKUP($P198,INDIRECT($Q$3),Y$5,0))</f>
        <v>110386.70277615129</v>
      </c>
      <c r="Z198" s="394" cm="1">
        <f t="array" aca="1" ref="Z198" ca="1">IF($Q198="Y",VLOOKUP($P198,INDIRECT($Q$3),Z$5,0)*INDIRECT($P$2),VLOOKUP($P198,INDIRECT($Q$3),Z$5,0))</f>
        <v>116701.50736323326</v>
      </c>
      <c r="AA198" s="406" t="str">
        <f t="shared" si="150"/>
        <v>59418C</v>
      </c>
      <c r="AB198" s="406" t="str">
        <f t="shared" si="103"/>
        <v>Y</v>
      </c>
      <c r="AC198" s="412" t="str">
        <f t="shared" si="104"/>
        <v>PeopleSoft System Administrator</v>
      </c>
      <c r="AD198" s="406" t="str">
        <f t="shared" si="105"/>
        <v>65</v>
      </c>
      <c r="AE198" s="398" t="str">
        <f t="shared" si="106"/>
        <v>E</v>
      </c>
      <c r="AF198" s="403">
        <f t="shared" ca="1" si="143"/>
        <v>40.765999999999998</v>
      </c>
      <c r="AG198" s="403">
        <f t="shared" ca="1" si="144"/>
        <v>42.908999999999999</v>
      </c>
      <c r="AH198" s="403">
        <f t="shared" ca="1" si="145"/>
        <v>45.153999999999996</v>
      </c>
      <c r="AI198" s="403">
        <f t="shared" ca="1" si="146"/>
        <v>47.541999999999994</v>
      </c>
      <c r="AJ198" s="403">
        <f t="shared" ca="1" si="147"/>
        <v>50.034999999999997</v>
      </c>
      <c r="AK198" s="403">
        <f t="shared" ca="1" si="148"/>
        <v>53.070999999999998</v>
      </c>
      <c r="AL198" s="403">
        <f t="shared" ca="1" si="149"/>
        <v>56.106999999999999</v>
      </c>
      <c r="AM198" s="23"/>
    </row>
    <row r="199" spans="1:39" s="169" customFormat="1" ht="12.75" customHeight="1">
      <c r="A199" s="259" t="s">
        <v>16</v>
      </c>
      <c r="B199" s="584" t="s">
        <v>155</v>
      </c>
      <c r="C199" s="584">
        <v>50</v>
      </c>
      <c r="D199" s="606" t="s">
        <v>156</v>
      </c>
      <c r="E199" s="600">
        <v>455</v>
      </c>
      <c r="F199" s="586">
        <v>10</v>
      </c>
      <c r="G199" s="285">
        <f t="shared" ca="1" si="135"/>
        <v>78795.664144245937</v>
      </c>
      <c r="H199" s="285">
        <f t="shared" ca="1" si="136"/>
        <v>82909.771384522523</v>
      </c>
      <c r="I199" s="285">
        <f t="shared" ca="1" si="137"/>
        <v>87405.259368970728</v>
      </c>
      <c r="J199" s="285">
        <f t="shared" ca="1" si="138"/>
        <v>91990.837292987024</v>
      </c>
      <c r="K199" s="285">
        <f t="shared" ca="1" si="139"/>
        <v>96960.798959160515</v>
      </c>
      <c r="L199" s="285">
        <f t="shared" ca="1" si="140"/>
        <v>102951.96545514421</v>
      </c>
      <c r="M199" s="285">
        <f t="shared" ca="1" si="141"/>
        <v>108943.13195112794</v>
      </c>
      <c r="N199" s="9"/>
      <c r="O199" s="9"/>
      <c r="P199" s="409" t="str">
        <f t="shared" si="120"/>
        <v>07880C</v>
      </c>
      <c r="Q199" s="397" t="s">
        <v>826</v>
      </c>
      <c r="R199" s="409" t="str">
        <f t="shared" si="102"/>
        <v>Plan Examiner II - Architect</v>
      </c>
      <c r="S199" s="397">
        <f t="shared" si="142"/>
        <v>50</v>
      </c>
      <c r="T199" s="394" cm="1">
        <f t="array" aca="1" ref="T199" ca="1">IF($Q199="Y",VLOOKUP($P199,INDIRECT($Q$3),T$5,0)*INDIRECT($P$2),VLOOKUP($P199,INDIRECT($Q$3),T$5,0))</f>
        <v>78795.664144245937</v>
      </c>
      <c r="U199" s="394" cm="1">
        <f t="array" aca="1" ref="U199" ca="1">IF($Q199="Y",VLOOKUP($P199,INDIRECT($Q$3),U$5,0)*INDIRECT($P$2),VLOOKUP($P199,INDIRECT($Q$3),U$5,0))</f>
        <v>82909.771384522523</v>
      </c>
      <c r="V199" s="394" cm="1">
        <f t="array" aca="1" ref="V199" ca="1">IF($Q199="Y",VLOOKUP($P199,INDIRECT($Q$3),V$5,0)*INDIRECT($P$2),VLOOKUP($P199,INDIRECT($Q$3),V$5,0))</f>
        <v>87405.259368970728</v>
      </c>
      <c r="W199" s="394" cm="1">
        <f t="array" aca="1" ref="W199" ca="1">IF($Q199="Y",VLOOKUP($P199,INDIRECT($Q$3),W$5,0)*INDIRECT($P$2),VLOOKUP($P199,INDIRECT($Q$3),W$5,0))</f>
        <v>91990.837292987024</v>
      </c>
      <c r="X199" s="394" cm="1">
        <f t="array" aca="1" ref="X199" ca="1">IF($Q199="Y",VLOOKUP($P199,INDIRECT($Q$3),X$5,0)*INDIRECT($P$2),VLOOKUP($P199,INDIRECT($Q$3),X$5,0))</f>
        <v>96960.798959160515</v>
      </c>
      <c r="Y199" s="394" cm="1">
        <f t="array" aca="1" ref="Y199" ca="1">IF($Q199="Y",VLOOKUP($P199,INDIRECT($Q$3),Y$5,0)*INDIRECT($P$2),VLOOKUP($P199,INDIRECT($Q$3),Y$5,0))</f>
        <v>102951.96545514421</v>
      </c>
      <c r="Z199" s="394" cm="1">
        <f t="array" aca="1" ref="Z199" ca="1">IF($Q199="Y",VLOOKUP($P199,INDIRECT($Q$3),Z$5,0)*INDIRECT($P$2),VLOOKUP($P199,INDIRECT($Q$3),Z$5,0))</f>
        <v>108943.13195112794</v>
      </c>
      <c r="AA199" s="406" t="str">
        <f t="shared" si="150"/>
        <v>07880C</v>
      </c>
      <c r="AB199" s="406" t="str">
        <f t="shared" si="103"/>
        <v>Y</v>
      </c>
      <c r="AC199" s="412" t="str">
        <f t="shared" si="104"/>
        <v>Plan Examiner II - Architect</v>
      </c>
      <c r="AD199" s="406">
        <f t="shared" si="105"/>
        <v>50</v>
      </c>
      <c r="AE199" s="398" t="str">
        <f t="shared" si="106"/>
        <v>E</v>
      </c>
      <c r="AF199" s="403">
        <f t="shared" ca="1" si="143"/>
        <v>37.882999999999996</v>
      </c>
      <c r="AG199" s="403">
        <f t="shared" ca="1" si="144"/>
        <v>39.860999999999997</v>
      </c>
      <c r="AH199" s="403">
        <f t="shared" ca="1" si="145"/>
        <v>42.021999999999998</v>
      </c>
      <c r="AI199" s="403">
        <f t="shared" ca="1" si="146"/>
        <v>44.226999999999997</v>
      </c>
      <c r="AJ199" s="403">
        <f t="shared" ca="1" si="147"/>
        <v>46.616</v>
      </c>
      <c r="AK199" s="403">
        <f t="shared" ca="1" si="148"/>
        <v>49.497</v>
      </c>
      <c r="AL199" s="403">
        <f t="shared" ca="1" si="149"/>
        <v>52.376999999999995</v>
      </c>
      <c r="AM199" s="9"/>
    </row>
    <row r="200" spans="1:39" s="169" customFormat="1" ht="12.75" customHeight="1">
      <c r="A200" s="259" t="s">
        <v>16</v>
      </c>
      <c r="B200" s="584" t="s">
        <v>157</v>
      </c>
      <c r="C200" s="584">
        <v>29</v>
      </c>
      <c r="D200" s="606" t="s">
        <v>158</v>
      </c>
      <c r="E200" s="600">
        <v>368</v>
      </c>
      <c r="F200" s="586">
        <v>8</v>
      </c>
      <c r="G200" s="285">
        <f t="shared" ca="1" si="135"/>
        <v>64867.759487017662</v>
      </c>
      <c r="H200" s="285">
        <f t="shared" ca="1" si="136"/>
        <v>68426.31209995762</v>
      </c>
      <c r="I200" s="285">
        <f t="shared" ca="1" si="137"/>
        <v>71981.861714911967</v>
      </c>
      <c r="J200" s="285">
        <f t="shared" ca="1" si="138"/>
        <v>75750.624186844128</v>
      </c>
      <c r="K200" s="285">
        <f t="shared" ca="1" si="139"/>
        <v>79777.644485538229</v>
      </c>
      <c r="L200" s="285">
        <f t="shared" ca="1" si="140"/>
        <v>84776.040493092631</v>
      </c>
      <c r="M200" s="285">
        <f t="shared" ca="1" si="141"/>
        <v>89774.436500647003</v>
      </c>
      <c r="N200" s="9"/>
      <c r="O200" s="9"/>
      <c r="P200" s="409" t="str">
        <f t="shared" si="120"/>
        <v>08141C</v>
      </c>
      <c r="Q200" s="397" t="s">
        <v>826</v>
      </c>
      <c r="R200" s="409" t="str">
        <f t="shared" si="102"/>
        <v>Police Equipment Specialist</v>
      </c>
      <c r="S200" s="397">
        <f t="shared" si="142"/>
        <v>29</v>
      </c>
      <c r="T200" s="394" cm="1">
        <f t="array" aca="1" ref="T200" ca="1">IF($Q200="Y",VLOOKUP($P200,INDIRECT($Q$3),T$5,0)*INDIRECT($P$2),VLOOKUP($P200,INDIRECT($Q$3),T$5,0))</f>
        <v>64867.759487017662</v>
      </c>
      <c r="U200" s="394" cm="1">
        <f t="array" aca="1" ref="U200" ca="1">IF($Q200="Y",VLOOKUP($P200,INDIRECT($Q$3),U$5,0)*INDIRECT($P$2),VLOOKUP($P200,INDIRECT($Q$3),U$5,0))</f>
        <v>68426.31209995762</v>
      </c>
      <c r="V200" s="394" cm="1">
        <f t="array" aca="1" ref="V200" ca="1">IF($Q200="Y",VLOOKUP($P200,INDIRECT($Q$3),V$5,0)*INDIRECT($P$2),VLOOKUP($P200,INDIRECT($Q$3),V$5,0))</f>
        <v>71981.861714911967</v>
      </c>
      <c r="W200" s="394" cm="1">
        <f t="array" aca="1" ref="W200" ca="1">IF($Q200="Y",VLOOKUP($P200,INDIRECT($Q$3),W$5,0)*INDIRECT($P$2),VLOOKUP($P200,INDIRECT($Q$3),W$5,0))</f>
        <v>75750.624186844128</v>
      </c>
      <c r="X200" s="394" cm="1">
        <f t="array" aca="1" ref="X200" ca="1">IF($Q200="Y",VLOOKUP($P200,INDIRECT($Q$3),X$5,0)*INDIRECT($P$2),VLOOKUP($P200,INDIRECT($Q$3),X$5,0))</f>
        <v>79777.644485538229</v>
      </c>
      <c r="Y200" s="394" cm="1">
        <f t="array" aca="1" ref="Y200" ca="1">IF($Q200="Y",VLOOKUP($P200,INDIRECT($Q$3),Y$5,0)*INDIRECT($P$2),VLOOKUP($P200,INDIRECT($Q$3),Y$5,0))</f>
        <v>84776.040493092631</v>
      </c>
      <c r="Z200" s="394" cm="1">
        <f t="array" aca="1" ref="Z200" ca="1">IF($Q200="Y",VLOOKUP($P200,INDIRECT($Q$3),Z$5,0)*INDIRECT($P$2),VLOOKUP($P200,INDIRECT($Q$3),Z$5,0))</f>
        <v>89774.436500647003</v>
      </c>
      <c r="AA200" s="406" t="str">
        <f t="shared" si="150"/>
        <v>08141C</v>
      </c>
      <c r="AB200" s="406" t="str">
        <f t="shared" si="103"/>
        <v>Y</v>
      </c>
      <c r="AC200" s="412" t="str">
        <f t="shared" si="104"/>
        <v>Police Equipment Specialist</v>
      </c>
      <c r="AD200" s="406">
        <f t="shared" si="105"/>
        <v>29</v>
      </c>
      <c r="AE200" s="398" t="str">
        <f t="shared" si="106"/>
        <v>E</v>
      </c>
      <c r="AF200" s="403">
        <f t="shared" ca="1" si="143"/>
        <v>31.187000000000001</v>
      </c>
      <c r="AG200" s="403">
        <f t="shared" ca="1" si="144"/>
        <v>32.897999999999996</v>
      </c>
      <c r="AH200" s="403">
        <f t="shared" ca="1" si="145"/>
        <v>34.606999999999999</v>
      </c>
      <c r="AI200" s="403">
        <f t="shared" ca="1" si="146"/>
        <v>36.418999999999997</v>
      </c>
      <c r="AJ200" s="403">
        <f t="shared" ca="1" si="147"/>
        <v>38.354999999999997</v>
      </c>
      <c r="AK200" s="403">
        <f t="shared" ca="1" si="148"/>
        <v>40.757999999999996</v>
      </c>
      <c r="AL200" s="403">
        <f t="shared" ca="1" si="149"/>
        <v>43.160999999999994</v>
      </c>
      <c r="AM200" s="9"/>
    </row>
    <row r="201" spans="1:39" ht="12.75" customHeight="1">
      <c r="A201" s="259" t="s">
        <v>16</v>
      </c>
      <c r="B201" s="584" t="s">
        <v>773</v>
      </c>
      <c r="C201" s="584" t="s">
        <v>772</v>
      </c>
      <c r="D201" s="606" t="s">
        <v>771</v>
      </c>
      <c r="E201" s="600">
        <v>545</v>
      </c>
      <c r="F201" s="586">
        <v>12</v>
      </c>
      <c r="G201" s="285">
        <f t="shared" ca="1" si="135"/>
        <v>94189.328545995362</v>
      </c>
      <c r="H201" s="285">
        <f t="shared" ca="1" si="136"/>
        <v>99146.660899917493</v>
      </c>
      <c r="I201" s="285">
        <f t="shared" ca="1" si="137"/>
        <v>104364.90584671641</v>
      </c>
      <c r="J201" s="285">
        <f t="shared" ca="1" si="138"/>
        <v>109857.7961737071</v>
      </c>
      <c r="K201" s="285">
        <f t="shared" ca="1" si="139"/>
        <v>115639.78568848952</v>
      </c>
      <c r="L201" s="285">
        <f t="shared" ca="1" si="140"/>
        <v>121726.08953158444</v>
      </c>
      <c r="M201" s="285">
        <f t="shared" ca="1" si="141"/>
        <v>128132.72564085896</v>
      </c>
      <c r="P201" s="409" t="str">
        <f t="shared" si="120"/>
        <v>53020C</v>
      </c>
      <c r="Q201" s="397" t="s">
        <v>826</v>
      </c>
      <c r="R201" s="409" t="str">
        <f t="shared" si="102"/>
        <v>Principal Applications Analyst</v>
      </c>
      <c r="S201" s="397" t="str">
        <f t="shared" si="142"/>
        <v>104</v>
      </c>
      <c r="T201" s="394" cm="1">
        <f t="array" aca="1" ref="T201" ca="1">IF($Q201="Y",VLOOKUP($P201,INDIRECT($Q$3),T$5,0)*INDIRECT($P$2),VLOOKUP($P201,INDIRECT($Q$3),T$5,0))</f>
        <v>94189.328545995362</v>
      </c>
      <c r="U201" s="394" cm="1">
        <f t="array" aca="1" ref="U201" ca="1">IF($Q201="Y",VLOOKUP($P201,INDIRECT($Q$3),U$5,0)*INDIRECT($P$2),VLOOKUP($P201,INDIRECT($Q$3),U$5,0))</f>
        <v>99146.660899917493</v>
      </c>
      <c r="V201" s="394" cm="1">
        <f t="array" aca="1" ref="V201" ca="1">IF($Q201="Y",VLOOKUP($P201,INDIRECT($Q$3),V$5,0)*INDIRECT($P$2),VLOOKUP($P201,INDIRECT($Q$3),V$5,0))</f>
        <v>104364.90584671641</v>
      </c>
      <c r="W201" s="394" cm="1">
        <f t="array" aca="1" ref="W201" ca="1">IF($Q201="Y",VLOOKUP($P201,INDIRECT($Q$3),W$5,0)*INDIRECT($P$2),VLOOKUP($P201,INDIRECT($Q$3),W$5,0))</f>
        <v>109857.7961737071</v>
      </c>
      <c r="X201" s="394" cm="1">
        <f t="array" aca="1" ref="X201" ca="1">IF($Q201="Y",VLOOKUP($P201,INDIRECT($Q$3),X$5,0)*INDIRECT($P$2),VLOOKUP($P201,INDIRECT($Q$3),X$5,0))</f>
        <v>115639.78568848952</v>
      </c>
      <c r="Y201" s="394" cm="1">
        <f t="array" aca="1" ref="Y201" ca="1">IF($Q201="Y",VLOOKUP($P201,INDIRECT($Q$3),Y$5,0)*INDIRECT($P$2),VLOOKUP($P201,INDIRECT($Q$3),Y$5,0))</f>
        <v>121726.08953158444</v>
      </c>
      <c r="Z201" s="394" cm="1">
        <f t="array" aca="1" ref="Z201" ca="1">IF($Q201="Y",VLOOKUP($P201,INDIRECT($Q$3),Z$5,0)*INDIRECT($P$2),VLOOKUP($P201,INDIRECT($Q$3),Z$5,0))</f>
        <v>128132.72564085896</v>
      </c>
      <c r="AA201" s="406" t="str">
        <f t="shared" si="150"/>
        <v>53020C</v>
      </c>
      <c r="AB201" s="406" t="str">
        <f t="shared" si="103"/>
        <v>Y</v>
      </c>
      <c r="AC201" s="412" t="str">
        <f t="shared" si="104"/>
        <v>Principal Applications Analyst</v>
      </c>
      <c r="AD201" s="406" t="str">
        <f t="shared" si="105"/>
        <v>104</v>
      </c>
      <c r="AE201" s="398" t="str">
        <f t="shared" si="106"/>
        <v>E</v>
      </c>
      <c r="AF201" s="403">
        <f t="shared" ca="1" si="143"/>
        <v>45.283999999999999</v>
      </c>
      <c r="AG201" s="403">
        <f t="shared" ca="1" si="144"/>
        <v>47.666999999999994</v>
      </c>
      <c r="AH201" s="403">
        <f t="shared" ca="1" si="145"/>
        <v>50.175999999999995</v>
      </c>
      <c r="AI201" s="403">
        <f t="shared" ca="1" si="146"/>
        <v>52.817</v>
      </c>
      <c r="AJ201" s="403">
        <f t="shared" ca="1" si="147"/>
        <v>55.596999999999994</v>
      </c>
      <c r="AK201" s="403">
        <f t="shared" ca="1" si="148"/>
        <v>58.522999999999996</v>
      </c>
      <c r="AL201" s="403">
        <f t="shared" ca="1" si="149"/>
        <v>61.602999999999994</v>
      </c>
      <c r="AM201" s="23"/>
    </row>
    <row r="202" spans="1:39" ht="12.75" customHeight="1">
      <c r="A202" s="259" t="s">
        <v>16</v>
      </c>
      <c r="B202" s="584" t="s">
        <v>375</v>
      </c>
      <c r="C202" s="584" t="s">
        <v>950</v>
      </c>
      <c r="D202" s="606" t="s">
        <v>376</v>
      </c>
      <c r="E202" s="600">
        <v>476</v>
      </c>
      <c r="F202" s="586">
        <v>10</v>
      </c>
      <c r="G202" s="285">
        <f t="shared" ca="1" si="135"/>
        <v>104383.27349999998</v>
      </c>
      <c r="H202" s="285">
        <f t="shared" ca="1" si="136"/>
        <v>107387.77912499999</v>
      </c>
      <c r="I202" s="285">
        <f t="shared" ca="1" si="137"/>
        <v>109640.35499999998</v>
      </c>
      <c r="J202" s="285">
        <f t="shared" ca="1" si="138"/>
        <v>114145.50674999999</v>
      </c>
      <c r="K202" s="285">
        <f t="shared" ca="1" si="139"/>
        <v>117900.87099999998</v>
      </c>
      <c r="L202" s="285">
        <f t="shared" ca="1" si="140"/>
        <v>121655.16412499998</v>
      </c>
      <c r="M202" s="285">
        <f t="shared" ca="1" si="141"/>
        <v>125410.52837499998</v>
      </c>
      <c r="P202" s="409" t="str">
        <f t="shared" si="120"/>
        <v>08282C</v>
      </c>
      <c r="Q202" s="397" t="s">
        <v>826</v>
      </c>
      <c r="R202" s="409" t="str">
        <f t="shared" si="102"/>
        <v>Principal Appraiser</v>
      </c>
      <c r="S202" s="397" t="str">
        <f t="shared" si="142"/>
        <v>114</v>
      </c>
      <c r="T202" s="394" cm="1">
        <f t="array" aca="1" ref="T202" ca="1">IF($Q202="Y",VLOOKUP($P202,INDIRECT($Q$3),T$5,0)*INDIRECT($P$2),VLOOKUP($P202,INDIRECT($Q$3),T$5,0))</f>
        <v>104383.27349999998</v>
      </c>
      <c r="U202" s="394" cm="1">
        <f t="array" aca="1" ref="U202" ca="1">IF($Q202="Y",VLOOKUP($P202,INDIRECT($Q$3),U$5,0)*INDIRECT($P$2),VLOOKUP($P202,INDIRECT($Q$3),U$5,0))</f>
        <v>107387.77912499999</v>
      </c>
      <c r="V202" s="394" cm="1">
        <f t="array" aca="1" ref="V202" ca="1">IF($Q202="Y",VLOOKUP($P202,INDIRECT($Q$3),V$5,0)*INDIRECT($P$2),VLOOKUP($P202,INDIRECT($Q$3),V$5,0))</f>
        <v>109640.35499999998</v>
      </c>
      <c r="W202" s="394" cm="1">
        <f t="array" aca="1" ref="W202" ca="1">IF($Q202="Y",VLOOKUP($P202,INDIRECT($Q$3),W$5,0)*INDIRECT($P$2),VLOOKUP($P202,INDIRECT($Q$3),W$5,0))</f>
        <v>114145.50674999999</v>
      </c>
      <c r="X202" s="394" cm="1">
        <f t="array" aca="1" ref="X202" ca="1">IF($Q202="Y",VLOOKUP($P202,INDIRECT($Q$3),X$5,0)*INDIRECT($P$2),VLOOKUP($P202,INDIRECT($Q$3),X$5,0))</f>
        <v>117900.87099999998</v>
      </c>
      <c r="Y202" s="394" cm="1">
        <f t="array" aca="1" ref="Y202" ca="1">IF($Q202="Y",VLOOKUP($P202,INDIRECT($Q$3),Y$5,0)*INDIRECT($P$2),VLOOKUP($P202,INDIRECT($Q$3),Y$5,0))</f>
        <v>121655.16412499998</v>
      </c>
      <c r="Z202" s="394" cm="1">
        <f t="array" aca="1" ref="Z202" ca="1">IF($Q202="Y",VLOOKUP($P202,INDIRECT($Q$3),Z$5,0)*INDIRECT($P$2),VLOOKUP($P202,INDIRECT($Q$3),Z$5,0))</f>
        <v>125410.52837499998</v>
      </c>
      <c r="AA202" s="406" t="str">
        <f t="shared" si="150"/>
        <v>08282C</v>
      </c>
      <c r="AB202" s="406" t="str">
        <f t="shared" si="103"/>
        <v>Y</v>
      </c>
      <c r="AC202" s="412" t="str">
        <f t="shared" si="104"/>
        <v>Principal Appraiser</v>
      </c>
      <c r="AD202" s="406" t="str">
        <f t="shared" si="105"/>
        <v>114</v>
      </c>
      <c r="AE202" s="398" t="str">
        <f t="shared" si="106"/>
        <v>E</v>
      </c>
      <c r="AF202" s="403">
        <f t="shared" ca="1" si="143"/>
        <v>50.184999999999995</v>
      </c>
      <c r="AG202" s="403">
        <f t="shared" ca="1" si="144"/>
        <v>51.628999999999998</v>
      </c>
      <c r="AH202" s="403">
        <f t="shared" ca="1" si="145"/>
        <v>52.711999999999996</v>
      </c>
      <c r="AI202" s="403">
        <f t="shared" ca="1" si="146"/>
        <v>54.878</v>
      </c>
      <c r="AJ202" s="403">
        <f t="shared" ca="1" si="147"/>
        <v>56.683999999999997</v>
      </c>
      <c r="AK202" s="403">
        <f t="shared" ca="1" si="148"/>
        <v>58.488999999999997</v>
      </c>
      <c r="AL202" s="403">
        <f t="shared" ca="1" si="149"/>
        <v>60.293999999999997</v>
      </c>
    </row>
    <row r="203" spans="1:39" ht="12.75" customHeight="1">
      <c r="A203" s="259" t="s">
        <v>16</v>
      </c>
      <c r="B203" s="584" t="s">
        <v>593</v>
      </c>
      <c r="C203" s="584">
        <v>65</v>
      </c>
      <c r="D203" s="606" t="s">
        <v>599</v>
      </c>
      <c r="E203" s="600">
        <v>508</v>
      </c>
      <c r="F203" s="586">
        <v>11</v>
      </c>
      <c r="G203" s="285">
        <f t="shared" ca="1" si="135"/>
        <v>84792.651121495786</v>
      </c>
      <c r="H203" s="285">
        <f t="shared" ca="1" si="136"/>
        <v>89249.100132131149</v>
      </c>
      <c r="I203" s="285">
        <f t="shared" ca="1" si="137"/>
        <v>93918.76199974434</v>
      </c>
      <c r="J203" s="285">
        <f t="shared" ca="1" si="138"/>
        <v>98885.72066793227</v>
      </c>
      <c r="K203" s="285">
        <f t="shared" ca="1" si="139"/>
        <v>104071.89818906919</v>
      </c>
      <c r="L203" s="285">
        <f t="shared" ca="1" si="140"/>
        <v>110386.70277615129</v>
      </c>
      <c r="M203" s="285">
        <f t="shared" ca="1" si="141"/>
        <v>116701.50736323326</v>
      </c>
      <c r="P203" s="409" t="str">
        <f t="shared" si="120"/>
        <v>52922C</v>
      </c>
      <c r="Q203" s="397" t="s">
        <v>826</v>
      </c>
      <c r="R203" s="409" t="str">
        <f t="shared" si="102"/>
        <v>Principal Business Analyst</v>
      </c>
      <c r="S203" s="397">
        <f t="shared" si="142"/>
        <v>65</v>
      </c>
      <c r="T203" s="394" cm="1">
        <f t="array" aca="1" ref="T203" ca="1">IF($Q203="Y",VLOOKUP($P203,INDIRECT($Q$3),T$5,0)*INDIRECT($P$2),VLOOKUP($P203,INDIRECT($Q$3),T$5,0))</f>
        <v>84792.651121495786</v>
      </c>
      <c r="U203" s="394" cm="1">
        <f t="array" aca="1" ref="U203" ca="1">IF($Q203="Y",VLOOKUP($P203,INDIRECT($Q$3),U$5,0)*INDIRECT($P$2),VLOOKUP($P203,INDIRECT($Q$3),U$5,0))</f>
        <v>89249.100132131149</v>
      </c>
      <c r="V203" s="394" cm="1">
        <f t="array" aca="1" ref="V203" ca="1">IF($Q203="Y",VLOOKUP($P203,INDIRECT($Q$3),V$5,0)*INDIRECT($P$2),VLOOKUP($P203,INDIRECT($Q$3),V$5,0))</f>
        <v>93918.76199974434</v>
      </c>
      <c r="W203" s="394" cm="1">
        <f t="array" aca="1" ref="W203" ca="1">IF($Q203="Y",VLOOKUP($P203,INDIRECT($Q$3),W$5,0)*INDIRECT($P$2),VLOOKUP($P203,INDIRECT($Q$3),W$5,0))</f>
        <v>98885.72066793227</v>
      </c>
      <c r="X203" s="394" cm="1">
        <f t="array" aca="1" ref="X203" ca="1">IF($Q203="Y",VLOOKUP($P203,INDIRECT($Q$3),X$5,0)*INDIRECT($P$2),VLOOKUP($P203,INDIRECT($Q$3),X$5,0))</f>
        <v>104071.89818906919</v>
      </c>
      <c r="Y203" s="394" cm="1">
        <f t="array" aca="1" ref="Y203" ca="1">IF($Q203="Y",VLOOKUP($P203,INDIRECT($Q$3),Y$5,0)*INDIRECT($P$2),VLOOKUP($P203,INDIRECT($Q$3),Y$5,0))</f>
        <v>110386.70277615129</v>
      </c>
      <c r="Z203" s="394" cm="1">
        <f t="array" aca="1" ref="Z203" ca="1">IF($Q203="Y",VLOOKUP($P203,INDIRECT($Q$3),Z$5,0)*INDIRECT($P$2),VLOOKUP($P203,INDIRECT($Q$3),Z$5,0))</f>
        <v>116701.50736323326</v>
      </c>
      <c r="AA203" s="406" t="str">
        <f t="shared" si="150"/>
        <v>52922C</v>
      </c>
      <c r="AB203" s="406" t="str">
        <f t="shared" si="103"/>
        <v>Y</v>
      </c>
      <c r="AC203" s="412" t="str">
        <f t="shared" si="104"/>
        <v>Principal Business Analyst</v>
      </c>
      <c r="AD203" s="406">
        <f t="shared" si="105"/>
        <v>65</v>
      </c>
      <c r="AE203" s="398" t="str">
        <f t="shared" si="106"/>
        <v>E</v>
      </c>
      <c r="AF203" s="403">
        <f t="shared" ca="1" si="143"/>
        <v>40.765999999999998</v>
      </c>
      <c r="AG203" s="403">
        <f t="shared" ca="1" si="144"/>
        <v>42.908999999999999</v>
      </c>
      <c r="AH203" s="403">
        <f t="shared" ca="1" si="145"/>
        <v>45.153999999999996</v>
      </c>
      <c r="AI203" s="403">
        <f t="shared" ca="1" si="146"/>
        <v>47.541999999999994</v>
      </c>
      <c r="AJ203" s="403">
        <f t="shared" ca="1" si="147"/>
        <v>50.034999999999997</v>
      </c>
      <c r="AK203" s="403">
        <f t="shared" ca="1" si="148"/>
        <v>53.070999999999998</v>
      </c>
      <c r="AL203" s="403">
        <f t="shared" ca="1" si="149"/>
        <v>56.106999999999999</v>
      </c>
    </row>
    <row r="204" spans="1:39" ht="12.75" customHeight="1">
      <c r="A204" s="259" t="s">
        <v>16</v>
      </c>
      <c r="B204" s="584" t="s">
        <v>159</v>
      </c>
      <c r="C204" s="584">
        <v>65</v>
      </c>
      <c r="D204" s="606" t="s">
        <v>160</v>
      </c>
      <c r="E204" s="600">
        <v>500</v>
      </c>
      <c r="F204" s="586">
        <v>11</v>
      </c>
      <c r="G204" s="285">
        <f t="shared" si="135"/>
        <v>84792.651121495786</v>
      </c>
      <c r="H204" s="285">
        <f t="shared" si="136"/>
        <v>89249.100132131149</v>
      </c>
      <c r="I204" s="285">
        <f t="shared" si="137"/>
        <v>93918.76199974434</v>
      </c>
      <c r="J204" s="285">
        <f t="shared" si="138"/>
        <v>98885.72066793227</v>
      </c>
      <c r="K204" s="285">
        <f t="shared" si="139"/>
        <v>104071.89818906919</v>
      </c>
      <c r="L204" s="285">
        <f t="shared" si="140"/>
        <v>110386.70277615129</v>
      </c>
      <c r="M204" s="285">
        <f t="shared" si="141"/>
        <v>116701.50736323326</v>
      </c>
      <c r="P204" s="409" t="str">
        <f t="shared" si="120"/>
        <v>08285C</v>
      </c>
      <c r="Q204" s="397" t="s">
        <v>826</v>
      </c>
      <c r="R204" s="409" t="str">
        <f t="shared" si="102"/>
        <v>Principal City Planner</v>
      </c>
      <c r="S204" s="397">
        <f t="shared" si="142"/>
        <v>65</v>
      </c>
      <c r="T204" s="463">
        <v>84792.651121495786</v>
      </c>
      <c r="U204" s="463">
        <v>89249.100132131149</v>
      </c>
      <c r="V204" s="463">
        <v>93918.76199974434</v>
      </c>
      <c r="W204" s="463">
        <v>98885.72066793227</v>
      </c>
      <c r="X204" s="463">
        <v>104071.89818906919</v>
      </c>
      <c r="Y204" s="463">
        <v>110386.70277615129</v>
      </c>
      <c r="Z204" s="463">
        <v>116701.50736323326</v>
      </c>
      <c r="AA204" s="406" t="str">
        <f t="shared" si="150"/>
        <v>08285C</v>
      </c>
      <c r="AB204" s="406" t="str">
        <f t="shared" si="103"/>
        <v>Y</v>
      </c>
      <c r="AC204" s="412" t="str">
        <f t="shared" si="104"/>
        <v>Principal City Planner</v>
      </c>
      <c r="AD204" s="406">
        <f t="shared" si="105"/>
        <v>65</v>
      </c>
      <c r="AE204" s="398" t="str">
        <f t="shared" si="106"/>
        <v>E</v>
      </c>
      <c r="AF204" s="403">
        <f t="shared" ref="AF204:AL204" si="151">IF($AE204="N",ROUND(T204,3),IF($AE204="E",ROUNDUP(T204/2080,3),"check"))</f>
        <v>40.765999999999998</v>
      </c>
      <c r="AG204" s="403">
        <f t="shared" si="151"/>
        <v>42.908999999999999</v>
      </c>
      <c r="AH204" s="403">
        <f t="shared" si="151"/>
        <v>45.153999999999996</v>
      </c>
      <c r="AI204" s="403">
        <f t="shared" si="151"/>
        <v>47.541999999999994</v>
      </c>
      <c r="AJ204" s="403">
        <f t="shared" si="151"/>
        <v>50.034999999999997</v>
      </c>
      <c r="AK204" s="403">
        <f t="shared" si="151"/>
        <v>53.070999999999998</v>
      </c>
      <c r="AL204" s="403">
        <f t="shared" si="151"/>
        <v>56.106999999999999</v>
      </c>
    </row>
    <row r="205" spans="1:39" ht="12.75" customHeight="1">
      <c r="A205" s="259" t="s">
        <v>16</v>
      </c>
      <c r="B205" s="584" t="s">
        <v>595</v>
      </c>
      <c r="C205" s="584">
        <v>101</v>
      </c>
      <c r="D205" s="606" t="s">
        <v>598</v>
      </c>
      <c r="E205" s="600">
        <v>443</v>
      </c>
      <c r="F205" s="586">
        <v>9</v>
      </c>
      <c r="G205" s="285">
        <f t="shared" ca="1" si="135"/>
        <v>75285.735042251748</v>
      </c>
      <c r="H205" s="285">
        <f t="shared" ca="1" si="136"/>
        <v>79248.825342828713</v>
      </c>
      <c r="I205" s="285">
        <f t="shared" ca="1" si="137"/>
        <v>83549.756263185336</v>
      </c>
      <c r="J205" s="285">
        <f t="shared" ca="1" si="138"/>
        <v>87810.258217045252</v>
      </c>
      <c r="K205" s="285">
        <f t="shared" ca="1" si="139"/>
        <v>92431.69762738912</v>
      </c>
      <c r="L205" s="285">
        <f t="shared" ca="1" si="140"/>
        <v>97447.573142733861</v>
      </c>
      <c r="M205" s="285">
        <f t="shared" ca="1" si="141"/>
        <v>102463.44980986818</v>
      </c>
      <c r="P205" s="409" t="str">
        <f t="shared" si="120"/>
        <v>08287C</v>
      </c>
      <c r="Q205" s="397" t="s">
        <v>826</v>
      </c>
      <c r="R205" s="409" t="str">
        <f t="shared" ref="R205:R270" si="152">D205</f>
        <v>Principal Resource Coordinator</v>
      </c>
      <c r="S205" s="397">
        <f t="shared" si="142"/>
        <v>101</v>
      </c>
      <c r="T205" s="394" cm="1">
        <f t="array" aca="1" ref="T205" ca="1">IF($Q205="Y",VLOOKUP($P205,INDIRECT($Q$3),T$5,0)*INDIRECT($P$2),VLOOKUP($P205,INDIRECT($Q$3),T$5,0))</f>
        <v>75285.735042251748</v>
      </c>
      <c r="U205" s="394" cm="1">
        <f t="array" aca="1" ref="U205" ca="1">IF($Q205="Y",VLOOKUP($P205,INDIRECT($Q$3),U$5,0)*INDIRECT($P$2),VLOOKUP($P205,INDIRECT($Q$3),U$5,0))</f>
        <v>79248.825342828713</v>
      </c>
      <c r="V205" s="394" cm="1">
        <f t="array" aca="1" ref="V205" ca="1">IF($Q205="Y",VLOOKUP($P205,INDIRECT($Q$3),V$5,0)*INDIRECT($P$2),VLOOKUP($P205,INDIRECT($Q$3),V$5,0))</f>
        <v>83549.756263185336</v>
      </c>
      <c r="W205" s="394" cm="1">
        <f t="array" aca="1" ref="W205" ca="1">IF($Q205="Y",VLOOKUP($P205,INDIRECT($Q$3),W$5,0)*INDIRECT($P$2),VLOOKUP($P205,INDIRECT($Q$3),W$5,0))</f>
        <v>87810.258217045252</v>
      </c>
      <c r="X205" s="394" cm="1">
        <f t="array" aca="1" ref="X205" ca="1">IF($Q205="Y",VLOOKUP($P205,INDIRECT($Q$3),X$5,0)*INDIRECT($P$2),VLOOKUP($P205,INDIRECT($Q$3),X$5,0))</f>
        <v>92431.69762738912</v>
      </c>
      <c r="Y205" s="394" cm="1">
        <f t="array" aca="1" ref="Y205" ca="1">IF($Q205="Y",VLOOKUP($P205,INDIRECT($Q$3),Y$5,0)*INDIRECT($P$2),VLOOKUP($P205,INDIRECT($Q$3),Y$5,0))</f>
        <v>97447.573142733861</v>
      </c>
      <c r="Z205" s="394" cm="1">
        <f t="array" aca="1" ref="Z205" ca="1">IF($Q205="Y",VLOOKUP($P205,INDIRECT($Q$3),Z$5,0)*INDIRECT($P$2),VLOOKUP($P205,INDIRECT($Q$3),Z$5,0))</f>
        <v>102463.44980986818</v>
      </c>
      <c r="AA205" s="406" t="str">
        <f t="shared" si="150"/>
        <v>08287C</v>
      </c>
      <c r="AB205" s="406" t="str">
        <f t="shared" ref="AB205:AB253" si="153">Q205</f>
        <v>Y</v>
      </c>
      <c r="AC205" s="412" t="str">
        <f t="shared" ref="AC205:AC270" si="154">D205</f>
        <v>Principal Resource Coordinator</v>
      </c>
      <c r="AD205" s="406">
        <f t="shared" ref="AD205:AD270" si="155">C205</f>
        <v>101</v>
      </c>
      <c r="AE205" s="398" t="str">
        <f t="shared" ref="AE205:AE270" si="156">LEFT(A205,1)</f>
        <v>E</v>
      </c>
      <c r="AF205" s="403">
        <f t="shared" ca="1" si="143"/>
        <v>36.195999999999998</v>
      </c>
      <c r="AG205" s="403">
        <f t="shared" ca="1" si="144"/>
        <v>38.100999999999999</v>
      </c>
      <c r="AH205" s="403">
        <f t="shared" ca="1" si="145"/>
        <v>40.168999999999997</v>
      </c>
      <c r="AI205" s="403">
        <f t="shared" ca="1" si="146"/>
        <v>42.216999999999999</v>
      </c>
      <c r="AJ205" s="403">
        <f t="shared" ca="1" si="147"/>
        <v>44.439</v>
      </c>
      <c r="AK205" s="403">
        <f t="shared" ca="1" si="148"/>
        <v>46.849999999999994</v>
      </c>
      <c r="AL205" s="403">
        <f t="shared" ca="1" si="149"/>
        <v>49.262</v>
      </c>
    </row>
    <row r="206" spans="1:39" ht="12.75" customHeight="1">
      <c r="A206" s="259" t="s">
        <v>16</v>
      </c>
      <c r="B206" s="584" t="s">
        <v>517</v>
      </c>
      <c r="C206" s="584">
        <v>58</v>
      </c>
      <c r="D206" s="606" t="s">
        <v>516</v>
      </c>
      <c r="E206" s="600">
        <v>488</v>
      </c>
      <c r="F206" s="586">
        <v>10</v>
      </c>
      <c r="G206" s="285">
        <f t="shared" ca="1" si="135"/>
        <v>83591.451927254471</v>
      </c>
      <c r="H206" s="285">
        <f t="shared" ca="1" si="136"/>
        <v>88261.113794867648</v>
      </c>
      <c r="I206" s="285">
        <f t="shared" ca="1" si="137"/>
        <v>92675.520833704562</v>
      </c>
      <c r="J206" s="285">
        <f t="shared" ca="1" si="138"/>
        <v>97303.140729519291</v>
      </c>
      <c r="K206" s="285">
        <f t="shared" ca="1" si="139"/>
        <v>102189.01845209593</v>
      </c>
      <c r="L206" s="285">
        <f t="shared" ca="1" si="140"/>
        <v>108234.52326840248</v>
      </c>
      <c r="M206" s="285">
        <f t="shared" ca="1" si="141"/>
        <v>114280.02808470896</v>
      </c>
      <c r="P206" s="409" t="str">
        <f t="shared" si="120"/>
        <v>08289C</v>
      </c>
      <c r="Q206" s="397" t="s">
        <v>826</v>
      </c>
      <c r="R206" s="409" t="str">
        <f t="shared" si="152"/>
        <v>Principal Urban Designer</v>
      </c>
      <c r="S206" s="397">
        <f t="shared" si="142"/>
        <v>58</v>
      </c>
      <c r="T206" s="394" cm="1">
        <f t="array" aca="1" ref="T206" ca="1">IF($Q206="Y",VLOOKUP($P206,INDIRECT($Q$3),T$5,0)*INDIRECT($P$2),VLOOKUP($P206,INDIRECT($Q$3),T$5,0))</f>
        <v>83591.451927254471</v>
      </c>
      <c r="U206" s="394" cm="1">
        <f t="array" aca="1" ref="U206" ca="1">IF($Q206="Y",VLOOKUP($P206,INDIRECT($Q$3),U$5,0)*INDIRECT($P$2),VLOOKUP($P206,INDIRECT($Q$3),U$5,0))</f>
        <v>88261.113794867648</v>
      </c>
      <c r="V206" s="394" cm="1">
        <f t="array" aca="1" ref="V206" ca="1">IF($Q206="Y",VLOOKUP($P206,INDIRECT($Q$3),V$5,0)*INDIRECT($P$2),VLOOKUP($P206,INDIRECT($Q$3),V$5,0))</f>
        <v>92675.520833704562</v>
      </c>
      <c r="W206" s="394" cm="1">
        <f t="array" aca="1" ref="W206" ca="1">IF($Q206="Y",VLOOKUP($P206,INDIRECT($Q$3),W$5,0)*INDIRECT($P$2),VLOOKUP($P206,INDIRECT($Q$3),W$5,0))</f>
        <v>97303.140729519291</v>
      </c>
      <c r="X206" s="394" cm="1">
        <f t="array" aca="1" ref="X206" ca="1">IF($Q206="Y",VLOOKUP($P206,INDIRECT($Q$3),X$5,0)*INDIRECT($P$2),VLOOKUP($P206,INDIRECT($Q$3),X$5,0))</f>
        <v>102189.01845209593</v>
      </c>
      <c r="Y206" s="394" cm="1">
        <f t="array" aca="1" ref="Y206" ca="1">IF($Q206="Y",VLOOKUP($P206,INDIRECT($Q$3),Y$5,0)*INDIRECT($P$2),VLOOKUP($P206,INDIRECT($Q$3),Y$5,0))</f>
        <v>108234.52326840248</v>
      </c>
      <c r="Z206" s="394" cm="1">
        <f t="array" aca="1" ref="Z206" ca="1">IF($Q206="Y",VLOOKUP($P206,INDIRECT($Q$3),Z$5,0)*INDIRECT($P$2),VLOOKUP($P206,INDIRECT($Q$3),Z$5,0))</f>
        <v>114280.02808470896</v>
      </c>
      <c r="AA206" s="406" t="str">
        <f t="shared" si="150"/>
        <v>08289C</v>
      </c>
      <c r="AB206" s="406" t="str">
        <f t="shared" si="153"/>
        <v>Y</v>
      </c>
      <c r="AC206" s="412" t="str">
        <f t="shared" si="154"/>
        <v>Principal Urban Designer</v>
      </c>
      <c r="AD206" s="406">
        <f t="shared" si="155"/>
        <v>58</v>
      </c>
      <c r="AE206" s="398" t="str">
        <f t="shared" si="156"/>
        <v>E</v>
      </c>
      <c r="AF206" s="403">
        <f t="shared" ca="1" si="143"/>
        <v>40.189</v>
      </c>
      <c r="AG206" s="403">
        <f t="shared" ca="1" si="144"/>
        <v>42.433999999999997</v>
      </c>
      <c r="AH206" s="403">
        <f t="shared" ca="1" si="145"/>
        <v>44.555999999999997</v>
      </c>
      <c r="AI206" s="403">
        <f t="shared" ca="1" si="146"/>
        <v>46.780999999999999</v>
      </c>
      <c r="AJ206" s="403">
        <f t="shared" ca="1" si="147"/>
        <v>49.129999999999995</v>
      </c>
      <c r="AK206" s="403">
        <f t="shared" ca="1" si="148"/>
        <v>52.035999999999994</v>
      </c>
      <c r="AL206" s="403">
        <f t="shared" ca="1" si="149"/>
        <v>54.942999999999998</v>
      </c>
    </row>
    <row r="207" spans="1:39" ht="12.75" customHeight="1">
      <c r="A207" s="259" t="s">
        <v>16</v>
      </c>
      <c r="B207" s="586" t="s">
        <v>161</v>
      </c>
      <c r="C207" s="584" t="s">
        <v>166</v>
      </c>
      <c r="D207" s="609" t="s">
        <v>162</v>
      </c>
      <c r="E207" s="600">
        <v>435</v>
      </c>
      <c r="F207" s="586">
        <v>9</v>
      </c>
      <c r="G207" s="285">
        <f t="shared" ca="1" si="135"/>
        <v>73780.65750828835</v>
      </c>
      <c r="H207" s="285">
        <f t="shared" ca="1" si="136"/>
        <v>77681.551891587093</v>
      </c>
      <c r="I207" s="285">
        <f t="shared" ca="1" si="137"/>
        <v>82092.955932438388</v>
      </c>
      <c r="J207" s="285">
        <f t="shared" ca="1" si="138"/>
        <v>86459.315003505675</v>
      </c>
      <c r="K207" s="285">
        <f t="shared" ca="1" si="139"/>
        <v>91089.937897305994</v>
      </c>
      <c r="L207" s="285">
        <f t="shared" ca="1" si="140"/>
        <v>96501.957463028695</v>
      </c>
      <c r="M207" s="285">
        <f t="shared" ca="1" si="141"/>
        <v>101913.97702875137</v>
      </c>
      <c r="P207" s="409" t="str">
        <f t="shared" si="120"/>
        <v>08296C</v>
      </c>
      <c r="Q207" s="397" t="s">
        <v>826</v>
      </c>
      <c r="R207" s="409" t="str">
        <f t="shared" si="152"/>
        <v>Problem Properties Operations Analyst</v>
      </c>
      <c r="S207" s="397" t="str">
        <f t="shared" si="142"/>
        <v>45</v>
      </c>
      <c r="T207" s="394" cm="1">
        <f t="array" aca="1" ref="T207" ca="1">IF($Q207="Y",VLOOKUP($P207,INDIRECT($Q$3),T$5,0)*INDIRECT($P$2),VLOOKUP($P207,INDIRECT($Q$3),T$5,0))</f>
        <v>73780.65750828835</v>
      </c>
      <c r="U207" s="394" cm="1">
        <f t="array" aca="1" ref="U207" ca="1">IF($Q207="Y",VLOOKUP($P207,INDIRECT($Q$3),U$5,0)*INDIRECT($P$2),VLOOKUP($P207,INDIRECT($Q$3),U$5,0))</f>
        <v>77681.551891587093</v>
      </c>
      <c r="V207" s="394" cm="1">
        <f t="array" aca="1" ref="V207" ca="1">IF($Q207="Y",VLOOKUP($P207,INDIRECT($Q$3),V$5,0)*INDIRECT($P$2),VLOOKUP($P207,INDIRECT($Q$3),V$5,0))</f>
        <v>82092.955932438388</v>
      </c>
      <c r="W207" s="394" cm="1">
        <f t="array" aca="1" ref="W207" ca="1">IF($Q207="Y",VLOOKUP($P207,INDIRECT($Q$3),W$5,0)*INDIRECT($P$2),VLOOKUP($P207,INDIRECT($Q$3),W$5,0))</f>
        <v>86459.315003505675</v>
      </c>
      <c r="X207" s="394" cm="1">
        <f t="array" aca="1" ref="X207" ca="1">IF($Q207="Y",VLOOKUP($P207,INDIRECT($Q$3),X$5,0)*INDIRECT($P$2),VLOOKUP($P207,INDIRECT($Q$3),X$5,0))</f>
        <v>91089.937897305994</v>
      </c>
      <c r="Y207" s="394" cm="1">
        <f t="array" aca="1" ref="Y207" ca="1">IF($Q207="Y",VLOOKUP($P207,INDIRECT($Q$3),Y$5,0)*INDIRECT($P$2),VLOOKUP($P207,INDIRECT($Q$3),Y$5,0))</f>
        <v>96501.957463028695</v>
      </c>
      <c r="Z207" s="394" cm="1">
        <f t="array" aca="1" ref="Z207" ca="1">IF($Q207="Y",VLOOKUP($P207,INDIRECT($Q$3),Z$5,0)*INDIRECT($P$2),VLOOKUP($P207,INDIRECT($Q$3),Z$5,0))</f>
        <v>101913.97702875137</v>
      </c>
      <c r="AA207" s="406" t="str">
        <f t="shared" si="150"/>
        <v>08296C</v>
      </c>
      <c r="AB207" s="406" t="str">
        <f t="shared" si="153"/>
        <v>Y</v>
      </c>
      <c r="AC207" s="412" t="str">
        <f t="shared" si="154"/>
        <v>Problem Properties Operations Analyst</v>
      </c>
      <c r="AD207" s="406" t="str">
        <f t="shared" si="155"/>
        <v>45</v>
      </c>
      <c r="AE207" s="398" t="str">
        <f t="shared" si="156"/>
        <v>E</v>
      </c>
      <c r="AF207" s="403">
        <f t="shared" ca="1" si="143"/>
        <v>35.471999999999994</v>
      </c>
      <c r="AG207" s="403">
        <f t="shared" ca="1" si="144"/>
        <v>37.346999999999994</v>
      </c>
      <c r="AH207" s="403">
        <f t="shared" ca="1" si="145"/>
        <v>39.467999999999996</v>
      </c>
      <c r="AI207" s="403">
        <f t="shared" ca="1" si="146"/>
        <v>41.567</v>
      </c>
      <c r="AJ207" s="403">
        <f t="shared" ca="1" si="147"/>
        <v>43.793999999999997</v>
      </c>
      <c r="AK207" s="403">
        <f t="shared" ca="1" si="148"/>
        <v>46.396000000000001</v>
      </c>
      <c r="AL207" s="403">
        <f t="shared" ca="1" si="149"/>
        <v>48.997999999999998</v>
      </c>
    </row>
    <row r="208" spans="1:39" ht="12.75" customHeight="1">
      <c r="A208" s="259" t="s">
        <v>91</v>
      </c>
      <c r="B208" s="586" t="s">
        <v>919</v>
      </c>
      <c r="C208" s="584" t="s">
        <v>274</v>
      </c>
      <c r="D208" s="609" t="s">
        <v>920</v>
      </c>
      <c r="E208" s="600">
        <v>325</v>
      </c>
      <c r="F208" s="586">
        <v>7</v>
      </c>
      <c r="G208" s="285">
        <f t="shared" ca="1" si="135"/>
        <v>27.382486783575221</v>
      </c>
      <c r="H208" s="285">
        <f t="shared" ca="1" si="136"/>
        <v>29.117530468100032</v>
      </c>
      <c r="I208" s="285">
        <f t="shared" ca="1" si="137"/>
        <v>30.652235688627133</v>
      </c>
      <c r="J208" s="285">
        <f t="shared" ca="1" si="138"/>
        <v>32.348640800686702</v>
      </c>
      <c r="K208" s="285">
        <f t="shared" ca="1" si="139"/>
        <v>34.08547088562942</v>
      </c>
      <c r="L208" s="285">
        <f t="shared" ca="1" si="140"/>
        <v>36.154437745276347</v>
      </c>
      <c r="M208" s="285">
        <f t="shared" ca="1" si="141"/>
        <v>38.223404604923289</v>
      </c>
      <c r="P208" s="409" t="str">
        <f t="shared" si="120"/>
        <v>59460C</v>
      </c>
      <c r="Q208" s="397" t="s">
        <v>826</v>
      </c>
      <c r="R208" s="409" t="str">
        <f t="shared" si="152"/>
        <v>Program Assistant - Neighborhood Safety</v>
      </c>
      <c r="S208" s="397" t="str">
        <f t="shared" si="142"/>
        <v>07</v>
      </c>
      <c r="T208" s="394" cm="1">
        <f t="array" aca="1" ref="T208" ca="1">IF($Q208="Y",VLOOKUP($P208,INDIRECT($Q$3),T$5,0)*INDIRECT($P$2),VLOOKUP($P208,INDIRECT($Q$3),T$5,0))</f>
        <v>27.382486783575221</v>
      </c>
      <c r="U208" s="394" cm="1">
        <f t="array" aca="1" ref="U208" ca="1">IF($Q208="Y",VLOOKUP($P208,INDIRECT($Q$3),U$5,0)*INDIRECT($P$2),VLOOKUP($P208,INDIRECT($Q$3),U$5,0))</f>
        <v>29.117530468100032</v>
      </c>
      <c r="V208" s="394" cm="1">
        <f t="array" aca="1" ref="V208" ca="1">IF($Q208="Y",VLOOKUP($P208,INDIRECT($Q$3),V$5,0)*INDIRECT($P$2),VLOOKUP($P208,INDIRECT($Q$3),V$5,0))</f>
        <v>30.652235688627133</v>
      </c>
      <c r="W208" s="394" cm="1">
        <f t="array" aca="1" ref="W208" ca="1">IF($Q208="Y",VLOOKUP($P208,INDIRECT($Q$3),W$5,0)*INDIRECT($P$2),VLOOKUP($P208,INDIRECT($Q$3),W$5,0))</f>
        <v>32.348640800686702</v>
      </c>
      <c r="X208" s="394" cm="1">
        <f t="array" aca="1" ref="X208" ca="1">IF($Q208="Y",VLOOKUP($P208,INDIRECT($Q$3),X$5,0)*INDIRECT($P$2),VLOOKUP($P208,INDIRECT($Q$3),X$5,0))</f>
        <v>34.08547088562942</v>
      </c>
      <c r="Y208" s="394" cm="1">
        <f t="array" aca="1" ref="Y208" ca="1">IF($Q208="Y",VLOOKUP($P208,INDIRECT($Q$3),Y$5,0)*INDIRECT($P$2),VLOOKUP($P208,INDIRECT($Q$3),Y$5,0))</f>
        <v>36.154437745276347</v>
      </c>
      <c r="Z208" s="394" cm="1">
        <f t="array" aca="1" ref="Z208" ca="1">IF($Q208="Y",VLOOKUP($P208,INDIRECT($Q$3),Z$5,0)*INDIRECT($P$2),VLOOKUP($P208,INDIRECT($Q$3),Z$5,0))</f>
        <v>38.223404604923289</v>
      </c>
      <c r="AA208" s="406" t="str">
        <f t="shared" si="150"/>
        <v>59460C</v>
      </c>
      <c r="AB208" s="406" t="str">
        <f t="shared" si="153"/>
        <v>Y</v>
      </c>
      <c r="AC208" s="412" t="str">
        <f t="shared" si="154"/>
        <v>Program Assistant - Neighborhood Safety</v>
      </c>
      <c r="AD208" s="406" t="str">
        <f t="shared" si="155"/>
        <v>07</v>
      </c>
      <c r="AE208" s="398" t="str">
        <f t="shared" si="156"/>
        <v>N</v>
      </c>
      <c r="AF208" s="403">
        <f t="shared" ca="1" si="143"/>
        <v>27.382000000000001</v>
      </c>
      <c r="AG208" s="403">
        <f t="shared" ca="1" si="144"/>
        <v>29.117999999999999</v>
      </c>
      <c r="AH208" s="403">
        <f t="shared" ca="1" si="145"/>
        <v>30.652000000000001</v>
      </c>
      <c r="AI208" s="403">
        <f t="shared" ca="1" si="146"/>
        <v>32.348999999999997</v>
      </c>
      <c r="AJ208" s="403">
        <f t="shared" ca="1" si="147"/>
        <v>34.085000000000001</v>
      </c>
      <c r="AK208" s="403">
        <f t="shared" ca="1" si="148"/>
        <v>36.154000000000003</v>
      </c>
      <c r="AL208" s="403">
        <f t="shared" ca="1" si="149"/>
        <v>38.222999999999999</v>
      </c>
    </row>
    <row r="209" spans="1:39" ht="12.75" customHeight="1">
      <c r="A209" s="272" t="s">
        <v>91</v>
      </c>
      <c r="B209" s="584" t="s">
        <v>327</v>
      </c>
      <c r="C209" s="584" t="s">
        <v>274</v>
      </c>
      <c r="D209" s="598" t="s">
        <v>328</v>
      </c>
      <c r="E209" s="600">
        <v>320</v>
      </c>
      <c r="F209" s="586">
        <v>7</v>
      </c>
      <c r="G209" s="285">
        <f t="shared" ca="1" si="135"/>
        <v>27.382486783575221</v>
      </c>
      <c r="H209" s="285">
        <f t="shared" ca="1" si="136"/>
        <v>29.117530468100032</v>
      </c>
      <c r="I209" s="285">
        <f t="shared" ca="1" si="137"/>
        <v>30.652235688627133</v>
      </c>
      <c r="J209" s="285">
        <f t="shared" ca="1" si="138"/>
        <v>32.348640800686702</v>
      </c>
      <c r="K209" s="285">
        <f t="shared" ca="1" si="139"/>
        <v>34.08547088562942</v>
      </c>
      <c r="L209" s="285">
        <f t="shared" ca="1" si="140"/>
        <v>36.154437745276347</v>
      </c>
      <c r="M209" s="285">
        <f t="shared" ca="1" si="141"/>
        <v>38.223404604923289</v>
      </c>
      <c r="P209" s="409" t="str">
        <f t="shared" si="120"/>
        <v>08350C</v>
      </c>
      <c r="Q209" s="397" t="s">
        <v>826</v>
      </c>
      <c r="R209" s="409" t="str">
        <f t="shared" si="152"/>
        <v>Program Assistant, Non-Supervisory</v>
      </c>
      <c r="S209" s="397" t="str">
        <f t="shared" si="142"/>
        <v>07</v>
      </c>
      <c r="T209" s="394" cm="1">
        <f t="array" aca="1" ref="T209" ca="1">IF($Q209="Y",VLOOKUP($P209,INDIRECT($Q$3),T$5,0)*INDIRECT($P$2),VLOOKUP($P209,INDIRECT($Q$3),T$5,0))</f>
        <v>27.382486783575221</v>
      </c>
      <c r="U209" s="394" cm="1">
        <f t="array" aca="1" ref="U209" ca="1">IF($Q209="Y",VLOOKUP($P209,INDIRECT($Q$3),U$5,0)*INDIRECT($P$2),VLOOKUP($P209,INDIRECT($Q$3),U$5,0))</f>
        <v>29.117530468100032</v>
      </c>
      <c r="V209" s="394" cm="1">
        <f t="array" aca="1" ref="V209" ca="1">IF($Q209="Y",VLOOKUP($P209,INDIRECT($Q$3),V$5,0)*INDIRECT($P$2),VLOOKUP($P209,INDIRECT($Q$3),V$5,0))</f>
        <v>30.652235688627133</v>
      </c>
      <c r="W209" s="394" cm="1">
        <f t="array" aca="1" ref="W209" ca="1">IF($Q209="Y",VLOOKUP($P209,INDIRECT($Q$3),W$5,0)*INDIRECT($P$2),VLOOKUP($P209,INDIRECT($Q$3),W$5,0))</f>
        <v>32.348640800686702</v>
      </c>
      <c r="X209" s="394" cm="1">
        <f t="array" aca="1" ref="X209" ca="1">IF($Q209="Y",VLOOKUP($P209,INDIRECT($Q$3),X$5,0)*INDIRECT($P$2),VLOOKUP($P209,INDIRECT($Q$3),X$5,0))</f>
        <v>34.08547088562942</v>
      </c>
      <c r="Y209" s="394" cm="1">
        <f t="array" aca="1" ref="Y209" ca="1">IF($Q209="Y",VLOOKUP($P209,INDIRECT($Q$3),Y$5,0)*INDIRECT($P$2),VLOOKUP($P209,INDIRECT($Q$3),Y$5,0))</f>
        <v>36.154437745276347</v>
      </c>
      <c r="Z209" s="394" cm="1">
        <f t="array" aca="1" ref="Z209" ca="1">IF($Q209="Y",VLOOKUP($P209,INDIRECT($Q$3),Z$5,0)*INDIRECT($P$2),VLOOKUP($P209,INDIRECT($Q$3),Z$5,0))</f>
        <v>38.223404604923289</v>
      </c>
      <c r="AA209" s="406" t="str">
        <f t="shared" ref="AA209:AA241" si="157">B209</f>
        <v>08350C</v>
      </c>
      <c r="AB209" s="406" t="str">
        <f t="shared" si="153"/>
        <v>Y</v>
      </c>
      <c r="AC209" s="412" t="str">
        <f t="shared" si="154"/>
        <v>Program Assistant, Non-Supervisory</v>
      </c>
      <c r="AD209" s="406" t="str">
        <f t="shared" si="155"/>
        <v>07</v>
      </c>
      <c r="AE209" s="398" t="str">
        <f t="shared" si="156"/>
        <v>N</v>
      </c>
      <c r="AF209" s="403">
        <f t="shared" ca="1" si="143"/>
        <v>27.382000000000001</v>
      </c>
      <c r="AG209" s="403">
        <f t="shared" ca="1" si="144"/>
        <v>29.117999999999999</v>
      </c>
      <c r="AH209" s="403">
        <f t="shared" ca="1" si="145"/>
        <v>30.652000000000001</v>
      </c>
      <c r="AI209" s="403">
        <f t="shared" ca="1" si="146"/>
        <v>32.348999999999997</v>
      </c>
      <c r="AJ209" s="403">
        <f t="shared" ca="1" si="147"/>
        <v>34.085000000000001</v>
      </c>
      <c r="AK209" s="403">
        <f t="shared" ca="1" si="148"/>
        <v>36.154000000000003</v>
      </c>
      <c r="AL209" s="403">
        <f t="shared" ca="1" si="149"/>
        <v>38.222999999999999</v>
      </c>
    </row>
    <row r="210" spans="1:39" ht="12.75" customHeight="1">
      <c r="A210" s="259" t="s">
        <v>16</v>
      </c>
      <c r="B210" s="584" t="s">
        <v>163</v>
      </c>
      <c r="C210" s="584">
        <v>40</v>
      </c>
      <c r="D210" s="606" t="s">
        <v>164</v>
      </c>
      <c r="E210" s="600">
        <v>408</v>
      </c>
      <c r="F210" s="586">
        <v>9</v>
      </c>
      <c r="G210" s="285">
        <f t="shared" ca="1" si="135"/>
        <v>69969.853064557727</v>
      </c>
      <c r="H210" s="285">
        <f t="shared" ca="1" si="136"/>
        <v>73693.570566705865</v>
      </c>
      <c r="I210" s="285">
        <f t="shared" ca="1" si="137"/>
        <v>77807.67780698245</v>
      </c>
      <c r="J210" s="285">
        <f t="shared" ca="1" si="138"/>
        <v>82050.913960639955</v>
      </c>
      <c r="K210" s="285">
        <f t="shared" ca="1" si="139"/>
        <v>86375.23105990875</v>
      </c>
      <c r="L210" s="285">
        <f t="shared" ca="1" si="140"/>
        <v>91542.647983561998</v>
      </c>
      <c r="M210" s="285">
        <f t="shared" ca="1" si="141"/>
        <v>96710.064907215332</v>
      </c>
      <c r="P210" s="409" t="str">
        <f t="shared" si="120"/>
        <v>08375C</v>
      </c>
      <c r="Q210" s="397" t="s">
        <v>826</v>
      </c>
      <c r="R210" s="409" t="str">
        <f t="shared" si="152"/>
        <v>Program Development Coordinator</v>
      </c>
      <c r="S210" s="397">
        <f t="shared" si="142"/>
        <v>40</v>
      </c>
      <c r="T210" s="394" cm="1">
        <f t="array" aca="1" ref="T210" ca="1">IF($Q210="Y",VLOOKUP($P210,INDIRECT($Q$3),T$5,0)*INDIRECT($P$2),VLOOKUP($P210,INDIRECT($Q$3),T$5,0))</f>
        <v>69969.853064557727</v>
      </c>
      <c r="U210" s="394" cm="1">
        <f t="array" aca="1" ref="U210" ca="1">IF($Q210="Y",VLOOKUP($P210,INDIRECT($Q$3),U$5,0)*INDIRECT($P$2),VLOOKUP($P210,INDIRECT($Q$3),U$5,0))</f>
        <v>73693.570566705865</v>
      </c>
      <c r="V210" s="394" cm="1">
        <f t="array" aca="1" ref="V210" ca="1">IF($Q210="Y",VLOOKUP($P210,INDIRECT($Q$3),V$5,0)*INDIRECT($P$2),VLOOKUP($P210,INDIRECT($Q$3),V$5,0))</f>
        <v>77807.67780698245</v>
      </c>
      <c r="W210" s="394" cm="1">
        <f t="array" aca="1" ref="W210" ca="1">IF($Q210="Y",VLOOKUP($P210,INDIRECT($Q$3),W$5,0)*INDIRECT($P$2),VLOOKUP($P210,INDIRECT($Q$3),W$5,0))</f>
        <v>82050.913960639955</v>
      </c>
      <c r="X210" s="394" cm="1">
        <f t="array" aca="1" ref="X210" ca="1">IF($Q210="Y",VLOOKUP($P210,INDIRECT($Q$3),X$5,0)*INDIRECT($P$2),VLOOKUP($P210,INDIRECT($Q$3),X$5,0))</f>
        <v>86375.23105990875</v>
      </c>
      <c r="Y210" s="394" cm="1">
        <f t="array" aca="1" ref="Y210" ca="1">IF($Q210="Y",VLOOKUP($P210,INDIRECT($Q$3),Y$5,0)*INDIRECT($P$2),VLOOKUP($P210,INDIRECT($Q$3),Y$5,0))</f>
        <v>91542.647983561998</v>
      </c>
      <c r="Z210" s="394" cm="1">
        <f t="array" aca="1" ref="Z210" ca="1">IF($Q210="Y",VLOOKUP($P210,INDIRECT($Q$3),Z$5,0)*INDIRECT($P$2),VLOOKUP($P210,INDIRECT($Q$3),Z$5,0))</f>
        <v>96710.064907215332</v>
      </c>
      <c r="AA210" s="406" t="str">
        <f t="shared" si="157"/>
        <v>08375C</v>
      </c>
      <c r="AB210" s="406" t="str">
        <f t="shared" si="153"/>
        <v>Y</v>
      </c>
      <c r="AC210" s="412" t="str">
        <f t="shared" si="154"/>
        <v>Program Development Coordinator</v>
      </c>
      <c r="AD210" s="406">
        <f t="shared" si="155"/>
        <v>40</v>
      </c>
      <c r="AE210" s="398" t="str">
        <f t="shared" si="156"/>
        <v>E</v>
      </c>
      <c r="AF210" s="403">
        <f t="shared" ca="1" si="143"/>
        <v>33.64</v>
      </c>
      <c r="AG210" s="403">
        <f t="shared" ca="1" si="144"/>
        <v>35.43</v>
      </c>
      <c r="AH210" s="403">
        <f t="shared" ca="1" si="145"/>
        <v>37.407999999999994</v>
      </c>
      <c r="AI210" s="403">
        <f t="shared" ca="1" si="146"/>
        <v>39.448</v>
      </c>
      <c r="AJ210" s="403">
        <f t="shared" ca="1" si="147"/>
        <v>41.527000000000001</v>
      </c>
      <c r="AK210" s="403">
        <f t="shared" ca="1" si="148"/>
        <v>44.010999999999996</v>
      </c>
      <c r="AL210" s="403">
        <f t="shared" ca="1" si="149"/>
        <v>46.495999999999995</v>
      </c>
    </row>
    <row r="211" spans="1:39" ht="12.75" customHeight="1">
      <c r="A211" s="259" t="s">
        <v>16</v>
      </c>
      <c r="B211" s="584" t="s">
        <v>409</v>
      </c>
      <c r="C211" s="584">
        <v>51</v>
      </c>
      <c r="D211" s="606" t="s">
        <v>908</v>
      </c>
      <c r="E211" s="600">
        <v>458</v>
      </c>
      <c r="F211" s="586">
        <v>10</v>
      </c>
      <c r="G211" s="285">
        <f t="shared" ca="1" si="135"/>
        <v>79264.131830000042</v>
      </c>
      <c r="H211" s="285">
        <f t="shared" ca="1" si="136"/>
        <v>83249.110156895695</v>
      </c>
      <c r="I211" s="285">
        <f t="shared" ca="1" si="137"/>
        <v>87747.601139329505</v>
      </c>
      <c r="J211" s="285">
        <f t="shared" ca="1" si="138"/>
        <v>92249.09511974889</v>
      </c>
      <c r="K211" s="285">
        <f t="shared" ca="1" si="139"/>
        <v>96960.798959160515</v>
      </c>
      <c r="L211" s="285">
        <f t="shared" ca="1" si="140"/>
        <v>102860.63051585447</v>
      </c>
      <c r="M211" s="285">
        <f t="shared" ca="1" si="141"/>
        <v>108760.4620725484</v>
      </c>
      <c r="P211" s="409" t="str">
        <f t="shared" si="120"/>
        <v>05463C</v>
      </c>
      <c r="Q211" s="397" t="s">
        <v>826</v>
      </c>
      <c r="R211" s="409" t="str">
        <f t="shared" si="152"/>
        <v>Program Manager</v>
      </c>
      <c r="S211" s="397">
        <f t="shared" si="142"/>
        <v>51</v>
      </c>
      <c r="T211" s="394" cm="1">
        <f t="array" aca="1" ref="T211" ca="1">IF($Q211="Y",VLOOKUP($P211,INDIRECT($Q$3),T$5,0)*INDIRECT($P$2),VLOOKUP($P211,INDIRECT($Q$3),T$5,0))</f>
        <v>79264.131830000042</v>
      </c>
      <c r="U211" s="394" cm="1">
        <f t="array" aca="1" ref="U211" ca="1">IF($Q211="Y",VLOOKUP($P211,INDIRECT($Q$3),U$5,0)*INDIRECT($P$2),VLOOKUP($P211,INDIRECT($Q$3),U$5,0))</f>
        <v>83249.110156895695</v>
      </c>
      <c r="V211" s="394" cm="1">
        <f t="array" aca="1" ref="V211" ca="1">IF($Q211="Y",VLOOKUP($P211,INDIRECT($Q$3),V$5,0)*INDIRECT($P$2),VLOOKUP($P211,INDIRECT($Q$3),V$5,0))</f>
        <v>87747.601139329505</v>
      </c>
      <c r="W211" s="394" cm="1">
        <f t="array" aca="1" ref="W211" ca="1">IF($Q211="Y",VLOOKUP($P211,INDIRECT($Q$3),W$5,0)*INDIRECT($P$2),VLOOKUP($P211,INDIRECT($Q$3),W$5,0))</f>
        <v>92249.09511974889</v>
      </c>
      <c r="X211" s="394" cm="1">
        <f t="array" aca="1" ref="X211" ca="1">IF($Q211="Y",VLOOKUP($P211,INDIRECT($Q$3),X$5,0)*INDIRECT($P$2),VLOOKUP($P211,INDIRECT($Q$3),X$5,0))</f>
        <v>96960.798959160515</v>
      </c>
      <c r="Y211" s="394" cm="1">
        <f t="array" aca="1" ref="Y211" ca="1">IF($Q211="Y",VLOOKUP($P211,INDIRECT($Q$3),Y$5,0)*INDIRECT($P$2),VLOOKUP($P211,INDIRECT($Q$3),Y$5,0))</f>
        <v>102860.63051585447</v>
      </c>
      <c r="Z211" s="394" cm="1">
        <f t="array" aca="1" ref="Z211" ca="1">IF($Q211="Y",VLOOKUP($P211,INDIRECT($Q$3),Z$5,0)*INDIRECT($P$2),VLOOKUP($P211,INDIRECT($Q$3),Z$5,0))</f>
        <v>108760.4620725484</v>
      </c>
      <c r="AA211" s="406" t="str">
        <f t="shared" si="157"/>
        <v>05463C</v>
      </c>
      <c r="AB211" s="406" t="str">
        <f t="shared" si="153"/>
        <v>Y</v>
      </c>
      <c r="AC211" s="412" t="str">
        <f t="shared" si="154"/>
        <v>Program Manager</v>
      </c>
      <c r="AD211" s="406">
        <f t="shared" si="155"/>
        <v>51</v>
      </c>
      <c r="AE211" s="398" t="str">
        <f t="shared" si="156"/>
        <v>E</v>
      </c>
      <c r="AF211" s="403">
        <f t="shared" ca="1" si="143"/>
        <v>38.107999999999997</v>
      </c>
      <c r="AG211" s="403">
        <f t="shared" ca="1" si="144"/>
        <v>40.024000000000001</v>
      </c>
      <c r="AH211" s="403">
        <f t="shared" ca="1" si="145"/>
        <v>42.186999999999998</v>
      </c>
      <c r="AI211" s="403">
        <f t="shared" ca="1" si="146"/>
        <v>44.350999999999999</v>
      </c>
      <c r="AJ211" s="403">
        <f t="shared" ca="1" si="147"/>
        <v>46.616</v>
      </c>
      <c r="AK211" s="403">
        <f t="shared" ca="1" si="148"/>
        <v>49.452999999999996</v>
      </c>
      <c r="AL211" s="403">
        <f t="shared" ca="1" si="149"/>
        <v>52.288999999999994</v>
      </c>
    </row>
    <row r="212" spans="1:39" ht="12.75" customHeight="1">
      <c r="A212" s="259" t="s">
        <v>16</v>
      </c>
      <c r="B212" s="584" t="s">
        <v>165</v>
      </c>
      <c r="C212" s="584" t="s">
        <v>166</v>
      </c>
      <c r="D212" s="609" t="s">
        <v>167</v>
      </c>
      <c r="E212" s="600">
        <v>425</v>
      </c>
      <c r="F212" s="586">
        <v>9</v>
      </c>
      <c r="G212" s="285">
        <f t="shared" ca="1" si="135"/>
        <v>73780.65750828835</v>
      </c>
      <c r="H212" s="285">
        <f t="shared" ca="1" si="136"/>
        <v>77681.551891587093</v>
      </c>
      <c r="I212" s="285">
        <f t="shared" ca="1" si="137"/>
        <v>82092.955932438388</v>
      </c>
      <c r="J212" s="285">
        <f t="shared" ca="1" si="138"/>
        <v>86459.315003505675</v>
      </c>
      <c r="K212" s="285">
        <f t="shared" ca="1" si="139"/>
        <v>91089.937897305994</v>
      </c>
      <c r="L212" s="285">
        <f t="shared" ca="1" si="140"/>
        <v>96501.957463028695</v>
      </c>
      <c r="M212" s="285">
        <f t="shared" ca="1" si="141"/>
        <v>101913.97702875137</v>
      </c>
      <c r="P212" s="409" t="str">
        <f t="shared" si="120"/>
        <v>08415C</v>
      </c>
      <c r="Q212" s="397" t="s">
        <v>826</v>
      </c>
      <c r="R212" s="409" t="str">
        <f t="shared" si="152"/>
        <v>Program Specialist Senior Community</v>
      </c>
      <c r="S212" s="397" t="str">
        <f t="shared" si="142"/>
        <v>45</v>
      </c>
      <c r="T212" s="394" cm="1">
        <f t="array" aca="1" ref="T212" ca="1">IF($Q212="Y",VLOOKUP($P212,INDIRECT($Q$3),T$5,0)*INDIRECT($P$2),VLOOKUP($P212,INDIRECT($Q$3),T$5,0))</f>
        <v>73780.65750828835</v>
      </c>
      <c r="U212" s="394" cm="1">
        <f t="array" aca="1" ref="U212" ca="1">IF($Q212="Y",VLOOKUP($P212,INDIRECT($Q$3),U$5,0)*INDIRECT($P$2),VLOOKUP($P212,INDIRECT($Q$3),U$5,0))</f>
        <v>77681.551891587093</v>
      </c>
      <c r="V212" s="394" cm="1">
        <f t="array" aca="1" ref="V212" ca="1">IF($Q212="Y",VLOOKUP($P212,INDIRECT($Q$3),V$5,0)*INDIRECT($P$2),VLOOKUP($P212,INDIRECT($Q$3),V$5,0))</f>
        <v>82092.955932438388</v>
      </c>
      <c r="W212" s="394" cm="1">
        <f t="array" aca="1" ref="W212" ca="1">IF($Q212="Y",VLOOKUP($P212,INDIRECT($Q$3),W$5,0)*INDIRECT($P$2),VLOOKUP($P212,INDIRECT($Q$3),W$5,0))</f>
        <v>86459.315003505675</v>
      </c>
      <c r="X212" s="394" cm="1">
        <f t="array" aca="1" ref="X212" ca="1">IF($Q212="Y",VLOOKUP($P212,INDIRECT($Q$3),X$5,0)*INDIRECT($P$2),VLOOKUP($P212,INDIRECT($Q$3),X$5,0))</f>
        <v>91089.937897305994</v>
      </c>
      <c r="Y212" s="394" cm="1">
        <f t="array" aca="1" ref="Y212" ca="1">IF($Q212="Y",VLOOKUP($P212,INDIRECT($Q$3),Y$5,0)*INDIRECT($P$2),VLOOKUP($P212,INDIRECT($Q$3),Y$5,0))</f>
        <v>96501.957463028695</v>
      </c>
      <c r="Z212" s="394" cm="1">
        <f t="array" aca="1" ref="Z212" ca="1">IF($Q212="Y",VLOOKUP($P212,INDIRECT($Q$3),Z$5,0)*INDIRECT($P$2),VLOOKUP($P212,INDIRECT($Q$3),Z$5,0))</f>
        <v>101913.97702875137</v>
      </c>
      <c r="AA212" s="406" t="str">
        <f t="shared" si="157"/>
        <v>08415C</v>
      </c>
      <c r="AB212" s="406" t="str">
        <f t="shared" si="153"/>
        <v>Y</v>
      </c>
      <c r="AC212" s="412" t="str">
        <f t="shared" si="154"/>
        <v>Program Specialist Senior Community</v>
      </c>
      <c r="AD212" s="406" t="str">
        <f t="shared" si="155"/>
        <v>45</v>
      </c>
      <c r="AE212" s="398" t="str">
        <f t="shared" si="156"/>
        <v>E</v>
      </c>
      <c r="AF212" s="403">
        <f t="shared" ca="1" si="143"/>
        <v>35.471999999999994</v>
      </c>
      <c r="AG212" s="403">
        <f t="shared" ca="1" si="144"/>
        <v>37.346999999999994</v>
      </c>
      <c r="AH212" s="403">
        <f t="shared" ca="1" si="145"/>
        <v>39.467999999999996</v>
      </c>
      <c r="AI212" s="403">
        <f t="shared" ca="1" si="146"/>
        <v>41.567</v>
      </c>
      <c r="AJ212" s="403">
        <f t="shared" ca="1" si="147"/>
        <v>43.793999999999997</v>
      </c>
      <c r="AK212" s="403">
        <f t="shared" ca="1" si="148"/>
        <v>46.396000000000001</v>
      </c>
      <c r="AL212" s="403">
        <f t="shared" ca="1" si="149"/>
        <v>48.997999999999998</v>
      </c>
    </row>
    <row r="213" spans="1:39" ht="12.75" customHeight="1">
      <c r="A213" s="259" t="s">
        <v>16</v>
      </c>
      <c r="B213" s="584" t="s">
        <v>168</v>
      </c>
      <c r="C213" s="584">
        <v>171</v>
      </c>
      <c r="D213" s="606" t="s">
        <v>169</v>
      </c>
      <c r="E213" s="600">
        <v>415</v>
      </c>
      <c r="F213" s="586">
        <v>9</v>
      </c>
      <c r="G213" s="285">
        <f t="shared" ca="1" si="135"/>
        <v>78866.234596907598</v>
      </c>
      <c r="H213" s="285">
        <f t="shared" ca="1" si="136"/>
        <v>83242.237911505552</v>
      </c>
      <c r="I213" s="285">
        <f t="shared" ca="1" si="137"/>
        <v>87704.866167995875</v>
      </c>
      <c r="J213" s="285">
        <f t="shared" ca="1" si="138"/>
        <v>92334.969312144895</v>
      </c>
      <c r="K213" s="285">
        <f t="shared" ca="1" si="139"/>
        <v>98514.215167136368</v>
      </c>
      <c r="L213" s="285">
        <f t="shared" ca="1" si="140"/>
        <v>0</v>
      </c>
      <c r="M213" s="285">
        <f t="shared" ca="1" si="141"/>
        <v>0</v>
      </c>
      <c r="P213" s="409" t="str">
        <f t="shared" si="120"/>
        <v>08430C</v>
      </c>
      <c r="Q213" s="397" t="s">
        <v>826</v>
      </c>
      <c r="R213" s="409" t="str">
        <f t="shared" si="152"/>
        <v>Project Coordinator</v>
      </c>
      <c r="S213" s="397">
        <f t="shared" si="142"/>
        <v>171</v>
      </c>
      <c r="T213" s="394" cm="1">
        <f t="array" aca="1" ref="T213" ca="1">IF($Q213="Y",VLOOKUP($P213,INDIRECT($Q$3),T$5,0)*INDIRECT($P$2),VLOOKUP($P213,INDIRECT($Q$3),T$5,0))</f>
        <v>78866.234596907598</v>
      </c>
      <c r="U213" s="394" cm="1">
        <f t="array" aca="1" ref="U213" ca="1">IF($Q213="Y",VLOOKUP($P213,INDIRECT($Q$3),U$5,0)*INDIRECT($P$2),VLOOKUP($P213,INDIRECT($Q$3),U$5,0))</f>
        <v>83242.237911505552</v>
      </c>
      <c r="V213" s="394" cm="1">
        <f t="array" aca="1" ref="V213" ca="1">IF($Q213="Y",VLOOKUP($P213,INDIRECT($Q$3),V$5,0)*INDIRECT($P$2),VLOOKUP($P213,INDIRECT($Q$3),V$5,0))</f>
        <v>87704.866167995875</v>
      </c>
      <c r="W213" s="394" cm="1">
        <f t="array" aca="1" ref="W213" ca="1">IF($Q213="Y",VLOOKUP($P213,INDIRECT($Q$3),W$5,0)*INDIRECT($P$2),VLOOKUP($P213,INDIRECT($Q$3),W$5,0))</f>
        <v>92334.969312144895</v>
      </c>
      <c r="X213" s="394" cm="1">
        <f t="array" aca="1" ref="X213" ca="1">IF($Q213="Y",VLOOKUP($P213,INDIRECT($Q$3),X$5,0)*INDIRECT($P$2),VLOOKUP($P213,INDIRECT($Q$3),X$5,0))</f>
        <v>98514.215167136368</v>
      </c>
      <c r="Y213" s="394" cm="1">
        <f t="array" aca="1" ref="Y213" ca="1">IF($Q213="Y",VLOOKUP($P213,INDIRECT($Q$3),Y$5,0)*INDIRECT($P$2),VLOOKUP($P213,INDIRECT($Q$3),Y$5,0))</f>
        <v>0</v>
      </c>
      <c r="Z213" s="394" cm="1">
        <f t="array" aca="1" ref="Z213" ca="1">IF($Q213="Y",VLOOKUP($P213,INDIRECT($Q$3),Z$5,0)*INDIRECT($P$2),VLOOKUP($P213,INDIRECT($Q$3),Z$5,0))</f>
        <v>0</v>
      </c>
      <c r="AA213" s="406" t="str">
        <f t="shared" si="157"/>
        <v>08430C</v>
      </c>
      <c r="AB213" s="406" t="str">
        <f t="shared" si="153"/>
        <v>Y</v>
      </c>
      <c r="AC213" s="412" t="str">
        <f t="shared" si="154"/>
        <v>Project Coordinator</v>
      </c>
      <c r="AD213" s="406">
        <f t="shared" si="155"/>
        <v>171</v>
      </c>
      <c r="AE213" s="398" t="str">
        <f t="shared" si="156"/>
        <v>E</v>
      </c>
      <c r="AF213" s="403">
        <f t="shared" ca="1" si="143"/>
        <v>37.916999999999994</v>
      </c>
      <c r="AG213" s="403">
        <f t="shared" ca="1" si="144"/>
        <v>40.021000000000001</v>
      </c>
      <c r="AH213" s="403">
        <f t="shared" ca="1" si="145"/>
        <v>42.165999999999997</v>
      </c>
      <c r="AI213" s="403">
        <f t="shared" ca="1" si="146"/>
        <v>44.391999999999996</v>
      </c>
      <c r="AJ213" s="403">
        <f t="shared" ca="1" si="147"/>
        <v>47.363</v>
      </c>
      <c r="AK213" s="403">
        <f t="shared" ca="1" si="148"/>
        <v>0</v>
      </c>
      <c r="AL213" s="403">
        <f t="shared" ca="1" si="149"/>
        <v>0</v>
      </c>
    </row>
    <row r="214" spans="1:39" ht="12.75" customHeight="1">
      <c r="A214" s="259" t="s">
        <v>16</v>
      </c>
      <c r="B214" s="584" t="s">
        <v>171</v>
      </c>
      <c r="C214" s="584">
        <v>56</v>
      </c>
      <c r="D214" s="606" t="s">
        <v>172</v>
      </c>
      <c r="E214" s="600">
        <v>523</v>
      </c>
      <c r="F214" s="586">
        <v>11</v>
      </c>
      <c r="G214" s="285">
        <f t="shared" ca="1" si="135"/>
        <v>91347.444974571466</v>
      </c>
      <c r="H214" s="285">
        <f t="shared" ca="1" si="136"/>
        <v>96230.202582241065</v>
      </c>
      <c r="I214" s="285">
        <f t="shared" ca="1" si="137"/>
        <v>101074.90619943707</v>
      </c>
      <c r="J214" s="285">
        <f t="shared" ca="1" si="138"/>
        <v>106043.3663666178</v>
      </c>
      <c r="K214" s="285">
        <f t="shared" ca="1" si="139"/>
        <v>111741.55504430013</v>
      </c>
      <c r="L214" s="285">
        <f t="shared" ca="1" si="140"/>
        <v>118351.34133882793</v>
      </c>
      <c r="M214" s="285">
        <f t="shared" ca="1" si="141"/>
        <v>124961.12763335576</v>
      </c>
      <c r="P214" s="409" t="str">
        <f t="shared" si="120"/>
        <v>08440C</v>
      </c>
      <c r="Q214" s="397" t="s">
        <v>826</v>
      </c>
      <c r="R214" s="409" t="str">
        <f t="shared" si="152"/>
        <v>Project Manager</v>
      </c>
      <c r="S214" s="397">
        <f t="shared" si="142"/>
        <v>56</v>
      </c>
      <c r="T214" s="394" cm="1">
        <f t="array" aca="1" ref="T214" ca="1">IF($Q214="Y",VLOOKUP($P214,INDIRECT($Q$3),T$5,0)*INDIRECT($P$2),VLOOKUP($P214,INDIRECT($Q$3),T$5,0))</f>
        <v>91347.444974571466</v>
      </c>
      <c r="U214" s="394" cm="1">
        <f t="array" aca="1" ref="U214" ca="1">IF($Q214="Y",VLOOKUP($P214,INDIRECT($Q$3),U$5,0)*INDIRECT($P$2),VLOOKUP($P214,INDIRECT($Q$3),U$5,0))</f>
        <v>96230.202582241065</v>
      </c>
      <c r="V214" s="394" cm="1">
        <f t="array" aca="1" ref="V214" ca="1">IF($Q214="Y",VLOOKUP($P214,INDIRECT($Q$3),V$5,0)*INDIRECT($P$2),VLOOKUP($P214,INDIRECT($Q$3),V$5,0))</f>
        <v>101074.90619943707</v>
      </c>
      <c r="W214" s="394" cm="1">
        <f t="array" aca="1" ref="W214" ca="1">IF($Q214="Y",VLOOKUP($P214,INDIRECT($Q$3),W$5,0)*INDIRECT($P$2),VLOOKUP($P214,INDIRECT($Q$3),W$5,0))</f>
        <v>106043.3663666178</v>
      </c>
      <c r="X214" s="394" cm="1">
        <f t="array" aca="1" ref="X214" ca="1">IF($Q214="Y",VLOOKUP($P214,INDIRECT($Q$3),X$5,0)*INDIRECT($P$2),VLOOKUP($P214,INDIRECT($Q$3),X$5,0))</f>
        <v>111741.55504430013</v>
      </c>
      <c r="Y214" s="394" cm="1">
        <f t="array" aca="1" ref="Y214" ca="1">IF($Q214="Y",VLOOKUP($P214,INDIRECT($Q$3),Y$5,0)*INDIRECT($P$2),VLOOKUP($P214,INDIRECT($Q$3),Y$5,0))</f>
        <v>118351.34133882793</v>
      </c>
      <c r="Z214" s="394" cm="1">
        <f t="array" aca="1" ref="Z214" ca="1">IF($Q214="Y",VLOOKUP($P214,INDIRECT($Q$3),Z$5,0)*INDIRECT($P$2),VLOOKUP($P214,INDIRECT($Q$3),Z$5,0))</f>
        <v>124961.12763335576</v>
      </c>
      <c r="AA214" s="406" t="str">
        <f t="shared" si="157"/>
        <v>08440C</v>
      </c>
      <c r="AB214" s="406" t="str">
        <f t="shared" si="153"/>
        <v>Y</v>
      </c>
      <c r="AC214" s="412" t="str">
        <f t="shared" si="154"/>
        <v>Project Manager</v>
      </c>
      <c r="AD214" s="406">
        <f t="shared" si="155"/>
        <v>56</v>
      </c>
      <c r="AE214" s="398" t="str">
        <f t="shared" si="156"/>
        <v>E</v>
      </c>
      <c r="AF214" s="403">
        <f t="shared" ca="1" si="143"/>
        <v>43.917999999999999</v>
      </c>
      <c r="AG214" s="403">
        <f t="shared" ca="1" si="144"/>
        <v>46.265000000000001</v>
      </c>
      <c r="AH214" s="403">
        <f t="shared" ca="1" si="145"/>
        <v>48.594000000000001</v>
      </c>
      <c r="AI214" s="403">
        <f t="shared" ca="1" si="146"/>
        <v>50.982999999999997</v>
      </c>
      <c r="AJ214" s="403">
        <f t="shared" ca="1" si="147"/>
        <v>53.721999999999994</v>
      </c>
      <c r="AK214" s="403">
        <f t="shared" ca="1" si="148"/>
        <v>56.9</v>
      </c>
      <c r="AL214" s="403">
        <f t="shared" ca="1" si="149"/>
        <v>60.077999999999996</v>
      </c>
    </row>
    <row r="215" spans="1:39" ht="12.75" customHeight="1">
      <c r="A215" s="259" t="s">
        <v>16</v>
      </c>
      <c r="B215" s="584" t="s">
        <v>1058</v>
      </c>
      <c r="C215" s="584" t="s">
        <v>93</v>
      </c>
      <c r="D215" s="606" t="s">
        <v>1059</v>
      </c>
      <c r="E215" s="600">
        <v>523</v>
      </c>
      <c r="F215" s="586">
        <v>11</v>
      </c>
      <c r="G215" s="285">
        <f t="shared" si="135"/>
        <v>91347.444974571466</v>
      </c>
      <c r="H215" s="285">
        <f t="shared" si="136"/>
        <v>96230.202582241065</v>
      </c>
      <c r="I215" s="285">
        <f t="shared" si="137"/>
        <v>101074.90619943707</v>
      </c>
      <c r="J215" s="285">
        <f t="shared" si="138"/>
        <v>106043.3663666178</v>
      </c>
      <c r="K215" s="285">
        <f t="shared" si="139"/>
        <v>111741.55504430013</v>
      </c>
      <c r="L215" s="285">
        <f t="shared" si="140"/>
        <v>118351.34133882793</v>
      </c>
      <c r="M215" s="285">
        <f t="shared" si="141"/>
        <v>124961.12763335576</v>
      </c>
      <c r="P215" s="409" t="str">
        <f t="shared" si="120"/>
        <v>59506C</v>
      </c>
      <c r="Q215" s="397" t="s">
        <v>826</v>
      </c>
      <c r="R215" s="409" t="str">
        <f t="shared" si="152"/>
        <v>Project Manager - Equity Performance &amp; Innovation</v>
      </c>
      <c r="S215" s="397" t="s">
        <v>93</v>
      </c>
      <c r="T215" s="463">
        <v>91347.444974571466</v>
      </c>
      <c r="U215" s="463">
        <v>96230.202582241065</v>
      </c>
      <c r="V215" s="463">
        <v>101074.90619943707</v>
      </c>
      <c r="W215" s="463">
        <v>106043.3663666178</v>
      </c>
      <c r="X215" s="463">
        <v>111741.55504430013</v>
      </c>
      <c r="Y215" s="463">
        <v>118351.34133882793</v>
      </c>
      <c r="Z215" s="463">
        <v>124961.12763335576</v>
      </c>
      <c r="AA215" s="406" t="str">
        <f t="shared" si="157"/>
        <v>59506C</v>
      </c>
      <c r="AB215" s="406" t="str">
        <f t="shared" si="153"/>
        <v>Y</v>
      </c>
      <c r="AC215" s="412" t="str">
        <f t="shared" si="154"/>
        <v>Project Manager - Equity Performance &amp; Innovation</v>
      </c>
      <c r="AD215" s="406" t="str">
        <f t="shared" si="155"/>
        <v>56</v>
      </c>
      <c r="AE215" s="398" t="str">
        <f t="shared" si="156"/>
        <v>E</v>
      </c>
      <c r="AF215" s="403">
        <f t="shared" si="143"/>
        <v>43.917999999999999</v>
      </c>
      <c r="AG215" s="403">
        <f t="shared" si="144"/>
        <v>46.265000000000001</v>
      </c>
      <c r="AH215" s="403">
        <f t="shared" si="145"/>
        <v>48.594000000000001</v>
      </c>
      <c r="AI215" s="403">
        <f t="shared" si="146"/>
        <v>50.982999999999997</v>
      </c>
      <c r="AJ215" s="403">
        <f t="shared" si="147"/>
        <v>53.721999999999994</v>
      </c>
      <c r="AK215" s="403">
        <f t="shared" si="148"/>
        <v>56.9</v>
      </c>
      <c r="AL215" s="403">
        <f t="shared" si="149"/>
        <v>60.077999999999996</v>
      </c>
    </row>
    <row r="216" spans="1:39" ht="12.75" customHeight="1">
      <c r="A216" s="259" t="s">
        <v>16</v>
      </c>
      <c r="B216" s="584" t="s">
        <v>173</v>
      </c>
      <c r="C216" s="584">
        <v>56</v>
      </c>
      <c r="D216" s="606" t="s">
        <v>686</v>
      </c>
      <c r="E216" s="600">
        <v>523</v>
      </c>
      <c r="F216" s="586">
        <v>11</v>
      </c>
      <c r="G216" s="285">
        <f t="shared" ca="1" si="135"/>
        <v>91347.444974571466</v>
      </c>
      <c r="H216" s="285">
        <f t="shared" ca="1" si="136"/>
        <v>96230.202582241065</v>
      </c>
      <c r="I216" s="285">
        <f t="shared" ca="1" si="137"/>
        <v>101074.90619943707</v>
      </c>
      <c r="J216" s="285">
        <f t="shared" ca="1" si="138"/>
        <v>106043.3663666178</v>
      </c>
      <c r="K216" s="285">
        <f t="shared" ca="1" si="139"/>
        <v>111741.55504430013</v>
      </c>
      <c r="L216" s="285">
        <f t="shared" ca="1" si="140"/>
        <v>118351.34133882793</v>
      </c>
      <c r="M216" s="285">
        <f t="shared" ca="1" si="141"/>
        <v>124961.12763335576</v>
      </c>
      <c r="P216" s="409" t="str">
        <f t="shared" si="120"/>
        <v>08443C</v>
      </c>
      <c r="Q216" s="397" t="s">
        <v>826</v>
      </c>
      <c r="R216" s="409" t="str">
        <f t="shared" si="152"/>
        <v>Project Manager - IT</v>
      </c>
      <c r="S216" s="397">
        <f t="shared" si="142"/>
        <v>56</v>
      </c>
      <c r="T216" s="394" cm="1">
        <f t="array" aca="1" ref="T216" ca="1">IF($Q216="Y",VLOOKUP($P216,INDIRECT($Q$3),T$5,0)*INDIRECT($P$2),VLOOKUP($P216,INDIRECT($Q$3),T$5,0))</f>
        <v>91347.444974571466</v>
      </c>
      <c r="U216" s="394" cm="1">
        <f t="array" aca="1" ref="U216" ca="1">IF($Q216="Y",VLOOKUP($P216,INDIRECT($Q$3),U$5,0)*INDIRECT($P$2),VLOOKUP($P216,INDIRECT($Q$3),U$5,0))</f>
        <v>96230.202582241065</v>
      </c>
      <c r="V216" s="394" cm="1">
        <f t="array" aca="1" ref="V216" ca="1">IF($Q216="Y",VLOOKUP($P216,INDIRECT($Q$3),V$5,0)*INDIRECT($P$2),VLOOKUP($P216,INDIRECT($Q$3),V$5,0))</f>
        <v>101074.90619943707</v>
      </c>
      <c r="W216" s="394" cm="1">
        <f t="array" aca="1" ref="W216" ca="1">IF($Q216="Y",VLOOKUP($P216,INDIRECT($Q$3),W$5,0)*INDIRECT($P$2),VLOOKUP($P216,INDIRECT($Q$3),W$5,0))</f>
        <v>106043.3663666178</v>
      </c>
      <c r="X216" s="394" cm="1">
        <f t="array" aca="1" ref="X216" ca="1">IF($Q216="Y",VLOOKUP($P216,INDIRECT($Q$3),X$5,0)*INDIRECT($P$2),VLOOKUP($P216,INDIRECT($Q$3),X$5,0))</f>
        <v>111741.55504430013</v>
      </c>
      <c r="Y216" s="394" cm="1">
        <f t="array" aca="1" ref="Y216" ca="1">IF($Q216="Y",VLOOKUP($P216,INDIRECT($Q$3),Y$5,0)*INDIRECT($P$2),VLOOKUP($P216,INDIRECT($Q$3),Y$5,0))</f>
        <v>118351.34133882793</v>
      </c>
      <c r="Z216" s="394" cm="1">
        <f t="array" aca="1" ref="Z216" ca="1">IF($Q216="Y",VLOOKUP($P216,INDIRECT($Q$3),Z$5,0)*INDIRECT($P$2),VLOOKUP($P216,INDIRECT($Q$3),Z$5,0))</f>
        <v>124961.12763335576</v>
      </c>
      <c r="AA216" s="406" t="str">
        <f t="shared" si="157"/>
        <v>08443C</v>
      </c>
      <c r="AB216" s="406" t="str">
        <f t="shared" si="153"/>
        <v>Y</v>
      </c>
      <c r="AC216" s="412" t="str">
        <f t="shared" si="154"/>
        <v>Project Manager - IT</v>
      </c>
      <c r="AD216" s="406">
        <f t="shared" si="155"/>
        <v>56</v>
      </c>
      <c r="AE216" s="398" t="str">
        <f t="shared" si="156"/>
        <v>E</v>
      </c>
      <c r="AF216" s="403">
        <f t="shared" ca="1" si="143"/>
        <v>43.917999999999999</v>
      </c>
      <c r="AG216" s="403">
        <f t="shared" ca="1" si="144"/>
        <v>46.265000000000001</v>
      </c>
      <c r="AH216" s="403">
        <f t="shared" ca="1" si="145"/>
        <v>48.594000000000001</v>
      </c>
      <c r="AI216" s="403">
        <f t="shared" ca="1" si="146"/>
        <v>50.982999999999997</v>
      </c>
      <c r="AJ216" s="403">
        <f t="shared" ca="1" si="147"/>
        <v>53.721999999999994</v>
      </c>
      <c r="AK216" s="403">
        <f t="shared" ca="1" si="148"/>
        <v>56.9</v>
      </c>
      <c r="AL216" s="403">
        <f t="shared" ca="1" si="149"/>
        <v>60.077999999999996</v>
      </c>
    </row>
    <row r="217" spans="1:39" ht="12.75" customHeight="1">
      <c r="A217" s="259" t="s">
        <v>16</v>
      </c>
      <c r="B217" s="586" t="s">
        <v>175</v>
      </c>
      <c r="C217" s="584" t="s">
        <v>166</v>
      </c>
      <c r="D217" s="609" t="s">
        <v>176</v>
      </c>
      <c r="E217" s="600">
        <v>435</v>
      </c>
      <c r="F217" s="586">
        <v>9</v>
      </c>
      <c r="G217" s="285">
        <f t="shared" ca="1" si="135"/>
        <v>73780.65750828835</v>
      </c>
      <c r="H217" s="285">
        <f t="shared" ca="1" si="136"/>
        <v>77681.551891587093</v>
      </c>
      <c r="I217" s="285">
        <f t="shared" ca="1" si="137"/>
        <v>82092.955932438388</v>
      </c>
      <c r="J217" s="285">
        <f t="shared" ca="1" si="138"/>
        <v>86459.315003505675</v>
      </c>
      <c r="K217" s="285">
        <f t="shared" ca="1" si="139"/>
        <v>91089.937897305994</v>
      </c>
      <c r="L217" s="285">
        <f t="shared" ca="1" si="140"/>
        <v>96501.957463028695</v>
      </c>
      <c r="M217" s="285">
        <f t="shared" ca="1" si="141"/>
        <v>101913.97702875137</v>
      </c>
      <c r="P217" s="409" t="str">
        <f t="shared" si="120"/>
        <v>08449C</v>
      </c>
      <c r="Q217" s="397" t="s">
        <v>826</v>
      </c>
      <c r="R217" s="409" t="str">
        <f t="shared" si="152"/>
        <v>Pub Works Financial Analyst</v>
      </c>
      <c r="S217" s="397" t="str">
        <f t="shared" si="142"/>
        <v>45</v>
      </c>
      <c r="T217" s="394" cm="1">
        <f t="array" aca="1" ref="T217" ca="1">IF($Q217="Y",VLOOKUP($P217,INDIRECT($Q$3),T$5,0)*INDIRECT($P$2),VLOOKUP($P217,INDIRECT($Q$3),T$5,0))</f>
        <v>73780.65750828835</v>
      </c>
      <c r="U217" s="394" cm="1">
        <f t="array" aca="1" ref="U217" ca="1">IF($Q217="Y",VLOOKUP($P217,INDIRECT($Q$3),U$5,0)*INDIRECT($P$2),VLOOKUP($P217,INDIRECT($Q$3),U$5,0))</f>
        <v>77681.551891587093</v>
      </c>
      <c r="V217" s="394" cm="1">
        <f t="array" aca="1" ref="V217" ca="1">IF($Q217="Y",VLOOKUP($P217,INDIRECT($Q$3),V$5,0)*INDIRECT($P$2),VLOOKUP($P217,INDIRECT($Q$3),V$5,0))</f>
        <v>82092.955932438388</v>
      </c>
      <c r="W217" s="394" cm="1">
        <f t="array" aca="1" ref="W217" ca="1">IF($Q217="Y",VLOOKUP($P217,INDIRECT($Q$3),W$5,0)*INDIRECT($P$2),VLOOKUP($P217,INDIRECT($Q$3),W$5,0))</f>
        <v>86459.315003505675</v>
      </c>
      <c r="X217" s="394" cm="1">
        <f t="array" aca="1" ref="X217" ca="1">IF($Q217="Y",VLOOKUP($P217,INDIRECT($Q$3),X$5,0)*INDIRECT($P$2),VLOOKUP($P217,INDIRECT($Q$3),X$5,0))</f>
        <v>91089.937897305994</v>
      </c>
      <c r="Y217" s="394" cm="1">
        <f t="array" aca="1" ref="Y217" ca="1">IF($Q217="Y",VLOOKUP($P217,INDIRECT($Q$3),Y$5,0)*INDIRECT($P$2),VLOOKUP($P217,INDIRECT($Q$3),Y$5,0))</f>
        <v>96501.957463028695</v>
      </c>
      <c r="Z217" s="394" cm="1">
        <f t="array" aca="1" ref="Z217" ca="1">IF($Q217="Y",VLOOKUP($P217,INDIRECT($Q$3),Z$5,0)*INDIRECT($P$2),VLOOKUP($P217,INDIRECT($Q$3),Z$5,0))</f>
        <v>101913.97702875137</v>
      </c>
      <c r="AA217" s="406" t="str">
        <f t="shared" si="157"/>
        <v>08449C</v>
      </c>
      <c r="AB217" s="406" t="str">
        <f t="shared" si="153"/>
        <v>Y</v>
      </c>
      <c r="AC217" s="412" t="str">
        <f t="shared" si="154"/>
        <v>Pub Works Financial Analyst</v>
      </c>
      <c r="AD217" s="406" t="str">
        <f t="shared" si="155"/>
        <v>45</v>
      </c>
      <c r="AE217" s="398" t="str">
        <f t="shared" si="156"/>
        <v>E</v>
      </c>
      <c r="AF217" s="403">
        <f t="shared" ca="1" si="143"/>
        <v>35.471999999999994</v>
      </c>
      <c r="AG217" s="403">
        <f t="shared" ca="1" si="144"/>
        <v>37.346999999999994</v>
      </c>
      <c r="AH217" s="403">
        <f t="shared" ca="1" si="145"/>
        <v>39.467999999999996</v>
      </c>
      <c r="AI217" s="403">
        <f t="shared" ca="1" si="146"/>
        <v>41.567</v>
      </c>
      <c r="AJ217" s="403">
        <f t="shared" ca="1" si="147"/>
        <v>43.793999999999997</v>
      </c>
      <c r="AK217" s="403">
        <f t="shared" ca="1" si="148"/>
        <v>46.396000000000001</v>
      </c>
      <c r="AL217" s="403">
        <f t="shared" ca="1" si="149"/>
        <v>48.997999999999998</v>
      </c>
    </row>
    <row r="218" spans="1:39" ht="12.75" customHeight="1">
      <c r="A218" s="259" t="s">
        <v>16</v>
      </c>
      <c r="B218" s="584" t="s">
        <v>489</v>
      </c>
      <c r="C218" s="584">
        <v>72</v>
      </c>
      <c r="D218" s="606" t="s">
        <v>488</v>
      </c>
      <c r="E218" s="600">
        <v>463</v>
      </c>
      <c r="F218" s="586">
        <v>10</v>
      </c>
      <c r="G218" s="285">
        <f t="shared" ca="1" si="135"/>
        <v>79396.263741366609</v>
      </c>
      <c r="H218" s="285">
        <f t="shared" ca="1" si="136"/>
        <v>83591.451927254471</v>
      </c>
      <c r="I218" s="285">
        <f t="shared" ca="1" si="137"/>
        <v>87963.816994292923</v>
      </c>
      <c r="J218" s="285">
        <f t="shared" ca="1" si="138"/>
        <v>92588.433892122062</v>
      </c>
      <c r="K218" s="285">
        <f t="shared" ca="1" si="139"/>
        <v>97477.314612684306</v>
      </c>
      <c r="L218" s="285">
        <f t="shared" ca="1" si="140"/>
        <v>103368.5194018175</v>
      </c>
      <c r="M218" s="285">
        <f t="shared" ca="1" si="141"/>
        <v>109258.78584175243</v>
      </c>
      <c r="P218" s="409" t="str">
        <f t="shared" si="120"/>
        <v>08485C</v>
      </c>
      <c r="Q218" s="397" t="s">
        <v>826</v>
      </c>
      <c r="R218" s="409" t="str">
        <f t="shared" si="152"/>
        <v>Public Health Data Scientist &amp; Epidemiologist</v>
      </c>
      <c r="S218" s="397">
        <f t="shared" si="142"/>
        <v>72</v>
      </c>
      <c r="T218" s="394" cm="1">
        <f t="array" aca="1" ref="T218" ca="1">IF($Q218="Y",VLOOKUP($P218,INDIRECT($Q$3),T$5,0)*INDIRECT($P$2),VLOOKUP($P218,INDIRECT($Q$3),T$5,0))</f>
        <v>79396.263741366609</v>
      </c>
      <c r="U218" s="394" cm="1">
        <f t="array" aca="1" ref="U218" ca="1">IF($Q218="Y",VLOOKUP($P218,INDIRECT($Q$3),U$5,0)*INDIRECT($P$2),VLOOKUP($P218,INDIRECT($Q$3),U$5,0))</f>
        <v>83591.451927254471</v>
      </c>
      <c r="V218" s="394" cm="1">
        <f t="array" aca="1" ref="V218" ca="1">IF($Q218="Y",VLOOKUP($P218,INDIRECT($Q$3),V$5,0)*INDIRECT($P$2),VLOOKUP($P218,INDIRECT($Q$3),V$5,0))</f>
        <v>87963.816994292923</v>
      </c>
      <c r="W218" s="394" cm="1">
        <f t="array" aca="1" ref="W218" ca="1">IF($Q218="Y",VLOOKUP($P218,INDIRECT($Q$3),W$5,0)*INDIRECT($P$2),VLOOKUP($P218,INDIRECT($Q$3),W$5,0))</f>
        <v>92588.433892122062</v>
      </c>
      <c r="X218" s="394" cm="1">
        <f t="array" aca="1" ref="X218" ca="1">IF($Q218="Y",VLOOKUP($P218,INDIRECT($Q$3),X$5,0)*INDIRECT($P$2),VLOOKUP($P218,INDIRECT($Q$3),X$5,0))</f>
        <v>97477.314612684306</v>
      </c>
      <c r="Y218" s="394" cm="1">
        <f t="array" aca="1" ref="Y218" ca="1">IF($Q218="Y",VLOOKUP($P218,INDIRECT($Q$3),Y$5,0)*INDIRECT($P$2),VLOOKUP($P218,INDIRECT($Q$3),Y$5,0))</f>
        <v>103368.5194018175</v>
      </c>
      <c r="Z218" s="394" cm="1">
        <f t="array" aca="1" ref="Z218" ca="1">IF($Q218="Y",VLOOKUP($P218,INDIRECT($Q$3),Z$5,0)*INDIRECT($P$2),VLOOKUP($P218,INDIRECT($Q$3),Z$5,0))</f>
        <v>109258.78584175243</v>
      </c>
      <c r="AA218" s="406" t="str">
        <f t="shared" si="157"/>
        <v>08485C</v>
      </c>
      <c r="AB218" s="406" t="str">
        <f t="shared" si="153"/>
        <v>Y</v>
      </c>
      <c r="AC218" s="412" t="str">
        <f t="shared" si="154"/>
        <v>Public Health Data Scientist &amp; Epidemiologist</v>
      </c>
      <c r="AD218" s="406">
        <f t="shared" si="155"/>
        <v>72</v>
      </c>
      <c r="AE218" s="398" t="str">
        <f t="shared" si="156"/>
        <v>E</v>
      </c>
      <c r="AF218" s="403">
        <f t="shared" ca="1" si="143"/>
        <v>38.171999999999997</v>
      </c>
      <c r="AG218" s="403">
        <f t="shared" ca="1" si="144"/>
        <v>40.189</v>
      </c>
      <c r="AH218" s="403">
        <f t="shared" ca="1" si="145"/>
        <v>42.290999999999997</v>
      </c>
      <c r="AI218" s="403">
        <f t="shared" ca="1" si="146"/>
        <v>44.513999999999996</v>
      </c>
      <c r="AJ218" s="403">
        <f t="shared" ca="1" si="147"/>
        <v>46.864999999999995</v>
      </c>
      <c r="AK218" s="403">
        <f t="shared" ca="1" si="148"/>
        <v>49.696999999999996</v>
      </c>
      <c r="AL218" s="403">
        <f t="shared" ca="1" si="149"/>
        <v>52.528999999999996</v>
      </c>
    </row>
    <row r="219" spans="1:39" ht="12.75" customHeight="1">
      <c r="A219" s="259" t="s">
        <v>16</v>
      </c>
      <c r="B219" s="584" t="s">
        <v>179</v>
      </c>
      <c r="C219" s="584">
        <v>29</v>
      </c>
      <c r="D219" s="606" t="s">
        <v>180</v>
      </c>
      <c r="E219" s="600">
        <v>383</v>
      </c>
      <c r="F219" s="586">
        <v>8</v>
      </c>
      <c r="G219" s="285">
        <f t="shared" ca="1" si="135"/>
        <v>64867.759487017662</v>
      </c>
      <c r="H219" s="285">
        <f t="shared" ca="1" si="136"/>
        <v>68426.31209995762</v>
      </c>
      <c r="I219" s="285">
        <f t="shared" ca="1" si="137"/>
        <v>71981.861714911967</v>
      </c>
      <c r="J219" s="285">
        <f t="shared" ca="1" si="138"/>
        <v>75750.624186844128</v>
      </c>
      <c r="K219" s="285">
        <f t="shared" ca="1" si="139"/>
        <v>79777.644485538229</v>
      </c>
      <c r="L219" s="285">
        <f t="shared" ca="1" si="140"/>
        <v>84776.040493092631</v>
      </c>
      <c r="M219" s="285">
        <f t="shared" ca="1" si="141"/>
        <v>89774.436500647003</v>
      </c>
      <c r="P219" s="409" t="str">
        <f t="shared" si="120"/>
        <v>08488C</v>
      </c>
      <c r="Q219" s="397" t="s">
        <v>826</v>
      </c>
      <c r="R219" s="409" t="str">
        <f t="shared" si="152"/>
        <v>Public Health Mental Health Counselor I</v>
      </c>
      <c r="S219" s="397">
        <f t="shared" si="142"/>
        <v>29</v>
      </c>
      <c r="T219" s="394" cm="1">
        <f t="array" aca="1" ref="T219" ca="1">IF($Q219="Y",VLOOKUP($P219,INDIRECT($Q$3),T$5,0)*INDIRECT($P$2),VLOOKUP($P219,INDIRECT($Q$3),T$5,0))</f>
        <v>64867.759487017662</v>
      </c>
      <c r="U219" s="394" cm="1">
        <f t="array" aca="1" ref="U219" ca="1">IF($Q219="Y",VLOOKUP($P219,INDIRECT($Q$3),U$5,0)*INDIRECT($P$2),VLOOKUP($P219,INDIRECT($Q$3),U$5,0))</f>
        <v>68426.31209995762</v>
      </c>
      <c r="V219" s="394" cm="1">
        <f t="array" aca="1" ref="V219" ca="1">IF($Q219="Y",VLOOKUP($P219,INDIRECT($Q$3),V$5,0)*INDIRECT($P$2),VLOOKUP($P219,INDIRECT($Q$3),V$5,0))</f>
        <v>71981.861714911967</v>
      </c>
      <c r="W219" s="394" cm="1">
        <f t="array" aca="1" ref="W219" ca="1">IF($Q219="Y",VLOOKUP($P219,INDIRECT($Q$3),W$5,0)*INDIRECT($P$2),VLOOKUP($P219,INDIRECT($Q$3),W$5,0))</f>
        <v>75750.624186844128</v>
      </c>
      <c r="X219" s="394" cm="1">
        <f t="array" aca="1" ref="X219" ca="1">IF($Q219="Y",VLOOKUP($P219,INDIRECT($Q$3),X$5,0)*INDIRECT($P$2),VLOOKUP($P219,INDIRECT($Q$3),X$5,0))</f>
        <v>79777.644485538229</v>
      </c>
      <c r="Y219" s="394" cm="1">
        <f t="array" aca="1" ref="Y219" ca="1">IF($Q219="Y",VLOOKUP($P219,INDIRECT($Q$3),Y$5,0)*INDIRECT($P$2),VLOOKUP($P219,INDIRECT($Q$3),Y$5,0))</f>
        <v>84776.040493092631</v>
      </c>
      <c r="Z219" s="394" cm="1">
        <f t="array" aca="1" ref="Z219" ca="1">IF($Q219="Y",VLOOKUP($P219,INDIRECT($Q$3),Z$5,0)*INDIRECT($P$2),VLOOKUP($P219,INDIRECT($Q$3),Z$5,0))</f>
        <v>89774.436500647003</v>
      </c>
      <c r="AA219" s="406" t="str">
        <f t="shared" si="157"/>
        <v>08488C</v>
      </c>
      <c r="AB219" s="406" t="str">
        <f t="shared" si="153"/>
        <v>Y</v>
      </c>
      <c r="AC219" s="412" t="str">
        <f t="shared" si="154"/>
        <v>Public Health Mental Health Counselor I</v>
      </c>
      <c r="AD219" s="406">
        <f t="shared" si="155"/>
        <v>29</v>
      </c>
      <c r="AE219" s="398" t="str">
        <f t="shared" si="156"/>
        <v>E</v>
      </c>
      <c r="AF219" s="403">
        <f t="shared" ca="1" si="143"/>
        <v>31.187000000000001</v>
      </c>
      <c r="AG219" s="403">
        <f t="shared" ca="1" si="144"/>
        <v>32.897999999999996</v>
      </c>
      <c r="AH219" s="403">
        <f t="shared" ca="1" si="145"/>
        <v>34.606999999999999</v>
      </c>
      <c r="AI219" s="403">
        <f t="shared" ca="1" si="146"/>
        <v>36.418999999999997</v>
      </c>
      <c r="AJ219" s="403">
        <f t="shared" ca="1" si="147"/>
        <v>38.354999999999997</v>
      </c>
      <c r="AK219" s="403">
        <f t="shared" ca="1" si="148"/>
        <v>40.757999999999996</v>
      </c>
      <c r="AL219" s="403">
        <f t="shared" ca="1" si="149"/>
        <v>43.160999999999994</v>
      </c>
    </row>
    <row r="220" spans="1:39" ht="12.75" customHeight="1">
      <c r="A220" s="259" t="s">
        <v>16</v>
      </c>
      <c r="B220" s="584" t="s">
        <v>401</v>
      </c>
      <c r="C220" s="584">
        <v>39</v>
      </c>
      <c r="D220" s="606" t="s">
        <v>398</v>
      </c>
      <c r="E220" s="600">
        <v>430</v>
      </c>
      <c r="F220" s="586">
        <v>9</v>
      </c>
      <c r="G220" s="285">
        <f t="shared" ca="1" si="135"/>
        <v>72540.419340234192</v>
      </c>
      <c r="H220" s="285">
        <f t="shared" ca="1" si="136"/>
        <v>76360.232777921643</v>
      </c>
      <c r="I220" s="285">
        <f t="shared" ca="1" si="137"/>
        <v>80390.256074601304</v>
      </c>
      <c r="J220" s="285">
        <f t="shared" ca="1" si="138"/>
        <v>84588.447258474771</v>
      </c>
      <c r="K220" s="285">
        <f t="shared" ca="1" si="139"/>
        <v>89041.893271124529</v>
      </c>
      <c r="L220" s="285">
        <f t="shared" ca="1" si="140"/>
        <v>94429.271657296893</v>
      </c>
      <c r="M220" s="285">
        <f t="shared" ca="1" si="141"/>
        <v>99819.653041454891</v>
      </c>
      <c r="P220" s="409" t="str">
        <f t="shared" si="120"/>
        <v>08489C</v>
      </c>
      <c r="Q220" s="397" t="s">
        <v>826</v>
      </c>
      <c r="R220" s="409" t="str">
        <f t="shared" si="152"/>
        <v>Public Health Mental Health Counselor II</v>
      </c>
      <c r="S220" s="397">
        <f t="shared" si="142"/>
        <v>39</v>
      </c>
      <c r="T220" s="394" cm="1">
        <f t="array" aca="1" ref="T220" ca="1">IF($Q220="Y",VLOOKUP($P220,INDIRECT($Q$3),T$5,0)*INDIRECT($P$2),VLOOKUP($P220,INDIRECT($Q$3),T$5,0))</f>
        <v>72540.419340234192</v>
      </c>
      <c r="U220" s="394" cm="1">
        <f t="array" aca="1" ref="U220" ca="1">IF($Q220="Y",VLOOKUP($P220,INDIRECT($Q$3),U$5,0)*INDIRECT($P$2),VLOOKUP($P220,INDIRECT($Q$3),U$5,0))</f>
        <v>76360.232777921643</v>
      </c>
      <c r="V220" s="394" cm="1">
        <f t="array" aca="1" ref="V220" ca="1">IF($Q220="Y",VLOOKUP($P220,INDIRECT($Q$3),V$5,0)*INDIRECT($P$2),VLOOKUP($P220,INDIRECT($Q$3),V$5,0))</f>
        <v>80390.256074601304</v>
      </c>
      <c r="W220" s="394" cm="1">
        <f t="array" aca="1" ref="W220" ca="1">IF($Q220="Y",VLOOKUP($P220,INDIRECT($Q$3),W$5,0)*INDIRECT($P$2),VLOOKUP($P220,INDIRECT($Q$3),W$5,0))</f>
        <v>84588.447258474771</v>
      </c>
      <c r="X220" s="394" cm="1">
        <f t="array" aca="1" ref="X220" ca="1">IF($Q220="Y",VLOOKUP($P220,INDIRECT($Q$3),X$5,0)*INDIRECT($P$2),VLOOKUP($P220,INDIRECT($Q$3),X$5,0))</f>
        <v>89041.893271124529</v>
      </c>
      <c r="Y220" s="394" cm="1">
        <f t="array" aca="1" ref="Y220" ca="1">IF($Q220="Y",VLOOKUP($P220,INDIRECT($Q$3),Y$5,0)*INDIRECT($P$2),VLOOKUP($P220,INDIRECT($Q$3),Y$5,0))</f>
        <v>94429.271657296893</v>
      </c>
      <c r="Z220" s="394" cm="1">
        <f t="array" aca="1" ref="Z220" ca="1">IF($Q220="Y",VLOOKUP($P220,INDIRECT($Q$3),Z$5,0)*INDIRECT($P$2),VLOOKUP($P220,INDIRECT($Q$3),Z$5,0))</f>
        <v>99819.653041454891</v>
      </c>
      <c r="AA220" s="406" t="str">
        <f t="shared" si="157"/>
        <v>08489C</v>
      </c>
      <c r="AB220" s="406" t="str">
        <f t="shared" si="153"/>
        <v>Y</v>
      </c>
      <c r="AC220" s="412" t="str">
        <f t="shared" si="154"/>
        <v>Public Health Mental Health Counselor II</v>
      </c>
      <c r="AD220" s="406">
        <f t="shared" si="155"/>
        <v>39</v>
      </c>
      <c r="AE220" s="398" t="str">
        <f t="shared" si="156"/>
        <v>E</v>
      </c>
      <c r="AF220" s="403">
        <f t="shared" ca="1" si="143"/>
        <v>34.875999999999998</v>
      </c>
      <c r="AG220" s="403">
        <f t="shared" ca="1" si="144"/>
        <v>36.711999999999996</v>
      </c>
      <c r="AH220" s="403">
        <f t="shared" ca="1" si="145"/>
        <v>38.65</v>
      </c>
      <c r="AI220" s="403">
        <f t="shared" ca="1" si="146"/>
        <v>40.667999999999999</v>
      </c>
      <c r="AJ220" s="403">
        <f t="shared" ca="1" si="147"/>
        <v>42.808999999999997</v>
      </c>
      <c r="AK220" s="403">
        <f t="shared" ca="1" si="148"/>
        <v>45.399000000000001</v>
      </c>
      <c r="AL220" s="403">
        <f t="shared" ca="1" si="149"/>
        <v>47.991</v>
      </c>
    </row>
    <row r="221" spans="1:39" ht="12.75" customHeight="1">
      <c r="A221" s="259" t="s">
        <v>16</v>
      </c>
      <c r="B221" s="584" t="s">
        <v>181</v>
      </c>
      <c r="C221" s="584">
        <v>20</v>
      </c>
      <c r="D221" s="607" t="s">
        <v>182</v>
      </c>
      <c r="E221" s="618">
        <v>355</v>
      </c>
      <c r="F221" s="618">
        <v>7</v>
      </c>
      <c r="G221" s="285">
        <f t="shared" ca="1" si="135"/>
        <v>59834.807663131971</v>
      </c>
      <c r="H221" s="285">
        <f t="shared" ca="1" si="136"/>
        <v>63369.379291067511</v>
      </c>
      <c r="I221" s="285">
        <f t="shared" ca="1" si="137"/>
        <v>67228.415958495883</v>
      </c>
      <c r="J221" s="285">
        <f t="shared" ca="1" si="138"/>
        <v>71339.128930321778</v>
      </c>
      <c r="K221" s="285">
        <f t="shared" ca="1" si="139"/>
        <v>75579.38117646992</v>
      </c>
      <c r="L221" s="285">
        <f t="shared" ca="1" si="140"/>
        <v>80532.716285077666</v>
      </c>
      <c r="M221" s="285">
        <f t="shared" ca="1" si="141"/>
        <v>85484.817686310897</v>
      </c>
      <c r="P221" s="409" t="str">
        <f t="shared" si="120"/>
        <v>08490C</v>
      </c>
      <c r="Q221" s="397" t="s">
        <v>826</v>
      </c>
      <c r="R221" s="409" t="str">
        <f t="shared" si="152"/>
        <v>Public Health Nurse I</v>
      </c>
      <c r="S221" s="397">
        <f t="shared" si="142"/>
        <v>20</v>
      </c>
      <c r="T221" s="394" cm="1">
        <f t="array" aca="1" ref="T221" ca="1">IF($Q221="Y",VLOOKUP($P221,INDIRECT($Q$3),T$5,0)*INDIRECT($P$2),VLOOKUP($P221,INDIRECT($Q$3),T$5,0))</f>
        <v>59834.807663131971</v>
      </c>
      <c r="U221" s="394" cm="1">
        <f t="array" aca="1" ref="U221" ca="1">IF($Q221="Y",VLOOKUP($P221,INDIRECT($Q$3),U$5,0)*INDIRECT($P$2),VLOOKUP($P221,INDIRECT($Q$3),U$5,0))</f>
        <v>63369.379291067511</v>
      </c>
      <c r="V221" s="394" cm="1">
        <f t="array" aca="1" ref="V221" ca="1">IF($Q221="Y",VLOOKUP($P221,INDIRECT($Q$3),V$5,0)*INDIRECT($P$2),VLOOKUP($P221,INDIRECT($Q$3),V$5,0))</f>
        <v>67228.415958495883</v>
      </c>
      <c r="W221" s="394" cm="1">
        <f t="array" aca="1" ref="W221" ca="1">IF($Q221="Y",VLOOKUP($P221,INDIRECT($Q$3),W$5,0)*INDIRECT($P$2),VLOOKUP($P221,INDIRECT($Q$3),W$5,0))</f>
        <v>71339.128930321778</v>
      </c>
      <c r="X221" s="394" cm="1">
        <f t="array" aca="1" ref="X221" ca="1">IF($Q221="Y",VLOOKUP($P221,INDIRECT($Q$3),X$5,0)*INDIRECT($P$2),VLOOKUP($P221,INDIRECT($Q$3),X$5,0))</f>
        <v>75579.38117646992</v>
      </c>
      <c r="Y221" s="394" cm="1">
        <f t="array" aca="1" ref="Y221" ca="1">IF($Q221="Y",VLOOKUP($P221,INDIRECT($Q$3),Y$5,0)*INDIRECT($P$2),VLOOKUP($P221,INDIRECT($Q$3),Y$5,0))</f>
        <v>80532.716285077666</v>
      </c>
      <c r="Z221" s="394" cm="1">
        <f t="array" aca="1" ref="Z221" ca="1">IF($Q221="Y",VLOOKUP($P221,INDIRECT($Q$3),Z$5,0)*INDIRECT($P$2),VLOOKUP($P221,INDIRECT($Q$3),Z$5,0))</f>
        <v>85484.817686310897</v>
      </c>
      <c r="AA221" s="406" t="str">
        <f t="shared" si="157"/>
        <v>08490C</v>
      </c>
      <c r="AB221" s="406" t="str">
        <f t="shared" si="153"/>
        <v>Y</v>
      </c>
      <c r="AC221" s="412" t="str">
        <f t="shared" si="154"/>
        <v>Public Health Nurse I</v>
      </c>
      <c r="AD221" s="406">
        <f t="shared" si="155"/>
        <v>20</v>
      </c>
      <c r="AE221" s="398" t="str">
        <f t="shared" si="156"/>
        <v>E</v>
      </c>
      <c r="AF221" s="403">
        <f t="shared" ca="1" si="143"/>
        <v>28.766999999999999</v>
      </c>
      <c r="AG221" s="403">
        <f t="shared" ca="1" si="144"/>
        <v>30.467000000000002</v>
      </c>
      <c r="AH221" s="403">
        <f t="shared" ca="1" si="145"/>
        <v>32.321999999999996</v>
      </c>
      <c r="AI221" s="403">
        <f t="shared" ca="1" si="146"/>
        <v>34.297999999999995</v>
      </c>
      <c r="AJ221" s="403">
        <f t="shared" ca="1" si="147"/>
        <v>36.336999999999996</v>
      </c>
      <c r="AK221" s="403">
        <f t="shared" ca="1" si="148"/>
        <v>38.717999999999996</v>
      </c>
      <c r="AL221" s="403">
        <f t="shared" ca="1" si="149"/>
        <v>41.098999999999997</v>
      </c>
    </row>
    <row r="222" spans="1:39" ht="12.75" customHeight="1">
      <c r="A222" s="272" t="s">
        <v>91</v>
      </c>
      <c r="B222" s="583" t="s">
        <v>329</v>
      </c>
      <c r="C222" s="583" t="s">
        <v>274</v>
      </c>
      <c r="D222" s="598" t="s">
        <v>330</v>
      </c>
      <c r="E222" s="600">
        <v>325</v>
      </c>
      <c r="F222" s="586">
        <v>7</v>
      </c>
      <c r="G222" s="285">
        <f t="shared" ca="1" si="135"/>
        <v>27.382486783575221</v>
      </c>
      <c r="H222" s="285">
        <f t="shared" ca="1" si="136"/>
        <v>29.117530468100032</v>
      </c>
      <c r="I222" s="285">
        <f t="shared" ca="1" si="137"/>
        <v>30.652235688627133</v>
      </c>
      <c r="J222" s="285">
        <f t="shared" ca="1" si="138"/>
        <v>32.348640800686702</v>
      </c>
      <c r="K222" s="285">
        <f t="shared" ca="1" si="139"/>
        <v>34.08547088562942</v>
      </c>
      <c r="L222" s="285">
        <f t="shared" ca="1" si="140"/>
        <v>36.154437745276347</v>
      </c>
      <c r="M222" s="285">
        <f t="shared" ca="1" si="141"/>
        <v>38.223404604923289</v>
      </c>
      <c r="P222" s="409" t="str">
        <f t="shared" si="120"/>
        <v>04303C</v>
      </c>
      <c r="Q222" s="397" t="s">
        <v>826</v>
      </c>
      <c r="R222" s="409" t="str">
        <f t="shared" si="152"/>
        <v>Public Health Specialist I</v>
      </c>
      <c r="S222" s="397" t="str">
        <f t="shared" si="142"/>
        <v>07</v>
      </c>
      <c r="T222" s="394" cm="1">
        <f t="array" aca="1" ref="T222" ca="1">IF($Q222="Y",VLOOKUP($P222,INDIRECT($Q$3),T$5,0)*INDIRECT($P$2),VLOOKUP($P222,INDIRECT($Q$3),T$5,0))</f>
        <v>27.382486783575221</v>
      </c>
      <c r="U222" s="394" cm="1">
        <f t="array" aca="1" ref="U222" ca="1">IF($Q222="Y",VLOOKUP($P222,INDIRECT($Q$3),U$5,0)*INDIRECT($P$2),VLOOKUP($P222,INDIRECT($Q$3),U$5,0))</f>
        <v>29.117530468100032</v>
      </c>
      <c r="V222" s="394" cm="1">
        <f t="array" aca="1" ref="V222" ca="1">IF($Q222="Y",VLOOKUP($P222,INDIRECT($Q$3),V$5,0)*INDIRECT($P$2),VLOOKUP($P222,INDIRECT($Q$3),V$5,0))</f>
        <v>30.652235688627133</v>
      </c>
      <c r="W222" s="394" cm="1">
        <f t="array" aca="1" ref="W222" ca="1">IF($Q222="Y",VLOOKUP($P222,INDIRECT($Q$3),W$5,0)*INDIRECT($P$2),VLOOKUP($P222,INDIRECT($Q$3),W$5,0))</f>
        <v>32.348640800686702</v>
      </c>
      <c r="X222" s="394" cm="1">
        <f t="array" aca="1" ref="X222" ca="1">IF($Q222="Y",VLOOKUP($P222,INDIRECT($Q$3),X$5,0)*INDIRECT($P$2),VLOOKUP($P222,INDIRECT($Q$3),X$5,0))</f>
        <v>34.08547088562942</v>
      </c>
      <c r="Y222" s="394" cm="1">
        <f t="array" aca="1" ref="Y222" ca="1">IF($Q222="Y",VLOOKUP($P222,INDIRECT($Q$3),Y$5,0)*INDIRECT($P$2),VLOOKUP($P222,INDIRECT($Q$3),Y$5,0))</f>
        <v>36.154437745276347</v>
      </c>
      <c r="Z222" s="394" cm="1">
        <f t="array" aca="1" ref="Z222" ca="1">IF($Q222="Y",VLOOKUP($P222,INDIRECT($Q$3),Z$5,0)*INDIRECT($P$2),VLOOKUP($P222,INDIRECT($Q$3),Z$5,0))</f>
        <v>38.223404604923289</v>
      </c>
      <c r="AA222" s="406" t="str">
        <f t="shared" si="157"/>
        <v>04303C</v>
      </c>
      <c r="AB222" s="406" t="str">
        <f t="shared" si="153"/>
        <v>Y</v>
      </c>
      <c r="AC222" s="412" t="str">
        <f t="shared" si="154"/>
        <v>Public Health Specialist I</v>
      </c>
      <c r="AD222" s="406" t="str">
        <f t="shared" si="155"/>
        <v>07</v>
      </c>
      <c r="AE222" s="398" t="str">
        <f t="shared" si="156"/>
        <v>N</v>
      </c>
      <c r="AF222" s="403">
        <f t="shared" ca="1" si="143"/>
        <v>27.382000000000001</v>
      </c>
      <c r="AG222" s="403">
        <f t="shared" ca="1" si="144"/>
        <v>29.117999999999999</v>
      </c>
      <c r="AH222" s="403">
        <f t="shared" ca="1" si="145"/>
        <v>30.652000000000001</v>
      </c>
      <c r="AI222" s="403">
        <f t="shared" ca="1" si="146"/>
        <v>32.348999999999997</v>
      </c>
      <c r="AJ222" s="403">
        <f t="shared" ca="1" si="147"/>
        <v>34.085000000000001</v>
      </c>
      <c r="AK222" s="403">
        <f t="shared" ca="1" si="148"/>
        <v>36.154000000000003</v>
      </c>
      <c r="AL222" s="403">
        <f t="shared" ca="1" si="149"/>
        <v>38.222999999999999</v>
      </c>
    </row>
    <row r="223" spans="1:39" ht="12.75" customHeight="1">
      <c r="A223" s="259" t="s">
        <v>16</v>
      </c>
      <c r="B223" s="584" t="s">
        <v>183</v>
      </c>
      <c r="C223" s="584">
        <v>29</v>
      </c>
      <c r="D223" s="606" t="s">
        <v>184</v>
      </c>
      <c r="E223" s="600">
        <v>383</v>
      </c>
      <c r="F223" s="586">
        <v>8</v>
      </c>
      <c r="G223" s="285">
        <f t="shared" ca="1" si="135"/>
        <v>64867.759487017662</v>
      </c>
      <c r="H223" s="285">
        <f t="shared" ca="1" si="136"/>
        <v>68426.31209995762</v>
      </c>
      <c r="I223" s="285">
        <f t="shared" ca="1" si="137"/>
        <v>71981.861714911967</v>
      </c>
      <c r="J223" s="285">
        <f t="shared" ca="1" si="138"/>
        <v>75750.624186844128</v>
      </c>
      <c r="K223" s="285">
        <f t="shared" ca="1" si="139"/>
        <v>79777.644485538229</v>
      </c>
      <c r="L223" s="285">
        <f t="shared" ca="1" si="140"/>
        <v>84776.040493092631</v>
      </c>
      <c r="M223" s="285">
        <f t="shared" ca="1" si="141"/>
        <v>89774.436500647003</v>
      </c>
      <c r="P223" s="409" t="str">
        <f t="shared" si="120"/>
        <v>04310C</v>
      </c>
      <c r="Q223" s="397" t="s">
        <v>826</v>
      </c>
      <c r="R223" s="409" t="str">
        <f t="shared" si="152"/>
        <v>Public Health Specialist II</v>
      </c>
      <c r="S223" s="397">
        <f t="shared" si="142"/>
        <v>29</v>
      </c>
      <c r="T223" s="394" cm="1">
        <f t="array" aca="1" ref="T223" ca="1">IF($Q223="Y",VLOOKUP($P223,INDIRECT($Q$3),T$5,0)*INDIRECT($P$2),VLOOKUP($P223,INDIRECT($Q$3),T$5,0))</f>
        <v>64867.759487017662</v>
      </c>
      <c r="U223" s="394" cm="1">
        <f t="array" aca="1" ref="U223" ca="1">IF($Q223="Y",VLOOKUP($P223,INDIRECT($Q$3),U$5,0)*INDIRECT($P$2),VLOOKUP($P223,INDIRECT($Q$3),U$5,0))</f>
        <v>68426.31209995762</v>
      </c>
      <c r="V223" s="394" cm="1">
        <f t="array" aca="1" ref="V223" ca="1">IF($Q223="Y",VLOOKUP($P223,INDIRECT($Q$3),V$5,0)*INDIRECT($P$2),VLOOKUP($P223,INDIRECT($Q$3),V$5,0))</f>
        <v>71981.861714911967</v>
      </c>
      <c r="W223" s="394" cm="1">
        <f t="array" aca="1" ref="W223" ca="1">IF($Q223="Y",VLOOKUP($P223,INDIRECT($Q$3),W$5,0)*INDIRECT($P$2),VLOOKUP($P223,INDIRECT($Q$3),W$5,0))</f>
        <v>75750.624186844128</v>
      </c>
      <c r="X223" s="394" cm="1">
        <f t="array" aca="1" ref="X223" ca="1">IF($Q223="Y",VLOOKUP($P223,INDIRECT($Q$3),X$5,0)*INDIRECT($P$2),VLOOKUP($P223,INDIRECT($Q$3),X$5,0))</f>
        <v>79777.644485538229</v>
      </c>
      <c r="Y223" s="394" cm="1">
        <f t="array" aca="1" ref="Y223" ca="1">IF($Q223="Y",VLOOKUP($P223,INDIRECT($Q$3),Y$5,0)*INDIRECT($P$2),VLOOKUP($P223,INDIRECT($Q$3),Y$5,0))</f>
        <v>84776.040493092631</v>
      </c>
      <c r="Z223" s="394" cm="1">
        <f t="array" aca="1" ref="Z223" ca="1">IF($Q223="Y",VLOOKUP($P223,INDIRECT($Q$3),Z$5,0)*INDIRECT($P$2),VLOOKUP($P223,INDIRECT($Q$3),Z$5,0))</f>
        <v>89774.436500647003</v>
      </c>
      <c r="AA223" s="406" t="str">
        <f t="shared" si="157"/>
        <v>04310C</v>
      </c>
      <c r="AB223" s="406" t="str">
        <f t="shared" si="153"/>
        <v>Y</v>
      </c>
      <c r="AC223" s="412" t="str">
        <f t="shared" si="154"/>
        <v>Public Health Specialist II</v>
      </c>
      <c r="AD223" s="406">
        <f t="shared" si="155"/>
        <v>29</v>
      </c>
      <c r="AE223" s="398" t="str">
        <f t="shared" si="156"/>
        <v>E</v>
      </c>
      <c r="AF223" s="403">
        <f t="shared" ca="1" si="143"/>
        <v>31.187000000000001</v>
      </c>
      <c r="AG223" s="403">
        <f t="shared" ca="1" si="144"/>
        <v>32.897999999999996</v>
      </c>
      <c r="AH223" s="403">
        <f t="shared" ca="1" si="145"/>
        <v>34.606999999999999</v>
      </c>
      <c r="AI223" s="403">
        <f t="shared" ca="1" si="146"/>
        <v>36.418999999999997</v>
      </c>
      <c r="AJ223" s="403">
        <f t="shared" ca="1" si="147"/>
        <v>38.354999999999997</v>
      </c>
      <c r="AK223" s="403">
        <f t="shared" ca="1" si="148"/>
        <v>40.757999999999996</v>
      </c>
      <c r="AL223" s="403">
        <f t="shared" ca="1" si="149"/>
        <v>43.160999999999994</v>
      </c>
      <c r="AM223" s="23"/>
    </row>
    <row r="224" spans="1:39" ht="12.75" customHeight="1">
      <c r="A224" s="259" t="s">
        <v>16</v>
      </c>
      <c r="B224" s="584" t="s">
        <v>801</v>
      </c>
      <c r="C224" s="584" t="s">
        <v>20</v>
      </c>
      <c r="D224" s="606" t="s">
        <v>800</v>
      </c>
      <c r="E224" s="600">
        <v>388</v>
      </c>
      <c r="F224" s="586">
        <v>8</v>
      </c>
      <c r="G224" s="285">
        <f t="shared" ca="1" si="135"/>
        <v>65552.443027735237</v>
      </c>
      <c r="H224" s="285">
        <f t="shared" ca="1" si="136"/>
        <v>69110.995640675188</v>
      </c>
      <c r="I224" s="285">
        <f t="shared" ca="1" si="137"/>
        <v>72711.590225413573</v>
      </c>
      <c r="J224" s="285">
        <f t="shared" ca="1" si="138"/>
        <v>76606.478612741106</v>
      </c>
      <c r="K224" s="285">
        <f t="shared" ca="1" si="139"/>
        <v>80636.501909420782</v>
      </c>
      <c r="L224" s="285">
        <f t="shared" ca="1" si="140"/>
        <v>85637.302488032714</v>
      </c>
      <c r="M224" s="285">
        <f t="shared" ca="1" si="141"/>
        <v>90638.10306664466</v>
      </c>
      <c r="P224" s="409" t="str">
        <f t="shared" si="120"/>
        <v>59427C</v>
      </c>
      <c r="Q224" s="397" t="s">
        <v>826</v>
      </c>
      <c r="R224" s="409" t="str">
        <f t="shared" si="152"/>
        <v>Public Health Specialist II - Contracts</v>
      </c>
      <c r="S224" s="397" t="str">
        <f t="shared" si="142"/>
        <v>33B</v>
      </c>
      <c r="T224" s="394" cm="1">
        <f t="array" aca="1" ref="T224" ca="1">IF($Q224="Y",VLOOKUP($P224,INDIRECT($Q$3),T$5,0)*INDIRECT($P$2),VLOOKUP($P224,INDIRECT($Q$3),T$5,0))</f>
        <v>65552.443027735237</v>
      </c>
      <c r="U224" s="394" cm="1">
        <f t="array" aca="1" ref="U224" ca="1">IF($Q224="Y",VLOOKUP($P224,INDIRECT($Q$3),U$5,0)*INDIRECT($P$2),VLOOKUP($P224,INDIRECT($Q$3),U$5,0))</f>
        <v>69110.995640675188</v>
      </c>
      <c r="V224" s="394" cm="1">
        <f t="array" aca="1" ref="V224" ca="1">IF($Q224="Y",VLOOKUP($P224,INDIRECT($Q$3),V$5,0)*INDIRECT($P$2),VLOOKUP($P224,INDIRECT($Q$3),V$5,0))</f>
        <v>72711.590225413573</v>
      </c>
      <c r="W224" s="394" cm="1">
        <f t="array" aca="1" ref="W224" ca="1">IF($Q224="Y",VLOOKUP($P224,INDIRECT($Q$3),W$5,0)*INDIRECT($P$2),VLOOKUP($P224,INDIRECT($Q$3),W$5,0))</f>
        <v>76606.478612741106</v>
      </c>
      <c r="X224" s="394" cm="1">
        <f t="array" aca="1" ref="X224" ca="1">IF($Q224="Y",VLOOKUP($P224,INDIRECT($Q$3),X$5,0)*INDIRECT($P$2),VLOOKUP($P224,INDIRECT($Q$3),X$5,0))</f>
        <v>80636.501909420782</v>
      </c>
      <c r="Y224" s="394" cm="1">
        <f t="array" aca="1" ref="Y224" ca="1">IF($Q224="Y",VLOOKUP($P224,INDIRECT($Q$3),Y$5,0)*INDIRECT($P$2),VLOOKUP($P224,INDIRECT($Q$3),Y$5,0))</f>
        <v>85637.302488032714</v>
      </c>
      <c r="Z224" s="394" cm="1">
        <f t="array" aca="1" ref="Z224" ca="1">IF($Q224="Y",VLOOKUP($P224,INDIRECT($Q$3),Z$5,0)*INDIRECT($P$2),VLOOKUP($P224,INDIRECT($Q$3),Z$5,0))</f>
        <v>90638.10306664466</v>
      </c>
      <c r="AA224" s="406" t="str">
        <f t="shared" si="157"/>
        <v>59427C</v>
      </c>
      <c r="AB224" s="406" t="str">
        <f t="shared" si="153"/>
        <v>Y</v>
      </c>
      <c r="AC224" s="412" t="str">
        <f t="shared" si="154"/>
        <v>Public Health Specialist II - Contracts</v>
      </c>
      <c r="AD224" s="406" t="str">
        <f t="shared" si="155"/>
        <v>33B</v>
      </c>
      <c r="AE224" s="398" t="str">
        <f t="shared" si="156"/>
        <v>E</v>
      </c>
      <c r="AF224" s="403">
        <f t="shared" ca="1" si="143"/>
        <v>31.516000000000002</v>
      </c>
      <c r="AG224" s="403">
        <f t="shared" ca="1" si="144"/>
        <v>33.226999999999997</v>
      </c>
      <c r="AH224" s="403">
        <f t="shared" ca="1" si="145"/>
        <v>34.957999999999998</v>
      </c>
      <c r="AI224" s="403">
        <f t="shared" ca="1" si="146"/>
        <v>36.830999999999996</v>
      </c>
      <c r="AJ224" s="403">
        <f t="shared" ca="1" si="147"/>
        <v>38.768000000000001</v>
      </c>
      <c r="AK224" s="403">
        <f t="shared" ca="1" si="148"/>
        <v>41.171999999999997</v>
      </c>
      <c r="AL224" s="403">
        <f t="shared" ca="1" si="149"/>
        <v>43.576999999999998</v>
      </c>
    </row>
    <row r="225" spans="1:39" ht="12.75" customHeight="1">
      <c r="A225" s="259" t="s">
        <v>16</v>
      </c>
      <c r="B225" s="584" t="s">
        <v>185</v>
      </c>
      <c r="C225" s="584">
        <v>29</v>
      </c>
      <c r="D225" s="606" t="s">
        <v>186</v>
      </c>
      <c r="E225" s="600">
        <v>383</v>
      </c>
      <c r="F225" s="586">
        <v>8</v>
      </c>
      <c r="G225" s="285">
        <f t="shared" ca="1" si="135"/>
        <v>64867.759487017662</v>
      </c>
      <c r="H225" s="285">
        <f t="shared" ca="1" si="136"/>
        <v>68426.31209995762</v>
      </c>
      <c r="I225" s="285">
        <f t="shared" ca="1" si="137"/>
        <v>71981.861714911967</v>
      </c>
      <c r="J225" s="285">
        <f t="shared" ca="1" si="138"/>
        <v>75750.624186844128</v>
      </c>
      <c r="K225" s="285">
        <f t="shared" ca="1" si="139"/>
        <v>79777.644485538229</v>
      </c>
      <c r="L225" s="285">
        <f t="shared" ca="1" si="140"/>
        <v>84776.040493092631</v>
      </c>
      <c r="M225" s="285">
        <f t="shared" ca="1" si="141"/>
        <v>89774.436500647003</v>
      </c>
      <c r="P225" s="409" t="str">
        <f t="shared" si="120"/>
        <v>04314C</v>
      </c>
      <c r="Q225" s="397" t="s">
        <v>826</v>
      </c>
      <c r="R225" s="409" t="str">
        <f t="shared" si="152"/>
        <v>Public Health Specialist II - Emergency Preparedness</v>
      </c>
      <c r="S225" s="397">
        <f t="shared" si="142"/>
        <v>29</v>
      </c>
      <c r="T225" s="394" cm="1">
        <f t="array" aca="1" ref="T225" ca="1">IF($Q225="Y",VLOOKUP($P225,INDIRECT($Q$3),T$5,0)*INDIRECT($P$2),VLOOKUP($P225,INDIRECT($Q$3),T$5,0))</f>
        <v>64867.759487017662</v>
      </c>
      <c r="U225" s="394" cm="1">
        <f t="array" aca="1" ref="U225" ca="1">IF($Q225="Y",VLOOKUP($P225,INDIRECT($Q$3),U$5,0)*INDIRECT($P$2),VLOOKUP($P225,INDIRECT($Q$3),U$5,0))</f>
        <v>68426.31209995762</v>
      </c>
      <c r="V225" s="394" cm="1">
        <f t="array" aca="1" ref="V225" ca="1">IF($Q225="Y",VLOOKUP($P225,INDIRECT($Q$3),V$5,0)*INDIRECT($P$2),VLOOKUP($P225,INDIRECT($Q$3),V$5,0))</f>
        <v>71981.861714911967</v>
      </c>
      <c r="W225" s="394" cm="1">
        <f t="array" aca="1" ref="W225" ca="1">IF($Q225="Y",VLOOKUP($P225,INDIRECT($Q$3),W$5,0)*INDIRECT($P$2),VLOOKUP($P225,INDIRECT($Q$3),W$5,0))</f>
        <v>75750.624186844128</v>
      </c>
      <c r="X225" s="394" cm="1">
        <f t="array" aca="1" ref="X225" ca="1">IF($Q225="Y",VLOOKUP($P225,INDIRECT($Q$3),X$5,0)*INDIRECT($P$2),VLOOKUP($P225,INDIRECT($Q$3),X$5,0))</f>
        <v>79777.644485538229</v>
      </c>
      <c r="Y225" s="394" cm="1">
        <f t="array" aca="1" ref="Y225" ca="1">IF($Q225="Y",VLOOKUP($P225,INDIRECT($Q$3),Y$5,0)*INDIRECT($P$2),VLOOKUP($P225,INDIRECT($Q$3),Y$5,0))</f>
        <v>84776.040493092631</v>
      </c>
      <c r="Z225" s="394" cm="1">
        <f t="array" aca="1" ref="Z225" ca="1">IF($Q225="Y",VLOOKUP($P225,INDIRECT($Q$3),Z$5,0)*INDIRECT($P$2),VLOOKUP($P225,INDIRECT($Q$3),Z$5,0))</f>
        <v>89774.436500647003</v>
      </c>
      <c r="AA225" s="406" t="str">
        <f t="shared" si="157"/>
        <v>04314C</v>
      </c>
      <c r="AB225" s="406" t="str">
        <f t="shared" si="153"/>
        <v>Y</v>
      </c>
      <c r="AC225" s="412" t="str">
        <f t="shared" si="154"/>
        <v>Public Health Specialist II - Emergency Preparedness</v>
      </c>
      <c r="AD225" s="406">
        <f t="shared" si="155"/>
        <v>29</v>
      </c>
      <c r="AE225" s="398" t="str">
        <f t="shared" si="156"/>
        <v>E</v>
      </c>
      <c r="AF225" s="403">
        <f t="shared" ca="1" si="143"/>
        <v>31.187000000000001</v>
      </c>
      <c r="AG225" s="403">
        <f t="shared" ca="1" si="144"/>
        <v>32.897999999999996</v>
      </c>
      <c r="AH225" s="403">
        <f t="shared" ca="1" si="145"/>
        <v>34.606999999999999</v>
      </c>
      <c r="AI225" s="403">
        <f t="shared" ca="1" si="146"/>
        <v>36.418999999999997</v>
      </c>
      <c r="AJ225" s="403">
        <f t="shared" ca="1" si="147"/>
        <v>38.354999999999997</v>
      </c>
      <c r="AK225" s="403">
        <f t="shared" ca="1" si="148"/>
        <v>40.757999999999996</v>
      </c>
      <c r="AL225" s="403">
        <f t="shared" ca="1" si="149"/>
        <v>43.160999999999994</v>
      </c>
    </row>
    <row r="226" spans="1:39" ht="12.75" customHeight="1">
      <c r="A226" s="259" t="s">
        <v>16</v>
      </c>
      <c r="B226" s="584" t="s">
        <v>679</v>
      </c>
      <c r="C226" s="584" t="s">
        <v>20</v>
      </c>
      <c r="D226" s="606" t="s">
        <v>676</v>
      </c>
      <c r="E226" s="600">
        <v>393</v>
      </c>
      <c r="F226" s="586">
        <v>8</v>
      </c>
      <c r="G226" s="285">
        <f t="shared" ca="1" si="135"/>
        <v>65552.443027735237</v>
      </c>
      <c r="H226" s="285">
        <f t="shared" ca="1" si="136"/>
        <v>69110.995640675188</v>
      </c>
      <c r="I226" s="285">
        <f t="shared" ca="1" si="137"/>
        <v>72711.590225413573</v>
      </c>
      <c r="J226" s="285">
        <f t="shared" ca="1" si="138"/>
        <v>76606.478612741106</v>
      </c>
      <c r="K226" s="285">
        <f t="shared" ca="1" si="139"/>
        <v>80636.501909420782</v>
      </c>
      <c r="L226" s="285">
        <f t="shared" ca="1" si="140"/>
        <v>85637.302488032714</v>
      </c>
      <c r="M226" s="285">
        <f t="shared" ca="1" si="141"/>
        <v>90638.10306664466</v>
      </c>
      <c r="P226" s="409" t="str">
        <f t="shared" si="120"/>
        <v>59408C</v>
      </c>
      <c r="Q226" s="397" t="s">
        <v>826</v>
      </c>
      <c r="R226" s="409" t="str">
        <f t="shared" si="152"/>
        <v>Public Health Specialist II - Emergency Response</v>
      </c>
      <c r="S226" s="397" t="str">
        <f t="shared" si="142"/>
        <v>33B</v>
      </c>
      <c r="T226" s="394" cm="1">
        <f t="array" aca="1" ref="T226" ca="1">IF($Q226="Y",VLOOKUP($P226,INDIRECT($Q$3),T$5,0)*INDIRECT($P$2),VLOOKUP($P226,INDIRECT($Q$3),T$5,0))</f>
        <v>65552.443027735237</v>
      </c>
      <c r="U226" s="394" cm="1">
        <f t="array" aca="1" ref="U226" ca="1">IF($Q226="Y",VLOOKUP($P226,INDIRECT($Q$3),U$5,0)*INDIRECT($P$2),VLOOKUP($P226,INDIRECT($Q$3),U$5,0))</f>
        <v>69110.995640675188</v>
      </c>
      <c r="V226" s="394" cm="1">
        <f t="array" aca="1" ref="V226" ca="1">IF($Q226="Y",VLOOKUP($P226,INDIRECT($Q$3),V$5,0)*INDIRECT($P$2),VLOOKUP($P226,INDIRECT($Q$3),V$5,0))</f>
        <v>72711.590225413573</v>
      </c>
      <c r="W226" s="394" cm="1">
        <f t="array" aca="1" ref="W226" ca="1">IF($Q226="Y",VLOOKUP($P226,INDIRECT($Q$3),W$5,0)*INDIRECT($P$2),VLOOKUP($P226,INDIRECT($Q$3),W$5,0))</f>
        <v>76606.478612741106</v>
      </c>
      <c r="X226" s="394" cm="1">
        <f t="array" aca="1" ref="X226" ca="1">IF($Q226="Y",VLOOKUP($P226,INDIRECT($Q$3),X$5,0)*INDIRECT($P$2),VLOOKUP($P226,INDIRECT($Q$3),X$5,0))</f>
        <v>80636.501909420782</v>
      </c>
      <c r="Y226" s="394" cm="1">
        <f t="array" aca="1" ref="Y226" ca="1">IF($Q226="Y",VLOOKUP($P226,INDIRECT($Q$3),Y$5,0)*INDIRECT($P$2),VLOOKUP($P226,INDIRECT($Q$3),Y$5,0))</f>
        <v>85637.302488032714</v>
      </c>
      <c r="Z226" s="394" cm="1">
        <f t="array" aca="1" ref="Z226" ca="1">IF($Q226="Y",VLOOKUP($P226,INDIRECT($Q$3),Z$5,0)*INDIRECT($P$2),VLOOKUP($P226,INDIRECT($Q$3),Z$5,0))</f>
        <v>90638.10306664466</v>
      </c>
      <c r="AA226" s="406" t="str">
        <f t="shared" si="157"/>
        <v>59408C</v>
      </c>
      <c r="AB226" s="406" t="str">
        <f t="shared" si="153"/>
        <v>Y</v>
      </c>
      <c r="AC226" s="412" t="str">
        <f t="shared" si="154"/>
        <v>Public Health Specialist II - Emergency Response</v>
      </c>
      <c r="AD226" s="406" t="str">
        <f t="shared" si="155"/>
        <v>33B</v>
      </c>
      <c r="AE226" s="398" t="str">
        <f t="shared" si="156"/>
        <v>E</v>
      </c>
      <c r="AF226" s="403">
        <f t="shared" ca="1" si="143"/>
        <v>31.516000000000002</v>
      </c>
      <c r="AG226" s="403">
        <f t="shared" ca="1" si="144"/>
        <v>33.226999999999997</v>
      </c>
      <c r="AH226" s="403">
        <f t="shared" ca="1" si="145"/>
        <v>34.957999999999998</v>
      </c>
      <c r="AI226" s="403">
        <f t="shared" ca="1" si="146"/>
        <v>36.830999999999996</v>
      </c>
      <c r="AJ226" s="403">
        <f t="shared" ca="1" si="147"/>
        <v>38.768000000000001</v>
      </c>
      <c r="AK226" s="403">
        <f t="shared" ca="1" si="148"/>
        <v>41.171999999999997</v>
      </c>
      <c r="AL226" s="403">
        <f t="shared" ca="1" si="149"/>
        <v>43.576999999999998</v>
      </c>
      <c r="AM226" s="23"/>
    </row>
    <row r="227" spans="1:39" ht="12.75" customHeight="1">
      <c r="A227" s="259" t="s">
        <v>16</v>
      </c>
      <c r="B227" s="584" t="s">
        <v>909</v>
      </c>
      <c r="C227" s="584" t="s">
        <v>20</v>
      </c>
      <c r="D227" s="606" t="s">
        <v>910</v>
      </c>
      <c r="E227" s="600">
        <v>388</v>
      </c>
      <c r="F227" s="586">
        <v>8</v>
      </c>
      <c r="G227" s="285">
        <f t="shared" ca="1" si="135"/>
        <v>65552.443027735237</v>
      </c>
      <c r="H227" s="285">
        <f t="shared" ca="1" si="136"/>
        <v>69110.995640675188</v>
      </c>
      <c r="I227" s="285">
        <f t="shared" ca="1" si="137"/>
        <v>72711.590225413573</v>
      </c>
      <c r="J227" s="285">
        <f t="shared" ca="1" si="138"/>
        <v>76606.478612741106</v>
      </c>
      <c r="K227" s="285">
        <f t="shared" ca="1" si="139"/>
        <v>80636.501909420782</v>
      </c>
      <c r="L227" s="285">
        <f t="shared" ca="1" si="140"/>
        <v>85637.302488032714</v>
      </c>
      <c r="M227" s="285">
        <f t="shared" ca="1" si="141"/>
        <v>90638.10306664466</v>
      </c>
      <c r="P227" s="409" t="str">
        <f t="shared" si="120"/>
        <v>59459C</v>
      </c>
      <c r="Q227" s="397" t="s">
        <v>826</v>
      </c>
      <c r="R227" s="409" t="str">
        <f t="shared" si="152"/>
        <v>Public Health Specialist II - Neighborhood Safety</v>
      </c>
      <c r="S227" s="397" t="str">
        <f t="shared" si="142"/>
        <v>33B</v>
      </c>
      <c r="T227" s="394" cm="1">
        <f t="array" aca="1" ref="T227" ca="1">IF($Q227="Y",VLOOKUP($P227,INDIRECT($Q$3),T$5,0)*INDIRECT($P$2),VLOOKUP($P227,INDIRECT($Q$3),T$5,0))</f>
        <v>65552.443027735237</v>
      </c>
      <c r="U227" s="394" cm="1">
        <f t="array" aca="1" ref="U227" ca="1">IF($Q227="Y",VLOOKUP($P227,INDIRECT($Q$3),U$5,0)*INDIRECT($P$2),VLOOKUP($P227,INDIRECT($Q$3),U$5,0))</f>
        <v>69110.995640675188</v>
      </c>
      <c r="V227" s="394" cm="1">
        <f t="array" aca="1" ref="V227" ca="1">IF($Q227="Y",VLOOKUP($P227,INDIRECT($Q$3),V$5,0)*INDIRECT($P$2),VLOOKUP($P227,INDIRECT($Q$3),V$5,0))</f>
        <v>72711.590225413573</v>
      </c>
      <c r="W227" s="394" cm="1">
        <f t="array" aca="1" ref="W227" ca="1">IF($Q227="Y",VLOOKUP($P227,INDIRECT($Q$3),W$5,0)*INDIRECT($P$2),VLOOKUP($P227,INDIRECT($Q$3),W$5,0))</f>
        <v>76606.478612741106</v>
      </c>
      <c r="X227" s="394" cm="1">
        <f t="array" aca="1" ref="X227" ca="1">IF($Q227="Y",VLOOKUP($P227,INDIRECT($Q$3),X$5,0)*INDIRECT($P$2),VLOOKUP($P227,INDIRECT($Q$3),X$5,0))</f>
        <v>80636.501909420782</v>
      </c>
      <c r="Y227" s="394" cm="1">
        <f t="array" aca="1" ref="Y227" ca="1">IF($Q227="Y",VLOOKUP($P227,INDIRECT($Q$3),Y$5,0)*INDIRECT($P$2),VLOOKUP($P227,INDIRECT($Q$3),Y$5,0))</f>
        <v>85637.302488032714</v>
      </c>
      <c r="Z227" s="394" cm="1">
        <f t="array" aca="1" ref="Z227" ca="1">IF($Q227="Y",VLOOKUP($P227,INDIRECT($Q$3),Z$5,0)*INDIRECT($P$2),VLOOKUP($P227,INDIRECT($Q$3),Z$5,0))</f>
        <v>90638.10306664466</v>
      </c>
      <c r="AA227" s="406" t="str">
        <f t="shared" si="157"/>
        <v>59459C</v>
      </c>
      <c r="AB227" s="406" t="str">
        <f t="shared" si="153"/>
        <v>Y</v>
      </c>
      <c r="AC227" s="412" t="str">
        <f t="shared" si="154"/>
        <v>Public Health Specialist II - Neighborhood Safety</v>
      </c>
      <c r="AD227" s="406" t="str">
        <f t="shared" si="155"/>
        <v>33B</v>
      </c>
      <c r="AE227" s="398" t="str">
        <f t="shared" si="156"/>
        <v>E</v>
      </c>
      <c r="AF227" s="403">
        <f t="shared" ca="1" si="143"/>
        <v>31.516000000000002</v>
      </c>
      <c r="AG227" s="403">
        <f t="shared" ca="1" si="144"/>
        <v>33.226999999999997</v>
      </c>
      <c r="AH227" s="403">
        <f t="shared" ca="1" si="145"/>
        <v>34.957999999999998</v>
      </c>
      <c r="AI227" s="403">
        <f t="shared" ca="1" si="146"/>
        <v>36.830999999999996</v>
      </c>
      <c r="AJ227" s="403">
        <f t="shared" ca="1" si="147"/>
        <v>38.768000000000001</v>
      </c>
      <c r="AK227" s="403">
        <f t="shared" ca="1" si="148"/>
        <v>41.171999999999997</v>
      </c>
      <c r="AL227" s="403">
        <f t="shared" ca="1" si="149"/>
        <v>43.576999999999998</v>
      </c>
    </row>
    <row r="228" spans="1:39" ht="12.75" customHeight="1">
      <c r="A228" s="259" t="s">
        <v>16</v>
      </c>
      <c r="B228" s="584" t="s">
        <v>187</v>
      </c>
      <c r="C228" s="584" t="s">
        <v>166</v>
      </c>
      <c r="D228" s="609" t="s">
        <v>188</v>
      </c>
      <c r="E228" s="600">
        <v>435</v>
      </c>
      <c r="F228" s="586">
        <v>9</v>
      </c>
      <c r="G228" s="285">
        <f t="shared" ca="1" si="135"/>
        <v>73780.65750828835</v>
      </c>
      <c r="H228" s="285">
        <f t="shared" ca="1" si="136"/>
        <v>77681.551891587093</v>
      </c>
      <c r="I228" s="285">
        <f t="shared" ca="1" si="137"/>
        <v>82092.955932438388</v>
      </c>
      <c r="J228" s="285">
        <f t="shared" ca="1" si="138"/>
        <v>86459.315003505675</v>
      </c>
      <c r="K228" s="285">
        <f t="shared" ca="1" si="139"/>
        <v>91089.937897305994</v>
      </c>
      <c r="L228" s="285">
        <f t="shared" ca="1" si="140"/>
        <v>96501.957463028695</v>
      </c>
      <c r="M228" s="285">
        <f t="shared" ca="1" si="141"/>
        <v>101913.97702875137</v>
      </c>
      <c r="P228" s="409" t="str">
        <f t="shared" si="120"/>
        <v>08560C</v>
      </c>
      <c r="Q228" s="397" t="s">
        <v>826</v>
      </c>
      <c r="R228" s="409" t="str">
        <f t="shared" si="152"/>
        <v>Public Information Officer-C</v>
      </c>
      <c r="S228" s="397" t="str">
        <f t="shared" ref="S228:S251" si="158">C228</f>
        <v>45</v>
      </c>
      <c r="T228" s="394" cm="1">
        <f t="array" aca="1" ref="T228" ca="1">IF($Q228="Y",VLOOKUP($P228,INDIRECT($Q$3),T$5,0)*INDIRECT($P$2),VLOOKUP($P228,INDIRECT($Q$3),T$5,0))</f>
        <v>73780.65750828835</v>
      </c>
      <c r="U228" s="394" cm="1">
        <f t="array" aca="1" ref="U228" ca="1">IF($Q228="Y",VLOOKUP($P228,INDIRECT($Q$3),U$5,0)*INDIRECT($P$2),VLOOKUP($P228,INDIRECT($Q$3),U$5,0))</f>
        <v>77681.551891587093</v>
      </c>
      <c r="V228" s="394" cm="1">
        <f t="array" aca="1" ref="V228" ca="1">IF($Q228="Y",VLOOKUP($P228,INDIRECT($Q$3),V$5,0)*INDIRECT($P$2),VLOOKUP($P228,INDIRECT($Q$3),V$5,0))</f>
        <v>82092.955932438388</v>
      </c>
      <c r="W228" s="394" cm="1">
        <f t="array" aca="1" ref="W228" ca="1">IF($Q228="Y",VLOOKUP($P228,INDIRECT($Q$3),W$5,0)*INDIRECT($P$2),VLOOKUP($P228,INDIRECT($Q$3),W$5,0))</f>
        <v>86459.315003505675</v>
      </c>
      <c r="X228" s="394" cm="1">
        <f t="array" aca="1" ref="X228" ca="1">IF($Q228="Y",VLOOKUP($P228,INDIRECT($Q$3),X$5,0)*INDIRECT($P$2),VLOOKUP($P228,INDIRECT($Q$3),X$5,0))</f>
        <v>91089.937897305994</v>
      </c>
      <c r="Y228" s="394" cm="1">
        <f t="array" aca="1" ref="Y228" ca="1">IF($Q228="Y",VLOOKUP($P228,INDIRECT($Q$3),Y$5,0)*INDIRECT($P$2),VLOOKUP($P228,INDIRECT($Q$3),Y$5,0))</f>
        <v>96501.957463028695</v>
      </c>
      <c r="Z228" s="394" cm="1">
        <f t="array" aca="1" ref="Z228" ca="1">IF($Q228="Y",VLOOKUP($P228,INDIRECT($Q$3),Z$5,0)*INDIRECT($P$2),VLOOKUP($P228,INDIRECT($Q$3),Z$5,0))</f>
        <v>101913.97702875137</v>
      </c>
      <c r="AA228" s="406" t="str">
        <f t="shared" si="157"/>
        <v>08560C</v>
      </c>
      <c r="AB228" s="406" t="str">
        <f t="shared" si="153"/>
        <v>Y</v>
      </c>
      <c r="AC228" s="412" t="str">
        <f t="shared" si="154"/>
        <v>Public Information Officer-C</v>
      </c>
      <c r="AD228" s="406" t="str">
        <f t="shared" si="155"/>
        <v>45</v>
      </c>
      <c r="AE228" s="398" t="str">
        <f t="shared" si="156"/>
        <v>E</v>
      </c>
      <c r="AF228" s="403">
        <f t="shared" ca="1" si="143"/>
        <v>35.471999999999994</v>
      </c>
      <c r="AG228" s="403">
        <f t="shared" ca="1" si="144"/>
        <v>37.346999999999994</v>
      </c>
      <c r="AH228" s="403">
        <f t="shared" ca="1" si="145"/>
        <v>39.467999999999996</v>
      </c>
      <c r="AI228" s="403">
        <f t="shared" ca="1" si="146"/>
        <v>41.567</v>
      </c>
      <c r="AJ228" s="403">
        <f t="shared" ca="1" si="147"/>
        <v>43.793999999999997</v>
      </c>
      <c r="AK228" s="403">
        <f t="shared" ca="1" si="148"/>
        <v>46.396000000000001</v>
      </c>
      <c r="AL228" s="403">
        <f t="shared" ca="1" si="149"/>
        <v>48.997999999999998</v>
      </c>
    </row>
    <row r="229" spans="1:39" ht="12.75" customHeight="1">
      <c r="A229" s="259" t="s">
        <v>16</v>
      </c>
      <c r="B229" s="584" t="s">
        <v>473</v>
      </c>
      <c r="C229" s="584">
        <v>99</v>
      </c>
      <c r="D229" s="609" t="s">
        <v>467</v>
      </c>
      <c r="E229" s="600">
        <v>415</v>
      </c>
      <c r="F229" s="586">
        <v>9</v>
      </c>
      <c r="G229" s="285">
        <f t="shared" ca="1" si="135"/>
        <v>72539.72564769951</v>
      </c>
      <c r="H229" s="285">
        <f t="shared" ca="1" si="136"/>
        <v>76359.884430155304</v>
      </c>
      <c r="I229" s="285">
        <f t="shared" ca="1" si="137"/>
        <v>80390.832650214536</v>
      </c>
      <c r="J229" s="285">
        <f t="shared" ca="1" si="138"/>
        <v>84587.810622901816</v>
      </c>
      <c r="K229" s="285">
        <f t="shared" ca="1" si="139"/>
        <v>89041.776154203108</v>
      </c>
      <c r="L229" s="285">
        <f t="shared" ca="1" si="140"/>
        <v>94430.079602493541</v>
      </c>
      <c r="M229" s="285">
        <f t="shared" ca="1" si="141"/>
        <v>99817.205112838943</v>
      </c>
      <c r="P229" s="409" t="str">
        <f t="shared" si="120"/>
        <v>02615C</v>
      </c>
      <c r="Q229" s="397" t="s">
        <v>826</v>
      </c>
      <c r="R229" s="409" t="str">
        <f t="shared" si="152"/>
        <v>Public Works Communications and Outreach Coordinator</v>
      </c>
      <c r="S229" s="397">
        <f t="shared" si="158"/>
        <v>99</v>
      </c>
      <c r="T229" s="394" cm="1">
        <f t="array" aca="1" ref="T229" ca="1">IF($Q229="Y",VLOOKUP($P229,INDIRECT($Q$3),T$5,0)*INDIRECT($P$2),VLOOKUP($P229,INDIRECT($Q$3),T$5,0))</f>
        <v>72539.72564769951</v>
      </c>
      <c r="U229" s="394" cm="1">
        <f t="array" aca="1" ref="U229" ca="1">IF($Q229="Y",VLOOKUP($P229,INDIRECT($Q$3),U$5,0)*INDIRECT($P$2),VLOOKUP($P229,INDIRECT($Q$3),U$5,0))</f>
        <v>76359.884430155304</v>
      </c>
      <c r="V229" s="394" cm="1">
        <f t="array" aca="1" ref="V229" ca="1">IF($Q229="Y",VLOOKUP($P229,INDIRECT($Q$3),V$5,0)*INDIRECT($P$2),VLOOKUP($P229,INDIRECT($Q$3),V$5,0))</f>
        <v>80390.832650214536</v>
      </c>
      <c r="W229" s="394" cm="1">
        <f t="array" aca="1" ref="W229" ca="1">IF($Q229="Y",VLOOKUP($P229,INDIRECT($Q$3),W$5,0)*INDIRECT($P$2),VLOOKUP($P229,INDIRECT($Q$3),W$5,0))</f>
        <v>84587.810622901816</v>
      </c>
      <c r="X229" s="394" cm="1">
        <f t="array" aca="1" ref="X229" ca="1">IF($Q229="Y",VLOOKUP($P229,INDIRECT($Q$3),X$5,0)*INDIRECT($P$2),VLOOKUP($P229,INDIRECT($Q$3),X$5,0))</f>
        <v>89041.776154203108</v>
      </c>
      <c r="Y229" s="394" cm="1">
        <f t="array" aca="1" ref="Y229" ca="1">IF($Q229="Y",VLOOKUP($P229,INDIRECT($Q$3),Y$5,0)*INDIRECT($P$2),VLOOKUP($P229,INDIRECT($Q$3),Y$5,0))</f>
        <v>94430.079602493541</v>
      </c>
      <c r="Z229" s="394" cm="1">
        <f t="array" aca="1" ref="Z229" ca="1">IF($Q229="Y",VLOOKUP($P229,INDIRECT($Q$3),Z$5,0)*INDIRECT($P$2),VLOOKUP($P229,INDIRECT($Q$3),Z$5,0))</f>
        <v>99817.205112838943</v>
      </c>
      <c r="AA229" s="406" t="str">
        <f t="shared" si="157"/>
        <v>02615C</v>
      </c>
      <c r="AB229" s="406" t="str">
        <f t="shared" si="153"/>
        <v>Y</v>
      </c>
      <c r="AC229" s="412" t="str">
        <f t="shared" si="154"/>
        <v>Public Works Communications and Outreach Coordinator</v>
      </c>
      <c r="AD229" s="406">
        <f t="shared" si="155"/>
        <v>99</v>
      </c>
      <c r="AE229" s="398" t="str">
        <f t="shared" si="156"/>
        <v>E</v>
      </c>
      <c r="AF229" s="403">
        <f t="shared" ca="1" si="143"/>
        <v>34.875</v>
      </c>
      <c r="AG229" s="403">
        <f t="shared" ca="1" si="144"/>
        <v>36.711999999999996</v>
      </c>
      <c r="AH229" s="403">
        <f t="shared" ca="1" si="145"/>
        <v>38.65</v>
      </c>
      <c r="AI229" s="403">
        <f t="shared" ca="1" si="146"/>
        <v>40.667999999999999</v>
      </c>
      <c r="AJ229" s="403">
        <f t="shared" ca="1" si="147"/>
        <v>42.808999999999997</v>
      </c>
      <c r="AK229" s="403">
        <f t="shared" ca="1" si="148"/>
        <v>45.4</v>
      </c>
      <c r="AL229" s="403">
        <f t="shared" ca="1" si="149"/>
        <v>47.989999999999995</v>
      </c>
    </row>
    <row r="230" spans="1:39" ht="12.75" customHeight="1">
      <c r="A230" s="259" t="s">
        <v>16</v>
      </c>
      <c r="B230" s="584" t="s">
        <v>189</v>
      </c>
      <c r="C230" s="584">
        <v>40</v>
      </c>
      <c r="D230" s="606" t="s">
        <v>190</v>
      </c>
      <c r="E230" s="600">
        <v>415</v>
      </c>
      <c r="F230" s="586">
        <v>9</v>
      </c>
      <c r="G230" s="285">
        <f t="shared" ca="1" si="135"/>
        <v>69969.853064557727</v>
      </c>
      <c r="H230" s="285">
        <f t="shared" ca="1" si="136"/>
        <v>73693.570566705865</v>
      </c>
      <c r="I230" s="285">
        <f t="shared" ca="1" si="137"/>
        <v>77807.67780698245</v>
      </c>
      <c r="J230" s="285">
        <f t="shared" ca="1" si="138"/>
        <v>82050.913960639955</v>
      </c>
      <c r="K230" s="285">
        <f t="shared" ca="1" si="139"/>
        <v>86375.23105990875</v>
      </c>
      <c r="L230" s="285">
        <f t="shared" ca="1" si="140"/>
        <v>91542.647983561998</v>
      </c>
      <c r="M230" s="285">
        <f t="shared" ca="1" si="141"/>
        <v>96710.064907215332</v>
      </c>
      <c r="P230" s="409" t="str">
        <f t="shared" ref="P230:P295" si="159">B230</f>
        <v>08565C</v>
      </c>
      <c r="Q230" s="397" t="s">
        <v>826</v>
      </c>
      <c r="R230" s="409" t="str">
        <f t="shared" si="152"/>
        <v>Public Works Operations Analyst</v>
      </c>
      <c r="S230" s="397">
        <f t="shared" si="158"/>
        <v>40</v>
      </c>
      <c r="T230" s="394" cm="1">
        <f t="array" aca="1" ref="T230" ca="1">IF($Q230="Y",VLOOKUP($P230,INDIRECT($Q$3),T$5,0)*INDIRECT($P$2),VLOOKUP($P230,INDIRECT($Q$3),T$5,0))</f>
        <v>69969.853064557727</v>
      </c>
      <c r="U230" s="394" cm="1">
        <f t="array" aca="1" ref="U230" ca="1">IF($Q230="Y",VLOOKUP($P230,INDIRECT($Q$3),U$5,0)*INDIRECT($P$2),VLOOKUP($P230,INDIRECT($Q$3),U$5,0))</f>
        <v>73693.570566705865</v>
      </c>
      <c r="V230" s="394" cm="1">
        <f t="array" aca="1" ref="V230" ca="1">IF($Q230="Y",VLOOKUP($P230,INDIRECT($Q$3),V$5,0)*INDIRECT($P$2),VLOOKUP($P230,INDIRECT($Q$3),V$5,0))</f>
        <v>77807.67780698245</v>
      </c>
      <c r="W230" s="394" cm="1">
        <f t="array" aca="1" ref="W230" ca="1">IF($Q230="Y",VLOOKUP($P230,INDIRECT($Q$3),W$5,0)*INDIRECT($P$2),VLOOKUP($P230,INDIRECT($Q$3),W$5,0))</f>
        <v>82050.913960639955</v>
      </c>
      <c r="X230" s="394" cm="1">
        <f t="array" aca="1" ref="X230" ca="1">IF($Q230="Y",VLOOKUP($P230,INDIRECT($Q$3),X$5,0)*INDIRECT($P$2),VLOOKUP($P230,INDIRECT($Q$3),X$5,0))</f>
        <v>86375.23105990875</v>
      </c>
      <c r="Y230" s="394" cm="1">
        <f t="array" aca="1" ref="Y230" ca="1">IF($Q230="Y",VLOOKUP($P230,INDIRECT($Q$3),Y$5,0)*INDIRECT($P$2),VLOOKUP($P230,INDIRECT($Q$3),Y$5,0))</f>
        <v>91542.647983561998</v>
      </c>
      <c r="Z230" s="394" cm="1">
        <f t="array" aca="1" ref="Z230" ca="1">IF($Q230="Y",VLOOKUP($P230,INDIRECT($Q$3),Z$5,0)*INDIRECT($P$2),VLOOKUP($P230,INDIRECT($Q$3),Z$5,0))</f>
        <v>96710.064907215332</v>
      </c>
      <c r="AA230" s="406" t="str">
        <f t="shared" si="157"/>
        <v>08565C</v>
      </c>
      <c r="AB230" s="406" t="str">
        <f t="shared" si="153"/>
        <v>Y</v>
      </c>
      <c r="AC230" s="412" t="str">
        <f t="shared" si="154"/>
        <v>Public Works Operations Analyst</v>
      </c>
      <c r="AD230" s="406">
        <f t="shared" si="155"/>
        <v>40</v>
      </c>
      <c r="AE230" s="398" t="str">
        <f t="shared" si="156"/>
        <v>E</v>
      </c>
      <c r="AF230" s="403">
        <f t="shared" ca="1" si="143"/>
        <v>33.64</v>
      </c>
      <c r="AG230" s="403">
        <f t="shared" ca="1" si="144"/>
        <v>35.43</v>
      </c>
      <c r="AH230" s="403">
        <f t="shared" ca="1" si="145"/>
        <v>37.407999999999994</v>
      </c>
      <c r="AI230" s="403">
        <f t="shared" ca="1" si="146"/>
        <v>39.448</v>
      </c>
      <c r="AJ230" s="403">
        <f t="shared" ca="1" si="147"/>
        <v>41.527000000000001</v>
      </c>
      <c r="AK230" s="403">
        <f t="shared" ca="1" si="148"/>
        <v>44.010999999999996</v>
      </c>
      <c r="AL230" s="403">
        <f t="shared" ca="1" si="149"/>
        <v>46.495999999999995</v>
      </c>
    </row>
    <row r="231" spans="1:39" s="8" customFormat="1" ht="12.75" customHeight="1">
      <c r="A231" s="259" t="s">
        <v>16</v>
      </c>
      <c r="B231" s="584" t="s">
        <v>191</v>
      </c>
      <c r="C231" s="584">
        <v>29</v>
      </c>
      <c r="D231" s="606" t="s">
        <v>192</v>
      </c>
      <c r="E231" s="600">
        <v>365</v>
      </c>
      <c r="F231" s="586">
        <v>8</v>
      </c>
      <c r="G231" s="285">
        <f t="shared" ca="1" si="135"/>
        <v>64867.759487017662</v>
      </c>
      <c r="H231" s="285">
        <f t="shared" ca="1" si="136"/>
        <v>68426.31209995762</v>
      </c>
      <c r="I231" s="285">
        <f t="shared" ca="1" si="137"/>
        <v>71981.861714911967</v>
      </c>
      <c r="J231" s="285">
        <f t="shared" ca="1" si="138"/>
        <v>75750.624186844128</v>
      </c>
      <c r="K231" s="285">
        <f t="shared" ca="1" si="139"/>
        <v>79777.644485538229</v>
      </c>
      <c r="L231" s="285">
        <f t="shared" ca="1" si="140"/>
        <v>84776.040493092631</v>
      </c>
      <c r="M231" s="285">
        <f t="shared" ca="1" si="141"/>
        <v>89774.436500647003</v>
      </c>
      <c r="N231" s="9"/>
      <c r="O231" s="9"/>
      <c r="P231" s="409" t="str">
        <f t="shared" si="159"/>
        <v>08567C</v>
      </c>
      <c r="Q231" s="397" t="s">
        <v>826</v>
      </c>
      <c r="R231" s="409" t="str">
        <f t="shared" si="152"/>
        <v>Public Works Safety Specialist</v>
      </c>
      <c r="S231" s="397">
        <f t="shared" si="158"/>
        <v>29</v>
      </c>
      <c r="T231" s="394" cm="1">
        <f t="array" aca="1" ref="T231" ca="1">IF($Q231="Y",VLOOKUP($P231,INDIRECT($Q$3),T$5,0)*INDIRECT($P$2),VLOOKUP($P231,INDIRECT($Q$3),T$5,0))</f>
        <v>64867.759487017662</v>
      </c>
      <c r="U231" s="394" cm="1">
        <f t="array" aca="1" ref="U231" ca="1">IF($Q231="Y",VLOOKUP($P231,INDIRECT($Q$3),U$5,0)*INDIRECT($P$2),VLOOKUP($P231,INDIRECT($Q$3),U$5,0))</f>
        <v>68426.31209995762</v>
      </c>
      <c r="V231" s="394" cm="1">
        <f t="array" aca="1" ref="V231" ca="1">IF($Q231="Y",VLOOKUP($P231,INDIRECT($Q$3),V$5,0)*INDIRECT($P$2),VLOOKUP($P231,INDIRECT($Q$3),V$5,0))</f>
        <v>71981.861714911967</v>
      </c>
      <c r="W231" s="394" cm="1">
        <f t="array" aca="1" ref="W231" ca="1">IF($Q231="Y",VLOOKUP($P231,INDIRECT($Q$3),W$5,0)*INDIRECT($P$2),VLOOKUP($P231,INDIRECT($Q$3),W$5,0))</f>
        <v>75750.624186844128</v>
      </c>
      <c r="X231" s="394" cm="1">
        <f t="array" aca="1" ref="X231" ca="1">IF($Q231="Y",VLOOKUP($P231,INDIRECT($Q$3),X$5,0)*INDIRECT($P$2),VLOOKUP($P231,INDIRECT($Q$3),X$5,0))</f>
        <v>79777.644485538229</v>
      </c>
      <c r="Y231" s="394" cm="1">
        <f t="array" aca="1" ref="Y231" ca="1">IF($Q231="Y",VLOOKUP($P231,INDIRECT($Q$3),Y$5,0)*INDIRECT($P$2),VLOOKUP($P231,INDIRECT($Q$3),Y$5,0))</f>
        <v>84776.040493092631</v>
      </c>
      <c r="Z231" s="394" cm="1">
        <f t="array" aca="1" ref="Z231" ca="1">IF($Q231="Y",VLOOKUP($P231,INDIRECT($Q$3),Z$5,0)*INDIRECT($P$2),VLOOKUP($P231,INDIRECT($Q$3),Z$5,0))</f>
        <v>89774.436500647003</v>
      </c>
      <c r="AA231" s="406" t="str">
        <f t="shared" si="157"/>
        <v>08567C</v>
      </c>
      <c r="AB231" s="406" t="str">
        <f t="shared" si="153"/>
        <v>Y</v>
      </c>
      <c r="AC231" s="412" t="str">
        <f t="shared" si="154"/>
        <v>Public Works Safety Specialist</v>
      </c>
      <c r="AD231" s="406">
        <f t="shared" si="155"/>
        <v>29</v>
      </c>
      <c r="AE231" s="398" t="str">
        <f t="shared" si="156"/>
        <v>E</v>
      </c>
      <c r="AF231" s="403">
        <f t="shared" ca="1" si="143"/>
        <v>31.187000000000001</v>
      </c>
      <c r="AG231" s="403">
        <f t="shared" ca="1" si="144"/>
        <v>32.897999999999996</v>
      </c>
      <c r="AH231" s="403">
        <f t="shared" ca="1" si="145"/>
        <v>34.606999999999999</v>
      </c>
      <c r="AI231" s="403">
        <f t="shared" ca="1" si="146"/>
        <v>36.418999999999997</v>
      </c>
      <c r="AJ231" s="403">
        <f t="shared" ca="1" si="147"/>
        <v>38.354999999999997</v>
      </c>
      <c r="AK231" s="403">
        <f t="shared" ca="1" si="148"/>
        <v>40.757999999999996</v>
      </c>
      <c r="AL231" s="403">
        <f t="shared" ca="1" si="149"/>
        <v>43.160999999999994</v>
      </c>
      <c r="AM231" s="9"/>
    </row>
    <row r="232" spans="1:39" s="8" customFormat="1" ht="12.75" customHeight="1">
      <c r="A232" s="272" t="s">
        <v>91</v>
      </c>
      <c r="B232" s="583" t="s">
        <v>586</v>
      </c>
      <c r="C232" s="583">
        <v>63</v>
      </c>
      <c r="D232" s="598" t="s">
        <v>585</v>
      </c>
      <c r="E232" s="600">
        <v>385</v>
      </c>
      <c r="F232" s="586">
        <v>8</v>
      </c>
      <c r="G232" s="285">
        <f t="shared" ca="1" si="135"/>
        <v>33.037987000010425</v>
      </c>
      <c r="H232" s="285">
        <f t="shared" ca="1" si="136"/>
        <v>34.772695424642485</v>
      </c>
      <c r="I232" s="285">
        <f t="shared" ca="1" si="137"/>
        <v>36.59037545535142</v>
      </c>
      <c r="J232" s="285">
        <f t="shared" ca="1" si="138"/>
        <v>38.527886655678174</v>
      </c>
      <c r="K232" s="285">
        <f t="shared" ca="1" si="139"/>
        <v>40.547691550802739</v>
      </c>
      <c r="L232" s="285">
        <f t="shared" ca="1" si="140"/>
        <v>43.008997065395789</v>
      </c>
      <c r="M232" s="285">
        <f t="shared" ca="1" si="141"/>
        <v>45.470302579988832</v>
      </c>
      <c r="N232" s="9"/>
      <c r="O232" s="9"/>
      <c r="P232" s="409" t="str">
        <f t="shared" si="159"/>
        <v>52948C</v>
      </c>
      <c r="Q232" s="397" t="s">
        <v>826</v>
      </c>
      <c r="R232" s="409" t="str">
        <f t="shared" si="152"/>
        <v>Public Works Workforce Coord</v>
      </c>
      <c r="S232" s="397">
        <f t="shared" si="158"/>
        <v>63</v>
      </c>
      <c r="T232" s="394" cm="1">
        <f t="array" aca="1" ref="T232" ca="1">IF($Q232="Y",VLOOKUP($P232,INDIRECT($Q$3),T$5,0)*INDIRECT($P$2),VLOOKUP($P232,INDIRECT($Q$3),T$5,0))</f>
        <v>33.037987000010425</v>
      </c>
      <c r="U232" s="394" cm="1">
        <f t="array" aca="1" ref="U232" ca="1">IF($Q232="Y",VLOOKUP($P232,INDIRECT($Q$3),U$5,0)*INDIRECT($P$2),VLOOKUP($P232,INDIRECT($Q$3),U$5,0))</f>
        <v>34.772695424642485</v>
      </c>
      <c r="V232" s="394" cm="1">
        <f t="array" aca="1" ref="V232" ca="1">IF($Q232="Y",VLOOKUP($P232,INDIRECT($Q$3),V$5,0)*INDIRECT($P$2),VLOOKUP($P232,INDIRECT($Q$3),V$5,0))</f>
        <v>36.59037545535142</v>
      </c>
      <c r="W232" s="394" cm="1">
        <f t="array" aca="1" ref="W232" ca="1">IF($Q232="Y",VLOOKUP($P232,INDIRECT($Q$3),W$5,0)*INDIRECT($P$2),VLOOKUP($P232,INDIRECT($Q$3),W$5,0))</f>
        <v>38.527886655678174</v>
      </c>
      <c r="X232" s="394" cm="1">
        <f t="array" aca="1" ref="X232" ca="1">IF($Q232="Y",VLOOKUP($P232,INDIRECT($Q$3),X$5,0)*INDIRECT($P$2),VLOOKUP($P232,INDIRECT($Q$3),X$5,0))</f>
        <v>40.547691550802739</v>
      </c>
      <c r="Y232" s="394" cm="1">
        <f t="array" aca="1" ref="Y232" ca="1">IF($Q232="Y",VLOOKUP($P232,INDIRECT($Q$3),Y$5,0)*INDIRECT($P$2),VLOOKUP($P232,INDIRECT($Q$3),Y$5,0))</f>
        <v>43.008997065395789</v>
      </c>
      <c r="Z232" s="394" cm="1">
        <f t="array" aca="1" ref="Z232" ca="1">IF($Q232="Y",VLOOKUP($P232,INDIRECT($Q$3),Z$5,0)*INDIRECT($P$2),VLOOKUP($P232,INDIRECT($Q$3),Z$5,0))</f>
        <v>45.470302579988832</v>
      </c>
      <c r="AA232" s="406" t="str">
        <f t="shared" si="157"/>
        <v>52948C</v>
      </c>
      <c r="AB232" s="406" t="str">
        <f t="shared" si="153"/>
        <v>Y</v>
      </c>
      <c r="AC232" s="412" t="str">
        <f t="shared" si="154"/>
        <v>Public Works Workforce Coord</v>
      </c>
      <c r="AD232" s="406">
        <f t="shared" si="155"/>
        <v>63</v>
      </c>
      <c r="AE232" s="398" t="str">
        <f t="shared" si="156"/>
        <v>N</v>
      </c>
      <c r="AF232" s="403">
        <f t="shared" ca="1" si="143"/>
        <v>33.037999999999997</v>
      </c>
      <c r="AG232" s="403">
        <f t="shared" ca="1" si="144"/>
        <v>34.773000000000003</v>
      </c>
      <c r="AH232" s="403">
        <f t="shared" ca="1" si="145"/>
        <v>36.590000000000003</v>
      </c>
      <c r="AI232" s="403">
        <f t="shared" ca="1" si="146"/>
        <v>38.527999999999999</v>
      </c>
      <c r="AJ232" s="403">
        <f t="shared" ca="1" si="147"/>
        <v>40.548000000000002</v>
      </c>
      <c r="AK232" s="403">
        <f t="shared" ca="1" si="148"/>
        <v>43.009</v>
      </c>
      <c r="AL232" s="403">
        <f t="shared" ca="1" si="149"/>
        <v>45.47</v>
      </c>
      <c r="AM232" s="9"/>
    </row>
    <row r="233" spans="1:39" ht="12.75" customHeight="1">
      <c r="A233" s="259" t="s">
        <v>16</v>
      </c>
      <c r="B233" s="584" t="s">
        <v>193</v>
      </c>
      <c r="C233" s="584">
        <v>51</v>
      </c>
      <c r="D233" s="606" t="s">
        <v>194</v>
      </c>
      <c r="E233" s="600">
        <v>460</v>
      </c>
      <c r="F233" s="586">
        <v>10</v>
      </c>
      <c r="G233" s="285">
        <f t="shared" ca="1" si="135"/>
        <v>79264.131830000042</v>
      </c>
      <c r="H233" s="285">
        <f t="shared" ca="1" si="136"/>
        <v>83249.110156895695</v>
      </c>
      <c r="I233" s="285">
        <f t="shared" ca="1" si="137"/>
        <v>87747.601139329505</v>
      </c>
      <c r="J233" s="285">
        <f t="shared" ca="1" si="138"/>
        <v>92249.09511974889</v>
      </c>
      <c r="K233" s="285">
        <f t="shared" ca="1" si="139"/>
        <v>96960.798959160515</v>
      </c>
      <c r="L233" s="285">
        <f t="shared" ca="1" si="140"/>
        <v>102860.63051585447</v>
      </c>
      <c r="M233" s="285">
        <f t="shared" ca="1" si="141"/>
        <v>108760.4620725484</v>
      </c>
      <c r="P233" s="409" t="str">
        <f t="shared" si="159"/>
        <v>52780C</v>
      </c>
      <c r="Q233" s="397" t="s">
        <v>826</v>
      </c>
      <c r="R233" s="409" t="str">
        <f t="shared" si="152"/>
        <v>Real Estate Coordinator</v>
      </c>
      <c r="S233" s="397">
        <f t="shared" si="158"/>
        <v>51</v>
      </c>
      <c r="T233" s="394" cm="1">
        <f t="array" aca="1" ref="T233" ca="1">IF($Q233="Y",VLOOKUP($P233,INDIRECT($Q$3),T$5,0)*INDIRECT($P$2),VLOOKUP($P233,INDIRECT($Q$3),T$5,0))</f>
        <v>79264.131830000042</v>
      </c>
      <c r="U233" s="394" cm="1">
        <f t="array" aca="1" ref="U233" ca="1">IF($Q233="Y",VLOOKUP($P233,INDIRECT($Q$3),U$5,0)*INDIRECT($P$2),VLOOKUP($P233,INDIRECT($Q$3),U$5,0))</f>
        <v>83249.110156895695</v>
      </c>
      <c r="V233" s="394" cm="1">
        <f t="array" aca="1" ref="V233" ca="1">IF($Q233="Y",VLOOKUP($P233,INDIRECT($Q$3),V$5,0)*INDIRECT($P$2),VLOOKUP($P233,INDIRECT($Q$3),V$5,0))</f>
        <v>87747.601139329505</v>
      </c>
      <c r="W233" s="394" cm="1">
        <f t="array" aca="1" ref="W233" ca="1">IF($Q233="Y",VLOOKUP($P233,INDIRECT($Q$3),W$5,0)*INDIRECT($P$2),VLOOKUP($P233,INDIRECT($Q$3),W$5,0))</f>
        <v>92249.09511974889</v>
      </c>
      <c r="X233" s="394" cm="1">
        <f t="array" aca="1" ref="X233" ca="1">IF($Q233="Y",VLOOKUP($P233,INDIRECT($Q$3),X$5,0)*INDIRECT($P$2),VLOOKUP($P233,INDIRECT($Q$3),X$5,0))</f>
        <v>96960.798959160515</v>
      </c>
      <c r="Y233" s="394" cm="1">
        <f t="array" aca="1" ref="Y233" ca="1">IF($Q233="Y",VLOOKUP($P233,INDIRECT($Q$3),Y$5,0)*INDIRECT($P$2),VLOOKUP($P233,INDIRECT($Q$3),Y$5,0))</f>
        <v>102860.63051585447</v>
      </c>
      <c r="Z233" s="394" cm="1">
        <f t="array" aca="1" ref="Z233" ca="1">IF($Q233="Y",VLOOKUP($P233,INDIRECT($Q$3),Z$5,0)*INDIRECT($P$2),VLOOKUP($P233,INDIRECT($Q$3),Z$5,0))</f>
        <v>108760.4620725484</v>
      </c>
      <c r="AA233" s="406" t="str">
        <f t="shared" si="157"/>
        <v>52780C</v>
      </c>
      <c r="AB233" s="406" t="str">
        <f t="shared" si="153"/>
        <v>Y</v>
      </c>
      <c r="AC233" s="412" t="str">
        <f t="shared" si="154"/>
        <v>Real Estate Coordinator</v>
      </c>
      <c r="AD233" s="406">
        <f t="shared" si="155"/>
        <v>51</v>
      </c>
      <c r="AE233" s="398" t="str">
        <f t="shared" si="156"/>
        <v>E</v>
      </c>
      <c r="AF233" s="403">
        <f t="shared" ca="1" si="143"/>
        <v>38.107999999999997</v>
      </c>
      <c r="AG233" s="403">
        <f t="shared" ca="1" si="144"/>
        <v>40.024000000000001</v>
      </c>
      <c r="AH233" s="403">
        <f t="shared" ca="1" si="145"/>
        <v>42.186999999999998</v>
      </c>
      <c r="AI233" s="403">
        <f t="shared" ca="1" si="146"/>
        <v>44.350999999999999</v>
      </c>
      <c r="AJ233" s="403">
        <f t="shared" ca="1" si="147"/>
        <v>46.616</v>
      </c>
      <c r="AK233" s="403">
        <f t="shared" ca="1" si="148"/>
        <v>49.452999999999996</v>
      </c>
      <c r="AL233" s="403">
        <f t="shared" ca="1" si="149"/>
        <v>52.288999999999994</v>
      </c>
    </row>
    <row r="234" spans="1:39" ht="12.75" customHeight="1">
      <c r="A234" s="272" t="s">
        <v>91</v>
      </c>
      <c r="B234" s="583" t="s">
        <v>646</v>
      </c>
      <c r="C234" s="583">
        <v>63</v>
      </c>
      <c r="D234" s="598" t="s">
        <v>642</v>
      </c>
      <c r="E234" s="600">
        <v>385</v>
      </c>
      <c r="F234" s="586">
        <v>8</v>
      </c>
      <c r="G234" s="285">
        <f t="shared" ca="1" si="135"/>
        <v>33.037987000010425</v>
      </c>
      <c r="H234" s="285">
        <f t="shared" ca="1" si="136"/>
        <v>34.772695424642485</v>
      </c>
      <c r="I234" s="285">
        <f t="shared" ca="1" si="137"/>
        <v>36.59037545535142</v>
      </c>
      <c r="J234" s="285">
        <f t="shared" ca="1" si="138"/>
        <v>38.527886655678174</v>
      </c>
      <c r="K234" s="285">
        <f t="shared" ca="1" si="139"/>
        <v>40.547691550802739</v>
      </c>
      <c r="L234" s="285">
        <f t="shared" ca="1" si="140"/>
        <v>43.008997065395789</v>
      </c>
      <c r="M234" s="285">
        <f t="shared" ca="1" si="141"/>
        <v>45.470302579988832</v>
      </c>
      <c r="P234" s="409" t="str">
        <f t="shared" si="159"/>
        <v>08700C</v>
      </c>
      <c r="Q234" s="397" t="s">
        <v>826</v>
      </c>
      <c r="R234" s="409" t="str">
        <f t="shared" si="152"/>
        <v>Records Management Specialist</v>
      </c>
      <c r="S234" s="397">
        <f t="shared" si="158"/>
        <v>63</v>
      </c>
      <c r="T234" s="394" cm="1">
        <f t="array" aca="1" ref="T234" ca="1">IF($Q234="Y",VLOOKUP($P234,INDIRECT($Q$3),T$5,0)*INDIRECT($P$2),VLOOKUP($P234,INDIRECT($Q$3),T$5,0))</f>
        <v>33.037987000010425</v>
      </c>
      <c r="U234" s="394" cm="1">
        <f t="array" aca="1" ref="U234" ca="1">IF($Q234="Y",VLOOKUP($P234,INDIRECT($Q$3),U$5,0)*INDIRECT($P$2),VLOOKUP($P234,INDIRECT($Q$3),U$5,0))</f>
        <v>34.772695424642485</v>
      </c>
      <c r="V234" s="394" cm="1">
        <f t="array" aca="1" ref="V234" ca="1">IF($Q234="Y",VLOOKUP($P234,INDIRECT($Q$3),V$5,0)*INDIRECT($P$2),VLOOKUP($P234,INDIRECT($Q$3),V$5,0))</f>
        <v>36.59037545535142</v>
      </c>
      <c r="W234" s="394" cm="1">
        <f t="array" aca="1" ref="W234" ca="1">IF($Q234="Y",VLOOKUP($P234,INDIRECT($Q$3),W$5,0)*INDIRECT($P$2),VLOOKUP($P234,INDIRECT($Q$3),W$5,0))</f>
        <v>38.527886655678174</v>
      </c>
      <c r="X234" s="394" cm="1">
        <f t="array" aca="1" ref="X234" ca="1">IF($Q234="Y",VLOOKUP($P234,INDIRECT($Q$3),X$5,0)*INDIRECT($P$2),VLOOKUP($P234,INDIRECT($Q$3),X$5,0))</f>
        <v>40.547691550802739</v>
      </c>
      <c r="Y234" s="394" cm="1">
        <f t="array" aca="1" ref="Y234" ca="1">IF($Q234="Y",VLOOKUP($P234,INDIRECT($Q$3),Y$5,0)*INDIRECT($P$2),VLOOKUP($P234,INDIRECT($Q$3),Y$5,0))</f>
        <v>43.008997065395789</v>
      </c>
      <c r="Z234" s="394" cm="1">
        <f t="array" aca="1" ref="Z234" ca="1">IF($Q234="Y",VLOOKUP($P234,INDIRECT($Q$3),Z$5,0)*INDIRECT($P$2),VLOOKUP($P234,INDIRECT($Q$3),Z$5,0))</f>
        <v>45.470302579988832</v>
      </c>
      <c r="AA234" s="406" t="str">
        <f t="shared" si="157"/>
        <v>08700C</v>
      </c>
      <c r="AB234" s="406" t="str">
        <f t="shared" si="153"/>
        <v>Y</v>
      </c>
      <c r="AC234" s="412" t="str">
        <f t="shared" si="154"/>
        <v>Records Management Specialist</v>
      </c>
      <c r="AD234" s="406">
        <f t="shared" si="155"/>
        <v>63</v>
      </c>
      <c r="AE234" s="398" t="str">
        <f t="shared" si="156"/>
        <v>N</v>
      </c>
      <c r="AF234" s="403">
        <f t="shared" ca="1" si="143"/>
        <v>33.037999999999997</v>
      </c>
      <c r="AG234" s="403">
        <f t="shared" ca="1" si="144"/>
        <v>34.773000000000003</v>
      </c>
      <c r="AH234" s="403">
        <f t="shared" ca="1" si="145"/>
        <v>36.590000000000003</v>
      </c>
      <c r="AI234" s="403">
        <f t="shared" ca="1" si="146"/>
        <v>38.527999999999999</v>
      </c>
      <c r="AJ234" s="403">
        <f t="shared" ca="1" si="147"/>
        <v>40.548000000000002</v>
      </c>
      <c r="AK234" s="403">
        <f t="shared" ca="1" si="148"/>
        <v>43.009</v>
      </c>
      <c r="AL234" s="403">
        <f t="shared" ca="1" si="149"/>
        <v>45.47</v>
      </c>
    </row>
    <row r="235" spans="1:39" ht="12.75" customHeight="1">
      <c r="A235" s="272" t="s">
        <v>91</v>
      </c>
      <c r="B235" s="583" t="s">
        <v>917</v>
      </c>
      <c r="C235" s="583" t="s">
        <v>274</v>
      </c>
      <c r="D235" s="598" t="s">
        <v>918</v>
      </c>
      <c r="E235" s="600">
        <v>328</v>
      </c>
      <c r="F235" s="586">
        <v>7</v>
      </c>
      <c r="G235" s="285">
        <f t="shared" ca="1" si="135"/>
        <v>27.382486783575221</v>
      </c>
      <c r="H235" s="285">
        <f t="shared" ca="1" si="136"/>
        <v>29.117530468100032</v>
      </c>
      <c r="I235" s="285">
        <f t="shared" ca="1" si="137"/>
        <v>30.652235688627133</v>
      </c>
      <c r="J235" s="285">
        <f t="shared" ca="1" si="138"/>
        <v>32.348640800686702</v>
      </c>
      <c r="K235" s="285">
        <f t="shared" ca="1" si="139"/>
        <v>34.08547088562942</v>
      </c>
      <c r="L235" s="285">
        <f t="shared" ca="1" si="140"/>
        <v>36.154437745276347</v>
      </c>
      <c r="M235" s="285">
        <f t="shared" ca="1" si="141"/>
        <v>38.223404604923289</v>
      </c>
      <c r="P235" s="409" t="str">
        <f t="shared" si="159"/>
        <v>53053C</v>
      </c>
      <c r="Q235" s="397" t="s">
        <v>826</v>
      </c>
      <c r="R235" s="409" t="str">
        <f t="shared" si="152"/>
        <v>Recycling Services Program Assistant</v>
      </c>
      <c r="S235" s="397" t="str">
        <f t="shared" si="158"/>
        <v>07</v>
      </c>
      <c r="T235" s="394" cm="1">
        <f t="array" aca="1" ref="T235" ca="1">IF($Q235="Y",VLOOKUP($P235,INDIRECT($Q$3),T$5,0)*INDIRECT($P$2),VLOOKUP($P235,INDIRECT($Q$3),T$5,0))</f>
        <v>27.382486783575221</v>
      </c>
      <c r="U235" s="394" cm="1">
        <f t="array" aca="1" ref="U235" ca="1">IF($Q235="Y",VLOOKUP($P235,INDIRECT($Q$3),U$5,0)*INDIRECT($P$2),VLOOKUP($P235,INDIRECT($Q$3),U$5,0))</f>
        <v>29.117530468100032</v>
      </c>
      <c r="V235" s="394" cm="1">
        <f t="array" aca="1" ref="V235" ca="1">IF($Q235="Y",VLOOKUP($P235,INDIRECT($Q$3),V$5,0)*INDIRECT($P$2),VLOOKUP($P235,INDIRECT($Q$3),V$5,0))</f>
        <v>30.652235688627133</v>
      </c>
      <c r="W235" s="394" cm="1">
        <f t="array" aca="1" ref="W235" ca="1">IF($Q235="Y",VLOOKUP($P235,INDIRECT($Q$3),W$5,0)*INDIRECT($P$2),VLOOKUP($P235,INDIRECT($Q$3),W$5,0))</f>
        <v>32.348640800686702</v>
      </c>
      <c r="X235" s="394" cm="1">
        <f t="array" aca="1" ref="X235" ca="1">IF($Q235="Y",VLOOKUP($P235,INDIRECT($Q$3),X$5,0)*INDIRECT($P$2),VLOOKUP($P235,INDIRECT($Q$3),X$5,0))</f>
        <v>34.08547088562942</v>
      </c>
      <c r="Y235" s="394" cm="1">
        <f t="array" aca="1" ref="Y235" ca="1">IF($Q235="Y",VLOOKUP($P235,INDIRECT($Q$3),Y$5,0)*INDIRECT($P$2),VLOOKUP($P235,INDIRECT($Q$3),Y$5,0))</f>
        <v>36.154437745276347</v>
      </c>
      <c r="Z235" s="394" cm="1">
        <f t="array" aca="1" ref="Z235" ca="1">IF($Q235="Y",VLOOKUP($P235,INDIRECT($Q$3),Z$5,0)*INDIRECT($P$2),VLOOKUP($P235,INDIRECT($Q$3),Z$5,0))</f>
        <v>38.223404604923289</v>
      </c>
      <c r="AA235" s="406" t="str">
        <f t="shared" si="157"/>
        <v>53053C</v>
      </c>
      <c r="AB235" s="406" t="str">
        <f t="shared" si="153"/>
        <v>Y</v>
      </c>
      <c r="AC235" s="412" t="str">
        <f t="shared" si="154"/>
        <v>Recycling Services Program Assistant</v>
      </c>
      <c r="AD235" s="406" t="str">
        <f t="shared" si="155"/>
        <v>07</v>
      </c>
      <c r="AE235" s="398" t="str">
        <f t="shared" si="156"/>
        <v>N</v>
      </c>
      <c r="AF235" s="403">
        <f t="shared" ca="1" si="143"/>
        <v>27.382000000000001</v>
      </c>
      <c r="AG235" s="403">
        <f t="shared" ca="1" si="144"/>
        <v>29.117999999999999</v>
      </c>
      <c r="AH235" s="403">
        <f t="shared" ca="1" si="145"/>
        <v>30.652000000000001</v>
      </c>
      <c r="AI235" s="403">
        <f t="shared" ca="1" si="146"/>
        <v>32.348999999999997</v>
      </c>
      <c r="AJ235" s="403">
        <f t="shared" ca="1" si="147"/>
        <v>34.085000000000001</v>
      </c>
      <c r="AK235" s="403">
        <f t="shared" ca="1" si="148"/>
        <v>36.154000000000003</v>
      </c>
      <c r="AL235" s="403">
        <f t="shared" ca="1" si="149"/>
        <v>38.222999999999999</v>
      </c>
      <c r="AM235" s="23"/>
    </row>
    <row r="236" spans="1:39" ht="12.75" customHeight="1">
      <c r="A236" s="259" t="s">
        <v>16</v>
      </c>
      <c r="B236" s="584" t="s">
        <v>195</v>
      </c>
      <c r="C236" s="584">
        <v>168</v>
      </c>
      <c r="D236" s="606" t="s">
        <v>196</v>
      </c>
      <c r="E236" s="600">
        <v>385</v>
      </c>
      <c r="F236" s="586">
        <v>8</v>
      </c>
      <c r="G236" s="285">
        <f t="shared" ca="1" si="135"/>
        <v>79634.308388687408</v>
      </c>
      <c r="H236" s="285">
        <f t="shared" ca="1" si="136"/>
        <v>83824.067154217279</v>
      </c>
      <c r="I236" s="285">
        <f t="shared" ca="1" si="137"/>
        <v>88236.164887603256</v>
      </c>
      <c r="J236" s="285">
        <f t="shared" ca="1" si="138"/>
        <v>94013.848258892525</v>
      </c>
      <c r="K236" s="285">
        <f t="shared" ca="1" si="139"/>
        <v>0</v>
      </c>
      <c r="L236" s="285">
        <f t="shared" ca="1" si="140"/>
        <v>0</v>
      </c>
      <c r="M236" s="285">
        <f t="shared" ca="1" si="141"/>
        <v>0</v>
      </c>
      <c r="P236" s="409" t="str">
        <f t="shared" si="159"/>
        <v>08840C</v>
      </c>
      <c r="Q236" s="397" t="s">
        <v>826</v>
      </c>
      <c r="R236" s="409" t="str">
        <f t="shared" si="152"/>
        <v>Registered Professional Nurse</v>
      </c>
      <c r="S236" s="397">
        <f t="shared" si="158"/>
        <v>168</v>
      </c>
      <c r="T236" s="394" cm="1">
        <f t="array" aca="1" ref="T236" ca="1">IF($Q236="Y",VLOOKUP($P236,INDIRECT($Q$3),T$5,0)*INDIRECT($P$2),VLOOKUP($P236,INDIRECT($Q$3),T$5,0))</f>
        <v>79634.308388687408</v>
      </c>
      <c r="U236" s="394" cm="1">
        <f t="array" aca="1" ref="U236" ca="1">IF($Q236="Y",VLOOKUP($P236,INDIRECT($Q$3),U$5,0)*INDIRECT($P$2),VLOOKUP($P236,INDIRECT($Q$3),U$5,0))</f>
        <v>83824.067154217279</v>
      </c>
      <c r="V236" s="394" cm="1">
        <f t="array" aca="1" ref="V236" ca="1">IF($Q236="Y",VLOOKUP($P236,INDIRECT($Q$3),V$5,0)*INDIRECT($P$2),VLOOKUP($P236,INDIRECT($Q$3),V$5,0))</f>
        <v>88236.164887603256</v>
      </c>
      <c r="W236" s="394" cm="1">
        <f t="array" aca="1" ref="W236" ca="1">IF($Q236="Y",VLOOKUP($P236,INDIRECT($Q$3),W$5,0)*INDIRECT($P$2),VLOOKUP($P236,INDIRECT($Q$3),W$5,0))</f>
        <v>94013.848258892525</v>
      </c>
      <c r="X236" s="394" cm="1">
        <f t="array" aca="1" ref="X236" ca="1">IF($Q236="Y",VLOOKUP($P236,INDIRECT($Q$3),X$5,0)*INDIRECT($P$2),VLOOKUP($P236,INDIRECT($Q$3),X$5,0))</f>
        <v>0</v>
      </c>
      <c r="Y236" s="394" cm="1">
        <f t="array" aca="1" ref="Y236" ca="1">IF($Q236="Y",VLOOKUP($P236,INDIRECT($Q$3),Y$5,0)*INDIRECT($P$2),VLOOKUP($P236,INDIRECT($Q$3),Y$5,0))</f>
        <v>0</v>
      </c>
      <c r="Z236" s="394" cm="1">
        <f t="array" aca="1" ref="Z236" ca="1">IF($Q236="Y",VLOOKUP($P236,INDIRECT($Q$3),Z$5,0)*INDIRECT($P$2),VLOOKUP($P236,INDIRECT($Q$3),Z$5,0))</f>
        <v>0</v>
      </c>
      <c r="AA236" s="406" t="str">
        <f t="shared" si="157"/>
        <v>08840C</v>
      </c>
      <c r="AB236" s="406" t="str">
        <f t="shared" si="153"/>
        <v>Y</v>
      </c>
      <c r="AC236" s="412" t="str">
        <f t="shared" si="154"/>
        <v>Registered Professional Nurse</v>
      </c>
      <c r="AD236" s="406">
        <f t="shared" si="155"/>
        <v>168</v>
      </c>
      <c r="AE236" s="398" t="str">
        <f t="shared" si="156"/>
        <v>E</v>
      </c>
      <c r="AF236" s="403">
        <f t="shared" ca="1" si="143"/>
        <v>38.285999999999994</v>
      </c>
      <c r="AG236" s="403">
        <f t="shared" ca="1" si="144"/>
        <v>40.300999999999995</v>
      </c>
      <c r="AH236" s="403">
        <f t="shared" ca="1" si="145"/>
        <v>42.421999999999997</v>
      </c>
      <c r="AI236" s="403">
        <f t="shared" ca="1" si="146"/>
        <v>45.198999999999998</v>
      </c>
      <c r="AJ236" s="403">
        <f t="shared" ca="1" si="147"/>
        <v>0</v>
      </c>
      <c r="AK236" s="403">
        <f t="shared" ca="1" si="148"/>
        <v>0</v>
      </c>
      <c r="AL236" s="403">
        <f t="shared" ca="1" si="149"/>
        <v>0</v>
      </c>
    </row>
    <row r="237" spans="1:39" ht="12.75" customHeight="1">
      <c r="A237" s="259" t="s">
        <v>16</v>
      </c>
      <c r="B237" s="584" t="s">
        <v>1047</v>
      </c>
      <c r="C237" s="584">
        <v>40</v>
      </c>
      <c r="D237" s="606" t="s">
        <v>647</v>
      </c>
      <c r="E237" s="600">
        <v>410</v>
      </c>
      <c r="F237" s="586">
        <v>9</v>
      </c>
      <c r="G237" s="285">
        <f t="shared" ca="1" si="135"/>
        <v>69969.853064557727</v>
      </c>
      <c r="H237" s="285">
        <f t="shared" ca="1" si="136"/>
        <v>73693.570566705865</v>
      </c>
      <c r="I237" s="285">
        <f t="shared" ca="1" si="137"/>
        <v>77807.67780698245</v>
      </c>
      <c r="J237" s="285">
        <f t="shared" ca="1" si="138"/>
        <v>82050.913960639955</v>
      </c>
      <c r="K237" s="285">
        <f t="shared" ca="1" si="139"/>
        <v>86375.23105990875</v>
      </c>
      <c r="L237" s="285">
        <f t="shared" ca="1" si="140"/>
        <v>91542.647983561998</v>
      </c>
      <c r="M237" s="285">
        <f t="shared" ca="1" si="141"/>
        <v>96710.064907215332</v>
      </c>
      <c r="P237" s="409" t="str">
        <f t="shared" si="159"/>
        <v>52972C</v>
      </c>
      <c r="Q237" s="397" t="s">
        <v>826</v>
      </c>
      <c r="R237" s="409" t="str">
        <f t="shared" si="152"/>
        <v>Rental Housing Liaison</v>
      </c>
      <c r="S237" s="397">
        <f t="shared" si="158"/>
        <v>40</v>
      </c>
      <c r="T237" s="394" cm="1">
        <f t="array" aca="1" ref="T237" ca="1">IF($Q237="Y",VLOOKUP($P237,INDIRECT($Q$3),T$5,0)*INDIRECT($P$2),VLOOKUP($P237,INDIRECT($Q$3),T$5,0))</f>
        <v>69969.853064557727</v>
      </c>
      <c r="U237" s="394" cm="1">
        <f t="array" aca="1" ref="U237" ca="1">IF($Q237="Y",VLOOKUP($P237,INDIRECT($Q$3),U$5,0)*INDIRECT($P$2),VLOOKUP($P237,INDIRECT($Q$3),U$5,0))</f>
        <v>73693.570566705865</v>
      </c>
      <c r="V237" s="394" cm="1">
        <f t="array" aca="1" ref="V237" ca="1">IF($Q237="Y",VLOOKUP($P237,INDIRECT($Q$3),V$5,0)*INDIRECT($P$2),VLOOKUP($P237,INDIRECT($Q$3),V$5,0))</f>
        <v>77807.67780698245</v>
      </c>
      <c r="W237" s="394" cm="1">
        <f t="array" aca="1" ref="W237" ca="1">IF($Q237="Y",VLOOKUP($P237,INDIRECT($Q$3),W$5,0)*INDIRECT($P$2),VLOOKUP($P237,INDIRECT($Q$3),W$5,0))</f>
        <v>82050.913960639955</v>
      </c>
      <c r="X237" s="394" cm="1">
        <f t="array" aca="1" ref="X237" ca="1">IF($Q237="Y",VLOOKUP($P237,INDIRECT($Q$3),X$5,0)*INDIRECT($P$2),VLOOKUP($P237,INDIRECT($Q$3),X$5,0))</f>
        <v>86375.23105990875</v>
      </c>
      <c r="Y237" s="394" cm="1">
        <f t="array" aca="1" ref="Y237" ca="1">IF($Q237="Y",VLOOKUP($P237,INDIRECT($Q$3),Y$5,0)*INDIRECT($P$2),VLOOKUP($P237,INDIRECT($Q$3),Y$5,0))</f>
        <v>91542.647983561998</v>
      </c>
      <c r="Z237" s="394" cm="1">
        <f t="array" aca="1" ref="Z237" ca="1">IF($Q237="Y",VLOOKUP($P237,INDIRECT($Q$3),Z$5,0)*INDIRECT($P$2),VLOOKUP($P237,INDIRECT($Q$3),Z$5,0))</f>
        <v>96710.064907215332</v>
      </c>
      <c r="AA237" s="406" t="str">
        <f t="shared" si="157"/>
        <v>52972C</v>
      </c>
      <c r="AB237" s="406" t="str">
        <f t="shared" si="153"/>
        <v>Y</v>
      </c>
      <c r="AC237" s="412" t="str">
        <f t="shared" si="154"/>
        <v>Rental Housing Liaison</v>
      </c>
      <c r="AD237" s="406">
        <f t="shared" si="155"/>
        <v>40</v>
      </c>
      <c r="AE237" s="398" t="str">
        <f t="shared" si="156"/>
        <v>E</v>
      </c>
      <c r="AF237" s="403">
        <f t="shared" ca="1" si="143"/>
        <v>33.64</v>
      </c>
      <c r="AG237" s="403">
        <f t="shared" ca="1" si="144"/>
        <v>35.43</v>
      </c>
      <c r="AH237" s="403">
        <f t="shared" ca="1" si="145"/>
        <v>37.407999999999994</v>
      </c>
      <c r="AI237" s="403">
        <f t="shared" ca="1" si="146"/>
        <v>39.448</v>
      </c>
      <c r="AJ237" s="403">
        <f t="shared" ca="1" si="147"/>
        <v>41.527000000000001</v>
      </c>
      <c r="AK237" s="403">
        <f t="shared" ca="1" si="148"/>
        <v>44.010999999999996</v>
      </c>
      <c r="AL237" s="403">
        <f t="shared" ca="1" si="149"/>
        <v>46.495999999999995</v>
      </c>
    </row>
    <row r="238" spans="1:39" ht="12.75" customHeight="1">
      <c r="A238" s="259" t="s">
        <v>16</v>
      </c>
      <c r="B238" s="584" t="s">
        <v>987</v>
      </c>
      <c r="C238" s="584" t="s">
        <v>989</v>
      </c>
      <c r="D238" s="606" t="s">
        <v>988</v>
      </c>
      <c r="E238" s="600">
        <v>410</v>
      </c>
      <c r="F238" s="586">
        <v>9</v>
      </c>
      <c r="G238" s="285">
        <f>T238</f>
        <v>71384.853064557727</v>
      </c>
      <c r="H238" s="285">
        <f t="shared" ref="H238:H264" si="160">U238</f>
        <v>75108.570566705865</v>
      </c>
      <c r="I238" s="285">
        <f t="shared" ref="I238:I264" si="161">V238</f>
        <v>79222.67780698245</v>
      </c>
      <c r="J238" s="285">
        <f t="shared" ref="J238:J264" si="162">W238</f>
        <v>83465.913960639955</v>
      </c>
      <c r="K238" s="285">
        <f t="shared" ref="K238:K264" si="163">X238</f>
        <v>87790.23105990875</v>
      </c>
      <c r="L238" s="285">
        <f t="shared" ref="L238:L264" si="164">Y238</f>
        <v>92957.647983561998</v>
      </c>
      <c r="M238" s="285">
        <f t="shared" ref="M238:M264" si="165">Z238</f>
        <v>98125.064907215332</v>
      </c>
      <c r="P238" s="409" t="str">
        <f t="shared" si="159"/>
        <v>53080C</v>
      </c>
      <c r="Q238" s="397" t="s">
        <v>826</v>
      </c>
      <c r="R238" s="409" t="str">
        <f t="shared" si="152"/>
        <v>Rental Housing Liaison - Bilingual</v>
      </c>
      <c r="S238" s="397" t="str">
        <f t="shared" si="158"/>
        <v>174</v>
      </c>
      <c r="T238" s="560">
        <v>71384.853064557727</v>
      </c>
      <c r="U238" s="560">
        <v>75108.570566705865</v>
      </c>
      <c r="V238" s="560">
        <v>79222.67780698245</v>
      </c>
      <c r="W238" s="560">
        <v>83465.913960639955</v>
      </c>
      <c r="X238" s="560">
        <v>87790.23105990875</v>
      </c>
      <c r="Y238" s="560">
        <v>92957.647983561998</v>
      </c>
      <c r="Z238" s="561">
        <v>98125.064907215332</v>
      </c>
      <c r="AA238" s="406" t="str">
        <f t="shared" si="157"/>
        <v>53080C</v>
      </c>
      <c r="AB238" s="406" t="str">
        <f t="shared" si="153"/>
        <v>Y</v>
      </c>
      <c r="AC238" s="412" t="str">
        <f t="shared" si="154"/>
        <v>Rental Housing Liaison - Bilingual</v>
      </c>
      <c r="AD238" s="406" t="str">
        <f t="shared" si="155"/>
        <v>174</v>
      </c>
      <c r="AE238" s="398" t="str">
        <f t="shared" si="156"/>
        <v>E</v>
      </c>
      <c r="AF238" s="403">
        <f>IF($AE238="N",ROUND(T238,3),IF($AE238="E",ROUNDUP(T238/2080,3),"check"))</f>
        <v>34.32</v>
      </c>
      <c r="AG238" s="403">
        <f t="shared" ref="AG238:AG264" si="166">IF($AE238="N",ROUND(U238,3),IF($AE238="E",ROUNDUP(U238/2080,3),"check"))</f>
        <v>36.11</v>
      </c>
      <c r="AH238" s="403">
        <f t="shared" ref="AH238:AH264" si="167">IF($AE238="N",ROUND(V238,3),IF($AE238="E",ROUNDUP(V238/2080,3),"check"))</f>
        <v>38.088000000000001</v>
      </c>
      <c r="AI238" s="403">
        <f t="shared" ref="AI238:AI264" si="168">IF($AE238="N",ROUND(W238,3),IF($AE238="E",ROUNDUP(W238/2080,3),"check"))</f>
        <v>40.128</v>
      </c>
      <c r="AJ238" s="403">
        <f t="shared" ref="AJ238:AJ264" si="169">IF($AE238="N",ROUND(X238,3),IF($AE238="E",ROUNDUP(X238/2080,3),"check"))</f>
        <v>42.207000000000001</v>
      </c>
      <c r="AK238" s="403">
        <f t="shared" ref="AK238:AK264" si="170">IF($AE238="N",ROUND(Y238,3),IF($AE238="E",ROUNDUP(Y238/2080,3),"check"))</f>
        <v>44.692</v>
      </c>
      <c r="AL238" s="403">
        <f t="shared" ref="AL238:AL264" si="171">IF($AE238="N",ROUND(Z238,3),IF($AE238="E",ROUNDUP(Z238/2080,3),"check"))</f>
        <v>47.175999999999995</v>
      </c>
      <c r="AM238" s="23"/>
    </row>
    <row r="239" spans="1:39" ht="12.75" customHeight="1">
      <c r="A239" s="259" t="s">
        <v>16</v>
      </c>
      <c r="B239" s="584" t="s">
        <v>493</v>
      </c>
      <c r="C239" s="584">
        <v>45</v>
      </c>
      <c r="D239" s="606" t="s">
        <v>491</v>
      </c>
      <c r="E239" s="600">
        <v>430</v>
      </c>
      <c r="F239" s="586">
        <v>9</v>
      </c>
      <c r="G239" s="285">
        <f t="shared" ref="G239:M243" ca="1" si="172">T239</f>
        <v>73780.65750828835</v>
      </c>
      <c r="H239" s="285">
        <f t="shared" ca="1" si="172"/>
        <v>77681.551891587093</v>
      </c>
      <c r="I239" s="285">
        <f t="shared" ca="1" si="172"/>
        <v>82092.955932438388</v>
      </c>
      <c r="J239" s="285">
        <f t="shared" ca="1" si="172"/>
        <v>86459.315003505675</v>
      </c>
      <c r="K239" s="285">
        <f t="shared" ca="1" si="172"/>
        <v>91089.937897305994</v>
      </c>
      <c r="L239" s="285">
        <f t="shared" ca="1" si="172"/>
        <v>96501.957463028695</v>
      </c>
      <c r="M239" s="285">
        <f t="shared" ca="1" si="172"/>
        <v>101913.97702875137</v>
      </c>
      <c r="P239" s="409" t="str">
        <f t="shared" si="159"/>
        <v>08859C</v>
      </c>
      <c r="Q239" s="397" t="s">
        <v>826</v>
      </c>
      <c r="R239" s="409" t="str">
        <f t="shared" si="152"/>
        <v>Rental Licenses Operations Analyst</v>
      </c>
      <c r="S239" s="397">
        <f t="shared" si="158"/>
        <v>45</v>
      </c>
      <c r="T239" s="394" cm="1">
        <f t="array" aca="1" ref="T239" ca="1">IF($Q239="Y",VLOOKUP($P239,INDIRECT($Q$3),T$5,0)*INDIRECT($P$2),VLOOKUP($P239,INDIRECT($Q$3),T$5,0))</f>
        <v>73780.65750828835</v>
      </c>
      <c r="U239" s="394" cm="1">
        <f t="array" aca="1" ref="U239" ca="1">IF($Q239="Y",VLOOKUP($P239,INDIRECT($Q$3),U$5,0)*INDIRECT($P$2),VLOOKUP($P239,INDIRECT($Q$3),U$5,0))</f>
        <v>77681.551891587093</v>
      </c>
      <c r="V239" s="394" cm="1">
        <f t="array" aca="1" ref="V239" ca="1">IF($Q239="Y",VLOOKUP($P239,INDIRECT($Q$3),V$5,0)*INDIRECT($P$2),VLOOKUP($P239,INDIRECT($Q$3),V$5,0))</f>
        <v>82092.955932438388</v>
      </c>
      <c r="W239" s="394" cm="1">
        <f t="array" aca="1" ref="W239" ca="1">IF($Q239="Y",VLOOKUP($P239,INDIRECT($Q$3),W$5,0)*INDIRECT($P$2),VLOOKUP($P239,INDIRECT($Q$3),W$5,0))</f>
        <v>86459.315003505675</v>
      </c>
      <c r="X239" s="394" cm="1">
        <f t="array" aca="1" ref="X239" ca="1">IF($Q239="Y",VLOOKUP($P239,INDIRECT($Q$3),X$5,0)*INDIRECT($P$2),VLOOKUP($P239,INDIRECT($Q$3),X$5,0))</f>
        <v>91089.937897305994</v>
      </c>
      <c r="Y239" s="394" cm="1">
        <f t="array" aca="1" ref="Y239" ca="1">IF($Q239="Y",VLOOKUP($P239,INDIRECT($Q$3),Y$5,0)*INDIRECT($P$2),VLOOKUP($P239,INDIRECT($Q$3),Y$5,0))</f>
        <v>96501.957463028695</v>
      </c>
      <c r="Z239" s="394" cm="1">
        <f t="array" aca="1" ref="Z239" ca="1">IF($Q239="Y",VLOOKUP($P239,INDIRECT($Q$3),Z$5,0)*INDIRECT($P$2),VLOOKUP($P239,INDIRECT($Q$3),Z$5,0))</f>
        <v>101913.97702875137</v>
      </c>
      <c r="AA239" s="406" t="str">
        <f t="shared" si="157"/>
        <v>08859C</v>
      </c>
      <c r="AB239" s="406" t="str">
        <f t="shared" si="153"/>
        <v>Y</v>
      </c>
      <c r="AC239" s="412" t="str">
        <f t="shared" si="154"/>
        <v>Rental Licenses Operations Analyst</v>
      </c>
      <c r="AD239" s="406">
        <f t="shared" si="155"/>
        <v>45</v>
      </c>
      <c r="AE239" s="398" t="str">
        <f t="shared" si="156"/>
        <v>E</v>
      </c>
      <c r="AF239" s="403">
        <f t="shared" ref="AF239:AL243" ca="1" si="173">IF($AE239="N",ROUND(T239,3),IF($AE239="E",ROUNDUP(T239/2080,3),"check"))</f>
        <v>35.471999999999994</v>
      </c>
      <c r="AG239" s="403">
        <f t="shared" ca="1" si="173"/>
        <v>37.346999999999994</v>
      </c>
      <c r="AH239" s="403">
        <f t="shared" ca="1" si="173"/>
        <v>39.467999999999996</v>
      </c>
      <c r="AI239" s="403">
        <f t="shared" ca="1" si="173"/>
        <v>41.567</v>
      </c>
      <c r="AJ239" s="403">
        <f t="shared" ca="1" si="173"/>
        <v>43.793999999999997</v>
      </c>
      <c r="AK239" s="403">
        <f t="shared" ca="1" si="173"/>
        <v>46.396000000000001</v>
      </c>
      <c r="AL239" s="403">
        <f t="shared" ca="1" si="173"/>
        <v>48.997999999999998</v>
      </c>
    </row>
    <row r="240" spans="1:39" ht="12.75" customHeight="1">
      <c r="A240" s="259" t="s">
        <v>16</v>
      </c>
      <c r="B240" s="584" t="s">
        <v>445</v>
      </c>
      <c r="C240" s="584">
        <v>29</v>
      </c>
      <c r="D240" s="606" t="s">
        <v>447</v>
      </c>
      <c r="E240" s="600">
        <v>383</v>
      </c>
      <c r="F240" s="586">
        <v>8</v>
      </c>
      <c r="G240" s="285">
        <f t="shared" ca="1" si="172"/>
        <v>64867.759487017662</v>
      </c>
      <c r="H240" s="285">
        <f t="shared" ca="1" si="172"/>
        <v>68426.31209995762</v>
      </c>
      <c r="I240" s="285">
        <f t="shared" ca="1" si="172"/>
        <v>71981.861714911967</v>
      </c>
      <c r="J240" s="285">
        <f t="shared" ca="1" si="172"/>
        <v>75750.624186844128</v>
      </c>
      <c r="K240" s="285">
        <f t="shared" ca="1" si="172"/>
        <v>79777.644485538229</v>
      </c>
      <c r="L240" s="285">
        <f t="shared" ca="1" si="172"/>
        <v>84776.040493092631</v>
      </c>
      <c r="M240" s="285">
        <f t="shared" ca="1" si="172"/>
        <v>89774.436500647003</v>
      </c>
      <c r="P240" s="409" t="str">
        <f t="shared" si="159"/>
        <v>08865C</v>
      </c>
      <c r="Q240" s="397" t="s">
        <v>826</v>
      </c>
      <c r="R240" s="409" t="str">
        <f t="shared" si="152"/>
        <v>Research Associate</v>
      </c>
      <c r="S240" s="397">
        <f t="shared" si="158"/>
        <v>29</v>
      </c>
      <c r="T240" s="394" cm="1">
        <f t="array" aca="1" ref="T240" ca="1">IF($Q240="Y",VLOOKUP($P240,INDIRECT($Q$3),T$5,0)*INDIRECT($P$2),VLOOKUP($P240,INDIRECT($Q$3),T$5,0))</f>
        <v>64867.759487017662</v>
      </c>
      <c r="U240" s="394" cm="1">
        <f t="array" aca="1" ref="U240" ca="1">IF($Q240="Y",VLOOKUP($P240,INDIRECT($Q$3),U$5,0)*INDIRECT($P$2),VLOOKUP($P240,INDIRECT($Q$3),U$5,0))</f>
        <v>68426.31209995762</v>
      </c>
      <c r="V240" s="394" cm="1">
        <f t="array" aca="1" ref="V240" ca="1">IF($Q240="Y",VLOOKUP($P240,INDIRECT($Q$3),V$5,0)*INDIRECT($P$2),VLOOKUP($P240,INDIRECT($Q$3),V$5,0))</f>
        <v>71981.861714911967</v>
      </c>
      <c r="W240" s="394" cm="1">
        <f t="array" aca="1" ref="W240" ca="1">IF($Q240="Y",VLOOKUP($P240,INDIRECT($Q$3),W$5,0)*INDIRECT($P$2),VLOOKUP($P240,INDIRECT($Q$3),W$5,0))</f>
        <v>75750.624186844128</v>
      </c>
      <c r="X240" s="394" cm="1">
        <f t="array" aca="1" ref="X240" ca="1">IF($Q240="Y",VLOOKUP($P240,INDIRECT($Q$3),X$5,0)*INDIRECT($P$2),VLOOKUP($P240,INDIRECT($Q$3),X$5,0))</f>
        <v>79777.644485538229</v>
      </c>
      <c r="Y240" s="394" cm="1">
        <f t="array" aca="1" ref="Y240" ca="1">IF($Q240="Y",VLOOKUP($P240,INDIRECT($Q$3),Y$5,0)*INDIRECT($P$2),VLOOKUP($P240,INDIRECT($Q$3),Y$5,0))</f>
        <v>84776.040493092631</v>
      </c>
      <c r="Z240" s="394" cm="1">
        <f t="array" aca="1" ref="Z240" ca="1">IF($Q240="Y",VLOOKUP($P240,INDIRECT($Q$3),Z$5,0)*INDIRECT($P$2),VLOOKUP($P240,INDIRECT($Q$3),Z$5,0))</f>
        <v>89774.436500647003</v>
      </c>
      <c r="AA240" s="406" t="str">
        <f t="shared" si="157"/>
        <v>08865C</v>
      </c>
      <c r="AB240" s="406" t="str">
        <f t="shared" si="153"/>
        <v>Y</v>
      </c>
      <c r="AC240" s="412" t="str">
        <f t="shared" si="154"/>
        <v>Research Associate</v>
      </c>
      <c r="AD240" s="406">
        <f t="shared" si="155"/>
        <v>29</v>
      </c>
      <c r="AE240" s="398" t="str">
        <f t="shared" si="156"/>
        <v>E</v>
      </c>
      <c r="AF240" s="403">
        <f t="shared" ca="1" si="173"/>
        <v>31.187000000000001</v>
      </c>
      <c r="AG240" s="403">
        <f t="shared" ca="1" si="173"/>
        <v>32.897999999999996</v>
      </c>
      <c r="AH240" s="403">
        <f t="shared" ca="1" si="173"/>
        <v>34.606999999999999</v>
      </c>
      <c r="AI240" s="403">
        <f t="shared" ca="1" si="173"/>
        <v>36.418999999999997</v>
      </c>
      <c r="AJ240" s="403">
        <f t="shared" ca="1" si="173"/>
        <v>38.354999999999997</v>
      </c>
      <c r="AK240" s="403">
        <f t="shared" ca="1" si="173"/>
        <v>40.757999999999996</v>
      </c>
      <c r="AL240" s="403">
        <f t="shared" ca="1" si="173"/>
        <v>43.160999999999994</v>
      </c>
    </row>
    <row r="241" spans="1:39" ht="12.75" customHeight="1">
      <c r="A241" s="259" t="s">
        <v>16</v>
      </c>
      <c r="B241" s="584" t="s">
        <v>402</v>
      </c>
      <c r="C241" s="584">
        <v>51</v>
      </c>
      <c r="D241" s="606" t="s">
        <v>399</v>
      </c>
      <c r="E241" s="600">
        <v>455</v>
      </c>
      <c r="F241" s="586">
        <v>10</v>
      </c>
      <c r="G241" s="285">
        <f t="shared" ca="1" si="172"/>
        <v>79264.131830000042</v>
      </c>
      <c r="H241" s="285">
        <f t="shared" ca="1" si="172"/>
        <v>83249.110156895695</v>
      </c>
      <c r="I241" s="285">
        <f t="shared" ca="1" si="172"/>
        <v>87747.601139329505</v>
      </c>
      <c r="J241" s="285">
        <f t="shared" ca="1" si="172"/>
        <v>92249.09511974889</v>
      </c>
      <c r="K241" s="285">
        <f t="shared" ca="1" si="172"/>
        <v>96960.798959160515</v>
      </c>
      <c r="L241" s="285">
        <f t="shared" ca="1" si="172"/>
        <v>102860.63051585447</v>
      </c>
      <c r="M241" s="285">
        <f t="shared" ca="1" si="172"/>
        <v>108760.4620725484</v>
      </c>
      <c r="P241" s="409" t="str">
        <f t="shared" si="159"/>
        <v>08869C</v>
      </c>
      <c r="Q241" s="397" t="s">
        <v>826</v>
      </c>
      <c r="R241" s="409" t="str">
        <f t="shared" si="152"/>
        <v xml:space="preserve">Results Management Program Coordinator </v>
      </c>
      <c r="S241" s="397">
        <f t="shared" si="158"/>
        <v>51</v>
      </c>
      <c r="T241" s="394" cm="1">
        <f t="array" aca="1" ref="T241" ca="1">IF($Q241="Y",VLOOKUP($P241,INDIRECT($Q$3),T$5,0)*INDIRECT($P$2),VLOOKUP($P241,INDIRECT($Q$3),T$5,0))</f>
        <v>79264.131830000042</v>
      </c>
      <c r="U241" s="394" cm="1">
        <f t="array" aca="1" ref="U241" ca="1">IF($Q241="Y",VLOOKUP($P241,INDIRECT($Q$3),U$5,0)*INDIRECT($P$2),VLOOKUP($P241,INDIRECT($Q$3),U$5,0))</f>
        <v>83249.110156895695</v>
      </c>
      <c r="V241" s="394" cm="1">
        <f t="array" aca="1" ref="V241" ca="1">IF($Q241="Y",VLOOKUP($P241,INDIRECT($Q$3),V$5,0)*INDIRECT($P$2),VLOOKUP($P241,INDIRECT($Q$3),V$5,0))</f>
        <v>87747.601139329505</v>
      </c>
      <c r="W241" s="394" cm="1">
        <f t="array" aca="1" ref="W241" ca="1">IF($Q241="Y",VLOOKUP($P241,INDIRECT($Q$3),W$5,0)*INDIRECT($P$2),VLOOKUP($P241,INDIRECT($Q$3),W$5,0))</f>
        <v>92249.09511974889</v>
      </c>
      <c r="X241" s="394" cm="1">
        <f t="array" aca="1" ref="X241" ca="1">IF($Q241="Y",VLOOKUP($P241,INDIRECT($Q$3),X$5,0)*INDIRECT($P$2),VLOOKUP($P241,INDIRECT($Q$3),X$5,0))</f>
        <v>96960.798959160515</v>
      </c>
      <c r="Y241" s="394" cm="1">
        <f t="array" aca="1" ref="Y241" ca="1">IF($Q241="Y",VLOOKUP($P241,INDIRECT($Q$3),Y$5,0)*INDIRECT($P$2),VLOOKUP($P241,INDIRECT($Q$3),Y$5,0))</f>
        <v>102860.63051585447</v>
      </c>
      <c r="Z241" s="394" cm="1">
        <f t="array" aca="1" ref="Z241" ca="1">IF($Q241="Y",VLOOKUP($P241,INDIRECT($Q$3),Z$5,0)*INDIRECT($P$2),VLOOKUP($P241,INDIRECT($Q$3),Z$5,0))</f>
        <v>108760.4620725484</v>
      </c>
      <c r="AA241" s="406" t="str">
        <f t="shared" si="157"/>
        <v>08869C</v>
      </c>
      <c r="AB241" s="406" t="str">
        <f t="shared" si="153"/>
        <v>Y</v>
      </c>
      <c r="AC241" s="412" t="str">
        <f t="shared" si="154"/>
        <v xml:space="preserve">Results Management Program Coordinator </v>
      </c>
      <c r="AD241" s="406">
        <f t="shared" si="155"/>
        <v>51</v>
      </c>
      <c r="AE241" s="398" t="str">
        <f t="shared" si="156"/>
        <v>E</v>
      </c>
      <c r="AF241" s="403">
        <f t="shared" ca="1" si="173"/>
        <v>38.107999999999997</v>
      </c>
      <c r="AG241" s="403">
        <f t="shared" ca="1" si="173"/>
        <v>40.024000000000001</v>
      </c>
      <c r="AH241" s="403">
        <f t="shared" ca="1" si="173"/>
        <v>42.186999999999998</v>
      </c>
      <c r="AI241" s="403">
        <f t="shared" ca="1" si="173"/>
        <v>44.350999999999999</v>
      </c>
      <c r="AJ241" s="403">
        <f t="shared" ca="1" si="173"/>
        <v>46.616</v>
      </c>
      <c r="AK241" s="403">
        <f t="shared" ca="1" si="173"/>
        <v>49.452999999999996</v>
      </c>
      <c r="AL241" s="403">
        <f t="shared" ca="1" si="173"/>
        <v>52.288999999999994</v>
      </c>
    </row>
    <row r="242" spans="1:39" ht="12.75" customHeight="1">
      <c r="A242" s="259" t="s">
        <v>16</v>
      </c>
      <c r="B242" s="584" t="s">
        <v>197</v>
      </c>
      <c r="C242" s="584">
        <v>29</v>
      </c>
      <c r="D242" s="606" t="s">
        <v>198</v>
      </c>
      <c r="E242" s="600">
        <v>370</v>
      </c>
      <c r="F242" s="586">
        <v>8</v>
      </c>
      <c r="G242" s="285">
        <f t="shared" ca="1" si="172"/>
        <v>64867.759487017662</v>
      </c>
      <c r="H242" s="285">
        <f t="shared" ca="1" si="172"/>
        <v>68426.31209995762</v>
      </c>
      <c r="I242" s="285">
        <f t="shared" ca="1" si="172"/>
        <v>71981.861714911967</v>
      </c>
      <c r="J242" s="285">
        <f t="shared" ca="1" si="172"/>
        <v>75750.624186844128</v>
      </c>
      <c r="K242" s="285">
        <f t="shared" ca="1" si="172"/>
        <v>79777.644485538229</v>
      </c>
      <c r="L242" s="285">
        <f t="shared" ca="1" si="172"/>
        <v>84776.040493092631</v>
      </c>
      <c r="M242" s="285">
        <f t="shared" ca="1" si="172"/>
        <v>89774.436500647003</v>
      </c>
      <c r="P242" s="409" t="str">
        <f t="shared" si="159"/>
        <v>09135C</v>
      </c>
      <c r="Q242" s="397" t="s">
        <v>826</v>
      </c>
      <c r="R242" s="409" t="str">
        <f t="shared" si="152"/>
        <v>Security Coordinator</v>
      </c>
      <c r="S242" s="397">
        <f t="shared" si="158"/>
        <v>29</v>
      </c>
      <c r="T242" s="394" cm="1">
        <f t="array" aca="1" ref="T242" ca="1">IF($Q242="Y",VLOOKUP($P242,INDIRECT($Q$3),T$5,0)*INDIRECT($P$2),VLOOKUP($P242,INDIRECT($Q$3),T$5,0))</f>
        <v>64867.759487017662</v>
      </c>
      <c r="U242" s="394" cm="1">
        <f t="array" aca="1" ref="U242" ca="1">IF($Q242="Y",VLOOKUP($P242,INDIRECT($Q$3),U$5,0)*INDIRECT($P$2),VLOOKUP($P242,INDIRECT($Q$3),U$5,0))</f>
        <v>68426.31209995762</v>
      </c>
      <c r="V242" s="394" cm="1">
        <f t="array" aca="1" ref="V242" ca="1">IF($Q242="Y",VLOOKUP($P242,INDIRECT($Q$3),V$5,0)*INDIRECT($P$2),VLOOKUP($P242,INDIRECT($Q$3),V$5,0))</f>
        <v>71981.861714911967</v>
      </c>
      <c r="W242" s="394" cm="1">
        <f t="array" aca="1" ref="W242" ca="1">IF($Q242="Y",VLOOKUP($P242,INDIRECT($Q$3),W$5,0)*INDIRECT($P$2),VLOOKUP($P242,INDIRECT($Q$3),W$5,0))</f>
        <v>75750.624186844128</v>
      </c>
      <c r="X242" s="394" cm="1">
        <f t="array" aca="1" ref="X242" ca="1">IF($Q242="Y",VLOOKUP($P242,INDIRECT($Q$3),X$5,0)*INDIRECT($P$2),VLOOKUP($P242,INDIRECT($Q$3),X$5,0))</f>
        <v>79777.644485538229</v>
      </c>
      <c r="Y242" s="394" cm="1">
        <f t="array" aca="1" ref="Y242" ca="1">IF($Q242="Y",VLOOKUP($P242,INDIRECT($Q$3),Y$5,0)*INDIRECT($P$2),VLOOKUP($P242,INDIRECT($Q$3),Y$5,0))</f>
        <v>84776.040493092631</v>
      </c>
      <c r="Z242" s="394" cm="1">
        <f t="array" aca="1" ref="Z242" ca="1">IF($Q242="Y",VLOOKUP($P242,INDIRECT($Q$3),Z$5,0)*INDIRECT($P$2),VLOOKUP($P242,INDIRECT($Q$3),Z$5,0))</f>
        <v>89774.436500647003</v>
      </c>
      <c r="AA242" s="406" t="str">
        <f t="shared" ref="AA242:AA275" si="174">B242</f>
        <v>09135C</v>
      </c>
      <c r="AB242" s="406" t="str">
        <f t="shared" si="153"/>
        <v>Y</v>
      </c>
      <c r="AC242" s="412" t="str">
        <f t="shared" si="154"/>
        <v>Security Coordinator</v>
      </c>
      <c r="AD242" s="406">
        <f t="shared" si="155"/>
        <v>29</v>
      </c>
      <c r="AE242" s="398" t="str">
        <f t="shared" si="156"/>
        <v>E</v>
      </c>
      <c r="AF242" s="403">
        <f t="shared" ca="1" si="173"/>
        <v>31.187000000000001</v>
      </c>
      <c r="AG242" s="403">
        <f t="shared" ca="1" si="173"/>
        <v>32.897999999999996</v>
      </c>
      <c r="AH242" s="403">
        <f t="shared" ca="1" si="173"/>
        <v>34.606999999999999</v>
      </c>
      <c r="AI242" s="403">
        <f t="shared" ca="1" si="173"/>
        <v>36.418999999999997</v>
      </c>
      <c r="AJ242" s="403">
        <f t="shared" ca="1" si="173"/>
        <v>38.354999999999997</v>
      </c>
      <c r="AK242" s="403">
        <f t="shared" ca="1" si="173"/>
        <v>40.757999999999996</v>
      </c>
      <c r="AL242" s="403">
        <f t="shared" ca="1" si="173"/>
        <v>43.160999999999994</v>
      </c>
    </row>
    <row r="243" spans="1:39" ht="12.75" customHeight="1">
      <c r="A243" s="259" t="s">
        <v>16</v>
      </c>
      <c r="B243" s="584" t="s">
        <v>199</v>
      </c>
      <c r="C243" s="584">
        <v>65</v>
      </c>
      <c r="D243" s="606" t="s">
        <v>200</v>
      </c>
      <c r="E243" s="600">
        <v>508</v>
      </c>
      <c r="F243" s="586">
        <v>11</v>
      </c>
      <c r="G243" s="285">
        <f t="shared" ca="1" si="172"/>
        <v>84792.651121495786</v>
      </c>
      <c r="H243" s="285">
        <f t="shared" ca="1" si="172"/>
        <v>89249.100132131149</v>
      </c>
      <c r="I243" s="285">
        <f t="shared" ca="1" si="172"/>
        <v>93918.76199974434</v>
      </c>
      <c r="J243" s="285">
        <f t="shared" ca="1" si="172"/>
        <v>98885.72066793227</v>
      </c>
      <c r="K243" s="285">
        <f t="shared" ca="1" si="172"/>
        <v>104071.89818906919</v>
      </c>
      <c r="L243" s="285">
        <f t="shared" ca="1" si="172"/>
        <v>110386.70277615129</v>
      </c>
      <c r="M243" s="285">
        <f t="shared" ca="1" si="172"/>
        <v>116701.50736323326</v>
      </c>
      <c r="P243" s="409" t="str">
        <f t="shared" si="159"/>
        <v>09000C</v>
      </c>
      <c r="Q243" s="397" t="s">
        <v>826</v>
      </c>
      <c r="R243" s="409" t="str">
        <f t="shared" si="152"/>
        <v>Senior Applications Analyst</v>
      </c>
      <c r="S243" s="397">
        <f t="shared" si="158"/>
        <v>65</v>
      </c>
      <c r="T243" s="394" cm="1">
        <f t="array" aca="1" ref="T243" ca="1">IF($Q243="Y",VLOOKUP($P243,INDIRECT($Q$3),T$5,0)*INDIRECT($P$2),VLOOKUP($P243,INDIRECT($Q$3),T$5,0))</f>
        <v>84792.651121495786</v>
      </c>
      <c r="U243" s="394" cm="1">
        <f t="array" aca="1" ref="U243" ca="1">IF($Q243="Y",VLOOKUP($P243,INDIRECT($Q$3),U$5,0)*INDIRECT($P$2),VLOOKUP($P243,INDIRECT($Q$3),U$5,0))</f>
        <v>89249.100132131149</v>
      </c>
      <c r="V243" s="394" cm="1">
        <f t="array" aca="1" ref="V243" ca="1">IF($Q243="Y",VLOOKUP($P243,INDIRECT($Q$3),V$5,0)*INDIRECT($P$2),VLOOKUP($P243,INDIRECT($Q$3),V$5,0))</f>
        <v>93918.76199974434</v>
      </c>
      <c r="W243" s="394" cm="1">
        <f t="array" aca="1" ref="W243" ca="1">IF($Q243="Y",VLOOKUP($P243,INDIRECT($Q$3),W$5,0)*INDIRECT($P$2),VLOOKUP($P243,INDIRECT($Q$3),W$5,0))</f>
        <v>98885.72066793227</v>
      </c>
      <c r="X243" s="394" cm="1">
        <f t="array" aca="1" ref="X243" ca="1">IF($Q243="Y",VLOOKUP($P243,INDIRECT($Q$3),X$5,0)*INDIRECT($P$2),VLOOKUP($P243,INDIRECT($Q$3),X$5,0))</f>
        <v>104071.89818906919</v>
      </c>
      <c r="Y243" s="394" cm="1">
        <f t="array" aca="1" ref="Y243" ca="1">IF($Q243="Y",VLOOKUP($P243,INDIRECT($Q$3),Y$5,0)*INDIRECT($P$2),VLOOKUP($P243,INDIRECT($Q$3),Y$5,0))</f>
        <v>110386.70277615129</v>
      </c>
      <c r="Z243" s="394" cm="1">
        <f t="array" aca="1" ref="Z243" ca="1">IF($Q243="Y",VLOOKUP($P243,INDIRECT($Q$3),Z$5,0)*INDIRECT($P$2),VLOOKUP($P243,INDIRECT($Q$3),Z$5,0))</f>
        <v>116701.50736323326</v>
      </c>
      <c r="AA243" s="406" t="str">
        <f t="shared" si="174"/>
        <v>09000C</v>
      </c>
      <c r="AB243" s="406" t="str">
        <f t="shared" si="153"/>
        <v>Y</v>
      </c>
      <c r="AC243" s="412" t="str">
        <f t="shared" si="154"/>
        <v>Senior Applications Analyst</v>
      </c>
      <c r="AD243" s="406">
        <f t="shared" si="155"/>
        <v>65</v>
      </c>
      <c r="AE243" s="398" t="str">
        <f t="shared" si="156"/>
        <v>E</v>
      </c>
      <c r="AF243" s="403">
        <f t="shared" ca="1" si="173"/>
        <v>40.765999999999998</v>
      </c>
      <c r="AG243" s="403">
        <f t="shared" ca="1" si="173"/>
        <v>42.908999999999999</v>
      </c>
      <c r="AH243" s="403">
        <f t="shared" ca="1" si="173"/>
        <v>45.153999999999996</v>
      </c>
      <c r="AI243" s="403">
        <f t="shared" ca="1" si="173"/>
        <v>47.541999999999994</v>
      </c>
      <c r="AJ243" s="403">
        <f t="shared" ca="1" si="173"/>
        <v>50.034999999999997</v>
      </c>
      <c r="AK243" s="403">
        <f t="shared" ca="1" si="173"/>
        <v>53.070999999999998</v>
      </c>
      <c r="AL243" s="403">
        <f t="shared" ca="1" si="173"/>
        <v>56.106999999999999</v>
      </c>
    </row>
    <row r="244" spans="1:39" ht="12.75" customHeight="1">
      <c r="A244" s="259" t="s">
        <v>16</v>
      </c>
      <c r="B244" s="584" t="s">
        <v>403</v>
      </c>
      <c r="C244" s="584" t="s">
        <v>235</v>
      </c>
      <c r="D244" s="606" t="s">
        <v>966</v>
      </c>
      <c r="E244" s="600">
        <v>455</v>
      </c>
      <c r="F244" s="586">
        <v>10</v>
      </c>
      <c r="G244" s="285">
        <f>T244</f>
        <v>79264</v>
      </c>
      <c r="H244" s="285">
        <f t="shared" si="160"/>
        <v>83249</v>
      </c>
      <c r="I244" s="285">
        <f t="shared" si="161"/>
        <v>87748</v>
      </c>
      <c r="J244" s="285">
        <f t="shared" si="162"/>
        <v>92249</v>
      </c>
      <c r="K244" s="285">
        <f t="shared" si="163"/>
        <v>96961</v>
      </c>
      <c r="L244" s="285">
        <f t="shared" si="164"/>
        <v>102861</v>
      </c>
      <c r="M244" s="285">
        <f t="shared" si="165"/>
        <v>108760</v>
      </c>
      <c r="P244" s="409" t="str">
        <f t="shared" si="159"/>
        <v>09203C</v>
      </c>
      <c r="Q244" s="397" t="s">
        <v>826</v>
      </c>
      <c r="R244" s="409" t="str">
        <f t="shared" si="152"/>
        <v>Senior Banking Analyst</v>
      </c>
      <c r="S244" s="397" t="str">
        <f t="shared" si="158"/>
        <v>51</v>
      </c>
      <c r="T244" s="394">
        <v>79264</v>
      </c>
      <c r="U244" s="394">
        <v>83249</v>
      </c>
      <c r="V244" s="394">
        <v>87748</v>
      </c>
      <c r="W244" s="394">
        <v>92249</v>
      </c>
      <c r="X244" s="394">
        <v>96961</v>
      </c>
      <c r="Y244" s="394">
        <v>102861</v>
      </c>
      <c r="Z244" s="394">
        <v>108760</v>
      </c>
      <c r="AA244" s="406" t="str">
        <f t="shared" si="174"/>
        <v>09203C</v>
      </c>
      <c r="AB244" s="406" t="str">
        <f t="shared" si="153"/>
        <v>Y</v>
      </c>
      <c r="AC244" s="412" t="str">
        <f t="shared" si="154"/>
        <v>Senior Banking Analyst</v>
      </c>
      <c r="AD244" s="406" t="str">
        <f t="shared" si="155"/>
        <v>51</v>
      </c>
      <c r="AE244" s="398" t="str">
        <f t="shared" si="156"/>
        <v>E</v>
      </c>
      <c r="AF244" s="403">
        <f>IF($AE244="N",ROUND(T244,3),IF($AE244="E",ROUNDUP(T244/2080,3),"check"))</f>
        <v>38.107999999999997</v>
      </c>
      <c r="AG244" s="403">
        <f t="shared" si="166"/>
        <v>40.024000000000001</v>
      </c>
      <c r="AH244" s="403">
        <f t="shared" si="167"/>
        <v>42.186999999999998</v>
      </c>
      <c r="AI244" s="403">
        <f t="shared" si="168"/>
        <v>44.350999999999999</v>
      </c>
      <c r="AJ244" s="403">
        <f t="shared" si="169"/>
        <v>46.616</v>
      </c>
      <c r="AK244" s="403">
        <f t="shared" si="170"/>
        <v>49.452999999999996</v>
      </c>
      <c r="AL244" s="403">
        <f t="shared" si="171"/>
        <v>52.288999999999994</v>
      </c>
    </row>
    <row r="245" spans="1:39" ht="12.75" customHeight="1">
      <c r="A245" s="259" t="s">
        <v>16</v>
      </c>
      <c r="B245" s="584" t="s">
        <v>669</v>
      </c>
      <c r="C245" s="584">
        <v>72</v>
      </c>
      <c r="D245" s="606" t="s">
        <v>668</v>
      </c>
      <c r="E245" s="600">
        <v>463</v>
      </c>
      <c r="F245" s="586">
        <v>10</v>
      </c>
      <c r="G245" s="285">
        <f t="shared" ref="G245:M248" ca="1" si="175">T245</f>
        <v>79396.263741366609</v>
      </c>
      <c r="H245" s="285">
        <f t="shared" ca="1" si="175"/>
        <v>83591.451927254471</v>
      </c>
      <c r="I245" s="285">
        <f t="shared" ca="1" si="175"/>
        <v>87963.816994292923</v>
      </c>
      <c r="J245" s="285">
        <f t="shared" ca="1" si="175"/>
        <v>92588.433892122062</v>
      </c>
      <c r="K245" s="285">
        <f t="shared" ca="1" si="175"/>
        <v>97477.314612684306</v>
      </c>
      <c r="L245" s="285">
        <f t="shared" ca="1" si="175"/>
        <v>103368.5194018175</v>
      </c>
      <c r="M245" s="285">
        <f t="shared" ca="1" si="175"/>
        <v>109258.78584175243</v>
      </c>
      <c r="P245" s="409" t="str">
        <f t="shared" si="159"/>
        <v>01446C</v>
      </c>
      <c r="Q245" s="397" t="s">
        <v>826</v>
      </c>
      <c r="R245" s="409" t="str">
        <f t="shared" si="152"/>
        <v>Senior Business Analyst</v>
      </c>
      <c r="S245" s="397">
        <f t="shared" si="158"/>
        <v>72</v>
      </c>
      <c r="T245" s="394" cm="1">
        <f t="array" aca="1" ref="T245" ca="1">IF($Q245="Y",VLOOKUP($P245,INDIRECT($Q$3),T$5,0)*INDIRECT($P$2),VLOOKUP($P245,INDIRECT($Q$3),T$5,0))</f>
        <v>79396.263741366609</v>
      </c>
      <c r="U245" s="394" cm="1">
        <f t="array" aca="1" ref="U245" ca="1">IF($Q245="Y",VLOOKUP($P245,INDIRECT($Q$3),U$5,0)*INDIRECT($P$2),VLOOKUP($P245,INDIRECT($Q$3),U$5,0))</f>
        <v>83591.451927254471</v>
      </c>
      <c r="V245" s="394" cm="1">
        <f t="array" aca="1" ref="V245" ca="1">IF($Q245="Y",VLOOKUP($P245,INDIRECT($Q$3),V$5,0)*INDIRECT($P$2),VLOOKUP($P245,INDIRECT($Q$3),V$5,0))</f>
        <v>87963.816994292923</v>
      </c>
      <c r="W245" s="394" cm="1">
        <f t="array" aca="1" ref="W245" ca="1">IF($Q245="Y",VLOOKUP($P245,INDIRECT($Q$3),W$5,0)*INDIRECT($P$2),VLOOKUP($P245,INDIRECT($Q$3),W$5,0))</f>
        <v>92588.433892122062</v>
      </c>
      <c r="X245" s="394" cm="1">
        <f t="array" aca="1" ref="X245" ca="1">IF($Q245="Y",VLOOKUP($P245,INDIRECT($Q$3),X$5,0)*INDIRECT($P$2),VLOOKUP($P245,INDIRECT($Q$3),X$5,0))</f>
        <v>97477.314612684306</v>
      </c>
      <c r="Y245" s="394" cm="1">
        <f t="array" aca="1" ref="Y245" ca="1">IF($Q245="Y",VLOOKUP($P245,INDIRECT($Q$3),Y$5,0)*INDIRECT($P$2),VLOOKUP($P245,INDIRECT($Q$3),Y$5,0))</f>
        <v>103368.5194018175</v>
      </c>
      <c r="Z245" s="394" cm="1">
        <f t="array" aca="1" ref="Z245" ca="1">IF($Q245="Y",VLOOKUP($P245,INDIRECT($Q$3),Z$5,0)*INDIRECT($P$2),VLOOKUP($P245,INDIRECT($Q$3),Z$5,0))</f>
        <v>109258.78584175243</v>
      </c>
      <c r="AA245" s="406" t="str">
        <f t="shared" si="174"/>
        <v>01446C</v>
      </c>
      <c r="AB245" s="406" t="str">
        <f t="shared" si="153"/>
        <v>Y</v>
      </c>
      <c r="AC245" s="412" t="str">
        <f t="shared" si="154"/>
        <v>Senior Business Analyst</v>
      </c>
      <c r="AD245" s="406">
        <f t="shared" si="155"/>
        <v>72</v>
      </c>
      <c r="AE245" s="398" t="str">
        <f t="shared" si="156"/>
        <v>E</v>
      </c>
      <c r="AF245" s="403">
        <f t="shared" ref="AF245:AL248" ca="1" si="176">IF($AE245="N",ROUND(T245,3),IF($AE245="E",ROUNDUP(T245/2080,3),"check"))</f>
        <v>38.171999999999997</v>
      </c>
      <c r="AG245" s="403">
        <f t="shared" ca="1" si="176"/>
        <v>40.189</v>
      </c>
      <c r="AH245" s="403">
        <f t="shared" ca="1" si="176"/>
        <v>42.290999999999997</v>
      </c>
      <c r="AI245" s="403">
        <f t="shared" ca="1" si="176"/>
        <v>44.513999999999996</v>
      </c>
      <c r="AJ245" s="403">
        <f t="shared" ca="1" si="176"/>
        <v>46.864999999999995</v>
      </c>
      <c r="AK245" s="403">
        <f t="shared" ca="1" si="176"/>
        <v>49.696999999999996</v>
      </c>
      <c r="AL245" s="403">
        <f t="shared" ca="1" si="176"/>
        <v>52.528999999999996</v>
      </c>
    </row>
    <row r="246" spans="1:39" ht="12.75" customHeight="1">
      <c r="A246" s="259" t="s">
        <v>16</v>
      </c>
      <c r="B246" s="584" t="s">
        <v>201</v>
      </c>
      <c r="C246" s="584">
        <v>51</v>
      </c>
      <c r="D246" s="606" t="s">
        <v>202</v>
      </c>
      <c r="E246" s="600">
        <v>458</v>
      </c>
      <c r="F246" s="586">
        <v>10</v>
      </c>
      <c r="G246" s="285">
        <f t="shared" si="175"/>
        <v>79264</v>
      </c>
      <c r="H246" s="285">
        <f t="shared" si="175"/>
        <v>83249</v>
      </c>
      <c r="I246" s="285">
        <f t="shared" si="175"/>
        <v>87748</v>
      </c>
      <c r="J246" s="285">
        <f t="shared" si="175"/>
        <v>92249</v>
      </c>
      <c r="K246" s="285">
        <f t="shared" si="175"/>
        <v>96961</v>
      </c>
      <c r="L246" s="285">
        <f t="shared" si="175"/>
        <v>102861</v>
      </c>
      <c r="M246" s="285">
        <f t="shared" si="175"/>
        <v>108760</v>
      </c>
      <c r="P246" s="409" t="str">
        <f t="shared" si="159"/>
        <v>09162C</v>
      </c>
      <c r="Q246" s="397" t="s">
        <v>826</v>
      </c>
      <c r="R246" s="409" t="str">
        <f t="shared" si="152"/>
        <v>Senior City Planner</v>
      </c>
      <c r="S246" s="397">
        <f t="shared" si="158"/>
        <v>51</v>
      </c>
      <c r="T246" s="463">
        <v>79264</v>
      </c>
      <c r="U246" s="463">
        <v>83249</v>
      </c>
      <c r="V246" s="463">
        <v>87748</v>
      </c>
      <c r="W246" s="463">
        <v>92249</v>
      </c>
      <c r="X246" s="463">
        <v>96961</v>
      </c>
      <c r="Y246" s="463">
        <v>102861</v>
      </c>
      <c r="Z246" s="463">
        <v>108760</v>
      </c>
      <c r="AA246" s="406" t="str">
        <f t="shared" si="174"/>
        <v>09162C</v>
      </c>
      <c r="AB246" s="406" t="str">
        <f t="shared" si="153"/>
        <v>Y</v>
      </c>
      <c r="AC246" s="412" t="str">
        <f t="shared" si="154"/>
        <v>Senior City Planner</v>
      </c>
      <c r="AD246" s="406">
        <f t="shared" si="155"/>
        <v>51</v>
      </c>
      <c r="AE246" s="398" t="str">
        <f t="shared" si="156"/>
        <v>E</v>
      </c>
      <c r="AF246" s="403">
        <f t="shared" si="176"/>
        <v>38.107999999999997</v>
      </c>
      <c r="AG246" s="403">
        <f t="shared" si="176"/>
        <v>40.024000000000001</v>
      </c>
      <c r="AH246" s="403">
        <f t="shared" si="176"/>
        <v>42.186999999999998</v>
      </c>
      <c r="AI246" s="403">
        <f t="shared" si="176"/>
        <v>44.350999999999999</v>
      </c>
      <c r="AJ246" s="403">
        <f t="shared" si="176"/>
        <v>46.616</v>
      </c>
      <c r="AK246" s="403">
        <f t="shared" si="176"/>
        <v>49.452999999999996</v>
      </c>
      <c r="AL246" s="403">
        <f t="shared" si="176"/>
        <v>52.288999999999994</v>
      </c>
    </row>
    <row r="247" spans="1:39" ht="12.75" customHeight="1">
      <c r="A247" s="259" t="s">
        <v>16</v>
      </c>
      <c r="B247" s="584" t="s">
        <v>203</v>
      </c>
      <c r="C247" s="584">
        <v>99</v>
      </c>
      <c r="D247" s="606" t="s">
        <v>204</v>
      </c>
      <c r="E247" s="600">
        <v>420</v>
      </c>
      <c r="F247" s="586">
        <v>9</v>
      </c>
      <c r="G247" s="285">
        <f t="shared" ca="1" si="175"/>
        <v>72539.72564769951</v>
      </c>
      <c r="H247" s="285">
        <f t="shared" ca="1" si="175"/>
        <v>76359.884430155304</v>
      </c>
      <c r="I247" s="285">
        <f t="shared" ca="1" si="175"/>
        <v>80390.832650214536</v>
      </c>
      <c r="J247" s="285">
        <f t="shared" ca="1" si="175"/>
        <v>84587.810622901816</v>
      </c>
      <c r="K247" s="285">
        <f t="shared" ca="1" si="175"/>
        <v>89041.776154203108</v>
      </c>
      <c r="L247" s="285">
        <f t="shared" ca="1" si="175"/>
        <v>94430.079602493541</v>
      </c>
      <c r="M247" s="285">
        <f t="shared" ca="1" si="175"/>
        <v>99817.205112838943</v>
      </c>
      <c r="P247" s="409" t="str">
        <f t="shared" si="159"/>
        <v>52446C</v>
      </c>
      <c r="Q247" s="397" t="s">
        <v>826</v>
      </c>
      <c r="R247" s="409" t="str">
        <f t="shared" si="152"/>
        <v>Senior Construction Management Specialist</v>
      </c>
      <c r="S247" s="397">
        <f t="shared" si="158"/>
        <v>99</v>
      </c>
      <c r="T247" s="394" cm="1">
        <f t="array" aca="1" ref="T247" ca="1">IF($Q247="Y",VLOOKUP($P247,INDIRECT($Q$3),T$5,0)*INDIRECT($P$2),VLOOKUP($P247,INDIRECT($Q$3),T$5,0))</f>
        <v>72539.72564769951</v>
      </c>
      <c r="U247" s="394" cm="1">
        <f t="array" aca="1" ref="U247" ca="1">IF($Q247="Y",VLOOKUP($P247,INDIRECT($Q$3),U$5,0)*INDIRECT($P$2),VLOOKUP($P247,INDIRECT($Q$3),U$5,0))</f>
        <v>76359.884430155304</v>
      </c>
      <c r="V247" s="394" cm="1">
        <f t="array" aca="1" ref="V247" ca="1">IF($Q247="Y",VLOOKUP($P247,INDIRECT($Q$3),V$5,0)*INDIRECT($P$2),VLOOKUP($P247,INDIRECT($Q$3),V$5,0))</f>
        <v>80390.832650214536</v>
      </c>
      <c r="W247" s="394" cm="1">
        <f t="array" aca="1" ref="W247" ca="1">IF($Q247="Y",VLOOKUP($P247,INDIRECT($Q$3),W$5,0)*INDIRECT($P$2),VLOOKUP($P247,INDIRECT($Q$3),W$5,0))</f>
        <v>84587.810622901816</v>
      </c>
      <c r="X247" s="394" cm="1">
        <f t="array" aca="1" ref="X247" ca="1">IF($Q247="Y",VLOOKUP($P247,INDIRECT($Q$3),X$5,0)*INDIRECT($P$2),VLOOKUP($P247,INDIRECT($Q$3),X$5,0))</f>
        <v>89041.776154203108</v>
      </c>
      <c r="Y247" s="394" cm="1">
        <f t="array" aca="1" ref="Y247" ca="1">IF($Q247="Y",VLOOKUP($P247,INDIRECT($Q$3),Y$5,0)*INDIRECT($P$2),VLOOKUP($P247,INDIRECT($Q$3),Y$5,0))</f>
        <v>94430.079602493541</v>
      </c>
      <c r="Z247" s="394" cm="1">
        <f t="array" aca="1" ref="Z247" ca="1">IF($Q247="Y",VLOOKUP($P247,INDIRECT($Q$3),Z$5,0)*INDIRECT($P$2),VLOOKUP($P247,INDIRECT($Q$3),Z$5,0))</f>
        <v>99817.205112838943</v>
      </c>
      <c r="AA247" s="406" t="str">
        <f t="shared" si="174"/>
        <v>52446C</v>
      </c>
      <c r="AB247" s="406" t="str">
        <f t="shared" si="153"/>
        <v>Y</v>
      </c>
      <c r="AC247" s="412" t="str">
        <f t="shared" si="154"/>
        <v>Senior Construction Management Specialist</v>
      </c>
      <c r="AD247" s="406">
        <f t="shared" si="155"/>
        <v>99</v>
      </c>
      <c r="AE247" s="398" t="str">
        <f t="shared" si="156"/>
        <v>E</v>
      </c>
      <c r="AF247" s="403">
        <f t="shared" ca="1" si="176"/>
        <v>34.875</v>
      </c>
      <c r="AG247" s="403">
        <f t="shared" ca="1" si="176"/>
        <v>36.711999999999996</v>
      </c>
      <c r="AH247" s="403">
        <f t="shared" ca="1" si="176"/>
        <v>38.65</v>
      </c>
      <c r="AI247" s="403">
        <f t="shared" ca="1" si="176"/>
        <v>40.667999999999999</v>
      </c>
      <c r="AJ247" s="403">
        <f t="shared" ca="1" si="176"/>
        <v>42.808999999999997</v>
      </c>
      <c r="AK247" s="403">
        <f t="shared" ca="1" si="176"/>
        <v>45.4</v>
      </c>
      <c r="AL247" s="403">
        <f t="shared" ca="1" si="176"/>
        <v>47.989999999999995</v>
      </c>
    </row>
    <row r="248" spans="1:39" ht="12.75" customHeight="1">
      <c r="A248" s="259" t="s">
        <v>16</v>
      </c>
      <c r="B248" s="584" t="s">
        <v>205</v>
      </c>
      <c r="C248" s="584">
        <v>102</v>
      </c>
      <c r="D248" s="606" t="s">
        <v>206</v>
      </c>
      <c r="E248" s="600">
        <v>518</v>
      </c>
      <c r="F248" s="586">
        <v>11</v>
      </c>
      <c r="G248" s="285">
        <f t="shared" ca="1" si="175"/>
        <v>86652.371738004134</v>
      </c>
      <c r="H248" s="285">
        <f t="shared" ca="1" si="175"/>
        <v>91213.174928639171</v>
      </c>
      <c r="I248" s="285">
        <f t="shared" ca="1" si="175"/>
        <v>96013.64138250926</v>
      </c>
      <c r="J248" s="285">
        <f t="shared" ca="1" si="175"/>
        <v>101066.76206890009</v>
      </c>
      <c r="K248" s="285">
        <f t="shared" ca="1" si="175"/>
        <v>106385.53396309342</v>
      </c>
      <c r="L248" s="285">
        <f t="shared" ca="1" si="175"/>
        <v>112449.56581421082</v>
      </c>
      <c r="M248" s="285">
        <f t="shared" ca="1" si="175"/>
        <v>118513.5976653282</v>
      </c>
      <c r="N248" s="169"/>
      <c r="O248" s="169"/>
      <c r="P248" s="409" t="str">
        <f t="shared" si="159"/>
        <v>52873C</v>
      </c>
      <c r="Q248" s="397" t="s">
        <v>826</v>
      </c>
      <c r="R248" s="409" t="str">
        <f t="shared" si="152"/>
        <v>Senior Contract Management Specialist</v>
      </c>
      <c r="S248" s="397">
        <f t="shared" si="158"/>
        <v>102</v>
      </c>
      <c r="T248" s="394" cm="1">
        <f t="array" aca="1" ref="T248" ca="1">IF($Q248="Y",VLOOKUP($P248,INDIRECT($Q$3),T$5,0)*INDIRECT($P$2),VLOOKUP($P248,INDIRECT($Q$3),T$5,0))</f>
        <v>86652.371738004134</v>
      </c>
      <c r="U248" s="394" cm="1">
        <f t="array" aca="1" ref="U248" ca="1">IF($Q248="Y",VLOOKUP($P248,INDIRECT($Q$3),U$5,0)*INDIRECT($P$2),VLOOKUP($P248,INDIRECT($Q$3),U$5,0))</f>
        <v>91213.174928639171</v>
      </c>
      <c r="V248" s="394" cm="1">
        <f t="array" aca="1" ref="V248" ca="1">IF($Q248="Y",VLOOKUP($P248,INDIRECT($Q$3),V$5,0)*INDIRECT($P$2),VLOOKUP($P248,INDIRECT($Q$3),V$5,0))</f>
        <v>96013.64138250926</v>
      </c>
      <c r="W248" s="394" cm="1">
        <f t="array" aca="1" ref="W248" ca="1">IF($Q248="Y",VLOOKUP($P248,INDIRECT($Q$3),W$5,0)*INDIRECT($P$2),VLOOKUP($P248,INDIRECT($Q$3),W$5,0))</f>
        <v>101066.76206890009</v>
      </c>
      <c r="X248" s="394" cm="1">
        <f t="array" aca="1" ref="X248" ca="1">IF($Q248="Y",VLOOKUP($P248,INDIRECT($Q$3),X$5,0)*INDIRECT($P$2),VLOOKUP($P248,INDIRECT($Q$3),X$5,0))</f>
        <v>106385.53396309342</v>
      </c>
      <c r="Y248" s="394" cm="1">
        <f t="array" aca="1" ref="Y248" ca="1">IF($Q248="Y",VLOOKUP($P248,INDIRECT($Q$3),Y$5,0)*INDIRECT($P$2),VLOOKUP($P248,INDIRECT($Q$3),Y$5,0))</f>
        <v>112449.56581421082</v>
      </c>
      <c r="Z248" s="394" cm="1">
        <f t="array" aca="1" ref="Z248" ca="1">IF($Q248="Y",VLOOKUP($P248,INDIRECT($Q$3),Z$5,0)*INDIRECT($P$2),VLOOKUP($P248,INDIRECT($Q$3),Z$5,0))</f>
        <v>118513.5976653282</v>
      </c>
      <c r="AA248" s="406" t="str">
        <f t="shared" si="174"/>
        <v>52873C</v>
      </c>
      <c r="AB248" s="406" t="str">
        <f t="shared" si="153"/>
        <v>Y</v>
      </c>
      <c r="AC248" s="412" t="str">
        <f t="shared" si="154"/>
        <v>Senior Contract Management Specialist</v>
      </c>
      <c r="AD248" s="406">
        <f t="shared" si="155"/>
        <v>102</v>
      </c>
      <c r="AE248" s="398" t="str">
        <f t="shared" si="156"/>
        <v>E</v>
      </c>
      <c r="AF248" s="403">
        <f t="shared" ca="1" si="176"/>
        <v>41.66</v>
      </c>
      <c r="AG248" s="403">
        <f t="shared" ca="1" si="176"/>
        <v>43.852999999999994</v>
      </c>
      <c r="AH248" s="403">
        <f t="shared" ca="1" si="176"/>
        <v>46.160999999999994</v>
      </c>
      <c r="AI248" s="403">
        <f t="shared" ca="1" si="176"/>
        <v>48.589999999999996</v>
      </c>
      <c r="AJ248" s="403">
        <f t="shared" ca="1" si="176"/>
        <v>51.146999999999998</v>
      </c>
      <c r="AK248" s="403">
        <f t="shared" ca="1" si="176"/>
        <v>54.062999999999995</v>
      </c>
      <c r="AL248" s="403">
        <f t="shared" ca="1" si="176"/>
        <v>56.977999999999994</v>
      </c>
    </row>
    <row r="249" spans="1:39" ht="12.75" customHeight="1">
      <c r="A249" s="259" t="s">
        <v>16</v>
      </c>
      <c r="B249" s="584" t="s">
        <v>982</v>
      </c>
      <c r="C249" s="584" t="s">
        <v>235</v>
      </c>
      <c r="D249" s="606" t="s">
        <v>983</v>
      </c>
      <c r="E249" s="600">
        <v>455</v>
      </c>
      <c r="F249" s="586">
        <v>10</v>
      </c>
      <c r="G249" s="285">
        <f>T249</f>
        <v>79264</v>
      </c>
      <c r="H249" s="285">
        <f t="shared" si="160"/>
        <v>83249</v>
      </c>
      <c r="I249" s="285">
        <f t="shared" si="161"/>
        <v>87748</v>
      </c>
      <c r="J249" s="285">
        <f t="shared" si="162"/>
        <v>92249</v>
      </c>
      <c r="K249" s="285">
        <f t="shared" si="163"/>
        <v>96961</v>
      </c>
      <c r="L249" s="285">
        <f t="shared" si="164"/>
        <v>102861</v>
      </c>
      <c r="M249" s="285">
        <f t="shared" si="165"/>
        <v>108760</v>
      </c>
      <c r="N249" s="169"/>
      <c r="O249" s="169"/>
      <c r="P249" s="409" t="str">
        <f t="shared" si="159"/>
        <v>59479C</v>
      </c>
      <c r="Q249" s="397" t="s">
        <v>826</v>
      </c>
      <c r="R249" s="409" t="str">
        <f t="shared" si="152"/>
        <v>Senior Debt Analyst</v>
      </c>
      <c r="S249" s="397" t="str">
        <f t="shared" si="158"/>
        <v>51</v>
      </c>
      <c r="T249" s="394">
        <v>79264</v>
      </c>
      <c r="U249" s="394">
        <v>83249</v>
      </c>
      <c r="V249" s="394">
        <v>87748</v>
      </c>
      <c r="W249" s="394">
        <v>92249</v>
      </c>
      <c r="X249" s="394">
        <v>96961</v>
      </c>
      <c r="Y249" s="394">
        <v>102861</v>
      </c>
      <c r="Z249" s="394">
        <v>108760</v>
      </c>
      <c r="AA249" s="406" t="str">
        <f t="shared" si="174"/>
        <v>59479C</v>
      </c>
      <c r="AB249" s="406" t="str">
        <f t="shared" si="153"/>
        <v>Y</v>
      </c>
      <c r="AC249" s="412" t="str">
        <f t="shared" si="154"/>
        <v>Senior Debt Analyst</v>
      </c>
      <c r="AD249" s="406" t="str">
        <f t="shared" si="155"/>
        <v>51</v>
      </c>
      <c r="AE249" s="398" t="str">
        <f t="shared" si="156"/>
        <v>E</v>
      </c>
      <c r="AF249" s="403">
        <f>IF($AE249="N",ROUND(T249,3),IF($AE249="E",ROUNDUP(T249/2080,3),"check"))</f>
        <v>38.107999999999997</v>
      </c>
      <c r="AG249" s="403">
        <f t="shared" si="166"/>
        <v>40.024000000000001</v>
      </c>
      <c r="AH249" s="403">
        <f t="shared" si="167"/>
        <v>42.186999999999998</v>
      </c>
      <c r="AI249" s="403">
        <f t="shared" si="168"/>
        <v>44.350999999999999</v>
      </c>
      <c r="AJ249" s="403">
        <f t="shared" si="169"/>
        <v>46.616</v>
      </c>
      <c r="AK249" s="403">
        <f t="shared" si="170"/>
        <v>49.452999999999996</v>
      </c>
      <c r="AL249" s="403">
        <f t="shared" si="171"/>
        <v>52.288999999999994</v>
      </c>
    </row>
    <row r="250" spans="1:39" s="23" customFormat="1" ht="12.75" customHeight="1">
      <c r="A250" s="259" t="s">
        <v>16</v>
      </c>
      <c r="B250" s="584" t="s">
        <v>207</v>
      </c>
      <c r="C250" s="584">
        <v>98</v>
      </c>
      <c r="D250" s="606" t="s">
        <v>208</v>
      </c>
      <c r="E250" s="600">
        <v>523</v>
      </c>
      <c r="F250" s="586">
        <v>11</v>
      </c>
      <c r="G250" s="285">
        <f t="shared" ref="G250:M251" ca="1" si="177">T250</f>
        <v>86652.371738004134</v>
      </c>
      <c r="H250" s="285">
        <f t="shared" ca="1" si="177"/>
        <v>91213.174928639171</v>
      </c>
      <c r="I250" s="285">
        <f t="shared" ca="1" si="177"/>
        <v>96013.64138250926</v>
      </c>
      <c r="J250" s="285">
        <f t="shared" ca="1" si="177"/>
        <v>101066.76206890009</v>
      </c>
      <c r="K250" s="285">
        <f t="shared" ca="1" si="177"/>
        <v>106385.53396309342</v>
      </c>
      <c r="L250" s="285">
        <f t="shared" ca="1" si="177"/>
        <v>112157.29279262977</v>
      </c>
      <c r="M250" s="285">
        <f t="shared" ca="1" si="177"/>
        <v>117929.05162216608</v>
      </c>
      <c r="N250" s="169"/>
      <c r="O250" s="169"/>
      <c r="P250" s="409" t="str">
        <f t="shared" si="159"/>
        <v>52875C</v>
      </c>
      <c r="Q250" s="397" t="s">
        <v>826</v>
      </c>
      <c r="R250" s="409" t="str">
        <f t="shared" si="152"/>
        <v>Senior Development Finance Analyst</v>
      </c>
      <c r="S250" s="397">
        <f t="shared" si="158"/>
        <v>98</v>
      </c>
      <c r="T250" s="394" cm="1">
        <f t="array" aca="1" ref="T250" ca="1">IF($Q250="Y",VLOOKUP($P250,INDIRECT($Q$3),T$5,0)*INDIRECT($P$2),VLOOKUP($P250,INDIRECT($Q$3),T$5,0))</f>
        <v>86652.371738004134</v>
      </c>
      <c r="U250" s="394" cm="1">
        <f t="array" aca="1" ref="U250" ca="1">IF($Q250="Y",VLOOKUP($P250,INDIRECT($Q$3),U$5,0)*INDIRECT($P$2),VLOOKUP($P250,INDIRECT($Q$3),U$5,0))</f>
        <v>91213.174928639171</v>
      </c>
      <c r="V250" s="394" cm="1">
        <f t="array" aca="1" ref="V250" ca="1">IF($Q250="Y",VLOOKUP($P250,INDIRECT($Q$3),V$5,0)*INDIRECT($P$2),VLOOKUP($P250,INDIRECT($Q$3),V$5,0))</f>
        <v>96013.64138250926</v>
      </c>
      <c r="W250" s="394" cm="1">
        <f t="array" aca="1" ref="W250" ca="1">IF($Q250="Y",VLOOKUP($P250,INDIRECT($Q$3),W$5,0)*INDIRECT($P$2),VLOOKUP($P250,INDIRECT($Q$3),W$5,0))</f>
        <v>101066.76206890009</v>
      </c>
      <c r="X250" s="394" cm="1">
        <f t="array" aca="1" ref="X250" ca="1">IF($Q250="Y",VLOOKUP($P250,INDIRECT($Q$3),X$5,0)*INDIRECT($P$2),VLOOKUP($P250,INDIRECT($Q$3),X$5,0))</f>
        <v>106385.53396309342</v>
      </c>
      <c r="Y250" s="394" cm="1">
        <f t="array" aca="1" ref="Y250" ca="1">IF($Q250="Y",VLOOKUP($P250,INDIRECT($Q$3),Y$5,0)*INDIRECT($P$2),VLOOKUP($P250,INDIRECT($Q$3),Y$5,0))</f>
        <v>112157.29279262977</v>
      </c>
      <c r="Z250" s="394" cm="1">
        <f t="array" aca="1" ref="Z250" ca="1">IF($Q250="Y",VLOOKUP($P250,INDIRECT($Q$3),Z$5,0)*INDIRECT($P$2),VLOOKUP($P250,INDIRECT($Q$3),Z$5,0))</f>
        <v>117929.05162216608</v>
      </c>
      <c r="AA250" s="406" t="str">
        <f t="shared" si="174"/>
        <v>52875C</v>
      </c>
      <c r="AB250" s="406" t="str">
        <f t="shared" si="153"/>
        <v>Y</v>
      </c>
      <c r="AC250" s="412" t="str">
        <f t="shared" si="154"/>
        <v>Senior Development Finance Analyst</v>
      </c>
      <c r="AD250" s="406">
        <f t="shared" si="155"/>
        <v>98</v>
      </c>
      <c r="AE250" s="398" t="str">
        <f t="shared" si="156"/>
        <v>E</v>
      </c>
      <c r="AF250" s="403">
        <f t="shared" ref="AF250:AL251" ca="1" si="178">IF($AE250="N",ROUND(T250,3),IF($AE250="E",ROUNDUP(T250/2080,3),"check"))</f>
        <v>41.66</v>
      </c>
      <c r="AG250" s="403">
        <f t="shared" ca="1" si="178"/>
        <v>43.852999999999994</v>
      </c>
      <c r="AH250" s="403">
        <f t="shared" ca="1" si="178"/>
        <v>46.160999999999994</v>
      </c>
      <c r="AI250" s="403">
        <f t="shared" ca="1" si="178"/>
        <v>48.589999999999996</v>
      </c>
      <c r="AJ250" s="403">
        <f t="shared" ca="1" si="178"/>
        <v>51.146999999999998</v>
      </c>
      <c r="AK250" s="403">
        <f t="shared" ca="1" si="178"/>
        <v>53.921999999999997</v>
      </c>
      <c r="AL250" s="403">
        <f t="shared" ca="1" si="178"/>
        <v>56.696999999999996</v>
      </c>
      <c r="AM250" s="9"/>
    </row>
    <row r="251" spans="1:39" s="23" customFormat="1" ht="12.75" customHeight="1">
      <c r="A251" s="259" t="s">
        <v>16</v>
      </c>
      <c r="B251" s="584" t="s">
        <v>209</v>
      </c>
      <c r="C251" s="584">
        <v>58</v>
      </c>
      <c r="D251" s="606" t="s">
        <v>680</v>
      </c>
      <c r="E251" s="586">
        <v>493</v>
      </c>
      <c r="F251" s="586">
        <v>10</v>
      </c>
      <c r="G251" s="285">
        <f t="shared" ca="1" si="177"/>
        <v>83591.451927254471</v>
      </c>
      <c r="H251" s="285">
        <f t="shared" ca="1" si="177"/>
        <v>88261.113794867648</v>
      </c>
      <c r="I251" s="285">
        <f t="shared" ca="1" si="177"/>
        <v>92675.520833704562</v>
      </c>
      <c r="J251" s="285">
        <f t="shared" ca="1" si="177"/>
        <v>97303.140729519291</v>
      </c>
      <c r="K251" s="285">
        <f t="shared" ca="1" si="177"/>
        <v>102189.01845209593</v>
      </c>
      <c r="L251" s="285">
        <f t="shared" ca="1" si="177"/>
        <v>108234.52326840248</v>
      </c>
      <c r="M251" s="285">
        <f t="shared" ca="1" si="177"/>
        <v>114280.02808470896</v>
      </c>
      <c r="N251" s="169"/>
      <c r="O251" s="169"/>
      <c r="P251" s="409" t="str">
        <f t="shared" si="159"/>
        <v>52340C</v>
      </c>
      <c r="Q251" s="397" t="s">
        <v>826</v>
      </c>
      <c r="R251" s="409" t="str">
        <f t="shared" si="152"/>
        <v>Senior Economic Development Specialist</v>
      </c>
      <c r="S251" s="397">
        <f t="shared" si="158"/>
        <v>58</v>
      </c>
      <c r="T251" s="394" cm="1">
        <f t="array" aca="1" ref="T251" ca="1">IF($Q251="Y",VLOOKUP($P251,INDIRECT($Q$3),T$5,0)*INDIRECT($P$2),VLOOKUP($P251,INDIRECT($Q$3),T$5,0))</f>
        <v>83591.451927254471</v>
      </c>
      <c r="U251" s="394" cm="1">
        <f t="array" aca="1" ref="U251" ca="1">IF($Q251="Y",VLOOKUP($P251,INDIRECT($Q$3),U$5,0)*INDIRECT($P$2),VLOOKUP($P251,INDIRECT($Q$3),U$5,0))</f>
        <v>88261.113794867648</v>
      </c>
      <c r="V251" s="394" cm="1">
        <f t="array" aca="1" ref="V251" ca="1">IF($Q251="Y",VLOOKUP($P251,INDIRECT($Q$3),V$5,0)*INDIRECT($P$2),VLOOKUP($P251,INDIRECT($Q$3),V$5,0))</f>
        <v>92675.520833704562</v>
      </c>
      <c r="W251" s="394" cm="1">
        <f t="array" aca="1" ref="W251" ca="1">IF($Q251="Y",VLOOKUP($P251,INDIRECT($Q$3),W$5,0)*INDIRECT($P$2),VLOOKUP($P251,INDIRECT($Q$3),W$5,0))</f>
        <v>97303.140729519291</v>
      </c>
      <c r="X251" s="394" cm="1">
        <f t="array" aca="1" ref="X251" ca="1">IF($Q251="Y",VLOOKUP($P251,INDIRECT($Q$3),X$5,0)*INDIRECT($P$2),VLOOKUP($P251,INDIRECT($Q$3),X$5,0))</f>
        <v>102189.01845209593</v>
      </c>
      <c r="Y251" s="394" cm="1">
        <f t="array" aca="1" ref="Y251" ca="1">IF($Q251="Y",VLOOKUP($P251,INDIRECT($Q$3),Y$5,0)*INDIRECT($P$2),VLOOKUP($P251,INDIRECT($Q$3),Y$5,0))</f>
        <v>108234.52326840248</v>
      </c>
      <c r="Z251" s="394" cm="1">
        <f t="array" aca="1" ref="Z251" ca="1">IF($Q251="Y",VLOOKUP($P251,INDIRECT($Q$3),Z$5,0)*INDIRECT($P$2),VLOOKUP($P251,INDIRECT($Q$3),Z$5,0))</f>
        <v>114280.02808470896</v>
      </c>
      <c r="AA251" s="406" t="str">
        <f t="shared" si="174"/>
        <v>52340C</v>
      </c>
      <c r="AB251" s="406" t="str">
        <f t="shared" si="153"/>
        <v>Y</v>
      </c>
      <c r="AC251" s="412" t="str">
        <f t="shared" si="154"/>
        <v>Senior Economic Development Specialist</v>
      </c>
      <c r="AD251" s="406">
        <f t="shared" si="155"/>
        <v>58</v>
      </c>
      <c r="AE251" s="398" t="str">
        <f t="shared" si="156"/>
        <v>E</v>
      </c>
      <c r="AF251" s="403">
        <f t="shared" ca="1" si="178"/>
        <v>40.189</v>
      </c>
      <c r="AG251" s="403">
        <f t="shared" ca="1" si="178"/>
        <v>42.433999999999997</v>
      </c>
      <c r="AH251" s="403">
        <f t="shared" ca="1" si="178"/>
        <v>44.555999999999997</v>
      </c>
      <c r="AI251" s="403">
        <f t="shared" ca="1" si="178"/>
        <v>46.780999999999999</v>
      </c>
      <c r="AJ251" s="403">
        <f t="shared" ca="1" si="178"/>
        <v>49.129999999999995</v>
      </c>
      <c r="AK251" s="403">
        <f t="shared" ca="1" si="178"/>
        <v>52.035999999999994</v>
      </c>
      <c r="AL251" s="403">
        <f t="shared" ca="1" si="178"/>
        <v>54.942999999999998</v>
      </c>
      <c r="AM251" s="9"/>
    </row>
    <row r="252" spans="1:39" s="23" customFormat="1" ht="12.75" customHeight="1">
      <c r="A252" s="259" t="s">
        <v>16</v>
      </c>
      <c r="B252" s="584" t="s">
        <v>1032</v>
      </c>
      <c r="C252" s="584" t="s">
        <v>166</v>
      </c>
      <c r="D252" s="606" t="s">
        <v>1033</v>
      </c>
      <c r="E252" s="586">
        <v>433</v>
      </c>
      <c r="F252" s="586">
        <v>9</v>
      </c>
      <c r="G252" s="285">
        <f>T252</f>
        <v>73780.65750828835</v>
      </c>
      <c r="H252" s="285">
        <f t="shared" si="160"/>
        <v>77681.551891587093</v>
      </c>
      <c r="I252" s="285">
        <f t="shared" si="161"/>
        <v>82092.955932438388</v>
      </c>
      <c r="J252" s="285">
        <f t="shared" si="162"/>
        <v>86459.315003505675</v>
      </c>
      <c r="K252" s="285">
        <f t="shared" si="163"/>
        <v>91089.937897305994</v>
      </c>
      <c r="L252" s="285">
        <f t="shared" si="164"/>
        <v>96501.957463028695</v>
      </c>
      <c r="M252" s="285">
        <f t="shared" si="165"/>
        <v>101913.97702875137</v>
      </c>
      <c r="N252" s="169"/>
      <c r="O252" s="169"/>
      <c r="P252" s="409" t="str">
        <f t="shared" si="159"/>
        <v>53086C</v>
      </c>
      <c r="Q252" s="397" t="s">
        <v>826</v>
      </c>
      <c r="R252" s="409" t="str">
        <f t="shared" si="152"/>
        <v>Senior Emergency Preparedness Specialist - Pandemic Planner</v>
      </c>
      <c r="S252" s="397" t="s">
        <v>166</v>
      </c>
      <c r="T252" s="463">
        <v>73780.65750828835</v>
      </c>
      <c r="U252" s="463">
        <v>77681.551891587093</v>
      </c>
      <c r="V252" s="463">
        <v>82092.955932438388</v>
      </c>
      <c r="W252" s="463">
        <v>86459.315003505675</v>
      </c>
      <c r="X252" s="463">
        <v>91089.937897305994</v>
      </c>
      <c r="Y252" s="463">
        <v>96501.957463028695</v>
      </c>
      <c r="Z252" s="463">
        <v>101913.97702875137</v>
      </c>
      <c r="AA252" s="406" t="str">
        <f t="shared" si="174"/>
        <v>53086C</v>
      </c>
      <c r="AB252" s="406" t="str">
        <f t="shared" si="153"/>
        <v>Y</v>
      </c>
      <c r="AC252" s="412" t="str">
        <f t="shared" si="154"/>
        <v>Senior Emergency Preparedness Specialist - Pandemic Planner</v>
      </c>
      <c r="AD252" s="406" t="s">
        <v>166</v>
      </c>
      <c r="AE252" s="398" t="str">
        <f t="shared" si="156"/>
        <v>E</v>
      </c>
      <c r="AF252" s="403">
        <f>IF($AE252="N",ROUND(T252,3),IF($AE252="E",ROUNDUP(T252/2080,3),"check"))</f>
        <v>35.471999999999994</v>
      </c>
      <c r="AG252" s="403">
        <f t="shared" si="166"/>
        <v>37.346999999999994</v>
      </c>
      <c r="AH252" s="403">
        <f t="shared" si="167"/>
        <v>39.467999999999996</v>
      </c>
      <c r="AI252" s="403">
        <f t="shared" si="168"/>
        <v>41.567</v>
      </c>
      <c r="AJ252" s="403">
        <f t="shared" si="169"/>
        <v>43.793999999999997</v>
      </c>
      <c r="AK252" s="403">
        <f t="shared" si="170"/>
        <v>46.396000000000001</v>
      </c>
      <c r="AL252" s="403">
        <f t="shared" si="171"/>
        <v>48.997999999999998</v>
      </c>
      <c r="AM252" s="9"/>
    </row>
    <row r="253" spans="1:39" s="23" customFormat="1" ht="12.75" customHeight="1">
      <c r="A253" s="259" t="s">
        <v>16</v>
      </c>
      <c r="B253" s="584" t="s">
        <v>923</v>
      </c>
      <c r="C253" s="584" t="s">
        <v>235</v>
      </c>
      <c r="D253" s="606" t="s">
        <v>924</v>
      </c>
      <c r="E253" s="586">
        <v>455</v>
      </c>
      <c r="F253" s="586">
        <v>10</v>
      </c>
      <c r="G253" s="285">
        <f t="shared" ref="G253:M253" si="179">T253</f>
        <v>79264</v>
      </c>
      <c r="H253" s="285">
        <f t="shared" si="179"/>
        <v>83249</v>
      </c>
      <c r="I253" s="285">
        <f t="shared" si="179"/>
        <v>87748</v>
      </c>
      <c r="J253" s="285">
        <f t="shared" si="179"/>
        <v>92249</v>
      </c>
      <c r="K253" s="285">
        <f t="shared" si="179"/>
        <v>96961</v>
      </c>
      <c r="L253" s="285">
        <f t="shared" si="179"/>
        <v>102861</v>
      </c>
      <c r="M253" s="285">
        <f t="shared" si="179"/>
        <v>108760</v>
      </c>
      <c r="N253" s="169"/>
      <c r="O253" s="169"/>
      <c r="P253" s="409" t="str">
        <f t="shared" si="159"/>
        <v>59461C</v>
      </c>
      <c r="Q253" s="397" t="s">
        <v>826</v>
      </c>
      <c r="R253" s="409" t="str">
        <f t="shared" si="152"/>
        <v>Senior Engineering Applications Analyst</v>
      </c>
      <c r="S253" s="397" t="s">
        <v>235</v>
      </c>
      <c r="T253" s="463">
        <v>79264</v>
      </c>
      <c r="U253" s="463">
        <v>83249</v>
      </c>
      <c r="V253" s="463">
        <v>87748</v>
      </c>
      <c r="W253" s="463">
        <v>92249</v>
      </c>
      <c r="X253" s="463">
        <v>96961</v>
      </c>
      <c r="Y253" s="463">
        <v>102861</v>
      </c>
      <c r="Z253" s="463">
        <v>108760</v>
      </c>
      <c r="AA253" s="406" t="str">
        <f t="shared" si="174"/>
        <v>59461C</v>
      </c>
      <c r="AB253" s="406" t="str">
        <f t="shared" si="153"/>
        <v>Y</v>
      </c>
      <c r="AC253" s="412" t="str">
        <f t="shared" si="154"/>
        <v>Senior Engineering Applications Analyst</v>
      </c>
      <c r="AD253" s="406" t="str">
        <f t="shared" si="155"/>
        <v>51</v>
      </c>
      <c r="AE253" s="398" t="str">
        <f t="shared" si="156"/>
        <v>E</v>
      </c>
      <c r="AF253" s="403">
        <f t="shared" ref="AF253:AL253" si="180">IF($AE253="N",ROUND(T253,3),IF($AE253="E",ROUNDUP(T253/2080,3),"check"))</f>
        <v>38.107999999999997</v>
      </c>
      <c r="AG253" s="403">
        <f t="shared" si="180"/>
        <v>40.024000000000001</v>
      </c>
      <c r="AH253" s="403">
        <f t="shared" si="180"/>
        <v>42.186999999999998</v>
      </c>
      <c r="AI253" s="403">
        <f t="shared" si="180"/>
        <v>44.350999999999999</v>
      </c>
      <c r="AJ253" s="403">
        <f t="shared" si="180"/>
        <v>46.616</v>
      </c>
      <c r="AK253" s="403">
        <f t="shared" si="180"/>
        <v>49.452999999999996</v>
      </c>
      <c r="AL253" s="403">
        <f t="shared" si="180"/>
        <v>52.288999999999994</v>
      </c>
      <c r="AM253" s="9"/>
    </row>
    <row r="254" spans="1:39" s="23" customFormat="1" ht="12.75" customHeight="1">
      <c r="A254" s="259" t="s">
        <v>16</v>
      </c>
      <c r="B254" s="584" t="s">
        <v>991</v>
      </c>
      <c r="C254" s="584" t="s">
        <v>86</v>
      </c>
      <c r="D254" s="606" t="s">
        <v>992</v>
      </c>
      <c r="E254" s="586">
        <v>415</v>
      </c>
      <c r="F254" s="586">
        <v>9</v>
      </c>
      <c r="G254" s="285">
        <f>T254</f>
        <v>72539.72564769951</v>
      </c>
      <c r="H254" s="285">
        <f t="shared" si="160"/>
        <v>76359.884430155304</v>
      </c>
      <c r="I254" s="285">
        <f t="shared" si="161"/>
        <v>80390.832650214536</v>
      </c>
      <c r="J254" s="285">
        <f t="shared" si="162"/>
        <v>84587.810622901816</v>
      </c>
      <c r="K254" s="285">
        <f t="shared" si="163"/>
        <v>89041.776154203108</v>
      </c>
      <c r="L254" s="285">
        <f t="shared" si="164"/>
        <v>94430.079602493541</v>
      </c>
      <c r="M254" s="285">
        <f t="shared" si="165"/>
        <v>99817.205112838943</v>
      </c>
      <c r="N254" s="169"/>
      <c r="O254" s="169"/>
      <c r="P254" s="409" t="str">
        <f t="shared" si="159"/>
        <v>59483C</v>
      </c>
      <c r="Q254" s="397" t="s">
        <v>826</v>
      </c>
      <c r="R254" s="409" t="str">
        <f t="shared" si="152"/>
        <v>Senior Environmental Health Community Liaison</v>
      </c>
      <c r="S254" s="397" t="s">
        <v>86</v>
      </c>
      <c r="T254" s="463">
        <v>72539.72564769951</v>
      </c>
      <c r="U254" s="463">
        <v>76359.884430155304</v>
      </c>
      <c r="V254" s="463">
        <v>80390.832650214536</v>
      </c>
      <c r="W254" s="463">
        <v>84587.810622901816</v>
      </c>
      <c r="X254" s="463">
        <v>89041.776154203108</v>
      </c>
      <c r="Y254" s="463">
        <v>94430.079602493541</v>
      </c>
      <c r="Z254" s="463">
        <v>99817.205112838943</v>
      </c>
      <c r="AA254" s="406" t="str">
        <f t="shared" si="174"/>
        <v>59483C</v>
      </c>
      <c r="AB254" s="406" t="s">
        <v>826</v>
      </c>
      <c r="AC254" s="412" t="str">
        <f t="shared" si="154"/>
        <v>Senior Environmental Health Community Liaison</v>
      </c>
      <c r="AD254" s="406" t="str">
        <f t="shared" si="155"/>
        <v>99</v>
      </c>
      <c r="AE254" s="398" t="str">
        <f t="shared" si="156"/>
        <v>E</v>
      </c>
      <c r="AF254" s="403">
        <f>IF($AE254="N",ROUND(T254,3),IF($AE254="E",ROUNDUP(T254/2080,3),"check"))</f>
        <v>34.875</v>
      </c>
      <c r="AG254" s="403">
        <f t="shared" si="166"/>
        <v>36.711999999999996</v>
      </c>
      <c r="AH254" s="403">
        <f t="shared" si="167"/>
        <v>38.65</v>
      </c>
      <c r="AI254" s="403">
        <f t="shared" si="168"/>
        <v>40.667999999999999</v>
      </c>
      <c r="AJ254" s="403">
        <f t="shared" si="169"/>
        <v>42.808999999999997</v>
      </c>
      <c r="AK254" s="403">
        <f t="shared" si="170"/>
        <v>45.4</v>
      </c>
      <c r="AL254" s="403">
        <f t="shared" si="171"/>
        <v>47.989999999999995</v>
      </c>
      <c r="AM254" s="9"/>
    </row>
    <row r="255" spans="1:39" s="23" customFormat="1" ht="12.75" customHeight="1">
      <c r="A255" s="259" t="s">
        <v>91</v>
      </c>
      <c r="B255" s="584" t="s">
        <v>792</v>
      </c>
      <c r="C255" s="584" t="s">
        <v>790</v>
      </c>
      <c r="D255" s="606" t="s">
        <v>781</v>
      </c>
      <c r="E255" s="600">
        <v>443</v>
      </c>
      <c r="F255" s="586">
        <v>9</v>
      </c>
      <c r="G255" s="285">
        <f t="shared" ref="G255:G263" ca="1" si="181">T255</f>
        <v>36.352188365625004</v>
      </c>
      <c r="H255" s="285">
        <f t="shared" ca="1" si="160"/>
        <v>38.266098615937494</v>
      </c>
      <c r="I255" s="285">
        <f t="shared" ca="1" si="161"/>
        <v>40.285664636249997</v>
      </c>
      <c r="J255" s="285">
        <f t="shared" ca="1" si="162"/>
        <v>42.389975388749995</v>
      </c>
      <c r="K255" s="285">
        <f t="shared" ca="1" si="163"/>
        <v>44.621953529999992</v>
      </c>
      <c r="L255" s="285">
        <f t="shared" ca="1" si="164"/>
        <v>47.321678569687499</v>
      </c>
      <c r="M255" s="285">
        <f t="shared" ca="1" si="165"/>
        <v>50.022504190312496</v>
      </c>
      <c r="N255" s="169"/>
      <c r="O255" s="169"/>
      <c r="P255" s="409" t="str">
        <f t="shared" si="159"/>
        <v>53027C</v>
      </c>
      <c r="Q255" s="397" t="s">
        <v>826</v>
      </c>
      <c r="R255" s="409" t="str">
        <f t="shared" si="152"/>
        <v>Senior Environmental Health Specialist</v>
      </c>
      <c r="S255" s="397" t="str">
        <f t="shared" ref="S255:S287" si="182">C255</f>
        <v>117</v>
      </c>
      <c r="T255" s="394" cm="1">
        <f t="array" aca="1" ref="T255" ca="1">IF($Q255="Y",VLOOKUP($P255,INDIRECT($Q$3),T$5,0)*INDIRECT($P$2),VLOOKUP($P255,INDIRECT($Q$3),T$5,0))</f>
        <v>36.352188365625004</v>
      </c>
      <c r="U255" s="394" cm="1">
        <f t="array" aca="1" ref="U255" ca="1">IF($Q255="Y",VLOOKUP($P255,INDIRECT($Q$3),U$5,0)*INDIRECT($P$2),VLOOKUP($P255,INDIRECT($Q$3),U$5,0))</f>
        <v>38.266098615937494</v>
      </c>
      <c r="V255" s="394" cm="1">
        <f t="array" aca="1" ref="V255" ca="1">IF($Q255="Y",VLOOKUP($P255,INDIRECT($Q$3),V$5,0)*INDIRECT($P$2),VLOOKUP($P255,INDIRECT($Q$3),V$5,0))</f>
        <v>40.285664636249997</v>
      </c>
      <c r="W255" s="394" cm="1">
        <f t="array" aca="1" ref="W255" ca="1">IF($Q255="Y",VLOOKUP($P255,INDIRECT($Q$3),W$5,0)*INDIRECT($P$2),VLOOKUP($P255,INDIRECT($Q$3),W$5,0))</f>
        <v>42.389975388749995</v>
      </c>
      <c r="X255" s="394" cm="1">
        <f t="array" aca="1" ref="X255" ca="1">IF($Q255="Y",VLOOKUP($P255,INDIRECT($Q$3),X$5,0)*INDIRECT($P$2),VLOOKUP($P255,INDIRECT($Q$3),X$5,0))</f>
        <v>44.621953529999992</v>
      </c>
      <c r="Y255" s="394" cm="1">
        <f t="array" aca="1" ref="Y255" ca="1">IF($Q255="Y",VLOOKUP($P255,INDIRECT($Q$3),Y$5,0)*INDIRECT($P$2),VLOOKUP($P255,INDIRECT($Q$3),Y$5,0))</f>
        <v>47.321678569687499</v>
      </c>
      <c r="Z255" s="394" cm="1">
        <f t="array" aca="1" ref="Z255" ca="1">IF($Q255="Y",VLOOKUP($P255,INDIRECT($Q$3),Z$5,0)*INDIRECT($P$2),VLOOKUP($P255,INDIRECT($Q$3),Z$5,0))</f>
        <v>50.022504190312496</v>
      </c>
      <c r="AA255" s="406" t="str">
        <f t="shared" si="174"/>
        <v>53027C</v>
      </c>
      <c r="AB255" s="406" t="str">
        <f t="shared" ref="AB255:AB263" si="183">Q255</f>
        <v>Y</v>
      </c>
      <c r="AC255" s="412" t="str">
        <f t="shared" si="154"/>
        <v>Senior Environmental Health Specialist</v>
      </c>
      <c r="AD255" s="406" t="str">
        <f t="shared" si="155"/>
        <v>117</v>
      </c>
      <c r="AE255" s="398" t="str">
        <f t="shared" si="156"/>
        <v>N</v>
      </c>
      <c r="AF255" s="403">
        <f t="shared" ref="AF255:AF263" ca="1" si="184">IF($AE255="N",ROUND(T255,3),IF($AE255="E",ROUNDUP(T255/2080,3),"check"))</f>
        <v>36.351999999999997</v>
      </c>
      <c r="AG255" s="403">
        <f t="shared" ca="1" si="166"/>
        <v>38.265999999999998</v>
      </c>
      <c r="AH255" s="403">
        <f t="shared" ca="1" si="167"/>
        <v>40.286000000000001</v>
      </c>
      <c r="AI255" s="403">
        <f t="shared" ca="1" si="168"/>
        <v>42.39</v>
      </c>
      <c r="AJ255" s="403">
        <f t="shared" ca="1" si="169"/>
        <v>44.622</v>
      </c>
      <c r="AK255" s="403">
        <f t="shared" ca="1" si="170"/>
        <v>47.322000000000003</v>
      </c>
      <c r="AL255" s="403">
        <f t="shared" ca="1" si="171"/>
        <v>50.023000000000003</v>
      </c>
    </row>
    <row r="256" spans="1:39" s="23" customFormat="1" ht="12.75" customHeight="1">
      <c r="A256" s="272" t="s">
        <v>91</v>
      </c>
      <c r="B256" s="584" t="s">
        <v>438</v>
      </c>
      <c r="C256" s="584">
        <v>111</v>
      </c>
      <c r="D256" s="606" t="s">
        <v>439</v>
      </c>
      <c r="E256" s="600">
        <v>423</v>
      </c>
      <c r="F256" s="586">
        <v>9</v>
      </c>
      <c r="G256" s="285">
        <f t="shared" ca="1" si="181"/>
        <v>41.787714937840782</v>
      </c>
      <c r="H256" s="285">
        <f t="shared" ca="1" si="160"/>
        <v>43.686900515790477</v>
      </c>
      <c r="I256" s="285">
        <f t="shared" ca="1" si="161"/>
        <v>45.586086093740157</v>
      </c>
      <c r="J256" s="285">
        <f t="shared" ca="1" si="162"/>
        <v>47.486398116279382</v>
      </c>
      <c r="K256" s="285">
        <f t="shared" ca="1" si="163"/>
        <v>49.385583694229062</v>
      </c>
      <c r="L256" s="285">
        <f t="shared" ca="1" si="164"/>
        <v>0</v>
      </c>
      <c r="M256" s="285">
        <f t="shared" ca="1" si="165"/>
        <v>0</v>
      </c>
      <c r="N256" s="9"/>
      <c r="O256" s="234"/>
      <c r="P256" s="409" t="str">
        <f t="shared" si="159"/>
        <v>04349C</v>
      </c>
      <c r="Q256" s="397" t="s">
        <v>826</v>
      </c>
      <c r="R256" s="409" t="str">
        <f t="shared" si="152"/>
        <v>Senior Environmental Research Analyst</v>
      </c>
      <c r="S256" s="397">
        <f t="shared" si="182"/>
        <v>111</v>
      </c>
      <c r="T256" s="394" cm="1">
        <f t="array" aca="1" ref="T256" ca="1">IF($Q256="Y",VLOOKUP($P256,INDIRECT($Q$3),T$5,0)*INDIRECT($P$2),VLOOKUP($P256,INDIRECT($Q$3),T$5,0))</f>
        <v>41.787714937840782</v>
      </c>
      <c r="U256" s="394" cm="1">
        <f t="array" aca="1" ref="U256" ca="1">IF($Q256="Y",VLOOKUP($P256,INDIRECT($Q$3),U$5,0)*INDIRECT($P$2),VLOOKUP($P256,INDIRECT($Q$3),U$5,0))</f>
        <v>43.686900515790477</v>
      </c>
      <c r="V256" s="394" cm="1">
        <f t="array" aca="1" ref="V256" ca="1">IF($Q256="Y",VLOOKUP($P256,INDIRECT($Q$3),V$5,0)*INDIRECT($P$2),VLOOKUP($P256,INDIRECT($Q$3),V$5,0))</f>
        <v>45.586086093740157</v>
      </c>
      <c r="W256" s="394" cm="1">
        <f t="array" aca="1" ref="W256" ca="1">IF($Q256="Y",VLOOKUP($P256,INDIRECT($Q$3),W$5,0)*INDIRECT($P$2),VLOOKUP($P256,INDIRECT($Q$3),W$5,0))</f>
        <v>47.486398116279382</v>
      </c>
      <c r="X256" s="394" cm="1">
        <f t="array" aca="1" ref="X256" ca="1">IF($Q256="Y",VLOOKUP($P256,INDIRECT($Q$3),X$5,0)*INDIRECT($P$2),VLOOKUP($P256,INDIRECT($Q$3),X$5,0))</f>
        <v>49.385583694229062</v>
      </c>
      <c r="Y256" s="394" cm="1">
        <f t="array" aca="1" ref="Y256" ca="1">IF($Q256="Y",VLOOKUP($P256,INDIRECT($Q$3),Y$5,0)*INDIRECT($P$2),VLOOKUP($P256,INDIRECT($Q$3),Y$5,0))</f>
        <v>0</v>
      </c>
      <c r="Z256" s="394" cm="1">
        <f t="array" aca="1" ref="Z256" ca="1">IF($Q256="Y",VLOOKUP($P256,INDIRECT($Q$3),Z$5,0)*INDIRECT($P$2),VLOOKUP($P256,INDIRECT($Q$3),Z$5,0))</f>
        <v>0</v>
      </c>
      <c r="AA256" s="406" t="str">
        <f t="shared" si="174"/>
        <v>04349C</v>
      </c>
      <c r="AB256" s="406" t="str">
        <f t="shared" si="183"/>
        <v>Y</v>
      </c>
      <c r="AC256" s="412" t="str">
        <f t="shared" si="154"/>
        <v>Senior Environmental Research Analyst</v>
      </c>
      <c r="AD256" s="406">
        <f t="shared" si="155"/>
        <v>111</v>
      </c>
      <c r="AE256" s="398" t="str">
        <f t="shared" si="156"/>
        <v>N</v>
      </c>
      <c r="AF256" s="403">
        <f t="shared" ca="1" si="184"/>
        <v>41.787999999999997</v>
      </c>
      <c r="AG256" s="403">
        <f t="shared" ca="1" si="166"/>
        <v>43.686999999999998</v>
      </c>
      <c r="AH256" s="403">
        <f t="shared" ca="1" si="167"/>
        <v>45.585999999999999</v>
      </c>
      <c r="AI256" s="403">
        <f t="shared" ca="1" si="168"/>
        <v>47.485999999999997</v>
      </c>
      <c r="AJ256" s="403">
        <f t="shared" ca="1" si="169"/>
        <v>49.386000000000003</v>
      </c>
      <c r="AK256" s="403">
        <f t="shared" ca="1" si="170"/>
        <v>0</v>
      </c>
      <c r="AL256" s="403">
        <f t="shared" ca="1" si="171"/>
        <v>0</v>
      </c>
      <c r="AM256" s="9"/>
    </row>
    <row r="257" spans="1:39" s="23" customFormat="1" ht="12.75" customHeight="1">
      <c r="A257" s="259" t="s">
        <v>16</v>
      </c>
      <c r="B257" s="584" t="s">
        <v>211</v>
      </c>
      <c r="C257" s="584">
        <v>94</v>
      </c>
      <c r="D257" s="606" t="s">
        <v>212</v>
      </c>
      <c r="E257" s="600">
        <v>430</v>
      </c>
      <c r="F257" s="586">
        <v>9</v>
      </c>
      <c r="G257" s="285">
        <f t="shared" ca="1" si="181"/>
        <v>70693.575579088138</v>
      </c>
      <c r="H257" s="285">
        <f t="shared" ca="1" si="160"/>
        <v>74414.290083250671</v>
      </c>
      <c r="I257" s="285">
        <f t="shared" ca="1" si="161"/>
        <v>78330.199456477421</v>
      </c>
      <c r="J257" s="285">
        <f t="shared" ca="1" si="162"/>
        <v>82453.315690710806</v>
      </c>
      <c r="K257" s="285">
        <f t="shared" ca="1" si="163"/>
        <v>86792.647779907624</v>
      </c>
      <c r="L257" s="285">
        <f t="shared" ca="1" si="164"/>
        <v>92054.588767552297</v>
      </c>
      <c r="M257" s="285">
        <f t="shared" ca="1" si="165"/>
        <v>97316.529755196985</v>
      </c>
      <c r="N257" s="9"/>
      <c r="O257" s="9"/>
      <c r="P257" s="409" t="str">
        <f t="shared" si="159"/>
        <v>09170C</v>
      </c>
      <c r="Q257" s="397" t="s">
        <v>826</v>
      </c>
      <c r="R257" s="409" t="str">
        <f t="shared" si="152"/>
        <v>Senior Event Coordinator</v>
      </c>
      <c r="S257" s="397">
        <f t="shared" si="182"/>
        <v>94</v>
      </c>
      <c r="T257" s="394" cm="1">
        <f t="array" aca="1" ref="T257" ca="1">IF($Q257="Y",VLOOKUP($P257,INDIRECT($Q$3),T$5,0)*INDIRECT($P$2),VLOOKUP($P257,INDIRECT($Q$3),T$5,0))</f>
        <v>70693.575579088138</v>
      </c>
      <c r="U257" s="394" cm="1">
        <f t="array" aca="1" ref="U257" ca="1">IF($Q257="Y",VLOOKUP($P257,INDIRECT($Q$3),U$5,0)*INDIRECT($P$2),VLOOKUP($P257,INDIRECT($Q$3),U$5,0))</f>
        <v>74414.290083250671</v>
      </c>
      <c r="V257" s="394" cm="1">
        <f t="array" aca="1" ref="V257" ca="1">IF($Q257="Y",VLOOKUP($P257,INDIRECT($Q$3),V$5,0)*INDIRECT($P$2),VLOOKUP($P257,INDIRECT($Q$3),V$5,0))</f>
        <v>78330.199456477421</v>
      </c>
      <c r="W257" s="394" cm="1">
        <f t="array" aca="1" ref="W257" ca="1">IF($Q257="Y",VLOOKUP($P257,INDIRECT($Q$3),W$5,0)*INDIRECT($P$2),VLOOKUP($P257,INDIRECT($Q$3),W$5,0))</f>
        <v>82453.315690710806</v>
      </c>
      <c r="X257" s="394" cm="1">
        <f t="array" aca="1" ref="X257" ca="1">IF($Q257="Y",VLOOKUP($P257,INDIRECT($Q$3),X$5,0)*INDIRECT($P$2),VLOOKUP($P257,INDIRECT($Q$3),X$5,0))</f>
        <v>86792.647779907624</v>
      </c>
      <c r="Y257" s="394" cm="1">
        <f t="array" aca="1" ref="Y257" ca="1">IF($Q257="Y",VLOOKUP($P257,INDIRECT($Q$3),Y$5,0)*INDIRECT($P$2),VLOOKUP($P257,INDIRECT($Q$3),Y$5,0))</f>
        <v>92054.588767552297</v>
      </c>
      <c r="Z257" s="394" cm="1">
        <f t="array" aca="1" ref="Z257" ca="1">IF($Q257="Y",VLOOKUP($P257,INDIRECT($Q$3),Z$5,0)*INDIRECT($P$2),VLOOKUP($P257,INDIRECT($Q$3),Z$5,0))</f>
        <v>97316.529755196985</v>
      </c>
      <c r="AA257" s="406" t="str">
        <f t="shared" si="174"/>
        <v>09170C</v>
      </c>
      <c r="AB257" s="406" t="str">
        <f t="shared" si="183"/>
        <v>Y</v>
      </c>
      <c r="AC257" s="412" t="str">
        <f t="shared" si="154"/>
        <v>Senior Event Coordinator</v>
      </c>
      <c r="AD257" s="406">
        <f t="shared" si="155"/>
        <v>94</v>
      </c>
      <c r="AE257" s="398" t="str">
        <f t="shared" si="156"/>
        <v>E</v>
      </c>
      <c r="AF257" s="403">
        <f t="shared" ca="1" si="184"/>
        <v>33.988</v>
      </c>
      <c r="AG257" s="403">
        <f t="shared" ca="1" si="166"/>
        <v>35.777000000000001</v>
      </c>
      <c r="AH257" s="403">
        <f t="shared" ca="1" si="167"/>
        <v>37.658999999999999</v>
      </c>
      <c r="AI257" s="403">
        <f t="shared" ca="1" si="168"/>
        <v>39.641999999999996</v>
      </c>
      <c r="AJ257" s="403">
        <f t="shared" ca="1" si="169"/>
        <v>41.727999999999994</v>
      </c>
      <c r="AK257" s="403">
        <f t="shared" ca="1" si="170"/>
        <v>44.257999999999996</v>
      </c>
      <c r="AL257" s="403">
        <f t="shared" ca="1" si="171"/>
        <v>46.786999999999999</v>
      </c>
      <c r="AM257" s="9"/>
    </row>
    <row r="258" spans="1:39" s="23" customFormat="1" ht="12.75" customHeight="1">
      <c r="A258" s="259" t="s">
        <v>16</v>
      </c>
      <c r="B258" s="584" t="s">
        <v>213</v>
      </c>
      <c r="C258" s="584">
        <v>45</v>
      </c>
      <c r="D258" s="606" t="s">
        <v>214</v>
      </c>
      <c r="E258" s="600">
        <v>435</v>
      </c>
      <c r="F258" s="586">
        <v>9</v>
      </c>
      <c r="G258" s="285">
        <f t="shared" ca="1" si="181"/>
        <v>73780.65750828835</v>
      </c>
      <c r="H258" s="285">
        <f t="shared" ca="1" si="160"/>
        <v>77681.551891587093</v>
      </c>
      <c r="I258" s="285">
        <f t="shared" ca="1" si="161"/>
        <v>82092.955932438388</v>
      </c>
      <c r="J258" s="285">
        <f t="shared" ca="1" si="162"/>
        <v>86459.315003505675</v>
      </c>
      <c r="K258" s="285">
        <f t="shared" ca="1" si="163"/>
        <v>91089.937897305994</v>
      </c>
      <c r="L258" s="285">
        <f t="shared" ca="1" si="164"/>
        <v>96501.957463028695</v>
      </c>
      <c r="M258" s="285">
        <f t="shared" ca="1" si="165"/>
        <v>101913.97702875137</v>
      </c>
      <c r="N258" s="9"/>
      <c r="O258" s="9"/>
      <c r="P258" s="409" t="str">
        <f t="shared" si="159"/>
        <v>04351C</v>
      </c>
      <c r="Q258" s="397" t="s">
        <v>826</v>
      </c>
      <c r="R258" s="409" t="str">
        <f t="shared" si="152"/>
        <v>Senior Financial Analyst</v>
      </c>
      <c r="S258" s="397">
        <f t="shared" si="182"/>
        <v>45</v>
      </c>
      <c r="T258" s="394" cm="1">
        <f t="array" aca="1" ref="T258" ca="1">IF($Q258="Y",VLOOKUP($P258,INDIRECT($Q$3),T$5,0)*INDIRECT($P$2),VLOOKUP($P258,INDIRECT($Q$3),T$5,0))</f>
        <v>73780.65750828835</v>
      </c>
      <c r="U258" s="394" cm="1">
        <f t="array" aca="1" ref="U258" ca="1">IF($Q258="Y",VLOOKUP($P258,INDIRECT($Q$3),U$5,0)*INDIRECT($P$2),VLOOKUP($P258,INDIRECT($Q$3),U$5,0))</f>
        <v>77681.551891587093</v>
      </c>
      <c r="V258" s="394" cm="1">
        <f t="array" aca="1" ref="V258" ca="1">IF($Q258="Y",VLOOKUP($P258,INDIRECT($Q$3),V$5,0)*INDIRECT($P$2),VLOOKUP($P258,INDIRECT($Q$3),V$5,0))</f>
        <v>82092.955932438388</v>
      </c>
      <c r="W258" s="394" cm="1">
        <f t="array" aca="1" ref="W258" ca="1">IF($Q258="Y",VLOOKUP($P258,INDIRECT($Q$3),W$5,0)*INDIRECT($P$2),VLOOKUP($P258,INDIRECT($Q$3),W$5,0))</f>
        <v>86459.315003505675</v>
      </c>
      <c r="X258" s="394" cm="1">
        <f t="array" aca="1" ref="X258" ca="1">IF($Q258="Y",VLOOKUP($P258,INDIRECT($Q$3),X$5,0)*INDIRECT($P$2),VLOOKUP($P258,INDIRECT($Q$3),X$5,0))</f>
        <v>91089.937897305994</v>
      </c>
      <c r="Y258" s="394" cm="1">
        <f t="array" aca="1" ref="Y258" ca="1">IF($Q258="Y",VLOOKUP($P258,INDIRECT($Q$3),Y$5,0)*INDIRECT($P$2),VLOOKUP($P258,INDIRECT($Q$3),Y$5,0))</f>
        <v>96501.957463028695</v>
      </c>
      <c r="Z258" s="394" cm="1">
        <f t="array" aca="1" ref="Z258" ca="1">IF($Q258="Y",VLOOKUP($P258,INDIRECT($Q$3),Z$5,0)*INDIRECT($P$2),VLOOKUP($P258,INDIRECT($Q$3),Z$5,0))</f>
        <v>101913.97702875137</v>
      </c>
      <c r="AA258" s="406" t="str">
        <f t="shared" si="174"/>
        <v>04351C</v>
      </c>
      <c r="AB258" s="406" t="str">
        <f t="shared" si="183"/>
        <v>Y</v>
      </c>
      <c r="AC258" s="412" t="str">
        <f t="shared" si="154"/>
        <v>Senior Financial Analyst</v>
      </c>
      <c r="AD258" s="406">
        <f t="shared" si="155"/>
        <v>45</v>
      </c>
      <c r="AE258" s="398" t="str">
        <f t="shared" si="156"/>
        <v>E</v>
      </c>
      <c r="AF258" s="403">
        <f t="shared" ca="1" si="184"/>
        <v>35.471999999999994</v>
      </c>
      <c r="AG258" s="403">
        <f t="shared" ca="1" si="166"/>
        <v>37.346999999999994</v>
      </c>
      <c r="AH258" s="403">
        <f t="shared" ca="1" si="167"/>
        <v>39.467999999999996</v>
      </c>
      <c r="AI258" s="403">
        <f t="shared" ca="1" si="168"/>
        <v>41.567</v>
      </c>
      <c r="AJ258" s="403">
        <f t="shared" ca="1" si="169"/>
        <v>43.793999999999997</v>
      </c>
      <c r="AK258" s="403">
        <f t="shared" ca="1" si="170"/>
        <v>46.396000000000001</v>
      </c>
      <c r="AL258" s="403">
        <f t="shared" ca="1" si="171"/>
        <v>48.997999999999998</v>
      </c>
      <c r="AM258" s="9"/>
    </row>
    <row r="259" spans="1:39" s="23" customFormat="1" ht="12.75" customHeight="1">
      <c r="A259" s="259" t="s">
        <v>16</v>
      </c>
      <c r="B259" s="586" t="s">
        <v>215</v>
      </c>
      <c r="C259" s="584" t="s">
        <v>216</v>
      </c>
      <c r="D259" s="609" t="s">
        <v>217</v>
      </c>
      <c r="E259" s="600">
        <v>508</v>
      </c>
      <c r="F259" s="586">
        <v>11</v>
      </c>
      <c r="G259" s="285">
        <f t="shared" ca="1" si="181"/>
        <v>84792.651121495786</v>
      </c>
      <c r="H259" s="285">
        <f t="shared" ca="1" si="160"/>
        <v>89249.100132131149</v>
      </c>
      <c r="I259" s="285">
        <f t="shared" ca="1" si="161"/>
        <v>93918.76199974434</v>
      </c>
      <c r="J259" s="285">
        <f t="shared" ca="1" si="162"/>
        <v>98885.72066793227</v>
      </c>
      <c r="K259" s="285">
        <f t="shared" ca="1" si="163"/>
        <v>104071.89818906919</v>
      </c>
      <c r="L259" s="285">
        <f t="shared" ca="1" si="164"/>
        <v>110386.70277615129</v>
      </c>
      <c r="M259" s="285">
        <f t="shared" ca="1" si="165"/>
        <v>116701.50736323326</v>
      </c>
      <c r="N259" s="9"/>
      <c r="O259" s="9"/>
      <c r="P259" s="409" t="str">
        <f t="shared" si="159"/>
        <v>05267C</v>
      </c>
      <c r="Q259" s="397" t="s">
        <v>826</v>
      </c>
      <c r="R259" s="409" t="str">
        <f t="shared" si="152"/>
        <v>Senior GIS Analyst</v>
      </c>
      <c r="S259" s="397" t="str">
        <f t="shared" si="182"/>
        <v>65</v>
      </c>
      <c r="T259" s="394" cm="1">
        <f t="array" aca="1" ref="T259" ca="1">IF($Q259="Y",VLOOKUP($P259,INDIRECT($Q$3),T$5,0)*INDIRECT($P$2),VLOOKUP($P259,INDIRECT($Q$3),T$5,0))</f>
        <v>84792.651121495786</v>
      </c>
      <c r="U259" s="394" cm="1">
        <f t="array" aca="1" ref="U259" ca="1">IF($Q259="Y",VLOOKUP($P259,INDIRECT($Q$3),U$5,0)*INDIRECT($P$2),VLOOKUP($P259,INDIRECT($Q$3),U$5,0))</f>
        <v>89249.100132131149</v>
      </c>
      <c r="V259" s="394" cm="1">
        <f t="array" aca="1" ref="V259" ca="1">IF($Q259="Y",VLOOKUP($P259,INDIRECT($Q$3),V$5,0)*INDIRECT($P$2),VLOOKUP($P259,INDIRECT($Q$3),V$5,0))</f>
        <v>93918.76199974434</v>
      </c>
      <c r="W259" s="394" cm="1">
        <f t="array" aca="1" ref="W259" ca="1">IF($Q259="Y",VLOOKUP($P259,INDIRECT($Q$3),W$5,0)*INDIRECT($P$2),VLOOKUP($P259,INDIRECT($Q$3),W$5,0))</f>
        <v>98885.72066793227</v>
      </c>
      <c r="X259" s="394" cm="1">
        <f t="array" aca="1" ref="X259" ca="1">IF($Q259="Y",VLOOKUP($P259,INDIRECT($Q$3),X$5,0)*INDIRECT($P$2),VLOOKUP($P259,INDIRECT($Q$3),X$5,0))</f>
        <v>104071.89818906919</v>
      </c>
      <c r="Y259" s="394" cm="1">
        <f t="array" aca="1" ref="Y259" ca="1">IF($Q259="Y",VLOOKUP($P259,INDIRECT($Q$3),Y$5,0)*INDIRECT($P$2),VLOOKUP($P259,INDIRECT($Q$3),Y$5,0))</f>
        <v>110386.70277615129</v>
      </c>
      <c r="Z259" s="394" cm="1">
        <f t="array" aca="1" ref="Z259" ca="1">IF($Q259="Y",VLOOKUP($P259,INDIRECT($Q$3),Z$5,0)*INDIRECT($P$2),VLOOKUP($P259,INDIRECT($Q$3),Z$5,0))</f>
        <v>116701.50736323326</v>
      </c>
      <c r="AA259" s="406" t="str">
        <f t="shared" si="174"/>
        <v>05267C</v>
      </c>
      <c r="AB259" s="406" t="str">
        <f t="shared" si="183"/>
        <v>Y</v>
      </c>
      <c r="AC259" s="412" t="str">
        <f t="shared" si="154"/>
        <v>Senior GIS Analyst</v>
      </c>
      <c r="AD259" s="406" t="str">
        <f t="shared" si="155"/>
        <v>65</v>
      </c>
      <c r="AE259" s="398" t="str">
        <f t="shared" si="156"/>
        <v>E</v>
      </c>
      <c r="AF259" s="403">
        <f t="shared" ca="1" si="184"/>
        <v>40.765999999999998</v>
      </c>
      <c r="AG259" s="403">
        <f t="shared" ca="1" si="166"/>
        <v>42.908999999999999</v>
      </c>
      <c r="AH259" s="403">
        <f t="shared" ca="1" si="167"/>
        <v>45.153999999999996</v>
      </c>
      <c r="AI259" s="403">
        <f t="shared" ca="1" si="168"/>
        <v>47.541999999999994</v>
      </c>
      <c r="AJ259" s="403">
        <f t="shared" ca="1" si="169"/>
        <v>50.034999999999997</v>
      </c>
      <c r="AK259" s="403">
        <f t="shared" ca="1" si="170"/>
        <v>53.070999999999998</v>
      </c>
      <c r="AL259" s="403">
        <f t="shared" ca="1" si="171"/>
        <v>56.106999999999999</v>
      </c>
      <c r="AM259" s="9"/>
    </row>
    <row r="260" spans="1:39" s="23" customFormat="1" ht="12.75" customHeight="1">
      <c r="A260" s="256" t="s">
        <v>91</v>
      </c>
      <c r="B260" s="587" t="s">
        <v>384</v>
      </c>
      <c r="C260" s="587">
        <v>64</v>
      </c>
      <c r="D260" s="610" t="s">
        <v>368</v>
      </c>
      <c r="E260" s="590" t="s">
        <v>369</v>
      </c>
      <c r="F260" s="619" t="s">
        <v>370</v>
      </c>
      <c r="G260" s="380">
        <f t="shared" ca="1" si="181"/>
        <v>34.875201605881813</v>
      </c>
      <c r="H260" s="380">
        <f t="shared" ca="1" si="160"/>
        <v>36.711650374000783</v>
      </c>
      <c r="I260" s="380">
        <f t="shared" ca="1" si="161"/>
        <v>38.649161574327557</v>
      </c>
      <c r="J260" s="380">
        <f t="shared" ca="1" si="162"/>
        <v>40.667522720420564</v>
      </c>
      <c r="K260" s="380">
        <f t="shared" ca="1" si="163"/>
        <v>42.808602534194478</v>
      </c>
      <c r="L260" s="380">
        <f t="shared" ca="1" si="164"/>
        <v>45.399147264594497</v>
      </c>
      <c r="M260" s="380">
        <f t="shared" ca="1" si="165"/>
        <v>47.989691994994487</v>
      </c>
      <c r="N260" s="441" t="s">
        <v>633</v>
      </c>
      <c r="O260" s="9"/>
      <c r="P260" s="409" t="str">
        <f t="shared" si="159"/>
        <v>04309C</v>
      </c>
      <c r="Q260" s="397" t="s">
        <v>826</v>
      </c>
      <c r="R260" s="409" t="str">
        <f t="shared" si="152"/>
        <v>Senior Health Inspector</v>
      </c>
      <c r="S260" s="397">
        <f t="shared" si="182"/>
        <v>64</v>
      </c>
      <c r="T260" s="394" cm="1">
        <f t="array" aca="1" ref="T260" ca="1">IF($Q260="Y",VLOOKUP($P260,INDIRECT($Q$3),T$5,0)*INDIRECT($P$2),VLOOKUP($P260,INDIRECT($Q$3),T$5,0))</f>
        <v>34.875201605881813</v>
      </c>
      <c r="U260" s="394" cm="1">
        <f t="array" aca="1" ref="U260" ca="1">IF($Q260="Y",VLOOKUP($P260,INDIRECT($Q$3),U$5,0)*INDIRECT($P$2),VLOOKUP($P260,INDIRECT($Q$3),U$5,0))</f>
        <v>36.711650374000783</v>
      </c>
      <c r="V260" s="394" cm="1">
        <f t="array" aca="1" ref="V260" ca="1">IF($Q260="Y",VLOOKUP($P260,INDIRECT($Q$3),V$5,0)*INDIRECT($P$2),VLOOKUP($P260,INDIRECT($Q$3),V$5,0))</f>
        <v>38.649161574327557</v>
      </c>
      <c r="W260" s="394" cm="1">
        <f t="array" aca="1" ref="W260" ca="1">IF($Q260="Y",VLOOKUP($P260,INDIRECT($Q$3),W$5,0)*INDIRECT($P$2),VLOOKUP($P260,INDIRECT($Q$3),W$5,0))</f>
        <v>40.667522720420564</v>
      </c>
      <c r="X260" s="394" cm="1">
        <f t="array" aca="1" ref="X260" ca="1">IF($Q260="Y",VLOOKUP($P260,INDIRECT($Q$3),X$5,0)*INDIRECT($P$2),VLOOKUP($P260,INDIRECT($Q$3),X$5,0))</f>
        <v>42.808602534194478</v>
      </c>
      <c r="Y260" s="394" cm="1">
        <f t="array" aca="1" ref="Y260" ca="1">IF($Q260="Y",VLOOKUP($P260,INDIRECT($Q$3),Y$5,0)*INDIRECT($P$2),VLOOKUP($P260,INDIRECT($Q$3),Y$5,0))</f>
        <v>45.399147264594497</v>
      </c>
      <c r="Z260" s="394" cm="1">
        <f t="array" aca="1" ref="Z260" ca="1">IF($Q260="Y",VLOOKUP($P260,INDIRECT($Q$3),Z$5,0)*INDIRECT($P$2),VLOOKUP($P260,INDIRECT($Q$3),Z$5,0))</f>
        <v>47.989691994994487</v>
      </c>
      <c r="AA260" s="406" t="str">
        <f t="shared" si="174"/>
        <v>04309C</v>
      </c>
      <c r="AB260" s="406" t="str">
        <f t="shared" si="183"/>
        <v>Y</v>
      </c>
      <c r="AC260" s="412" t="str">
        <f t="shared" si="154"/>
        <v>Senior Health Inspector</v>
      </c>
      <c r="AD260" s="406">
        <f t="shared" si="155"/>
        <v>64</v>
      </c>
      <c r="AE260" s="398" t="str">
        <f t="shared" si="156"/>
        <v>N</v>
      </c>
      <c r="AF260" s="403">
        <f t="shared" ca="1" si="184"/>
        <v>34.875</v>
      </c>
      <c r="AG260" s="403">
        <f t="shared" ca="1" si="166"/>
        <v>36.712000000000003</v>
      </c>
      <c r="AH260" s="403">
        <f t="shared" ca="1" si="167"/>
        <v>38.649000000000001</v>
      </c>
      <c r="AI260" s="403">
        <f t="shared" ca="1" si="168"/>
        <v>40.667999999999999</v>
      </c>
      <c r="AJ260" s="403">
        <f t="shared" ca="1" si="169"/>
        <v>42.808999999999997</v>
      </c>
      <c r="AK260" s="403">
        <f t="shared" ca="1" si="170"/>
        <v>45.399000000000001</v>
      </c>
      <c r="AL260" s="403">
        <f t="shared" ca="1" si="171"/>
        <v>47.99</v>
      </c>
      <c r="AM260" s="9"/>
    </row>
    <row r="261" spans="1:39" ht="12.75" customHeight="1">
      <c r="A261" s="259" t="s">
        <v>16</v>
      </c>
      <c r="B261" s="584" t="s">
        <v>386</v>
      </c>
      <c r="C261" s="592" t="s">
        <v>888</v>
      </c>
      <c r="D261" s="606" t="s">
        <v>364</v>
      </c>
      <c r="E261" s="600">
        <v>595</v>
      </c>
      <c r="F261" s="586">
        <v>13</v>
      </c>
      <c r="G261" s="285">
        <f t="shared" ca="1" si="181"/>
        <v>111537.94032629982</v>
      </c>
      <c r="H261" s="285">
        <f t="shared" ca="1" si="160"/>
        <v>117115.16657675004</v>
      </c>
      <c r="I261" s="285">
        <f t="shared" ca="1" si="161"/>
        <v>122971.58337385792</v>
      </c>
      <c r="J261" s="285">
        <f t="shared" ca="1" si="162"/>
        <v>129120.36008303199</v>
      </c>
      <c r="K261" s="285">
        <f t="shared" ca="1" si="163"/>
        <v>135575.98300622133</v>
      </c>
      <c r="L261" s="285">
        <f t="shared" ca="1" si="164"/>
        <v>142354.25538191601</v>
      </c>
      <c r="M261" s="285">
        <f t="shared" ca="1" si="165"/>
        <v>149472.29738514705</v>
      </c>
      <c r="P261" s="409" t="str">
        <f t="shared" si="159"/>
        <v>04354C</v>
      </c>
      <c r="Q261" s="397" t="s">
        <v>826</v>
      </c>
      <c r="R261" s="409" t="str">
        <f t="shared" si="152"/>
        <v xml:space="preserve">Senior Information Technology Program Manager </v>
      </c>
      <c r="S261" s="397" t="str">
        <f t="shared" si="182"/>
        <v>01</v>
      </c>
      <c r="T261" s="394" cm="1">
        <f t="array" aca="1" ref="T261" ca="1">IF($Q261="Y",VLOOKUP($P261,INDIRECT($Q$3),T$5,0)*INDIRECT($P$2),VLOOKUP($P261,INDIRECT($Q$3),T$5,0))</f>
        <v>111537.94032629982</v>
      </c>
      <c r="U261" s="394" cm="1">
        <f t="array" aca="1" ref="U261" ca="1">IF($Q261="Y",VLOOKUP($P261,INDIRECT($Q$3),U$5,0)*INDIRECT($P$2),VLOOKUP($P261,INDIRECT($Q$3),U$5,0))</f>
        <v>117115.16657675004</v>
      </c>
      <c r="V261" s="394" cm="1">
        <f t="array" aca="1" ref="V261" ca="1">IF($Q261="Y",VLOOKUP($P261,INDIRECT($Q$3),V$5,0)*INDIRECT($P$2),VLOOKUP($P261,INDIRECT($Q$3),V$5,0))</f>
        <v>122971.58337385792</v>
      </c>
      <c r="W261" s="394" cm="1">
        <f t="array" aca="1" ref="W261" ca="1">IF($Q261="Y",VLOOKUP($P261,INDIRECT($Q$3),W$5,0)*INDIRECT($P$2),VLOOKUP($P261,INDIRECT($Q$3),W$5,0))</f>
        <v>129120.36008303199</v>
      </c>
      <c r="X261" s="394" cm="1">
        <f t="array" aca="1" ref="X261" ca="1">IF($Q261="Y",VLOOKUP($P261,INDIRECT($Q$3),X$5,0)*INDIRECT($P$2),VLOOKUP($P261,INDIRECT($Q$3),X$5,0))</f>
        <v>135575.98300622133</v>
      </c>
      <c r="Y261" s="394" cm="1">
        <f t="array" aca="1" ref="Y261" ca="1">IF($Q261="Y",VLOOKUP($P261,INDIRECT($Q$3),Y$5,0)*INDIRECT($P$2),VLOOKUP($P261,INDIRECT($Q$3),Y$5,0))</f>
        <v>142354.25538191601</v>
      </c>
      <c r="Z261" s="394" cm="1">
        <f t="array" aca="1" ref="Z261" ca="1">IF($Q261="Y",VLOOKUP($P261,INDIRECT($Q$3),Z$5,0)*INDIRECT($P$2),VLOOKUP($P261,INDIRECT($Q$3),Z$5,0))</f>
        <v>149472.29738514705</v>
      </c>
      <c r="AA261" s="406" t="str">
        <f t="shared" si="174"/>
        <v>04354C</v>
      </c>
      <c r="AB261" s="406" t="str">
        <f t="shared" si="183"/>
        <v>Y</v>
      </c>
      <c r="AC261" s="412" t="str">
        <f t="shared" si="154"/>
        <v xml:space="preserve">Senior Information Technology Program Manager </v>
      </c>
      <c r="AD261" s="406" t="str">
        <f t="shared" si="155"/>
        <v>01</v>
      </c>
      <c r="AE261" s="398" t="str">
        <f t="shared" si="156"/>
        <v>E</v>
      </c>
      <c r="AF261" s="403">
        <f t="shared" ca="1" si="184"/>
        <v>53.625</v>
      </c>
      <c r="AG261" s="403">
        <f t="shared" ca="1" si="166"/>
        <v>56.305999999999997</v>
      </c>
      <c r="AH261" s="403">
        <f t="shared" ca="1" si="167"/>
        <v>59.120999999999995</v>
      </c>
      <c r="AI261" s="403">
        <f t="shared" ca="1" si="168"/>
        <v>62.077999999999996</v>
      </c>
      <c r="AJ261" s="403">
        <f t="shared" ca="1" si="169"/>
        <v>65.181000000000012</v>
      </c>
      <c r="AK261" s="403">
        <f t="shared" ca="1" si="170"/>
        <v>68.44</v>
      </c>
      <c r="AL261" s="403">
        <f t="shared" ca="1" si="171"/>
        <v>71.862000000000009</v>
      </c>
    </row>
    <row r="262" spans="1:39" s="23" customFormat="1" ht="12.75" customHeight="1">
      <c r="A262" s="259" t="s">
        <v>16</v>
      </c>
      <c r="B262" s="584" t="s">
        <v>374</v>
      </c>
      <c r="C262" s="584">
        <v>51</v>
      </c>
      <c r="D262" s="606" t="s">
        <v>984</v>
      </c>
      <c r="E262" s="600">
        <v>455</v>
      </c>
      <c r="F262" s="586">
        <v>10</v>
      </c>
      <c r="G262" s="285">
        <f t="shared" ca="1" si="181"/>
        <v>79264.131830000042</v>
      </c>
      <c r="H262" s="285">
        <f t="shared" ca="1" si="160"/>
        <v>83249.110156895695</v>
      </c>
      <c r="I262" s="285">
        <f t="shared" ca="1" si="161"/>
        <v>87747.601139329505</v>
      </c>
      <c r="J262" s="285">
        <f t="shared" ca="1" si="162"/>
        <v>92249.09511974889</v>
      </c>
      <c r="K262" s="285">
        <f t="shared" ca="1" si="163"/>
        <v>96960.798959160515</v>
      </c>
      <c r="L262" s="285">
        <f t="shared" ca="1" si="164"/>
        <v>102860.63051585447</v>
      </c>
      <c r="M262" s="285">
        <f t="shared" ca="1" si="165"/>
        <v>108760.4620725484</v>
      </c>
      <c r="N262" s="9"/>
      <c r="O262" s="9"/>
      <c r="P262" s="409" t="str">
        <f t="shared" si="159"/>
        <v>05755C</v>
      </c>
      <c r="Q262" s="397" t="s">
        <v>826</v>
      </c>
      <c r="R262" s="409" t="str">
        <f t="shared" si="152"/>
        <v>Senior Investment Analyst</v>
      </c>
      <c r="S262" s="397">
        <f t="shared" si="182"/>
        <v>51</v>
      </c>
      <c r="T262" s="394" cm="1">
        <f t="array" aca="1" ref="T262" ca="1">IF($Q262="Y",VLOOKUP($P262,INDIRECT($Q$3),T$5,0)*INDIRECT($P$2),VLOOKUP($P262,INDIRECT($Q$3),T$5,0))</f>
        <v>79264.131830000042</v>
      </c>
      <c r="U262" s="394" cm="1">
        <f t="array" aca="1" ref="U262" ca="1">IF($Q262="Y",VLOOKUP($P262,INDIRECT($Q$3),U$5,0)*INDIRECT($P$2),VLOOKUP($P262,INDIRECT($Q$3),U$5,0))</f>
        <v>83249.110156895695</v>
      </c>
      <c r="V262" s="394" cm="1">
        <f t="array" aca="1" ref="V262" ca="1">IF($Q262="Y",VLOOKUP($P262,INDIRECT($Q$3),V$5,0)*INDIRECT($P$2),VLOOKUP($P262,INDIRECT($Q$3),V$5,0))</f>
        <v>87747.601139329505</v>
      </c>
      <c r="W262" s="394" cm="1">
        <f t="array" aca="1" ref="W262" ca="1">IF($Q262="Y",VLOOKUP($P262,INDIRECT($Q$3),W$5,0)*INDIRECT($P$2),VLOOKUP($P262,INDIRECT($Q$3),W$5,0))</f>
        <v>92249.09511974889</v>
      </c>
      <c r="X262" s="394" cm="1">
        <f t="array" aca="1" ref="X262" ca="1">IF($Q262="Y",VLOOKUP($P262,INDIRECT($Q$3),X$5,0)*INDIRECT($P$2),VLOOKUP($P262,INDIRECT($Q$3),X$5,0))</f>
        <v>96960.798959160515</v>
      </c>
      <c r="Y262" s="394" cm="1">
        <f t="array" aca="1" ref="Y262" ca="1">IF($Q262="Y",VLOOKUP($P262,INDIRECT($Q$3),Y$5,0)*INDIRECT($P$2),VLOOKUP($P262,INDIRECT($Q$3),Y$5,0))</f>
        <v>102860.63051585447</v>
      </c>
      <c r="Z262" s="394" cm="1">
        <f t="array" aca="1" ref="Z262" ca="1">IF($Q262="Y",VLOOKUP($P262,INDIRECT($Q$3),Z$5,0)*INDIRECT($P$2),VLOOKUP($P262,INDIRECT($Q$3),Z$5,0))</f>
        <v>108760.4620725484</v>
      </c>
      <c r="AA262" s="406" t="str">
        <f t="shared" si="174"/>
        <v>05755C</v>
      </c>
      <c r="AB262" s="406" t="str">
        <f t="shared" si="183"/>
        <v>Y</v>
      </c>
      <c r="AC262" s="412" t="str">
        <f t="shared" si="154"/>
        <v>Senior Investment Analyst</v>
      </c>
      <c r="AD262" s="406">
        <f t="shared" si="155"/>
        <v>51</v>
      </c>
      <c r="AE262" s="398" t="str">
        <f t="shared" si="156"/>
        <v>E</v>
      </c>
      <c r="AF262" s="403">
        <f t="shared" ca="1" si="184"/>
        <v>38.107999999999997</v>
      </c>
      <c r="AG262" s="403">
        <f t="shared" ca="1" si="166"/>
        <v>40.024000000000001</v>
      </c>
      <c r="AH262" s="403">
        <f t="shared" ca="1" si="167"/>
        <v>42.186999999999998</v>
      </c>
      <c r="AI262" s="403">
        <f t="shared" ca="1" si="168"/>
        <v>44.350999999999999</v>
      </c>
      <c r="AJ262" s="403">
        <f t="shared" ca="1" si="169"/>
        <v>46.616</v>
      </c>
      <c r="AK262" s="403">
        <f t="shared" ca="1" si="170"/>
        <v>49.452999999999996</v>
      </c>
      <c r="AL262" s="403">
        <f t="shared" ca="1" si="171"/>
        <v>52.288999999999994</v>
      </c>
      <c r="AM262" s="9"/>
    </row>
    <row r="263" spans="1:39" s="23" customFormat="1" ht="12.75" customHeight="1">
      <c r="A263" s="259" t="s">
        <v>16</v>
      </c>
      <c r="B263" s="584" t="s">
        <v>218</v>
      </c>
      <c r="C263" s="584">
        <v>65</v>
      </c>
      <c r="D263" s="606" t="s">
        <v>219</v>
      </c>
      <c r="E263" s="600">
        <v>500</v>
      </c>
      <c r="F263" s="586">
        <v>11</v>
      </c>
      <c r="G263" s="285">
        <f t="shared" ca="1" si="181"/>
        <v>84792.651121495786</v>
      </c>
      <c r="H263" s="285">
        <f t="shared" ca="1" si="160"/>
        <v>89249.100132131149</v>
      </c>
      <c r="I263" s="285">
        <f t="shared" ca="1" si="161"/>
        <v>93918.76199974434</v>
      </c>
      <c r="J263" s="285">
        <f t="shared" ca="1" si="162"/>
        <v>98885.72066793227</v>
      </c>
      <c r="K263" s="285">
        <f t="shared" ca="1" si="163"/>
        <v>104071.89818906919</v>
      </c>
      <c r="L263" s="285">
        <f t="shared" ca="1" si="164"/>
        <v>110386.70277615129</v>
      </c>
      <c r="M263" s="285">
        <f t="shared" ca="1" si="165"/>
        <v>116701.50736323326</v>
      </c>
      <c r="N263" s="9"/>
      <c r="O263" s="9"/>
      <c r="P263" s="409" t="str">
        <f t="shared" si="159"/>
        <v>52885C</v>
      </c>
      <c r="Q263" s="397" t="s">
        <v>826</v>
      </c>
      <c r="R263" s="409" t="str">
        <f t="shared" si="152"/>
        <v xml:space="preserve">Senior NRP/Citizen Participation Specialist </v>
      </c>
      <c r="S263" s="397">
        <f t="shared" si="182"/>
        <v>65</v>
      </c>
      <c r="T263" s="394" cm="1">
        <f t="array" aca="1" ref="T263" ca="1">IF($Q263="Y",VLOOKUP($P263,INDIRECT($Q$3),T$5,0)*INDIRECT($P$2),VLOOKUP($P263,INDIRECT($Q$3),T$5,0))</f>
        <v>84792.651121495786</v>
      </c>
      <c r="U263" s="394" cm="1">
        <f t="array" aca="1" ref="U263" ca="1">IF($Q263="Y",VLOOKUP($P263,INDIRECT($Q$3),U$5,0)*INDIRECT($P$2),VLOOKUP($P263,INDIRECT($Q$3),U$5,0))</f>
        <v>89249.100132131149</v>
      </c>
      <c r="V263" s="394" cm="1">
        <f t="array" aca="1" ref="V263" ca="1">IF($Q263="Y",VLOOKUP($P263,INDIRECT($Q$3),V$5,0)*INDIRECT($P$2),VLOOKUP($P263,INDIRECT($Q$3),V$5,0))</f>
        <v>93918.76199974434</v>
      </c>
      <c r="W263" s="394" cm="1">
        <f t="array" aca="1" ref="W263" ca="1">IF($Q263="Y",VLOOKUP($P263,INDIRECT($Q$3),W$5,0)*INDIRECT($P$2),VLOOKUP($P263,INDIRECT($Q$3),W$5,0))</f>
        <v>98885.72066793227</v>
      </c>
      <c r="X263" s="394" cm="1">
        <f t="array" aca="1" ref="X263" ca="1">IF($Q263="Y",VLOOKUP($P263,INDIRECT($Q$3),X$5,0)*INDIRECT($P$2),VLOOKUP($P263,INDIRECT($Q$3),X$5,0))</f>
        <v>104071.89818906919</v>
      </c>
      <c r="Y263" s="394" cm="1">
        <f t="array" aca="1" ref="Y263" ca="1">IF($Q263="Y",VLOOKUP($P263,INDIRECT($Q$3),Y$5,0)*INDIRECT($P$2),VLOOKUP($P263,INDIRECT($Q$3),Y$5,0))</f>
        <v>110386.70277615129</v>
      </c>
      <c r="Z263" s="394" cm="1">
        <f t="array" aca="1" ref="Z263" ca="1">IF($Q263="Y",VLOOKUP($P263,INDIRECT($Q$3),Z$5,0)*INDIRECT($P$2),VLOOKUP($P263,INDIRECT($Q$3),Z$5,0))</f>
        <v>116701.50736323326</v>
      </c>
      <c r="AA263" s="406" t="str">
        <f t="shared" si="174"/>
        <v>52885C</v>
      </c>
      <c r="AB263" s="406" t="str">
        <f t="shared" si="183"/>
        <v>Y</v>
      </c>
      <c r="AC263" s="412" t="str">
        <f t="shared" si="154"/>
        <v xml:space="preserve">Senior NRP/Citizen Participation Specialist </v>
      </c>
      <c r="AD263" s="406">
        <f t="shared" si="155"/>
        <v>65</v>
      </c>
      <c r="AE263" s="398" t="str">
        <f t="shared" si="156"/>
        <v>E</v>
      </c>
      <c r="AF263" s="403">
        <f t="shared" ca="1" si="184"/>
        <v>40.765999999999998</v>
      </c>
      <c r="AG263" s="403">
        <f t="shared" ca="1" si="166"/>
        <v>42.908999999999999</v>
      </c>
      <c r="AH263" s="403">
        <f t="shared" ca="1" si="167"/>
        <v>45.153999999999996</v>
      </c>
      <c r="AI263" s="403">
        <f t="shared" ca="1" si="168"/>
        <v>47.541999999999994</v>
      </c>
      <c r="AJ263" s="403">
        <f t="shared" ca="1" si="169"/>
        <v>50.034999999999997</v>
      </c>
      <c r="AK263" s="403">
        <f t="shared" ca="1" si="170"/>
        <v>53.070999999999998</v>
      </c>
      <c r="AL263" s="403">
        <f t="shared" ca="1" si="171"/>
        <v>56.106999999999999</v>
      </c>
      <c r="AM263" s="9"/>
    </row>
    <row r="264" spans="1:39" s="23" customFormat="1" ht="12.75" customHeight="1">
      <c r="A264" s="259" t="s">
        <v>91</v>
      </c>
      <c r="B264" s="584" t="s">
        <v>953</v>
      </c>
      <c r="C264" s="584" t="s">
        <v>896</v>
      </c>
      <c r="D264" s="606" t="s">
        <v>954</v>
      </c>
      <c r="E264" s="600">
        <v>378</v>
      </c>
      <c r="F264" s="586">
        <v>8</v>
      </c>
      <c r="G264" s="285">
        <f>T264</f>
        <v>31.186422830296952</v>
      </c>
      <c r="H264" s="285">
        <f t="shared" si="160"/>
        <v>32.897265432671929</v>
      </c>
      <c r="I264" s="285">
        <f t="shared" si="161"/>
        <v>34.606664286015366</v>
      </c>
      <c r="J264" s="285">
        <f t="shared" si="162"/>
        <v>36.418569320598138</v>
      </c>
      <c r="K264" s="285">
        <f t="shared" si="163"/>
        <v>38.354636771893382</v>
      </c>
      <c r="L264" s="285">
        <f t="shared" si="164"/>
        <v>40.999047068768732</v>
      </c>
      <c r="M264" s="285">
        <f t="shared" si="165"/>
        <v>43.643457365644096</v>
      </c>
      <c r="N264" s="9"/>
      <c r="O264" s="9"/>
      <c r="P264" s="409" t="str">
        <f t="shared" si="159"/>
        <v>59472C</v>
      </c>
      <c r="Q264" s="397" t="s">
        <v>826</v>
      </c>
      <c r="R264" s="409" t="str">
        <f t="shared" si="152"/>
        <v>Senior Paralegal</v>
      </c>
      <c r="S264" s="397" t="str">
        <f t="shared" si="182"/>
        <v>35</v>
      </c>
      <c r="T264" s="394">
        <v>31.186422830296952</v>
      </c>
      <c r="U264" s="394">
        <v>32.897265432671929</v>
      </c>
      <c r="V264" s="394">
        <v>34.606664286015366</v>
      </c>
      <c r="W264" s="394">
        <v>36.418569320598138</v>
      </c>
      <c r="X264" s="394">
        <v>38.354636771893382</v>
      </c>
      <c r="Y264" s="394">
        <v>40.999047068768732</v>
      </c>
      <c r="Z264" s="394">
        <v>43.643457365644096</v>
      </c>
      <c r="AA264" s="406" t="str">
        <f t="shared" si="174"/>
        <v>59472C</v>
      </c>
      <c r="AB264" s="406" t="s">
        <v>826</v>
      </c>
      <c r="AC264" s="412" t="str">
        <f t="shared" si="154"/>
        <v>Senior Paralegal</v>
      </c>
      <c r="AD264" s="406" t="str">
        <f t="shared" si="155"/>
        <v>35</v>
      </c>
      <c r="AE264" s="398" t="str">
        <f t="shared" si="156"/>
        <v>N</v>
      </c>
      <c r="AF264" s="403">
        <f>IF($AE264="N",ROUND(T264,3),IF($AE264="E",ROUNDUP(T264/2080,3),"check"))</f>
        <v>31.186</v>
      </c>
      <c r="AG264" s="403">
        <f t="shared" si="166"/>
        <v>32.896999999999998</v>
      </c>
      <c r="AH264" s="403">
        <f t="shared" si="167"/>
        <v>34.606999999999999</v>
      </c>
      <c r="AI264" s="403">
        <f t="shared" si="168"/>
        <v>36.418999999999997</v>
      </c>
      <c r="AJ264" s="403">
        <f t="shared" si="169"/>
        <v>38.354999999999997</v>
      </c>
      <c r="AK264" s="403">
        <f t="shared" si="170"/>
        <v>40.999000000000002</v>
      </c>
      <c r="AL264" s="403">
        <f t="shared" si="171"/>
        <v>43.643000000000001</v>
      </c>
      <c r="AM264" s="9"/>
    </row>
    <row r="265" spans="1:39" s="23" customFormat="1" ht="12.75" customHeight="1">
      <c r="A265" s="259" t="s">
        <v>16</v>
      </c>
      <c r="B265" s="584" t="s">
        <v>654</v>
      </c>
      <c r="C265" s="584">
        <v>36</v>
      </c>
      <c r="D265" s="606" t="s">
        <v>704</v>
      </c>
      <c r="E265" s="600">
        <v>443</v>
      </c>
      <c r="F265" s="586">
        <v>9</v>
      </c>
      <c r="G265" s="285">
        <f t="shared" ref="G265:G274" ca="1" si="185">T265</f>
        <v>75613.449170173189</v>
      </c>
      <c r="H265" s="285">
        <f t="shared" ref="H265:H274" ca="1" si="186">U265</f>
        <v>79594.214234009443</v>
      </c>
      <c r="I265" s="285">
        <f t="shared" ref="I265:I274" ca="1" si="187">V265</f>
        <v>83795.2217439909</v>
      </c>
      <c r="J265" s="285">
        <f t="shared" ref="J265:J274" ca="1" si="188">W265</f>
        <v>88171.954609939188</v>
      </c>
      <c r="K265" s="285">
        <f t="shared" ref="K265:K274" ca="1" si="189">X265</f>
        <v>92813.447012210934</v>
      </c>
      <c r="L265" s="285">
        <f t="shared" ref="L265:L274" ca="1" si="190">Y265</f>
        <v>98429.629388912232</v>
      </c>
      <c r="M265" s="285">
        <f t="shared" ref="M265:M274" ca="1" si="191">Z265</f>
        <v>104045.81176561356</v>
      </c>
      <c r="N265" s="9"/>
      <c r="O265" s="9"/>
      <c r="P265" s="409" t="str">
        <f t="shared" si="159"/>
        <v>52980C</v>
      </c>
      <c r="Q265" s="397" t="s">
        <v>826</v>
      </c>
      <c r="R265" s="409" t="str">
        <f t="shared" si="152"/>
        <v>Senior Plan Examiner I</v>
      </c>
      <c r="S265" s="397">
        <f t="shared" si="182"/>
        <v>36</v>
      </c>
      <c r="T265" s="394" cm="1">
        <f t="array" aca="1" ref="T265" ca="1">IF($Q265="Y",VLOOKUP($P265,INDIRECT($Q$3),T$5,0)*INDIRECT($P$2),VLOOKUP($P265,INDIRECT($Q$3),T$5,0))</f>
        <v>75613.449170173189</v>
      </c>
      <c r="U265" s="394" cm="1">
        <f t="array" aca="1" ref="U265" ca="1">IF($Q265="Y",VLOOKUP($P265,INDIRECT($Q$3),U$5,0)*INDIRECT($P$2),VLOOKUP($P265,INDIRECT($Q$3),U$5,0))</f>
        <v>79594.214234009443</v>
      </c>
      <c r="V265" s="394" cm="1">
        <f t="array" aca="1" ref="V265" ca="1">IF($Q265="Y",VLOOKUP($P265,INDIRECT($Q$3),V$5,0)*INDIRECT($P$2),VLOOKUP($P265,INDIRECT($Q$3),V$5,0))</f>
        <v>83795.2217439909</v>
      </c>
      <c r="W265" s="394" cm="1">
        <f t="array" aca="1" ref="W265" ca="1">IF($Q265="Y",VLOOKUP($P265,INDIRECT($Q$3),W$5,0)*INDIRECT($P$2),VLOOKUP($P265,INDIRECT($Q$3),W$5,0))</f>
        <v>88171.954609939188</v>
      </c>
      <c r="X265" s="394" cm="1">
        <f t="array" aca="1" ref="X265" ca="1">IF($Q265="Y",VLOOKUP($P265,INDIRECT($Q$3),X$5,0)*INDIRECT($P$2),VLOOKUP($P265,INDIRECT($Q$3),X$5,0))</f>
        <v>92813.447012210934</v>
      </c>
      <c r="Y265" s="394" cm="1">
        <f t="array" aca="1" ref="Y265" ca="1">IF($Q265="Y",VLOOKUP($P265,INDIRECT($Q$3),Y$5,0)*INDIRECT($P$2),VLOOKUP($P265,INDIRECT($Q$3),Y$5,0))</f>
        <v>98429.629388912232</v>
      </c>
      <c r="Z265" s="394" cm="1">
        <f t="array" aca="1" ref="Z265" ca="1">IF($Q265="Y",VLOOKUP($P265,INDIRECT($Q$3),Z$5,0)*INDIRECT($P$2),VLOOKUP($P265,INDIRECT($Q$3),Z$5,0))</f>
        <v>104045.81176561356</v>
      </c>
      <c r="AA265" s="406" t="str">
        <f t="shared" si="174"/>
        <v>52980C</v>
      </c>
      <c r="AB265" s="406" t="str">
        <f t="shared" ref="AB265:AB305" si="192">Q265</f>
        <v>Y</v>
      </c>
      <c r="AC265" s="412" t="str">
        <f t="shared" si="154"/>
        <v>Senior Plan Examiner I</v>
      </c>
      <c r="AD265" s="406">
        <f t="shared" si="155"/>
        <v>36</v>
      </c>
      <c r="AE265" s="398" t="str">
        <f t="shared" si="156"/>
        <v>E</v>
      </c>
      <c r="AF265" s="403">
        <f t="shared" ref="AF265:AF274" ca="1" si="193">IF($AE265="N",ROUND(T265,3),IF($AE265="E",ROUNDUP(T265/2080,3),"check"))</f>
        <v>36.352999999999994</v>
      </c>
      <c r="AG265" s="403">
        <f t="shared" ref="AG265:AG274" ca="1" si="194">IF($AE265="N",ROUND(U265,3),IF($AE265="E",ROUNDUP(U265/2080,3),"check"))</f>
        <v>38.266999999999996</v>
      </c>
      <c r="AH265" s="403">
        <f t="shared" ref="AH265:AH274" ca="1" si="195">IF($AE265="N",ROUND(V265,3),IF($AE265="E",ROUNDUP(V265/2080,3),"check"))</f>
        <v>40.286999999999999</v>
      </c>
      <c r="AI265" s="403">
        <f t="shared" ref="AI265:AI274" ca="1" si="196">IF($AE265="N",ROUND(W265,3),IF($AE265="E",ROUNDUP(W265/2080,3),"check"))</f>
        <v>42.390999999999998</v>
      </c>
      <c r="AJ265" s="403">
        <f t="shared" ref="AJ265:AJ274" ca="1" si="197">IF($AE265="N",ROUND(X265,3),IF($AE265="E",ROUNDUP(X265/2080,3),"check"))</f>
        <v>44.622</v>
      </c>
      <c r="AK265" s="403">
        <f t="shared" ref="AK265:AK274" ca="1" si="198">IF($AE265="N",ROUND(Y265,3),IF($AE265="E",ROUNDUP(Y265/2080,3),"check"))</f>
        <v>47.321999999999996</v>
      </c>
      <c r="AL265" s="403">
        <f t="shared" ref="AL265:AL274" ca="1" si="199">IF($AE265="N",ROUND(Z265,3),IF($AE265="E",ROUNDUP(Z265/2080,3),"check"))</f>
        <v>50.022999999999996</v>
      </c>
      <c r="AM265" s="9"/>
    </row>
    <row r="266" spans="1:39" s="23" customFormat="1" ht="12.75" customHeight="1">
      <c r="A266" s="259" t="s">
        <v>16</v>
      </c>
      <c r="B266" s="584" t="s">
        <v>220</v>
      </c>
      <c r="C266" s="584">
        <v>45</v>
      </c>
      <c r="D266" s="606" t="s">
        <v>724</v>
      </c>
      <c r="E266" s="600">
        <v>423</v>
      </c>
      <c r="F266" s="586">
        <v>9</v>
      </c>
      <c r="G266" s="285">
        <f t="shared" ca="1" si="185"/>
        <v>73780.65750828835</v>
      </c>
      <c r="H266" s="285">
        <f t="shared" ca="1" si="186"/>
        <v>77681.551891587093</v>
      </c>
      <c r="I266" s="285">
        <f t="shared" ca="1" si="187"/>
        <v>82092.955932438388</v>
      </c>
      <c r="J266" s="285">
        <f t="shared" ca="1" si="188"/>
        <v>86459.315003505675</v>
      </c>
      <c r="K266" s="285">
        <f t="shared" ca="1" si="189"/>
        <v>91089.937897305994</v>
      </c>
      <c r="L266" s="285">
        <f t="shared" ca="1" si="190"/>
        <v>96501.957463028695</v>
      </c>
      <c r="M266" s="285">
        <f t="shared" ca="1" si="191"/>
        <v>101913.97702875137</v>
      </c>
      <c r="N266" s="9"/>
      <c r="O266" s="9"/>
      <c r="P266" s="409" t="str">
        <f t="shared" si="159"/>
        <v>04110C</v>
      </c>
      <c r="Q266" s="397" t="s">
        <v>826</v>
      </c>
      <c r="R266" s="409" t="str">
        <f t="shared" si="152"/>
        <v>Senior Public Health Researcher/Epidemiologist</v>
      </c>
      <c r="S266" s="397">
        <f t="shared" si="182"/>
        <v>45</v>
      </c>
      <c r="T266" s="394" cm="1">
        <f t="array" aca="1" ref="T266" ca="1">IF($Q266="Y",VLOOKUP($P266,INDIRECT($Q$3),T$5,0)*INDIRECT($P$2),VLOOKUP($P266,INDIRECT($Q$3),T$5,0))</f>
        <v>73780.65750828835</v>
      </c>
      <c r="U266" s="394" cm="1">
        <f t="array" aca="1" ref="U266" ca="1">IF($Q266="Y",VLOOKUP($P266,INDIRECT($Q$3),U$5,0)*INDIRECT($P$2),VLOOKUP($P266,INDIRECT($Q$3),U$5,0))</f>
        <v>77681.551891587093</v>
      </c>
      <c r="V266" s="394" cm="1">
        <f t="array" aca="1" ref="V266" ca="1">IF($Q266="Y",VLOOKUP($P266,INDIRECT($Q$3),V$5,0)*INDIRECT($P$2),VLOOKUP($P266,INDIRECT($Q$3),V$5,0))</f>
        <v>82092.955932438388</v>
      </c>
      <c r="W266" s="394" cm="1">
        <f t="array" aca="1" ref="W266" ca="1">IF($Q266="Y",VLOOKUP($P266,INDIRECT($Q$3),W$5,0)*INDIRECT($P$2),VLOOKUP($P266,INDIRECT($Q$3),W$5,0))</f>
        <v>86459.315003505675</v>
      </c>
      <c r="X266" s="394" cm="1">
        <f t="array" aca="1" ref="X266" ca="1">IF($Q266="Y",VLOOKUP($P266,INDIRECT($Q$3),X$5,0)*INDIRECT($P$2),VLOOKUP($P266,INDIRECT($Q$3),X$5,0))</f>
        <v>91089.937897305994</v>
      </c>
      <c r="Y266" s="394" cm="1">
        <f t="array" aca="1" ref="Y266" ca="1">IF($Q266="Y",VLOOKUP($P266,INDIRECT($Q$3),Y$5,0)*INDIRECT($P$2),VLOOKUP($P266,INDIRECT($Q$3),Y$5,0))</f>
        <v>96501.957463028695</v>
      </c>
      <c r="Z266" s="394" cm="1">
        <f t="array" aca="1" ref="Z266" ca="1">IF($Q266="Y",VLOOKUP($P266,INDIRECT($Q$3),Z$5,0)*INDIRECT($P$2),VLOOKUP($P266,INDIRECT($Q$3),Z$5,0))</f>
        <v>101913.97702875137</v>
      </c>
      <c r="AA266" s="406" t="str">
        <f t="shared" si="174"/>
        <v>04110C</v>
      </c>
      <c r="AB266" s="406" t="str">
        <f t="shared" si="192"/>
        <v>Y</v>
      </c>
      <c r="AC266" s="412" t="str">
        <f t="shared" si="154"/>
        <v>Senior Public Health Researcher/Epidemiologist</v>
      </c>
      <c r="AD266" s="406">
        <f t="shared" si="155"/>
        <v>45</v>
      </c>
      <c r="AE266" s="398" t="str">
        <f t="shared" si="156"/>
        <v>E</v>
      </c>
      <c r="AF266" s="403">
        <f t="shared" ca="1" si="193"/>
        <v>35.471999999999994</v>
      </c>
      <c r="AG266" s="403">
        <f t="shared" ca="1" si="194"/>
        <v>37.346999999999994</v>
      </c>
      <c r="AH266" s="403">
        <f t="shared" ca="1" si="195"/>
        <v>39.467999999999996</v>
      </c>
      <c r="AI266" s="403">
        <f t="shared" ca="1" si="196"/>
        <v>41.567</v>
      </c>
      <c r="AJ266" s="403">
        <f t="shared" ca="1" si="197"/>
        <v>43.793999999999997</v>
      </c>
      <c r="AK266" s="403">
        <f t="shared" ca="1" si="198"/>
        <v>46.396000000000001</v>
      </c>
      <c r="AL266" s="403">
        <f t="shared" ca="1" si="199"/>
        <v>48.997999999999998</v>
      </c>
      <c r="AM266" s="9"/>
    </row>
    <row r="267" spans="1:39" s="23" customFormat="1" ht="12.75" customHeight="1">
      <c r="A267" s="259" t="s">
        <v>16</v>
      </c>
      <c r="B267" s="584" t="s">
        <v>222</v>
      </c>
      <c r="C267" s="584">
        <v>45</v>
      </c>
      <c r="D267" s="606" t="s">
        <v>223</v>
      </c>
      <c r="E267" s="600">
        <v>425</v>
      </c>
      <c r="F267" s="586">
        <v>9</v>
      </c>
      <c r="G267" s="285">
        <f t="shared" ca="1" si="185"/>
        <v>73780.65750828835</v>
      </c>
      <c r="H267" s="285">
        <f t="shared" ca="1" si="186"/>
        <v>77681.551891587093</v>
      </c>
      <c r="I267" s="285">
        <f t="shared" ca="1" si="187"/>
        <v>82092.955932438388</v>
      </c>
      <c r="J267" s="285">
        <f t="shared" ca="1" si="188"/>
        <v>86459.315003505675</v>
      </c>
      <c r="K267" s="285">
        <f t="shared" ca="1" si="189"/>
        <v>91089.937897305994</v>
      </c>
      <c r="L267" s="285">
        <f t="shared" ca="1" si="190"/>
        <v>96501.957463028695</v>
      </c>
      <c r="M267" s="285">
        <f t="shared" ca="1" si="191"/>
        <v>101913.97702875137</v>
      </c>
      <c r="N267" s="9"/>
      <c r="O267" s="9"/>
      <c r="P267" s="409" t="str">
        <f t="shared" si="159"/>
        <v>04311C</v>
      </c>
      <c r="Q267" s="397" t="s">
        <v>826</v>
      </c>
      <c r="R267" s="409" t="str">
        <f t="shared" si="152"/>
        <v xml:space="preserve">Senior Public Health Specialist </v>
      </c>
      <c r="S267" s="397">
        <f t="shared" si="182"/>
        <v>45</v>
      </c>
      <c r="T267" s="394" cm="1">
        <f t="array" aca="1" ref="T267" ca="1">IF($Q267="Y",VLOOKUP($P267,INDIRECT($Q$3),T$5,0)*INDIRECT($P$2),VLOOKUP($P267,INDIRECT($Q$3),T$5,0))</f>
        <v>73780.65750828835</v>
      </c>
      <c r="U267" s="394" cm="1">
        <f t="array" aca="1" ref="U267" ca="1">IF($Q267="Y",VLOOKUP($P267,INDIRECT($Q$3),U$5,0)*INDIRECT($P$2),VLOOKUP($P267,INDIRECT($Q$3),U$5,0))</f>
        <v>77681.551891587093</v>
      </c>
      <c r="V267" s="394" cm="1">
        <f t="array" aca="1" ref="V267" ca="1">IF($Q267="Y",VLOOKUP($P267,INDIRECT($Q$3),V$5,0)*INDIRECT($P$2),VLOOKUP($P267,INDIRECT($Q$3),V$5,0))</f>
        <v>82092.955932438388</v>
      </c>
      <c r="W267" s="394" cm="1">
        <f t="array" aca="1" ref="W267" ca="1">IF($Q267="Y",VLOOKUP($P267,INDIRECT($Q$3),W$5,0)*INDIRECT($P$2),VLOOKUP($P267,INDIRECT($Q$3),W$5,0))</f>
        <v>86459.315003505675</v>
      </c>
      <c r="X267" s="394" cm="1">
        <f t="array" aca="1" ref="X267" ca="1">IF($Q267="Y",VLOOKUP($P267,INDIRECT($Q$3),X$5,0)*INDIRECT($P$2),VLOOKUP($P267,INDIRECT($Q$3),X$5,0))</f>
        <v>91089.937897305994</v>
      </c>
      <c r="Y267" s="394" cm="1">
        <f t="array" aca="1" ref="Y267" ca="1">IF($Q267="Y",VLOOKUP($P267,INDIRECT($Q$3),Y$5,0)*INDIRECT($P$2),VLOOKUP($P267,INDIRECT($Q$3),Y$5,0))</f>
        <v>96501.957463028695</v>
      </c>
      <c r="Z267" s="394" cm="1">
        <f t="array" aca="1" ref="Z267" ca="1">IF($Q267="Y",VLOOKUP($P267,INDIRECT($Q$3),Z$5,0)*INDIRECT($P$2),VLOOKUP($P267,INDIRECT($Q$3),Z$5,0))</f>
        <v>101913.97702875137</v>
      </c>
      <c r="AA267" s="406" t="str">
        <f t="shared" si="174"/>
        <v>04311C</v>
      </c>
      <c r="AB267" s="406" t="str">
        <f t="shared" si="192"/>
        <v>Y</v>
      </c>
      <c r="AC267" s="412" t="str">
        <f t="shared" si="154"/>
        <v xml:space="preserve">Senior Public Health Specialist </v>
      </c>
      <c r="AD267" s="406">
        <f t="shared" si="155"/>
        <v>45</v>
      </c>
      <c r="AE267" s="398" t="str">
        <f t="shared" si="156"/>
        <v>E</v>
      </c>
      <c r="AF267" s="403">
        <f t="shared" ca="1" si="193"/>
        <v>35.471999999999994</v>
      </c>
      <c r="AG267" s="403">
        <f t="shared" ca="1" si="194"/>
        <v>37.346999999999994</v>
      </c>
      <c r="AH267" s="403">
        <f t="shared" ca="1" si="195"/>
        <v>39.467999999999996</v>
      </c>
      <c r="AI267" s="403">
        <f t="shared" ca="1" si="196"/>
        <v>41.567</v>
      </c>
      <c r="AJ267" s="403">
        <f t="shared" ca="1" si="197"/>
        <v>43.793999999999997</v>
      </c>
      <c r="AK267" s="403">
        <f t="shared" ca="1" si="198"/>
        <v>46.396000000000001</v>
      </c>
      <c r="AL267" s="403">
        <f t="shared" ca="1" si="199"/>
        <v>48.997999999999998</v>
      </c>
      <c r="AM267" s="9"/>
    </row>
    <row r="268" spans="1:39" s="23" customFormat="1" ht="12.75" customHeight="1">
      <c r="A268" s="259" t="s">
        <v>689</v>
      </c>
      <c r="B268" s="584" t="s">
        <v>711</v>
      </c>
      <c r="C268" s="584">
        <v>99</v>
      </c>
      <c r="D268" s="606" t="s">
        <v>710</v>
      </c>
      <c r="E268" s="600">
        <v>415</v>
      </c>
      <c r="F268" s="586">
        <v>9</v>
      </c>
      <c r="G268" s="285">
        <f t="shared" ca="1" si="185"/>
        <v>72539.72564769951</v>
      </c>
      <c r="H268" s="285">
        <f t="shared" ca="1" si="186"/>
        <v>76359.884430155304</v>
      </c>
      <c r="I268" s="285">
        <f t="shared" ca="1" si="187"/>
        <v>80390.832650214536</v>
      </c>
      <c r="J268" s="285">
        <f t="shared" ca="1" si="188"/>
        <v>84587.810622901816</v>
      </c>
      <c r="K268" s="285">
        <f t="shared" ca="1" si="189"/>
        <v>89041.776154203108</v>
      </c>
      <c r="L268" s="285">
        <f t="shared" ca="1" si="190"/>
        <v>94430.079602493541</v>
      </c>
      <c r="M268" s="285">
        <f t="shared" ca="1" si="191"/>
        <v>99817.205112838943</v>
      </c>
      <c r="N268" s="9"/>
      <c r="O268" s="9"/>
      <c r="P268" s="409" t="str">
        <f t="shared" si="159"/>
        <v>52999C</v>
      </c>
      <c r="Q268" s="397" t="s">
        <v>826</v>
      </c>
      <c r="R268" s="409" t="str">
        <f t="shared" si="152"/>
        <v>Senior Public Health Specialist - Immunizations</v>
      </c>
      <c r="S268" s="397">
        <f t="shared" si="182"/>
        <v>99</v>
      </c>
      <c r="T268" s="394" cm="1">
        <f t="array" aca="1" ref="T268" ca="1">IF($Q268="Y",VLOOKUP($P268,INDIRECT($Q$3),T$5,0)*INDIRECT($P$2),VLOOKUP($P268,INDIRECT($Q$3),T$5,0))</f>
        <v>72539.72564769951</v>
      </c>
      <c r="U268" s="394" cm="1">
        <f t="array" aca="1" ref="U268" ca="1">IF($Q268="Y",VLOOKUP($P268,INDIRECT($Q$3),U$5,0)*INDIRECT($P$2),VLOOKUP($P268,INDIRECT($Q$3),U$5,0))</f>
        <v>76359.884430155304</v>
      </c>
      <c r="V268" s="394" cm="1">
        <f t="array" aca="1" ref="V268" ca="1">IF($Q268="Y",VLOOKUP($P268,INDIRECT($Q$3),V$5,0)*INDIRECT($P$2),VLOOKUP($P268,INDIRECT($Q$3),V$5,0))</f>
        <v>80390.832650214536</v>
      </c>
      <c r="W268" s="394" cm="1">
        <f t="array" aca="1" ref="W268" ca="1">IF($Q268="Y",VLOOKUP($P268,INDIRECT($Q$3),W$5,0)*INDIRECT($P$2),VLOOKUP($P268,INDIRECT($Q$3),W$5,0))</f>
        <v>84587.810622901816</v>
      </c>
      <c r="X268" s="394" cm="1">
        <f t="array" aca="1" ref="X268" ca="1">IF($Q268="Y",VLOOKUP($P268,INDIRECT($Q$3),X$5,0)*INDIRECT($P$2),VLOOKUP($P268,INDIRECT($Q$3),X$5,0))</f>
        <v>89041.776154203108</v>
      </c>
      <c r="Y268" s="394" cm="1">
        <f t="array" aca="1" ref="Y268" ca="1">IF($Q268="Y",VLOOKUP($P268,INDIRECT($Q$3),Y$5,0)*INDIRECT($P$2),VLOOKUP($P268,INDIRECT($Q$3),Y$5,0))</f>
        <v>94430.079602493541</v>
      </c>
      <c r="Z268" s="394" cm="1">
        <f t="array" aca="1" ref="Z268" ca="1">IF($Q268="Y",VLOOKUP($P268,INDIRECT($Q$3),Z$5,0)*INDIRECT($P$2),VLOOKUP($P268,INDIRECT($Q$3),Z$5,0))</f>
        <v>99817.205112838943</v>
      </c>
      <c r="AA268" s="406" t="str">
        <f t="shared" si="174"/>
        <v>52999C</v>
      </c>
      <c r="AB268" s="406" t="str">
        <f t="shared" si="192"/>
        <v>Y</v>
      </c>
      <c r="AC268" s="412" t="str">
        <f t="shared" si="154"/>
        <v>Senior Public Health Specialist - Immunizations</v>
      </c>
      <c r="AD268" s="406">
        <f t="shared" si="155"/>
        <v>99</v>
      </c>
      <c r="AE268" s="398" t="str">
        <f t="shared" si="156"/>
        <v>E</v>
      </c>
      <c r="AF268" s="403">
        <f t="shared" ca="1" si="193"/>
        <v>34.875</v>
      </c>
      <c r="AG268" s="403">
        <f t="shared" ca="1" si="194"/>
        <v>36.711999999999996</v>
      </c>
      <c r="AH268" s="403">
        <f t="shared" ca="1" si="195"/>
        <v>38.65</v>
      </c>
      <c r="AI268" s="403">
        <f t="shared" ca="1" si="196"/>
        <v>40.667999999999999</v>
      </c>
      <c r="AJ268" s="403">
        <f t="shared" ca="1" si="197"/>
        <v>42.808999999999997</v>
      </c>
      <c r="AK268" s="403">
        <f t="shared" ca="1" si="198"/>
        <v>45.4</v>
      </c>
      <c r="AL268" s="403">
        <f t="shared" ca="1" si="199"/>
        <v>47.989999999999995</v>
      </c>
      <c r="AM268" s="9"/>
    </row>
    <row r="269" spans="1:39" s="23" customFormat="1" ht="12.75" customHeight="1">
      <c r="A269" s="259" t="s">
        <v>16</v>
      </c>
      <c r="B269" s="584" t="s">
        <v>932</v>
      </c>
      <c r="C269" s="584" t="s">
        <v>166</v>
      </c>
      <c r="D269" s="606" t="s">
        <v>933</v>
      </c>
      <c r="E269" s="600">
        <v>425</v>
      </c>
      <c r="F269" s="586">
        <v>9</v>
      </c>
      <c r="G269" s="285">
        <f t="shared" si="185"/>
        <v>73780.65750828835</v>
      </c>
      <c r="H269" s="285">
        <f t="shared" si="186"/>
        <v>77681.551891587093</v>
      </c>
      <c r="I269" s="285">
        <f t="shared" si="187"/>
        <v>82092.955932438388</v>
      </c>
      <c r="J269" s="285">
        <f t="shared" si="188"/>
        <v>86459.315003505675</v>
      </c>
      <c r="K269" s="285">
        <f t="shared" si="189"/>
        <v>91089.937897305994</v>
      </c>
      <c r="L269" s="285">
        <f t="shared" si="190"/>
        <v>96501.957463028695</v>
      </c>
      <c r="M269" s="285">
        <f t="shared" si="191"/>
        <v>101913.97702875137</v>
      </c>
      <c r="N269" s="9"/>
      <c r="O269" s="9"/>
      <c r="P269" s="409" t="str">
        <f t="shared" si="159"/>
        <v>59465C</v>
      </c>
      <c r="Q269" s="397" t="s">
        <v>826</v>
      </c>
      <c r="R269" s="409" t="str">
        <f t="shared" si="152"/>
        <v>Senior Public Health Specialist - Neighborhood Safety</v>
      </c>
      <c r="S269" s="397" t="str">
        <f t="shared" si="182"/>
        <v>45</v>
      </c>
      <c r="T269" s="394">
        <v>73780.65750828835</v>
      </c>
      <c r="U269" s="394">
        <v>77681.551891587093</v>
      </c>
      <c r="V269" s="394">
        <v>82092.955932438388</v>
      </c>
      <c r="W269" s="394">
        <v>86459.315003505675</v>
      </c>
      <c r="X269" s="394">
        <v>91089.937897305994</v>
      </c>
      <c r="Y269" s="394">
        <v>96501.957463028695</v>
      </c>
      <c r="Z269" s="394">
        <v>101913.97702875137</v>
      </c>
      <c r="AA269" s="406" t="str">
        <f t="shared" si="174"/>
        <v>59465C</v>
      </c>
      <c r="AB269" s="406" t="str">
        <f t="shared" si="192"/>
        <v>Y</v>
      </c>
      <c r="AC269" s="412" t="str">
        <f t="shared" si="154"/>
        <v>Senior Public Health Specialist - Neighborhood Safety</v>
      </c>
      <c r="AD269" s="406" t="str">
        <f t="shared" si="155"/>
        <v>45</v>
      </c>
      <c r="AE269" s="398" t="str">
        <f t="shared" si="156"/>
        <v>E</v>
      </c>
      <c r="AF269" s="403">
        <f t="shared" si="193"/>
        <v>35.471999999999994</v>
      </c>
      <c r="AG269" s="403">
        <f t="shared" si="194"/>
        <v>37.346999999999994</v>
      </c>
      <c r="AH269" s="403">
        <f t="shared" si="195"/>
        <v>39.467999999999996</v>
      </c>
      <c r="AI269" s="403">
        <f t="shared" si="196"/>
        <v>41.567</v>
      </c>
      <c r="AJ269" s="403">
        <f t="shared" si="197"/>
        <v>43.793999999999997</v>
      </c>
      <c r="AK269" s="463">
        <f t="shared" si="198"/>
        <v>46.396000000000001</v>
      </c>
      <c r="AL269" s="463">
        <f t="shared" si="199"/>
        <v>48.997999999999998</v>
      </c>
      <c r="AM269" s="9"/>
    </row>
    <row r="270" spans="1:39" s="23" customFormat="1" ht="12.75" customHeight="1">
      <c r="A270" s="259" t="s">
        <v>16</v>
      </c>
      <c r="B270" s="584" t="s">
        <v>224</v>
      </c>
      <c r="C270" s="584">
        <v>45</v>
      </c>
      <c r="D270" s="606" t="s">
        <v>225</v>
      </c>
      <c r="E270" s="600">
        <v>425</v>
      </c>
      <c r="F270" s="586">
        <v>9</v>
      </c>
      <c r="G270" s="285">
        <f t="shared" ca="1" si="185"/>
        <v>73780.65750828835</v>
      </c>
      <c r="H270" s="285">
        <f t="shared" ca="1" si="186"/>
        <v>77681.551891587093</v>
      </c>
      <c r="I270" s="285">
        <f t="shared" ca="1" si="187"/>
        <v>82092.955932438388</v>
      </c>
      <c r="J270" s="285">
        <f t="shared" ca="1" si="188"/>
        <v>86459.315003505675</v>
      </c>
      <c r="K270" s="285">
        <f t="shared" ca="1" si="189"/>
        <v>91089.937897305994</v>
      </c>
      <c r="L270" s="285">
        <f t="shared" ca="1" si="190"/>
        <v>96501.957463028695</v>
      </c>
      <c r="M270" s="285">
        <f t="shared" ca="1" si="191"/>
        <v>101913.97702875137</v>
      </c>
      <c r="N270" s="9"/>
      <c r="O270" s="9"/>
      <c r="P270" s="409" t="str">
        <f t="shared" si="159"/>
        <v>04313C</v>
      </c>
      <c r="Q270" s="397" t="s">
        <v>826</v>
      </c>
      <c r="R270" s="409" t="str">
        <f t="shared" si="152"/>
        <v>Senior Public Health Specialist (Youth Development)</v>
      </c>
      <c r="S270" s="397">
        <f t="shared" si="182"/>
        <v>45</v>
      </c>
      <c r="T270" s="394" cm="1">
        <f t="array" aca="1" ref="T270" ca="1">IF($Q270="Y",VLOOKUP($P270,INDIRECT($Q$3),T$5,0)*INDIRECT($P$2),VLOOKUP($P270,INDIRECT($Q$3),T$5,0))</f>
        <v>73780.65750828835</v>
      </c>
      <c r="U270" s="394" cm="1">
        <f t="array" aca="1" ref="U270" ca="1">IF($Q270="Y",VLOOKUP($P270,INDIRECT($Q$3),U$5,0)*INDIRECT($P$2),VLOOKUP($P270,INDIRECT($Q$3),U$5,0))</f>
        <v>77681.551891587093</v>
      </c>
      <c r="V270" s="394" cm="1">
        <f t="array" aca="1" ref="V270" ca="1">IF($Q270="Y",VLOOKUP($P270,INDIRECT($Q$3),V$5,0)*INDIRECT($P$2),VLOOKUP($P270,INDIRECT($Q$3),V$5,0))</f>
        <v>82092.955932438388</v>
      </c>
      <c r="W270" s="394" cm="1">
        <f t="array" aca="1" ref="W270" ca="1">IF($Q270="Y",VLOOKUP($P270,INDIRECT($Q$3),W$5,0)*INDIRECT($P$2),VLOOKUP($P270,INDIRECT($Q$3),W$5,0))</f>
        <v>86459.315003505675</v>
      </c>
      <c r="X270" s="394" cm="1">
        <f t="array" aca="1" ref="X270" ca="1">IF($Q270="Y",VLOOKUP($P270,INDIRECT($Q$3),X$5,0)*INDIRECT($P$2),VLOOKUP($P270,INDIRECT($Q$3),X$5,0))</f>
        <v>91089.937897305994</v>
      </c>
      <c r="Y270" s="394" cm="1">
        <f t="array" aca="1" ref="Y270" ca="1">IF($Q270="Y",VLOOKUP($P270,INDIRECT($Q$3),Y$5,0)*INDIRECT($P$2),VLOOKUP($P270,INDIRECT($Q$3),Y$5,0))</f>
        <v>96501.957463028695</v>
      </c>
      <c r="Z270" s="394" cm="1">
        <f t="array" aca="1" ref="Z270" ca="1">IF($Q270="Y",VLOOKUP($P270,INDIRECT($Q$3),Z$5,0)*INDIRECT($P$2),VLOOKUP($P270,INDIRECT($Q$3),Z$5,0))</f>
        <v>101913.97702875137</v>
      </c>
      <c r="AA270" s="406" t="str">
        <f t="shared" si="174"/>
        <v>04313C</v>
      </c>
      <c r="AB270" s="406" t="str">
        <f t="shared" si="192"/>
        <v>Y</v>
      </c>
      <c r="AC270" s="412" t="str">
        <f t="shared" si="154"/>
        <v>Senior Public Health Specialist (Youth Development)</v>
      </c>
      <c r="AD270" s="406">
        <f t="shared" si="155"/>
        <v>45</v>
      </c>
      <c r="AE270" s="398" t="str">
        <f t="shared" si="156"/>
        <v>E</v>
      </c>
      <c r="AF270" s="403">
        <f t="shared" ca="1" si="193"/>
        <v>35.471999999999994</v>
      </c>
      <c r="AG270" s="403">
        <f t="shared" ca="1" si="194"/>
        <v>37.346999999999994</v>
      </c>
      <c r="AH270" s="403">
        <f t="shared" ca="1" si="195"/>
        <v>39.467999999999996</v>
      </c>
      <c r="AI270" s="403">
        <f t="shared" ca="1" si="196"/>
        <v>41.567</v>
      </c>
      <c r="AJ270" s="403">
        <f t="shared" ca="1" si="197"/>
        <v>43.793999999999997</v>
      </c>
      <c r="AK270" s="403">
        <f t="shared" ca="1" si="198"/>
        <v>46.396000000000001</v>
      </c>
      <c r="AL270" s="403">
        <f t="shared" ca="1" si="199"/>
        <v>48.997999999999998</v>
      </c>
      <c r="AM270" s="9"/>
    </row>
    <row r="271" spans="1:39" s="23" customFormat="1" ht="12.75" customHeight="1">
      <c r="A271" s="259" t="s">
        <v>16</v>
      </c>
      <c r="B271" s="584" t="s">
        <v>556</v>
      </c>
      <c r="C271" s="584">
        <v>45</v>
      </c>
      <c r="D271" s="606" t="s">
        <v>1013</v>
      </c>
      <c r="E271" s="600">
        <v>433</v>
      </c>
      <c r="F271" s="586">
        <v>9</v>
      </c>
      <c r="G271" s="285">
        <f t="shared" ca="1" si="185"/>
        <v>73780.65750828835</v>
      </c>
      <c r="H271" s="285">
        <f t="shared" ca="1" si="186"/>
        <v>77681.551891587093</v>
      </c>
      <c r="I271" s="285">
        <f t="shared" ca="1" si="187"/>
        <v>82092.955932438388</v>
      </c>
      <c r="J271" s="285">
        <f t="shared" ca="1" si="188"/>
        <v>86459.315003505675</v>
      </c>
      <c r="K271" s="285">
        <f t="shared" ca="1" si="189"/>
        <v>91089.937897305994</v>
      </c>
      <c r="L271" s="285">
        <f t="shared" ca="1" si="190"/>
        <v>96501.957463028695</v>
      </c>
      <c r="M271" s="285">
        <f t="shared" ca="1" si="191"/>
        <v>101913.97702875137</v>
      </c>
      <c r="N271" s="9"/>
      <c r="O271" s="9"/>
      <c r="P271" s="409" t="str">
        <f t="shared" si="159"/>
        <v>59212C</v>
      </c>
      <c r="Q271" s="397" t="s">
        <v>826</v>
      </c>
      <c r="R271" s="409" t="str">
        <f t="shared" ref="R271:R305" si="200">D271</f>
        <v>Senior Public Health Specialist Emergency Preparedness &amp; Response</v>
      </c>
      <c r="S271" s="397">
        <f t="shared" si="182"/>
        <v>45</v>
      </c>
      <c r="T271" s="394" cm="1">
        <f t="array" aca="1" ref="T271" ca="1">IF($Q271="Y",VLOOKUP($P271,INDIRECT($Q$3),T$5,0)*INDIRECT($P$2),VLOOKUP($P271,INDIRECT($Q$3),T$5,0))</f>
        <v>73780.65750828835</v>
      </c>
      <c r="U271" s="394" cm="1">
        <f t="array" aca="1" ref="U271" ca="1">IF($Q271="Y",VLOOKUP($P271,INDIRECT($Q$3),U$5,0)*INDIRECT($P$2),VLOOKUP($P271,INDIRECT($Q$3),U$5,0))</f>
        <v>77681.551891587093</v>
      </c>
      <c r="V271" s="394" cm="1">
        <f t="array" aca="1" ref="V271" ca="1">IF($Q271="Y",VLOOKUP($P271,INDIRECT($Q$3),V$5,0)*INDIRECT($P$2),VLOOKUP($P271,INDIRECT($Q$3),V$5,0))</f>
        <v>82092.955932438388</v>
      </c>
      <c r="W271" s="394" cm="1">
        <f t="array" aca="1" ref="W271" ca="1">IF($Q271="Y",VLOOKUP($P271,INDIRECT($Q$3),W$5,0)*INDIRECT($P$2),VLOOKUP($P271,INDIRECT($Q$3),W$5,0))</f>
        <v>86459.315003505675</v>
      </c>
      <c r="X271" s="394" cm="1">
        <f t="array" aca="1" ref="X271" ca="1">IF($Q271="Y",VLOOKUP($P271,INDIRECT($Q$3),X$5,0)*INDIRECT($P$2),VLOOKUP($P271,INDIRECT($Q$3),X$5,0))</f>
        <v>91089.937897305994</v>
      </c>
      <c r="Y271" s="394" cm="1">
        <f t="array" aca="1" ref="Y271" ca="1">IF($Q271="Y",VLOOKUP($P271,INDIRECT($Q$3),Y$5,0)*INDIRECT($P$2),VLOOKUP($P271,INDIRECT($Q$3),Y$5,0))</f>
        <v>96501.957463028695</v>
      </c>
      <c r="Z271" s="394" cm="1">
        <f t="array" aca="1" ref="Z271" ca="1">IF($Q271="Y",VLOOKUP($P271,INDIRECT($Q$3),Z$5,0)*INDIRECT($P$2),VLOOKUP($P271,INDIRECT($Q$3),Z$5,0))</f>
        <v>101913.97702875137</v>
      </c>
      <c r="AA271" s="406" t="str">
        <f t="shared" si="174"/>
        <v>59212C</v>
      </c>
      <c r="AB271" s="406" t="str">
        <f t="shared" si="192"/>
        <v>Y</v>
      </c>
      <c r="AC271" s="412" t="str">
        <f t="shared" ref="AC271:AC305" si="201">D271</f>
        <v>Senior Public Health Specialist Emergency Preparedness &amp; Response</v>
      </c>
      <c r="AD271" s="406">
        <f t="shared" ref="AD271:AD305" si="202">C271</f>
        <v>45</v>
      </c>
      <c r="AE271" s="398" t="str">
        <f t="shared" ref="AE271:AE282" si="203">LEFT(A271,1)</f>
        <v>E</v>
      </c>
      <c r="AF271" s="403">
        <f t="shared" ca="1" si="193"/>
        <v>35.471999999999994</v>
      </c>
      <c r="AG271" s="403">
        <f t="shared" ca="1" si="194"/>
        <v>37.346999999999994</v>
      </c>
      <c r="AH271" s="403">
        <f t="shared" ca="1" si="195"/>
        <v>39.467999999999996</v>
      </c>
      <c r="AI271" s="403">
        <f t="shared" ca="1" si="196"/>
        <v>41.567</v>
      </c>
      <c r="AJ271" s="403">
        <f t="shared" ca="1" si="197"/>
        <v>43.793999999999997</v>
      </c>
      <c r="AK271" s="403">
        <f t="shared" ca="1" si="198"/>
        <v>46.396000000000001</v>
      </c>
      <c r="AL271" s="403">
        <f t="shared" ca="1" si="199"/>
        <v>48.997999999999998</v>
      </c>
    </row>
    <row r="272" spans="1:39" s="23" customFormat="1" ht="12.75" customHeight="1">
      <c r="A272" s="259" t="s">
        <v>91</v>
      </c>
      <c r="B272" s="586" t="s">
        <v>331</v>
      </c>
      <c r="C272" s="584">
        <v>90</v>
      </c>
      <c r="D272" s="606" t="s">
        <v>332</v>
      </c>
      <c r="E272" s="600">
        <v>365</v>
      </c>
      <c r="F272" s="586">
        <v>8</v>
      </c>
      <c r="G272" s="285">
        <f t="shared" ca="1" si="185"/>
        <v>30.572829491892421</v>
      </c>
      <c r="H272" s="285">
        <f t="shared" ca="1" si="186"/>
        <v>32.249022117510442</v>
      </c>
      <c r="I272" s="285">
        <f t="shared" ca="1" si="187"/>
        <v>33.923770994096913</v>
      </c>
      <c r="J272" s="285">
        <f t="shared" ca="1" si="188"/>
        <v>35.701026051922732</v>
      </c>
      <c r="K272" s="285">
        <f t="shared" ca="1" si="189"/>
        <v>37.599556028397899</v>
      </c>
      <c r="L272" s="285">
        <f t="shared" ca="1" si="190"/>
        <v>39.955926831505678</v>
      </c>
      <c r="M272" s="285">
        <f t="shared" ca="1" si="191"/>
        <v>42.312297634613429</v>
      </c>
      <c r="N272" s="9"/>
      <c r="O272" s="9"/>
      <c r="P272" s="409" t="str">
        <f t="shared" si="159"/>
        <v>01890C</v>
      </c>
      <c r="Q272" s="397" t="s">
        <v>826</v>
      </c>
      <c r="R272" s="409" t="str">
        <f t="shared" si="200"/>
        <v>Senior Resource Coordinator</v>
      </c>
      <c r="S272" s="397">
        <f t="shared" si="182"/>
        <v>90</v>
      </c>
      <c r="T272" s="394" cm="1">
        <f t="array" aca="1" ref="T272" ca="1">IF($Q272="Y",VLOOKUP($P272,INDIRECT($Q$3),T$5,0)*INDIRECT($P$2),VLOOKUP($P272,INDIRECT($Q$3),T$5,0))</f>
        <v>30.572829491892421</v>
      </c>
      <c r="U272" s="394" cm="1">
        <f t="array" aca="1" ref="U272" ca="1">IF($Q272="Y",VLOOKUP($P272,INDIRECT($Q$3),U$5,0)*INDIRECT($P$2),VLOOKUP($P272,INDIRECT($Q$3),U$5,0))</f>
        <v>32.249022117510442</v>
      </c>
      <c r="V272" s="394" cm="1">
        <f t="array" aca="1" ref="V272" ca="1">IF($Q272="Y",VLOOKUP($P272,INDIRECT($Q$3),V$5,0)*INDIRECT($P$2),VLOOKUP($P272,INDIRECT($Q$3),V$5,0))</f>
        <v>33.923770994096913</v>
      </c>
      <c r="W272" s="394" cm="1">
        <f t="array" aca="1" ref="W272" ca="1">IF($Q272="Y",VLOOKUP($P272,INDIRECT($Q$3),W$5,0)*INDIRECT($P$2),VLOOKUP($P272,INDIRECT($Q$3),W$5,0))</f>
        <v>35.701026051922732</v>
      </c>
      <c r="X272" s="394" cm="1">
        <f t="array" aca="1" ref="X272" ca="1">IF($Q272="Y",VLOOKUP($P272,INDIRECT($Q$3),X$5,0)*INDIRECT($P$2),VLOOKUP($P272,INDIRECT($Q$3),X$5,0))</f>
        <v>37.599556028397899</v>
      </c>
      <c r="Y272" s="394" cm="1">
        <f t="array" aca="1" ref="Y272" ca="1">IF($Q272="Y",VLOOKUP($P272,INDIRECT($Q$3),Y$5,0)*INDIRECT($P$2),VLOOKUP($P272,INDIRECT($Q$3),Y$5,0))</f>
        <v>39.955926831505678</v>
      </c>
      <c r="Z272" s="394" cm="1">
        <f t="array" aca="1" ref="Z272" ca="1">IF($Q272="Y",VLOOKUP($P272,INDIRECT($Q$3),Z$5,0)*INDIRECT($P$2),VLOOKUP($P272,INDIRECT($Q$3),Z$5,0))</f>
        <v>42.312297634613429</v>
      </c>
      <c r="AA272" s="406" t="str">
        <f t="shared" si="174"/>
        <v>01890C</v>
      </c>
      <c r="AB272" s="406" t="str">
        <f t="shared" si="192"/>
        <v>Y</v>
      </c>
      <c r="AC272" s="412" t="str">
        <f t="shared" si="201"/>
        <v>Senior Resource Coordinator</v>
      </c>
      <c r="AD272" s="406">
        <f t="shared" si="202"/>
        <v>90</v>
      </c>
      <c r="AE272" s="398" t="str">
        <f t="shared" si="203"/>
        <v>N</v>
      </c>
      <c r="AF272" s="403">
        <f t="shared" ca="1" si="193"/>
        <v>30.573</v>
      </c>
      <c r="AG272" s="403">
        <f t="shared" ca="1" si="194"/>
        <v>32.249000000000002</v>
      </c>
      <c r="AH272" s="403">
        <f t="shared" ca="1" si="195"/>
        <v>33.923999999999999</v>
      </c>
      <c r="AI272" s="403">
        <f t="shared" ca="1" si="196"/>
        <v>35.701000000000001</v>
      </c>
      <c r="AJ272" s="403">
        <f t="shared" ca="1" si="197"/>
        <v>37.6</v>
      </c>
      <c r="AK272" s="403">
        <f t="shared" ca="1" si="198"/>
        <v>39.956000000000003</v>
      </c>
      <c r="AL272" s="403">
        <f t="shared" ca="1" si="199"/>
        <v>42.311999999999998</v>
      </c>
      <c r="AM272" s="9"/>
    </row>
    <row r="273" spans="1:39" s="23" customFormat="1" ht="12.75" customHeight="1">
      <c r="A273" s="259" t="s">
        <v>16</v>
      </c>
      <c r="B273" s="593" t="s">
        <v>536</v>
      </c>
      <c r="C273" s="584">
        <v>45</v>
      </c>
      <c r="D273" s="606" t="s">
        <v>530</v>
      </c>
      <c r="E273" s="600">
        <v>438</v>
      </c>
      <c r="F273" s="586">
        <v>9</v>
      </c>
      <c r="G273" s="285">
        <f t="shared" ca="1" si="185"/>
        <v>73780.65750828835</v>
      </c>
      <c r="H273" s="285">
        <f t="shared" ca="1" si="186"/>
        <v>77681.551891587093</v>
      </c>
      <c r="I273" s="285">
        <f t="shared" ca="1" si="187"/>
        <v>82092.955932438388</v>
      </c>
      <c r="J273" s="285">
        <f t="shared" ca="1" si="188"/>
        <v>86459.315003505675</v>
      </c>
      <c r="K273" s="285">
        <f t="shared" ca="1" si="189"/>
        <v>91089.937897305994</v>
      </c>
      <c r="L273" s="285">
        <f t="shared" ca="1" si="190"/>
        <v>96501.957463028695</v>
      </c>
      <c r="M273" s="285">
        <f t="shared" ca="1" si="191"/>
        <v>101913.97702875137</v>
      </c>
      <c r="N273" s="9"/>
      <c r="O273" s="9"/>
      <c r="P273" s="409" t="str">
        <f t="shared" si="159"/>
        <v>52913C</v>
      </c>
      <c r="Q273" s="397" t="s">
        <v>826</v>
      </c>
      <c r="R273" s="409" t="str">
        <f t="shared" si="200"/>
        <v>Senior Security Coordinator</v>
      </c>
      <c r="S273" s="397">
        <f t="shared" si="182"/>
        <v>45</v>
      </c>
      <c r="T273" s="394" cm="1">
        <f t="array" aca="1" ref="T273" ca="1">IF($Q273="Y",VLOOKUP($P273,INDIRECT($Q$3),T$5,0)*INDIRECT($P$2),VLOOKUP($P273,INDIRECT($Q$3),T$5,0))</f>
        <v>73780.65750828835</v>
      </c>
      <c r="U273" s="394" cm="1">
        <f t="array" aca="1" ref="U273" ca="1">IF($Q273="Y",VLOOKUP($P273,INDIRECT($Q$3),U$5,0)*INDIRECT($P$2),VLOOKUP($P273,INDIRECT($Q$3),U$5,0))</f>
        <v>77681.551891587093</v>
      </c>
      <c r="V273" s="394" cm="1">
        <f t="array" aca="1" ref="V273" ca="1">IF($Q273="Y",VLOOKUP($P273,INDIRECT($Q$3),V$5,0)*INDIRECT($P$2),VLOOKUP($P273,INDIRECT($Q$3),V$5,0))</f>
        <v>82092.955932438388</v>
      </c>
      <c r="W273" s="394" cm="1">
        <f t="array" aca="1" ref="W273" ca="1">IF($Q273="Y",VLOOKUP($P273,INDIRECT($Q$3),W$5,0)*INDIRECT($P$2),VLOOKUP($P273,INDIRECT($Q$3),W$5,0))</f>
        <v>86459.315003505675</v>
      </c>
      <c r="X273" s="394" cm="1">
        <f t="array" aca="1" ref="X273" ca="1">IF($Q273="Y",VLOOKUP($P273,INDIRECT($Q$3),X$5,0)*INDIRECT($P$2),VLOOKUP($P273,INDIRECT($Q$3),X$5,0))</f>
        <v>91089.937897305994</v>
      </c>
      <c r="Y273" s="394" cm="1">
        <f t="array" aca="1" ref="Y273" ca="1">IF($Q273="Y",VLOOKUP($P273,INDIRECT($Q$3),Y$5,0)*INDIRECT($P$2),VLOOKUP($P273,INDIRECT($Q$3),Y$5,0))</f>
        <v>96501.957463028695</v>
      </c>
      <c r="Z273" s="394" cm="1">
        <f t="array" aca="1" ref="Z273" ca="1">IF($Q273="Y",VLOOKUP($P273,INDIRECT($Q$3),Z$5,0)*INDIRECT($P$2),VLOOKUP($P273,INDIRECT($Q$3),Z$5,0))</f>
        <v>101913.97702875137</v>
      </c>
      <c r="AA273" s="406" t="str">
        <f t="shared" si="174"/>
        <v>52913C</v>
      </c>
      <c r="AB273" s="406" t="str">
        <f t="shared" si="192"/>
        <v>Y</v>
      </c>
      <c r="AC273" s="412" t="str">
        <f t="shared" si="201"/>
        <v>Senior Security Coordinator</v>
      </c>
      <c r="AD273" s="406">
        <f t="shared" si="202"/>
        <v>45</v>
      </c>
      <c r="AE273" s="398" t="str">
        <f t="shared" si="203"/>
        <v>E</v>
      </c>
      <c r="AF273" s="403">
        <f t="shared" ca="1" si="193"/>
        <v>35.471999999999994</v>
      </c>
      <c r="AG273" s="403">
        <f t="shared" ca="1" si="194"/>
        <v>37.346999999999994</v>
      </c>
      <c r="AH273" s="403">
        <f t="shared" ca="1" si="195"/>
        <v>39.467999999999996</v>
      </c>
      <c r="AI273" s="403">
        <f t="shared" ca="1" si="196"/>
        <v>41.567</v>
      </c>
      <c r="AJ273" s="403">
        <f t="shared" ca="1" si="197"/>
        <v>43.793999999999997</v>
      </c>
      <c r="AK273" s="403">
        <f t="shared" ca="1" si="198"/>
        <v>46.396000000000001</v>
      </c>
      <c r="AL273" s="403">
        <f t="shared" ca="1" si="199"/>
        <v>48.997999999999998</v>
      </c>
      <c r="AM273" s="8"/>
    </row>
    <row r="274" spans="1:39" s="23" customFormat="1" ht="12.75" customHeight="1">
      <c r="A274" s="259" t="s">
        <v>16</v>
      </c>
      <c r="B274" s="584" t="s">
        <v>226</v>
      </c>
      <c r="C274" s="584">
        <v>65</v>
      </c>
      <c r="D274" s="606" t="s">
        <v>227</v>
      </c>
      <c r="E274" s="600">
        <v>508</v>
      </c>
      <c r="F274" s="586">
        <v>11</v>
      </c>
      <c r="G274" s="285">
        <f t="shared" ca="1" si="185"/>
        <v>84792.651121495786</v>
      </c>
      <c r="H274" s="285">
        <f t="shared" ca="1" si="186"/>
        <v>89249.100132131149</v>
      </c>
      <c r="I274" s="285">
        <f t="shared" ca="1" si="187"/>
        <v>93918.76199974434</v>
      </c>
      <c r="J274" s="285">
        <f t="shared" ca="1" si="188"/>
        <v>98885.72066793227</v>
      </c>
      <c r="K274" s="285">
        <f t="shared" ca="1" si="189"/>
        <v>104071.89818906919</v>
      </c>
      <c r="L274" s="285">
        <f t="shared" ca="1" si="190"/>
        <v>110386.70277615129</v>
      </c>
      <c r="M274" s="285">
        <f t="shared" ca="1" si="191"/>
        <v>116701.50736323326</v>
      </c>
      <c r="N274" s="9"/>
      <c r="O274" s="9"/>
      <c r="P274" s="409" t="str">
        <f t="shared" si="159"/>
        <v>09189C</v>
      </c>
      <c r="Q274" s="397" t="s">
        <v>826</v>
      </c>
      <c r="R274" s="409" t="str">
        <f t="shared" si="200"/>
        <v xml:space="preserve">Senior Telecom Analyst </v>
      </c>
      <c r="S274" s="397">
        <f t="shared" si="182"/>
        <v>65</v>
      </c>
      <c r="T274" s="394" cm="1">
        <f t="array" aca="1" ref="T274" ca="1">IF($Q274="Y",VLOOKUP($P274,INDIRECT($Q$3),T$5,0)*INDIRECT($P$2),VLOOKUP($P274,INDIRECT($Q$3),T$5,0))</f>
        <v>84792.651121495786</v>
      </c>
      <c r="U274" s="394" cm="1">
        <f t="array" aca="1" ref="U274" ca="1">IF($Q274="Y",VLOOKUP($P274,INDIRECT($Q$3),U$5,0)*INDIRECT($P$2),VLOOKUP($P274,INDIRECT($Q$3),U$5,0))</f>
        <v>89249.100132131149</v>
      </c>
      <c r="V274" s="394" cm="1">
        <f t="array" aca="1" ref="V274" ca="1">IF($Q274="Y",VLOOKUP($P274,INDIRECT($Q$3),V$5,0)*INDIRECT($P$2),VLOOKUP($P274,INDIRECT($Q$3),V$5,0))</f>
        <v>93918.76199974434</v>
      </c>
      <c r="W274" s="394" cm="1">
        <f t="array" aca="1" ref="W274" ca="1">IF($Q274="Y",VLOOKUP($P274,INDIRECT($Q$3),W$5,0)*INDIRECT($P$2),VLOOKUP($P274,INDIRECT($Q$3),W$5,0))</f>
        <v>98885.72066793227</v>
      </c>
      <c r="X274" s="394" cm="1">
        <f t="array" aca="1" ref="X274" ca="1">IF($Q274="Y",VLOOKUP($P274,INDIRECT($Q$3),X$5,0)*INDIRECT($P$2),VLOOKUP($P274,INDIRECT($Q$3),X$5,0))</f>
        <v>104071.89818906919</v>
      </c>
      <c r="Y274" s="394" cm="1">
        <f t="array" aca="1" ref="Y274" ca="1">IF($Q274="Y",VLOOKUP($P274,INDIRECT($Q$3),Y$5,0)*INDIRECT($P$2),VLOOKUP($P274,INDIRECT($Q$3),Y$5,0))</f>
        <v>110386.70277615129</v>
      </c>
      <c r="Z274" s="394" cm="1">
        <f t="array" aca="1" ref="Z274" ca="1">IF($Q274="Y",VLOOKUP($P274,INDIRECT($Q$3),Z$5,0)*INDIRECT($P$2),VLOOKUP($P274,INDIRECT($Q$3),Z$5,0))</f>
        <v>116701.50736323326</v>
      </c>
      <c r="AA274" s="406" t="str">
        <f t="shared" si="174"/>
        <v>09189C</v>
      </c>
      <c r="AB274" s="406" t="str">
        <f t="shared" si="192"/>
        <v>Y</v>
      </c>
      <c r="AC274" s="412" t="str">
        <f t="shared" si="201"/>
        <v xml:space="preserve">Senior Telecom Analyst </v>
      </c>
      <c r="AD274" s="406">
        <f t="shared" si="202"/>
        <v>65</v>
      </c>
      <c r="AE274" s="398" t="str">
        <f t="shared" si="203"/>
        <v>E</v>
      </c>
      <c r="AF274" s="403">
        <f t="shared" ca="1" si="193"/>
        <v>40.765999999999998</v>
      </c>
      <c r="AG274" s="403">
        <f t="shared" ca="1" si="194"/>
        <v>42.908999999999999</v>
      </c>
      <c r="AH274" s="403">
        <f t="shared" ca="1" si="195"/>
        <v>45.153999999999996</v>
      </c>
      <c r="AI274" s="403">
        <f t="shared" ca="1" si="196"/>
        <v>47.541999999999994</v>
      </c>
      <c r="AJ274" s="403">
        <f t="shared" ca="1" si="197"/>
        <v>50.034999999999997</v>
      </c>
      <c r="AK274" s="403">
        <f t="shared" ca="1" si="198"/>
        <v>53.070999999999998</v>
      </c>
      <c r="AL274" s="403">
        <f t="shared" ca="1" si="199"/>
        <v>56.106999999999999</v>
      </c>
      <c r="AM274" s="9"/>
    </row>
    <row r="275" spans="1:39" s="23" customFormat="1" ht="12.75" customHeight="1">
      <c r="A275" s="259" t="s">
        <v>16</v>
      </c>
      <c r="B275" s="584" t="s">
        <v>1015</v>
      </c>
      <c r="C275" s="584" t="s">
        <v>86</v>
      </c>
      <c r="D275" s="606" t="s">
        <v>1016</v>
      </c>
      <c r="E275" s="600">
        <v>423</v>
      </c>
      <c r="F275" s="586">
        <v>9</v>
      </c>
      <c r="G275" s="285">
        <f t="shared" ref="G275:M275" si="204">T275</f>
        <v>72540</v>
      </c>
      <c r="H275" s="285">
        <f t="shared" si="204"/>
        <v>76360</v>
      </c>
      <c r="I275" s="285">
        <f t="shared" si="204"/>
        <v>80391</v>
      </c>
      <c r="J275" s="285">
        <f t="shared" si="204"/>
        <v>84588</v>
      </c>
      <c r="K275" s="285">
        <f t="shared" si="204"/>
        <v>89042</v>
      </c>
      <c r="L275" s="285">
        <f t="shared" si="204"/>
        <v>94430</v>
      </c>
      <c r="M275" s="285">
        <f t="shared" si="204"/>
        <v>99817</v>
      </c>
      <c r="N275" s="9"/>
      <c r="O275" s="9"/>
      <c r="P275" s="409" t="str">
        <f t="shared" si="159"/>
        <v>59496C</v>
      </c>
      <c r="Q275" s="397" t="s">
        <v>826</v>
      </c>
      <c r="R275" s="409" t="str">
        <f t="shared" si="200"/>
        <v>Senior Victim Witness Specialist</v>
      </c>
      <c r="S275" s="397" t="str">
        <f t="shared" si="182"/>
        <v>99</v>
      </c>
      <c r="T275" s="394">
        <v>72540</v>
      </c>
      <c r="U275" s="394">
        <v>76360</v>
      </c>
      <c r="V275" s="394">
        <v>80391</v>
      </c>
      <c r="W275" s="394">
        <v>84588</v>
      </c>
      <c r="X275" s="394">
        <v>89042</v>
      </c>
      <c r="Y275" s="394">
        <v>94430</v>
      </c>
      <c r="Z275" s="394">
        <v>99817</v>
      </c>
      <c r="AA275" s="406" t="str">
        <f t="shared" si="174"/>
        <v>59496C</v>
      </c>
      <c r="AB275" s="406" t="str">
        <f t="shared" si="192"/>
        <v>Y</v>
      </c>
      <c r="AC275" s="412" t="str">
        <f t="shared" si="201"/>
        <v>Senior Victim Witness Specialist</v>
      </c>
      <c r="AD275" s="406" t="str">
        <f t="shared" si="202"/>
        <v>99</v>
      </c>
      <c r="AE275" s="398" t="str">
        <f t="shared" si="203"/>
        <v>E</v>
      </c>
      <c r="AF275" s="403">
        <f t="shared" ref="AF275:AL275" si="205">IF($AE275="N",ROUND(T275,3),IF($AE275="E",ROUNDUP(T275/2080,3),"check"))</f>
        <v>34.875</v>
      </c>
      <c r="AG275" s="403">
        <f t="shared" si="205"/>
        <v>36.711999999999996</v>
      </c>
      <c r="AH275" s="403">
        <f t="shared" si="205"/>
        <v>38.65</v>
      </c>
      <c r="AI275" s="403">
        <f t="shared" si="205"/>
        <v>40.667999999999999</v>
      </c>
      <c r="AJ275" s="403">
        <f t="shared" si="205"/>
        <v>42.808999999999997</v>
      </c>
      <c r="AK275" s="403">
        <f t="shared" si="205"/>
        <v>45.4</v>
      </c>
      <c r="AL275" s="403">
        <f t="shared" si="205"/>
        <v>47.988999999999997</v>
      </c>
      <c r="AM275" s="9"/>
    </row>
    <row r="276" spans="1:39" s="23" customFormat="1" ht="12.75" customHeight="1">
      <c r="A276" s="259" t="s">
        <v>91</v>
      </c>
      <c r="B276" s="584" t="s">
        <v>478</v>
      </c>
      <c r="C276" s="584">
        <v>85</v>
      </c>
      <c r="D276" s="606" t="s">
        <v>464</v>
      </c>
      <c r="E276" s="600">
        <v>463</v>
      </c>
      <c r="F276" s="586">
        <v>10</v>
      </c>
      <c r="G276" s="285">
        <f t="shared" ref="G276:M282" ca="1" si="206">T276</f>
        <v>40.335727861935005</v>
      </c>
      <c r="H276" s="285">
        <f t="shared" ca="1" si="206"/>
        <v>42.456823024022341</v>
      </c>
      <c r="I276" s="285">
        <f t="shared" ca="1" si="206"/>
        <v>44.697321312600003</v>
      </c>
      <c r="J276" s="285">
        <f t="shared" ca="1" si="206"/>
        <v>49.495975264003128</v>
      </c>
      <c r="K276" s="285">
        <f t="shared" ca="1" si="206"/>
        <v>50.882628553716103</v>
      </c>
      <c r="L276" s="285">
        <f t="shared" ca="1" si="206"/>
        <v>52.307580959473128</v>
      </c>
      <c r="M276" s="285">
        <f t="shared" ca="1" si="206"/>
        <v>53.797867151422963</v>
      </c>
      <c r="N276" s="9"/>
      <c r="O276" s="9"/>
      <c r="P276" s="409" t="str">
        <f t="shared" si="159"/>
        <v>09002C</v>
      </c>
      <c r="Q276" s="397" t="s">
        <v>826</v>
      </c>
      <c r="R276" s="409" t="str">
        <f t="shared" si="200"/>
        <v>Shelter Veterinarian</v>
      </c>
      <c r="S276" s="397">
        <f t="shared" si="182"/>
        <v>85</v>
      </c>
      <c r="T276" s="394" cm="1">
        <f t="array" aca="1" ref="T276" ca="1">IF($Q276="Y",VLOOKUP($P276,INDIRECT($Q$3),T$5,0)*INDIRECT($P$2),VLOOKUP($P276,INDIRECT($Q$3),T$5,0))</f>
        <v>40.335727861935005</v>
      </c>
      <c r="U276" s="394" cm="1">
        <f t="array" aca="1" ref="U276" ca="1">IF($Q276="Y",VLOOKUP($P276,INDIRECT($Q$3),U$5,0)*INDIRECT($P$2),VLOOKUP($P276,INDIRECT($Q$3),U$5,0))</f>
        <v>42.456823024022341</v>
      </c>
      <c r="V276" s="394" cm="1">
        <f t="array" aca="1" ref="V276" ca="1">IF($Q276="Y",VLOOKUP($P276,INDIRECT($Q$3),V$5,0)*INDIRECT($P$2),VLOOKUP($P276,INDIRECT($Q$3),V$5,0))</f>
        <v>44.697321312600003</v>
      </c>
      <c r="W276" s="394" cm="1">
        <f t="array" aca="1" ref="W276" ca="1">IF($Q276="Y",VLOOKUP($P276,INDIRECT($Q$3),W$5,0)*INDIRECT($P$2),VLOOKUP($P276,INDIRECT($Q$3),W$5,0))</f>
        <v>49.495975264003128</v>
      </c>
      <c r="X276" s="394" cm="1">
        <f t="array" aca="1" ref="X276" ca="1">IF($Q276="Y",VLOOKUP($P276,INDIRECT($Q$3),X$5,0)*INDIRECT($P$2),VLOOKUP($P276,INDIRECT($Q$3),X$5,0))</f>
        <v>50.882628553716103</v>
      </c>
      <c r="Y276" s="394" cm="1">
        <f t="array" aca="1" ref="Y276" ca="1">IF($Q276="Y",VLOOKUP($P276,INDIRECT($Q$3),Y$5,0)*INDIRECT($P$2),VLOOKUP($P276,INDIRECT($Q$3),Y$5,0))</f>
        <v>52.307580959473128</v>
      </c>
      <c r="Z276" s="394" cm="1">
        <f t="array" aca="1" ref="Z276" ca="1">IF($Q276="Y",VLOOKUP($P276,INDIRECT($Q$3),Z$5,0)*INDIRECT($P$2),VLOOKUP($P276,INDIRECT($Q$3),Z$5,0))</f>
        <v>53.797867151422963</v>
      </c>
      <c r="AA276" s="406" t="str">
        <f t="shared" ref="AA276:AA305" si="207">B276</f>
        <v>09002C</v>
      </c>
      <c r="AB276" s="406" t="str">
        <f t="shared" si="192"/>
        <v>Y</v>
      </c>
      <c r="AC276" s="412" t="str">
        <f t="shared" si="201"/>
        <v>Shelter Veterinarian</v>
      </c>
      <c r="AD276" s="406">
        <f t="shared" si="202"/>
        <v>85</v>
      </c>
      <c r="AE276" s="398" t="str">
        <f t="shared" si="203"/>
        <v>N</v>
      </c>
      <c r="AF276" s="403">
        <f t="shared" ref="AF276:AL282" ca="1" si="208">IF($AE276="N",ROUND(T276,3),IF($AE276="E",ROUNDUP(T276/2080,3),"check"))</f>
        <v>40.335999999999999</v>
      </c>
      <c r="AG276" s="403">
        <f t="shared" ca="1" si="208"/>
        <v>42.457000000000001</v>
      </c>
      <c r="AH276" s="403">
        <f t="shared" ca="1" si="208"/>
        <v>44.697000000000003</v>
      </c>
      <c r="AI276" s="403">
        <f t="shared" ca="1" si="208"/>
        <v>49.496000000000002</v>
      </c>
      <c r="AJ276" s="403">
        <f t="shared" ca="1" si="208"/>
        <v>50.883000000000003</v>
      </c>
      <c r="AK276" s="403">
        <f t="shared" ca="1" si="208"/>
        <v>52.308</v>
      </c>
      <c r="AL276" s="403">
        <f t="shared" ca="1" si="208"/>
        <v>53.798000000000002</v>
      </c>
      <c r="AM276" s="9"/>
    </row>
    <row r="277" spans="1:39" ht="12.75" customHeight="1">
      <c r="A277" s="259" t="s">
        <v>16</v>
      </c>
      <c r="B277" s="584" t="s">
        <v>527</v>
      </c>
      <c r="C277" s="584">
        <v>40</v>
      </c>
      <c r="D277" s="606" t="s">
        <v>513</v>
      </c>
      <c r="E277" s="600">
        <v>412</v>
      </c>
      <c r="F277" s="586">
        <v>9</v>
      </c>
      <c r="G277" s="285">
        <f t="shared" ca="1" si="206"/>
        <v>69969.853064557727</v>
      </c>
      <c r="H277" s="285">
        <f t="shared" ca="1" si="206"/>
        <v>73693.570566705865</v>
      </c>
      <c r="I277" s="285">
        <f t="shared" ca="1" si="206"/>
        <v>77807.67780698245</v>
      </c>
      <c r="J277" s="285">
        <f t="shared" ca="1" si="206"/>
        <v>82050.913960639955</v>
      </c>
      <c r="K277" s="285">
        <f t="shared" ca="1" si="206"/>
        <v>86375.23105990875</v>
      </c>
      <c r="L277" s="285">
        <f t="shared" ca="1" si="206"/>
        <v>91542.647983561998</v>
      </c>
      <c r="M277" s="285">
        <f t="shared" ca="1" si="206"/>
        <v>96710.064907215332</v>
      </c>
      <c r="P277" s="409" t="str">
        <f t="shared" si="159"/>
        <v>11110C</v>
      </c>
      <c r="Q277" s="397" t="s">
        <v>826</v>
      </c>
      <c r="R277" s="409" t="str">
        <f t="shared" si="200"/>
        <v xml:space="preserve">Small Business Community Liaison </v>
      </c>
      <c r="S277" s="397">
        <f t="shared" si="182"/>
        <v>40</v>
      </c>
      <c r="T277" s="394" cm="1">
        <f t="array" aca="1" ref="T277" ca="1">IF($Q277="Y",VLOOKUP($P277,INDIRECT($Q$3),T$5,0)*INDIRECT($P$2),VLOOKUP($P277,INDIRECT($Q$3),T$5,0))</f>
        <v>69969.853064557727</v>
      </c>
      <c r="U277" s="394" cm="1">
        <f t="array" aca="1" ref="U277" ca="1">IF($Q277="Y",VLOOKUP($P277,INDIRECT($Q$3),U$5,0)*INDIRECT($P$2),VLOOKUP($P277,INDIRECT($Q$3),U$5,0))</f>
        <v>73693.570566705865</v>
      </c>
      <c r="V277" s="394" cm="1">
        <f t="array" aca="1" ref="V277" ca="1">IF($Q277="Y",VLOOKUP($P277,INDIRECT($Q$3),V$5,0)*INDIRECT($P$2),VLOOKUP($P277,INDIRECT($Q$3),V$5,0))</f>
        <v>77807.67780698245</v>
      </c>
      <c r="W277" s="394" cm="1">
        <f t="array" aca="1" ref="W277" ca="1">IF($Q277="Y",VLOOKUP($P277,INDIRECT($Q$3),W$5,0)*INDIRECT($P$2),VLOOKUP($P277,INDIRECT($Q$3),W$5,0))</f>
        <v>82050.913960639955</v>
      </c>
      <c r="X277" s="394" cm="1">
        <f t="array" aca="1" ref="X277" ca="1">IF($Q277="Y",VLOOKUP($P277,INDIRECT($Q$3),X$5,0)*INDIRECT($P$2),VLOOKUP($P277,INDIRECT($Q$3),X$5,0))</f>
        <v>86375.23105990875</v>
      </c>
      <c r="Y277" s="394" cm="1">
        <f t="array" aca="1" ref="Y277" ca="1">IF($Q277="Y",VLOOKUP($P277,INDIRECT($Q$3),Y$5,0)*INDIRECT($P$2),VLOOKUP($P277,INDIRECT($Q$3),Y$5,0))</f>
        <v>91542.647983561998</v>
      </c>
      <c r="Z277" s="394" cm="1">
        <f t="array" aca="1" ref="Z277" ca="1">IF($Q277="Y",VLOOKUP($P277,INDIRECT($Q$3),Z$5,0)*INDIRECT($P$2),VLOOKUP($P277,INDIRECT($Q$3),Z$5,0))</f>
        <v>96710.064907215332</v>
      </c>
      <c r="AA277" s="406" t="str">
        <f t="shared" si="207"/>
        <v>11110C</v>
      </c>
      <c r="AB277" s="406" t="str">
        <f t="shared" si="192"/>
        <v>Y</v>
      </c>
      <c r="AC277" s="412" t="str">
        <f t="shared" si="201"/>
        <v xml:space="preserve">Small Business Community Liaison </v>
      </c>
      <c r="AD277" s="406">
        <f t="shared" si="202"/>
        <v>40</v>
      </c>
      <c r="AE277" s="398" t="str">
        <f t="shared" si="203"/>
        <v>E</v>
      </c>
      <c r="AF277" s="403">
        <f t="shared" ca="1" si="208"/>
        <v>33.64</v>
      </c>
      <c r="AG277" s="403">
        <f t="shared" ca="1" si="208"/>
        <v>35.43</v>
      </c>
      <c r="AH277" s="403">
        <f t="shared" ca="1" si="208"/>
        <v>37.407999999999994</v>
      </c>
      <c r="AI277" s="403">
        <f t="shared" ca="1" si="208"/>
        <v>39.448</v>
      </c>
      <c r="AJ277" s="403">
        <f t="shared" ca="1" si="208"/>
        <v>41.527000000000001</v>
      </c>
      <c r="AK277" s="403">
        <f t="shared" ca="1" si="208"/>
        <v>44.010999999999996</v>
      </c>
      <c r="AL277" s="403">
        <f t="shared" ca="1" si="208"/>
        <v>46.495999999999995</v>
      </c>
    </row>
    <row r="278" spans="1:39" ht="12.75" customHeight="1">
      <c r="A278" s="259" t="s">
        <v>16</v>
      </c>
      <c r="B278" s="584" t="s">
        <v>228</v>
      </c>
      <c r="C278" s="584">
        <v>72</v>
      </c>
      <c r="D278" s="606" t="s">
        <v>229</v>
      </c>
      <c r="E278" s="600">
        <v>463</v>
      </c>
      <c r="F278" s="586">
        <v>10</v>
      </c>
      <c r="G278" s="285">
        <f t="shared" ca="1" si="206"/>
        <v>79396.263741366609</v>
      </c>
      <c r="H278" s="285">
        <f t="shared" ca="1" si="206"/>
        <v>83591.451927254471</v>
      </c>
      <c r="I278" s="285">
        <f t="shared" ca="1" si="206"/>
        <v>87963.816994292923</v>
      </c>
      <c r="J278" s="285">
        <f t="shared" ca="1" si="206"/>
        <v>92588.433892122062</v>
      </c>
      <c r="K278" s="285">
        <f t="shared" ca="1" si="206"/>
        <v>97477.314612684306</v>
      </c>
      <c r="L278" s="285">
        <f t="shared" ca="1" si="206"/>
        <v>103368.5194018175</v>
      </c>
      <c r="M278" s="285">
        <f t="shared" ca="1" si="206"/>
        <v>109258.78584175243</v>
      </c>
      <c r="P278" s="409" t="str">
        <f t="shared" si="159"/>
        <v>09247C</v>
      </c>
      <c r="Q278" s="397" t="s">
        <v>826</v>
      </c>
      <c r="R278" s="409" t="str">
        <f t="shared" si="200"/>
        <v>Software Engineer I</v>
      </c>
      <c r="S278" s="397">
        <f t="shared" si="182"/>
        <v>72</v>
      </c>
      <c r="T278" s="394" cm="1">
        <f t="array" aca="1" ref="T278" ca="1">IF($Q278="Y",VLOOKUP($P278,INDIRECT($Q$3),T$5,0)*INDIRECT($P$2),VLOOKUP($P278,INDIRECT($Q$3),T$5,0))</f>
        <v>79396.263741366609</v>
      </c>
      <c r="U278" s="394" cm="1">
        <f t="array" aca="1" ref="U278" ca="1">IF($Q278="Y",VLOOKUP($P278,INDIRECT($Q$3),U$5,0)*INDIRECT($P$2),VLOOKUP($P278,INDIRECT($Q$3),U$5,0))</f>
        <v>83591.451927254471</v>
      </c>
      <c r="V278" s="394" cm="1">
        <f t="array" aca="1" ref="V278" ca="1">IF($Q278="Y",VLOOKUP($P278,INDIRECT($Q$3),V$5,0)*INDIRECT($P$2),VLOOKUP($P278,INDIRECT($Q$3),V$5,0))</f>
        <v>87963.816994292923</v>
      </c>
      <c r="W278" s="394" cm="1">
        <f t="array" aca="1" ref="W278" ca="1">IF($Q278="Y",VLOOKUP($P278,INDIRECT($Q$3),W$5,0)*INDIRECT($P$2),VLOOKUP($P278,INDIRECT($Q$3),W$5,0))</f>
        <v>92588.433892122062</v>
      </c>
      <c r="X278" s="394" cm="1">
        <f t="array" aca="1" ref="X278" ca="1">IF($Q278="Y",VLOOKUP($P278,INDIRECT($Q$3),X$5,0)*INDIRECT($P$2),VLOOKUP($P278,INDIRECT($Q$3),X$5,0))</f>
        <v>97477.314612684306</v>
      </c>
      <c r="Y278" s="394" cm="1">
        <f t="array" aca="1" ref="Y278" ca="1">IF($Q278="Y",VLOOKUP($P278,INDIRECT($Q$3),Y$5,0)*INDIRECT($P$2),VLOOKUP($P278,INDIRECT($Q$3),Y$5,0))</f>
        <v>103368.5194018175</v>
      </c>
      <c r="Z278" s="394" cm="1">
        <f t="array" aca="1" ref="Z278" ca="1">IF($Q278="Y",VLOOKUP($P278,INDIRECT($Q$3),Z$5,0)*INDIRECT($P$2),VLOOKUP($P278,INDIRECT($Q$3),Z$5,0))</f>
        <v>109258.78584175243</v>
      </c>
      <c r="AA278" s="406" t="str">
        <f t="shared" si="207"/>
        <v>09247C</v>
      </c>
      <c r="AB278" s="406" t="str">
        <f t="shared" si="192"/>
        <v>Y</v>
      </c>
      <c r="AC278" s="412" t="str">
        <f t="shared" si="201"/>
        <v>Software Engineer I</v>
      </c>
      <c r="AD278" s="406">
        <f t="shared" si="202"/>
        <v>72</v>
      </c>
      <c r="AE278" s="398" t="str">
        <f t="shared" si="203"/>
        <v>E</v>
      </c>
      <c r="AF278" s="403">
        <f t="shared" ca="1" si="208"/>
        <v>38.171999999999997</v>
      </c>
      <c r="AG278" s="403">
        <f t="shared" ca="1" si="208"/>
        <v>40.189</v>
      </c>
      <c r="AH278" s="403">
        <f t="shared" ca="1" si="208"/>
        <v>42.290999999999997</v>
      </c>
      <c r="AI278" s="403">
        <f t="shared" ca="1" si="208"/>
        <v>44.513999999999996</v>
      </c>
      <c r="AJ278" s="403">
        <f t="shared" ca="1" si="208"/>
        <v>46.864999999999995</v>
      </c>
      <c r="AK278" s="403">
        <f t="shared" ca="1" si="208"/>
        <v>49.696999999999996</v>
      </c>
      <c r="AL278" s="403">
        <f t="shared" ca="1" si="208"/>
        <v>52.528999999999996</v>
      </c>
    </row>
    <row r="279" spans="1:39" ht="12.75" customHeight="1">
      <c r="A279" s="259" t="s">
        <v>16</v>
      </c>
      <c r="B279" s="584" t="s">
        <v>230</v>
      </c>
      <c r="C279" s="584">
        <v>65</v>
      </c>
      <c r="D279" s="606" t="s">
        <v>231</v>
      </c>
      <c r="E279" s="600">
        <v>508</v>
      </c>
      <c r="F279" s="586">
        <v>11</v>
      </c>
      <c r="G279" s="285">
        <f t="shared" ca="1" si="206"/>
        <v>84792.651121495786</v>
      </c>
      <c r="H279" s="285">
        <f t="shared" ca="1" si="206"/>
        <v>89249.100132131149</v>
      </c>
      <c r="I279" s="285">
        <f t="shared" ca="1" si="206"/>
        <v>93918.76199974434</v>
      </c>
      <c r="J279" s="285">
        <f t="shared" ca="1" si="206"/>
        <v>98885.72066793227</v>
      </c>
      <c r="K279" s="285">
        <f t="shared" ca="1" si="206"/>
        <v>104071.89818906919</v>
      </c>
      <c r="L279" s="285">
        <f t="shared" ca="1" si="206"/>
        <v>110386.70277615129</v>
      </c>
      <c r="M279" s="285">
        <f t="shared" ca="1" si="206"/>
        <v>116701.50736323326</v>
      </c>
      <c r="P279" s="409" t="str">
        <f t="shared" si="159"/>
        <v>09245C</v>
      </c>
      <c r="Q279" s="397" t="s">
        <v>826</v>
      </c>
      <c r="R279" s="409" t="str">
        <f t="shared" si="200"/>
        <v>Software Engineer II - Solution Designer/Developer</v>
      </c>
      <c r="S279" s="397">
        <f t="shared" si="182"/>
        <v>65</v>
      </c>
      <c r="T279" s="394" cm="1">
        <f t="array" aca="1" ref="T279" ca="1">IF($Q279="Y",VLOOKUP($P279,INDIRECT($Q$3),T$5,0)*INDIRECT($P$2),VLOOKUP($P279,INDIRECT($Q$3),T$5,0))</f>
        <v>84792.651121495786</v>
      </c>
      <c r="U279" s="394" cm="1">
        <f t="array" aca="1" ref="U279" ca="1">IF($Q279="Y",VLOOKUP($P279,INDIRECT($Q$3),U$5,0)*INDIRECT($P$2),VLOOKUP($P279,INDIRECT($Q$3),U$5,0))</f>
        <v>89249.100132131149</v>
      </c>
      <c r="V279" s="394" cm="1">
        <f t="array" aca="1" ref="V279" ca="1">IF($Q279="Y",VLOOKUP($P279,INDIRECT($Q$3),V$5,0)*INDIRECT($P$2),VLOOKUP($P279,INDIRECT($Q$3),V$5,0))</f>
        <v>93918.76199974434</v>
      </c>
      <c r="W279" s="394" cm="1">
        <f t="array" aca="1" ref="W279" ca="1">IF($Q279="Y",VLOOKUP($P279,INDIRECT($Q$3),W$5,0)*INDIRECT($P$2),VLOOKUP($P279,INDIRECT($Q$3),W$5,0))</f>
        <v>98885.72066793227</v>
      </c>
      <c r="X279" s="394" cm="1">
        <f t="array" aca="1" ref="X279" ca="1">IF($Q279="Y",VLOOKUP($P279,INDIRECT($Q$3),X$5,0)*INDIRECT($P$2),VLOOKUP($P279,INDIRECT($Q$3),X$5,0))</f>
        <v>104071.89818906919</v>
      </c>
      <c r="Y279" s="394" cm="1">
        <f t="array" aca="1" ref="Y279" ca="1">IF($Q279="Y",VLOOKUP($P279,INDIRECT($Q$3),Y$5,0)*INDIRECT($P$2),VLOOKUP($P279,INDIRECT($Q$3),Y$5,0))</f>
        <v>110386.70277615129</v>
      </c>
      <c r="Z279" s="394" cm="1">
        <f t="array" aca="1" ref="Z279" ca="1">IF($Q279="Y",VLOOKUP($P279,INDIRECT($Q$3),Z$5,0)*INDIRECT($P$2),VLOOKUP($P279,INDIRECT($Q$3),Z$5,0))</f>
        <v>116701.50736323326</v>
      </c>
      <c r="AA279" s="406" t="str">
        <f t="shared" si="207"/>
        <v>09245C</v>
      </c>
      <c r="AB279" s="406" t="str">
        <f t="shared" si="192"/>
        <v>Y</v>
      </c>
      <c r="AC279" s="412" t="str">
        <f t="shared" si="201"/>
        <v>Software Engineer II - Solution Designer/Developer</v>
      </c>
      <c r="AD279" s="406">
        <f t="shared" si="202"/>
        <v>65</v>
      </c>
      <c r="AE279" s="398" t="str">
        <f t="shared" si="203"/>
        <v>E</v>
      </c>
      <c r="AF279" s="403">
        <f t="shared" ca="1" si="208"/>
        <v>40.765999999999998</v>
      </c>
      <c r="AG279" s="403">
        <f t="shared" ca="1" si="208"/>
        <v>42.908999999999999</v>
      </c>
      <c r="AH279" s="403">
        <f t="shared" ca="1" si="208"/>
        <v>45.153999999999996</v>
      </c>
      <c r="AI279" s="403">
        <f t="shared" ca="1" si="208"/>
        <v>47.541999999999994</v>
      </c>
      <c r="AJ279" s="403">
        <f t="shared" ca="1" si="208"/>
        <v>50.034999999999997</v>
      </c>
      <c r="AK279" s="403">
        <f t="shared" ca="1" si="208"/>
        <v>53.070999999999998</v>
      </c>
      <c r="AL279" s="403">
        <f t="shared" ca="1" si="208"/>
        <v>56.106999999999999</v>
      </c>
    </row>
    <row r="280" spans="1:39" ht="12.75" customHeight="1">
      <c r="A280" s="259" t="s">
        <v>16</v>
      </c>
      <c r="B280" s="584" t="s">
        <v>232</v>
      </c>
      <c r="C280" s="584">
        <v>104</v>
      </c>
      <c r="D280" s="606" t="s">
        <v>233</v>
      </c>
      <c r="E280" s="600">
        <v>545</v>
      </c>
      <c r="F280" s="586">
        <v>12</v>
      </c>
      <c r="G280" s="285">
        <f t="shared" ca="1" si="206"/>
        <v>94189.328545995362</v>
      </c>
      <c r="H280" s="285">
        <f t="shared" ca="1" si="206"/>
        <v>99146.660899917493</v>
      </c>
      <c r="I280" s="285">
        <f t="shared" ca="1" si="206"/>
        <v>104364.90584671641</v>
      </c>
      <c r="J280" s="285">
        <f t="shared" ca="1" si="206"/>
        <v>109857.7961737071</v>
      </c>
      <c r="K280" s="285">
        <f t="shared" ca="1" si="206"/>
        <v>115639.78568848952</v>
      </c>
      <c r="L280" s="285">
        <f t="shared" ca="1" si="206"/>
        <v>121726.08953158444</v>
      </c>
      <c r="M280" s="285">
        <f t="shared" ca="1" si="206"/>
        <v>128132.72564085896</v>
      </c>
      <c r="P280" s="409" t="str">
        <f t="shared" si="159"/>
        <v>09250C</v>
      </c>
      <c r="Q280" s="397" t="s">
        <v>826</v>
      </c>
      <c r="R280" s="409" t="str">
        <f t="shared" si="200"/>
        <v xml:space="preserve">Software Engineer III </v>
      </c>
      <c r="S280" s="397">
        <f t="shared" si="182"/>
        <v>104</v>
      </c>
      <c r="T280" s="394" cm="1">
        <f t="array" aca="1" ref="T280" ca="1">IF($Q280="Y",VLOOKUP($P280,INDIRECT($Q$3),T$5,0)*INDIRECT($P$2),VLOOKUP($P280,INDIRECT($Q$3),T$5,0))</f>
        <v>94189.328545995362</v>
      </c>
      <c r="U280" s="394" cm="1">
        <f t="array" aca="1" ref="U280" ca="1">IF($Q280="Y",VLOOKUP($P280,INDIRECT($Q$3),U$5,0)*INDIRECT($P$2),VLOOKUP($P280,INDIRECT($Q$3),U$5,0))</f>
        <v>99146.660899917493</v>
      </c>
      <c r="V280" s="394" cm="1">
        <f t="array" aca="1" ref="V280" ca="1">IF($Q280="Y",VLOOKUP($P280,INDIRECT($Q$3),V$5,0)*INDIRECT($P$2),VLOOKUP($P280,INDIRECT($Q$3),V$5,0))</f>
        <v>104364.90584671641</v>
      </c>
      <c r="W280" s="394" cm="1">
        <f t="array" aca="1" ref="W280" ca="1">IF($Q280="Y",VLOOKUP($P280,INDIRECT($Q$3),W$5,0)*INDIRECT($P$2),VLOOKUP($P280,INDIRECT($Q$3),W$5,0))</f>
        <v>109857.7961737071</v>
      </c>
      <c r="X280" s="394" cm="1">
        <f t="array" aca="1" ref="X280" ca="1">IF($Q280="Y",VLOOKUP($P280,INDIRECT($Q$3),X$5,0)*INDIRECT($P$2),VLOOKUP($P280,INDIRECT($Q$3),X$5,0))</f>
        <v>115639.78568848952</v>
      </c>
      <c r="Y280" s="394" cm="1">
        <f t="array" aca="1" ref="Y280" ca="1">IF($Q280="Y",VLOOKUP($P280,INDIRECT($Q$3),Y$5,0)*INDIRECT($P$2),VLOOKUP($P280,INDIRECT($Q$3),Y$5,0))</f>
        <v>121726.08953158444</v>
      </c>
      <c r="Z280" s="394" cm="1">
        <f t="array" aca="1" ref="Z280" ca="1">IF($Q280="Y",VLOOKUP($P280,INDIRECT($Q$3),Z$5,0)*INDIRECT($P$2),VLOOKUP($P280,INDIRECT($Q$3),Z$5,0))</f>
        <v>128132.72564085896</v>
      </c>
      <c r="AA280" s="406" t="str">
        <f t="shared" si="207"/>
        <v>09250C</v>
      </c>
      <c r="AB280" s="406" t="str">
        <f t="shared" si="192"/>
        <v>Y</v>
      </c>
      <c r="AC280" s="412" t="str">
        <f t="shared" si="201"/>
        <v xml:space="preserve">Software Engineer III </v>
      </c>
      <c r="AD280" s="406">
        <f t="shared" si="202"/>
        <v>104</v>
      </c>
      <c r="AE280" s="398" t="str">
        <f t="shared" si="203"/>
        <v>E</v>
      </c>
      <c r="AF280" s="403">
        <f t="shared" ca="1" si="208"/>
        <v>45.283999999999999</v>
      </c>
      <c r="AG280" s="403">
        <f t="shared" ca="1" si="208"/>
        <v>47.666999999999994</v>
      </c>
      <c r="AH280" s="403">
        <f t="shared" ca="1" si="208"/>
        <v>50.175999999999995</v>
      </c>
      <c r="AI280" s="403">
        <f t="shared" ca="1" si="208"/>
        <v>52.817</v>
      </c>
      <c r="AJ280" s="403">
        <f t="shared" ca="1" si="208"/>
        <v>55.596999999999994</v>
      </c>
      <c r="AK280" s="403">
        <f t="shared" ca="1" si="208"/>
        <v>58.522999999999996</v>
      </c>
      <c r="AL280" s="403">
        <f t="shared" ca="1" si="208"/>
        <v>61.602999999999994</v>
      </c>
    </row>
    <row r="281" spans="1:39" ht="12.75" customHeight="1">
      <c r="A281" s="259" t="s">
        <v>16</v>
      </c>
      <c r="B281" s="584" t="s">
        <v>298</v>
      </c>
      <c r="C281" s="584">
        <v>37</v>
      </c>
      <c r="D281" s="606" t="s">
        <v>755</v>
      </c>
      <c r="E281" s="600">
        <v>443</v>
      </c>
      <c r="F281" s="586">
        <v>9</v>
      </c>
      <c r="G281" s="285">
        <f t="shared" ca="1" si="206"/>
        <v>75285.736074688859</v>
      </c>
      <c r="H281" s="285">
        <f t="shared" ca="1" si="206"/>
        <v>79248.825549267422</v>
      </c>
      <c r="I281" s="285">
        <f t="shared" ca="1" si="206"/>
        <v>83549.755300224351</v>
      </c>
      <c r="J281" s="285">
        <f t="shared" ca="1" si="206"/>
        <v>87810.258692299103</v>
      </c>
      <c r="K281" s="285">
        <f t="shared" ca="1" si="206"/>
        <v>92431.69841825949</v>
      </c>
      <c r="L281" s="285">
        <f t="shared" ca="1" si="206"/>
        <v>97447.573573486676</v>
      </c>
      <c r="M281" s="285">
        <f t="shared" ca="1" si="206"/>
        <v>102463.44872871376</v>
      </c>
      <c r="P281" s="409" t="str">
        <f t="shared" si="159"/>
        <v>08550C</v>
      </c>
      <c r="Q281" s="397" t="s">
        <v>826</v>
      </c>
      <c r="R281" s="409" t="str">
        <f t="shared" si="200"/>
        <v>Strategic Communications Specialist</v>
      </c>
      <c r="S281" s="397">
        <f t="shared" si="182"/>
        <v>37</v>
      </c>
      <c r="T281" s="394" cm="1">
        <f t="array" aca="1" ref="T281" ca="1">IF($Q281="Y",VLOOKUP($P281,INDIRECT($Q$3),T$5,0)*INDIRECT($P$2),VLOOKUP($P281,INDIRECT($Q$3),T$5,0))</f>
        <v>75285.736074688859</v>
      </c>
      <c r="U281" s="394" cm="1">
        <f t="array" aca="1" ref="U281" ca="1">IF($Q281="Y",VLOOKUP($P281,INDIRECT($Q$3),U$5,0)*INDIRECT($P$2),VLOOKUP($P281,INDIRECT($Q$3),U$5,0))</f>
        <v>79248.825549267422</v>
      </c>
      <c r="V281" s="394" cm="1">
        <f t="array" aca="1" ref="V281" ca="1">IF($Q281="Y",VLOOKUP($P281,INDIRECT($Q$3),V$5,0)*INDIRECT($P$2),VLOOKUP($P281,INDIRECT($Q$3),V$5,0))</f>
        <v>83549.755300224351</v>
      </c>
      <c r="W281" s="394" cm="1">
        <f t="array" aca="1" ref="W281" ca="1">IF($Q281="Y",VLOOKUP($P281,INDIRECT($Q$3),W$5,0)*INDIRECT($P$2),VLOOKUP($P281,INDIRECT($Q$3),W$5,0))</f>
        <v>87810.258692299103</v>
      </c>
      <c r="X281" s="394" cm="1">
        <f t="array" aca="1" ref="X281" ca="1">IF($Q281="Y",VLOOKUP($P281,INDIRECT($Q$3),X$5,0)*INDIRECT($P$2),VLOOKUP($P281,INDIRECT($Q$3),X$5,0))</f>
        <v>92431.69841825949</v>
      </c>
      <c r="Y281" s="394" cm="1">
        <f t="array" aca="1" ref="Y281" ca="1">IF($Q281="Y",VLOOKUP($P281,INDIRECT($Q$3),Y$5,0)*INDIRECT($P$2),VLOOKUP($P281,INDIRECT($Q$3),Y$5,0))</f>
        <v>97447.573573486676</v>
      </c>
      <c r="Z281" s="394" cm="1">
        <f t="array" aca="1" ref="Z281" ca="1">IF($Q281="Y",VLOOKUP($P281,INDIRECT($Q$3),Z$5,0)*INDIRECT($P$2),VLOOKUP($P281,INDIRECT($Q$3),Z$5,0))</f>
        <v>102463.44872871376</v>
      </c>
      <c r="AA281" s="406" t="str">
        <f t="shared" si="207"/>
        <v>08550C</v>
      </c>
      <c r="AB281" s="406" t="str">
        <f t="shared" si="192"/>
        <v>Y</v>
      </c>
      <c r="AC281" s="412" t="str">
        <f t="shared" si="201"/>
        <v>Strategic Communications Specialist</v>
      </c>
      <c r="AD281" s="406">
        <f t="shared" si="202"/>
        <v>37</v>
      </c>
      <c r="AE281" s="398" t="str">
        <f t="shared" si="203"/>
        <v>E</v>
      </c>
      <c r="AF281" s="403">
        <f t="shared" ca="1" si="208"/>
        <v>36.195999999999998</v>
      </c>
      <c r="AG281" s="403">
        <f t="shared" ca="1" si="208"/>
        <v>38.100999999999999</v>
      </c>
      <c r="AH281" s="403">
        <f t="shared" ca="1" si="208"/>
        <v>40.168999999999997</v>
      </c>
      <c r="AI281" s="403">
        <f t="shared" ca="1" si="208"/>
        <v>42.216999999999999</v>
      </c>
      <c r="AJ281" s="403">
        <f t="shared" ca="1" si="208"/>
        <v>44.439</v>
      </c>
      <c r="AK281" s="403">
        <f t="shared" ca="1" si="208"/>
        <v>46.849999999999994</v>
      </c>
      <c r="AL281" s="403">
        <f t="shared" ca="1" si="208"/>
        <v>49.262</v>
      </c>
    </row>
    <row r="282" spans="1:39" ht="12.75" customHeight="1">
      <c r="A282" s="259" t="s">
        <v>16</v>
      </c>
      <c r="B282" s="586" t="s">
        <v>234</v>
      </c>
      <c r="C282" s="584" t="s">
        <v>235</v>
      </c>
      <c r="D282" s="613" t="s">
        <v>236</v>
      </c>
      <c r="E282" s="600">
        <v>453</v>
      </c>
      <c r="F282" s="586">
        <v>10</v>
      </c>
      <c r="G282" s="285">
        <f t="shared" ca="1" si="206"/>
        <v>79264.131830000042</v>
      </c>
      <c r="H282" s="285">
        <f t="shared" ca="1" si="206"/>
        <v>83249.110156895695</v>
      </c>
      <c r="I282" s="285">
        <f t="shared" ca="1" si="206"/>
        <v>87747.601139329505</v>
      </c>
      <c r="J282" s="285">
        <f t="shared" ca="1" si="206"/>
        <v>92249.09511974889</v>
      </c>
      <c r="K282" s="285">
        <f t="shared" ca="1" si="206"/>
        <v>96960.798959160515</v>
      </c>
      <c r="L282" s="285">
        <f t="shared" ca="1" si="206"/>
        <v>102860.63051585447</v>
      </c>
      <c r="M282" s="285">
        <f t="shared" ca="1" si="206"/>
        <v>108760.4620725484</v>
      </c>
      <c r="P282" s="409" t="str">
        <f t="shared" si="159"/>
        <v>10385C</v>
      </c>
      <c r="Q282" s="397" t="s">
        <v>826</v>
      </c>
      <c r="R282" s="409" t="str">
        <f t="shared" si="200"/>
        <v>Sustainability Program Coordinator</v>
      </c>
      <c r="S282" s="397" t="str">
        <f t="shared" si="182"/>
        <v>51</v>
      </c>
      <c r="T282" s="394" cm="1">
        <f t="array" aca="1" ref="T282" ca="1">IF($Q282="Y",VLOOKUP($P282,INDIRECT($Q$3),T$5,0)*INDIRECT($P$2),VLOOKUP($P282,INDIRECT($Q$3),T$5,0))</f>
        <v>79264.131830000042</v>
      </c>
      <c r="U282" s="394" cm="1">
        <f t="array" aca="1" ref="U282" ca="1">IF($Q282="Y",VLOOKUP($P282,INDIRECT($Q$3),U$5,0)*INDIRECT($P$2),VLOOKUP($P282,INDIRECT($Q$3),U$5,0))</f>
        <v>83249.110156895695</v>
      </c>
      <c r="V282" s="394" cm="1">
        <f t="array" aca="1" ref="V282" ca="1">IF($Q282="Y",VLOOKUP($P282,INDIRECT($Q$3),V$5,0)*INDIRECT($P$2),VLOOKUP($P282,INDIRECT($Q$3),V$5,0))</f>
        <v>87747.601139329505</v>
      </c>
      <c r="W282" s="394" cm="1">
        <f t="array" aca="1" ref="W282" ca="1">IF($Q282="Y",VLOOKUP($P282,INDIRECT($Q$3),W$5,0)*INDIRECT($P$2),VLOOKUP($P282,INDIRECT($Q$3),W$5,0))</f>
        <v>92249.09511974889</v>
      </c>
      <c r="X282" s="394" cm="1">
        <f t="array" aca="1" ref="X282" ca="1">IF($Q282="Y",VLOOKUP($P282,INDIRECT($Q$3),X$5,0)*INDIRECT($P$2),VLOOKUP($P282,INDIRECT($Q$3),X$5,0))</f>
        <v>96960.798959160515</v>
      </c>
      <c r="Y282" s="394" cm="1">
        <f t="array" aca="1" ref="Y282" ca="1">IF($Q282="Y",VLOOKUP($P282,INDIRECT($Q$3),Y$5,0)*INDIRECT($P$2),VLOOKUP($P282,INDIRECT($Q$3),Y$5,0))</f>
        <v>102860.63051585447</v>
      </c>
      <c r="Z282" s="394" cm="1">
        <f t="array" aca="1" ref="Z282" ca="1">IF($Q282="Y",VLOOKUP($P282,INDIRECT($Q$3),Z$5,0)*INDIRECT($P$2),VLOOKUP($P282,INDIRECT($Q$3),Z$5,0))</f>
        <v>108760.4620725484</v>
      </c>
      <c r="AA282" s="406" t="str">
        <f t="shared" si="207"/>
        <v>10385C</v>
      </c>
      <c r="AB282" s="406" t="str">
        <f t="shared" si="192"/>
        <v>Y</v>
      </c>
      <c r="AC282" s="412" t="str">
        <f t="shared" si="201"/>
        <v>Sustainability Program Coordinator</v>
      </c>
      <c r="AD282" s="406" t="str">
        <f t="shared" si="202"/>
        <v>51</v>
      </c>
      <c r="AE282" s="398" t="str">
        <f t="shared" si="203"/>
        <v>E</v>
      </c>
      <c r="AF282" s="403">
        <f t="shared" ca="1" si="208"/>
        <v>38.107999999999997</v>
      </c>
      <c r="AG282" s="403">
        <f t="shared" ca="1" si="208"/>
        <v>40.024000000000001</v>
      </c>
      <c r="AH282" s="403">
        <f t="shared" ca="1" si="208"/>
        <v>42.186999999999998</v>
      </c>
      <c r="AI282" s="403">
        <f t="shared" ca="1" si="208"/>
        <v>44.350999999999999</v>
      </c>
      <c r="AJ282" s="403">
        <f t="shared" ca="1" si="208"/>
        <v>46.616</v>
      </c>
      <c r="AK282" s="403">
        <f t="shared" ca="1" si="208"/>
        <v>49.452999999999996</v>
      </c>
      <c r="AL282" s="403">
        <f t="shared" ca="1" si="208"/>
        <v>52.288999999999994</v>
      </c>
    </row>
    <row r="283" spans="1:39" ht="12.75" customHeight="1">
      <c r="A283" s="259" t="s">
        <v>16</v>
      </c>
      <c r="B283" s="586" t="s">
        <v>997</v>
      </c>
      <c r="C283" s="584" t="s">
        <v>216</v>
      </c>
      <c r="D283" s="613" t="s">
        <v>998</v>
      </c>
      <c r="E283" s="600">
        <v>500</v>
      </c>
      <c r="F283" s="586">
        <v>11</v>
      </c>
      <c r="G283" s="285">
        <f t="shared" ref="G283:M284" si="209">T283</f>
        <v>84792.651121495786</v>
      </c>
      <c r="H283" s="285">
        <f t="shared" si="209"/>
        <v>89249.100132131149</v>
      </c>
      <c r="I283" s="285">
        <f t="shared" si="209"/>
        <v>93918.76199974434</v>
      </c>
      <c r="J283" s="285">
        <f t="shared" si="209"/>
        <v>98885.72066793227</v>
      </c>
      <c r="K283" s="285">
        <f t="shared" si="209"/>
        <v>104071.89818906919</v>
      </c>
      <c r="L283" s="285">
        <f t="shared" si="209"/>
        <v>110386.70277615129</v>
      </c>
      <c r="M283" s="285">
        <f t="shared" si="209"/>
        <v>116701.50736323326</v>
      </c>
      <c r="P283" s="409" t="str">
        <f t="shared" si="159"/>
        <v>59488C</v>
      </c>
      <c r="Q283" s="397" t="s">
        <v>826</v>
      </c>
      <c r="R283" s="409" t="str">
        <f t="shared" si="200"/>
        <v>Sustainability Program Manager</v>
      </c>
      <c r="S283" s="397" t="str">
        <f t="shared" si="182"/>
        <v>65</v>
      </c>
      <c r="T283" s="526">
        <v>84792.651121495786</v>
      </c>
      <c r="U283" s="526">
        <v>89249.100132131149</v>
      </c>
      <c r="V283" s="526">
        <v>93918.76199974434</v>
      </c>
      <c r="W283" s="526">
        <v>98885.72066793227</v>
      </c>
      <c r="X283" s="526">
        <v>104071.89818906919</v>
      </c>
      <c r="Y283" s="526">
        <v>110386.70277615129</v>
      </c>
      <c r="Z283" s="526">
        <v>116701.50736323326</v>
      </c>
      <c r="AA283" s="406" t="str">
        <f t="shared" si="207"/>
        <v>59488C</v>
      </c>
      <c r="AB283" s="406" t="str">
        <f t="shared" si="192"/>
        <v>Y</v>
      </c>
      <c r="AC283" s="412" t="str">
        <f t="shared" si="201"/>
        <v>Sustainability Program Manager</v>
      </c>
      <c r="AD283" s="406" t="str">
        <f t="shared" si="202"/>
        <v>65</v>
      </c>
      <c r="AE283" s="398" t="s">
        <v>915</v>
      </c>
      <c r="AF283" s="403">
        <f t="shared" ref="AF283:AL284" si="210">IF($AE283="N",ROUND(T283,3),IF($AE283="E",ROUNDUP(T283/2080,3),"check"))</f>
        <v>40.765999999999998</v>
      </c>
      <c r="AG283" s="403">
        <f t="shared" si="210"/>
        <v>42.908999999999999</v>
      </c>
      <c r="AH283" s="403">
        <f t="shared" si="210"/>
        <v>45.153999999999996</v>
      </c>
      <c r="AI283" s="403">
        <f t="shared" si="210"/>
        <v>47.541999999999994</v>
      </c>
      <c r="AJ283" s="403">
        <f t="shared" si="210"/>
        <v>50.034999999999997</v>
      </c>
      <c r="AK283" s="403">
        <f t="shared" si="210"/>
        <v>53.070999999999998</v>
      </c>
      <c r="AL283" s="403">
        <f t="shared" si="210"/>
        <v>56.106999999999999</v>
      </c>
    </row>
    <row r="284" spans="1:39" ht="12.75" customHeight="1">
      <c r="A284" s="259" t="s">
        <v>16</v>
      </c>
      <c r="B284" s="584" t="s">
        <v>1003</v>
      </c>
      <c r="C284" s="584" t="s">
        <v>166</v>
      </c>
      <c r="D284" s="606" t="s">
        <v>1004</v>
      </c>
      <c r="E284" s="600">
        <v>435</v>
      </c>
      <c r="F284" s="586">
        <v>9</v>
      </c>
      <c r="G284" s="285">
        <f t="shared" si="209"/>
        <v>73780.65750828835</v>
      </c>
      <c r="H284" s="285">
        <f t="shared" si="209"/>
        <v>77681.551891587093</v>
      </c>
      <c r="I284" s="285">
        <f t="shared" si="209"/>
        <v>82092.955932438388</v>
      </c>
      <c r="J284" s="285">
        <f t="shared" si="209"/>
        <v>86459.315003505675</v>
      </c>
      <c r="K284" s="285">
        <f t="shared" si="209"/>
        <v>91089.937897305994</v>
      </c>
      <c r="L284" s="285">
        <f t="shared" si="209"/>
        <v>96501.957463028695</v>
      </c>
      <c r="M284" s="285">
        <f t="shared" si="209"/>
        <v>101913.97702875137</v>
      </c>
      <c r="P284" s="409" t="str">
        <f t="shared" si="159"/>
        <v>59487C</v>
      </c>
      <c r="Q284" s="397" t="s">
        <v>826</v>
      </c>
      <c r="R284" s="409" t="str">
        <f t="shared" si="200"/>
        <v>Systems Engineer I</v>
      </c>
      <c r="S284" s="397" t="str">
        <f t="shared" si="182"/>
        <v>45</v>
      </c>
      <c r="T284" s="463">
        <v>73780.65750828835</v>
      </c>
      <c r="U284" s="463">
        <v>77681.551891587093</v>
      </c>
      <c r="V284" s="463">
        <v>82092.955932438388</v>
      </c>
      <c r="W284" s="463">
        <v>86459.315003505675</v>
      </c>
      <c r="X284" s="463">
        <v>91089.937897305994</v>
      </c>
      <c r="Y284" s="463">
        <v>96501.957463028695</v>
      </c>
      <c r="Z284" s="463">
        <v>101913.97702875137</v>
      </c>
      <c r="AA284" s="406" t="str">
        <f t="shared" si="207"/>
        <v>59487C</v>
      </c>
      <c r="AB284" s="406" t="str">
        <f t="shared" si="192"/>
        <v>Y</v>
      </c>
      <c r="AC284" s="412" t="str">
        <f t="shared" si="201"/>
        <v>Systems Engineer I</v>
      </c>
      <c r="AD284" s="406" t="str">
        <f t="shared" si="202"/>
        <v>45</v>
      </c>
      <c r="AE284" s="398" t="str">
        <f t="shared" ref="AE284:AE305" si="211">LEFT(A284,1)</f>
        <v>E</v>
      </c>
      <c r="AF284" s="403">
        <f t="shared" si="210"/>
        <v>35.471999999999994</v>
      </c>
      <c r="AG284" s="463">
        <f t="shared" si="210"/>
        <v>37.346999999999994</v>
      </c>
      <c r="AH284" s="403">
        <f t="shared" si="210"/>
        <v>39.467999999999996</v>
      </c>
      <c r="AI284" s="403">
        <f t="shared" si="210"/>
        <v>41.567</v>
      </c>
      <c r="AJ284" s="403">
        <f t="shared" si="210"/>
        <v>43.793999999999997</v>
      </c>
      <c r="AK284" s="403">
        <f t="shared" si="210"/>
        <v>46.396000000000001</v>
      </c>
      <c r="AL284" s="403">
        <f t="shared" si="210"/>
        <v>48.997999999999998</v>
      </c>
    </row>
    <row r="285" spans="1:39" ht="12.75" customHeight="1">
      <c r="A285" s="259" t="s">
        <v>16</v>
      </c>
      <c r="B285" s="584" t="s">
        <v>237</v>
      </c>
      <c r="C285" s="584">
        <v>65</v>
      </c>
      <c r="D285" s="606" t="s">
        <v>238</v>
      </c>
      <c r="E285" s="600">
        <v>508</v>
      </c>
      <c r="F285" s="586">
        <v>11</v>
      </c>
      <c r="G285" s="285">
        <f t="shared" ref="G285:G305" ca="1" si="212">T285</f>
        <v>84792.651121495786</v>
      </c>
      <c r="H285" s="285">
        <f t="shared" ref="H285:H305" ca="1" si="213">U285</f>
        <v>89249.100132131149</v>
      </c>
      <c r="I285" s="285">
        <f t="shared" ref="I285:I305" ca="1" si="214">V285</f>
        <v>93918.76199974434</v>
      </c>
      <c r="J285" s="285">
        <f t="shared" ref="J285:J305" ca="1" si="215">W285</f>
        <v>98885.72066793227</v>
      </c>
      <c r="K285" s="285">
        <f t="shared" ref="K285:K305" ca="1" si="216">X285</f>
        <v>104071.89818906919</v>
      </c>
      <c r="L285" s="285">
        <f t="shared" ref="L285:L305" ca="1" si="217">Y285</f>
        <v>110386.70277615129</v>
      </c>
      <c r="M285" s="285">
        <f t="shared" ref="M285:M305" ca="1" si="218">Z285</f>
        <v>116701.50736323326</v>
      </c>
      <c r="P285" s="409" t="str">
        <f t="shared" si="159"/>
        <v>10401C</v>
      </c>
      <c r="Q285" s="397" t="s">
        <v>826</v>
      </c>
      <c r="R285" s="409" t="str">
        <f t="shared" si="200"/>
        <v>Systems Engineer II</v>
      </c>
      <c r="S285" s="397">
        <f t="shared" si="182"/>
        <v>65</v>
      </c>
      <c r="T285" s="394" cm="1">
        <f t="array" aca="1" ref="T285" ca="1">IF($Q285="Y",VLOOKUP($P285,INDIRECT($Q$3),T$5,0)*INDIRECT($P$2),VLOOKUP($P285,INDIRECT($Q$3),T$5,0))</f>
        <v>84792.651121495786</v>
      </c>
      <c r="U285" s="394" cm="1">
        <f t="array" aca="1" ref="U285" ca="1">IF($Q285="Y",VLOOKUP($P285,INDIRECT($Q$3),U$5,0)*INDIRECT($P$2),VLOOKUP($P285,INDIRECT($Q$3),U$5,0))</f>
        <v>89249.100132131149</v>
      </c>
      <c r="V285" s="394" cm="1">
        <f t="array" aca="1" ref="V285" ca="1">IF($Q285="Y",VLOOKUP($P285,INDIRECT($Q$3),V$5,0)*INDIRECT($P$2),VLOOKUP($P285,INDIRECT($Q$3),V$5,0))</f>
        <v>93918.76199974434</v>
      </c>
      <c r="W285" s="394" cm="1">
        <f t="array" aca="1" ref="W285" ca="1">IF($Q285="Y",VLOOKUP($P285,INDIRECT($Q$3),W$5,0)*INDIRECT($P$2),VLOOKUP($P285,INDIRECT($Q$3),W$5,0))</f>
        <v>98885.72066793227</v>
      </c>
      <c r="X285" s="394" cm="1">
        <f t="array" aca="1" ref="X285" ca="1">IF($Q285="Y",VLOOKUP($P285,INDIRECT($Q$3),X$5,0)*INDIRECT($P$2),VLOOKUP($P285,INDIRECT($Q$3),X$5,0))</f>
        <v>104071.89818906919</v>
      </c>
      <c r="Y285" s="394" cm="1">
        <f t="array" aca="1" ref="Y285" ca="1">IF($Q285="Y",VLOOKUP($P285,INDIRECT($Q$3),Y$5,0)*INDIRECT($P$2),VLOOKUP($P285,INDIRECT($Q$3),Y$5,0))</f>
        <v>110386.70277615129</v>
      </c>
      <c r="Z285" s="394" cm="1">
        <f t="array" aca="1" ref="Z285" ca="1">IF($Q285="Y",VLOOKUP($P285,INDIRECT($Q$3),Z$5,0)*INDIRECT($P$2),VLOOKUP($P285,INDIRECT($Q$3),Z$5,0))</f>
        <v>116701.50736323326</v>
      </c>
      <c r="AA285" s="406" t="str">
        <f t="shared" si="207"/>
        <v>10401C</v>
      </c>
      <c r="AB285" s="406" t="str">
        <f t="shared" si="192"/>
        <v>Y</v>
      </c>
      <c r="AC285" s="412" t="str">
        <f t="shared" si="201"/>
        <v>Systems Engineer II</v>
      </c>
      <c r="AD285" s="406">
        <f t="shared" si="202"/>
        <v>65</v>
      </c>
      <c r="AE285" s="398" t="str">
        <f t="shared" si="211"/>
        <v>E</v>
      </c>
      <c r="AF285" s="403">
        <f t="shared" ref="AF285:AF305" ca="1" si="219">IF($AE285="N",ROUND(T285,3),IF($AE285="E",ROUNDUP(T285/2080,3),"check"))</f>
        <v>40.765999999999998</v>
      </c>
      <c r="AG285" s="403">
        <f t="shared" ref="AG285:AG305" ca="1" si="220">IF($AE285="N",ROUND(U285,3),IF($AE285="E",ROUNDUP(U285/2080,3),"check"))</f>
        <v>42.908999999999999</v>
      </c>
      <c r="AH285" s="403">
        <f t="shared" ref="AH285:AH305" ca="1" si="221">IF($AE285="N",ROUND(V285,3),IF($AE285="E",ROUNDUP(V285/2080,3),"check"))</f>
        <v>45.153999999999996</v>
      </c>
      <c r="AI285" s="403">
        <f t="shared" ref="AI285:AI305" ca="1" si="222">IF($AE285="N",ROUND(W285,3),IF($AE285="E",ROUNDUP(W285/2080,3),"check"))</f>
        <v>47.541999999999994</v>
      </c>
      <c r="AJ285" s="403">
        <f t="shared" ref="AJ285:AJ305" ca="1" si="223">IF($AE285="N",ROUND(X285,3),IF($AE285="E",ROUNDUP(X285/2080,3),"check"))</f>
        <v>50.034999999999997</v>
      </c>
      <c r="AK285" s="403">
        <f t="shared" ref="AK285:AK305" ca="1" si="224">IF($AE285="N",ROUND(Y285,3),IF($AE285="E",ROUNDUP(Y285/2080,3),"check"))</f>
        <v>53.070999999999998</v>
      </c>
      <c r="AL285" s="403">
        <f t="shared" ref="AL285:AL305" ca="1" si="225">IF($AE285="N",ROUND(Z285,3),IF($AE285="E",ROUNDUP(Z285/2080,3),"check"))</f>
        <v>56.106999999999999</v>
      </c>
    </row>
    <row r="286" spans="1:39" ht="12.75" customHeight="1">
      <c r="A286" s="259" t="s">
        <v>91</v>
      </c>
      <c r="B286" s="584" t="s">
        <v>335</v>
      </c>
      <c r="C286" s="584" t="s">
        <v>280</v>
      </c>
      <c r="D286" s="606" t="s">
        <v>336</v>
      </c>
      <c r="E286" s="600">
        <v>383</v>
      </c>
      <c r="F286" s="586">
        <v>8</v>
      </c>
      <c r="G286" s="285">
        <f t="shared" ca="1" si="212"/>
        <v>33.037987000010425</v>
      </c>
      <c r="H286" s="285">
        <f t="shared" ca="1" si="213"/>
        <v>34.772695424642485</v>
      </c>
      <c r="I286" s="285">
        <f t="shared" ca="1" si="214"/>
        <v>36.59037545535142</v>
      </c>
      <c r="J286" s="285">
        <f t="shared" ca="1" si="215"/>
        <v>38.527886655678174</v>
      </c>
      <c r="K286" s="285">
        <f t="shared" ca="1" si="216"/>
        <v>40.547691550802739</v>
      </c>
      <c r="L286" s="285">
        <f t="shared" ca="1" si="217"/>
        <v>43.008997065395789</v>
      </c>
      <c r="M286" s="285">
        <f t="shared" ca="1" si="218"/>
        <v>45.470302579988832</v>
      </c>
      <c r="P286" s="409" t="str">
        <f t="shared" si="159"/>
        <v>10404C</v>
      </c>
      <c r="Q286" s="397" t="s">
        <v>826</v>
      </c>
      <c r="R286" s="409" t="str">
        <f t="shared" si="200"/>
        <v>Systems Integrator III</v>
      </c>
      <c r="S286" s="397" t="str">
        <f t="shared" si="182"/>
        <v>63</v>
      </c>
      <c r="T286" s="394" cm="1">
        <f t="array" aca="1" ref="T286" ca="1">IF($Q286="Y",VLOOKUP($P286,INDIRECT($Q$3),T$5,0)*INDIRECT($P$2),VLOOKUP($P286,INDIRECT($Q$3),T$5,0))</f>
        <v>33.037987000010425</v>
      </c>
      <c r="U286" s="394" cm="1">
        <f t="array" aca="1" ref="U286" ca="1">IF($Q286="Y",VLOOKUP($P286,INDIRECT($Q$3),U$5,0)*INDIRECT($P$2),VLOOKUP($P286,INDIRECT($Q$3),U$5,0))</f>
        <v>34.772695424642485</v>
      </c>
      <c r="V286" s="394" cm="1">
        <f t="array" aca="1" ref="V286" ca="1">IF($Q286="Y",VLOOKUP($P286,INDIRECT($Q$3),V$5,0)*INDIRECT($P$2),VLOOKUP($P286,INDIRECT($Q$3),V$5,0))</f>
        <v>36.59037545535142</v>
      </c>
      <c r="W286" s="394" cm="1">
        <f t="array" aca="1" ref="W286" ca="1">IF($Q286="Y",VLOOKUP($P286,INDIRECT($Q$3),W$5,0)*INDIRECT($P$2),VLOOKUP($P286,INDIRECT($Q$3),W$5,0))</f>
        <v>38.527886655678174</v>
      </c>
      <c r="X286" s="394" cm="1">
        <f t="array" aca="1" ref="X286" ca="1">IF($Q286="Y",VLOOKUP($P286,INDIRECT($Q$3),X$5,0)*INDIRECT($P$2),VLOOKUP($P286,INDIRECT($Q$3),X$5,0))</f>
        <v>40.547691550802739</v>
      </c>
      <c r="Y286" s="394" cm="1">
        <f t="array" aca="1" ref="Y286" ca="1">IF($Q286="Y",VLOOKUP($P286,INDIRECT($Q$3),Y$5,0)*INDIRECT($P$2),VLOOKUP($P286,INDIRECT($Q$3),Y$5,0))</f>
        <v>43.008997065395789</v>
      </c>
      <c r="Z286" s="394" cm="1">
        <f t="array" aca="1" ref="Z286" ca="1">IF($Q286="Y",VLOOKUP($P286,INDIRECT($Q$3),Z$5,0)*INDIRECT($P$2),VLOOKUP($P286,INDIRECT($Q$3),Z$5,0))</f>
        <v>45.470302579988832</v>
      </c>
      <c r="AA286" s="406" t="str">
        <f t="shared" si="207"/>
        <v>10404C</v>
      </c>
      <c r="AB286" s="406" t="str">
        <f t="shared" si="192"/>
        <v>Y</v>
      </c>
      <c r="AC286" s="412" t="str">
        <f t="shared" si="201"/>
        <v>Systems Integrator III</v>
      </c>
      <c r="AD286" s="406" t="str">
        <f t="shared" si="202"/>
        <v>63</v>
      </c>
      <c r="AE286" s="398" t="str">
        <f t="shared" si="211"/>
        <v>N</v>
      </c>
      <c r="AF286" s="403">
        <f t="shared" ca="1" si="219"/>
        <v>33.037999999999997</v>
      </c>
      <c r="AG286" s="403">
        <f t="shared" ca="1" si="220"/>
        <v>34.773000000000003</v>
      </c>
      <c r="AH286" s="403">
        <f t="shared" ca="1" si="221"/>
        <v>36.590000000000003</v>
      </c>
      <c r="AI286" s="403">
        <f t="shared" ca="1" si="222"/>
        <v>38.527999999999999</v>
      </c>
      <c r="AJ286" s="403">
        <f t="shared" ca="1" si="223"/>
        <v>40.548000000000002</v>
      </c>
      <c r="AK286" s="403">
        <f t="shared" ca="1" si="224"/>
        <v>43.009</v>
      </c>
      <c r="AL286" s="403">
        <f t="shared" ca="1" si="225"/>
        <v>45.47</v>
      </c>
    </row>
    <row r="287" spans="1:39" ht="12.75" customHeight="1">
      <c r="A287" s="259" t="s">
        <v>91</v>
      </c>
      <c r="B287" s="584" t="s">
        <v>337</v>
      </c>
      <c r="C287" s="584" t="s">
        <v>269</v>
      </c>
      <c r="D287" s="606" t="s">
        <v>338</v>
      </c>
      <c r="E287" s="600">
        <v>425</v>
      </c>
      <c r="F287" s="586">
        <v>9</v>
      </c>
      <c r="G287" s="285">
        <f t="shared" ca="1" si="212"/>
        <v>34.875201605881813</v>
      </c>
      <c r="H287" s="285">
        <f t="shared" ca="1" si="213"/>
        <v>36.711650374000783</v>
      </c>
      <c r="I287" s="285">
        <f t="shared" ca="1" si="214"/>
        <v>38.649161574327557</v>
      </c>
      <c r="J287" s="285">
        <f t="shared" ca="1" si="215"/>
        <v>40.667522720420564</v>
      </c>
      <c r="K287" s="285">
        <f t="shared" ca="1" si="216"/>
        <v>42.808602534194478</v>
      </c>
      <c r="L287" s="285">
        <f t="shared" ca="1" si="217"/>
        <v>45.399147264594497</v>
      </c>
      <c r="M287" s="285">
        <f t="shared" ca="1" si="218"/>
        <v>47.989691994994487</v>
      </c>
      <c r="P287" s="409" t="str">
        <f t="shared" si="159"/>
        <v>10405C</v>
      </c>
      <c r="Q287" s="397" t="s">
        <v>826</v>
      </c>
      <c r="R287" s="409" t="str">
        <f t="shared" si="200"/>
        <v>Systems Integrator IV</v>
      </c>
      <c r="S287" s="397" t="str">
        <f t="shared" si="182"/>
        <v>64</v>
      </c>
      <c r="T287" s="394" cm="1">
        <f t="array" aca="1" ref="T287" ca="1">IF($Q287="Y",VLOOKUP($P287,INDIRECT($Q$3),T$5,0)*INDIRECT($P$2),VLOOKUP($P287,INDIRECT($Q$3),T$5,0))</f>
        <v>34.875201605881813</v>
      </c>
      <c r="U287" s="394" cm="1">
        <f t="array" aca="1" ref="U287" ca="1">IF($Q287="Y",VLOOKUP($P287,INDIRECT($Q$3),U$5,0)*INDIRECT($P$2),VLOOKUP($P287,INDIRECT($Q$3),U$5,0))</f>
        <v>36.711650374000783</v>
      </c>
      <c r="V287" s="394" cm="1">
        <f t="array" aca="1" ref="V287" ca="1">IF($Q287="Y",VLOOKUP($P287,INDIRECT($Q$3),V$5,0)*INDIRECT($P$2),VLOOKUP($P287,INDIRECT($Q$3),V$5,0))</f>
        <v>38.649161574327557</v>
      </c>
      <c r="W287" s="394" cm="1">
        <f t="array" aca="1" ref="W287" ca="1">IF($Q287="Y",VLOOKUP($P287,INDIRECT($Q$3),W$5,0)*INDIRECT($P$2),VLOOKUP($P287,INDIRECT($Q$3),W$5,0))</f>
        <v>40.667522720420564</v>
      </c>
      <c r="X287" s="394" cm="1">
        <f t="array" aca="1" ref="X287" ca="1">IF($Q287="Y",VLOOKUP($P287,INDIRECT($Q$3),X$5,0)*INDIRECT($P$2),VLOOKUP($P287,INDIRECT($Q$3),X$5,0))</f>
        <v>42.808602534194478</v>
      </c>
      <c r="Y287" s="394" cm="1">
        <f t="array" aca="1" ref="Y287" ca="1">IF($Q287="Y",VLOOKUP($P287,INDIRECT($Q$3),Y$5,0)*INDIRECT($P$2),VLOOKUP($P287,INDIRECT($Q$3),Y$5,0))</f>
        <v>45.399147264594497</v>
      </c>
      <c r="Z287" s="394" cm="1">
        <f t="array" aca="1" ref="Z287" ca="1">IF($Q287="Y",VLOOKUP($P287,INDIRECT($Q$3),Z$5,0)*INDIRECT($P$2),VLOOKUP($P287,INDIRECT($Q$3),Z$5,0))</f>
        <v>47.989691994994487</v>
      </c>
      <c r="AA287" s="406" t="str">
        <f t="shared" si="207"/>
        <v>10405C</v>
      </c>
      <c r="AB287" s="406" t="str">
        <f t="shared" si="192"/>
        <v>Y</v>
      </c>
      <c r="AC287" s="412" t="str">
        <f t="shared" si="201"/>
        <v>Systems Integrator IV</v>
      </c>
      <c r="AD287" s="406" t="str">
        <f t="shared" si="202"/>
        <v>64</v>
      </c>
      <c r="AE287" s="398" t="str">
        <f t="shared" si="211"/>
        <v>N</v>
      </c>
      <c r="AF287" s="403">
        <f t="shared" ca="1" si="219"/>
        <v>34.875</v>
      </c>
      <c r="AG287" s="403">
        <f t="shared" ca="1" si="220"/>
        <v>36.712000000000003</v>
      </c>
      <c r="AH287" s="403">
        <f t="shared" ca="1" si="221"/>
        <v>38.649000000000001</v>
      </c>
      <c r="AI287" s="403">
        <f t="shared" ca="1" si="222"/>
        <v>40.667999999999999</v>
      </c>
      <c r="AJ287" s="403">
        <f t="shared" ca="1" si="223"/>
        <v>42.808999999999997</v>
      </c>
      <c r="AK287" s="403">
        <f t="shared" ca="1" si="224"/>
        <v>45.399000000000001</v>
      </c>
      <c r="AL287" s="403">
        <f t="shared" ca="1" si="225"/>
        <v>47.99</v>
      </c>
    </row>
    <row r="288" spans="1:39" ht="12.75" customHeight="1">
      <c r="A288" s="259" t="s">
        <v>16</v>
      </c>
      <c r="B288" s="584" t="s">
        <v>239</v>
      </c>
      <c r="C288" s="584">
        <v>72</v>
      </c>
      <c r="D288" s="606" t="s">
        <v>240</v>
      </c>
      <c r="E288" s="600">
        <v>463</v>
      </c>
      <c r="F288" s="586">
        <v>10</v>
      </c>
      <c r="G288" s="285">
        <f t="shared" ca="1" si="212"/>
        <v>79396.263741366609</v>
      </c>
      <c r="H288" s="285">
        <f t="shared" ca="1" si="213"/>
        <v>83591.451927254471</v>
      </c>
      <c r="I288" s="285">
        <f t="shared" ca="1" si="214"/>
        <v>87963.816994292923</v>
      </c>
      <c r="J288" s="285">
        <f t="shared" ca="1" si="215"/>
        <v>92588.433892122062</v>
      </c>
      <c r="K288" s="285">
        <f t="shared" ca="1" si="216"/>
        <v>97477.314612684306</v>
      </c>
      <c r="L288" s="285">
        <f t="shared" ca="1" si="217"/>
        <v>103368.5194018175</v>
      </c>
      <c r="M288" s="285">
        <f t="shared" ca="1" si="218"/>
        <v>109258.78584175243</v>
      </c>
      <c r="P288" s="409" t="str">
        <f t="shared" si="159"/>
        <v>10406C</v>
      </c>
      <c r="Q288" s="397" t="s">
        <v>826</v>
      </c>
      <c r="R288" s="409" t="str">
        <f t="shared" si="200"/>
        <v>Systems Integrator V</v>
      </c>
      <c r="S288" s="397">
        <f t="shared" ref="S288:S305" si="226">C288</f>
        <v>72</v>
      </c>
      <c r="T288" s="394" cm="1">
        <f t="array" aca="1" ref="T288" ca="1">IF($Q288="Y",VLOOKUP($P288,INDIRECT($Q$3),T$5,0)*INDIRECT($P$2),VLOOKUP($P288,INDIRECT($Q$3),T$5,0))</f>
        <v>79396.263741366609</v>
      </c>
      <c r="U288" s="394" cm="1">
        <f t="array" aca="1" ref="U288" ca="1">IF($Q288="Y",VLOOKUP($P288,INDIRECT($Q$3),U$5,0)*INDIRECT($P$2),VLOOKUP($P288,INDIRECT($Q$3),U$5,0))</f>
        <v>83591.451927254471</v>
      </c>
      <c r="V288" s="394" cm="1">
        <f t="array" aca="1" ref="V288" ca="1">IF($Q288="Y",VLOOKUP($P288,INDIRECT($Q$3),V$5,0)*INDIRECT($P$2),VLOOKUP($P288,INDIRECT($Q$3),V$5,0))</f>
        <v>87963.816994292923</v>
      </c>
      <c r="W288" s="394" cm="1">
        <f t="array" aca="1" ref="W288" ca="1">IF($Q288="Y",VLOOKUP($P288,INDIRECT($Q$3),W$5,0)*INDIRECT($P$2),VLOOKUP($P288,INDIRECT($Q$3),W$5,0))</f>
        <v>92588.433892122062</v>
      </c>
      <c r="X288" s="394" cm="1">
        <f t="array" aca="1" ref="X288" ca="1">IF($Q288="Y",VLOOKUP($P288,INDIRECT($Q$3),X$5,0)*INDIRECT($P$2),VLOOKUP($P288,INDIRECT($Q$3),X$5,0))</f>
        <v>97477.314612684306</v>
      </c>
      <c r="Y288" s="394" cm="1">
        <f t="array" aca="1" ref="Y288" ca="1">IF($Q288="Y",VLOOKUP($P288,INDIRECT($Q$3),Y$5,0)*INDIRECT($P$2),VLOOKUP($P288,INDIRECT($Q$3),Y$5,0))</f>
        <v>103368.5194018175</v>
      </c>
      <c r="Z288" s="394" cm="1">
        <f t="array" aca="1" ref="Z288" ca="1">IF($Q288="Y",VLOOKUP($P288,INDIRECT($Q$3),Z$5,0)*INDIRECT($P$2),VLOOKUP($P288,INDIRECT($Q$3),Z$5,0))</f>
        <v>109258.78584175243</v>
      </c>
      <c r="AA288" s="406" t="str">
        <f t="shared" si="207"/>
        <v>10406C</v>
      </c>
      <c r="AB288" s="406" t="str">
        <f t="shared" si="192"/>
        <v>Y</v>
      </c>
      <c r="AC288" s="412" t="str">
        <f t="shared" si="201"/>
        <v>Systems Integrator V</v>
      </c>
      <c r="AD288" s="406">
        <f t="shared" si="202"/>
        <v>72</v>
      </c>
      <c r="AE288" s="398" t="str">
        <f t="shared" si="211"/>
        <v>E</v>
      </c>
      <c r="AF288" s="403">
        <f t="shared" ca="1" si="219"/>
        <v>38.171999999999997</v>
      </c>
      <c r="AG288" s="403">
        <f t="shared" ca="1" si="220"/>
        <v>40.189</v>
      </c>
      <c r="AH288" s="403">
        <f t="shared" ca="1" si="221"/>
        <v>42.290999999999997</v>
      </c>
      <c r="AI288" s="403">
        <f t="shared" ca="1" si="222"/>
        <v>44.513999999999996</v>
      </c>
      <c r="AJ288" s="403">
        <f t="shared" ca="1" si="223"/>
        <v>46.864999999999995</v>
      </c>
      <c r="AK288" s="403">
        <f t="shared" ca="1" si="224"/>
        <v>49.696999999999996</v>
      </c>
      <c r="AL288" s="403">
        <f t="shared" ca="1" si="225"/>
        <v>52.528999999999996</v>
      </c>
    </row>
    <row r="289" spans="1:39" ht="12.75" customHeight="1">
      <c r="A289" s="259" t="s">
        <v>16</v>
      </c>
      <c r="B289" s="584" t="s">
        <v>241</v>
      </c>
      <c r="C289" s="584">
        <v>65</v>
      </c>
      <c r="D289" s="606" t="s">
        <v>242</v>
      </c>
      <c r="E289" s="600">
        <v>508</v>
      </c>
      <c r="F289" s="586">
        <v>11</v>
      </c>
      <c r="G289" s="285">
        <f t="shared" ca="1" si="212"/>
        <v>84792.651121495786</v>
      </c>
      <c r="H289" s="285">
        <f t="shared" ca="1" si="213"/>
        <v>89249.100132131149</v>
      </c>
      <c r="I289" s="285">
        <f t="shared" ca="1" si="214"/>
        <v>93918.76199974434</v>
      </c>
      <c r="J289" s="285">
        <f t="shared" ca="1" si="215"/>
        <v>98885.72066793227</v>
      </c>
      <c r="K289" s="285">
        <f t="shared" ca="1" si="216"/>
        <v>104071.89818906919</v>
      </c>
      <c r="L289" s="285">
        <f t="shared" ca="1" si="217"/>
        <v>110386.70277615129</v>
      </c>
      <c r="M289" s="285">
        <f t="shared" ca="1" si="218"/>
        <v>116701.50736323326</v>
      </c>
      <c r="P289" s="409" t="str">
        <f t="shared" si="159"/>
        <v>10407C</v>
      </c>
      <c r="Q289" s="397" t="s">
        <v>826</v>
      </c>
      <c r="R289" s="409" t="str">
        <f t="shared" si="200"/>
        <v>Systems Integrator VI</v>
      </c>
      <c r="S289" s="397">
        <f t="shared" si="226"/>
        <v>65</v>
      </c>
      <c r="T289" s="394" cm="1">
        <f t="array" aca="1" ref="T289" ca="1">IF($Q289="Y",VLOOKUP($P289,INDIRECT($Q$3),T$5,0)*INDIRECT($P$2),VLOOKUP($P289,INDIRECT($Q$3),T$5,0))</f>
        <v>84792.651121495786</v>
      </c>
      <c r="U289" s="394" cm="1">
        <f t="array" aca="1" ref="U289" ca="1">IF($Q289="Y",VLOOKUP($P289,INDIRECT($Q$3),U$5,0)*INDIRECT($P$2),VLOOKUP($P289,INDIRECT($Q$3),U$5,0))</f>
        <v>89249.100132131149</v>
      </c>
      <c r="V289" s="394" cm="1">
        <f t="array" aca="1" ref="V289" ca="1">IF($Q289="Y",VLOOKUP($P289,INDIRECT($Q$3),V$5,0)*INDIRECT($P$2),VLOOKUP($P289,INDIRECT($Q$3),V$5,0))</f>
        <v>93918.76199974434</v>
      </c>
      <c r="W289" s="394" cm="1">
        <f t="array" aca="1" ref="W289" ca="1">IF($Q289="Y",VLOOKUP($P289,INDIRECT($Q$3),W$5,0)*INDIRECT($P$2),VLOOKUP($P289,INDIRECT($Q$3),W$5,0))</f>
        <v>98885.72066793227</v>
      </c>
      <c r="X289" s="394" cm="1">
        <f t="array" aca="1" ref="X289" ca="1">IF($Q289="Y",VLOOKUP($P289,INDIRECT($Q$3),X$5,0)*INDIRECT($P$2),VLOOKUP($P289,INDIRECT($Q$3),X$5,0))</f>
        <v>104071.89818906919</v>
      </c>
      <c r="Y289" s="394" cm="1">
        <f t="array" aca="1" ref="Y289" ca="1">IF($Q289="Y",VLOOKUP($P289,INDIRECT($Q$3),Y$5,0)*INDIRECT($P$2),VLOOKUP($P289,INDIRECT($Q$3),Y$5,0))</f>
        <v>110386.70277615129</v>
      </c>
      <c r="Z289" s="394" cm="1">
        <f t="array" aca="1" ref="Z289" ca="1">IF($Q289="Y",VLOOKUP($P289,INDIRECT($Q$3),Z$5,0)*INDIRECT($P$2),VLOOKUP($P289,INDIRECT($Q$3),Z$5,0))</f>
        <v>116701.50736323326</v>
      </c>
      <c r="AA289" s="406" t="str">
        <f t="shared" si="207"/>
        <v>10407C</v>
      </c>
      <c r="AB289" s="406" t="str">
        <f t="shared" si="192"/>
        <v>Y</v>
      </c>
      <c r="AC289" s="412" t="str">
        <f t="shared" si="201"/>
        <v>Systems Integrator VI</v>
      </c>
      <c r="AD289" s="406">
        <f t="shared" si="202"/>
        <v>65</v>
      </c>
      <c r="AE289" s="398" t="str">
        <f t="shared" si="211"/>
        <v>E</v>
      </c>
      <c r="AF289" s="403">
        <f t="shared" ca="1" si="219"/>
        <v>40.765999999999998</v>
      </c>
      <c r="AG289" s="403">
        <f t="shared" ca="1" si="220"/>
        <v>42.908999999999999</v>
      </c>
      <c r="AH289" s="403">
        <f t="shared" ca="1" si="221"/>
        <v>45.153999999999996</v>
      </c>
      <c r="AI289" s="403">
        <f t="shared" ca="1" si="222"/>
        <v>47.541999999999994</v>
      </c>
      <c r="AJ289" s="403">
        <f t="shared" ca="1" si="223"/>
        <v>50.034999999999997</v>
      </c>
      <c r="AK289" s="403">
        <f t="shared" ca="1" si="224"/>
        <v>53.070999999999998</v>
      </c>
      <c r="AL289" s="403">
        <f t="shared" ca="1" si="225"/>
        <v>56.106999999999999</v>
      </c>
    </row>
    <row r="290" spans="1:39" ht="12.75" customHeight="1">
      <c r="A290" s="259" t="s">
        <v>16</v>
      </c>
      <c r="B290" s="586" t="s">
        <v>243</v>
      </c>
      <c r="C290" s="584" t="s">
        <v>86</v>
      </c>
      <c r="D290" s="609" t="s">
        <v>244</v>
      </c>
      <c r="E290" s="600">
        <v>420</v>
      </c>
      <c r="F290" s="586">
        <v>9</v>
      </c>
      <c r="G290" s="285">
        <f t="shared" ca="1" si="212"/>
        <v>72539.72564769951</v>
      </c>
      <c r="H290" s="285">
        <f t="shared" ca="1" si="213"/>
        <v>76359.884430155304</v>
      </c>
      <c r="I290" s="285">
        <f t="shared" ca="1" si="214"/>
        <v>80390.832650214536</v>
      </c>
      <c r="J290" s="285">
        <f t="shared" ca="1" si="215"/>
        <v>84587.810622901816</v>
      </c>
      <c r="K290" s="285">
        <f t="shared" ca="1" si="216"/>
        <v>89041.776154203108</v>
      </c>
      <c r="L290" s="285">
        <f t="shared" ca="1" si="217"/>
        <v>94430.079602493541</v>
      </c>
      <c r="M290" s="285">
        <f t="shared" ca="1" si="218"/>
        <v>99817.205112838943</v>
      </c>
      <c r="P290" s="409" t="str">
        <f t="shared" si="159"/>
        <v>10527C</v>
      </c>
      <c r="Q290" s="397" t="s">
        <v>826</v>
      </c>
      <c r="R290" s="409" t="str">
        <f t="shared" si="200"/>
        <v>Technology Services Coordinator</v>
      </c>
      <c r="S290" s="397" t="str">
        <f t="shared" si="226"/>
        <v>99</v>
      </c>
      <c r="T290" s="394" cm="1">
        <f t="array" aca="1" ref="T290" ca="1">IF($Q290="Y",VLOOKUP($P290,INDIRECT($Q$3),T$5,0)*INDIRECT($P$2),VLOOKUP($P290,INDIRECT($Q$3),T$5,0))</f>
        <v>72539.72564769951</v>
      </c>
      <c r="U290" s="394" cm="1">
        <f t="array" aca="1" ref="U290" ca="1">IF($Q290="Y",VLOOKUP($P290,INDIRECT($Q$3),U$5,0)*INDIRECT($P$2),VLOOKUP($P290,INDIRECT($Q$3),U$5,0))</f>
        <v>76359.884430155304</v>
      </c>
      <c r="V290" s="394" cm="1">
        <f t="array" aca="1" ref="V290" ca="1">IF($Q290="Y",VLOOKUP($P290,INDIRECT($Q$3),V$5,0)*INDIRECT($P$2),VLOOKUP($P290,INDIRECT($Q$3),V$5,0))</f>
        <v>80390.832650214536</v>
      </c>
      <c r="W290" s="394" cm="1">
        <f t="array" aca="1" ref="W290" ca="1">IF($Q290="Y",VLOOKUP($P290,INDIRECT($Q$3),W$5,0)*INDIRECT($P$2),VLOOKUP($P290,INDIRECT($Q$3),W$5,0))</f>
        <v>84587.810622901816</v>
      </c>
      <c r="X290" s="394" cm="1">
        <f t="array" aca="1" ref="X290" ca="1">IF($Q290="Y",VLOOKUP($P290,INDIRECT($Q$3),X$5,0)*INDIRECT($P$2),VLOOKUP($P290,INDIRECT($Q$3),X$5,0))</f>
        <v>89041.776154203108</v>
      </c>
      <c r="Y290" s="394" cm="1">
        <f t="array" aca="1" ref="Y290" ca="1">IF($Q290="Y",VLOOKUP($P290,INDIRECT($Q$3),Y$5,0)*INDIRECT($P$2),VLOOKUP($P290,INDIRECT($Q$3),Y$5,0))</f>
        <v>94430.079602493541</v>
      </c>
      <c r="Z290" s="394" cm="1">
        <f t="array" aca="1" ref="Z290" ca="1">IF($Q290="Y",VLOOKUP($P290,INDIRECT($Q$3),Z$5,0)*INDIRECT($P$2),VLOOKUP($P290,INDIRECT($Q$3),Z$5,0))</f>
        <v>99817.205112838943</v>
      </c>
      <c r="AA290" s="406" t="str">
        <f t="shared" si="207"/>
        <v>10527C</v>
      </c>
      <c r="AB290" s="406" t="str">
        <f t="shared" si="192"/>
        <v>Y</v>
      </c>
      <c r="AC290" s="412" t="str">
        <f t="shared" si="201"/>
        <v>Technology Services Coordinator</v>
      </c>
      <c r="AD290" s="406" t="str">
        <f t="shared" si="202"/>
        <v>99</v>
      </c>
      <c r="AE290" s="398" t="str">
        <f t="shared" si="211"/>
        <v>E</v>
      </c>
      <c r="AF290" s="403">
        <f t="shared" ca="1" si="219"/>
        <v>34.875</v>
      </c>
      <c r="AG290" s="403">
        <f t="shared" ca="1" si="220"/>
        <v>36.711999999999996</v>
      </c>
      <c r="AH290" s="403">
        <f t="shared" ca="1" si="221"/>
        <v>38.65</v>
      </c>
      <c r="AI290" s="403">
        <f t="shared" ca="1" si="222"/>
        <v>40.667999999999999</v>
      </c>
      <c r="AJ290" s="403">
        <f t="shared" ca="1" si="223"/>
        <v>42.808999999999997</v>
      </c>
      <c r="AK290" s="403">
        <f t="shared" ca="1" si="224"/>
        <v>45.4</v>
      </c>
      <c r="AL290" s="403">
        <f t="shared" ca="1" si="225"/>
        <v>47.989999999999995</v>
      </c>
    </row>
    <row r="291" spans="1:39" ht="12.75" customHeight="1">
      <c r="A291" s="259" t="s">
        <v>16</v>
      </c>
      <c r="B291" s="586" t="s">
        <v>518</v>
      </c>
      <c r="C291" s="584" t="s">
        <v>86</v>
      </c>
      <c r="D291" s="614" t="s">
        <v>524</v>
      </c>
      <c r="E291" s="600">
        <v>420</v>
      </c>
      <c r="F291" s="586">
        <v>9</v>
      </c>
      <c r="G291" s="285">
        <f t="shared" ca="1" si="212"/>
        <v>72539.72564769951</v>
      </c>
      <c r="H291" s="285">
        <f t="shared" ca="1" si="213"/>
        <v>76359.884430155304</v>
      </c>
      <c r="I291" s="285">
        <f t="shared" ca="1" si="214"/>
        <v>80390.832650214536</v>
      </c>
      <c r="J291" s="285">
        <f t="shared" ca="1" si="215"/>
        <v>84587.810622901816</v>
      </c>
      <c r="K291" s="285">
        <f t="shared" ca="1" si="216"/>
        <v>89041.776154203108</v>
      </c>
      <c r="L291" s="285">
        <f t="shared" ca="1" si="217"/>
        <v>94430.079602493541</v>
      </c>
      <c r="M291" s="285">
        <f t="shared" ca="1" si="218"/>
        <v>99817.205112838943</v>
      </c>
      <c r="P291" s="409" t="str">
        <f t="shared" si="159"/>
        <v>10528C</v>
      </c>
      <c r="Q291" s="397" t="s">
        <v>826</v>
      </c>
      <c r="R291" s="409" t="str">
        <f t="shared" si="200"/>
        <v xml:space="preserve">Technology Systems and Data Analysis Coordinator </v>
      </c>
      <c r="S291" s="397" t="str">
        <f t="shared" si="226"/>
        <v>99</v>
      </c>
      <c r="T291" s="394" cm="1">
        <f t="array" aca="1" ref="T291" ca="1">IF($Q291="Y",VLOOKUP($P291,INDIRECT($Q$3),T$5,0)*INDIRECT($P$2),VLOOKUP($P291,INDIRECT($Q$3),T$5,0))</f>
        <v>72539.72564769951</v>
      </c>
      <c r="U291" s="394" cm="1">
        <f t="array" aca="1" ref="U291" ca="1">IF($Q291="Y",VLOOKUP($P291,INDIRECT($Q$3),U$5,0)*INDIRECT($P$2),VLOOKUP($P291,INDIRECT($Q$3),U$5,0))</f>
        <v>76359.884430155304</v>
      </c>
      <c r="V291" s="394" cm="1">
        <f t="array" aca="1" ref="V291" ca="1">IF($Q291="Y",VLOOKUP($P291,INDIRECT($Q$3),V$5,0)*INDIRECT($P$2),VLOOKUP($P291,INDIRECT($Q$3),V$5,0))</f>
        <v>80390.832650214536</v>
      </c>
      <c r="W291" s="394" cm="1">
        <f t="array" aca="1" ref="W291" ca="1">IF($Q291="Y",VLOOKUP($P291,INDIRECT($Q$3),W$5,0)*INDIRECT($P$2),VLOOKUP($P291,INDIRECT($Q$3),W$5,0))</f>
        <v>84587.810622901816</v>
      </c>
      <c r="X291" s="394" cm="1">
        <f t="array" aca="1" ref="X291" ca="1">IF($Q291="Y",VLOOKUP($P291,INDIRECT($Q$3),X$5,0)*INDIRECT($P$2),VLOOKUP($P291,INDIRECT($Q$3),X$5,0))</f>
        <v>89041.776154203108</v>
      </c>
      <c r="Y291" s="394" cm="1">
        <f t="array" aca="1" ref="Y291" ca="1">IF($Q291="Y",VLOOKUP($P291,INDIRECT($Q$3),Y$5,0)*INDIRECT($P$2),VLOOKUP($P291,INDIRECT($Q$3),Y$5,0))</f>
        <v>94430.079602493541</v>
      </c>
      <c r="Z291" s="394" cm="1">
        <f t="array" aca="1" ref="Z291" ca="1">IF($Q291="Y",VLOOKUP($P291,INDIRECT($Q$3),Z$5,0)*INDIRECT($P$2),VLOOKUP($P291,INDIRECT($Q$3),Z$5,0))</f>
        <v>99817.205112838943</v>
      </c>
      <c r="AA291" s="406" t="str">
        <f t="shared" si="207"/>
        <v>10528C</v>
      </c>
      <c r="AB291" s="406" t="str">
        <f t="shared" si="192"/>
        <v>Y</v>
      </c>
      <c r="AC291" s="412" t="str">
        <f t="shared" si="201"/>
        <v xml:space="preserve">Technology Systems and Data Analysis Coordinator </v>
      </c>
      <c r="AD291" s="406" t="str">
        <f t="shared" si="202"/>
        <v>99</v>
      </c>
      <c r="AE291" s="398" t="str">
        <f t="shared" si="211"/>
        <v>E</v>
      </c>
      <c r="AF291" s="403">
        <f t="shared" ca="1" si="219"/>
        <v>34.875</v>
      </c>
      <c r="AG291" s="403">
        <f t="shared" ca="1" si="220"/>
        <v>36.711999999999996</v>
      </c>
      <c r="AH291" s="403">
        <f t="shared" ca="1" si="221"/>
        <v>38.65</v>
      </c>
      <c r="AI291" s="403">
        <f t="shared" ca="1" si="222"/>
        <v>40.667999999999999</v>
      </c>
      <c r="AJ291" s="403">
        <f t="shared" ca="1" si="223"/>
        <v>42.808999999999997</v>
      </c>
      <c r="AK291" s="403">
        <f t="shared" ca="1" si="224"/>
        <v>45.4</v>
      </c>
      <c r="AL291" s="403">
        <f t="shared" ca="1" si="225"/>
        <v>47.989999999999995</v>
      </c>
      <c r="AM291" s="169"/>
    </row>
    <row r="292" spans="1:39" ht="12.75" customHeight="1">
      <c r="A292" s="259" t="s">
        <v>16</v>
      </c>
      <c r="B292" s="584" t="s">
        <v>245</v>
      </c>
      <c r="C292" s="584">
        <v>29</v>
      </c>
      <c r="D292" s="606" t="s">
        <v>246</v>
      </c>
      <c r="E292" s="600">
        <v>383</v>
      </c>
      <c r="F292" s="586">
        <v>8</v>
      </c>
      <c r="G292" s="285">
        <f t="shared" ca="1" si="212"/>
        <v>64867.759487017662</v>
      </c>
      <c r="H292" s="285">
        <f t="shared" ca="1" si="213"/>
        <v>68426.31209995762</v>
      </c>
      <c r="I292" s="285">
        <f t="shared" ca="1" si="214"/>
        <v>71981.861714911967</v>
      </c>
      <c r="J292" s="285">
        <f t="shared" ca="1" si="215"/>
        <v>75750.624186844128</v>
      </c>
      <c r="K292" s="285">
        <f t="shared" ca="1" si="216"/>
        <v>79777.644485538229</v>
      </c>
      <c r="L292" s="285">
        <f t="shared" ca="1" si="217"/>
        <v>84776.040493092631</v>
      </c>
      <c r="M292" s="285">
        <f t="shared" ca="1" si="218"/>
        <v>89774.436500647003</v>
      </c>
      <c r="P292" s="409" t="str">
        <f t="shared" si="159"/>
        <v>10588C</v>
      </c>
      <c r="Q292" s="397" t="s">
        <v>826</v>
      </c>
      <c r="R292" s="409" t="str">
        <f t="shared" si="200"/>
        <v>Tort Liability Claims Coordinator</v>
      </c>
      <c r="S292" s="397">
        <f t="shared" si="226"/>
        <v>29</v>
      </c>
      <c r="T292" s="394" cm="1">
        <f t="array" aca="1" ref="T292" ca="1">IF($Q292="Y",VLOOKUP($P292,INDIRECT($Q$3),T$5,0)*INDIRECT($P$2),VLOOKUP($P292,INDIRECT($Q$3),T$5,0))</f>
        <v>64867.759487017662</v>
      </c>
      <c r="U292" s="394" cm="1">
        <f t="array" aca="1" ref="U292" ca="1">IF($Q292="Y",VLOOKUP($P292,INDIRECT($Q$3),U$5,0)*INDIRECT($P$2),VLOOKUP($P292,INDIRECT($Q$3),U$5,0))</f>
        <v>68426.31209995762</v>
      </c>
      <c r="V292" s="394" cm="1">
        <f t="array" aca="1" ref="V292" ca="1">IF($Q292="Y",VLOOKUP($P292,INDIRECT($Q$3),V$5,0)*INDIRECT($P$2),VLOOKUP($P292,INDIRECT($Q$3),V$5,0))</f>
        <v>71981.861714911967</v>
      </c>
      <c r="W292" s="394" cm="1">
        <f t="array" aca="1" ref="W292" ca="1">IF($Q292="Y",VLOOKUP($P292,INDIRECT($Q$3),W$5,0)*INDIRECT($P$2),VLOOKUP($P292,INDIRECT($Q$3),W$5,0))</f>
        <v>75750.624186844128</v>
      </c>
      <c r="X292" s="394" cm="1">
        <f t="array" aca="1" ref="X292" ca="1">IF($Q292="Y",VLOOKUP($P292,INDIRECT($Q$3),X$5,0)*INDIRECT($P$2),VLOOKUP($P292,INDIRECT($Q$3),X$5,0))</f>
        <v>79777.644485538229</v>
      </c>
      <c r="Y292" s="394" cm="1">
        <f t="array" aca="1" ref="Y292" ca="1">IF($Q292="Y",VLOOKUP($P292,INDIRECT($Q$3),Y$5,0)*INDIRECT($P$2),VLOOKUP($P292,INDIRECT($Q$3),Y$5,0))</f>
        <v>84776.040493092631</v>
      </c>
      <c r="Z292" s="394" cm="1">
        <f t="array" aca="1" ref="Z292" ca="1">IF($Q292="Y",VLOOKUP($P292,INDIRECT($Q$3),Z$5,0)*INDIRECT($P$2),VLOOKUP($P292,INDIRECT($Q$3),Z$5,0))</f>
        <v>89774.436500647003</v>
      </c>
      <c r="AA292" s="406" t="str">
        <f t="shared" si="207"/>
        <v>10588C</v>
      </c>
      <c r="AB292" s="406" t="str">
        <f t="shared" si="192"/>
        <v>Y</v>
      </c>
      <c r="AC292" s="412" t="str">
        <f t="shared" si="201"/>
        <v>Tort Liability Claims Coordinator</v>
      </c>
      <c r="AD292" s="406">
        <f t="shared" si="202"/>
        <v>29</v>
      </c>
      <c r="AE292" s="398" t="str">
        <f t="shared" si="211"/>
        <v>E</v>
      </c>
      <c r="AF292" s="403">
        <f t="shared" ca="1" si="219"/>
        <v>31.187000000000001</v>
      </c>
      <c r="AG292" s="403">
        <f t="shared" ca="1" si="220"/>
        <v>32.897999999999996</v>
      </c>
      <c r="AH292" s="403">
        <f t="shared" ca="1" si="221"/>
        <v>34.606999999999999</v>
      </c>
      <c r="AI292" s="403">
        <f t="shared" ca="1" si="222"/>
        <v>36.418999999999997</v>
      </c>
      <c r="AJ292" s="403">
        <f t="shared" ca="1" si="223"/>
        <v>38.354999999999997</v>
      </c>
      <c r="AK292" s="403">
        <f t="shared" ca="1" si="224"/>
        <v>40.757999999999996</v>
      </c>
      <c r="AL292" s="403">
        <f t="shared" ca="1" si="225"/>
        <v>43.160999999999994</v>
      </c>
      <c r="AM292" s="169"/>
    </row>
    <row r="293" spans="1:39" ht="12.75" customHeight="1">
      <c r="A293" s="259" t="s">
        <v>16</v>
      </c>
      <c r="B293" s="584" t="s">
        <v>247</v>
      </c>
      <c r="C293" s="584">
        <v>58</v>
      </c>
      <c r="D293" s="606" t="s">
        <v>248</v>
      </c>
      <c r="E293" s="600">
        <v>490</v>
      </c>
      <c r="F293" s="586">
        <v>10</v>
      </c>
      <c r="G293" s="285">
        <f t="shared" ca="1" si="212"/>
        <v>83591.451927254471</v>
      </c>
      <c r="H293" s="285">
        <f t="shared" ca="1" si="213"/>
        <v>88261.113794867648</v>
      </c>
      <c r="I293" s="285">
        <f t="shared" ca="1" si="214"/>
        <v>92675.520833704562</v>
      </c>
      <c r="J293" s="285">
        <f t="shared" ca="1" si="215"/>
        <v>97303.140729519291</v>
      </c>
      <c r="K293" s="285">
        <f t="shared" ca="1" si="216"/>
        <v>102189.01845209593</v>
      </c>
      <c r="L293" s="285">
        <f t="shared" ca="1" si="217"/>
        <v>108234.52326840248</v>
      </c>
      <c r="M293" s="285">
        <f t="shared" ca="1" si="218"/>
        <v>114280.02808470896</v>
      </c>
      <c r="N293" s="8"/>
      <c r="O293" s="8"/>
      <c r="P293" s="409" t="str">
        <f t="shared" si="159"/>
        <v>10635C</v>
      </c>
      <c r="Q293" s="397" t="s">
        <v>826</v>
      </c>
      <c r="R293" s="409" t="str">
        <f t="shared" si="200"/>
        <v>Transportation Planner</v>
      </c>
      <c r="S293" s="397">
        <f t="shared" si="226"/>
        <v>58</v>
      </c>
      <c r="T293" s="394" cm="1">
        <f t="array" aca="1" ref="T293" ca="1">IF($Q293="Y",VLOOKUP($P293,INDIRECT($Q$3),T$5,0)*INDIRECT($P$2),VLOOKUP($P293,INDIRECT($Q$3),T$5,0))</f>
        <v>83591.451927254471</v>
      </c>
      <c r="U293" s="394" cm="1">
        <f t="array" aca="1" ref="U293" ca="1">IF($Q293="Y",VLOOKUP($P293,INDIRECT($Q$3),U$5,0)*INDIRECT($P$2),VLOOKUP($P293,INDIRECT($Q$3),U$5,0))</f>
        <v>88261.113794867648</v>
      </c>
      <c r="V293" s="394" cm="1">
        <f t="array" aca="1" ref="V293" ca="1">IF($Q293="Y",VLOOKUP($P293,INDIRECT($Q$3),V$5,0)*INDIRECT($P$2),VLOOKUP($P293,INDIRECT($Q$3),V$5,0))</f>
        <v>92675.520833704562</v>
      </c>
      <c r="W293" s="394" cm="1">
        <f t="array" aca="1" ref="W293" ca="1">IF($Q293="Y",VLOOKUP($P293,INDIRECT($Q$3),W$5,0)*INDIRECT($P$2),VLOOKUP($P293,INDIRECT($Q$3),W$5,0))</f>
        <v>97303.140729519291</v>
      </c>
      <c r="X293" s="394" cm="1">
        <f t="array" aca="1" ref="X293" ca="1">IF($Q293="Y",VLOOKUP($P293,INDIRECT($Q$3),X$5,0)*INDIRECT($P$2),VLOOKUP($P293,INDIRECT($Q$3),X$5,0))</f>
        <v>102189.01845209593</v>
      </c>
      <c r="Y293" s="394" cm="1">
        <f t="array" aca="1" ref="Y293" ca="1">IF($Q293="Y",VLOOKUP($P293,INDIRECT($Q$3),Y$5,0)*INDIRECT($P$2),VLOOKUP($P293,INDIRECT($Q$3),Y$5,0))</f>
        <v>108234.52326840248</v>
      </c>
      <c r="Z293" s="394" cm="1">
        <f t="array" aca="1" ref="Z293" ca="1">IF($Q293="Y",VLOOKUP($P293,INDIRECT($Q$3),Z$5,0)*INDIRECT($P$2),VLOOKUP($P293,INDIRECT($Q$3),Z$5,0))</f>
        <v>114280.02808470896</v>
      </c>
      <c r="AA293" s="406" t="str">
        <f t="shared" si="207"/>
        <v>10635C</v>
      </c>
      <c r="AB293" s="406" t="str">
        <f t="shared" si="192"/>
        <v>Y</v>
      </c>
      <c r="AC293" s="412" t="str">
        <f t="shared" si="201"/>
        <v>Transportation Planner</v>
      </c>
      <c r="AD293" s="406">
        <f t="shared" si="202"/>
        <v>58</v>
      </c>
      <c r="AE293" s="398" t="str">
        <f t="shared" si="211"/>
        <v>E</v>
      </c>
      <c r="AF293" s="403">
        <f t="shared" ca="1" si="219"/>
        <v>40.189</v>
      </c>
      <c r="AG293" s="403">
        <f t="shared" ca="1" si="220"/>
        <v>42.433999999999997</v>
      </c>
      <c r="AH293" s="403">
        <f t="shared" ca="1" si="221"/>
        <v>44.555999999999997</v>
      </c>
      <c r="AI293" s="403">
        <f t="shared" ca="1" si="222"/>
        <v>46.780999999999999</v>
      </c>
      <c r="AJ293" s="403">
        <f t="shared" ca="1" si="223"/>
        <v>49.129999999999995</v>
      </c>
      <c r="AK293" s="403">
        <f t="shared" ca="1" si="224"/>
        <v>52.035999999999994</v>
      </c>
      <c r="AL293" s="403">
        <f t="shared" ca="1" si="225"/>
        <v>54.942999999999998</v>
      </c>
      <c r="AM293" s="169"/>
    </row>
    <row r="294" spans="1:39" ht="12.75" customHeight="1">
      <c r="A294" s="259" t="s">
        <v>16</v>
      </c>
      <c r="B294" s="586" t="s">
        <v>249</v>
      </c>
      <c r="C294" s="584">
        <v>29</v>
      </c>
      <c r="D294" s="609" t="s">
        <v>250</v>
      </c>
      <c r="E294" s="600">
        <v>400</v>
      </c>
      <c r="F294" s="586">
        <v>8</v>
      </c>
      <c r="G294" s="285">
        <f t="shared" ca="1" si="212"/>
        <v>64867.759487017662</v>
      </c>
      <c r="H294" s="285">
        <f t="shared" ca="1" si="213"/>
        <v>68426.31209995762</v>
      </c>
      <c r="I294" s="285">
        <f t="shared" ca="1" si="214"/>
        <v>71981.861714911967</v>
      </c>
      <c r="J294" s="285">
        <f t="shared" ca="1" si="215"/>
        <v>75750.624186844128</v>
      </c>
      <c r="K294" s="285">
        <f t="shared" ca="1" si="216"/>
        <v>79777.644485538229</v>
      </c>
      <c r="L294" s="285">
        <f t="shared" ca="1" si="217"/>
        <v>84776.040493092631</v>
      </c>
      <c r="M294" s="285">
        <f t="shared" ca="1" si="218"/>
        <v>89774.436500647003</v>
      </c>
      <c r="N294" s="8"/>
      <c r="O294" s="8"/>
      <c r="P294" s="409" t="str">
        <f t="shared" si="159"/>
        <v>10665C</v>
      </c>
      <c r="Q294" s="397" t="s">
        <v>826</v>
      </c>
      <c r="R294" s="409" t="str">
        <f t="shared" si="200"/>
        <v xml:space="preserve">Treasury Analyst </v>
      </c>
      <c r="S294" s="397">
        <f t="shared" si="226"/>
        <v>29</v>
      </c>
      <c r="T294" s="394" cm="1">
        <f t="array" aca="1" ref="T294" ca="1">IF($Q294="Y",VLOOKUP($P294,INDIRECT($Q$3),T$5,0)*INDIRECT($P$2),VLOOKUP($P294,INDIRECT($Q$3),T$5,0))</f>
        <v>64867.759487017662</v>
      </c>
      <c r="U294" s="394" cm="1">
        <f t="array" aca="1" ref="U294" ca="1">IF($Q294="Y",VLOOKUP($P294,INDIRECT($Q$3),U$5,0)*INDIRECT($P$2),VLOOKUP($P294,INDIRECT($Q$3),U$5,0))</f>
        <v>68426.31209995762</v>
      </c>
      <c r="V294" s="394" cm="1">
        <f t="array" aca="1" ref="V294" ca="1">IF($Q294="Y",VLOOKUP($P294,INDIRECT($Q$3),V$5,0)*INDIRECT($P$2),VLOOKUP($P294,INDIRECT($Q$3),V$5,0))</f>
        <v>71981.861714911967</v>
      </c>
      <c r="W294" s="394" cm="1">
        <f t="array" aca="1" ref="W294" ca="1">IF($Q294="Y",VLOOKUP($P294,INDIRECT($Q$3),W$5,0)*INDIRECT($P$2),VLOOKUP($P294,INDIRECT($Q$3),W$5,0))</f>
        <v>75750.624186844128</v>
      </c>
      <c r="X294" s="394" cm="1">
        <f t="array" aca="1" ref="X294" ca="1">IF($Q294="Y",VLOOKUP($P294,INDIRECT($Q$3),X$5,0)*INDIRECT($P$2),VLOOKUP($P294,INDIRECT($Q$3),X$5,0))</f>
        <v>79777.644485538229</v>
      </c>
      <c r="Y294" s="394" cm="1">
        <f t="array" aca="1" ref="Y294" ca="1">IF($Q294="Y",VLOOKUP($P294,INDIRECT($Q$3),Y$5,0)*INDIRECT($P$2),VLOOKUP($P294,INDIRECT($Q$3),Y$5,0))</f>
        <v>84776.040493092631</v>
      </c>
      <c r="Z294" s="394" cm="1">
        <f t="array" aca="1" ref="Z294" ca="1">IF($Q294="Y",VLOOKUP($P294,INDIRECT($Q$3),Z$5,0)*INDIRECT($P$2),VLOOKUP($P294,INDIRECT($Q$3),Z$5,0))</f>
        <v>89774.436500647003</v>
      </c>
      <c r="AA294" s="406" t="str">
        <f t="shared" si="207"/>
        <v>10665C</v>
      </c>
      <c r="AB294" s="406" t="str">
        <f t="shared" si="192"/>
        <v>Y</v>
      </c>
      <c r="AC294" s="412" t="str">
        <f t="shared" si="201"/>
        <v xml:space="preserve">Treasury Analyst </v>
      </c>
      <c r="AD294" s="406">
        <f t="shared" si="202"/>
        <v>29</v>
      </c>
      <c r="AE294" s="398" t="str">
        <f t="shared" si="211"/>
        <v>E</v>
      </c>
      <c r="AF294" s="403">
        <f t="shared" ca="1" si="219"/>
        <v>31.187000000000001</v>
      </c>
      <c r="AG294" s="403">
        <f t="shared" ca="1" si="220"/>
        <v>32.897999999999996</v>
      </c>
      <c r="AH294" s="403">
        <f t="shared" ca="1" si="221"/>
        <v>34.606999999999999</v>
      </c>
      <c r="AI294" s="403">
        <f t="shared" ca="1" si="222"/>
        <v>36.418999999999997</v>
      </c>
      <c r="AJ294" s="403">
        <f t="shared" ca="1" si="223"/>
        <v>38.354999999999997</v>
      </c>
      <c r="AK294" s="403">
        <f t="shared" ca="1" si="224"/>
        <v>40.757999999999996</v>
      </c>
      <c r="AL294" s="403">
        <f t="shared" ca="1" si="225"/>
        <v>43.160999999999994</v>
      </c>
      <c r="AM294" s="169"/>
    </row>
    <row r="295" spans="1:39" ht="12.75" customHeight="1">
      <c r="A295" s="259" t="s">
        <v>16</v>
      </c>
      <c r="B295" s="586" t="s">
        <v>385</v>
      </c>
      <c r="C295" s="584">
        <v>107</v>
      </c>
      <c r="D295" s="609" t="s">
        <v>363</v>
      </c>
      <c r="E295" s="600">
        <v>370</v>
      </c>
      <c r="F295" s="586">
        <v>8</v>
      </c>
      <c r="G295" s="285">
        <f t="shared" ca="1" si="212"/>
        <v>63591.485343136221</v>
      </c>
      <c r="H295" s="285">
        <f t="shared" ca="1" si="213"/>
        <v>67077.966004421702</v>
      </c>
      <c r="I295" s="285">
        <f t="shared" ca="1" si="214"/>
        <v>70561.443667721585</v>
      </c>
      <c r="J295" s="285">
        <f t="shared" ca="1" si="215"/>
        <v>74258.134187999298</v>
      </c>
      <c r="K295" s="285">
        <f t="shared" ca="1" si="216"/>
        <v>78207.076539067653</v>
      </c>
      <c r="L295" s="285">
        <f t="shared" ca="1" si="217"/>
        <v>83108.327809531809</v>
      </c>
      <c r="M295" s="285">
        <f t="shared" ca="1" si="218"/>
        <v>88009.579079995936</v>
      </c>
      <c r="P295" s="409" t="str">
        <f t="shared" si="159"/>
        <v>10730C</v>
      </c>
      <c r="Q295" s="397" t="s">
        <v>826</v>
      </c>
      <c r="R295" s="409" t="str">
        <f t="shared" si="200"/>
        <v>Urban Designer</v>
      </c>
      <c r="S295" s="397">
        <f t="shared" si="226"/>
        <v>107</v>
      </c>
      <c r="T295" s="394" cm="1">
        <f t="array" aca="1" ref="T295" ca="1">IF($Q295="Y",VLOOKUP($P295,INDIRECT($Q$3),T$5,0)*INDIRECT($P$2),VLOOKUP($P295,INDIRECT($Q$3),T$5,0))</f>
        <v>63591.485343136221</v>
      </c>
      <c r="U295" s="394" cm="1">
        <f t="array" aca="1" ref="U295" ca="1">IF($Q295="Y",VLOOKUP($P295,INDIRECT($Q$3),U$5,0)*INDIRECT($P$2),VLOOKUP($P295,INDIRECT($Q$3),U$5,0))</f>
        <v>67077.966004421702</v>
      </c>
      <c r="V295" s="394" cm="1">
        <f t="array" aca="1" ref="V295" ca="1">IF($Q295="Y",VLOOKUP($P295,INDIRECT($Q$3),V$5,0)*INDIRECT($P$2),VLOOKUP($P295,INDIRECT($Q$3),V$5,0))</f>
        <v>70561.443667721585</v>
      </c>
      <c r="W295" s="394" cm="1">
        <f t="array" aca="1" ref="W295" ca="1">IF($Q295="Y",VLOOKUP($P295,INDIRECT($Q$3),W$5,0)*INDIRECT($P$2),VLOOKUP($P295,INDIRECT($Q$3),W$5,0))</f>
        <v>74258.134187999298</v>
      </c>
      <c r="X295" s="394" cm="1">
        <f t="array" aca="1" ref="X295" ca="1">IF($Q295="Y",VLOOKUP($P295,INDIRECT($Q$3),X$5,0)*INDIRECT($P$2),VLOOKUP($P295,INDIRECT($Q$3),X$5,0))</f>
        <v>78207.076539067653</v>
      </c>
      <c r="Y295" s="394" cm="1">
        <f t="array" aca="1" ref="Y295" ca="1">IF($Q295="Y",VLOOKUP($P295,INDIRECT($Q$3),Y$5,0)*INDIRECT($P$2),VLOOKUP($P295,INDIRECT($Q$3),Y$5,0))</f>
        <v>83108.327809531809</v>
      </c>
      <c r="Z295" s="394" cm="1">
        <f t="array" aca="1" ref="Z295" ca="1">IF($Q295="Y",VLOOKUP($P295,INDIRECT($Q$3),Z$5,0)*INDIRECT($P$2),VLOOKUP($P295,INDIRECT($Q$3),Z$5,0))</f>
        <v>88009.579079995936</v>
      </c>
      <c r="AA295" s="406" t="str">
        <f t="shared" si="207"/>
        <v>10730C</v>
      </c>
      <c r="AB295" s="406" t="str">
        <f t="shared" si="192"/>
        <v>Y</v>
      </c>
      <c r="AC295" s="412" t="str">
        <f t="shared" si="201"/>
        <v>Urban Designer</v>
      </c>
      <c r="AD295" s="406">
        <f t="shared" si="202"/>
        <v>107</v>
      </c>
      <c r="AE295" s="398" t="str">
        <f t="shared" si="211"/>
        <v>E</v>
      </c>
      <c r="AF295" s="403">
        <f t="shared" ca="1" si="219"/>
        <v>30.573</v>
      </c>
      <c r="AG295" s="403">
        <f t="shared" ca="1" si="220"/>
        <v>32.25</v>
      </c>
      <c r="AH295" s="403">
        <f t="shared" ca="1" si="221"/>
        <v>33.923999999999999</v>
      </c>
      <c r="AI295" s="403">
        <f t="shared" ca="1" si="222"/>
        <v>35.701999999999998</v>
      </c>
      <c r="AJ295" s="403">
        <f t="shared" ca="1" si="223"/>
        <v>37.599999999999994</v>
      </c>
      <c r="AK295" s="403">
        <f t="shared" ca="1" si="224"/>
        <v>39.955999999999996</v>
      </c>
      <c r="AL295" s="403">
        <f t="shared" ca="1" si="225"/>
        <v>42.312999999999995</v>
      </c>
    </row>
    <row r="296" spans="1:39" ht="12.75" customHeight="1">
      <c r="A296" s="272" t="s">
        <v>91</v>
      </c>
      <c r="B296" s="584" t="s">
        <v>339</v>
      </c>
      <c r="C296" s="584">
        <v>90</v>
      </c>
      <c r="D296" s="598" t="s">
        <v>470</v>
      </c>
      <c r="E296" s="600">
        <v>361</v>
      </c>
      <c r="F296" s="586">
        <v>8</v>
      </c>
      <c r="G296" s="285">
        <f t="shared" ca="1" si="212"/>
        <v>30.572829491892421</v>
      </c>
      <c r="H296" s="285">
        <f t="shared" ca="1" si="213"/>
        <v>32.249022117510442</v>
      </c>
      <c r="I296" s="285">
        <f t="shared" ca="1" si="214"/>
        <v>33.923770994096913</v>
      </c>
      <c r="J296" s="285">
        <f t="shared" ca="1" si="215"/>
        <v>35.701026051922732</v>
      </c>
      <c r="K296" s="285">
        <f t="shared" ca="1" si="216"/>
        <v>37.599556028397899</v>
      </c>
      <c r="L296" s="285">
        <f t="shared" ca="1" si="217"/>
        <v>39.955926831505678</v>
      </c>
      <c r="M296" s="285">
        <f t="shared" ca="1" si="218"/>
        <v>42.312297634613429</v>
      </c>
      <c r="P296" s="409" t="str">
        <f t="shared" ref="P296:P305" si="227">B296</f>
        <v>10800C</v>
      </c>
      <c r="Q296" s="397" t="s">
        <v>826</v>
      </c>
      <c r="R296" s="409" t="str">
        <f t="shared" si="200"/>
        <v>Victim/Witness Specialist</v>
      </c>
      <c r="S296" s="397">
        <f t="shared" si="226"/>
        <v>90</v>
      </c>
      <c r="T296" s="394" cm="1">
        <f t="array" aca="1" ref="T296" ca="1">IF($Q296="Y",VLOOKUP($P296,INDIRECT($Q$3),T$5,0)*INDIRECT($P$2),VLOOKUP($P296,INDIRECT($Q$3),T$5,0))</f>
        <v>30.572829491892421</v>
      </c>
      <c r="U296" s="394" cm="1">
        <f t="array" aca="1" ref="U296" ca="1">IF($Q296="Y",VLOOKUP($P296,INDIRECT($Q$3),U$5,0)*INDIRECT($P$2),VLOOKUP($P296,INDIRECT($Q$3),U$5,0))</f>
        <v>32.249022117510442</v>
      </c>
      <c r="V296" s="394" cm="1">
        <f t="array" aca="1" ref="V296" ca="1">IF($Q296="Y",VLOOKUP($P296,INDIRECT($Q$3),V$5,0)*INDIRECT($P$2),VLOOKUP($P296,INDIRECT($Q$3),V$5,0))</f>
        <v>33.923770994096913</v>
      </c>
      <c r="W296" s="394" cm="1">
        <f t="array" aca="1" ref="W296" ca="1">IF($Q296="Y",VLOOKUP($P296,INDIRECT($Q$3),W$5,0)*INDIRECT($P$2),VLOOKUP($P296,INDIRECT($Q$3),W$5,0))</f>
        <v>35.701026051922732</v>
      </c>
      <c r="X296" s="394" cm="1">
        <f t="array" aca="1" ref="X296" ca="1">IF($Q296="Y",VLOOKUP($P296,INDIRECT($Q$3),X$5,0)*INDIRECT($P$2),VLOOKUP($P296,INDIRECT($Q$3),X$5,0))</f>
        <v>37.599556028397899</v>
      </c>
      <c r="Y296" s="394" cm="1">
        <f t="array" aca="1" ref="Y296" ca="1">IF($Q296="Y",VLOOKUP($P296,INDIRECT($Q$3),Y$5,0)*INDIRECT($P$2),VLOOKUP($P296,INDIRECT($Q$3),Y$5,0))</f>
        <v>39.955926831505678</v>
      </c>
      <c r="Z296" s="394" cm="1">
        <f t="array" aca="1" ref="Z296" ca="1">IF($Q296="Y",VLOOKUP($P296,INDIRECT($Q$3),Z$5,0)*INDIRECT($P$2),VLOOKUP($P296,INDIRECT($Q$3),Z$5,0))</f>
        <v>42.312297634613429</v>
      </c>
      <c r="AA296" s="406" t="str">
        <f t="shared" si="207"/>
        <v>10800C</v>
      </c>
      <c r="AB296" s="406" t="str">
        <f t="shared" si="192"/>
        <v>Y</v>
      </c>
      <c r="AC296" s="412" t="str">
        <f t="shared" si="201"/>
        <v>Victim/Witness Specialist</v>
      </c>
      <c r="AD296" s="406">
        <f t="shared" si="202"/>
        <v>90</v>
      </c>
      <c r="AE296" s="398" t="str">
        <f t="shared" si="211"/>
        <v>N</v>
      </c>
      <c r="AF296" s="403">
        <f t="shared" ca="1" si="219"/>
        <v>30.573</v>
      </c>
      <c r="AG296" s="403">
        <f t="shared" ca="1" si="220"/>
        <v>32.249000000000002</v>
      </c>
      <c r="AH296" s="403">
        <f t="shared" ca="1" si="221"/>
        <v>33.923999999999999</v>
      </c>
      <c r="AI296" s="403">
        <f t="shared" ca="1" si="222"/>
        <v>35.701000000000001</v>
      </c>
      <c r="AJ296" s="403">
        <f t="shared" ca="1" si="223"/>
        <v>37.6</v>
      </c>
      <c r="AK296" s="403">
        <f t="shared" ca="1" si="224"/>
        <v>39.956000000000003</v>
      </c>
      <c r="AL296" s="403">
        <f t="shared" ca="1" si="225"/>
        <v>42.311999999999998</v>
      </c>
    </row>
    <row r="297" spans="1:39" ht="12.75" customHeight="1">
      <c r="A297" s="272" t="s">
        <v>91</v>
      </c>
      <c r="B297" s="584" t="s">
        <v>495</v>
      </c>
      <c r="C297" s="584">
        <v>90</v>
      </c>
      <c r="D297" s="598" t="s">
        <v>494</v>
      </c>
      <c r="E297" s="600">
        <v>373</v>
      </c>
      <c r="F297" s="586">
        <v>8</v>
      </c>
      <c r="G297" s="285">
        <f t="shared" ca="1" si="212"/>
        <v>30.572829491892421</v>
      </c>
      <c r="H297" s="285">
        <f t="shared" ca="1" si="213"/>
        <v>32.249022117510442</v>
      </c>
      <c r="I297" s="285">
        <f t="shared" ca="1" si="214"/>
        <v>33.923770994096913</v>
      </c>
      <c r="J297" s="285">
        <f t="shared" ca="1" si="215"/>
        <v>35.701026051922732</v>
      </c>
      <c r="K297" s="285">
        <f t="shared" ca="1" si="216"/>
        <v>37.599556028397899</v>
      </c>
      <c r="L297" s="285">
        <f t="shared" ca="1" si="217"/>
        <v>39.955926831505678</v>
      </c>
      <c r="M297" s="285">
        <f t="shared" ca="1" si="218"/>
        <v>42.312297634613429</v>
      </c>
      <c r="P297" s="409" t="str">
        <f t="shared" si="227"/>
        <v>10807C</v>
      </c>
      <c r="Q297" s="397" t="s">
        <v>826</v>
      </c>
      <c r="R297" s="409" t="str">
        <f t="shared" si="200"/>
        <v>Video Analyst Office of Police Conduct Review</v>
      </c>
      <c r="S297" s="397">
        <f t="shared" si="226"/>
        <v>90</v>
      </c>
      <c r="T297" s="394" cm="1">
        <f t="array" aca="1" ref="T297" ca="1">IF($Q297="Y",VLOOKUP($P297,INDIRECT($Q$3),T$5,0)*INDIRECT($P$2),VLOOKUP($P297,INDIRECT($Q$3),T$5,0))</f>
        <v>30.572829491892421</v>
      </c>
      <c r="U297" s="394" cm="1">
        <f t="array" aca="1" ref="U297" ca="1">IF($Q297="Y",VLOOKUP($P297,INDIRECT($Q$3),U$5,0)*INDIRECT($P$2),VLOOKUP($P297,INDIRECT($Q$3),U$5,0))</f>
        <v>32.249022117510442</v>
      </c>
      <c r="V297" s="394" cm="1">
        <f t="array" aca="1" ref="V297" ca="1">IF($Q297="Y",VLOOKUP($P297,INDIRECT($Q$3),V$5,0)*INDIRECT($P$2),VLOOKUP($P297,INDIRECT($Q$3),V$5,0))</f>
        <v>33.923770994096913</v>
      </c>
      <c r="W297" s="394" cm="1">
        <f t="array" aca="1" ref="W297" ca="1">IF($Q297="Y",VLOOKUP($P297,INDIRECT($Q$3),W$5,0)*INDIRECT($P$2),VLOOKUP($P297,INDIRECT($Q$3),W$5,0))</f>
        <v>35.701026051922732</v>
      </c>
      <c r="X297" s="394" cm="1">
        <f t="array" aca="1" ref="X297" ca="1">IF($Q297="Y",VLOOKUP($P297,INDIRECT($Q$3),X$5,0)*INDIRECT($P$2),VLOOKUP($P297,INDIRECT($Q$3),X$5,0))</f>
        <v>37.599556028397899</v>
      </c>
      <c r="Y297" s="394" cm="1">
        <f t="array" aca="1" ref="Y297" ca="1">IF($Q297="Y",VLOOKUP($P297,INDIRECT($Q$3),Y$5,0)*INDIRECT($P$2),VLOOKUP($P297,INDIRECT($Q$3),Y$5,0))</f>
        <v>39.955926831505678</v>
      </c>
      <c r="Z297" s="394" cm="1">
        <f t="array" aca="1" ref="Z297" ca="1">IF($Q297="Y",VLOOKUP($P297,INDIRECT($Q$3),Z$5,0)*INDIRECT($P$2),VLOOKUP($P297,INDIRECT($Q$3),Z$5,0))</f>
        <v>42.312297634613429</v>
      </c>
      <c r="AA297" s="406" t="str">
        <f t="shared" si="207"/>
        <v>10807C</v>
      </c>
      <c r="AB297" s="406" t="str">
        <f t="shared" si="192"/>
        <v>Y</v>
      </c>
      <c r="AC297" s="412" t="str">
        <f t="shared" si="201"/>
        <v>Video Analyst Office of Police Conduct Review</v>
      </c>
      <c r="AD297" s="406">
        <f t="shared" si="202"/>
        <v>90</v>
      </c>
      <c r="AE297" s="398" t="str">
        <f t="shared" si="211"/>
        <v>N</v>
      </c>
      <c r="AF297" s="403">
        <f t="shared" ca="1" si="219"/>
        <v>30.573</v>
      </c>
      <c r="AG297" s="403">
        <f t="shared" ca="1" si="220"/>
        <v>32.249000000000002</v>
      </c>
      <c r="AH297" s="403">
        <f t="shared" ca="1" si="221"/>
        <v>33.923999999999999</v>
      </c>
      <c r="AI297" s="403">
        <f t="shared" ca="1" si="222"/>
        <v>35.701000000000001</v>
      </c>
      <c r="AJ297" s="403">
        <f t="shared" ca="1" si="223"/>
        <v>37.6</v>
      </c>
      <c r="AK297" s="403">
        <f t="shared" ca="1" si="224"/>
        <v>39.956000000000003</v>
      </c>
      <c r="AL297" s="403">
        <f t="shared" ca="1" si="225"/>
        <v>42.311999999999998</v>
      </c>
    </row>
    <row r="298" spans="1:39" ht="12.75" customHeight="1">
      <c r="A298" s="272" t="s">
        <v>91</v>
      </c>
      <c r="B298" s="584" t="s">
        <v>435</v>
      </c>
      <c r="C298" s="584">
        <v>16</v>
      </c>
      <c r="D298" s="598" t="s">
        <v>414</v>
      </c>
      <c r="E298" s="600">
        <v>358</v>
      </c>
      <c r="F298" s="586">
        <v>7</v>
      </c>
      <c r="G298" s="285">
        <f t="shared" ca="1" si="212"/>
        <v>29.225167070658166</v>
      </c>
      <c r="H298" s="285">
        <f t="shared" ca="1" si="213"/>
        <v>30.916697226505075</v>
      </c>
      <c r="I298" s="285">
        <f t="shared" ca="1" si="214"/>
        <v>32.512023616584273</v>
      </c>
      <c r="J298" s="285">
        <f t="shared" ca="1" si="215"/>
        <v>34.328511061585687</v>
      </c>
      <c r="K298" s="285">
        <f t="shared" ca="1" si="216"/>
        <v>36.184106254103817</v>
      </c>
      <c r="L298" s="285">
        <f t="shared" ca="1" si="217"/>
        <v>38.38762554521913</v>
      </c>
      <c r="M298" s="285">
        <f t="shared" ca="1" si="218"/>
        <v>40.591144836334415</v>
      </c>
      <c r="P298" s="409" t="str">
        <f t="shared" si="227"/>
        <v>10805C</v>
      </c>
      <c r="Q298" s="397" t="s">
        <v>826</v>
      </c>
      <c r="R298" s="409" t="str">
        <f t="shared" si="200"/>
        <v>Video and Audio Evidence Technician</v>
      </c>
      <c r="S298" s="397">
        <f t="shared" si="226"/>
        <v>16</v>
      </c>
      <c r="T298" s="394" cm="1">
        <f t="array" aca="1" ref="T298" ca="1">IF($Q298="Y",VLOOKUP($P298,INDIRECT($Q$3),T$5,0)*INDIRECT($P$2),VLOOKUP($P298,INDIRECT($Q$3),T$5,0))</f>
        <v>29.225167070658166</v>
      </c>
      <c r="U298" s="394" cm="1">
        <f t="array" aca="1" ref="U298" ca="1">IF($Q298="Y",VLOOKUP($P298,INDIRECT($Q$3),U$5,0)*INDIRECT($P$2),VLOOKUP($P298,INDIRECT($Q$3),U$5,0))</f>
        <v>30.916697226505075</v>
      </c>
      <c r="V298" s="394" cm="1">
        <f t="array" aca="1" ref="V298" ca="1">IF($Q298="Y",VLOOKUP($P298,INDIRECT($Q$3),V$5,0)*INDIRECT($P$2),VLOOKUP($P298,INDIRECT($Q$3),V$5,0))</f>
        <v>32.512023616584273</v>
      </c>
      <c r="W298" s="394" cm="1">
        <f t="array" aca="1" ref="W298" ca="1">IF($Q298="Y",VLOOKUP($P298,INDIRECT($Q$3),W$5,0)*INDIRECT($P$2),VLOOKUP($P298,INDIRECT($Q$3),W$5,0))</f>
        <v>34.328511061585687</v>
      </c>
      <c r="X298" s="394" cm="1">
        <f t="array" aca="1" ref="X298" ca="1">IF($Q298="Y",VLOOKUP($P298,INDIRECT($Q$3),X$5,0)*INDIRECT($P$2),VLOOKUP($P298,INDIRECT($Q$3),X$5,0))</f>
        <v>36.184106254103817</v>
      </c>
      <c r="Y298" s="394" cm="1">
        <f t="array" aca="1" ref="Y298" ca="1">IF($Q298="Y",VLOOKUP($P298,INDIRECT($Q$3),Y$5,0)*INDIRECT($P$2),VLOOKUP($P298,INDIRECT($Q$3),Y$5,0))</f>
        <v>38.38762554521913</v>
      </c>
      <c r="Z298" s="394" cm="1">
        <f t="array" aca="1" ref="Z298" ca="1">IF($Q298="Y",VLOOKUP($P298,INDIRECT($Q$3),Z$5,0)*INDIRECT($P$2),VLOOKUP($P298,INDIRECT($Q$3),Z$5,0))</f>
        <v>40.591144836334415</v>
      </c>
      <c r="AA298" s="406" t="str">
        <f t="shared" si="207"/>
        <v>10805C</v>
      </c>
      <c r="AB298" s="406" t="str">
        <f t="shared" si="192"/>
        <v>Y</v>
      </c>
      <c r="AC298" s="412" t="str">
        <f t="shared" si="201"/>
        <v>Video and Audio Evidence Technician</v>
      </c>
      <c r="AD298" s="406">
        <f t="shared" si="202"/>
        <v>16</v>
      </c>
      <c r="AE298" s="398" t="str">
        <f t="shared" si="211"/>
        <v>N</v>
      </c>
      <c r="AF298" s="403">
        <f t="shared" ca="1" si="219"/>
        <v>29.225000000000001</v>
      </c>
      <c r="AG298" s="403">
        <f t="shared" ca="1" si="220"/>
        <v>30.917000000000002</v>
      </c>
      <c r="AH298" s="403">
        <f t="shared" ca="1" si="221"/>
        <v>32.512</v>
      </c>
      <c r="AI298" s="403">
        <f t="shared" ca="1" si="222"/>
        <v>34.329000000000001</v>
      </c>
      <c r="AJ298" s="403">
        <f t="shared" ca="1" si="223"/>
        <v>36.183999999999997</v>
      </c>
      <c r="AK298" s="403">
        <f t="shared" ca="1" si="224"/>
        <v>38.387999999999998</v>
      </c>
      <c r="AL298" s="403">
        <f t="shared" ca="1" si="225"/>
        <v>40.591000000000001</v>
      </c>
    </row>
    <row r="299" spans="1:39" ht="12.75" customHeight="1">
      <c r="A299" s="272" t="s">
        <v>91</v>
      </c>
      <c r="B299" s="584" t="s">
        <v>594</v>
      </c>
      <c r="C299" s="584">
        <v>90</v>
      </c>
      <c r="D299" s="598" t="s">
        <v>589</v>
      </c>
      <c r="E299" s="600">
        <v>363</v>
      </c>
      <c r="F299" s="586">
        <v>8</v>
      </c>
      <c r="G299" s="285">
        <f t="shared" ca="1" si="212"/>
        <v>30.572829491892421</v>
      </c>
      <c r="H299" s="285">
        <f t="shared" ca="1" si="213"/>
        <v>32.249022117510442</v>
      </c>
      <c r="I299" s="285">
        <f t="shared" ca="1" si="214"/>
        <v>33.923770994096913</v>
      </c>
      <c r="J299" s="285">
        <f t="shared" ca="1" si="215"/>
        <v>35.701026051922732</v>
      </c>
      <c r="K299" s="285">
        <f t="shared" ca="1" si="216"/>
        <v>37.599556028397899</v>
      </c>
      <c r="L299" s="285">
        <f t="shared" ca="1" si="217"/>
        <v>39.955926831505678</v>
      </c>
      <c r="M299" s="285">
        <f t="shared" ca="1" si="218"/>
        <v>42.312297634613429</v>
      </c>
      <c r="P299" s="409" t="str">
        <f t="shared" si="227"/>
        <v>10810C</v>
      </c>
      <c r="Q299" s="397" t="s">
        <v>826</v>
      </c>
      <c r="R299" s="409" t="str">
        <f t="shared" si="200"/>
        <v>Video Production Coordinator</v>
      </c>
      <c r="S299" s="397">
        <f t="shared" si="226"/>
        <v>90</v>
      </c>
      <c r="T299" s="394" cm="1">
        <f t="array" aca="1" ref="T299" ca="1">IF($Q299="Y",VLOOKUP($P299,INDIRECT($Q$3),T$5,0)*INDIRECT($P$2),VLOOKUP($P299,INDIRECT($Q$3),T$5,0))</f>
        <v>30.572829491892421</v>
      </c>
      <c r="U299" s="394" cm="1">
        <f t="array" aca="1" ref="U299" ca="1">IF($Q299="Y",VLOOKUP($P299,INDIRECT($Q$3),U$5,0)*INDIRECT($P$2),VLOOKUP($P299,INDIRECT($Q$3),U$5,0))</f>
        <v>32.249022117510442</v>
      </c>
      <c r="V299" s="394" cm="1">
        <f t="array" aca="1" ref="V299" ca="1">IF($Q299="Y",VLOOKUP($P299,INDIRECT($Q$3),V$5,0)*INDIRECT($P$2),VLOOKUP($P299,INDIRECT($Q$3),V$5,0))</f>
        <v>33.923770994096913</v>
      </c>
      <c r="W299" s="394" cm="1">
        <f t="array" aca="1" ref="W299" ca="1">IF($Q299="Y",VLOOKUP($P299,INDIRECT($Q$3),W$5,0)*INDIRECT($P$2),VLOOKUP($P299,INDIRECT($Q$3),W$5,0))</f>
        <v>35.701026051922732</v>
      </c>
      <c r="X299" s="394" cm="1">
        <f t="array" aca="1" ref="X299" ca="1">IF($Q299="Y",VLOOKUP($P299,INDIRECT($Q$3),X$5,0)*INDIRECT($P$2),VLOOKUP($P299,INDIRECT($Q$3),X$5,0))</f>
        <v>37.599556028397899</v>
      </c>
      <c r="Y299" s="394" cm="1">
        <f t="array" aca="1" ref="Y299" ca="1">IF($Q299="Y",VLOOKUP($P299,INDIRECT($Q$3),Y$5,0)*INDIRECT($P$2),VLOOKUP($P299,INDIRECT($Q$3),Y$5,0))</f>
        <v>39.955926831505678</v>
      </c>
      <c r="Z299" s="394" cm="1">
        <f t="array" aca="1" ref="Z299" ca="1">IF($Q299="Y",VLOOKUP($P299,INDIRECT($Q$3),Z$5,0)*INDIRECT($P$2),VLOOKUP($P299,INDIRECT($Q$3),Z$5,0))</f>
        <v>42.312297634613429</v>
      </c>
      <c r="AA299" s="406" t="str">
        <f t="shared" si="207"/>
        <v>10810C</v>
      </c>
      <c r="AB299" s="406" t="str">
        <f t="shared" si="192"/>
        <v>Y</v>
      </c>
      <c r="AC299" s="412" t="str">
        <f t="shared" si="201"/>
        <v>Video Production Coordinator</v>
      </c>
      <c r="AD299" s="406">
        <f t="shared" si="202"/>
        <v>90</v>
      </c>
      <c r="AE299" s="398" t="str">
        <f t="shared" si="211"/>
        <v>N</v>
      </c>
      <c r="AF299" s="403">
        <f t="shared" ca="1" si="219"/>
        <v>30.573</v>
      </c>
      <c r="AG299" s="403">
        <f t="shared" ca="1" si="220"/>
        <v>32.249000000000002</v>
      </c>
      <c r="AH299" s="403">
        <f t="shared" ca="1" si="221"/>
        <v>33.923999999999999</v>
      </c>
      <c r="AI299" s="403">
        <f t="shared" ca="1" si="222"/>
        <v>35.701000000000001</v>
      </c>
      <c r="AJ299" s="403">
        <f t="shared" ca="1" si="223"/>
        <v>37.6</v>
      </c>
      <c r="AK299" s="403">
        <f t="shared" ca="1" si="224"/>
        <v>39.956000000000003</v>
      </c>
      <c r="AL299" s="403">
        <f t="shared" ca="1" si="225"/>
        <v>42.311999999999998</v>
      </c>
    </row>
    <row r="300" spans="1:39" ht="12.75" customHeight="1">
      <c r="A300" s="272" t="s">
        <v>91</v>
      </c>
      <c r="B300" s="584" t="s">
        <v>341</v>
      </c>
      <c r="C300" s="584">
        <v>61</v>
      </c>
      <c r="D300" s="598" t="s">
        <v>893</v>
      </c>
      <c r="E300" s="600">
        <v>333</v>
      </c>
      <c r="F300" s="586">
        <v>7</v>
      </c>
      <c r="G300" s="285">
        <f t="shared" si="212"/>
        <v>29.097317981658481</v>
      </c>
      <c r="H300" s="285">
        <f t="shared" si="213"/>
        <v>30.633466951217109</v>
      </c>
      <c r="I300" s="285">
        <f t="shared" si="214"/>
        <v>32.267790854920463</v>
      </c>
      <c r="J300" s="285">
        <f t="shared" si="215"/>
        <v>33.943983480538485</v>
      </c>
      <c r="K300" s="285">
        <f t="shared" si="216"/>
        <v>35.741451024805862</v>
      </c>
      <c r="L300" s="285">
        <f t="shared" si="217"/>
        <v>37.908201129485263</v>
      </c>
      <c r="M300" s="285">
        <f t="shared" si="218"/>
        <v>40.074951234164665</v>
      </c>
      <c r="P300" s="409" t="str">
        <f t="shared" si="227"/>
        <v>10830C</v>
      </c>
      <c r="Q300" s="397" t="s">
        <v>826</v>
      </c>
      <c r="R300" s="409" t="str">
        <f t="shared" si="200"/>
        <v>Video Production Operations Coordinator</v>
      </c>
      <c r="S300" s="397">
        <f t="shared" si="226"/>
        <v>61</v>
      </c>
      <c r="T300" s="463">
        <v>29.097317981658481</v>
      </c>
      <c r="U300" s="463">
        <v>30.633466951217109</v>
      </c>
      <c r="V300" s="463">
        <v>32.267790854920463</v>
      </c>
      <c r="W300" s="463">
        <v>33.943983480538485</v>
      </c>
      <c r="X300" s="463">
        <v>35.741451024805862</v>
      </c>
      <c r="Y300" s="463">
        <v>37.908201129485263</v>
      </c>
      <c r="Z300" s="463">
        <v>40.074951234164665</v>
      </c>
      <c r="AA300" s="406" t="str">
        <f t="shared" si="207"/>
        <v>10830C</v>
      </c>
      <c r="AB300" s="406" t="str">
        <f t="shared" si="192"/>
        <v>Y</v>
      </c>
      <c r="AC300" s="412" t="str">
        <f t="shared" si="201"/>
        <v>Video Production Operations Coordinator</v>
      </c>
      <c r="AD300" s="406">
        <f t="shared" si="202"/>
        <v>61</v>
      </c>
      <c r="AE300" s="398" t="str">
        <f t="shared" si="211"/>
        <v>N</v>
      </c>
      <c r="AF300" s="403">
        <f t="shared" si="219"/>
        <v>29.097000000000001</v>
      </c>
      <c r="AG300" s="403">
        <f t="shared" si="220"/>
        <v>30.632999999999999</v>
      </c>
      <c r="AH300" s="403">
        <f t="shared" si="221"/>
        <v>32.268000000000001</v>
      </c>
      <c r="AI300" s="403">
        <f t="shared" si="222"/>
        <v>33.944000000000003</v>
      </c>
      <c r="AJ300" s="403">
        <f t="shared" si="223"/>
        <v>35.741</v>
      </c>
      <c r="AK300" s="403">
        <f t="shared" si="224"/>
        <v>37.908000000000001</v>
      </c>
      <c r="AL300" s="403">
        <f t="shared" si="225"/>
        <v>40.075000000000003</v>
      </c>
    </row>
    <row r="301" spans="1:39" ht="12.75" customHeight="1">
      <c r="A301" s="272" t="s">
        <v>16</v>
      </c>
      <c r="B301" s="584" t="s">
        <v>925</v>
      </c>
      <c r="C301" s="584" t="s">
        <v>20</v>
      </c>
      <c r="D301" s="598" t="s">
        <v>926</v>
      </c>
      <c r="E301" s="600">
        <v>396</v>
      </c>
      <c r="F301" s="586">
        <v>8</v>
      </c>
      <c r="G301" s="285">
        <f t="shared" ca="1" si="212"/>
        <v>65552.849999999991</v>
      </c>
      <c r="H301" s="285">
        <f t="shared" ca="1" si="213"/>
        <v>69111.074999999997</v>
      </c>
      <c r="I301" s="285">
        <f t="shared" ca="1" si="214"/>
        <v>72711.099999999991</v>
      </c>
      <c r="J301" s="285">
        <f t="shared" ca="1" si="215"/>
        <v>76606.86</v>
      </c>
      <c r="K301" s="285">
        <f t="shared" ca="1" si="216"/>
        <v>80636.37999999999</v>
      </c>
      <c r="L301" s="285">
        <f t="shared" ca="1" si="217"/>
        <v>85637.75</v>
      </c>
      <c r="M301" s="285">
        <f t="shared" ca="1" si="218"/>
        <v>90638.074999999997</v>
      </c>
      <c r="P301" s="409" t="str">
        <f t="shared" si="227"/>
        <v>59462C</v>
      </c>
      <c r="Q301" s="397" t="s">
        <v>826</v>
      </c>
      <c r="R301" s="409" t="str">
        <f t="shared" si="200"/>
        <v>Wage Theft Investigator</v>
      </c>
      <c r="S301" s="397" t="str">
        <f t="shared" si="226"/>
        <v>33B</v>
      </c>
      <c r="T301" s="394" cm="1">
        <f t="array" aca="1" ref="T301" ca="1">IF($Q301="Y",VLOOKUP($P301,INDIRECT($Q$3),T$5,0)*INDIRECT($P$2),VLOOKUP($P301,INDIRECT($Q$3),T$5,0))</f>
        <v>65552.849999999991</v>
      </c>
      <c r="U301" s="394" cm="1">
        <f t="array" aca="1" ref="U301" ca="1">IF($Q301="Y",VLOOKUP($P301,INDIRECT($Q$3),U$5,0)*INDIRECT($P$2),VLOOKUP($P301,INDIRECT($Q$3),U$5,0))</f>
        <v>69111.074999999997</v>
      </c>
      <c r="V301" s="394" cm="1">
        <f t="array" aca="1" ref="V301" ca="1">IF($Q301="Y",VLOOKUP($P301,INDIRECT($Q$3),V$5,0)*INDIRECT($P$2),VLOOKUP($P301,INDIRECT($Q$3),V$5,0))</f>
        <v>72711.099999999991</v>
      </c>
      <c r="W301" s="394" cm="1">
        <f t="array" aca="1" ref="W301" ca="1">IF($Q301="Y",VLOOKUP($P301,INDIRECT($Q$3),W$5,0)*INDIRECT($P$2),VLOOKUP($P301,INDIRECT($Q$3),W$5,0))</f>
        <v>76606.86</v>
      </c>
      <c r="X301" s="394" cm="1">
        <f t="array" aca="1" ref="X301" ca="1">IF($Q301="Y",VLOOKUP($P301,INDIRECT($Q$3),X$5,0)*INDIRECT($P$2),VLOOKUP($P301,INDIRECT($Q$3),X$5,0))</f>
        <v>80636.37999999999</v>
      </c>
      <c r="Y301" s="394" cm="1">
        <f t="array" aca="1" ref="Y301" ca="1">IF($Q301="Y",VLOOKUP($P301,INDIRECT($Q$3),Y$5,0)*INDIRECT($P$2),VLOOKUP($P301,INDIRECT($Q$3),Y$5,0))</f>
        <v>85637.75</v>
      </c>
      <c r="Z301" s="394" cm="1">
        <f t="array" aca="1" ref="Z301" ca="1">IF($Q301="Y",VLOOKUP($P301,INDIRECT($Q$3),Z$5,0)*INDIRECT($P$2),VLOOKUP($P301,INDIRECT($Q$3),Z$5,0))</f>
        <v>90638.074999999997</v>
      </c>
      <c r="AA301" s="406" t="str">
        <f t="shared" si="207"/>
        <v>59462C</v>
      </c>
      <c r="AB301" s="406" t="str">
        <f t="shared" si="192"/>
        <v>Y</v>
      </c>
      <c r="AC301" s="412" t="str">
        <f t="shared" si="201"/>
        <v>Wage Theft Investigator</v>
      </c>
      <c r="AD301" s="406" t="str">
        <f t="shared" si="202"/>
        <v>33B</v>
      </c>
      <c r="AE301" s="398" t="str">
        <f t="shared" si="211"/>
        <v>E</v>
      </c>
      <c r="AF301" s="403">
        <f t="shared" ca="1" si="219"/>
        <v>31.516000000000002</v>
      </c>
      <c r="AG301" s="403">
        <f t="shared" ca="1" si="220"/>
        <v>33.226999999999997</v>
      </c>
      <c r="AH301" s="403">
        <f t="shared" ca="1" si="221"/>
        <v>34.957999999999998</v>
      </c>
      <c r="AI301" s="403">
        <f t="shared" ca="1" si="222"/>
        <v>36.830999999999996</v>
      </c>
      <c r="AJ301" s="403">
        <f t="shared" ca="1" si="223"/>
        <v>38.768000000000001</v>
      </c>
      <c r="AK301" s="403">
        <f t="shared" ca="1" si="224"/>
        <v>41.171999999999997</v>
      </c>
      <c r="AL301" s="403">
        <f t="shared" ca="1" si="225"/>
        <v>43.576000000000001</v>
      </c>
    </row>
    <row r="302" spans="1:39" ht="12.75" customHeight="1">
      <c r="A302" s="259" t="s">
        <v>16</v>
      </c>
      <c r="B302" s="586" t="s">
        <v>390</v>
      </c>
      <c r="C302" s="584">
        <v>51</v>
      </c>
      <c r="D302" s="609" t="s">
        <v>1113</v>
      </c>
      <c r="E302" s="600">
        <v>455</v>
      </c>
      <c r="F302" s="586">
        <v>10</v>
      </c>
      <c r="G302" s="285">
        <f t="shared" ca="1" si="212"/>
        <v>79264.131830000042</v>
      </c>
      <c r="H302" s="285">
        <f t="shared" ca="1" si="213"/>
        <v>83249.110156895695</v>
      </c>
      <c r="I302" s="285">
        <f t="shared" ca="1" si="214"/>
        <v>87747.601139329505</v>
      </c>
      <c r="J302" s="285">
        <f t="shared" ca="1" si="215"/>
        <v>92249.09511974889</v>
      </c>
      <c r="K302" s="285">
        <f t="shared" ca="1" si="216"/>
        <v>96960.798959160515</v>
      </c>
      <c r="L302" s="285">
        <f t="shared" ca="1" si="217"/>
        <v>102860.63051585447</v>
      </c>
      <c r="M302" s="285">
        <f t="shared" ca="1" si="218"/>
        <v>108760.4620725484</v>
      </c>
      <c r="P302" s="409" t="str">
        <f t="shared" si="227"/>
        <v>10895C</v>
      </c>
      <c r="Q302" s="397" t="s">
        <v>826</v>
      </c>
      <c r="R302" s="409" t="str">
        <f t="shared" si="200"/>
        <v>Water Network Analyst II</v>
      </c>
      <c r="S302" s="397">
        <f t="shared" si="226"/>
        <v>51</v>
      </c>
      <c r="T302" s="394" cm="1">
        <f t="array" aca="1" ref="T302" ca="1">IF($Q302="Y",VLOOKUP($P302,INDIRECT($Q$3),T$5,0)*INDIRECT($P$2),VLOOKUP($P302,INDIRECT($Q$3),T$5,0))</f>
        <v>79264.131830000042</v>
      </c>
      <c r="U302" s="394" cm="1">
        <f t="array" aca="1" ref="U302" ca="1">IF($Q302="Y",VLOOKUP($P302,INDIRECT($Q$3),U$5,0)*INDIRECT($P$2),VLOOKUP($P302,INDIRECT($Q$3),U$5,0))</f>
        <v>83249.110156895695</v>
      </c>
      <c r="V302" s="394" cm="1">
        <f t="array" aca="1" ref="V302" ca="1">IF($Q302="Y",VLOOKUP($P302,INDIRECT($Q$3),V$5,0)*INDIRECT($P$2),VLOOKUP($P302,INDIRECT($Q$3),V$5,0))</f>
        <v>87747.601139329505</v>
      </c>
      <c r="W302" s="394" cm="1">
        <f t="array" aca="1" ref="W302" ca="1">IF($Q302="Y",VLOOKUP($P302,INDIRECT($Q$3),W$5,0)*INDIRECT($P$2),VLOOKUP($P302,INDIRECT($Q$3),W$5,0))</f>
        <v>92249.09511974889</v>
      </c>
      <c r="X302" s="394" cm="1">
        <f t="array" aca="1" ref="X302" ca="1">IF($Q302="Y",VLOOKUP($P302,INDIRECT($Q$3),X$5,0)*INDIRECT($P$2),VLOOKUP($P302,INDIRECT($Q$3),X$5,0))</f>
        <v>96960.798959160515</v>
      </c>
      <c r="Y302" s="394" cm="1">
        <f t="array" aca="1" ref="Y302" ca="1">IF($Q302="Y",VLOOKUP($P302,INDIRECT($Q$3),Y$5,0)*INDIRECT($P$2),VLOOKUP($P302,INDIRECT($Q$3),Y$5,0))</f>
        <v>102860.63051585447</v>
      </c>
      <c r="Z302" s="394" cm="1">
        <f t="array" aca="1" ref="Z302" ca="1">IF($Q302="Y",VLOOKUP($P302,INDIRECT($Q$3),Z$5,0)*INDIRECT($P$2),VLOOKUP($P302,INDIRECT($Q$3),Z$5,0))</f>
        <v>108760.4620725484</v>
      </c>
      <c r="AA302" s="406" t="str">
        <f t="shared" si="207"/>
        <v>10895C</v>
      </c>
      <c r="AB302" s="406" t="str">
        <f t="shared" si="192"/>
        <v>Y</v>
      </c>
      <c r="AC302" s="412" t="str">
        <f t="shared" si="201"/>
        <v>Water Network Analyst II</v>
      </c>
      <c r="AD302" s="406">
        <f t="shared" si="202"/>
        <v>51</v>
      </c>
      <c r="AE302" s="398" t="str">
        <f t="shared" si="211"/>
        <v>E</v>
      </c>
      <c r="AF302" s="403">
        <f t="shared" ca="1" si="219"/>
        <v>38.107999999999997</v>
      </c>
      <c r="AG302" s="403">
        <f t="shared" ca="1" si="220"/>
        <v>40.024000000000001</v>
      </c>
      <c r="AH302" s="403">
        <f t="shared" ca="1" si="221"/>
        <v>42.186999999999998</v>
      </c>
      <c r="AI302" s="403">
        <f t="shared" ca="1" si="222"/>
        <v>44.350999999999999</v>
      </c>
      <c r="AJ302" s="403">
        <f t="shared" ca="1" si="223"/>
        <v>46.616</v>
      </c>
      <c r="AK302" s="403">
        <f t="shared" ca="1" si="224"/>
        <v>49.452999999999996</v>
      </c>
      <c r="AL302" s="403">
        <f t="shared" ca="1" si="225"/>
        <v>52.288999999999994</v>
      </c>
    </row>
    <row r="303" spans="1:39" ht="12.75" customHeight="1">
      <c r="A303" s="259" t="s">
        <v>16</v>
      </c>
      <c r="B303" s="586" t="s">
        <v>775</v>
      </c>
      <c r="C303" s="584" t="s">
        <v>777</v>
      </c>
      <c r="D303" s="609" t="s">
        <v>776</v>
      </c>
      <c r="E303" s="600">
        <v>413</v>
      </c>
      <c r="F303" s="586">
        <v>9</v>
      </c>
      <c r="G303" s="285">
        <f t="shared" ca="1" si="212"/>
        <v>72540.419340234192</v>
      </c>
      <c r="H303" s="285">
        <f t="shared" ca="1" si="213"/>
        <v>76360.232777921643</v>
      </c>
      <c r="I303" s="285">
        <f t="shared" ca="1" si="214"/>
        <v>80390.256074601304</v>
      </c>
      <c r="J303" s="285">
        <f t="shared" ca="1" si="215"/>
        <v>84588.447258474771</v>
      </c>
      <c r="K303" s="285">
        <f t="shared" ca="1" si="216"/>
        <v>89041.893271124529</v>
      </c>
      <c r="L303" s="285">
        <f t="shared" ca="1" si="217"/>
        <v>94429.271657296893</v>
      </c>
      <c r="M303" s="285">
        <f t="shared" ca="1" si="218"/>
        <v>99819.653041454891</v>
      </c>
      <c r="P303" s="409" t="str">
        <f t="shared" si="227"/>
        <v>53023C</v>
      </c>
      <c r="Q303" s="397" t="s">
        <v>826</v>
      </c>
      <c r="R303" s="409" t="str">
        <f t="shared" si="200"/>
        <v>Web Content Specialist</v>
      </c>
      <c r="S303" s="397" t="str">
        <f t="shared" si="226"/>
        <v>39</v>
      </c>
      <c r="T303" s="394" cm="1">
        <f t="array" aca="1" ref="T303" ca="1">IF($Q303="Y",VLOOKUP($P303,INDIRECT($Q$3),T$5,0)*INDIRECT($P$2),VLOOKUP($P303,INDIRECT($Q$3),T$5,0))</f>
        <v>72540.419340234192</v>
      </c>
      <c r="U303" s="394" cm="1">
        <f t="array" aca="1" ref="U303" ca="1">IF($Q303="Y",VLOOKUP($P303,INDIRECT($Q$3),U$5,0)*INDIRECT($P$2),VLOOKUP($P303,INDIRECT($Q$3),U$5,0))</f>
        <v>76360.232777921643</v>
      </c>
      <c r="V303" s="394" cm="1">
        <f t="array" aca="1" ref="V303" ca="1">IF($Q303="Y",VLOOKUP($P303,INDIRECT($Q$3),V$5,0)*INDIRECT($P$2),VLOOKUP($P303,INDIRECT($Q$3),V$5,0))</f>
        <v>80390.256074601304</v>
      </c>
      <c r="W303" s="394" cm="1">
        <f t="array" aca="1" ref="W303" ca="1">IF($Q303="Y",VLOOKUP($P303,INDIRECT($Q$3),W$5,0)*INDIRECT($P$2),VLOOKUP($P303,INDIRECT($Q$3),W$5,0))</f>
        <v>84588.447258474771</v>
      </c>
      <c r="X303" s="394" cm="1">
        <f t="array" aca="1" ref="X303" ca="1">IF($Q303="Y",VLOOKUP($P303,INDIRECT($Q$3),X$5,0)*INDIRECT($P$2),VLOOKUP($P303,INDIRECT($Q$3),X$5,0))</f>
        <v>89041.893271124529</v>
      </c>
      <c r="Y303" s="394" cm="1">
        <f t="array" aca="1" ref="Y303" ca="1">IF($Q303="Y",VLOOKUP($P303,INDIRECT($Q$3),Y$5,0)*INDIRECT($P$2),VLOOKUP($P303,INDIRECT($Q$3),Y$5,0))</f>
        <v>94429.271657296893</v>
      </c>
      <c r="Z303" s="394" cm="1">
        <f t="array" aca="1" ref="Z303" ca="1">IF($Q303="Y",VLOOKUP($P303,INDIRECT($Q$3),Z$5,0)*INDIRECT($P$2),VLOOKUP($P303,INDIRECT($Q$3),Z$5,0))</f>
        <v>99819.653041454891</v>
      </c>
      <c r="AA303" s="406" t="str">
        <f t="shared" si="207"/>
        <v>53023C</v>
      </c>
      <c r="AB303" s="406" t="str">
        <f t="shared" si="192"/>
        <v>Y</v>
      </c>
      <c r="AC303" s="412" t="str">
        <f t="shared" si="201"/>
        <v>Web Content Specialist</v>
      </c>
      <c r="AD303" s="406" t="str">
        <f t="shared" si="202"/>
        <v>39</v>
      </c>
      <c r="AE303" s="398" t="str">
        <f t="shared" si="211"/>
        <v>E</v>
      </c>
      <c r="AF303" s="403">
        <f t="shared" ca="1" si="219"/>
        <v>34.875999999999998</v>
      </c>
      <c r="AG303" s="403">
        <f t="shared" ca="1" si="220"/>
        <v>36.711999999999996</v>
      </c>
      <c r="AH303" s="403">
        <f t="shared" ca="1" si="221"/>
        <v>38.65</v>
      </c>
      <c r="AI303" s="403">
        <f t="shared" ca="1" si="222"/>
        <v>40.667999999999999</v>
      </c>
      <c r="AJ303" s="403">
        <f t="shared" ca="1" si="223"/>
        <v>42.808999999999997</v>
      </c>
      <c r="AK303" s="403">
        <f t="shared" ca="1" si="224"/>
        <v>45.399000000000001</v>
      </c>
      <c r="AL303" s="403">
        <f t="shared" ca="1" si="225"/>
        <v>47.991</v>
      </c>
      <c r="AM303" s="23"/>
    </row>
    <row r="304" spans="1:39" ht="12.75" customHeight="1">
      <c r="A304" s="259" t="s">
        <v>16</v>
      </c>
      <c r="B304" s="586" t="s">
        <v>504</v>
      </c>
      <c r="C304" s="584">
        <v>29</v>
      </c>
      <c r="D304" s="609" t="s">
        <v>490</v>
      </c>
      <c r="E304" s="600">
        <v>363</v>
      </c>
      <c r="F304" s="586">
        <v>8</v>
      </c>
      <c r="G304" s="285">
        <f t="shared" ca="1" si="212"/>
        <v>64867.759487017662</v>
      </c>
      <c r="H304" s="285">
        <f t="shared" ca="1" si="213"/>
        <v>68426.31209995762</v>
      </c>
      <c r="I304" s="285">
        <f t="shared" ca="1" si="214"/>
        <v>71981.861714911967</v>
      </c>
      <c r="J304" s="285">
        <f t="shared" ca="1" si="215"/>
        <v>75750.624186844128</v>
      </c>
      <c r="K304" s="285">
        <f t="shared" ca="1" si="216"/>
        <v>79777.644485538229</v>
      </c>
      <c r="L304" s="285">
        <f t="shared" ca="1" si="217"/>
        <v>84776.040493092631</v>
      </c>
      <c r="M304" s="285">
        <f t="shared" ca="1" si="218"/>
        <v>89774.436500647003</v>
      </c>
      <c r="P304" s="409" t="str">
        <f t="shared" si="227"/>
        <v>11011C</v>
      </c>
      <c r="Q304" s="397" t="s">
        <v>826</v>
      </c>
      <c r="R304" s="409" t="str">
        <f t="shared" si="200"/>
        <v>Workers Compensation Claims Adjuster</v>
      </c>
      <c r="S304" s="397">
        <f t="shared" si="226"/>
        <v>29</v>
      </c>
      <c r="T304" s="394" cm="1">
        <f t="array" aca="1" ref="T304" ca="1">IF($Q304="Y",VLOOKUP($P304,INDIRECT($Q$3),T$5,0)*INDIRECT($P$2),VLOOKUP($P304,INDIRECT($Q$3),T$5,0))</f>
        <v>64867.759487017662</v>
      </c>
      <c r="U304" s="394" cm="1">
        <f t="array" aca="1" ref="U304" ca="1">IF($Q304="Y",VLOOKUP($P304,INDIRECT($Q$3),U$5,0)*INDIRECT($P$2),VLOOKUP($P304,INDIRECT($Q$3),U$5,0))</f>
        <v>68426.31209995762</v>
      </c>
      <c r="V304" s="394" cm="1">
        <f t="array" aca="1" ref="V304" ca="1">IF($Q304="Y",VLOOKUP($P304,INDIRECT($Q$3),V$5,0)*INDIRECT($P$2),VLOOKUP($P304,INDIRECT($Q$3),V$5,0))</f>
        <v>71981.861714911967</v>
      </c>
      <c r="W304" s="394" cm="1">
        <f t="array" aca="1" ref="W304" ca="1">IF($Q304="Y",VLOOKUP($P304,INDIRECT($Q$3),W$5,0)*INDIRECT($P$2),VLOOKUP($P304,INDIRECT($Q$3),W$5,0))</f>
        <v>75750.624186844128</v>
      </c>
      <c r="X304" s="394" cm="1">
        <f t="array" aca="1" ref="X304" ca="1">IF($Q304="Y",VLOOKUP($P304,INDIRECT($Q$3),X$5,0)*INDIRECT($P$2),VLOOKUP($P304,INDIRECT($Q$3),X$5,0))</f>
        <v>79777.644485538229</v>
      </c>
      <c r="Y304" s="394" cm="1">
        <f t="array" aca="1" ref="Y304" ca="1">IF($Q304="Y",VLOOKUP($P304,INDIRECT($Q$3),Y$5,0)*INDIRECT($P$2),VLOOKUP($P304,INDIRECT($Q$3),Y$5,0))</f>
        <v>84776.040493092631</v>
      </c>
      <c r="Z304" s="394" cm="1">
        <f t="array" aca="1" ref="Z304" ca="1">IF($Q304="Y",VLOOKUP($P304,INDIRECT($Q$3),Z$5,0)*INDIRECT($P$2),VLOOKUP($P304,INDIRECT($Q$3),Z$5,0))</f>
        <v>89774.436500647003</v>
      </c>
      <c r="AA304" s="406" t="str">
        <f t="shared" si="207"/>
        <v>11011C</v>
      </c>
      <c r="AB304" s="406" t="str">
        <f t="shared" si="192"/>
        <v>Y</v>
      </c>
      <c r="AC304" s="412" t="str">
        <f t="shared" si="201"/>
        <v>Workers Compensation Claims Adjuster</v>
      </c>
      <c r="AD304" s="406">
        <f t="shared" si="202"/>
        <v>29</v>
      </c>
      <c r="AE304" s="398" t="str">
        <f t="shared" si="211"/>
        <v>E</v>
      </c>
      <c r="AF304" s="403">
        <f t="shared" ca="1" si="219"/>
        <v>31.187000000000001</v>
      </c>
      <c r="AG304" s="403">
        <f t="shared" ca="1" si="220"/>
        <v>32.897999999999996</v>
      </c>
      <c r="AH304" s="403">
        <f t="shared" ca="1" si="221"/>
        <v>34.606999999999999</v>
      </c>
      <c r="AI304" s="403">
        <f t="shared" ca="1" si="222"/>
        <v>36.418999999999997</v>
      </c>
      <c r="AJ304" s="403">
        <f t="shared" ca="1" si="223"/>
        <v>38.354999999999997</v>
      </c>
      <c r="AK304" s="403">
        <f t="shared" ca="1" si="224"/>
        <v>40.757999999999996</v>
      </c>
      <c r="AL304" s="403">
        <f t="shared" ca="1" si="225"/>
        <v>43.160999999999994</v>
      </c>
    </row>
    <row r="305" spans="1:38" ht="12.75" customHeight="1">
      <c r="A305" s="259" t="s">
        <v>16</v>
      </c>
      <c r="B305" s="584" t="s">
        <v>251</v>
      </c>
      <c r="C305" s="584" t="s">
        <v>235</v>
      </c>
      <c r="D305" s="606" t="s">
        <v>1105</v>
      </c>
      <c r="E305" s="600">
        <v>458</v>
      </c>
      <c r="F305" s="586">
        <v>10</v>
      </c>
      <c r="G305" s="285">
        <f t="shared" si="212"/>
        <v>79264</v>
      </c>
      <c r="H305" s="285">
        <f t="shared" si="213"/>
        <v>83249</v>
      </c>
      <c r="I305" s="285">
        <f t="shared" si="214"/>
        <v>87748</v>
      </c>
      <c r="J305" s="285">
        <f t="shared" si="215"/>
        <v>92249</v>
      </c>
      <c r="K305" s="285">
        <f t="shared" si="216"/>
        <v>96961</v>
      </c>
      <c r="L305" s="285">
        <f t="shared" si="217"/>
        <v>102861</v>
      </c>
      <c r="M305" s="285">
        <f t="shared" si="218"/>
        <v>108760</v>
      </c>
      <c r="P305" s="409" t="str">
        <f t="shared" si="227"/>
        <v>11010C</v>
      </c>
      <c r="Q305" s="397" t="s">
        <v>826</v>
      </c>
      <c r="R305" s="409" t="str">
        <f t="shared" si="200"/>
        <v>Workers Compensation Claims Analyst</v>
      </c>
      <c r="S305" s="397" t="str">
        <f t="shared" si="226"/>
        <v>51</v>
      </c>
      <c r="T305" s="394">
        <v>79264</v>
      </c>
      <c r="U305" s="394">
        <v>83249</v>
      </c>
      <c r="V305" s="394">
        <v>87748</v>
      </c>
      <c r="W305" s="394">
        <v>92249</v>
      </c>
      <c r="X305" s="394">
        <v>96961</v>
      </c>
      <c r="Y305" s="394">
        <v>102861</v>
      </c>
      <c r="Z305" s="394">
        <v>108760</v>
      </c>
      <c r="AA305" s="406" t="str">
        <f t="shared" si="207"/>
        <v>11010C</v>
      </c>
      <c r="AB305" s="406" t="str">
        <f t="shared" si="192"/>
        <v>Y</v>
      </c>
      <c r="AC305" s="412" t="str">
        <f t="shared" si="201"/>
        <v>Workers Compensation Claims Analyst</v>
      </c>
      <c r="AD305" s="406" t="str">
        <f t="shared" si="202"/>
        <v>51</v>
      </c>
      <c r="AE305" s="398" t="str">
        <f t="shared" si="211"/>
        <v>E</v>
      </c>
      <c r="AF305" s="403">
        <f t="shared" si="219"/>
        <v>38.107999999999997</v>
      </c>
      <c r="AG305" s="403">
        <f t="shared" si="220"/>
        <v>40.024000000000001</v>
      </c>
      <c r="AH305" s="403">
        <f t="shared" si="221"/>
        <v>42.186999999999998</v>
      </c>
      <c r="AI305" s="403">
        <f t="shared" si="222"/>
        <v>44.350999999999999</v>
      </c>
      <c r="AJ305" s="403">
        <f t="shared" si="223"/>
        <v>46.616</v>
      </c>
      <c r="AK305" s="403">
        <f t="shared" si="224"/>
        <v>49.452999999999996</v>
      </c>
      <c r="AL305" s="403">
        <f t="shared" si="225"/>
        <v>52.288999999999994</v>
      </c>
    </row>
    <row r="306" spans="1:38">
      <c r="A306" s="659"/>
      <c r="B306" s="631"/>
      <c r="C306" s="660"/>
      <c r="D306" s="661"/>
      <c r="E306" s="630"/>
      <c r="F306" s="631"/>
      <c r="G306" s="662"/>
      <c r="H306" s="662"/>
      <c r="I306" s="662"/>
      <c r="J306" s="662"/>
      <c r="K306" s="662"/>
      <c r="L306" s="662"/>
      <c r="M306" s="662"/>
      <c r="P306" s="663"/>
      <c r="Q306" s="664"/>
      <c r="R306" s="663"/>
      <c r="S306" s="664"/>
      <c r="T306" s="664"/>
      <c r="U306" s="664"/>
      <c r="V306" s="664"/>
      <c r="W306" s="664"/>
      <c r="X306" s="664"/>
      <c r="Y306" s="664"/>
      <c r="Z306" s="664"/>
      <c r="AA306" s="640"/>
      <c r="AB306" s="640"/>
      <c r="AC306" s="665"/>
      <c r="AD306" s="640"/>
      <c r="AE306" s="666"/>
      <c r="AF306" s="666"/>
      <c r="AG306" s="666"/>
      <c r="AH306" s="666"/>
      <c r="AI306" s="666"/>
      <c r="AJ306" s="666"/>
      <c r="AK306" s="666"/>
      <c r="AL306" s="666"/>
    </row>
    <row r="307" spans="1:38">
      <c r="A307" s="644"/>
      <c r="B307" s="645"/>
      <c r="C307" s="645"/>
      <c r="D307" s="646"/>
      <c r="E307" s="647"/>
      <c r="F307" s="648"/>
      <c r="G307" s="649"/>
      <c r="H307" s="649"/>
      <c r="I307" s="649"/>
      <c r="J307" s="649"/>
      <c r="K307" s="649"/>
      <c r="L307" s="649"/>
      <c r="M307" s="649"/>
      <c r="P307" s="650"/>
      <c r="Q307" s="651"/>
      <c r="R307" s="650"/>
      <c r="S307" s="651"/>
      <c r="T307" s="652"/>
      <c r="U307" s="652"/>
      <c r="V307" s="652"/>
      <c r="W307" s="652"/>
      <c r="X307" s="652"/>
      <c r="Y307" s="652"/>
      <c r="Z307" s="652"/>
      <c r="AA307" s="653"/>
      <c r="AB307" s="653"/>
      <c r="AC307" s="654"/>
      <c r="AD307" s="653"/>
      <c r="AE307" s="655"/>
      <c r="AF307" s="656"/>
      <c r="AG307" s="656"/>
      <c r="AH307" s="656"/>
      <c r="AI307" s="656"/>
      <c r="AJ307" s="656"/>
      <c r="AK307" s="656"/>
      <c r="AL307" s="656"/>
    </row>
    <row r="308" spans="1:38">
      <c r="A308" s="644"/>
      <c r="B308" s="645"/>
      <c r="C308" s="645"/>
      <c r="D308" s="646"/>
      <c r="E308" s="647"/>
      <c r="F308" s="648"/>
      <c r="G308" s="649"/>
      <c r="H308" s="649"/>
      <c r="I308" s="649"/>
      <c r="J308" s="649"/>
      <c r="K308" s="649"/>
      <c r="L308" s="649"/>
      <c r="M308" s="649"/>
      <c r="P308" s="650"/>
      <c r="Q308" s="651"/>
      <c r="R308" s="650"/>
      <c r="S308" s="651"/>
      <c r="T308" s="652"/>
      <c r="U308" s="652"/>
      <c r="V308" s="652"/>
      <c r="W308" s="652"/>
      <c r="X308" s="652"/>
      <c r="Y308" s="652"/>
      <c r="Z308" s="652"/>
      <c r="AA308" s="653"/>
      <c r="AB308" s="653"/>
      <c r="AC308" s="654"/>
      <c r="AD308" s="653"/>
      <c r="AE308" s="655"/>
      <c r="AF308" s="656"/>
      <c r="AG308" s="656"/>
      <c r="AH308" s="656"/>
      <c r="AI308" s="656"/>
      <c r="AJ308" s="656"/>
      <c r="AK308" s="656"/>
      <c r="AL308" s="656"/>
    </row>
    <row r="309" spans="1:38">
      <c r="A309" s="804" t="s">
        <v>343</v>
      </c>
      <c r="B309" s="804"/>
      <c r="C309" s="804"/>
      <c r="D309" s="804"/>
      <c r="E309" s="599"/>
      <c r="G309" s="134"/>
      <c r="I309" s="35"/>
      <c r="J309" s="35"/>
      <c r="K309" s="35"/>
    </row>
    <row r="310" spans="1:38">
      <c r="A310" s="804" t="s">
        <v>344</v>
      </c>
      <c r="B310" s="804"/>
      <c r="C310" s="804"/>
      <c r="D310" s="804"/>
      <c r="E310" s="599"/>
      <c r="I310" s="35"/>
      <c r="J310" s="35"/>
      <c r="K310" s="35"/>
      <c r="P310" s="422" t="s">
        <v>725</v>
      </c>
      <c r="AA310" s="398" t="s">
        <v>725</v>
      </c>
      <c r="AC310" s="398"/>
    </row>
    <row r="311" spans="1:38" ht="12.75" customHeight="1">
      <c r="A311" s="624">
        <f ca="1">T311</f>
        <v>709.80477386635755</v>
      </c>
      <c r="B311" s="806" t="s">
        <v>819</v>
      </c>
      <c r="C311" s="806"/>
      <c r="D311" s="806"/>
      <c r="I311" s="36"/>
      <c r="J311" s="35"/>
      <c r="K311" s="35"/>
      <c r="P311" s="433" t="s">
        <v>726</v>
      </c>
      <c r="Q311" s="397" t="s">
        <v>826</v>
      </c>
      <c r="S311" s="394"/>
      <c r="T311" s="394" cm="1">
        <f t="array" aca="1" ref="T311" ca="1">IF($Q311="Y",VLOOKUP($P311,INDIRECT($Q$3),T$5,0)*INDIRECT($P$2),VLOOKUP($P311,INDIRECT($Q$3),T$5,0))</f>
        <v>709.80477386635755</v>
      </c>
      <c r="AA311" s="415" t="s">
        <v>726</v>
      </c>
      <c r="AB311" s="406" t="str">
        <f>Q311</f>
        <v>Y</v>
      </c>
      <c r="AF311" s="403">
        <f ca="1">ROUNDUP(T311/2080,3)</f>
        <v>0.34200000000000003</v>
      </c>
    </row>
    <row r="312" spans="1:38" ht="12.75" customHeight="1">
      <c r="A312" s="624">
        <f ca="1">T312</f>
        <v>979.29496809362615</v>
      </c>
      <c r="B312" s="806" t="s">
        <v>820</v>
      </c>
      <c r="C312" s="806"/>
      <c r="D312" s="806"/>
      <c r="G312" s="231"/>
      <c r="H312" s="232"/>
      <c r="I312" s="232"/>
      <c r="J312" s="232"/>
      <c r="K312" s="233"/>
      <c r="L312" s="233"/>
      <c r="P312" s="422" t="s">
        <v>727</v>
      </c>
      <c r="Q312" s="397" t="s">
        <v>826</v>
      </c>
      <c r="S312" s="394"/>
      <c r="T312" s="394" cm="1">
        <f t="array" aca="1" ref="T312" ca="1">IF($Q312="Y",VLOOKUP($P312,INDIRECT($Q$3),T$5,0)*INDIRECT($P$2),VLOOKUP($P312,INDIRECT($Q$3),T$5,0))</f>
        <v>979.29496809362615</v>
      </c>
      <c r="AA312" s="416" t="s">
        <v>727</v>
      </c>
      <c r="AB312" s="406" t="str">
        <f>Q312</f>
        <v>Y</v>
      </c>
      <c r="AF312" s="403">
        <f ca="1">ROUNDUP(T312/2080,3)</f>
        <v>0.47099999999999997</v>
      </c>
    </row>
    <row r="313" spans="1:38" ht="12.75" customHeight="1">
      <c r="A313" s="624">
        <f ca="1">T313</f>
        <v>1201.6611939314275</v>
      </c>
      <c r="B313" s="806" t="s">
        <v>821</v>
      </c>
      <c r="C313" s="806"/>
      <c r="D313" s="806"/>
      <c r="G313" s="231"/>
      <c r="H313" s="232"/>
      <c r="I313" s="232"/>
      <c r="J313" s="232"/>
      <c r="K313" s="232"/>
      <c r="L313" s="232"/>
      <c r="P313" s="422" t="s">
        <v>728</v>
      </c>
      <c r="Q313" s="397" t="s">
        <v>826</v>
      </c>
      <c r="S313" s="394"/>
      <c r="T313" s="394" cm="1">
        <f t="array" aca="1" ref="T313" ca="1">IF($Q313="Y",VLOOKUP($P313,INDIRECT($Q$3),T$5,0)*INDIRECT($P$2),VLOOKUP($P313,INDIRECT($Q$3),T$5,0))</f>
        <v>1201.6611939314275</v>
      </c>
      <c r="AA313" s="416" t="s">
        <v>728</v>
      </c>
      <c r="AB313" s="406" t="str">
        <f>Q313</f>
        <v>Y</v>
      </c>
      <c r="AF313" s="403">
        <f ca="1">ROUNDUP(T313/2080,3)</f>
        <v>0.57799999999999996</v>
      </c>
    </row>
    <row r="314" spans="1:38" ht="12.75" customHeight="1">
      <c r="A314" s="624">
        <f ca="1">T314</f>
        <v>1425.5000437813987</v>
      </c>
      <c r="B314" s="806" t="s">
        <v>822</v>
      </c>
      <c r="C314" s="806"/>
      <c r="D314" s="806"/>
      <c r="G314" s="231"/>
      <c r="H314" s="232"/>
      <c r="I314" s="232"/>
      <c r="J314" s="232"/>
      <c r="K314" s="232"/>
      <c r="L314" s="232"/>
      <c r="P314" s="422" t="s">
        <v>729</v>
      </c>
      <c r="Q314" s="397" t="s">
        <v>826</v>
      </c>
      <c r="S314" s="394"/>
      <c r="T314" s="394" cm="1">
        <f t="array" aca="1" ref="T314" ca="1">IF($Q314="Y",VLOOKUP($P314,INDIRECT($Q$3),T$5,0)*INDIRECT($P$2),VLOOKUP($P314,INDIRECT($Q$3),T$5,0))</f>
        <v>1425.5000437813987</v>
      </c>
      <c r="AA314" s="416" t="s">
        <v>729</v>
      </c>
      <c r="AB314" s="406" t="str">
        <f>Q314</f>
        <v>Y</v>
      </c>
      <c r="AF314" s="403">
        <f ca="1">ROUNDUP(T314/2080,3)</f>
        <v>0.68600000000000005</v>
      </c>
    </row>
    <row r="315" spans="1:38" ht="12.75" customHeight="1">
      <c r="A315" s="624"/>
      <c r="B315" s="594"/>
      <c r="I315" s="36"/>
      <c r="J315" s="35"/>
      <c r="K315" s="35"/>
      <c r="AF315" s="398"/>
    </row>
    <row r="316" spans="1:38">
      <c r="A316" s="804" t="s">
        <v>349</v>
      </c>
      <c r="B316" s="804"/>
      <c r="C316" s="804"/>
      <c r="D316" s="804"/>
      <c r="I316" s="40"/>
      <c r="J316" s="35"/>
      <c r="K316" s="35"/>
      <c r="AF316" s="398"/>
    </row>
    <row r="317" spans="1:38">
      <c r="A317" s="805" t="s">
        <v>350</v>
      </c>
      <c r="B317" s="805"/>
      <c r="C317" s="805"/>
      <c r="D317" s="805"/>
      <c r="J317" s="35"/>
      <c r="K317" s="35"/>
      <c r="AF317" s="398"/>
    </row>
    <row r="318" spans="1:38" s="169" customFormat="1">
      <c r="A318" s="625">
        <f ca="1">T318</f>
        <v>0.34168887499999995</v>
      </c>
      <c r="B318" s="806" t="s">
        <v>351</v>
      </c>
      <c r="C318" s="806"/>
      <c r="D318" s="806"/>
      <c r="E318" s="600"/>
      <c r="F318" s="586"/>
      <c r="J318" s="35"/>
      <c r="K318" s="35"/>
      <c r="P318" s="422" t="s">
        <v>730</v>
      </c>
      <c r="Q318" s="397" t="s">
        <v>826</v>
      </c>
      <c r="R318" s="433"/>
      <c r="S318" s="394"/>
      <c r="T318" s="394" cm="1">
        <f t="array" aca="1" ref="T318" ca="1">IF($Q318="Y",VLOOKUP($P318,INDIRECT($Q$3),T$5,0)*INDIRECT($P$2),VLOOKUP($P318,INDIRECT($Q$3),T$5,0))</f>
        <v>0.34168887499999995</v>
      </c>
      <c r="U318" s="423"/>
      <c r="V318" s="391"/>
      <c r="W318" s="391"/>
      <c r="X318" s="391"/>
      <c r="Y318" s="391"/>
      <c r="Z318" s="391"/>
      <c r="AA318" s="416" t="s">
        <v>730</v>
      </c>
      <c r="AB318" s="406" t="str">
        <f>Q318</f>
        <v>Y</v>
      </c>
      <c r="AC318" s="400"/>
      <c r="AD318" s="398"/>
      <c r="AE318" s="400"/>
      <c r="AF318" s="403">
        <f ca="1">ROUND(T318,3)</f>
        <v>0.34200000000000003</v>
      </c>
      <c r="AG318" s="400"/>
      <c r="AH318" s="400"/>
      <c r="AI318" s="400"/>
      <c r="AJ318" s="400"/>
      <c r="AK318" s="400"/>
      <c r="AL318" s="400"/>
    </row>
    <row r="319" spans="1:38" s="169" customFormat="1">
      <c r="A319" s="625">
        <f ca="1">T319</f>
        <v>0.47129499999999991</v>
      </c>
      <c r="B319" s="806" t="s">
        <v>352</v>
      </c>
      <c r="C319" s="806"/>
      <c r="D319" s="806"/>
      <c r="E319" s="600"/>
      <c r="F319" s="586"/>
      <c r="J319" s="35"/>
      <c r="K319" s="35"/>
      <c r="P319" s="422" t="s">
        <v>732</v>
      </c>
      <c r="Q319" s="397" t="s">
        <v>826</v>
      </c>
      <c r="R319" s="433"/>
      <c r="S319" s="394"/>
      <c r="T319" s="394" cm="1">
        <f t="array" aca="1" ref="T319" ca="1">IF($Q319="Y",VLOOKUP($P319,INDIRECT($Q$3),T$5,0)*INDIRECT($P$2),VLOOKUP($P319,INDIRECT($Q$3),T$5,0))</f>
        <v>0.47129499999999991</v>
      </c>
      <c r="U319" s="423"/>
      <c r="V319" s="391"/>
      <c r="W319" s="391"/>
      <c r="X319" s="391"/>
      <c r="Y319" s="391"/>
      <c r="Z319" s="391"/>
      <c r="AA319" s="416" t="s">
        <v>732</v>
      </c>
      <c r="AB319" s="406" t="str">
        <f>Q319</f>
        <v>Y</v>
      </c>
      <c r="AC319" s="400"/>
      <c r="AD319" s="398"/>
      <c r="AE319" s="400"/>
      <c r="AF319" s="403">
        <f ca="1">ROUND(T319,3)</f>
        <v>0.47099999999999997</v>
      </c>
      <c r="AG319" s="400"/>
      <c r="AH319" s="400"/>
      <c r="AI319" s="400"/>
      <c r="AJ319" s="400"/>
      <c r="AK319" s="400"/>
      <c r="AL319" s="400"/>
    </row>
    <row r="320" spans="1:38" s="169" customFormat="1">
      <c r="A320" s="625">
        <f ca="1">T320</f>
        <v>0.5773363749999999</v>
      </c>
      <c r="B320" s="806" t="s">
        <v>353</v>
      </c>
      <c r="C320" s="806"/>
      <c r="D320" s="806"/>
      <c r="E320" s="600"/>
      <c r="F320" s="586"/>
      <c r="J320" s="35"/>
      <c r="K320" s="35"/>
      <c r="P320" s="422" t="s">
        <v>731</v>
      </c>
      <c r="Q320" s="397" t="s">
        <v>826</v>
      </c>
      <c r="R320" s="433"/>
      <c r="S320" s="394"/>
      <c r="T320" s="394" cm="1">
        <f t="array" aca="1" ref="T320" ca="1">IF($Q320="Y",VLOOKUP($P320,INDIRECT($Q$3),T$5,0)*INDIRECT($P$2),VLOOKUP($P320,INDIRECT($Q$3),T$5,0))</f>
        <v>0.5773363749999999</v>
      </c>
      <c r="U320" s="423"/>
      <c r="V320" s="391"/>
      <c r="W320" s="391"/>
      <c r="X320" s="391"/>
      <c r="Y320" s="391"/>
      <c r="Z320" s="391"/>
      <c r="AA320" s="416" t="s">
        <v>731</v>
      </c>
      <c r="AB320" s="406" t="str">
        <f>Q320</f>
        <v>Y</v>
      </c>
      <c r="AC320" s="400"/>
      <c r="AD320" s="398"/>
      <c r="AE320" s="400"/>
      <c r="AF320" s="403">
        <f ca="1">ROUND(T320,3)</f>
        <v>0.57699999999999996</v>
      </c>
      <c r="AG320" s="400"/>
      <c r="AH320" s="400"/>
      <c r="AI320" s="400"/>
      <c r="AJ320" s="400"/>
      <c r="AK320" s="400"/>
      <c r="AL320" s="400"/>
    </row>
    <row r="321" spans="1:38" s="169" customFormat="1">
      <c r="A321" s="625">
        <f ca="1">T321</f>
        <v>0.68551999999999991</v>
      </c>
      <c r="B321" s="806" t="s">
        <v>354</v>
      </c>
      <c r="C321" s="806"/>
      <c r="D321" s="806"/>
      <c r="E321" s="600"/>
      <c r="F321" s="586"/>
      <c r="J321" s="35"/>
      <c r="K321" s="35"/>
      <c r="P321" s="422" t="s">
        <v>733</v>
      </c>
      <c r="Q321" s="397" t="s">
        <v>826</v>
      </c>
      <c r="R321" s="433"/>
      <c r="S321" s="394"/>
      <c r="T321" s="394" cm="1">
        <f t="array" aca="1" ref="T321" ca="1">IF($Q321="Y",VLOOKUP($P321,INDIRECT($Q$3),T$5,0)*INDIRECT($P$2),VLOOKUP($P321,INDIRECT($Q$3),T$5,0))</f>
        <v>0.68551999999999991</v>
      </c>
      <c r="U321" s="423"/>
      <c r="V321" s="391"/>
      <c r="W321" s="391"/>
      <c r="X321" s="391"/>
      <c r="Y321" s="391"/>
      <c r="Z321" s="391"/>
      <c r="AA321" s="416" t="s">
        <v>733</v>
      </c>
      <c r="AB321" s="406" t="str">
        <f>Q321</f>
        <v>Y</v>
      </c>
      <c r="AC321" s="400"/>
      <c r="AD321" s="398"/>
      <c r="AE321" s="400"/>
      <c r="AF321" s="403">
        <f ca="1">ROUND(T321,3)</f>
        <v>0.68600000000000005</v>
      </c>
      <c r="AG321" s="400"/>
      <c r="AH321" s="400"/>
      <c r="AI321" s="400"/>
      <c r="AJ321" s="400"/>
      <c r="AK321" s="400"/>
      <c r="AL321" s="400"/>
    </row>
    <row r="322" spans="1:38" s="169" customFormat="1">
      <c r="A322" s="623"/>
      <c r="B322" s="594"/>
      <c r="C322" s="584"/>
      <c r="D322" s="609"/>
      <c r="E322" s="600"/>
      <c r="F322" s="586"/>
      <c r="I322" s="19"/>
      <c r="J322" s="19"/>
      <c r="K322" s="19"/>
      <c r="P322" s="422"/>
      <c r="Q322" s="391"/>
      <c r="R322" s="433"/>
      <c r="S322" s="391"/>
      <c r="T322" s="391"/>
      <c r="U322" s="391"/>
      <c r="V322" s="391"/>
      <c r="W322" s="391"/>
      <c r="X322" s="391"/>
      <c r="Y322" s="391"/>
      <c r="Z322" s="391"/>
      <c r="AA322" s="398"/>
      <c r="AB322" s="398"/>
      <c r="AC322" s="400"/>
      <c r="AD322" s="398"/>
      <c r="AE322" s="400"/>
      <c r="AF322" s="398"/>
      <c r="AG322" s="400"/>
      <c r="AH322" s="400"/>
      <c r="AI322" s="400"/>
      <c r="AJ322" s="400"/>
      <c r="AK322" s="400"/>
      <c r="AL322" s="400"/>
    </row>
    <row r="323" spans="1:38" s="169" customFormat="1">
      <c r="A323" s="804" t="s">
        <v>355</v>
      </c>
      <c r="B323" s="804"/>
      <c r="C323" s="804"/>
      <c r="D323" s="804"/>
      <c r="E323" s="804"/>
      <c r="F323" s="804"/>
      <c r="G323" s="804"/>
      <c r="H323" s="804"/>
      <c r="I323" s="804"/>
      <c r="J323" s="804"/>
      <c r="K323" s="804"/>
      <c r="L323" s="804"/>
      <c r="M323" s="804"/>
      <c r="P323" s="433"/>
      <c r="Q323" s="392"/>
      <c r="R323" s="433"/>
      <c r="S323" s="392"/>
      <c r="T323" s="392"/>
      <c r="U323" s="391"/>
      <c r="V323" s="391"/>
      <c r="W323" s="391"/>
      <c r="X323" s="391"/>
      <c r="Y323" s="391"/>
      <c r="Z323" s="391"/>
      <c r="AA323" s="398"/>
      <c r="AB323" s="398"/>
      <c r="AC323" s="400"/>
      <c r="AD323" s="398"/>
      <c r="AE323" s="400"/>
      <c r="AF323" s="398"/>
      <c r="AG323" s="400"/>
      <c r="AH323" s="400"/>
      <c r="AI323" s="400"/>
      <c r="AJ323" s="400"/>
      <c r="AK323" s="400"/>
      <c r="AL323" s="400"/>
    </row>
    <row r="324" spans="1:38" s="169" customFormat="1" ht="25.35" customHeight="1">
      <c r="A324" s="808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"&amp;TEXT(T324,"$0.000")&amp;"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$1.374 per hour for all hours worked on such a shift.</v>
      </c>
      <c r="B324" s="808"/>
      <c r="C324" s="808"/>
      <c r="D324" s="808"/>
      <c r="E324" s="808"/>
      <c r="F324" s="808"/>
      <c r="G324" s="808"/>
      <c r="H324" s="808"/>
      <c r="I324" s="808"/>
      <c r="J324" s="808"/>
      <c r="K324" s="808"/>
      <c r="L324" s="808"/>
      <c r="M324" s="808"/>
      <c r="N324" s="343">
        <f>'2021'!O278*(1+IncrPerc2022)</f>
        <v>1.2830084250000002</v>
      </c>
      <c r="P324" s="422" t="s">
        <v>734</v>
      </c>
      <c r="Q324" s="397" t="s">
        <v>826</v>
      </c>
      <c r="R324" s="433" t="s">
        <v>838</v>
      </c>
      <c r="S324" s="394"/>
      <c r="T324" s="394" cm="1">
        <f t="array" aca="1" ref="T324" ca="1">IF($Q324="Y",VLOOKUP($P324,INDIRECT($Q$3),T$5,0)*INDIRECT($P$2),VLOOKUP($P324,INDIRECT($Q$3),T$5,0))</f>
        <v>1.3742623992281251</v>
      </c>
      <c r="U324" s="391"/>
      <c r="V324" s="394"/>
      <c r="W324" s="391"/>
      <c r="X324" s="391"/>
      <c r="Y324" s="391"/>
      <c r="Z324" s="391"/>
      <c r="AA324" s="398" t="s">
        <v>734</v>
      </c>
      <c r="AB324" s="406" t="str">
        <f>Q324</f>
        <v>Y</v>
      </c>
      <c r="AC324" s="431" t="s">
        <v>838</v>
      </c>
      <c r="AD324" s="398"/>
      <c r="AE324" s="400"/>
      <c r="AF324" s="403">
        <f ca="1">ROUND(T324,3)</f>
        <v>1.3740000000000001</v>
      </c>
      <c r="AG324" s="400"/>
      <c r="AH324" s="400"/>
      <c r="AI324" s="400"/>
      <c r="AJ324" s="400"/>
      <c r="AK324" s="400"/>
      <c r="AL324" s="400"/>
    </row>
    <row r="325" spans="1:38" s="169" customFormat="1">
      <c r="A325" s="626"/>
      <c r="B325" s="602"/>
      <c r="C325" s="603"/>
      <c r="D325" s="595"/>
      <c r="E325" s="595"/>
      <c r="F325" s="595"/>
      <c r="G325" s="390"/>
      <c r="H325" s="390"/>
      <c r="I325" s="390"/>
      <c r="J325" s="390"/>
      <c r="K325" s="390"/>
      <c r="L325" s="390"/>
      <c r="M325" s="390"/>
      <c r="N325" s="343"/>
      <c r="P325" s="422"/>
      <c r="Q325" s="397"/>
      <c r="R325" s="433"/>
      <c r="S325" s="394"/>
      <c r="T325" s="394"/>
      <c r="U325" s="391"/>
      <c r="V325" s="391"/>
      <c r="W325" s="391"/>
      <c r="X325" s="391"/>
      <c r="Y325" s="391"/>
      <c r="Z325" s="391"/>
      <c r="AA325" s="400"/>
      <c r="AB325" s="400"/>
      <c r="AC325" s="431"/>
      <c r="AD325" s="400"/>
      <c r="AE325" s="400"/>
      <c r="AF325" s="400"/>
      <c r="AG325" s="400"/>
      <c r="AH325" s="400"/>
      <c r="AI325" s="400"/>
      <c r="AJ325" s="400"/>
      <c r="AK325" s="400"/>
      <c r="AL325" s="400"/>
    </row>
    <row r="326" spans="1:38" s="169" customFormat="1">
      <c r="A326" s="621" t="s">
        <v>835</v>
      </c>
      <c r="B326" s="602"/>
      <c r="C326" s="603"/>
      <c r="D326" s="595"/>
      <c r="E326" s="595"/>
      <c r="F326" s="595"/>
      <c r="G326" s="390"/>
      <c r="H326" s="390"/>
      <c r="I326" s="390"/>
      <c r="J326" s="390"/>
      <c r="K326" s="390"/>
      <c r="L326" s="390"/>
      <c r="M326" s="390"/>
      <c r="N326" s="343"/>
      <c r="P326" s="422" t="s">
        <v>736</v>
      </c>
      <c r="Q326" s="397" t="s">
        <v>826</v>
      </c>
      <c r="R326" s="422" t="s">
        <v>839</v>
      </c>
      <c r="S326" s="394"/>
      <c r="T326" s="394">
        <v>43</v>
      </c>
      <c r="U326" s="391"/>
      <c r="V326" s="394"/>
      <c r="W326" s="391"/>
      <c r="X326" s="391"/>
      <c r="Y326" s="391"/>
      <c r="Z326" s="391"/>
      <c r="AA326" s="398" t="s">
        <v>736</v>
      </c>
      <c r="AB326" s="406" t="str">
        <f>Q326</f>
        <v>Y</v>
      </c>
      <c r="AC326" s="432" t="s">
        <v>839</v>
      </c>
      <c r="AD326" s="398"/>
      <c r="AE326" s="402"/>
      <c r="AF326" s="403">
        <f>ROUNDUP(T326/2080,3)</f>
        <v>2.1000000000000001E-2</v>
      </c>
      <c r="AG326" s="400"/>
      <c r="AH326" s="400"/>
      <c r="AI326" s="400"/>
      <c r="AJ326" s="400"/>
      <c r="AK326" s="400"/>
      <c r="AL326" s="400"/>
    </row>
    <row r="327" spans="1:38" s="169" customFormat="1">
      <c r="A327" s="627" t="str">
        <f>"Effective January 1, 2024, an employee will receive " &amp; TEXT(T326,"$#,###")&amp;" for each workday the employee is on call and "&amp;TEXT(T327,"$#,###")&amp;" for each weekend day (Saturday or Sunday) or holiday the employee is on call."</f>
        <v>Effective January 1, 2024, an employee will receive $43 for each workday the employee is on call and $53 for each weekend day (Saturday or Sunday) or holiday the employee is on call.</v>
      </c>
      <c r="B327" s="602"/>
      <c r="C327" s="603"/>
      <c r="D327" s="595"/>
      <c r="E327" s="595"/>
      <c r="F327" s="595"/>
      <c r="G327" s="385"/>
      <c r="H327" s="385"/>
      <c r="I327" s="385"/>
      <c r="J327" s="385"/>
      <c r="K327" s="385"/>
      <c r="L327" s="385"/>
      <c r="M327" s="385"/>
      <c r="N327" s="343"/>
      <c r="P327" s="422" t="s">
        <v>836</v>
      </c>
      <c r="Q327" s="391" t="s">
        <v>826</v>
      </c>
      <c r="R327" s="422" t="s">
        <v>840</v>
      </c>
      <c r="S327" s="391"/>
      <c r="T327" s="394">
        <v>53</v>
      </c>
      <c r="U327" s="391"/>
      <c r="V327" s="394"/>
      <c r="W327" s="391"/>
      <c r="X327" s="391"/>
      <c r="Y327" s="391"/>
      <c r="Z327" s="391"/>
      <c r="AA327" s="398" t="s">
        <v>836</v>
      </c>
      <c r="AB327" s="406" t="s">
        <v>831</v>
      </c>
      <c r="AC327" s="410" t="s">
        <v>840</v>
      </c>
      <c r="AD327" s="398"/>
      <c r="AE327" s="400"/>
      <c r="AF327" s="403">
        <f>ROUNDUP(T327/2080,3)</f>
        <v>2.6000000000000002E-2</v>
      </c>
      <c r="AG327" s="400"/>
      <c r="AH327" s="400"/>
      <c r="AI327" s="400"/>
      <c r="AJ327" s="400"/>
      <c r="AK327" s="400"/>
      <c r="AL327" s="400"/>
    </row>
    <row r="328" spans="1:38">
      <c r="N328" s="83"/>
    </row>
    <row r="329" spans="1:38" s="169" customFormat="1">
      <c r="A329" s="804" t="s">
        <v>358</v>
      </c>
      <c r="B329" s="804"/>
      <c r="C329" s="804"/>
      <c r="D329" s="804"/>
      <c r="E329" s="804"/>
      <c r="F329" s="804"/>
      <c r="G329" s="804"/>
      <c r="H329" s="804"/>
      <c r="I329" s="804"/>
      <c r="J329" s="804"/>
      <c r="K329" s="804"/>
      <c r="L329" s="804"/>
      <c r="M329" s="804"/>
      <c r="N329" s="83"/>
      <c r="P329" s="422"/>
      <c r="Q329" s="391"/>
      <c r="R329" s="422"/>
      <c r="S329" s="391"/>
      <c r="T329" s="391"/>
      <c r="U329" s="391"/>
      <c r="V329" s="391"/>
      <c r="W329" s="391"/>
      <c r="X329" s="391"/>
      <c r="Y329" s="391"/>
      <c r="Z329" s="391"/>
      <c r="AA329" s="398"/>
      <c r="AB329" s="398"/>
      <c r="AC329" s="410"/>
      <c r="AD329" s="398"/>
      <c r="AE329" s="400"/>
      <c r="AF329" s="400"/>
      <c r="AG329" s="400"/>
      <c r="AH329" s="400"/>
      <c r="AI329" s="400"/>
      <c r="AJ329" s="400"/>
      <c r="AK329" s="400"/>
      <c r="AL329" s="400"/>
    </row>
    <row r="330" spans="1:38" s="169" customFormat="1">
      <c r="A330" s="807" t="s">
        <v>501</v>
      </c>
      <c r="B330" s="807"/>
      <c r="C330" s="807"/>
      <c r="D330" s="807"/>
      <c r="E330" s="807"/>
      <c r="F330" s="807"/>
      <c r="G330" s="807"/>
      <c r="H330" s="807"/>
      <c r="I330" s="807"/>
      <c r="J330" s="807"/>
      <c r="K330" s="807"/>
      <c r="L330" s="807"/>
      <c r="M330" s="807"/>
      <c r="N330" s="83"/>
      <c r="P330" s="422"/>
      <c r="Q330" s="391"/>
      <c r="R330" s="422"/>
      <c r="S330" s="391"/>
      <c r="T330" s="391"/>
      <c r="U330" s="391"/>
      <c r="V330" s="391"/>
      <c r="W330" s="391"/>
      <c r="X330" s="391"/>
      <c r="Y330" s="391"/>
      <c r="Z330" s="391"/>
      <c r="AA330" s="398"/>
      <c r="AB330" s="398"/>
      <c r="AC330" s="410"/>
      <c r="AD330" s="398"/>
      <c r="AE330" s="400"/>
      <c r="AF330" s="400"/>
      <c r="AG330" s="400"/>
      <c r="AH330" s="400"/>
      <c r="AI330" s="400"/>
      <c r="AJ330" s="400"/>
      <c r="AK330" s="400"/>
      <c r="AL330" s="400"/>
    </row>
    <row r="331" spans="1:38" s="169" customFormat="1">
      <c r="A331" s="807" t="s">
        <v>360</v>
      </c>
      <c r="B331" s="807"/>
      <c r="C331" s="807"/>
      <c r="D331" s="807"/>
      <c r="E331" s="807"/>
      <c r="F331" s="807"/>
      <c r="G331" s="807"/>
      <c r="H331" s="807"/>
      <c r="I331" s="807"/>
      <c r="J331" s="807"/>
      <c r="K331" s="807"/>
      <c r="L331" s="807"/>
      <c r="M331" s="807"/>
      <c r="N331" s="83"/>
      <c r="P331" s="422"/>
      <c r="Q331" s="391"/>
      <c r="R331" s="422"/>
      <c r="S331" s="391"/>
      <c r="T331" s="391"/>
      <c r="U331" s="391"/>
      <c r="V331" s="391"/>
      <c r="W331" s="391"/>
      <c r="X331" s="391"/>
      <c r="Y331" s="391"/>
      <c r="Z331" s="391"/>
      <c r="AA331" s="398"/>
      <c r="AB331" s="398"/>
      <c r="AC331" s="410"/>
      <c r="AD331" s="398"/>
      <c r="AE331" s="400"/>
      <c r="AF331" s="400"/>
      <c r="AG331" s="400"/>
      <c r="AH331" s="400"/>
      <c r="AI331" s="400"/>
      <c r="AJ331" s="400"/>
      <c r="AK331" s="400"/>
      <c r="AL331" s="400"/>
    </row>
    <row r="332" spans="1:38">
      <c r="N332" s="83"/>
    </row>
    <row r="333" spans="1:38" s="169" customFormat="1">
      <c r="A333" s="804" t="s">
        <v>377</v>
      </c>
      <c r="B333" s="804"/>
      <c r="C333" s="804"/>
      <c r="D333" s="804"/>
      <c r="E333" s="804"/>
      <c r="F333" s="804"/>
      <c r="G333" s="804"/>
      <c r="H333" s="804"/>
      <c r="I333" s="804"/>
      <c r="J333" s="804"/>
      <c r="K333" s="804"/>
      <c r="L333" s="804"/>
      <c r="M333" s="804"/>
      <c r="N333" s="83"/>
      <c r="P333" s="422"/>
      <c r="Q333" s="391"/>
      <c r="R333" s="422"/>
      <c r="S333" s="391"/>
      <c r="T333" s="391"/>
      <c r="U333" s="391"/>
      <c r="V333" s="391"/>
      <c r="W333" s="391"/>
      <c r="X333" s="391"/>
      <c r="Y333" s="391"/>
      <c r="Z333" s="391"/>
      <c r="AA333" s="398"/>
      <c r="AB333" s="398"/>
      <c r="AC333" s="410"/>
      <c r="AD333" s="398"/>
      <c r="AE333" s="400"/>
      <c r="AF333" s="400"/>
      <c r="AG333" s="400"/>
      <c r="AH333" s="400"/>
      <c r="AI333" s="400"/>
      <c r="AJ333" s="400"/>
      <c r="AK333" s="400"/>
      <c r="AL333" s="400"/>
    </row>
    <row r="334" spans="1:38" s="169" customFormat="1" ht="25.35" customHeight="1">
      <c r="A334" s="809" t="str">
        <f ca="1">"Principal Appraisers who achieve and maintain a Senior Accredited Minnesota Assessor (SAMA) or a Certified Assessment Evaluator (CAE) designation shall be paid an additional "&amp;TEXT(T334,"$#,###")&amp;"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$2,785 annually.  Should the City decide to make a SAMA/CAE designations a requirement of the position, the premium will be eliminated and the then-current premium rate will be folded into the base wage.</v>
      </c>
      <c r="B334" s="809"/>
      <c r="C334" s="809"/>
      <c r="D334" s="809"/>
      <c r="E334" s="809"/>
      <c r="F334" s="809"/>
      <c r="G334" s="809"/>
      <c r="H334" s="809"/>
      <c r="I334" s="809"/>
      <c r="J334" s="809"/>
      <c r="K334" s="809"/>
      <c r="L334" s="809"/>
      <c r="M334" s="809"/>
      <c r="N334" s="344">
        <f>'2021'!O285</f>
        <v>2600</v>
      </c>
      <c r="P334" s="422" t="s">
        <v>842</v>
      </c>
      <c r="Q334" s="391" t="s">
        <v>826</v>
      </c>
      <c r="R334" s="422" t="s">
        <v>843</v>
      </c>
      <c r="S334" s="391"/>
      <c r="T334" s="394" cm="1">
        <f t="array" aca="1" ref="T334" ca="1">IF($Q334="Y",VLOOKUP($P334,INDIRECT($Q$3),T$5,0)*INDIRECT($P$2),VLOOKUP($P334,INDIRECT($Q$3),T$5,0))</f>
        <v>2784.9249999999993</v>
      </c>
      <c r="U334" s="391"/>
      <c r="V334" s="394"/>
      <c r="W334" s="391"/>
      <c r="X334" s="391"/>
      <c r="Y334" s="391"/>
      <c r="Z334" s="391"/>
      <c r="AA334" s="398" t="s">
        <v>842</v>
      </c>
      <c r="AB334" s="398" t="s">
        <v>831</v>
      </c>
      <c r="AC334" s="432" t="s">
        <v>843</v>
      </c>
      <c r="AD334" s="398"/>
      <c r="AE334" s="400"/>
      <c r="AF334" s="403">
        <f ca="1">ROUNDUP(T334/2080,3)</f>
        <v>1.339</v>
      </c>
      <c r="AG334" s="400"/>
      <c r="AH334" s="400"/>
      <c r="AI334" s="400"/>
      <c r="AJ334" s="400"/>
      <c r="AK334" s="400"/>
      <c r="AL334" s="400"/>
    </row>
    <row r="335" spans="1:38" s="169" customFormat="1">
      <c r="A335" s="628"/>
      <c r="B335" s="586"/>
      <c r="C335" s="584"/>
      <c r="D335" s="609"/>
      <c r="E335" s="600"/>
      <c r="F335" s="586"/>
      <c r="N335" s="83"/>
      <c r="P335" s="422" t="s">
        <v>844</v>
      </c>
      <c r="Q335" s="391" t="s">
        <v>826</v>
      </c>
      <c r="R335" s="422" t="s">
        <v>845</v>
      </c>
      <c r="S335" s="391"/>
      <c r="T335" s="394" cm="1">
        <f t="array" aca="1" ref="T335" ca="1">IF($Q335="Y",VLOOKUP($P335,INDIRECT($Q$3),T$5,0)*INDIRECT($P$2),VLOOKUP($P335,INDIRECT($Q$3),T$5,0))</f>
        <v>2784.9249999999993</v>
      </c>
      <c r="U335" s="391"/>
      <c r="V335" s="394"/>
      <c r="W335" s="391"/>
      <c r="X335" s="391"/>
      <c r="Y335" s="391"/>
      <c r="Z335" s="391"/>
      <c r="AA335" s="398" t="s">
        <v>844</v>
      </c>
      <c r="AB335" s="398" t="s">
        <v>831</v>
      </c>
      <c r="AC335" s="432" t="s">
        <v>845</v>
      </c>
      <c r="AD335" s="398"/>
      <c r="AE335" s="400"/>
      <c r="AF335" s="403">
        <f ca="1">ROUNDUP(T335/2080,3)</f>
        <v>1.339</v>
      </c>
      <c r="AG335" s="400"/>
      <c r="AH335" s="400"/>
      <c r="AI335" s="400"/>
      <c r="AJ335" s="400"/>
      <c r="AK335" s="400"/>
      <c r="AL335" s="400"/>
    </row>
    <row r="336" spans="1:38">
      <c r="A336" s="621" t="s">
        <v>630</v>
      </c>
      <c r="N336" s="89"/>
      <c r="P336" s="434"/>
      <c r="Q336" s="396"/>
      <c r="R336" s="434"/>
      <c r="S336" s="396"/>
      <c r="T336" s="396"/>
      <c r="U336" s="396"/>
      <c r="V336" s="396"/>
      <c r="W336" s="396"/>
      <c r="X336" s="396"/>
      <c r="Y336" s="396"/>
      <c r="Z336" s="396"/>
      <c r="AA336" s="401"/>
      <c r="AB336" s="401"/>
      <c r="AC336" s="413"/>
      <c r="AD336" s="401"/>
    </row>
    <row r="337" spans="1:32">
      <c r="A337" s="623" t="s">
        <v>631</v>
      </c>
      <c r="N337" s="89"/>
      <c r="P337" s="434" t="s">
        <v>846</v>
      </c>
      <c r="Q337" s="396" t="s">
        <v>826</v>
      </c>
      <c r="R337" s="434" t="s">
        <v>847</v>
      </c>
      <c r="S337" s="396"/>
      <c r="T337" s="394" cm="1">
        <f t="array" aca="1" ref="T337" ca="1">IF($Q337="Y",VLOOKUP($P337,INDIRECT($Q$3),T$5,0)*INDIRECT($P$2),VLOOKUP($P337,INDIRECT($Q$3),T$5,0))</f>
        <v>10.175687499999999</v>
      </c>
      <c r="V337" s="394"/>
      <c r="W337" s="396"/>
      <c r="X337" s="396"/>
      <c r="Y337" s="396"/>
      <c r="Z337" s="396"/>
      <c r="AA337" s="401" t="s">
        <v>846</v>
      </c>
      <c r="AB337" s="401" t="s">
        <v>831</v>
      </c>
      <c r="AC337" s="436" t="s">
        <v>847</v>
      </c>
      <c r="AD337" s="401"/>
      <c r="AF337" s="437">
        <f ca="1">ROUND(T337,3)</f>
        <v>10.176</v>
      </c>
    </row>
    <row r="338" spans="1:32">
      <c r="A338" s="623" t="str">
        <f ca="1">TEXT(T337,"$###.000")&amp;" per day when assigned and used."</f>
        <v>$10.176 per day when assigned and used.</v>
      </c>
      <c r="N338" s="89"/>
      <c r="P338" s="434"/>
      <c r="Q338" s="396"/>
      <c r="R338" s="434"/>
      <c r="S338" s="396"/>
      <c r="T338" s="396"/>
      <c r="U338" s="396"/>
      <c r="V338" s="396"/>
      <c r="W338" s="396"/>
      <c r="X338" s="396"/>
      <c r="Y338" s="396"/>
      <c r="Z338" s="396"/>
      <c r="AA338" s="401"/>
      <c r="AB338" s="401"/>
      <c r="AC338" s="413"/>
      <c r="AD338" s="401"/>
    </row>
    <row r="339" spans="1:32" ht="15">
      <c r="N339" s="89"/>
      <c r="O339" s="234"/>
      <c r="AE339" s="405"/>
    </row>
    <row r="340" spans="1:32">
      <c r="A340" s="621" t="s">
        <v>627</v>
      </c>
      <c r="N340" s="89"/>
      <c r="P340" s="434"/>
      <c r="Q340" s="396"/>
      <c r="R340" s="434"/>
      <c r="S340" s="396"/>
      <c r="T340" s="396"/>
      <c r="U340" s="396"/>
      <c r="V340" s="396"/>
      <c r="W340" s="396"/>
      <c r="X340" s="396"/>
      <c r="Y340" s="396"/>
      <c r="Z340" s="396"/>
      <c r="AA340" s="401"/>
      <c r="AB340" s="401"/>
      <c r="AC340" s="413"/>
      <c r="AD340" s="401"/>
    </row>
    <row r="341" spans="1:32" ht="15">
      <c r="A341" s="804" t="s">
        <v>628</v>
      </c>
      <c r="B341" s="804"/>
      <c r="C341" s="804"/>
      <c r="D341" s="804"/>
      <c r="E341" s="804"/>
      <c r="F341" s="804"/>
      <c r="G341" s="804"/>
      <c r="H341" s="804"/>
      <c r="I341" s="804"/>
      <c r="J341" s="804"/>
      <c r="K341" s="804"/>
      <c r="L341" s="804"/>
      <c r="M341" s="804"/>
      <c r="N341" s="83"/>
      <c r="O341" s="234"/>
      <c r="P341" s="434"/>
      <c r="Q341" s="396"/>
      <c r="R341" s="434"/>
      <c r="S341" s="396"/>
      <c r="T341" s="396"/>
      <c r="U341" s="396"/>
      <c r="V341" s="396"/>
      <c r="W341" s="396"/>
      <c r="X341" s="396"/>
      <c r="Y341" s="396"/>
      <c r="Z341" s="396"/>
      <c r="AA341" s="401"/>
      <c r="AB341" s="401"/>
      <c r="AC341" s="413"/>
      <c r="AD341" s="401"/>
      <c r="AE341" s="405"/>
    </row>
    <row r="342" spans="1:32" ht="15">
      <c r="A342" s="805" t="str">
        <f ca="1">"Forensic Scientists will receive an hourly premium of "&amp;TEXT(T342,"$#.000")&amp;"/hour when conducting and reporting on training staff."</f>
        <v>Forensic Scientists will receive an hourly premium of $1.071/hour when conducting and reporting on training staff.</v>
      </c>
      <c r="B342" s="805"/>
      <c r="C342" s="805"/>
      <c r="D342" s="805"/>
      <c r="E342" s="805"/>
      <c r="F342" s="805"/>
      <c r="G342" s="805"/>
      <c r="H342" s="805"/>
      <c r="I342" s="805"/>
      <c r="J342" s="805"/>
      <c r="K342" s="805"/>
      <c r="L342" s="805"/>
      <c r="M342" s="805"/>
      <c r="N342" s="345">
        <v>1</v>
      </c>
      <c r="O342" s="234"/>
      <c r="P342" s="422" t="s">
        <v>735</v>
      </c>
      <c r="Q342" s="397" t="s">
        <v>826</v>
      </c>
      <c r="R342" s="422" t="s">
        <v>848</v>
      </c>
      <c r="S342" s="394"/>
      <c r="T342" s="394" cm="1">
        <f t="array" aca="1" ref="T342" ca="1">IF($Q342="Y",VLOOKUP($P342,INDIRECT($Q$3),T$5,0)*INDIRECT($P$2),VLOOKUP($P342,INDIRECT($Q$3),T$5,0))</f>
        <v>1.0711249999999999</v>
      </c>
      <c r="V342" s="394"/>
      <c r="AA342" s="398" t="s">
        <v>735</v>
      </c>
      <c r="AB342" s="406" t="str">
        <f>Q342</f>
        <v>Y</v>
      </c>
      <c r="AC342" s="410" t="s">
        <v>848</v>
      </c>
      <c r="AE342" s="405"/>
      <c r="AF342" s="403">
        <f ca="1">ROUND(T342,3)</f>
        <v>1.071</v>
      </c>
    </row>
    <row r="343" spans="1:32" ht="15">
      <c r="D343" s="613"/>
      <c r="E343" s="596"/>
      <c r="F343" s="596"/>
      <c r="G343" s="383"/>
      <c r="H343" s="383"/>
      <c r="I343" s="383"/>
      <c r="J343" s="383"/>
      <c r="K343" s="383"/>
      <c r="L343" s="383"/>
      <c r="M343" s="383"/>
      <c r="N343" s="345"/>
      <c r="O343" s="234"/>
      <c r="AE343" s="405"/>
    </row>
    <row r="344" spans="1:32">
      <c r="A344" s="804" t="s">
        <v>629</v>
      </c>
      <c r="B344" s="804"/>
      <c r="C344" s="804"/>
      <c r="D344" s="804"/>
      <c r="E344" s="804"/>
      <c r="F344" s="804"/>
      <c r="G344" s="804"/>
      <c r="H344" s="804"/>
      <c r="I344" s="804"/>
      <c r="J344" s="804"/>
      <c r="K344" s="804"/>
      <c r="L344" s="804"/>
      <c r="M344" s="804"/>
      <c r="N344" s="89"/>
    </row>
    <row r="345" spans="1:32">
      <c r="A345" s="805" t="str">
        <f ca="1">"Forensic Scientists are eligible for a "&amp;TEXT(T345,"$#,000")&amp;"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45" s="805"/>
      <c r="C345" s="805"/>
      <c r="D345" s="805"/>
      <c r="E345" s="805"/>
      <c r="F345" s="805"/>
      <c r="G345" s="805"/>
      <c r="H345" s="805"/>
      <c r="I345" s="805"/>
      <c r="J345" s="805"/>
      <c r="K345" s="805"/>
      <c r="L345" s="805"/>
      <c r="M345" s="805"/>
      <c r="N345" s="344">
        <v>250</v>
      </c>
      <c r="P345" s="434" t="s">
        <v>849</v>
      </c>
      <c r="Q345" s="396" t="s">
        <v>831</v>
      </c>
      <c r="R345" s="422" t="s">
        <v>849</v>
      </c>
      <c r="S345" s="396"/>
      <c r="T345" s="394" cm="1">
        <f t="array" aca="1" ref="T345" ca="1">IF($Q345="Y",VLOOKUP($P345,INDIRECT($Q$3),T$5,0)*INDIRECT($P$2),VLOOKUP($P345,INDIRECT($Q$3),T$5,0))</f>
        <v>250</v>
      </c>
      <c r="V345" s="394"/>
      <c r="W345" s="396"/>
      <c r="X345" s="396"/>
      <c r="Y345" s="396"/>
      <c r="Z345" s="396"/>
      <c r="AA345" s="401"/>
      <c r="AB345" s="401"/>
      <c r="AC345" s="413"/>
      <c r="AD345" s="401"/>
    </row>
    <row r="346" spans="1:32">
      <c r="N346" s="89"/>
      <c r="P346" s="434"/>
      <c r="Q346" s="396"/>
      <c r="S346" s="396"/>
      <c r="T346" s="396"/>
      <c r="U346" s="396"/>
      <c r="V346" s="396"/>
      <c r="W346" s="396"/>
      <c r="X346" s="396"/>
      <c r="Y346" s="396"/>
      <c r="Z346" s="396"/>
      <c r="AA346" s="401"/>
      <c r="AB346" s="401"/>
      <c r="AC346" s="413"/>
      <c r="AD346" s="401"/>
    </row>
    <row r="347" spans="1:32" ht="15">
      <c r="A347" s="804" t="s">
        <v>611</v>
      </c>
      <c r="B347" s="804"/>
      <c r="C347" s="804"/>
      <c r="D347" s="804"/>
      <c r="E347" s="804"/>
      <c r="F347" s="804"/>
      <c r="G347" s="804"/>
      <c r="H347" s="804"/>
      <c r="I347" s="804"/>
      <c r="J347" s="804"/>
      <c r="K347" s="804"/>
      <c r="L347" s="804"/>
      <c r="M347" s="804"/>
      <c r="N347" s="83"/>
      <c r="O347" s="234"/>
      <c r="P347" s="434"/>
      <c r="Q347" s="396"/>
      <c r="S347" s="396"/>
      <c r="T347" s="396"/>
      <c r="U347" s="396"/>
      <c r="V347" s="396"/>
      <c r="W347" s="396"/>
      <c r="X347" s="396"/>
      <c r="Y347" s="396"/>
      <c r="Z347" s="396"/>
      <c r="AA347" s="401"/>
      <c r="AB347" s="401"/>
      <c r="AC347" s="413"/>
      <c r="AD347" s="401"/>
      <c r="AE347" s="405"/>
    </row>
    <row r="348" spans="1:32" ht="25.35" customHeight="1">
      <c r="A348" s="803" t="str">
        <f ca="1">"Because Forensic Scientists are required to testify in a court of law, each Forensic Scientist will be reimbursed up to "&amp;TEXT(T348,"$#,000")&amp;"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48" s="803"/>
      <c r="C348" s="803"/>
      <c r="D348" s="803"/>
      <c r="E348" s="803"/>
      <c r="F348" s="803"/>
      <c r="G348" s="803"/>
      <c r="H348" s="803"/>
      <c r="I348" s="803"/>
      <c r="J348" s="803"/>
      <c r="K348" s="803"/>
      <c r="L348" s="803"/>
      <c r="M348" s="803"/>
      <c r="N348" s="346">
        <v>125</v>
      </c>
      <c r="O348" s="234"/>
      <c r="P348" s="422" t="s">
        <v>851</v>
      </c>
      <c r="Q348" s="391" t="s">
        <v>831</v>
      </c>
      <c r="R348" s="422" t="s">
        <v>850</v>
      </c>
      <c r="T348" s="394" cm="1">
        <f t="array" aca="1" ref="T348" ca="1">IF($Q348="Y",VLOOKUP($P348,INDIRECT($Q$3),T$5,0)*INDIRECT($P$2),VLOOKUP($P348,INDIRECT($Q$3),T$5,0))</f>
        <v>125</v>
      </c>
      <c r="V348" s="394"/>
      <c r="AE348" s="405"/>
    </row>
    <row r="349" spans="1:32">
      <c r="P349" s="433"/>
      <c r="Q349" s="428"/>
      <c r="R349" s="433"/>
      <c r="S349" s="428"/>
      <c r="T349" s="428"/>
      <c r="AA349" s="402"/>
      <c r="AB349" s="402"/>
      <c r="AC349" s="402"/>
      <c r="AD349" s="402"/>
    </row>
    <row r="354" spans="1:13">
      <c r="A354" s="623" t="s">
        <v>1073</v>
      </c>
      <c r="M354" s="169" t="s">
        <v>1044</v>
      </c>
    </row>
  </sheetData>
  <sheetProtection autoFilter="0"/>
  <autoFilter ref="A6:AM305" xr:uid="{DE04765E-A302-403E-953A-36DF70A01483}"/>
  <sortState xmlns:xlrd2="http://schemas.microsoft.com/office/spreadsheetml/2017/richdata2" ref="A8:AM305">
    <sortCondition ref="D8:D305"/>
  </sortState>
  <mergeCells count="25">
    <mergeCell ref="A348:M348"/>
    <mergeCell ref="A334:M334"/>
    <mergeCell ref="A341:M341"/>
    <mergeCell ref="A342:M342"/>
    <mergeCell ref="A344:M344"/>
    <mergeCell ref="A345:M345"/>
    <mergeCell ref="A347:M347"/>
    <mergeCell ref="A333:M333"/>
    <mergeCell ref="A316:D316"/>
    <mergeCell ref="A317:D317"/>
    <mergeCell ref="B318:D318"/>
    <mergeCell ref="B319:D319"/>
    <mergeCell ref="B320:D320"/>
    <mergeCell ref="B321:D321"/>
    <mergeCell ref="A323:M323"/>
    <mergeCell ref="A324:M324"/>
    <mergeCell ref="A329:M329"/>
    <mergeCell ref="A330:M330"/>
    <mergeCell ref="A331:M331"/>
    <mergeCell ref="B314:D314"/>
    <mergeCell ref="A309:D309"/>
    <mergeCell ref="A310:D310"/>
    <mergeCell ref="B311:D311"/>
    <mergeCell ref="B312:D312"/>
    <mergeCell ref="B313:D313"/>
  </mergeCells>
  <phoneticPr fontId="139" type="noConversion"/>
  <conditionalFormatting sqref="G50:M305 T50:Z322 T348 T350:Z1048576">
    <cfRule type="cellIs" dxfId="64" priority="5" operator="greaterThan">
      <formula>100</formula>
    </cfRule>
  </conditionalFormatting>
  <conditionalFormatting sqref="T2:Z48 G6:M48 U323:Z323 T324:Z343 U344:Z344 T345:Z347 U348:Z349">
    <cfRule type="cellIs" dxfId="63" priority="10" operator="greaterThan">
      <formula>100</formula>
    </cfRule>
  </conditionalFormatting>
  <conditionalFormatting sqref="AF337">
    <cfRule type="cellIs" dxfId="62" priority="8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720A-483C-4E9D-BEF4-972C3780B6FB}">
  <sheetPr codeName="Sheet15" filterMode="1">
    <tabColor theme="4"/>
  </sheetPr>
  <dimension ref="A1:AM356"/>
  <sheetViews>
    <sheetView showGridLines="0" topLeftCell="R1" zoomScale="94" zoomScaleNormal="94" workbookViewId="0">
      <selection activeCell="T150" sqref="T150"/>
    </sheetView>
  </sheetViews>
  <sheetFormatPr defaultColWidth="8.90625" defaultRowHeight="15"/>
  <cols>
    <col min="1" max="1" width="6.08984375" style="9" customWidth="1"/>
    <col min="2" max="2" width="7.54296875" style="169" bestFit="1" customWidth="1"/>
    <col min="3" max="3" width="6.08984375" style="16" customWidth="1"/>
    <col min="4" max="4" width="53.08984375" style="30" bestFit="1" customWidth="1"/>
    <col min="5" max="5" width="8.08984375" style="22" bestFit="1" customWidth="1"/>
    <col min="6" max="6" width="8.08984375" style="169" bestFit="1" customWidth="1"/>
    <col min="7" max="7" width="8.453125" style="169" bestFit="1" customWidth="1"/>
    <col min="8" max="8" width="9.08984375" style="169" bestFit="1" customWidth="1"/>
    <col min="9" max="9" width="8.453125" style="169" bestFit="1" customWidth="1"/>
    <col min="10" max="10" width="9.08984375" style="169" bestFit="1" customWidth="1"/>
    <col min="11" max="11" width="8.453125" style="169" bestFit="1" customWidth="1"/>
    <col min="12" max="12" width="9.08984375" style="169" bestFit="1" customWidth="1"/>
    <col min="13" max="13" width="8.08984375" style="169" bestFit="1" customWidth="1"/>
    <col min="14" max="14" width="10.54296875" style="169" bestFit="1" customWidth="1"/>
    <col min="15" max="15" width="2" style="9" customWidth="1"/>
    <col min="16" max="16" width="13.90625" style="422" customWidth="1"/>
    <col min="17" max="17" width="9.08984375" style="391" customWidth="1"/>
    <col min="18" max="18" width="55" style="422" customWidth="1"/>
    <col min="19" max="19" width="10.81640625" style="391" customWidth="1"/>
    <col min="20" max="26" width="8.54296875" style="391" customWidth="1"/>
    <col min="27" max="27" width="10.81640625" style="398" customWidth="1"/>
    <col min="28" max="28" width="9.08984375" style="398" customWidth="1"/>
    <col min="29" max="29" width="55" style="410" customWidth="1"/>
    <col min="30" max="30" width="9.08984375" style="398" customWidth="1"/>
    <col min="31" max="31" width="8.54296875" style="402" customWidth="1"/>
    <col min="32" max="32" width="6.81640625" style="402" customWidth="1"/>
    <col min="33" max="33" width="6.453125" style="402" customWidth="1"/>
    <col min="34" max="34" width="6.08984375" style="402" customWidth="1"/>
    <col min="35" max="35" width="6.453125" style="402" customWidth="1"/>
    <col min="36" max="36" width="6.08984375" style="402" customWidth="1"/>
    <col min="37" max="37" width="6.453125" style="402" customWidth="1"/>
    <col min="38" max="38" width="6.08984375" style="402" customWidth="1"/>
    <col min="39" max="39" width="6.90625" style="9" customWidth="1"/>
  </cols>
  <sheetData>
    <row r="1" spans="1:39">
      <c r="A1" s="9" t="s">
        <v>1042</v>
      </c>
    </row>
    <row r="2" spans="1:39" ht="15.6">
      <c r="A2" s="1" t="s">
        <v>482</v>
      </c>
      <c r="B2" s="2"/>
      <c r="C2" s="338"/>
      <c r="D2" s="5"/>
      <c r="E2" s="40"/>
      <c r="F2" s="217">
        <v>2.75E-2</v>
      </c>
      <c r="G2" s="6"/>
      <c r="H2" s="228"/>
      <c r="I2" s="228"/>
      <c r="M2" s="8"/>
      <c r="N2" s="8"/>
      <c r="P2" s="422" t="s">
        <v>885</v>
      </c>
      <c r="Q2" s="421">
        <v>1.0249999999999999</v>
      </c>
    </row>
    <row r="3" spans="1:39">
      <c r="A3" s="438" t="str">
        <f>"Effective January 1, 2025 "&amp;"("&amp;TEXT(IncrPerc2025-100%,"#.00%")&amp;" Increase)"</f>
        <v>Effective January 1, 2025 (2.50% Increase)</v>
      </c>
      <c r="B3" s="2"/>
      <c r="C3" s="338"/>
      <c r="D3" s="325"/>
      <c r="E3" s="40"/>
      <c r="F3" s="6"/>
      <c r="G3" s="6"/>
      <c r="H3" s="6"/>
      <c r="I3" s="76"/>
      <c r="M3" s="8"/>
      <c r="N3" s="8"/>
      <c r="P3" s="422" t="s">
        <v>829</v>
      </c>
      <c r="Q3" s="391" t="s">
        <v>834</v>
      </c>
    </row>
    <row r="4" spans="1:39">
      <c r="A4" s="438" t="s">
        <v>1138</v>
      </c>
      <c r="B4" s="2"/>
      <c r="C4" s="338"/>
      <c r="D4" s="5"/>
      <c r="E4" s="40"/>
      <c r="F4" s="6"/>
      <c r="G4" s="102"/>
      <c r="H4" s="102"/>
      <c r="I4" s="102"/>
      <c r="J4" s="102"/>
      <c r="K4" s="102"/>
      <c r="L4" s="102"/>
      <c r="M4" s="102"/>
      <c r="N4" s="102"/>
    </row>
    <row r="5" spans="1:39">
      <c r="A5" s="382"/>
      <c r="B5" s="2"/>
      <c r="C5" s="338"/>
      <c r="D5" s="5"/>
      <c r="E5" s="40"/>
      <c r="F5" s="6"/>
      <c r="G5" s="6"/>
      <c r="H5" s="6"/>
      <c r="I5" s="6"/>
      <c r="J5" s="6"/>
      <c r="K5" s="6"/>
      <c r="L5" s="6"/>
      <c r="M5" s="6"/>
      <c r="N5" s="6"/>
      <c r="T5" s="391">
        <v>5</v>
      </c>
      <c r="U5" s="391">
        <f t="shared" ref="U5:Z5" si="0">T5+1</f>
        <v>6</v>
      </c>
      <c r="V5" s="391">
        <f t="shared" si="0"/>
        <v>7</v>
      </c>
      <c r="W5" s="391">
        <f t="shared" si="0"/>
        <v>8</v>
      </c>
      <c r="X5" s="391">
        <f t="shared" si="0"/>
        <v>9</v>
      </c>
      <c r="Y5" s="391">
        <f t="shared" si="0"/>
        <v>10</v>
      </c>
      <c r="Z5" s="391">
        <f t="shared" si="0"/>
        <v>11</v>
      </c>
    </row>
    <row r="6" spans="1:39" ht="25.35" customHeight="1">
      <c r="A6" s="287" t="s">
        <v>2</v>
      </c>
      <c r="B6" s="287" t="s">
        <v>3</v>
      </c>
      <c r="C6" s="339" t="s">
        <v>4</v>
      </c>
      <c r="D6" s="689" t="s">
        <v>1027</v>
      </c>
      <c r="E6" s="769" t="s">
        <v>677</v>
      </c>
      <c r="F6" s="287" t="s">
        <v>675</v>
      </c>
      <c r="G6" s="290" t="s">
        <v>8</v>
      </c>
      <c r="H6" s="291" t="s">
        <v>9</v>
      </c>
      <c r="I6" s="290" t="s">
        <v>10</v>
      </c>
      <c r="J6" s="291" t="s">
        <v>11</v>
      </c>
      <c r="K6" s="290" t="s">
        <v>12</v>
      </c>
      <c r="L6" s="291" t="s">
        <v>13</v>
      </c>
      <c r="M6" s="290" t="s">
        <v>14</v>
      </c>
      <c r="N6" s="562"/>
      <c r="P6" s="435" t="s">
        <v>3</v>
      </c>
      <c r="Q6" s="414" t="s">
        <v>825</v>
      </c>
      <c r="R6" s="417" t="s">
        <v>824</v>
      </c>
      <c r="S6" s="418" t="s">
        <v>827</v>
      </c>
      <c r="T6" s="419" t="s">
        <v>8</v>
      </c>
      <c r="U6" s="420" t="s">
        <v>9</v>
      </c>
      <c r="V6" s="419" t="s">
        <v>10</v>
      </c>
      <c r="W6" s="420" t="s">
        <v>11</v>
      </c>
      <c r="X6" s="419" t="s">
        <v>12</v>
      </c>
      <c r="Y6" s="420" t="s">
        <v>13</v>
      </c>
      <c r="Z6" s="419" t="s">
        <v>14</v>
      </c>
      <c r="AA6" s="399" t="s">
        <v>3</v>
      </c>
      <c r="AB6" s="399" t="s">
        <v>825</v>
      </c>
      <c r="AC6" s="411" t="s">
        <v>824</v>
      </c>
      <c r="AD6" s="399" t="s">
        <v>832</v>
      </c>
      <c r="AE6" s="425" t="s">
        <v>823</v>
      </c>
      <c r="AF6" s="407" t="s">
        <v>8</v>
      </c>
      <c r="AG6" s="408" t="s">
        <v>9</v>
      </c>
      <c r="AH6" s="407" t="s">
        <v>10</v>
      </c>
      <c r="AI6" s="408" t="s">
        <v>11</v>
      </c>
      <c r="AJ6" s="407" t="s">
        <v>12</v>
      </c>
      <c r="AK6" s="408" t="s">
        <v>13</v>
      </c>
      <c r="AL6" s="407" t="s">
        <v>14</v>
      </c>
    </row>
    <row r="7" spans="1:39" ht="15" hidden="1" customHeight="1">
      <c r="A7" s="678" t="s">
        <v>16</v>
      </c>
      <c r="B7" s="644" t="s">
        <v>1022</v>
      </c>
      <c r="C7" s="680" t="s">
        <v>235</v>
      </c>
      <c r="D7" s="682" t="s">
        <v>1023</v>
      </c>
      <c r="E7" s="768">
        <v>458</v>
      </c>
      <c r="F7" s="684">
        <v>10</v>
      </c>
      <c r="G7" s="649">
        <f t="shared" ref="G7:G71" si="1">T7</f>
        <v>81245.735125750041</v>
      </c>
      <c r="H7" s="649">
        <f t="shared" ref="H7:H71" si="2">U7</f>
        <v>85330.337910818082</v>
      </c>
      <c r="I7" s="649">
        <f t="shared" ref="I7:I71" si="3">V7</f>
        <v>89941.7</v>
      </c>
      <c r="J7" s="649">
        <f t="shared" ref="J7:J71" si="4">W7</f>
        <v>94555.3224977426</v>
      </c>
      <c r="K7" s="649">
        <f t="shared" ref="K7:K71" si="5">X7</f>
        <v>99384.818933139526</v>
      </c>
      <c r="L7" s="649">
        <f t="shared" ref="L7:L71" si="6">Y7</f>
        <v>105433</v>
      </c>
      <c r="M7" s="649">
        <f t="shared" ref="M7:M71" si="7">Z7</f>
        <v>111479.4736243621</v>
      </c>
      <c r="N7" s="9"/>
      <c r="P7" s="650" t="str">
        <f t="shared" ref="P7:P38" si="8">B7</f>
        <v>59495C</v>
      </c>
      <c r="Q7" s="651" t="s">
        <v>826</v>
      </c>
      <c r="R7" s="650" t="str">
        <f t="shared" ref="R7:R71" si="9">D7</f>
        <v>311 Service Center Analyst</v>
      </c>
      <c r="S7" s="651" t="str">
        <f t="shared" ref="S7:S38" si="10">C7</f>
        <v>51</v>
      </c>
      <c r="T7" s="394">
        <v>81245.735125750041</v>
      </c>
      <c r="U7" s="394">
        <v>85330.337910818082</v>
      </c>
      <c r="V7" s="463">
        <v>89941.7</v>
      </c>
      <c r="W7" s="394">
        <v>94555.3224977426</v>
      </c>
      <c r="X7" s="394">
        <v>99384.818933139526</v>
      </c>
      <c r="Y7" s="463">
        <v>105433</v>
      </c>
      <c r="Z7" s="394">
        <v>111479.4736243621</v>
      </c>
      <c r="AA7" s="653" t="str">
        <f t="shared" ref="AA7:AA38" si="11">B7</f>
        <v>59495C</v>
      </c>
      <c r="AB7" s="653" t="str">
        <f t="shared" ref="AB7:AB38" si="12">Q7</f>
        <v>Y</v>
      </c>
      <c r="AC7" s="654" t="str">
        <f t="shared" ref="AC7:AC53" si="13">D7</f>
        <v>311 Service Center Analyst</v>
      </c>
      <c r="AD7" s="653" t="str">
        <f t="shared" ref="AD7:AD38" si="14">C7</f>
        <v>51</v>
      </c>
      <c r="AE7" s="655" t="str">
        <f t="shared" ref="AE7:AE38" si="15">LEFT(A7,1)</f>
        <v>E</v>
      </c>
      <c r="AF7" s="656">
        <f t="shared" ref="AF7:AF38" si="16">IF($AE7="N",ROUND(T7,3),IF($AE7="E",ROUNDUP(T7/2080,3),"check"))</f>
        <v>39.061</v>
      </c>
      <c r="AG7" s="656">
        <f t="shared" ref="AG7:AG38" si="17">IF($AE7="N",ROUND(U7,3),IF($AE7="E",ROUNDUP(U7/2080,3),"check"))</f>
        <v>41.024999999999999</v>
      </c>
      <c r="AH7" s="656">
        <f t="shared" ref="AH7:AH38" si="18">IF($AE7="N",ROUND(V7,3),IF($AE7="E",ROUNDUP(V7/2080,3),"check"))</f>
        <v>43.241999999999997</v>
      </c>
      <c r="AI7" s="656">
        <f t="shared" ref="AI7:AI38" si="19">IF($AE7="N",ROUND(W7,3),IF($AE7="E",ROUNDUP(W7/2080,3),"check"))</f>
        <v>45.46</v>
      </c>
      <c r="AJ7" s="656">
        <f t="shared" ref="AJ7:AJ38" si="20">IF($AE7="N",ROUND(X7,3),IF($AE7="E",ROUNDUP(X7/2080,3),"check"))</f>
        <v>47.781999999999996</v>
      </c>
      <c r="AK7" s="656">
        <f t="shared" ref="AK7:AK38" si="21">IF($AE7="N",ROUND(Y7,3),IF($AE7="E",ROUNDUP(Y7/2080,3),"check"))</f>
        <v>50.689</v>
      </c>
      <c r="AL7" s="656">
        <f t="shared" ref="AL7:AL38" si="22">IF($AE7="N",ROUND(Z7,3),IF($AE7="E",ROUNDUP(Z7/2080,3),"check"))</f>
        <v>53.595999999999997</v>
      </c>
    </row>
    <row r="8" spans="1:39" ht="15" hidden="1" customHeight="1">
      <c r="A8" s="377" t="s">
        <v>91</v>
      </c>
      <c r="B8" s="377" t="s">
        <v>253</v>
      </c>
      <c r="C8" s="377" t="s">
        <v>254</v>
      </c>
      <c r="D8" s="276" t="s">
        <v>255</v>
      </c>
      <c r="E8" s="277">
        <v>358</v>
      </c>
      <c r="F8" s="278">
        <v>7</v>
      </c>
      <c r="G8" s="380">
        <f t="shared" ca="1" si="1"/>
        <v>29.955796247424619</v>
      </c>
      <c r="H8" s="380">
        <f t="shared" ca="1" si="2"/>
        <v>31.689614657167699</v>
      </c>
      <c r="I8" s="380">
        <f t="shared" ca="1" si="3"/>
        <v>33.324824206998876</v>
      </c>
      <c r="J8" s="380">
        <f t="shared" ca="1" si="4"/>
        <v>35.186723838125324</v>
      </c>
      <c r="K8" s="380">
        <f t="shared" ca="1" si="5"/>
        <v>37.088708910456411</v>
      </c>
      <c r="L8" s="380">
        <f t="shared" ca="1" si="6"/>
        <v>39.347316183849607</v>
      </c>
      <c r="M8" s="380">
        <f t="shared" ca="1" si="7"/>
        <v>41.605923457242774</v>
      </c>
      <c r="N8" s="380" t="s">
        <v>633</v>
      </c>
      <c r="O8" s="441"/>
      <c r="P8" s="451" t="str">
        <f t="shared" si="8"/>
        <v>00003C</v>
      </c>
      <c r="Q8" s="452" t="s">
        <v>826</v>
      </c>
      <c r="R8" s="451" t="str">
        <f t="shared" si="9"/>
        <v>311 Training Coordinator</v>
      </c>
      <c r="S8" s="452" t="str">
        <f t="shared" si="10"/>
        <v>16</v>
      </c>
      <c r="T8" s="453" cm="1">
        <f t="array" aca="1" ref="T8" ca="1">IF($Q8="Y",VLOOKUP($P8,INDIRECT($Q$3),T$5,0)*INDIRECT($P$2),VLOOKUP($P8,INDIRECT($Q$3),T$5,0))</f>
        <v>29.955796247424619</v>
      </c>
      <c r="U8" s="453" cm="1">
        <f t="array" aca="1" ref="U8" ca="1">IF($Q8="Y",VLOOKUP($P8,INDIRECT($Q$3),U$5,0)*INDIRECT($P$2),VLOOKUP($P8,INDIRECT($Q$3),U$5,0))</f>
        <v>31.689614657167699</v>
      </c>
      <c r="V8" s="453" cm="1">
        <f t="array" aca="1" ref="V8" ca="1">IF($Q8="Y",VLOOKUP($P8,INDIRECT($Q$3),V$5,0)*INDIRECT($P$2),VLOOKUP($P8,INDIRECT($Q$3),V$5,0))</f>
        <v>33.324824206998876</v>
      </c>
      <c r="W8" s="453" cm="1">
        <f t="array" aca="1" ref="W8" ca="1">IF($Q8="Y",VLOOKUP($P8,INDIRECT($Q$3),W$5,0)*INDIRECT($P$2),VLOOKUP($P8,INDIRECT($Q$3),W$5,0))</f>
        <v>35.186723838125324</v>
      </c>
      <c r="X8" s="453" cm="1">
        <f t="array" aca="1" ref="X8" ca="1">IF($Q8="Y",VLOOKUP($P8,INDIRECT($Q$3),X$5,0)*INDIRECT($P$2),VLOOKUP($P8,INDIRECT($Q$3),X$5,0))</f>
        <v>37.088708910456411</v>
      </c>
      <c r="Y8" s="453" cm="1">
        <f t="array" aca="1" ref="Y8" ca="1">IF($Q8="Y",VLOOKUP($P8,INDIRECT($Q$3),Y$5,0)*INDIRECT($P$2),VLOOKUP($P8,INDIRECT($Q$3),Y$5,0))</f>
        <v>39.347316183849607</v>
      </c>
      <c r="Z8" s="453" cm="1">
        <f t="array" aca="1" ref="Z8" ca="1">IF($Q8="Y",VLOOKUP($P8,INDIRECT($Q$3),Z$5,0)*INDIRECT($P$2),VLOOKUP($P8,INDIRECT($Q$3),Z$5,0))</f>
        <v>41.605923457242774</v>
      </c>
      <c r="AA8" s="452" t="str">
        <f t="shared" si="11"/>
        <v>00003C</v>
      </c>
      <c r="AB8" s="452" t="str">
        <f t="shared" si="12"/>
        <v>Y</v>
      </c>
      <c r="AC8" s="454" t="str">
        <f t="shared" si="13"/>
        <v>311 Training Coordinator</v>
      </c>
      <c r="AD8" s="452" t="str">
        <f t="shared" si="14"/>
        <v>16</v>
      </c>
      <c r="AE8" s="455" t="str">
        <f t="shared" si="15"/>
        <v>N</v>
      </c>
      <c r="AF8" s="453">
        <f t="shared" ca="1" si="16"/>
        <v>29.956</v>
      </c>
      <c r="AG8" s="453">
        <f t="shared" ca="1" si="17"/>
        <v>31.69</v>
      </c>
      <c r="AH8" s="453">
        <f t="shared" ca="1" si="18"/>
        <v>33.325000000000003</v>
      </c>
      <c r="AI8" s="453">
        <f t="shared" ca="1" si="19"/>
        <v>35.186999999999998</v>
      </c>
      <c r="AJ8" s="453">
        <f t="shared" ca="1" si="20"/>
        <v>37.088999999999999</v>
      </c>
      <c r="AK8" s="453">
        <f t="shared" ca="1" si="21"/>
        <v>39.347000000000001</v>
      </c>
      <c r="AL8" s="453">
        <f t="shared" ca="1" si="22"/>
        <v>41.606000000000002</v>
      </c>
      <c r="AM8" s="792"/>
    </row>
    <row r="9" spans="1:39" ht="15" hidden="1" customHeight="1">
      <c r="A9" s="272" t="s">
        <v>91</v>
      </c>
      <c r="B9" s="272" t="s">
        <v>1049</v>
      </c>
      <c r="C9" s="272" t="s">
        <v>856</v>
      </c>
      <c r="D9" s="260" t="s">
        <v>1048</v>
      </c>
      <c r="E9" s="265">
        <v>368</v>
      </c>
      <c r="F9" s="262">
        <v>8</v>
      </c>
      <c r="G9" s="285">
        <f t="shared" ca="1" si="1"/>
        <v>31.337324999999996</v>
      </c>
      <c r="H9" s="285">
        <f t="shared" ca="1" si="2"/>
        <v>33.055225</v>
      </c>
      <c r="I9" s="285">
        <f t="shared" ca="1" si="3"/>
        <v>34.772099999999995</v>
      </c>
      <c r="J9" s="285">
        <f t="shared" ca="1" si="4"/>
        <v>36.593525</v>
      </c>
      <c r="K9" s="285">
        <f t="shared" ca="1" si="5"/>
        <v>38.54</v>
      </c>
      <c r="L9" s="285">
        <f t="shared" ca="1" si="6"/>
        <v>40.954900000000002</v>
      </c>
      <c r="M9" s="285">
        <f t="shared" ca="1" si="7"/>
        <v>43.369799999999991</v>
      </c>
      <c r="N9" s="285"/>
      <c r="P9" s="409" t="str">
        <f t="shared" si="8"/>
        <v>59498C</v>
      </c>
      <c r="Q9" s="397" t="s">
        <v>826</v>
      </c>
      <c r="R9" s="409" t="str">
        <f t="shared" si="9"/>
        <v>911 Program Coordinator</v>
      </c>
      <c r="S9" s="397" t="str">
        <f t="shared" si="10"/>
        <v>90</v>
      </c>
      <c r="T9" s="394" cm="1">
        <f t="array" aca="1" ref="T9" ca="1">IF($Q9="Y",VLOOKUP($P9,INDIRECT($Q$3),T$5,0)*INDIRECT($P$2),VLOOKUP($P9,INDIRECT($Q$3),T$5,0))</f>
        <v>31.337324999999996</v>
      </c>
      <c r="U9" s="394" cm="1">
        <f t="array" aca="1" ref="U9" ca="1">IF($Q9="Y",VLOOKUP($P9,INDIRECT($Q$3),U$5,0)*INDIRECT($P$2),VLOOKUP($P9,INDIRECT($Q$3),U$5,0))</f>
        <v>33.055225</v>
      </c>
      <c r="V9" s="394" cm="1">
        <f t="array" aca="1" ref="V9" ca="1">IF($Q9="Y",VLOOKUP($P9,INDIRECT($Q$3),V$5,0)*INDIRECT($P$2),VLOOKUP($P9,INDIRECT($Q$3),V$5,0))</f>
        <v>34.772099999999995</v>
      </c>
      <c r="W9" s="394" cm="1">
        <f t="array" aca="1" ref="W9" ca="1">IF($Q9="Y",VLOOKUP($P9,INDIRECT($Q$3),W$5,0)*INDIRECT($P$2),VLOOKUP($P9,INDIRECT($Q$3),W$5,0))</f>
        <v>36.593525</v>
      </c>
      <c r="X9" s="394" cm="1">
        <f t="array" aca="1" ref="X9" ca="1">IF($Q9="Y",VLOOKUP($P9,INDIRECT($Q$3),X$5,0)*INDIRECT($P$2),VLOOKUP($P9,INDIRECT($Q$3),X$5,0))</f>
        <v>38.54</v>
      </c>
      <c r="Y9" s="394" cm="1">
        <f t="array" aca="1" ref="Y9" ca="1">IF($Q9="Y",VLOOKUP($P9,INDIRECT($Q$3),Y$5,0)*INDIRECT($P$2),VLOOKUP($P9,INDIRECT($Q$3),Y$5,0))</f>
        <v>40.954900000000002</v>
      </c>
      <c r="Z9" s="394" cm="1">
        <f t="array" aca="1" ref="Z9" ca="1">IF($Q9="Y",VLOOKUP($P9,INDIRECT($Q$3),Z$5,0)*INDIRECT($P$2),VLOOKUP($P9,INDIRECT($Q$3),Z$5,0))</f>
        <v>43.369799999999991</v>
      </c>
      <c r="AA9" s="406" t="str">
        <f t="shared" si="11"/>
        <v>59498C</v>
      </c>
      <c r="AB9" s="406" t="str">
        <f t="shared" si="12"/>
        <v>Y</v>
      </c>
      <c r="AC9" s="412" t="str">
        <f t="shared" si="13"/>
        <v>911 Program Coordinator</v>
      </c>
      <c r="AD9" s="406" t="str">
        <f t="shared" si="14"/>
        <v>90</v>
      </c>
      <c r="AE9" s="398" t="str">
        <f t="shared" si="15"/>
        <v>N</v>
      </c>
      <c r="AF9" s="403">
        <f t="shared" ca="1" si="16"/>
        <v>31.337</v>
      </c>
      <c r="AG9" s="403">
        <f t="shared" ca="1" si="17"/>
        <v>33.055</v>
      </c>
      <c r="AH9" s="403">
        <f t="shared" ca="1" si="18"/>
        <v>34.771999999999998</v>
      </c>
      <c r="AI9" s="403">
        <f t="shared" ca="1" si="19"/>
        <v>36.594000000000001</v>
      </c>
      <c r="AJ9" s="403">
        <f t="shared" ca="1" si="20"/>
        <v>38.54</v>
      </c>
      <c r="AK9" s="403">
        <f t="shared" ca="1" si="21"/>
        <v>40.954999999999998</v>
      </c>
      <c r="AL9" s="403">
        <f t="shared" ca="1" si="22"/>
        <v>43.37</v>
      </c>
      <c r="AM9"/>
    </row>
    <row r="10" spans="1:39" ht="15" hidden="1" customHeight="1">
      <c r="A10" s="259" t="s">
        <v>16</v>
      </c>
      <c r="B10" s="259" t="s">
        <v>437</v>
      </c>
      <c r="C10" s="259">
        <v>29</v>
      </c>
      <c r="D10" s="260" t="s">
        <v>420</v>
      </c>
      <c r="E10" s="770">
        <v>365</v>
      </c>
      <c r="F10" s="262">
        <v>8</v>
      </c>
      <c r="G10" s="285">
        <f t="shared" ca="1" si="1"/>
        <v>66489.453474193098</v>
      </c>
      <c r="H10" s="285">
        <f t="shared" ca="1" si="2"/>
        <v>70136.969902456549</v>
      </c>
      <c r="I10" s="285">
        <f t="shared" ca="1" si="3"/>
        <v>73781.408257784758</v>
      </c>
      <c r="J10" s="285">
        <f t="shared" ca="1" si="4"/>
        <v>77644.389791515219</v>
      </c>
      <c r="K10" s="285">
        <f t="shared" ca="1" si="5"/>
        <v>81772.085597676676</v>
      </c>
      <c r="L10" s="285">
        <f t="shared" ca="1" si="6"/>
        <v>86895.441505419934</v>
      </c>
      <c r="M10" s="285">
        <f t="shared" ca="1" si="7"/>
        <v>92018.797413163164</v>
      </c>
      <c r="N10" s="285"/>
      <c r="P10" s="409" t="str">
        <f t="shared" si="8"/>
        <v>00027C</v>
      </c>
      <c r="Q10" s="397" t="s">
        <v>826</v>
      </c>
      <c r="R10" s="409" t="str">
        <f t="shared" si="9"/>
        <v>911 Training and Quality Assurance Specialist</v>
      </c>
      <c r="S10" s="397">
        <f t="shared" si="10"/>
        <v>29</v>
      </c>
      <c r="T10" s="394" cm="1">
        <f t="array" aca="1" ref="T10" ca="1">IF($Q10="Y",VLOOKUP($P10,INDIRECT($Q$3),T$5,0)*INDIRECT($P$2),VLOOKUP($P10,INDIRECT($Q$3),T$5,0))</f>
        <v>66489.453474193098</v>
      </c>
      <c r="U10" s="394" cm="1">
        <f t="array" aca="1" ref="U10" ca="1">IF($Q10="Y",VLOOKUP($P10,INDIRECT($Q$3),U$5,0)*INDIRECT($P$2),VLOOKUP($P10,INDIRECT($Q$3),U$5,0))</f>
        <v>70136.969902456549</v>
      </c>
      <c r="V10" s="394" cm="1">
        <f t="array" aca="1" ref="V10" ca="1">IF($Q10="Y",VLOOKUP($P10,INDIRECT($Q$3),V$5,0)*INDIRECT($P$2),VLOOKUP($P10,INDIRECT($Q$3),V$5,0))</f>
        <v>73781.408257784758</v>
      </c>
      <c r="W10" s="394" cm="1">
        <f t="array" aca="1" ref="W10" ca="1">IF($Q10="Y",VLOOKUP($P10,INDIRECT($Q$3),W$5,0)*INDIRECT($P$2),VLOOKUP($P10,INDIRECT($Q$3),W$5,0))</f>
        <v>77644.389791515219</v>
      </c>
      <c r="X10" s="394" cm="1">
        <f t="array" aca="1" ref="X10" ca="1">IF($Q10="Y",VLOOKUP($P10,INDIRECT($Q$3),X$5,0)*INDIRECT($P$2),VLOOKUP($P10,INDIRECT($Q$3),X$5,0))</f>
        <v>81772.085597676676</v>
      </c>
      <c r="Y10" s="394" cm="1">
        <f t="array" aca="1" ref="Y10" ca="1">IF($Q10="Y",VLOOKUP($P10,INDIRECT($Q$3),Y$5,0)*INDIRECT($P$2),VLOOKUP($P10,INDIRECT($Q$3),Y$5,0))</f>
        <v>86895.441505419934</v>
      </c>
      <c r="Z10" s="394" cm="1">
        <f t="array" aca="1" ref="Z10" ca="1">IF($Q10="Y",VLOOKUP($P10,INDIRECT($Q$3),Z$5,0)*INDIRECT($P$2),VLOOKUP($P10,INDIRECT($Q$3),Z$5,0))</f>
        <v>92018.797413163164</v>
      </c>
      <c r="AA10" s="406" t="str">
        <f t="shared" si="11"/>
        <v>00027C</v>
      </c>
      <c r="AB10" s="406" t="str">
        <f t="shared" si="12"/>
        <v>Y</v>
      </c>
      <c r="AC10" s="412" t="str">
        <f t="shared" si="13"/>
        <v>911 Training and Quality Assurance Specialist</v>
      </c>
      <c r="AD10" s="406">
        <f t="shared" si="14"/>
        <v>29</v>
      </c>
      <c r="AE10" s="398" t="str">
        <f t="shared" si="15"/>
        <v>E</v>
      </c>
      <c r="AF10" s="403">
        <f t="shared" ca="1" si="16"/>
        <v>31.967000000000002</v>
      </c>
      <c r="AG10" s="403">
        <f t="shared" ca="1" si="17"/>
        <v>33.72</v>
      </c>
      <c r="AH10" s="403">
        <f t="shared" ca="1" si="18"/>
        <v>35.471999999999994</v>
      </c>
      <c r="AI10" s="403">
        <f t="shared" ca="1" si="19"/>
        <v>37.33</v>
      </c>
      <c r="AJ10" s="403">
        <f t="shared" ca="1" si="20"/>
        <v>39.314</v>
      </c>
      <c r="AK10" s="403">
        <f t="shared" ca="1" si="21"/>
        <v>41.777000000000001</v>
      </c>
      <c r="AL10" s="403">
        <f t="shared" ca="1" si="22"/>
        <v>44.239999999999995</v>
      </c>
      <c r="AM10"/>
    </row>
    <row r="11" spans="1:39" ht="15" hidden="1" customHeight="1">
      <c r="A11" s="259" t="s">
        <v>91</v>
      </c>
      <c r="B11" s="259" t="s">
        <v>256</v>
      </c>
      <c r="C11" s="259" t="s">
        <v>257</v>
      </c>
      <c r="D11" s="260" t="s">
        <v>258</v>
      </c>
      <c r="E11" s="265">
        <v>363</v>
      </c>
      <c r="F11" s="262">
        <v>8</v>
      </c>
      <c r="G11" s="285">
        <f t="shared" ca="1" si="1"/>
        <v>30.363413694867532</v>
      </c>
      <c r="H11" s="285">
        <f t="shared" ca="1" si="2"/>
        <v>31.896530791459941</v>
      </c>
      <c r="I11" s="285">
        <f t="shared" ca="1" si="3"/>
        <v>33.613148389961076</v>
      </c>
      <c r="J11" s="285">
        <f t="shared" ca="1" si="4"/>
        <v>35.393399227027338</v>
      </c>
      <c r="K11" s="285">
        <f t="shared" ca="1" si="5"/>
        <v>37.256521258503994</v>
      </c>
      <c r="L11" s="285">
        <f t="shared" ca="1" si="6"/>
        <v>39.519427842338352</v>
      </c>
      <c r="M11" s="285">
        <f t="shared" ca="1" si="7"/>
        <v>41.782334426172703</v>
      </c>
      <c r="N11" s="285"/>
      <c r="P11" s="409" t="str">
        <f t="shared" si="8"/>
        <v>00180C</v>
      </c>
      <c r="Q11" s="397" t="s">
        <v>826</v>
      </c>
      <c r="R11" s="409" t="str">
        <f t="shared" si="9"/>
        <v xml:space="preserve">Accountant I </v>
      </c>
      <c r="S11" s="397" t="str">
        <f t="shared" si="10"/>
        <v>25</v>
      </c>
      <c r="T11" s="394" cm="1">
        <f t="array" aca="1" ref="T11" ca="1">IF($Q11="Y",VLOOKUP($P11,INDIRECT($Q$3),T$5,0)*INDIRECT($P$2),VLOOKUP($P11,INDIRECT($Q$3),T$5,0))</f>
        <v>30.363413694867532</v>
      </c>
      <c r="U11" s="394" cm="1">
        <f t="array" aca="1" ref="U11" ca="1">IF($Q11="Y",VLOOKUP($P11,INDIRECT($Q$3),U$5,0)*INDIRECT($P$2),VLOOKUP($P11,INDIRECT($Q$3),U$5,0))</f>
        <v>31.896530791459941</v>
      </c>
      <c r="V11" s="394" cm="1">
        <f t="array" aca="1" ref="V11" ca="1">IF($Q11="Y",VLOOKUP($P11,INDIRECT($Q$3),V$5,0)*INDIRECT($P$2),VLOOKUP($P11,INDIRECT($Q$3),V$5,0))</f>
        <v>33.613148389961076</v>
      </c>
      <c r="W11" s="394" cm="1">
        <f t="array" aca="1" ref="W11" ca="1">IF($Q11="Y",VLOOKUP($P11,INDIRECT($Q$3),W$5,0)*INDIRECT($P$2),VLOOKUP($P11,INDIRECT($Q$3),W$5,0))</f>
        <v>35.393399227027338</v>
      </c>
      <c r="X11" s="394" cm="1">
        <f t="array" aca="1" ref="X11" ca="1">IF($Q11="Y",VLOOKUP($P11,INDIRECT($Q$3),X$5,0)*INDIRECT($P$2),VLOOKUP($P11,INDIRECT($Q$3),X$5,0))</f>
        <v>37.256521258503994</v>
      </c>
      <c r="Y11" s="394" cm="1">
        <f t="array" aca="1" ref="Y11" ca="1">IF($Q11="Y",VLOOKUP($P11,INDIRECT($Q$3),Y$5,0)*INDIRECT($P$2),VLOOKUP($P11,INDIRECT($Q$3),Y$5,0))</f>
        <v>39.519427842338352</v>
      </c>
      <c r="Z11" s="394" cm="1">
        <f t="array" aca="1" ref="Z11" ca="1">IF($Q11="Y",VLOOKUP($P11,INDIRECT($Q$3),Z$5,0)*INDIRECT($P$2),VLOOKUP($P11,INDIRECT($Q$3),Z$5,0))</f>
        <v>41.782334426172703</v>
      </c>
      <c r="AA11" s="406" t="str">
        <f t="shared" si="11"/>
        <v>00180C</v>
      </c>
      <c r="AB11" s="406" t="str">
        <f t="shared" si="12"/>
        <v>Y</v>
      </c>
      <c r="AC11" s="412" t="str">
        <f t="shared" si="13"/>
        <v xml:space="preserve">Accountant I </v>
      </c>
      <c r="AD11" s="406" t="str">
        <f t="shared" si="14"/>
        <v>25</v>
      </c>
      <c r="AE11" s="398" t="str">
        <f t="shared" si="15"/>
        <v>N</v>
      </c>
      <c r="AF11" s="403">
        <f t="shared" ca="1" si="16"/>
        <v>30.363</v>
      </c>
      <c r="AG11" s="403">
        <f t="shared" ca="1" si="17"/>
        <v>31.896999999999998</v>
      </c>
      <c r="AH11" s="403">
        <f t="shared" ca="1" si="18"/>
        <v>33.613</v>
      </c>
      <c r="AI11" s="403">
        <f t="shared" ca="1" si="19"/>
        <v>35.393000000000001</v>
      </c>
      <c r="AJ11" s="403">
        <f t="shared" ca="1" si="20"/>
        <v>37.256999999999998</v>
      </c>
      <c r="AK11" s="403">
        <f t="shared" ca="1" si="21"/>
        <v>39.518999999999998</v>
      </c>
      <c r="AL11" s="403">
        <f t="shared" ca="1" si="22"/>
        <v>41.781999999999996</v>
      </c>
      <c r="AM11"/>
    </row>
    <row r="12" spans="1:39" ht="15" hidden="1" customHeight="1">
      <c r="A12" s="259" t="s">
        <v>16</v>
      </c>
      <c r="B12" s="259" t="s">
        <v>17</v>
      </c>
      <c r="C12" s="259">
        <v>40</v>
      </c>
      <c r="D12" s="260" t="s">
        <v>18</v>
      </c>
      <c r="E12" s="265">
        <v>420</v>
      </c>
      <c r="F12" s="262">
        <v>9</v>
      </c>
      <c r="G12" s="285">
        <f t="shared" ca="1" si="1"/>
        <v>71719.099391171665</v>
      </c>
      <c r="H12" s="285">
        <f t="shared" ca="1" si="2"/>
        <v>75535.909830873512</v>
      </c>
      <c r="I12" s="285">
        <f t="shared" ca="1" si="3"/>
        <v>79752.869752156999</v>
      </c>
      <c r="J12" s="285">
        <f t="shared" ca="1" si="4"/>
        <v>84102.186809655948</v>
      </c>
      <c r="K12" s="285">
        <f t="shared" ca="1" si="5"/>
        <v>88534.61183640646</v>
      </c>
      <c r="L12" s="285">
        <f t="shared" ca="1" si="6"/>
        <v>93831.214183151038</v>
      </c>
      <c r="M12" s="285">
        <f t="shared" ca="1" si="7"/>
        <v>99127.816529895703</v>
      </c>
      <c r="N12" s="285"/>
      <c r="P12" s="409" t="str">
        <f t="shared" si="8"/>
        <v>00220C</v>
      </c>
      <c r="Q12" s="397" t="s">
        <v>826</v>
      </c>
      <c r="R12" s="409" t="str">
        <f t="shared" si="9"/>
        <v xml:space="preserve">Accountant II </v>
      </c>
      <c r="S12" s="397">
        <f t="shared" si="10"/>
        <v>40</v>
      </c>
      <c r="T12" s="394" cm="1">
        <f t="array" aca="1" ref="T12" ca="1">IF($Q12="Y",VLOOKUP($P12,INDIRECT($Q$3),T$5,0)*INDIRECT($P$2),VLOOKUP($P12,INDIRECT($Q$3),T$5,0))</f>
        <v>71719.099391171665</v>
      </c>
      <c r="U12" s="394" cm="1">
        <f t="array" aca="1" ref="U12" ca="1">IF($Q12="Y",VLOOKUP($P12,INDIRECT($Q$3),U$5,0)*INDIRECT($P$2),VLOOKUP($P12,INDIRECT($Q$3),U$5,0))</f>
        <v>75535.909830873512</v>
      </c>
      <c r="V12" s="394" cm="1">
        <f t="array" aca="1" ref="V12" ca="1">IF($Q12="Y",VLOOKUP($P12,INDIRECT($Q$3),V$5,0)*INDIRECT($P$2),VLOOKUP($P12,INDIRECT($Q$3),V$5,0))</f>
        <v>79752.869752156999</v>
      </c>
      <c r="W12" s="394" cm="1">
        <f t="array" aca="1" ref="W12" ca="1">IF($Q12="Y",VLOOKUP($P12,INDIRECT($Q$3),W$5,0)*INDIRECT($P$2),VLOOKUP($P12,INDIRECT($Q$3),W$5,0))</f>
        <v>84102.186809655948</v>
      </c>
      <c r="X12" s="394" cm="1">
        <f t="array" aca="1" ref="X12" ca="1">IF($Q12="Y",VLOOKUP($P12,INDIRECT($Q$3),X$5,0)*INDIRECT($P$2),VLOOKUP($P12,INDIRECT($Q$3),X$5,0))</f>
        <v>88534.61183640646</v>
      </c>
      <c r="Y12" s="394" cm="1">
        <f t="array" aca="1" ref="Y12" ca="1">IF($Q12="Y",VLOOKUP($P12,INDIRECT($Q$3),Y$5,0)*INDIRECT($P$2),VLOOKUP($P12,INDIRECT($Q$3),Y$5,0))</f>
        <v>93831.214183151038</v>
      </c>
      <c r="Z12" s="394" cm="1">
        <f t="array" aca="1" ref="Z12" ca="1">IF($Q12="Y",VLOOKUP($P12,INDIRECT($Q$3),Z$5,0)*INDIRECT($P$2),VLOOKUP($P12,INDIRECT($Q$3),Z$5,0))</f>
        <v>99127.816529895703</v>
      </c>
      <c r="AA12" s="406" t="str">
        <f t="shared" si="11"/>
        <v>00220C</v>
      </c>
      <c r="AB12" s="406" t="str">
        <f t="shared" si="12"/>
        <v>Y</v>
      </c>
      <c r="AC12" s="412" t="str">
        <f t="shared" si="13"/>
        <v xml:space="preserve">Accountant II </v>
      </c>
      <c r="AD12" s="406">
        <f t="shared" si="14"/>
        <v>40</v>
      </c>
      <c r="AE12" s="398" t="str">
        <f t="shared" si="15"/>
        <v>E</v>
      </c>
      <c r="AF12" s="403">
        <f t="shared" ca="1" si="16"/>
        <v>34.480999999999995</v>
      </c>
      <c r="AG12" s="403">
        <f t="shared" ca="1" si="17"/>
        <v>36.315999999999995</v>
      </c>
      <c r="AH12" s="403">
        <f t="shared" ca="1" si="18"/>
        <v>38.342999999999996</v>
      </c>
      <c r="AI12" s="403">
        <f t="shared" ca="1" si="19"/>
        <v>40.433999999999997</v>
      </c>
      <c r="AJ12" s="403">
        <f t="shared" ca="1" si="20"/>
        <v>42.564999999999998</v>
      </c>
      <c r="AK12" s="403">
        <f t="shared" ca="1" si="21"/>
        <v>45.111999999999995</v>
      </c>
      <c r="AL12" s="403">
        <f t="shared" ca="1" si="22"/>
        <v>47.657999999999994</v>
      </c>
      <c r="AM12"/>
    </row>
    <row r="13" spans="1:39" ht="15" hidden="1" customHeight="1">
      <c r="A13" s="256" t="s">
        <v>16</v>
      </c>
      <c r="B13" s="256" t="s">
        <v>436</v>
      </c>
      <c r="C13" s="256">
        <v>35</v>
      </c>
      <c r="D13" s="276" t="s">
        <v>431</v>
      </c>
      <c r="E13" s="277">
        <v>378</v>
      </c>
      <c r="F13" s="278">
        <v>8</v>
      </c>
      <c r="G13" s="380">
        <f t="shared" ca="1" si="1"/>
        <v>66489.453474193098</v>
      </c>
      <c r="H13" s="380">
        <f t="shared" ca="1" si="2"/>
        <v>70136.969902456549</v>
      </c>
      <c r="I13" s="380">
        <f t="shared" ca="1" si="3"/>
        <v>73781.408257784758</v>
      </c>
      <c r="J13" s="380">
        <f t="shared" ca="1" si="4"/>
        <v>77644.389791515219</v>
      </c>
      <c r="K13" s="380">
        <f t="shared" ca="1" si="5"/>
        <v>81772.085597676676</v>
      </c>
      <c r="L13" s="380">
        <f t="shared" ca="1" si="6"/>
        <v>87409.96835061493</v>
      </c>
      <c r="M13" s="380">
        <f t="shared" ca="1" si="7"/>
        <v>93047.851103553214</v>
      </c>
      <c r="N13" s="380" t="s">
        <v>633</v>
      </c>
      <c r="O13" s="441"/>
      <c r="P13" s="451" t="str">
        <f t="shared" si="8"/>
        <v>00005C</v>
      </c>
      <c r="Q13" s="452" t="s">
        <v>826</v>
      </c>
      <c r="R13" s="451" t="str">
        <f t="shared" si="9"/>
        <v>ADA Language Access Specialist</v>
      </c>
      <c r="S13" s="452">
        <f t="shared" si="10"/>
        <v>35</v>
      </c>
      <c r="T13" s="453" cm="1">
        <f t="array" aca="1" ref="T13" ca="1">IF($Q13="Y",VLOOKUP($P13,INDIRECT($Q$3),T$5,0)*INDIRECT($P$2),VLOOKUP($P13,INDIRECT($Q$3),T$5,0))</f>
        <v>66489.453474193098</v>
      </c>
      <c r="U13" s="453" cm="1">
        <f t="array" aca="1" ref="U13" ca="1">IF($Q13="Y",VLOOKUP($P13,INDIRECT($Q$3),U$5,0)*INDIRECT($P$2),VLOOKUP($P13,INDIRECT($Q$3),U$5,0))</f>
        <v>70136.969902456549</v>
      </c>
      <c r="V13" s="453" cm="1">
        <f t="array" aca="1" ref="V13" ca="1">IF($Q13="Y",VLOOKUP($P13,INDIRECT($Q$3),V$5,0)*INDIRECT($P$2),VLOOKUP($P13,INDIRECT($Q$3),V$5,0))</f>
        <v>73781.408257784758</v>
      </c>
      <c r="W13" s="453" cm="1">
        <f t="array" aca="1" ref="W13" ca="1">IF($Q13="Y",VLOOKUP($P13,INDIRECT($Q$3),W$5,0)*INDIRECT($P$2),VLOOKUP($P13,INDIRECT($Q$3),W$5,0))</f>
        <v>77644.389791515219</v>
      </c>
      <c r="X13" s="453" cm="1">
        <f t="array" aca="1" ref="X13" ca="1">IF($Q13="Y",VLOOKUP($P13,INDIRECT($Q$3),X$5,0)*INDIRECT($P$2),VLOOKUP($P13,INDIRECT($Q$3),X$5,0))</f>
        <v>81772.085597676676</v>
      </c>
      <c r="Y13" s="453" cm="1">
        <f t="array" aca="1" ref="Y13" ca="1">IF($Q13="Y",VLOOKUP($P13,INDIRECT($Q$3),Y$5,0)*INDIRECT($P$2),VLOOKUP($P13,INDIRECT($Q$3),Y$5,0))</f>
        <v>87409.96835061493</v>
      </c>
      <c r="Z13" s="453" cm="1">
        <f t="array" aca="1" ref="Z13" ca="1">IF($Q13="Y",VLOOKUP($P13,INDIRECT($Q$3),Z$5,0)*INDIRECT($P$2),VLOOKUP($P13,INDIRECT($Q$3),Z$5,0))</f>
        <v>93047.851103553214</v>
      </c>
      <c r="AA13" s="452" t="str">
        <f t="shared" si="11"/>
        <v>00005C</v>
      </c>
      <c r="AB13" s="452" t="str">
        <f t="shared" si="12"/>
        <v>Y</v>
      </c>
      <c r="AC13" s="454" t="str">
        <f t="shared" si="13"/>
        <v>ADA Language Access Specialist</v>
      </c>
      <c r="AD13" s="452">
        <f t="shared" si="14"/>
        <v>35</v>
      </c>
      <c r="AE13" s="455" t="str">
        <f t="shared" si="15"/>
        <v>E</v>
      </c>
      <c r="AF13" s="453">
        <f t="shared" ca="1" si="16"/>
        <v>31.967000000000002</v>
      </c>
      <c r="AG13" s="453">
        <f t="shared" ca="1" si="17"/>
        <v>33.72</v>
      </c>
      <c r="AH13" s="453">
        <f t="shared" ca="1" si="18"/>
        <v>35.471999999999994</v>
      </c>
      <c r="AI13" s="453">
        <f t="shared" ca="1" si="19"/>
        <v>37.33</v>
      </c>
      <c r="AJ13" s="453">
        <f t="shared" ca="1" si="20"/>
        <v>39.314</v>
      </c>
      <c r="AK13" s="453">
        <f t="shared" ca="1" si="21"/>
        <v>42.024999999999999</v>
      </c>
      <c r="AL13" s="453">
        <f t="shared" ca="1" si="22"/>
        <v>44.734999999999999</v>
      </c>
      <c r="AM13"/>
    </row>
    <row r="14" spans="1:39" ht="15" hidden="1" customHeight="1">
      <c r="A14" s="272" t="s">
        <v>91</v>
      </c>
      <c r="B14" s="272" t="s">
        <v>259</v>
      </c>
      <c r="C14" s="272" t="s">
        <v>260</v>
      </c>
      <c r="D14" s="273" t="s">
        <v>261</v>
      </c>
      <c r="E14" s="265">
        <v>343</v>
      </c>
      <c r="F14" s="262">
        <v>7</v>
      </c>
      <c r="G14" s="285">
        <f t="shared" ca="1" si="1"/>
        <v>28.397249529084174</v>
      </c>
      <c r="H14" s="285">
        <f t="shared" ca="1" si="2"/>
        <v>30.073364514431141</v>
      </c>
      <c r="I14" s="285">
        <f t="shared" ca="1" si="3"/>
        <v>31.625719566868796</v>
      </c>
      <c r="J14" s="285">
        <f t="shared" ca="1" si="4"/>
        <v>33.385252605332468</v>
      </c>
      <c r="K14" s="285">
        <f t="shared" ca="1" si="5"/>
        <v>35.146265486553467</v>
      </c>
      <c r="L14" s="285">
        <f t="shared" ca="1" si="6"/>
        <v>37.305676751421352</v>
      </c>
      <c r="M14" s="285">
        <f t="shared" ca="1" si="7"/>
        <v>39.465088016289251</v>
      </c>
      <c r="N14" s="285"/>
      <c r="P14" s="409" t="str">
        <f t="shared" si="8"/>
        <v>00330C</v>
      </c>
      <c r="Q14" s="397" t="s">
        <v>826</v>
      </c>
      <c r="R14" s="409" t="str">
        <f t="shared" si="9"/>
        <v xml:space="preserve">Administrative Analyst I </v>
      </c>
      <c r="S14" s="397" t="str">
        <f t="shared" si="10"/>
        <v>09</v>
      </c>
      <c r="T14" s="394" cm="1">
        <f t="array" aca="1" ref="T14" ca="1">IF($Q14="Y",VLOOKUP($P14,INDIRECT($Q$3),T$5,0)*INDIRECT($P$2),VLOOKUP($P14,INDIRECT($Q$3),T$5,0))</f>
        <v>28.397249529084174</v>
      </c>
      <c r="U14" s="394" cm="1">
        <f t="array" aca="1" ref="U14" ca="1">IF($Q14="Y",VLOOKUP($P14,INDIRECT($Q$3),U$5,0)*INDIRECT($P$2),VLOOKUP($P14,INDIRECT($Q$3),U$5,0))</f>
        <v>30.073364514431141</v>
      </c>
      <c r="V14" s="394" cm="1">
        <f t="array" aca="1" ref="V14" ca="1">IF($Q14="Y",VLOOKUP($P14,INDIRECT($Q$3),V$5,0)*INDIRECT($P$2),VLOOKUP($P14,INDIRECT($Q$3),V$5,0))</f>
        <v>31.625719566868796</v>
      </c>
      <c r="W14" s="394" cm="1">
        <f t="array" aca="1" ref="W14" ca="1">IF($Q14="Y",VLOOKUP($P14,INDIRECT($Q$3),W$5,0)*INDIRECT($P$2),VLOOKUP($P14,INDIRECT($Q$3),W$5,0))</f>
        <v>33.385252605332468</v>
      </c>
      <c r="X14" s="394" cm="1">
        <f t="array" aca="1" ref="X14" ca="1">IF($Q14="Y",VLOOKUP($P14,INDIRECT($Q$3),X$5,0)*INDIRECT($P$2),VLOOKUP($P14,INDIRECT($Q$3),X$5,0))</f>
        <v>35.146265486553467</v>
      </c>
      <c r="Y14" s="394" cm="1">
        <f t="array" aca="1" ref="Y14" ca="1">IF($Q14="Y",VLOOKUP($P14,INDIRECT($Q$3),Y$5,0)*INDIRECT($P$2),VLOOKUP($P14,INDIRECT($Q$3),Y$5,0))</f>
        <v>37.305676751421352</v>
      </c>
      <c r="Z14" s="394" cm="1">
        <f t="array" aca="1" ref="Z14" ca="1">IF($Q14="Y",VLOOKUP($P14,INDIRECT($Q$3),Z$5,0)*INDIRECT($P$2),VLOOKUP($P14,INDIRECT($Q$3),Z$5,0))</f>
        <v>39.465088016289251</v>
      </c>
      <c r="AA14" s="406" t="str">
        <f t="shared" si="11"/>
        <v>00330C</v>
      </c>
      <c r="AB14" s="406" t="str">
        <f t="shared" si="12"/>
        <v>Y</v>
      </c>
      <c r="AC14" s="412" t="str">
        <f t="shared" si="13"/>
        <v xml:space="preserve">Administrative Analyst I </v>
      </c>
      <c r="AD14" s="406" t="str">
        <f t="shared" si="14"/>
        <v>09</v>
      </c>
      <c r="AE14" s="398" t="str">
        <f t="shared" si="15"/>
        <v>N</v>
      </c>
      <c r="AF14" s="403">
        <f t="shared" ca="1" si="16"/>
        <v>28.396999999999998</v>
      </c>
      <c r="AG14" s="403">
        <f t="shared" ca="1" si="17"/>
        <v>30.073</v>
      </c>
      <c r="AH14" s="403">
        <f t="shared" ca="1" si="18"/>
        <v>31.626000000000001</v>
      </c>
      <c r="AI14" s="403">
        <f t="shared" ca="1" si="19"/>
        <v>33.384999999999998</v>
      </c>
      <c r="AJ14" s="403">
        <f t="shared" ca="1" si="20"/>
        <v>35.146000000000001</v>
      </c>
      <c r="AK14" s="403">
        <f t="shared" ca="1" si="21"/>
        <v>37.305999999999997</v>
      </c>
      <c r="AL14" s="403">
        <f t="shared" ca="1" si="22"/>
        <v>39.465000000000003</v>
      </c>
      <c r="AM14"/>
    </row>
    <row r="15" spans="1:39" ht="15" hidden="1" customHeight="1">
      <c r="A15" s="259" t="s">
        <v>16</v>
      </c>
      <c r="B15" s="259" t="s">
        <v>19</v>
      </c>
      <c r="C15" s="259" t="s">
        <v>20</v>
      </c>
      <c r="D15" s="260" t="s">
        <v>21</v>
      </c>
      <c r="E15" s="265">
        <v>393</v>
      </c>
      <c r="F15" s="262">
        <v>8</v>
      </c>
      <c r="G15" s="285">
        <f t="shared" ca="1" si="1"/>
        <v>67191.254103428611</v>
      </c>
      <c r="H15" s="285">
        <f t="shared" ca="1" si="2"/>
        <v>70838.770531692062</v>
      </c>
      <c r="I15" s="285">
        <f t="shared" ca="1" si="3"/>
        <v>74529.3799810489</v>
      </c>
      <c r="J15" s="285">
        <f t="shared" ca="1" si="4"/>
        <v>78521.640578059625</v>
      </c>
      <c r="K15" s="285">
        <f t="shared" ca="1" si="5"/>
        <v>82652.414457156294</v>
      </c>
      <c r="L15" s="285">
        <f t="shared" ca="1" si="6"/>
        <v>87778.235050233518</v>
      </c>
      <c r="M15" s="285">
        <f t="shared" ca="1" si="7"/>
        <v>92904.05564331077</v>
      </c>
      <c r="N15" s="285"/>
      <c r="P15" s="409" t="str">
        <f t="shared" si="8"/>
        <v>00350C</v>
      </c>
      <c r="Q15" s="397" t="s">
        <v>826</v>
      </c>
      <c r="R15" s="409" t="str">
        <f t="shared" si="9"/>
        <v>Administrative Analyst II</v>
      </c>
      <c r="S15" s="397" t="str">
        <f t="shared" si="10"/>
        <v>33B</v>
      </c>
      <c r="T15" s="394" cm="1">
        <f t="array" aca="1" ref="T15" ca="1">IF($Q15="Y",VLOOKUP($P15,INDIRECT($Q$3),T$5,0)*INDIRECT($P$2),VLOOKUP($P15,INDIRECT($Q$3),T$5,0))</f>
        <v>67191.254103428611</v>
      </c>
      <c r="U15" s="394" cm="1">
        <f t="array" aca="1" ref="U15" ca="1">IF($Q15="Y",VLOOKUP($P15,INDIRECT($Q$3),U$5,0)*INDIRECT($P$2),VLOOKUP($P15,INDIRECT($Q$3),U$5,0))</f>
        <v>70838.770531692062</v>
      </c>
      <c r="V15" s="394" cm="1">
        <f t="array" aca="1" ref="V15" ca="1">IF($Q15="Y",VLOOKUP($P15,INDIRECT($Q$3),V$5,0)*INDIRECT($P$2),VLOOKUP($P15,INDIRECT($Q$3),V$5,0))</f>
        <v>74529.3799810489</v>
      </c>
      <c r="W15" s="394" cm="1">
        <f t="array" aca="1" ref="W15" ca="1">IF($Q15="Y",VLOOKUP($P15,INDIRECT($Q$3),W$5,0)*INDIRECT($P$2),VLOOKUP($P15,INDIRECT($Q$3),W$5,0))</f>
        <v>78521.640578059625</v>
      </c>
      <c r="X15" s="394" cm="1">
        <f t="array" aca="1" ref="X15" ca="1">IF($Q15="Y",VLOOKUP($P15,INDIRECT($Q$3),X$5,0)*INDIRECT($P$2),VLOOKUP($P15,INDIRECT($Q$3),X$5,0))</f>
        <v>82652.414457156294</v>
      </c>
      <c r="Y15" s="394" cm="1">
        <f t="array" aca="1" ref="Y15" ca="1">IF($Q15="Y",VLOOKUP($P15,INDIRECT($Q$3),Y$5,0)*INDIRECT($P$2),VLOOKUP($P15,INDIRECT($Q$3),Y$5,0))</f>
        <v>87778.235050233518</v>
      </c>
      <c r="Z15" s="394" cm="1">
        <f t="array" aca="1" ref="Z15" ca="1">IF($Q15="Y",VLOOKUP($P15,INDIRECT($Q$3),Z$5,0)*INDIRECT($P$2),VLOOKUP($P15,INDIRECT($Q$3),Z$5,0))</f>
        <v>92904.05564331077</v>
      </c>
      <c r="AA15" s="406" t="str">
        <f t="shared" si="11"/>
        <v>00350C</v>
      </c>
      <c r="AB15" s="406" t="str">
        <f t="shared" si="12"/>
        <v>Y</v>
      </c>
      <c r="AC15" s="412" t="str">
        <f t="shared" si="13"/>
        <v>Administrative Analyst II</v>
      </c>
      <c r="AD15" s="406" t="str">
        <f t="shared" si="14"/>
        <v>33B</v>
      </c>
      <c r="AE15" s="398" t="str">
        <f t="shared" si="15"/>
        <v>E</v>
      </c>
      <c r="AF15" s="403">
        <f t="shared" ca="1" si="16"/>
        <v>32.303999999999995</v>
      </c>
      <c r="AG15" s="403">
        <f t="shared" ca="1" si="17"/>
        <v>34.058</v>
      </c>
      <c r="AH15" s="403">
        <f t="shared" ca="1" si="18"/>
        <v>35.832000000000001</v>
      </c>
      <c r="AI15" s="403">
        <f t="shared" ca="1" si="19"/>
        <v>37.750999999999998</v>
      </c>
      <c r="AJ15" s="403">
        <f t="shared" ca="1" si="20"/>
        <v>39.736999999999995</v>
      </c>
      <c r="AK15" s="403">
        <f t="shared" ca="1" si="21"/>
        <v>42.201999999999998</v>
      </c>
      <c r="AL15" s="403">
        <f t="shared" ca="1" si="22"/>
        <v>44.665999999999997</v>
      </c>
      <c r="AM15"/>
    </row>
    <row r="16" spans="1:39" ht="15" hidden="1" customHeight="1">
      <c r="A16" s="259" t="s">
        <v>91</v>
      </c>
      <c r="B16" s="286" t="s">
        <v>264</v>
      </c>
      <c r="C16" s="259" t="s">
        <v>254</v>
      </c>
      <c r="D16" s="268" t="s">
        <v>265</v>
      </c>
      <c r="E16" s="265">
        <v>353</v>
      </c>
      <c r="F16" s="262">
        <v>7</v>
      </c>
      <c r="G16" s="285">
        <f t="shared" ca="1" si="1"/>
        <v>29.955796247424619</v>
      </c>
      <c r="H16" s="285">
        <f t="shared" ca="1" si="2"/>
        <v>31.689614657167699</v>
      </c>
      <c r="I16" s="285">
        <f t="shared" ca="1" si="3"/>
        <v>33.324824206998876</v>
      </c>
      <c r="J16" s="285">
        <f t="shared" ca="1" si="4"/>
        <v>35.186723838125324</v>
      </c>
      <c r="K16" s="285">
        <f t="shared" ca="1" si="5"/>
        <v>37.088708910456411</v>
      </c>
      <c r="L16" s="285">
        <f t="shared" ca="1" si="6"/>
        <v>39.347316183849607</v>
      </c>
      <c r="M16" s="285">
        <f t="shared" ca="1" si="7"/>
        <v>41.605923457242774</v>
      </c>
      <c r="N16" s="285"/>
      <c r="P16" s="409" t="str">
        <f t="shared" si="8"/>
        <v>00356C</v>
      </c>
      <c r="Q16" s="397" t="s">
        <v>826</v>
      </c>
      <c r="R16" s="409" t="str">
        <f t="shared" si="9"/>
        <v xml:space="preserve">Administrative Assistant to the Director </v>
      </c>
      <c r="S16" s="397" t="str">
        <f t="shared" si="10"/>
        <v>16</v>
      </c>
      <c r="T16" s="394" cm="1">
        <f t="array" aca="1" ref="T16" ca="1">IF($Q16="Y",VLOOKUP($P16,INDIRECT($Q$3),T$5,0)*INDIRECT($P$2),VLOOKUP($P16,INDIRECT($Q$3),T$5,0))</f>
        <v>29.955796247424619</v>
      </c>
      <c r="U16" s="394" cm="1">
        <f t="array" aca="1" ref="U16" ca="1">IF($Q16="Y",VLOOKUP($P16,INDIRECT($Q$3),U$5,0)*INDIRECT($P$2),VLOOKUP($P16,INDIRECT($Q$3),U$5,0))</f>
        <v>31.689614657167699</v>
      </c>
      <c r="V16" s="394" cm="1">
        <f t="array" aca="1" ref="V16" ca="1">IF($Q16="Y",VLOOKUP($P16,INDIRECT($Q$3),V$5,0)*INDIRECT($P$2),VLOOKUP($P16,INDIRECT($Q$3),V$5,0))</f>
        <v>33.324824206998876</v>
      </c>
      <c r="W16" s="394" cm="1">
        <f t="array" aca="1" ref="W16" ca="1">IF($Q16="Y",VLOOKUP($P16,INDIRECT($Q$3),W$5,0)*INDIRECT($P$2),VLOOKUP($P16,INDIRECT($Q$3),W$5,0))</f>
        <v>35.186723838125324</v>
      </c>
      <c r="X16" s="394" cm="1">
        <f t="array" aca="1" ref="X16" ca="1">IF($Q16="Y",VLOOKUP($P16,INDIRECT($Q$3),X$5,0)*INDIRECT($P$2),VLOOKUP($P16,INDIRECT($Q$3),X$5,0))</f>
        <v>37.088708910456411</v>
      </c>
      <c r="Y16" s="394" cm="1">
        <f t="array" aca="1" ref="Y16" ca="1">IF($Q16="Y",VLOOKUP($P16,INDIRECT($Q$3),Y$5,0)*INDIRECT($P$2),VLOOKUP($P16,INDIRECT($Q$3),Y$5,0))</f>
        <v>39.347316183849607</v>
      </c>
      <c r="Z16" s="394" cm="1">
        <f t="array" aca="1" ref="Z16" ca="1">IF($Q16="Y",VLOOKUP($P16,INDIRECT($Q$3),Z$5,0)*INDIRECT($P$2),VLOOKUP($P16,INDIRECT($Q$3),Z$5,0))</f>
        <v>41.605923457242774</v>
      </c>
      <c r="AA16" s="406" t="str">
        <f t="shared" si="11"/>
        <v>00356C</v>
      </c>
      <c r="AB16" s="406" t="str">
        <f t="shared" si="12"/>
        <v>Y</v>
      </c>
      <c r="AC16" s="412" t="str">
        <f t="shared" si="13"/>
        <v xml:space="preserve">Administrative Assistant to the Director </v>
      </c>
      <c r="AD16" s="406" t="str">
        <f t="shared" si="14"/>
        <v>16</v>
      </c>
      <c r="AE16" s="398" t="str">
        <f t="shared" si="15"/>
        <v>N</v>
      </c>
      <c r="AF16" s="403">
        <f t="shared" ca="1" si="16"/>
        <v>29.956</v>
      </c>
      <c r="AG16" s="403">
        <f t="shared" ca="1" si="17"/>
        <v>31.69</v>
      </c>
      <c r="AH16" s="403">
        <f t="shared" ca="1" si="18"/>
        <v>33.325000000000003</v>
      </c>
      <c r="AI16" s="403">
        <f t="shared" ca="1" si="19"/>
        <v>35.186999999999998</v>
      </c>
      <c r="AJ16" s="403">
        <f t="shared" ca="1" si="20"/>
        <v>37.088999999999999</v>
      </c>
      <c r="AK16" s="403">
        <f t="shared" ca="1" si="21"/>
        <v>39.347000000000001</v>
      </c>
      <c r="AL16" s="403">
        <f t="shared" ca="1" si="22"/>
        <v>41.606000000000002</v>
      </c>
      <c r="AM16"/>
    </row>
    <row r="17" spans="1:39" ht="15" hidden="1" customHeight="1">
      <c r="A17" s="259" t="s">
        <v>91</v>
      </c>
      <c r="B17" s="286" t="s">
        <v>969</v>
      </c>
      <c r="C17" s="259" t="s">
        <v>856</v>
      </c>
      <c r="D17" s="268" t="s">
        <v>970</v>
      </c>
      <c r="E17" s="265">
        <v>363</v>
      </c>
      <c r="F17" s="262">
        <v>8</v>
      </c>
      <c r="G17" s="285">
        <f t="shared" ca="1" si="1"/>
        <v>31.337150229189728</v>
      </c>
      <c r="H17" s="285">
        <f t="shared" ca="1" si="2"/>
        <v>33.055247670448203</v>
      </c>
      <c r="I17" s="285">
        <f t="shared" ca="1" si="3"/>
        <v>34.771865268949334</v>
      </c>
      <c r="J17" s="285">
        <f t="shared" ca="1" si="4"/>
        <v>36.593551703220797</v>
      </c>
      <c r="K17" s="285">
        <f t="shared" ca="1" si="5"/>
        <v>38.539544929107841</v>
      </c>
      <c r="L17" s="285">
        <f t="shared" ca="1" si="6"/>
        <v>40.954825002293319</v>
      </c>
      <c r="M17" s="285">
        <f t="shared" ca="1" si="7"/>
        <v>43.370105075478762</v>
      </c>
      <c r="N17" s="285"/>
      <c r="P17" s="409" t="str">
        <f t="shared" si="8"/>
        <v>59481C</v>
      </c>
      <c r="Q17" s="397" t="s">
        <v>826</v>
      </c>
      <c r="R17" s="409" t="str">
        <f t="shared" si="9"/>
        <v>Administrative Program Coordinator</v>
      </c>
      <c r="S17" s="397" t="str">
        <f t="shared" si="10"/>
        <v>90</v>
      </c>
      <c r="T17" s="394" cm="1">
        <f t="array" aca="1" ref="T17" ca="1">IF($Q17="Y",VLOOKUP($P17,INDIRECT($Q$3),T$5,0)*INDIRECT($P$2),VLOOKUP($P17,INDIRECT($Q$3),T$5,0))</f>
        <v>31.337150229189728</v>
      </c>
      <c r="U17" s="394" cm="1">
        <f t="array" aca="1" ref="U17" ca="1">IF($Q17="Y",VLOOKUP($P17,INDIRECT($Q$3),U$5,0)*INDIRECT($P$2),VLOOKUP($P17,INDIRECT($Q$3),U$5,0))</f>
        <v>33.055247670448203</v>
      </c>
      <c r="V17" s="394" cm="1">
        <f t="array" aca="1" ref="V17" ca="1">IF($Q17="Y",VLOOKUP($P17,INDIRECT($Q$3),V$5,0)*INDIRECT($P$2),VLOOKUP($P17,INDIRECT($Q$3),V$5,0))</f>
        <v>34.771865268949334</v>
      </c>
      <c r="W17" s="394" cm="1">
        <f t="array" aca="1" ref="W17" ca="1">IF($Q17="Y",VLOOKUP($P17,INDIRECT($Q$3),W$5,0)*INDIRECT($P$2),VLOOKUP($P17,INDIRECT($Q$3),W$5,0))</f>
        <v>36.593551703220797</v>
      </c>
      <c r="X17" s="394" cm="1">
        <f t="array" aca="1" ref="X17" ca="1">IF($Q17="Y",VLOOKUP($P17,INDIRECT($Q$3),X$5,0)*INDIRECT($P$2),VLOOKUP($P17,INDIRECT($Q$3),X$5,0))</f>
        <v>38.539544929107841</v>
      </c>
      <c r="Y17" s="394" cm="1">
        <f t="array" aca="1" ref="Y17" ca="1">IF($Q17="Y",VLOOKUP($P17,INDIRECT($Q$3),Y$5,0)*INDIRECT($P$2),VLOOKUP($P17,INDIRECT($Q$3),Y$5,0))</f>
        <v>40.954825002293319</v>
      </c>
      <c r="Z17" s="394" cm="1">
        <f t="array" aca="1" ref="Z17" ca="1">IF($Q17="Y",VLOOKUP($P17,INDIRECT($Q$3),Z$5,0)*INDIRECT($P$2),VLOOKUP($P17,INDIRECT($Q$3),Z$5,0))</f>
        <v>43.370105075478762</v>
      </c>
      <c r="AA17" s="406" t="str">
        <f t="shared" si="11"/>
        <v>59481C</v>
      </c>
      <c r="AB17" s="406" t="str">
        <f t="shared" si="12"/>
        <v>Y</v>
      </c>
      <c r="AC17" s="412" t="str">
        <f t="shared" si="13"/>
        <v>Administrative Program Coordinator</v>
      </c>
      <c r="AD17" s="406" t="str">
        <f t="shared" si="14"/>
        <v>90</v>
      </c>
      <c r="AE17" s="398" t="str">
        <f t="shared" si="15"/>
        <v>N</v>
      </c>
      <c r="AF17" s="403">
        <f t="shared" ca="1" si="16"/>
        <v>31.337</v>
      </c>
      <c r="AG17" s="403">
        <f t="shared" ca="1" si="17"/>
        <v>33.055</v>
      </c>
      <c r="AH17" s="403">
        <f t="shared" ca="1" si="18"/>
        <v>34.771999999999998</v>
      </c>
      <c r="AI17" s="403">
        <f t="shared" ca="1" si="19"/>
        <v>36.594000000000001</v>
      </c>
      <c r="AJ17" s="403">
        <f t="shared" ca="1" si="20"/>
        <v>38.54</v>
      </c>
      <c r="AK17" s="403">
        <f t="shared" ca="1" si="21"/>
        <v>40.954999999999998</v>
      </c>
      <c r="AL17" s="403">
        <f t="shared" ca="1" si="22"/>
        <v>43.37</v>
      </c>
      <c r="AM17"/>
    </row>
    <row r="18" spans="1:39" ht="15" hidden="1" customHeight="1">
      <c r="A18" s="259" t="s">
        <v>91</v>
      </c>
      <c r="B18" s="286" t="s">
        <v>962</v>
      </c>
      <c r="C18" s="259" t="s">
        <v>285</v>
      </c>
      <c r="D18" s="268" t="s">
        <v>963</v>
      </c>
      <c r="E18" s="265">
        <v>333</v>
      </c>
      <c r="F18" s="262">
        <v>7</v>
      </c>
      <c r="G18" s="285">
        <f t="shared" ca="1" si="1"/>
        <v>29.82475093119994</v>
      </c>
      <c r="H18" s="285">
        <f t="shared" ca="1" si="2"/>
        <v>31.399303624997533</v>
      </c>
      <c r="I18" s="285">
        <f t="shared" ca="1" si="3"/>
        <v>33.074485626293473</v>
      </c>
      <c r="J18" s="285">
        <f t="shared" ca="1" si="4"/>
        <v>34.792583067551945</v>
      </c>
      <c r="K18" s="285">
        <f t="shared" ca="1" si="5"/>
        <v>36.634987300426005</v>
      </c>
      <c r="L18" s="285">
        <f t="shared" ca="1" si="6"/>
        <v>38.855906157722394</v>
      </c>
      <c r="M18" s="285">
        <f t="shared" ca="1" si="7"/>
        <v>41.076825015018777</v>
      </c>
      <c r="N18" s="285"/>
      <c r="P18" s="409" t="str">
        <f t="shared" si="8"/>
        <v>53066C</v>
      </c>
      <c r="Q18" s="397" t="s">
        <v>826</v>
      </c>
      <c r="R18" s="409" t="str">
        <f t="shared" si="9"/>
        <v>Administrative Program Specialist</v>
      </c>
      <c r="S18" s="397" t="str">
        <f t="shared" si="10"/>
        <v>61</v>
      </c>
      <c r="T18" s="394" cm="1">
        <f t="array" aca="1" ref="T18" ca="1">IF($Q18="Y",VLOOKUP($P18,INDIRECT($Q$3),T$5,0)*INDIRECT($P$2),VLOOKUP($P18,INDIRECT($Q$3),T$5,0))</f>
        <v>29.82475093119994</v>
      </c>
      <c r="U18" s="394" cm="1">
        <f t="array" aca="1" ref="U18" ca="1">IF($Q18="Y",VLOOKUP($P18,INDIRECT($Q$3),U$5,0)*INDIRECT($P$2),VLOOKUP($P18,INDIRECT($Q$3),U$5,0))</f>
        <v>31.399303624997533</v>
      </c>
      <c r="V18" s="394" cm="1">
        <f t="array" aca="1" ref="V18" ca="1">IF($Q18="Y",VLOOKUP($P18,INDIRECT($Q$3),V$5,0)*INDIRECT($P$2),VLOOKUP($P18,INDIRECT($Q$3),V$5,0))</f>
        <v>33.074485626293473</v>
      </c>
      <c r="W18" s="394" cm="1">
        <f t="array" aca="1" ref="W18" ca="1">IF($Q18="Y",VLOOKUP($P18,INDIRECT($Q$3),W$5,0)*INDIRECT($P$2),VLOOKUP($P18,INDIRECT($Q$3),W$5,0))</f>
        <v>34.792583067551945</v>
      </c>
      <c r="X18" s="394" cm="1">
        <f t="array" aca="1" ref="X18" ca="1">IF($Q18="Y",VLOOKUP($P18,INDIRECT($Q$3),X$5,0)*INDIRECT($P$2),VLOOKUP($P18,INDIRECT($Q$3),X$5,0))</f>
        <v>36.634987300426005</v>
      </c>
      <c r="Y18" s="394" cm="1">
        <f t="array" aca="1" ref="Y18" ca="1">IF($Q18="Y",VLOOKUP($P18,INDIRECT($Q$3),Y$5,0)*INDIRECT($P$2),VLOOKUP($P18,INDIRECT($Q$3),Y$5,0))</f>
        <v>38.855906157722394</v>
      </c>
      <c r="Z18" s="394" cm="1">
        <f t="array" aca="1" ref="Z18" ca="1">IF($Q18="Y",VLOOKUP($P18,INDIRECT($Q$3),Z$5,0)*INDIRECT($P$2),VLOOKUP($P18,INDIRECT($Q$3),Z$5,0))</f>
        <v>41.076825015018777</v>
      </c>
      <c r="AA18" s="406" t="str">
        <f t="shared" si="11"/>
        <v>53066C</v>
      </c>
      <c r="AB18" s="406" t="str">
        <f t="shared" si="12"/>
        <v>Y</v>
      </c>
      <c r="AC18" s="412" t="str">
        <f t="shared" si="13"/>
        <v>Administrative Program Specialist</v>
      </c>
      <c r="AD18" s="406" t="str">
        <f t="shared" si="14"/>
        <v>61</v>
      </c>
      <c r="AE18" s="398" t="str">
        <f t="shared" si="15"/>
        <v>N</v>
      </c>
      <c r="AF18" s="403">
        <f t="shared" ca="1" si="16"/>
        <v>29.824999999999999</v>
      </c>
      <c r="AG18" s="403">
        <f t="shared" ca="1" si="17"/>
        <v>31.399000000000001</v>
      </c>
      <c r="AH18" s="403">
        <f t="shared" ca="1" si="18"/>
        <v>33.073999999999998</v>
      </c>
      <c r="AI18" s="403">
        <f t="shared" ca="1" si="19"/>
        <v>34.792999999999999</v>
      </c>
      <c r="AJ18" s="403">
        <f t="shared" ca="1" si="20"/>
        <v>36.634999999999998</v>
      </c>
      <c r="AK18" s="403">
        <f t="shared" ca="1" si="21"/>
        <v>38.856000000000002</v>
      </c>
      <c r="AL18" s="403">
        <f t="shared" ca="1" si="22"/>
        <v>41.076999999999998</v>
      </c>
      <c r="AM18"/>
    </row>
    <row r="19" spans="1:39" ht="15" hidden="1" customHeight="1">
      <c r="A19" s="259" t="s">
        <v>16</v>
      </c>
      <c r="B19" s="259" t="s">
        <v>597</v>
      </c>
      <c r="C19" s="259" t="s">
        <v>20</v>
      </c>
      <c r="D19" s="260" t="s">
        <v>607</v>
      </c>
      <c r="E19" s="265">
        <v>393</v>
      </c>
      <c r="F19" s="262">
        <v>8</v>
      </c>
      <c r="G19" s="285">
        <f t="shared" ca="1" si="1"/>
        <v>67191.254103428611</v>
      </c>
      <c r="H19" s="285">
        <f t="shared" ca="1" si="2"/>
        <v>70838.770531692062</v>
      </c>
      <c r="I19" s="285">
        <f t="shared" ca="1" si="3"/>
        <v>74529.3799810489</v>
      </c>
      <c r="J19" s="285">
        <f t="shared" ca="1" si="4"/>
        <v>78521.640578059625</v>
      </c>
      <c r="K19" s="285">
        <f t="shared" ca="1" si="5"/>
        <v>82652.414457156294</v>
      </c>
      <c r="L19" s="285">
        <f t="shared" ca="1" si="6"/>
        <v>87778.235050233518</v>
      </c>
      <c r="M19" s="285">
        <f t="shared" ca="1" si="7"/>
        <v>92904.05564331077</v>
      </c>
      <c r="N19" s="285"/>
      <c r="P19" s="409" t="str">
        <f t="shared" si="8"/>
        <v>00465C</v>
      </c>
      <c r="Q19" s="397" t="s">
        <v>826</v>
      </c>
      <c r="R19" s="409" t="str">
        <f t="shared" si="9"/>
        <v>Aide to the Director Public Works</v>
      </c>
      <c r="S19" s="397" t="str">
        <f t="shared" si="10"/>
        <v>33B</v>
      </c>
      <c r="T19" s="394" cm="1">
        <f t="array" aca="1" ref="T19" ca="1">IF($Q19="Y",VLOOKUP($P19,INDIRECT($Q$3),T$5,0)*INDIRECT($P$2),VLOOKUP($P19,INDIRECT($Q$3),T$5,0))</f>
        <v>67191.254103428611</v>
      </c>
      <c r="U19" s="394" cm="1">
        <f t="array" aca="1" ref="U19" ca="1">IF($Q19="Y",VLOOKUP($P19,INDIRECT($Q$3),U$5,0)*INDIRECT($P$2),VLOOKUP($P19,INDIRECT($Q$3),U$5,0))</f>
        <v>70838.770531692062</v>
      </c>
      <c r="V19" s="394" cm="1">
        <f t="array" aca="1" ref="V19" ca="1">IF($Q19="Y",VLOOKUP($P19,INDIRECT($Q$3),V$5,0)*INDIRECT($P$2),VLOOKUP($P19,INDIRECT($Q$3),V$5,0))</f>
        <v>74529.3799810489</v>
      </c>
      <c r="W19" s="394" cm="1">
        <f t="array" aca="1" ref="W19" ca="1">IF($Q19="Y",VLOOKUP($P19,INDIRECT($Q$3),W$5,0)*INDIRECT($P$2),VLOOKUP($P19,INDIRECT($Q$3),W$5,0))</f>
        <v>78521.640578059625</v>
      </c>
      <c r="X19" s="394" cm="1">
        <f t="array" aca="1" ref="X19" ca="1">IF($Q19="Y",VLOOKUP($P19,INDIRECT($Q$3),X$5,0)*INDIRECT($P$2),VLOOKUP($P19,INDIRECT($Q$3),X$5,0))</f>
        <v>82652.414457156294</v>
      </c>
      <c r="Y19" s="394" cm="1">
        <f t="array" aca="1" ref="Y19" ca="1">IF($Q19="Y",VLOOKUP($P19,INDIRECT($Q$3),Y$5,0)*INDIRECT($P$2),VLOOKUP($P19,INDIRECT($Q$3),Y$5,0))</f>
        <v>87778.235050233518</v>
      </c>
      <c r="Z19" s="394" cm="1">
        <f t="array" aca="1" ref="Z19" ca="1">IF($Q19="Y",VLOOKUP($P19,INDIRECT($Q$3),Z$5,0)*INDIRECT($P$2),VLOOKUP($P19,INDIRECT($Q$3),Z$5,0))</f>
        <v>92904.05564331077</v>
      </c>
      <c r="AA19" s="406" t="str">
        <f t="shared" si="11"/>
        <v>00465C</v>
      </c>
      <c r="AB19" s="406" t="str">
        <f t="shared" si="12"/>
        <v>Y</v>
      </c>
      <c r="AC19" s="412" t="str">
        <f t="shared" si="13"/>
        <v>Aide to the Director Public Works</v>
      </c>
      <c r="AD19" s="406" t="str">
        <f t="shared" si="14"/>
        <v>33B</v>
      </c>
      <c r="AE19" s="398" t="str">
        <f t="shared" si="15"/>
        <v>E</v>
      </c>
      <c r="AF19" s="403">
        <f t="shared" ca="1" si="16"/>
        <v>32.303999999999995</v>
      </c>
      <c r="AG19" s="403">
        <f t="shared" ca="1" si="17"/>
        <v>34.058</v>
      </c>
      <c r="AH19" s="403">
        <f t="shared" ca="1" si="18"/>
        <v>35.832000000000001</v>
      </c>
      <c r="AI19" s="403">
        <f t="shared" ca="1" si="19"/>
        <v>37.750999999999998</v>
      </c>
      <c r="AJ19" s="403">
        <f t="shared" ca="1" si="20"/>
        <v>39.736999999999995</v>
      </c>
      <c r="AK19" s="403">
        <f t="shared" ca="1" si="21"/>
        <v>42.201999999999998</v>
      </c>
      <c r="AL19" s="403">
        <f t="shared" ca="1" si="22"/>
        <v>44.665999999999997</v>
      </c>
      <c r="AM19"/>
    </row>
    <row r="20" spans="1:39" ht="15" hidden="1" customHeight="1">
      <c r="A20" s="256" t="s">
        <v>16</v>
      </c>
      <c r="B20" s="256" t="s">
        <v>24</v>
      </c>
      <c r="C20" s="256" t="s">
        <v>20</v>
      </c>
      <c r="D20" s="276" t="s">
        <v>25</v>
      </c>
      <c r="E20" s="277">
        <v>393</v>
      </c>
      <c r="F20" s="278">
        <v>8</v>
      </c>
      <c r="G20" s="380">
        <f t="shared" ca="1" si="1"/>
        <v>67191.254103428611</v>
      </c>
      <c r="H20" s="380">
        <f t="shared" ca="1" si="2"/>
        <v>70838.770531692062</v>
      </c>
      <c r="I20" s="380">
        <f t="shared" ca="1" si="3"/>
        <v>74529.3799810489</v>
      </c>
      <c r="J20" s="380">
        <f t="shared" ca="1" si="4"/>
        <v>78521.640578059625</v>
      </c>
      <c r="K20" s="380">
        <f t="shared" ca="1" si="5"/>
        <v>82652.414457156294</v>
      </c>
      <c r="L20" s="380">
        <f t="shared" ca="1" si="6"/>
        <v>87778.235050233518</v>
      </c>
      <c r="M20" s="380">
        <f t="shared" ca="1" si="7"/>
        <v>92904.05564331077</v>
      </c>
      <c r="N20" s="380" t="s">
        <v>633</v>
      </c>
      <c r="O20" s="441"/>
      <c r="P20" s="451" t="str">
        <f t="shared" si="8"/>
        <v>00468C</v>
      </c>
      <c r="Q20" s="452" t="s">
        <v>826</v>
      </c>
      <c r="R20" s="451" t="str">
        <f t="shared" si="9"/>
        <v>Aide to the Director Regulatory Services/Emergency Preparedness</v>
      </c>
      <c r="S20" s="452" t="str">
        <f t="shared" si="10"/>
        <v>33B</v>
      </c>
      <c r="T20" s="453" cm="1">
        <f t="array" aca="1" ref="T20" ca="1">IF($Q20="Y",VLOOKUP($P20,INDIRECT($Q$3),T$5,0)*INDIRECT($P$2),VLOOKUP($P20,INDIRECT($Q$3),T$5,0))</f>
        <v>67191.254103428611</v>
      </c>
      <c r="U20" s="453" cm="1">
        <f t="array" aca="1" ref="U20" ca="1">IF($Q20="Y",VLOOKUP($P20,INDIRECT($Q$3),U$5,0)*INDIRECT($P$2),VLOOKUP($P20,INDIRECT($Q$3),U$5,0))</f>
        <v>70838.770531692062</v>
      </c>
      <c r="V20" s="453" cm="1">
        <f t="array" aca="1" ref="V20" ca="1">IF($Q20="Y",VLOOKUP($P20,INDIRECT($Q$3),V$5,0)*INDIRECT($P$2),VLOOKUP($P20,INDIRECT($Q$3),V$5,0))</f>
        <v>74529.3799810489</v>
      </c>
      <c r="W20" s="453" cm="1">
        <f t="array" aca="1" ref="W20" ca="1">IF($Q20="Y",VLOOKUP($P20,INDIRECT($Q$3),W$5,0)*INDIRECT($P$2),VLOOKUP($P20,INDIRECT($Q$3),W$5,0))</f>
        <v>78521.640578059625</v>
      </c>
      <c r="X20" s="453" cm="1">
        <f t="array" aca="1" ref="X20" ca="1">IF($Q20="Y",VLOOKUP($P20,INDIRECT($Q$3),X$5,0)*INDIRECT($P$2),VLOOKUP($P20,INDIRECT($Q$3),X$5,0))</f>
        <v>82652.414457156294</v>
      </c>
      <c r="Y20" s="453" cm="1">
        <f t="array" aca="1" ref="Y20" ca="1">IF($Q20="Y",VLOOKUP($P20,INDIRECT($Q$3),Y$5,0)*INDIRECT($P$2),VLOOKUP($P20,INDIRECT($Q$3),Y$5,0))</f>
        <v>87778.235050233518</v>
      </c>
      <c r="Z20" s="453" cm="1">
        <f t="array" aca="1" ref="Z20" ca="1">IF($Q20="Y",VLOOKUP($P20,INDIRECT($Q$3),Z$5,0)*INDIRECT($P$2),VLOOKUP($P20,INDIRECT($Q$3),Z$5,0))</f>
        <v>92904.05564331077</v>
      </c>
      <c r="AA20" s="452" t="str">
        <f t="shared" si="11"/>
        <v>00468C</v>
      </c>
      <c r="AB20" s="452" t="str">
        <f t="shared" si="12"/>
        <v>Y</v>
      </c>
      <c r="AC20" s="454" t="str">
        <f t="shared" si="13"/>
        <v>Aide to the Director Regulatory Services/Emergency Preparedness</v>
      </c>
      <c r="AD20" s="452" t="str">
        <f t="shared" si="14"/>
        <v>33B</v>
      </c>
      <c r="AE20" s="455" t="str">
        <f t="shared" si="15"/>
        <v>E</v>
      </c>
      <c r="AF20" s="453">
        <f t="shared" ca="1" si="16"/>
        <v>32.303999999999995</v>
      </c>
      <c r="AG20" s="453">
        <f t="shared" ca="1" si="17"/>
        <v>34.058</v>
      </c>
      <c r="AH20" s="453">
        <f t="shared" ca="1" si="18"/>
        <v>35.832000000000001</v>
      </c>
      <c r="AI20" s="453">
        <f t="shared" ca="1" si="19"/>
        <v>37.750999999999998</v>
      </c>
      <c r="AJ20" s="453">
        <f t="shared" ca="1" si="20"/>
        <v>39.736999999999995</v>
      </c>
      <c r="AK20" s="453">
        <f t="shared" ca="1" si="21"/>
        <v>42.201999999999998</v>
      </c>
      <c r="AL20" s="453">
        <f t="shared" ca="1" si="22"/>
        <v>44.665999999999997</v>
      </c>
      <c r="AM20"/>
    </row>
    <row r="21" spans="1:39" ht="15" hidden="1" customHeight="1">
      <c r="A21" s="259" t="s">
        <v>16</v>
      </c>
      <c r="B21" s="259" t="s">
        <v>474</v>
      </c>
      <c r="C21" s="259" t="s">
        <v>20</v>
      </c>
      <c r="D21" s="260" t="s">
        <v>465</v>
      </c>
      <c r="E21" s="265">
        <v>393</v>
      </c>
      <c r="F21" s="262">
        <v>8</v>
      </c>
      <c r="G21" s="285">
        <f t="shared" ca="1" si="1"/>
        <v>67191.254103428611</v>
      </c>
      <c r="H21" s="285">
        <f t="shared" ca="1" si="2"/>
        <v>70838.770531692062</v>
      </c>
      <c r="I21" s="285">
        <f t="shared" ca="1" si="3"/>
        <v>74529.3799810489</v>
      </c>
      <c r="J21" s="285">
        <f t="shared" ca="1" si="4"/>
        <v>78521.640578059625</v>
      </c>
      <c r="K21" s="285">
        <f t="shared" ca="1" si="5"/>
        <v>82652.414457156294</v>
      </c>
      <c r="L21" s="285">
        <f t="shared" ca="1" si="6"/>
        <v>87778.235050233518</v>
      </c>
      <c r="M21" s="285">
        <f t="shared" ca="1" si="7"/>
        <v>92904.05564331077</v>
      </c>
      <c r="N21" s="285"/>
      <c r="P21" s="409" t="str">
        <f t="shared" si="8"/>
        <v>00467C</v>
      </c>
      <c r="Q21" s="397" t="s">
        <v>826</v>
      </c>
      <c r="R21" s="409" t="str">
        <f t="shared" si="9"/>
        <v>Aide to the Executive Director CPED</v>
      </c>
      <c r="S21" s="397" t="str">
        <f t="shared" si="10"/>
        <v>33B</v>
      </c>
      <c r="T21" s="394" cm="1">
        <f t="array" aca="1" ref="T21" ca="1">IF($Q21="Y",VLOOKUP($P21,INDIRECT($Q$3),T$5,0)*INDIRECT($P$2),VLOOKUP($P21,INDIRECT($Q$3),T$5,0))</f>
        <v>67191.254103428611</v>
      </c>
      <c r="U21" s="394" cm="1">
        <f t="array" aca="1" ref="U21" ca="1">IF($Q21="Y",VLOOKUP($P21,INDIRECT($Q$3),U$5,0)*INDIRECT($P$2),VLOOKUP($P21,INDIRECT($Q$3),U$5,0))</f>
        <v>70838.770531692062</v>
      </c>
      <c r="V21" s="394" cm="1">
        <f t="array" aca="1" ref="V21" ca="1">IF($Q21="Y",VLOOKUP($P21,INDIRECT($Q$3),V$5,0)*INDIRECT($P$2),VLOOKUP($P21,INDIRECT($Q$3),V$5,0))</f>
        <v>74529.3799810489</v>
      </c>
      <c r="W21" s="394" cm="1">
        <f t="array" aca="1" ref="W21" ca="1">IF($Q21="Y",VLOOKUP($P21,INDIRECT($Q$3),W$5,0)*INDIRECT($P$2),VLOOKUP($P21,INDIRECT($Q$3),W$5,0))</f>
        <v>78521.640578059625</v>
      </c>
      <c r="X21" s="394" cm="1">
        <f t="array" aca="1" ref="X21" ca="1">IF($Q21="Y",VLOOKUP($P21,INDIRECT($Q$3),X$5,0)*INDIRECT($P$2),VLOOKUP($P21,INDIRECT($Q$3),X$5,0))</f>
        <v>82652.414457156294</v>
      </c>
      <c r="Y21" s="394" cm="1">
        <f t="array" aca="1" ref="Y21" ca="1">IF($Q21="Y",VLOOKUP($P21,INDIRECT($Q$3),Y$5,0)*INDIRECT($P$2),VLOOKUP($P21,INDIRECT($Q$3),Y$5,0))</f>
        <v>87778.235050233518</v>
      </c>
      <c r="Z21" s="394" cm="1">
        <f t="array" aca="1" ref="Z21" ca="1">IF($Q21="Y",VLOOKUP($P21,INDIRECT($Q$3),Z$5,0)*INDIRECT($P$2),VLOOKUP($P21,INDIRECT($Q$3),Z$5,0))</f>
        <v>92904.05564331077</v>
      </c>
      <c r="AA21" s="406" t="str">
        <f t="shared" si="11"/>
        <v>00467C</v>
      </c>
      <c r="AB21" s="406" t="str">
        <f t="shared" si="12"/>
        <v>Y</v>
      </c>
      <c r="AC21" s="412" t="str">
        <f t="shared" si="13"/>
        <v>Aide to the Executive Director CPED</v>
      </c>
      <c r="AD21" s="406" t="str">
        <f t="shared" si="14"/>
        <v>33B</v>
      </c>
      <c r="AE21" s="398" t="str">
        <f t="shared" si="15"/>
        <v>E</v>
      </c>
      <c r="AF21" s="403">
        <f t="shared" ca="1" si="16"/>
        <v>32.303999999999995</v>
      </c>
      <c r="AG21" s="403">
        <f t="shared" ca="1" si="17"/>
        <v>34.058</v>
      </c>
      <c r="AH21" s="403">
        <f t="shared" ca="1" si="18"/>
        <v>35.832000000000001</v>
      </c>
      <c r="AI21" s="403">
        <f t="shared" ca="1" si="19"/>
        <v>37.750999999999998</v>
      </c>
      <c r="AJ21" s="403">
        <f t="shared" ca="1" si="20"/>
        <v>39.736999999999995</v>
      </c>
      <c r="AK21" s="403">
        <f t="shared" ca="1" si="21"/>
        <v>42.201999999999998</v>
      </c>
      <c r="AL21" s="403">
        <f t="shared" ca="1" si="22"/>
        <v>44.665999999999997</v>
      </c>
    </row>
    <row r="22" spans="1:39" ht="15" hidden="1" customHeight="1">
      <c r="A22" s="259" t="s">
        <v>91</v>
      </c>
      <c r="B22" s="259" t="s">
        <v>942</v>
      </c>
      <c r="C22" s="259" t="s">
        <v>274</v>
      </c>
      <c r="D22" s="260" t="s">
        <v>943</v>
      </c>
      <c r="E22" s="265">
        <v>316</v>
      </c>
      <c r="F22" s="262">
        <v>7</v>
      </c>
      <c r="G22" s="285">
        <f t="shared" ca="1" si="1"/>
        <v>28.067048953164598</v>
      </c>
      <c r="H22" s="285">
        <f t="shared" ca="1" si="2"/>
        <v>29.84546872980253</v>
      </c>
      <c r="I22" s="285">
        <f t="shared" ca="1" si="3"/>
        <v>31.41854158084281</v>
      </c>
      <c r="J22" s="285">
        <f t="shared" ca="1" si="4"/>
        <v>33.157356820703868</v>
      </c>
      <c r="K22" s="285">
        <f t="shared" ca="1" si="5"/>
        <v>34.937607657770151</v>
      </c>
      <c r="L22" s="285">
        <f t="shared" ca="1" si="6"/>
        <v>37.058298688908252</v>
      </c>
      <c r="M22" s="285">
        <f t="shared" ca="1" si="7"/>
        <v>39.178989720046367</v>
      </c>
      <c r="N22" s="285"/>
      <c r="P22" s="409" t="str">
        <f t="shared" si="8"/>
        <v>59469C</v>
      </c>
      <c r="Q22" s="397" t="s">
        <v>826</v>
      </c>
      <c r="R22" s="409" t="str">
        <f t="shared" si="9"/>
        <v>Animal Shelter Foster Program Coordinator</v>
      </c>
      <c r="S22" s="397" t="str">
        <f t="shared" si="10"/>
        <v>07</v>
      </c>
      <c r="T22" s="394" cm="1">
        <f t="array" aca="1" ref="T22" ca="1">IF($Q22="Y",VLOOKUP($P22,INDIRECT($Q$3),T$5,0)*INDIRECT($P$2),VLOOKUP($P22,INDIRECT($Q$3),T$5,0))</f>
        <v>28.067048953164598</v>
      </c>
      <c r="U22" s="394" cm="1">
        <f t="array" aca="1" ref="U22" ca="1">IF($Q22="Y",VLOOKUP($P22,INDIRECT($Q$3),U$5,0)*INDIRECT($P$2),VLOOKUP($P22,INDIRECT($Q$3),U$5,0))</f>
        <v>29.84546872980253</v>
      </c>
      <c r="V22" s="394" cm="1">
        <f t="array" aca="1" ref="V22" ca="1">IF($Q22="Y",VLOOKUP($P22,INDIRECT($Q$3),V$5,0)*INDIRECT($P$2),VLOOKUP($P22,INDIRECT($Q$3),V$5,0))</f>
        <v>31.41854158084281</v>
      </c>
      <c r="W22" s="394" cm="1">
        <f t="array" aca="1" ref="W22" ca="1">IF($Q22="Y",VLOOKUP($P22,INDIRECT($Q$3),W$5,0)*INDIRECT($P$2),VLOOKUP($P22,INDIRECT($Q$3),W$5,0))</f>
        <v>33.157356820703868</v>
      </c>
      <c r="X22" s="394" cm="1">
        <f t="array" aca="1" ref="X22" ca="1">IF($Q22="Y",VLOOKUP($P22,INDIRECT($Q$3),X$5,0)*INDIRECT($P$2),VLOOKUP($P22,INDIRECT($Q$3),X$5,0))</f>
        <v>34.937607657770151</v>
      </c>
      <c r="Y22" s="394" cm="1">
        <f t="array" aca="1" ref="Y22" ca="1">IF($Q22="Y",VLOOKUP($P22,INDIRECT($Q$3),Y$5,0)*INDIRECT($P$2),VLOOKUP($P22,INDIRECT($Q$3),Y$5,0))</f>
        <v>37.058298688908252</v>
      </c>
      <c r="Z22" s="394" cm="1">
        <f t="array" aca="1" ref="Z22" ca="1">IF($Q22="Y",VLOOKUP($P22,INDIRECT($Q$3),Z$5,0)*INDIRECT($P$2),VLOOKUP($P22,INDIRECT($Q$3),Z$5,0))</f>
        <v>39.178989720046367</v>
      </c>
      <c r="AA22" s="406" t="str">
        <f t="shared" si="11"/>
        <v>59469C</v>
      </c>
      <c r="AB22" s="406" t="str">
        <f t="shared" si="12"/>
        <v>Y</v>
      </c>
      <c r="AC22" s="412" t="str">
        <f t="shared" si="13"/>
        <v>Animal Shelter Foster Program Coordinator</v>
      </c>
      <c r="AD22" s="406" t="str">
        <f t="shared" si="14"/>
        <v>07</v>
      </c>
      <c r="AE22" s="398" t="str">
        <f t="shared" si="15"/>
        <v>N</v>
      </c>
      <c r="AF22" s="403">
        <f t="shared" ca="1" si="16"/>
        <v>28.067</v>
      </c>
      <c r="AG22" s="403">
        <f t="shared" ca="1" si="17"/>
        <v>29.844999999999999</v>
      </c>
      <c r="AH22" s="403">
        <f t="shared" ca="1" si="18"/>
        <v>31.419</v>
      </c>
      <c r="AI22" s="403">
        <f t="shared" ca="1" si="19"/>
        <v>33.156999999999996</v>
      </c>
      <c r="AJ22" s="403">
        <f t="shared" ca="1" si="20"/>
        <v>34.938000000000002</v>
      </c>
      <c r="AK22" s="403">
        <f t="shared" ca="1" si="21"/>
        <v>37.058</v>
      </c>
      <c r="AL22" s="403">
        <f t="shared" ca="1" si="22"/>
        <v>39.179000000000002</v>
      </c>
    </row>
    <row r="23" spans="1:39" ht="15" hidden="1" customHeight="1">
      <c r="A23" s="259" t="s">
        <v>16</v>
      </c>
      <c r="B23" s="259" t="s">
        <v>64</v>
      </c>
      <c r="C23" s="259" t="s">
        <v>956</v>
      </c>
      <c r="D23" s="260" t="s">
        <v>957</v>
      </c>
      <c r="E23" s="265">
        <v>408</v>
      </c>
      <c r="F23" s="262">
        <v>9</v>
      </c>
      <c r="G23" s="285">
        <f t="shared" ca="1" si="1"/>
        <v>71719.099391171665</v>
      </c>
      <c r="H23" s="285">
        <f t="shared" ca="1" si="2"/>
        <v>75535.909830873512</v>
      </c>
      <c r="I23" s="285">
        <f t="shared" ca="1" si="3"/>
        <v>79752.869752156999</v>
      </c>
      <c r="J23" s="285">
        <f t="shared" ca="1" si="4"/>
        <v>84102.186809655948</v>
      </c>
      <c r="K23" s="285">
        <f t="shared" ca="1" si="5"/>
        <v>88534.61183640646</v>
      </c>
      <c r="L23" s="285">
        <f t="shared" ca="1" si="6"/>
        <v>93831.214183151038</v>
      </c>
      <c r="M23" s="285">
        <f t="shared" ca="1" si="7"/>
        <v>99127.816529895703</v>
      </c>
      <c r="N23" s="285"/>
      <c r="P23" s="409" t="str">
        <f t="shared" si="8"/>
        <v>02685C</v>
      </c>
      <c r="Q23" s="397" t="s">
        <v>826</v>
      </c>
      <c r="R23" s="409" t="str">
        <f t="shared" si="9"/>
        <v>Animal Shelter Volunteer &amp; Outreach Coordinator</v>
      </c>
      <c r="S23" s="397" t="str">
        <f t="shared" si="10"/>
        <v>40</v>
      </c>
      <c r="T23" s="394" cm="1">
        <f t="array" aca="1" ref="T23" ca="1">IF($Q23="Y",VLOOKUP($P23,INDIRECT($Q$3),T$5,0)*INDIRECT($P$2),VLOOKUP($P23,INDIRECT($Q$3),T$5,0))</f>
        <v>71719.099391171665</v>
      </c>
      <c r="U23" s="394" cm="1">
        <f t="array" aca="1" ref="U23" ca="1">IF($Q23="Y",VLOOKUP($P23,INDIRECT($Q$3),U$5,0)*INDIRECT($P$2),VLOOKUP($P23,INDIRECT($Q$3),U$5,0))</f>
        <v>75535.909830873512</v>
      </c>
      <c r="V23" s="394" cm="1">
        <f t="array" aca="1" ref="V23" ca="1">IF($Q23="Y",VLOOKUP($P23,INDIRECT($Q$3),V$5,0)*INDIRECT($P$2),VLOOKUP($P23,INDIRECT($Q$3),V$5,0))</f>
        <v>79752.869752156999</v>
      </c>
      <c r="W23" s="394" cm="1">
        <f t="array" aca="1" ref="W23" ca="1">IF($Q23="Y",VLOOKUP($P23,INDIRECT($Q$3),W$5,0)*INDIRECT($P$2),VLOOKUP($P23,INDIRECT($Q$3),W$5,0))</f>
        <v>84102.186809655948</v>
      </c>
      <c r="X23" s="394" cm="1">
        <f t="array" aca="1" ref="X23" ca="1">IF($Q23="Y",VLOOKUP($P23,INDIRECT($Q$3),X$5,0)*INDIRECT($P$2),VLOOKUP($P23,INDIRECT($Q$3),X$5,0))</f>
        <v>88534.61183640646</v>
      </c>
      <c r="Y23" s="394" cm="1">
        <f t="array" aca="1" ref="Y23" ca="1">IF($Q23="Y",VLOOKUP($P23,INDIRECT($Q$3),Y$5,0)*INDIRECT($P$2),VLOOKUP($P23,INDIRECT($Q$3),Y$5,0))</f>
        <v>93831.214183151038</v>
      </c>
      <c r="Z23" s="394" cm="1">
        <f t="array" aca="1" ref="Z23" ca="1">IF($Q23="Y",VLOOKUP($P23,INDIRECT($Q$3),Z$5,0)*INDIRECT($P$2),VLOOKUP($P23,INDIRECT($Q$3),Z$5,0))</f>
        <v>99127.816529895703</v>
      </c>
      <c r="AA23" s="406" t="str">
        <f t="shared" si="11"/>
        <v>02685C</v>
      </c>
      <c r="AB23" s="406" t="str">
        <f t="shared" si="12"/>
        <v>Y</v>
      </c>
      <c r="AC23" s="412" t="str">
        <f t="shared" si="13"/>
        <v>Animal Shelter Volunteer &amp; Outreach Coordinator</v>
      </c>
      <c r="AD23" s="406" t="str">
        <f t="shared" si="14"/>
        <v>40</v>
      </c>
      <c r="AE23" s="398" t="str">
        <f t="shared" si="15"/>
        <v>E</v>
      </c>
      <c r="AF23" s="403">
        <f t="shared" ca="1" si="16"/>
        <v>34.480999999999995</v>
      </c>
      <c r="AG23" s="403">
        <f t="shared" ca="1" si="17"/>
        <v>36.315999999999995</v>
      </c>
      <c r="AH23" s="403">
        <f t="shared" ca="1" si="18"/>
        <v>38.342999999999996</v>
      </c>
      <c r="AI23" s="403">
        <f t="shared" ca="1" si="19"/>
        <v>40.433999999999997</v>
      </c>
      <c r="AJ23" s="403">
        <f t="shared" ca="1" si="20"/>
        <v>42.564999999999998</v>
      </c>
      <c r="AK23" s="403">
        <f t="shared" ca="1" si="21"/>
        <v>45.111999999999995</v>
      </c>
      <c r="AL23" s="403">
        <f t="shared" ca="1" si="22"/>
        <v>47.657999999999994</v>
      </c>
    </row>
    <row r="24" spans="1:39" ht="15" hidden="1" customHeight="1">
      <c r="A24" s="259" t="s">
        <v>16</v>
      </c>
      <c r="B24" s="259" t="s">
        <v>26</v>
      </c>
      <c r="C24" s="259">
        <v>72</v>
      </c>
      <c r="D24" s="260" t="s">
        <v>27</v>
      </c>
      <c r="E24" s="265">
        <v>463</v>
      </c>
      <c r="F24" s="262">
        <v>10</v>
      </c>
      <c r="G24" s="285">
        <f t="shared" ca="1" si="1"/>
        <v>81381.170334900773</v>
      </c>
      <c r="H24" s="285">
        <f t="shared" ca="1" si="2"/>
        <v>85681.238225435824</v>
      </c>
      <c r="I24" s="285">
        <f t="shared" ca="1" si="3"/>
        <v>90162.912419150234</v>
      </c>
      <c r="J24" s="285">
        <f t="shared" ca="1" si="4"/>
        <v>94903.144739425101</v>
      </c>
      <c r="K24" s="285">
        <f t="shared" ca="1" si="5"/>
        <v>99914.247478001402</v>
      </c>
      <c r="L24" s="285">
        <f t="shared" ca="1" si="6"/>
        <v>105952.73238686292</v>
      </c>
      <c r="M24" s="285">
        <f t="shared" ca="1" si="7"/>
        <v>111990.25548779622</v>
      </c>
      <c r="N24" s="285"/>
      <c r="P24" s="409" t="str">
        <f t="shared" si="8"/>
        <v>00481C</v>
      </c>
      <c r="Q24" s="397" t="s">
        <v>826</v>
      </c>
      <c r="R24" s="409" t="str">
        <f t="shared" si="9"/>
        <v>Applications Analyst</v>
      </c>
      <c r="S24" s="397">
        <f t="shared" si="10"/>
        <v>72</v>
      </c>
      <c r="T24" s="394" cm="1">
        <f t="array" aca="1" ref="T24" ca="1">IF($Q24="Y",VLOOKUP($P24,INDIRECT($Q$3),T$5,0)*INDIRECT($P$2),VLOOKUP($P24,INDIRECT($Q$3),T$5,0))</f>
        <v>81381.170334900773</v>
      </c>
      <c r="U24" s="394" cm="1">
        <f t="array" aca="1" ref="U24" ca="1">IF($Q24="Y",VLOOKUP($P24,INDIRECT($Q$3),U$5,0)*INDIRECT($P$2),VLOOKUP($P24,INDIRECT($Q$3),U$5,0))</f>
        <v>85681.238225435824</v>
      </c>
      <c r="V24" s="394" cm="1">
        <f t="array" aca="1" ref="V24" ca="1">IF($Q24="Y",VLOOKUP($P24,INDIRECT($Q$3),V$5,0)*INDIRECT($P$2),VLOOKUP($P24,INDIRECT($Q$3),V$5,0))</f>
        <v>90162.912419150234</v>
      </c>
      <c r="W24" s="394" cm="1">
        <f t="array" aca="1" ref="W24" ca="1">IF($Q24="Y",VLOOKUP($P24,INDIRECT($Q$3),W$5,0)*INDIRECT($P$2),VLOOKUP($P24,INDIRECT($Q$3),W$5,0))</f>
        <v>94903.144739425101</v>
      </c>
      <c r="X24" s="394" cm="1">
        <f t="array" aca="1" ref="X24" ca="1">IF($Q24="Y",VLOOKUP($P24,INDIRECT($Q$3),X$5,0)*INDIRECT($P$2),VLOOKUP($P24,INDIRECT($Q$3),X$5,0))</f>
        <v>99914.247478001402</v>
      </c>
      <c r="Y24" s="394" cm="1">
        <f t="array" aca="1" ref="Y24" ca="1">IF($Q24="Y",VLOOKUP($P24,INDIRECT($Q$3),Y$5,0)*INDIRECT($P$2),VLOOKUP($P24,INDIRECT($Q$3),Y$5,0))</f>
        <v>105952.73238686292</v>
      </c>
      <c r="Z24" s="394" cm="1">
        <f t="array" aca="1" ref="Z24" ca="1">IF($Q24="Y",VLOOKUP($P24,INDIRECT($Q$3),Z$5,0)*INDIRECT($P$2),VLOOKUP($P24,INDIRECT($Q$3),Z$5,0))</f>
        <v>111990.25548779622</v>
      </c>
      <c r="AA24" s="406" t="str">
        <f t="shared" si="11"/>
        <v>00481C</v>
      </c>
      <c r="AB24" s="406" t="str">
        <f t="shared" si="12"/>
        <v>Y</v>
      </c>
      <c r="AC24" s="412" t="str">
        <f t="shared" si="13"/>
        <v>Applications Analyst</v>
      </c>
      <c r="AD24" s="406">
        <f t="shared" si="14"/>
        <v>72</v>
      </c>
      <c r="AE24" s="398" t="str">
        <f t="shared" si="15"/>
        <v>E</v>
      </c>
      <c r="AF24" s="403">
        <f t="shared" ca="1" si="16"/>
        <v>39.125999999999998</v>
      </c>
      <c r="AG24" s="403">
        <f t="shared" ca="1" si="17"/>
        <v>41.192999999999998</v>
      </c>
      <c r="AH24" s="403">
        <f t="shared" ca="1" si="18"/>
        <v>43.347999999999999</v>
      </c>
      <c r="AI24" s="403">
        <f t="shared" ca="1" si="19"/>
        <v>45.626999999999995</v>
      </c>
      <c r="AJ24" s="403">
        <f t="shared" ca="1" si="20"/>
        <v>48.035999999999994</v>
      </c>
      <c r="AK24" s="403">
        <f t="shared" ca="1" si="21"/>
        <v>50.939</v>
      </c>
      <c r="AL24" s="403">
        <f t="shared" ca="1" si="22"/>
        <v>53.841999999999999</v>
      </c>
    </row>
    <row r="25" spans="1:39" ht="15" hidden="1" customHeight="1">
      <c r="A25" s="259" t="s">
        <v>91</v>
      </c>
      <c r="B25" s="272" t="s">
        <v>266</v>
      </c>
      <c r="C25" s="272">
        <v>63</v>
      </c>
      <c r="D25" s="260" t="s">
        <v>267</v>
      </c>
      <c r="E25" s="265">
        <v>383</v>
      </c>
      <c r="F25" s="262">
        <v>8</v>
      </c>
      <c r="G25" s="285">
        <f t="shared" ca="1" si="1"/>
        <v>33.863936675010684</v>
      </c>
      <c r="H25" s="285">
        <f t="shared" ca="1" si="2"/>
        <v>35.642012810258542</v>
      </c>
      <c r="I25" s="285">
        <f t="shared" ca="1" si="3"/>
        <v>37.505134841735206</v>
      </c>
      <c r="J25" s="285">
        <f t="shared" ca="1" si="4"/>
        <v>39.491083822070124</v>
      </c>
      <c r="K25" s="285">
        <f t="shared" ca="1" si="5"/>
        <v>41.561383839572805</v>
      </c>
      <c r="L25" s="285">
        <f t="shared" ca="1" si="6"/>
        <v>44.084221992030677</v>
      </c>
      <c r="M25" s="285">
        <f t="shared" ca="1" si="7"/>
        <v>46.60706014448855</v>
      </c>
      <c r="N25" s="285"/>
      <c r="P25" s="409" t="str">
        <f t="shared" si="8"/>
        <v>00482C</v>
      </c>
      <c r="Q25" s="397" t="s">
        <v>826</v>
      </c>
      <c r="R25" s="409" t="str">
        <f t="shared" si="9"/>
        <v>Applications Programmer</v>
      </c>
      <c r="S25" s="397">
        <f t="shared" si="10"/>
        <v>63</v>
      </c>
      <c r="T25" s="394" cm="1">
        <f t="array" aca="1" ref="T25" ca="1">IF($Q25="Y",VLOOKUP($P25,INDIRECT($Q$3),T$5,0)*INDIRECT($P$2),VLOOKUP($P25,INDIRECT($Q$3),T$5,0))</f>
        <v>33.863936675010684</v>
      </c>
      <c r="U25" s="394" cm="1">
        <f t="array" aca="1" ref="U25" ca="1">IF($Q25="Y",VLOOKUP($P25,INDIRECT($Q$3),U$5,0)*INDIRECT($P$2),VLOOKUP($P25,INDIRECT($Q$3),U$5,0))</f>
        <v>35.642012810258542</v>
      </c>
      <c r="V25" s="394" cm="1">
        <f t="array" aca="1" ref="V25" ca="1">IF($Q25="Y",VLOOKUP($P25,INDIRECT($Q$3),V$5,0)*INDIRECT($P$2),VLOOKUP($P25,INDIRECT($Q$3),V$5,0))</f>
        <v>37.505134841735206</v>
      </c>
      <c r="W25" s="394" cm="1">
        <f t="array" aca="1" ref="W25" ca="1">IF($Q25="Y",VLOOKUP($P25,INDIRECT($Q$3),W$5,0)*INDIRECT($P$2),VLOOKUP($P25,INDIRECT($Q$3),W$5,0))</f>
        <v>39.491083822070124</v>
      </c>
      <c r="X25" s="394" cm="1">
        <f t="array" aca="1" ref="X25" ca="1">IF($Q25="Y",VLOOKUP($P25,INDIRECT($Q$3),X$5,0)*INDIRECT($P$2),VLOOKUP($P25,INDIRECT($Q$3),X$5,0))</f>
        <v>41.561383839572805</v>
      </c>
      <c r="Y25" s="394" cm="1">
        <f t="array" aca="1" ref="Y25" ca="1">IF($Q25="Y",VLOOKUP($P25,INDIRECT($Q$3),Y$5,0)*INDIRECT($P$2),VLOOKUP($P25,INDIRECT($Q$3),Y$5,0))</f>
        <v>44.084221992030677</v>
      </c>
      <c r="Z25" s="394" cm="1">
        <f t="array" aca="1" ref="Z25" ca="1">IF($Q25="Y",VLOOKUP($P25,INDIRECT($Q$3),Z$5,0)*INDIRECT($P$2),VLOOKUP($P25,INDIRECT($Q$3),Z$5,0))</f>
        <v>46.60706014448855</v>
      </c>
      <c r="AA25" s="406" t="str">
        <f t="shared" si="11"/>
        <v>00482C</v>
      </c>
      <c r="AB25" s="406" t="str">
        <f t="shared" si="12"/>
        <v>Y</v>
      </c>
      <c r="AC25" s="412" t="str">
        <f t="shared" si="13"/>
        <v>Applications Programmer</v>
      </c>
      <c r="AD25" s="406">
        <f t="shared" si="14"/>
        <v>63</v>
      </c>
      <c r="AE25" s="398" t="str">
        <f t="shared" si="15"/>
        <v>N</v>
      </c>
      <c r="AF25" s="403">
        <f t="shared" ca="1" si="16"/>
        <v>33.863999999999997</v>
      </c>
      <c r="AG25" s="403">
        <f t="shared" ca="1" si="17"/>
        <v>35.642000000000003</v>
      </c>
      <c r="AH25" s="403">
        <f t="shared" ca="1" si="18"/>
        <v>37.505000000000003</v>
      </c>
      <c r="AI25" s="403">
        <f t="shared" ca="1" si="19"/>
        <v>39.491</v>
      </c>
      <c r="AJ25" s="403">
        <f t="shared" ca="1" si="20"/>
        <v>41.561</v>
      </c>
      <c r="AK25" s="403">
        <f t="shared" ca="1" si="21"/>
        <v>44.084000000000003</v>
      </c>
      <c r="AL25" s="403">
        <f t="shared" ca="1" si="22"/>
        <v>46.606999999999999</v>
      </c>
    </row>
    <row r="26" spans="1:39" ht="15" hidden="1" customHeight="1">
      <c r="A26" s="259" t="s">
        <v>91</v>
      </c>
      <c r="B26" s="272" t="s">
        <v>268</v>
      </c>
      <c r="C26" s="272" t="s">
        <v>269</v>
      </c>
      <c r="D26" s="260" t="s">
        <v>270</v>
      </c>
      <c r="E26" s="265">
        <v>425</v>
      </c>
      <c r="F26" s="262">
        <v>9</v>
      </c>
      <c r="G26" s="285">
        <f t="shared" ca="1" si="1"/>
        <v>35.747081646028853</v>
      </c>
      <c r="H26" s="285">
        <f t="shared" ca="1" si="2"/>
        <v>37.629441633350801</v>
      </c>
      <c r="I26" s="285">
        <f t="shared" ca="1" si="3"/>
        <v>39.61539061368574</v>
      </c>
      <c r="J26" s="285">
        <f t="shared" ca="1" si="4"/>
        <v>41.684210788431074</v>
      </c>
      <c r="K26" s="285">
        <f t="shared" ca="1" si="5"/>
        <v>43.878817597549336</v>
      </c>
      <c r="L26" s="285">
        <f t="shared" ca="1" si="6"/>
        <v>46.534125946209357</v>
      </c>
      <c r="M26" s="285">
        <f t="shared" ca="1" si="7"/>
        <v>49.189434294869343</v>
      </c>
      <c r="N26" s="285"/>
      <c r="P26" s="409" t="str">
        <f t="shared" si="8"/>
        <v>00483C</v>
      </c>
      <c r="Q26" s="397" t="s">
        <v>826</v>
      </c>
      <c r="R26" s="409" t="str">
        <f t="shared" si="9"/>
        <v>Applications Programmer/Analyst</v>
      </c>
      <c r="S26" s="397" t="str">
        <f t="shared" si="10"/>
        <v>64</v>
      </c>
      <c r="T26" s="394" cm="1">
        <f t="array" aca="1" ref="T26" ca="1">IF($Q26="Y",VLOOKUP($P26,INDIRECT($Q$3),T$5,0)*INDIRECT($P$2),VLOOKUP($P26,INDIRECT($Q$3),T$5,0))</f>
        <v>35.747081646028853</v>
      </c>
      <c r="U26" s="394" cm="1">
        <f t="array" aca="1" ref="U26" ca="1">IF($Q26="Y",VLOOKUP($P26,INDIRECT($Q$3),U$5,0)*INDIRECT($P$2),VLOOKUP($P26,INDIRECT($Q$3),U$5,0))</f>
        <v>37.629441633350801</v>
      </c>
      <c r="V26" s="394" cm="1">
        <f t="array" aca="1" ref="V26" ca="1">IF($Q26="Y",VLOOKUP($P26,INDIRECT($Q$3),V$5,0)*INDIRECT($P$2),VLOOKUP($P26,INDIRECT($Q$3),V$5,0))</f>
        <v>39.61539061368574</v>
      </c>
      <c r="W26" s="394" cm="1">
        <f t="array" aca="1" ref="W26" ca="1">IF($Q26="Y",VLOOKUP($P26,INDIRECT($Q$3),W$5,0)*INDIRECT($P$2),VLOOKUP($P26,INDIRECT($Q$3),W$5,0))</f>
        <v>41.684210788431074</v>
      </c>
      <c r="X26" s="394" cm="1">
        <f t="array" aca="1" ref="X26" ca="1">IF($Q26="Y",VLOOKUP($P26,INDIRECT($Q$3),X$5,0)*INDIRECT($P$2),VLOOKUP($P26,INDIRECT($Q$3),X$5,0))</f>
        <v>43.878817597549336</v>
      </c>
      <c r="Y26" s="394" cm="1">
        <f t="array" aca="1" ref="Y26" ca="1">IF($Q26="Y",VLOOKUP($P26,INDIRECT($Q$3),Y$5,0)*INDIRECT($P$2),VLOOKUP($P26,INDIRECT($Q$3),Y$5,0))</f>
        <v>46.534125946209357</v>
      </c>
      <c r="Z26" s="394" cm="1">
        <f t="array" aca="1" ref="Z26" ca="1">IF($Q26="Y",VLOOKUP($P26,INDIRECT($Q$3),Z$5,0)*INDIRECT($P$2),VLOOKUP($P26,INDIRECT($Q$3),Z$5,0))</f>
        <v>49.189434294869343</v>
      </c>
      <c r="AA26" s="406" t="str">
        <f t="shared" si="11"/>
        <v>00483C</v>
      </c>
      <c r="AB26" s="406" t="str">
        <f t="shared" si="12"/>
        <v>Y</v>
      </c>
      <c r="AC26" s="412" t="str">
        <f t="shared" si="13"/>
        <v>Applications Programmer/Analyst</v>
      </c>
      <c r="AD26" s="406" t="str">
        <f t="shared" si="14"/>
        <v>64</v>
      </c>
      <c r="AE26" s="398" t="str">
        <f t="shared" si="15"/>
        <v>N</v>
      </c>
      <c r="AF26" s="403">
        <f t="shared" ca="1" si="16"/>
        <v>35.747</v>
      </c>
      <c r="AG26" s="403">
        <f t="shared" ca="1" si="17"/>
        <v>37.628999999999998</v>
      </c>
      <c r="AH26" s="403">
        <f t="shared" ca="1" si="18"/>
        <v>39.615000000000002</v>
      </c>
      <c r="AI26" s="403">
        <f t="shared" ca="1" si="19"/>
        <v>41.683999999999997</v>
      </c>
      <c r="AJ26" s="403">
        <f t="shared" ca="1" si="20"/>
        <v>43.878999999999998</v>
      </c>
      <c r="AK26" s="403">
        <f t="shared" ca="1" si="21"/>
        <v>46.533999999999999</v>
      </c>
      <c r="AL26" s="403">
        <f t="shared" ca="1" si="22"/>
        <v>49.189</v>
      </c>
    </row>
    <row r="27" spans="1:39" ht="15" hidden="1" customHeight="1">
      <c r="A27" s="259" t="s">
        <v>16</v>
      </c>
      <c r="B27" s="259" t="s">
        <v>28</v>
      </c>
      <c r="C27" s="259" t="s">
        <v>20</v>
      </c>
      <c r="D27" s="260" t="s">
        <v>29</v>
      </c>
      <c r="E27" s="265">
        <v>393</v>
      </c>
      <c r="F27" s="262">
        <v>8</v>
      </c>
      <c r="G27" s="285">
        <f t="shared" ca="1" si="1"/>
        <v>67191.254103428611</v>
      </c>
      <c r="H27" s="285">
        <f t="shared" ca="1" si="2"/>
        <v>70838.770531692062</v>
      </c>
      <c r="I27" s="285">
        <f t="shared" ca="1" si="3"/>
        <v>74529.3799810489</v>
      </c>
      <c r="J27" s="285">
        <f t="shared" ca="1" si="4"/>
        <v>78521.640578059625</v>
      </c>
      <c r="K27" s="285">
        <f t="shared" ca="1" si="5"/>
        <v>82652.414457156294</v>
      </c>
      <c r="L27" s="285">
        <f t="shared" ca="1" si="6"/>
        <v>87778.235050233518</v>
      </c>
      <c r="M27" s="285">
        <f t="shared" ca="1" si="7"/>
        <v>92904.05564331077</v>
      </c>
      <c r="N27" s="285"/>
      <c r="P27" s="409" t="str">
        <f t="shared" si="8"/>
        <v>00565C</v>
      </c>
      <c r="Q27" s="397" t="s">
        <v>826</v>
      </c>
      <c r="R27" s="409" t="str">
        <f t="shared" si="9"/>
        <v>Associate Contract Administrator</v>
      </c>
      <c r="S27" s="397" t="str">
        <f t="shared" si="10"/>
        <v>33B</v>
      </c>
      <c r="T27" s="394" cm="1">
        <f t="array" aca="1" ref="T27" ca="1">IF($Q27="Y",VLOOKUP($P27,INDIRECT($Q$3),T$5,0)*INDIRECT($P$2),VLOOKUP($P27,INDIRECT($Q$3),T$5,0))</f>
        <v>67191.254103428611</v>
      </c>
      <c r="U27" s="394" cm="1">
        <f t="array" aca="1" ref="U27" ca="1">IF($Q27="Y",VLOOKUP($P27,INDIRECT($Q$3),U$5,0)*INDIRECT($P$2),VLOOKUP($P27,INDIRECT($Q$3),U$5,0))</f>
        <v>70838.770531692062</v>
      </c>
      <c r="V27" s="394" cm="1">
        <f t="array" aca="1" ref="V27" ca="1">IF($Q27="Y",VLOOKUP($P27,INDIRECT($Q$3),V$5,0)*INDIRECT($P$2),VLOOKUP($P27,INDIRECT($Q$3),V$5,0))</f>
        <v>74529.3799810489</v>
      </c>
      <c r="W27" s="394" cm="1">
        <f t="array" aca="1" ref="W27" ca="1">IF($Q27="Y",VLOOKUP($P27,INDIRECT($Q$3),W$5,0)*INDIRECT($P$2),VLOOKUP($P27,INDIRECT($Q$3),W$5,0))</f>
        <v>78521.640578059625</v>
      </c>
      <c r="X27" s="394" cm="1">
        <f t="array" aca="1" ref="X27" ca="1">IF($Q27="Y",VLOOKUP($P27,INDIRECT($Q$3),X$5,0)*INDIRECT($P$2),VLOOKUP($P27,INDIRECT($Q$3),X$5,0))</f>
        <v>82652.414457156294</v>
      </c>
      <c r="Y27" s="394" cm="1">
        <f t="array" aca="1" ref="Y27" ca="1">IF($Q27="Y",VLOOKUP($P27,INDIRECT($Q$3),Y$5,0)*INDIRECT($P$2),VLOOKUP($P27,INDIRECT($Q$3),Y$5,0))</f>
        <v>87778.235050233518</v>
      </c>
      <c r="Z27" s="394" cm="1">
        <f t="array" aca="1" ref="Z27" ca="1">IF($Q27="Y",VLOOKUP($P27,INDIRECT($Q$3),Z$5,0)*INDIRECT($P$2),VLOOKUP($P27,INDIRECT($Q$3),Z$5,0))</f>
        <v>92904.05564331077</v>
      </c>
      <c r="AA27" s="406" t="str">
        <f t="shared" si="11"/>
        <v>00565C</v>
      </c>
      <c r="AB27" s="406" t="str">
        <f t="shared" si="12"/>
        <v>Y</v>
      </c>
      <c r="AC27" s="412" t="str">
        <f t="shared" si="13"/>
        <v>Associate Contract Administrator</v>
      </c>
      <c r="AD27" s="406" t="str">
        <f t="shared" si="14"/>
        <v>33B</v>
      </c>
      <c r="AE27" s="398" t="str">
        <f t="shared" si="15"/>
        <v>E</v>
      </c>
      <c r="AF27" s="403">
        <f t="shared" ca="1" si="16"/>
        <v>32.303999999999995</v>
      </c>
      <c r="AG27" s="403">
        <f t="shared" ca="1" si="17"/>
        <v>34.058</v>
      </c>
      <c r="AH27" s="403">
        <f t="shared" ca="1" si="18"/>
        <v>35.832000000000001</v>
      </c>
      <c r="AI27" s="403">
        <f t="shared" ca="1" si="19"/>
        <v>37.750999999999998</v>
      </c>
      <c r="AJ27" s="403">
        <f t="shared" ca="1" si="20"/>
        <v>39.736999999999995</v>
      </c>
      <c r="AK27" s="403">
        <f t="shared" ca="1" si="21"/>
        <v>42.201999999999998</v>
      </c>
      <c r="AL27" s="403">
        <f t="shared" ca="1" si="22"/>
        <v>44.665999999999997</v>
      </c>
    </row>
    <row r="28" spans="1:39" ht="15" hidden="1" customHeight="1">
      <c r="A28" s="256" t="s">
        <v>91</v>
      </c>
      <c r="B28" s="256" t="s">
        <v>271</v>
      </c>
      <c r="C28" s="256">
        <v>16</v>
      </c>
      <c r="D28" s="276" t="s">
        <v>272</v>
      </c>
      <c r="E28" s="277">
        <v>358</v>
      </c>
      <c r="F28" s="278">
        <v>7</v>
      </c>
      <c r="G28" s="380">
        <f t="shared" ca="1" si="1"/>
        <v>29.955796247424619</v>
      </c>
      <c r="H28" s="380">
        <f t="shared" ca="1" si="2"/>
        <v>31.689614657167699</v>
      </c>
      <c r="I28" s="380">
        <f t="shared" ca="1" si="3"/>
        <v>33.324824206998876</v>
      </c>
      <c r="J28" s="380">
        <f t="shared" ca="1" si="4"/>
        <v>35.186723838125324</v>
      </c>
      <c r="K28" s="380">
        <f t="shared" ca="1" si="5"/>
        <v>37.088708910456411</v>
      </c>
      <c r="L28" s="380">
        <f t="shared" ca="1" si="6"/>
        <v>39.347316183849607</v>
      </c>
      <c r="M28" s="380">
        <f t="shared" ca="1" si="7"/>
        <v>41.605923457242774</v>
      </c>
      <c r="N28" s="380" t="s">
        <v>633</v>
      </c>
      <c r="P28" s="409" t="str">
        <f t="shared" si="8"/>
        <v>00567C</v>
      </c>
      <c r="Q28" s="397" t="s">
        <v>826</v>
      </c>
      <c r="R28" s="409" t="str">
        <f t="shared" si="9"/>
        <v xml:space="preserve">Associate Coordinator Legal Processes </v>
      </c>
      <c r="S28" s="397">
        <f t="shared" si="10"/>
        <v>16</v>
      </c>
      <c r="T28" s="394" cm="1">
        <f t="array" aca="1" ref="T28" ca="1">IF($Q28="Y",VLOOKUP($P28,INDIRECT($Q$3),T$5,0)*INDIRECT($P$2),VLOOKUP($P28,INDIRECT($Q$3),T$5,0))</f>
        <v>29.955796247424619</v>
      </c>
      <c r="U28" s="394" cm="1">
        <f t="array" aca="1" ref="U28" ca="1">IF($Q28="Y",VLOOKUP($P28,INDIRECT($Q$3),U$5,0)*INDIRECT($P$2),VLOOKUP($P28,INDIRECT($Q$3),U$5,0))</f>
        <v>31.689614657167699</v>
      </c>
      <c r="V28" s="394" cm="1">
        <f t="array" aca="1" ref="V28" ca="1">IF($Q28="Y",VLOOKUP($P28,INDIRECT($Q$3),V$5,0)*INDIRECT($P$2),VLOOKUP($P28,INDIRECT($Q$3),V$5,0))</f>
        <v>33.324824206998876</v>
      </c>
      <c r="W28" s="394" cm="1">
        <f t="array" aca="1" ref="W28" ca="1">IF($Q28="Y",VLOOKUP($P28,INDIRECT($Q$3),W$5,0)*INDIRECT($P$2),VLOOKUP($P28,INDIRECT($Q$3),W$5,0))</f>
        <v>35.186723838125324</v>
      </c>
      <c r="X28" s="394" cm="1">
        <f t="array" aca="1" ref="X28" ca="1">IF($Q28="Y",VLOOKUP($P28,INDIRECT($Q$3),X$5,0)*INDIRECT($P$2),VLOOKUP($P28,INDIRECT($Q$3),X$5,0))</f>
        <v>37.088708910456411</v>
      </c>
      <c r="Y28" s="394" cm="1">
        <f t="array" aca="1" ref="Y28" ca="1">IF($Q28="Y",VLOOKUP($P28,INDIRECT($Q$3),Y$5,0)*INDIRECT($P$2),VLOOKUP($P28,INDIRECT($Q$3),Y$5,0))</f>
        <v>39.347316183849607</v>
      </c>
      <c r="Z28" s="394" cm="1">
        <f t="array" aca="1" ref="Z28" ca="1">IF($Q28="Y",VLOOKUP($P28,INDIRECT($Q$3),Z$5,0)*INDIRECT($P$2),VLOOKUP($P28,INDIRECT($Q$3),Z$5,0))</f>
        <v>41.605923457242774</v>
      </c>
      <c r="AA28" s="406" t="str">
        <f t="shared" si="11"/>
        <v>00567C</v>
      </c>
      <c r="AB28" s="406" t="str">
        <f t="shared" si="12"/>
        <v>Y</v>
      </c>
      <c r="AC28" s="412" t="str">
        <f t="shared" si="13"/>
        <v xml:space="preserve">Associate Coordinator Legal Processes </v>
      </c>
      <c r="AD28" s="406">
        <f t="shared" si="14"/>
        <v>16</v>
      </c>
      <c r="AE28" s="398" t="str">
        <f t="shared" si="15"/>
        <v>N</v>
      </c>
      <c r="AF28" s="403">
        <f t="shared" ca="1" si="16"/>
        <v>29.956</v>
      </c>
      <c r="AG28" s="403">
        <f t="shared" ca="1" si="17"/>
        <v>31.69</v>
      </c>
      <c r="AH28" s="403">
        <f t="shared" ca="1" si="18"/>
        <v>33.325000000000003</v>
      </c>
      <c r="AI28" s="403">
        <f t="shared" ca="1" si="19"/>
        <v>35.186999999999998</v>
      </c>
      <c r="AJ28" s="403">
        <f t="shared" ca="1" si="20"/>
        <v>37.088999999999999</v>
      </c>
      <c r="AK28" s="403">
        <f t="shared" ca="1" si="21"/>
        <v>39.347000000000001</v>
      </c>
      <c r="AL28" s="403">
        <f t="shared" ca="1" si="22"/>
        <v>41.606000000000002</v>
      </c>
    </row>
    <row r="29" spans="1:39" ht="15" hidden="1" customHeight="1">
      <c r="A29" s="259" t="s">
        <v>16</v>
      </c>
      <c r="B29" s="259" t="s">
        <v>440</v>
      </c>
      <c r="C29" s="259">
        <v>107</v>
      </c>
      <c r="D29" s="260" t="s">
        <v>30</v>
      </c>
      <c r="E29" s="265">
        <v>368</v>
      </c>
      <c r="F29" s="262">
        <v>8</v>
      </c>
      <c r="G29" s="285">
        <f t="shared" ca="1" si="1"/>
        <v>65181.272476714621</v>
      </c>
      <c r="H29" s="285">
        <f t="shared" ca="1" si="2"/>
        <v>68754.915154532238</v>
      </c>
      <c r="I29" s="285">
        <f t="shared" ca="1" si="3"/>
        <v>72325.479759414622</v>
      </c>
      <c r="J29" s="285">
        <f t="shared" ca="1" si="4"/>
        <v>76114.587542699272</v>
      </c>
      <c r="K29" s="285">
        <f t="shared" ca="1" si="5"/>
        <v>80162.253452544333</v>
      </c>
      <c r="L29" s="285">
        <f t="shared" ca="1" si="6"/>
        <v>85186.036004770096</v>
      </c>
      <c r="M29" s="285">
        <f t="shared" ca="1" si="7"/>
        <v>90209.81855699583</v>
      </c>
      <c r="N29" s="285"/>
      <c r="P29" s="409" t="str">
        <f t="shared" si="8"/>
        <v>00569C</v>
      </c>
      <c r="Q29" s="397" t="s">
        <v>826</v>
      </c>
      <c r="R29" s="409" t="str">
        <f t="shared" si="9"/>
        <v>Associate Transportation Planner</v>
      </c>
      <c r="S29" s="397">
        <f t="shared" si="10"/>
        <v>107</v>
      </c>
      <c r="T29" s="394" cm="1">
        <f t="array" aca="1" ref="T29" ca="1">IF($Q29="Y",VLOOKUP($P29,INDIRECT($Q$3),T$5,0)*INDIRECT($P$2),VLOOKUP($P29,INDIRECT($Q$3),T$5,0))</f>
        <v>65181.272476714621</v>
      </c>
      <c r="U29" s="394" cm="1">
        <f t="array" aca="1" ref="U29" ca="1">IF($Q29="Y",VLOOKUP($P29,INDIRECT($Q$3),U$5,0)*INDIRECT($P$2),VLOOKUP($P29,INDIRECT($Q$3),U$5,0))</f>
        <v>68754.915154532238</v>
      </c>
      <c r="V29" s="394" cm="1">
        <f t="array" aca="1" ref="V29" ca="1">IF($Q29="Y",VLOOKUP($P29,INDIRECT($Q$3),V$5,0)*INDIRECT($P$2),VLOOKUP($P29,INDIRECT($Q$3),V$5,0))</f>
        <v>72325.479759414622</v>
      </c>
      <c r="W29" s="394" cm="1">
        <f t="array" aca="1" ref="W29" ca="1">IF($Q29="Y",VLOOKUP($P29,INDIRECT($Q$3),W$5,0)*INDIRECT($P$2),VLOOKUP($P29,INDIRECT($Q$3),W$5,0))</f>
        <v>76114.587542699272</v>
      </c>
      <c r="X29" s="394" cm="1">
        <f t="array" aca="1" ref="X29" ca="1">IF($Q29="Y",VLOOKUP($P29,INDIRECT($Q$3),X$5,0)*INDIRECT($P$2),VLOOKUP($P29,INDIRECT($Q$3),X$5,0))</f>
        <v>80162.253452544333</v>
      </c>
      <c r="Y29" s="394" cm="1">
        <f t="array" aca="1" ref="Y29" ca="1">IF($Q29="Y",VLOOKUP($P29,INDIRECT($Q$3),Y$5,0)*INDIRECT($P$2),VLOOKUP($P29,INDIRECT($Q$3),Y$5,0))</f>
        <v>85186.036004770096</v>
      </c>
      <c r="Z29" s="394" cm="1">
        <f t="array" aca="1" ref="Z29" ca="1">IF($Q29="Y",VLOOKUP($P29,INDIRECT($Q$3),Z$5,0)*INDIRECT($P$2),VLOOKUP($P29,INDIRECT($Q$3),Z$5,0))</f>
        <v>90209.81855699583</v>
      </c>
      <c r="AA29" s="406" t="str">
        <f t="shared" si="11"/>
        <v>00569C</v>
      </c>
      <c r="AB29" s="406" t="str">
        <f t="shared" si="12"/>
        <v>Y</v>
      </c>
      <c r="AC29" s="412" t="str">
        <f t="shared" si="13"/>
        <v>Associate Transportation Planner</v>
      </c>
      <c r="AD29" s="406">
        <f t="shared" si="14"/>
        <v>107</v>
      </c>
      <c r="AE29" s="398" t="str">
        <f t="shared" si="15"/>
        <v>E</v>
      </c>
      <c r="AF29" s="403">
        <f t="shared" ca="1" si="16"/>
        <v>31.338000000000001</v>
      </c>
      <c r="AG29" s="403">
        <f t="shared" ca="1" si="17"/>
        <v>33.055999999999997</v>
      </c>
      <c r="AH29" s="403">
        <f t="shared" ca="1" si="18"/>
        <v>34.771999999999998</v>
      </c>
      <c r="AI29" s="403">
        <f t="shared" ca="1" si="19"/>
        <v>36.594000000000001</v>
      </c>
      <c r="AJ29" s="403">
        <f t="shared" ca="1" si="20"/>
        <v>38.54</v>
      </c>
      <c r="AK29" s="403">
        <f t="shared" ca="1" si="21"/>
        <v>40.954999999999998</v>
      </c>
      <c r="AL29" s="403">
        <f t="shared" ca="1" si="22"/>
        <v>43.370999999999995</v>
      </c>
      <c r="AM29" s="23"/>
    </row>
    <row r="30" spans="1:39" ht="15" hidden="1" customHeight="1">
      <c r="A30" s="259" t="s">
        <v>16</v>
      </c>
      <c r="B30" s="262" t="s">
        <v>31</v>
      </c>
      <c r="C30" s="259" t="s">
        <v>20</v>
      </c>
      <c r="D30" s="266" t="s">
        <v>32</v>
      </c>
      <c r="E30" s="265">
        <v>393</v>
      </c>
      <c r="F30" s="262">
        <v>8</v>
      </c>
      <c r="G30" s="285">
        <f t="shared" ca="1" si="1"/>
        <v>67191.254103428611</v>
      </c>
      <c r="H30" s="285">
        <f t="shared" ca="1" si="2"/>
        <v>70838.770531692062</v>
      </c>
      <c r="I30" s="285">
        <f t="shared" ca="1" si="3"/>
        <v>74529.3799810489</v>
      </c>
      <c r="J30" s="285">
        <f t="shared" ca="1" si="4"/>
        <v>78521.640578059625</v>
      </c>
      <c r="K30" s="285">
        <f t="shared" ca="1" si="5"/>
        <v>82652.414457156294</v>
      </c>
      <c r="L30" s="285">
        <f t="shared" ca="1" si="6"/>
        <v>87778.235050233518</v>
      </c>
      <c r="M30" s="285">
        <f t="shared" ca="1" si="7"/>
        <v>92904.05564331077</v>
      </c>
      <c r="N30" s="285"/>
      <c r="P30" s="409" t="str">
        <f t="shared" si="8"/>
        <v>01365C</v>
      </c>
      <c r="Q30" s="397" t="s">
        <v>826</v>
      </c>
      <c r="R30" s="409" t="str">
        <f t="shared" si="9"/>
        <v>Booking &amp; Administrative Coordinator</v>
      </c>
      <c r="S30" s="397" t="str">
        <f t="shared" si="10"/>
        <v>33B</v>
      </c>
      <c r="T30" s="394" cm="1">
        <f t="array" aca="1" ref="T30" ca="1">IF($Q30="Y",VLOOKUP($P30,INDIRECT($Q$3),T$5,0)*INDIRECT($P$2),VLOOKUP($P30,INDIRECT($Q$3),T$5,0))</f>
        <v>67191.254103428611</v>
      </c>
      <c r="U30" s="394" cm="1">
        <f t="array" aca="1" ref="U30" ca="1">IF($Q30="Y",VLOOKUP($P30,INDIRECT($Q$3),U$5,0)*INDIRECT($P$2),VLOOKUP($P30,INDIRECT($Q$3),U$5,0))</f>
        <v>70838.770531692062</v>
      </c>
      <c r="V30" s="394" cm="1">
        <f t="array" aca="1" ref="V30" ca="1">IF($Q30="Y",VLOOKUP($P30,INDIRECT($Q$3),V$5,0)*INDIRECT($P$2),VLOOKUP($P30,INDIRECT($Q$3),V$5,0))</f>
        <v>74529.3799810489</v>
      </c>
      <c r="W30" s="394" cm="1">
        <f t="array" aca="1" ref="W30" ca="1">IF($Q30="Y",VLOOKUP($P30,INDIRECT($Q$3),W$5,0)*INDIRECT($P$2),VLOOKUP($P30,INDIRECT($Q$3),W$5,0))</f>
        <v>78521.640578059625</v>
      </c>
      <c r="X30" s="394" cm="1">
        <f t="array" aca="1" ref="X30" ca="1">IF($Q30="Y",VLOOKUP($P30,INDIRECT($Q$3),X$5,0)*INDIRECT($P$2),VLOOKUP($P30,INDIRECT($Q$3),X$5,0))</f>
        <v>82652.414457156294</v>
      </c>
      <c r="Y30" s="394" cm="1">
        <f t="array" aca="1" ref="Y30" ca="1">IF($Q30="Y",VLOOKUP($P30,INDIRECT($Q$3),Y$5,0)*INDIRECT($P$2),VLOOKUP($P30,INDIRECT($Q$3),Y$5,0))</f>
        <v>87778.235050233518</v>
      </c>
      <c r="Z30" s="394" cm="1">
        <f t="array" aca="1" ref="Z30" ca="1">IF($Q30="Y",VLOOKUP($P30,INDIRECT($Q$3),Z$5,0)*INDIRECT($P$2),VLOOKUP($P30,INDIRECT($Q$3),Z$5,0))</f>
        <v>92904.05564331077</v>
      </c>
      <c r="AA30" s="406" t="str">
        <f t="shared" si="11"/>
        <v>01365C</v>
      </c>
      <c r="AB30" s="406" t="str">
        <f t="shared" si="12"/>
        <v>Y</v>
      </c>
      <c r="AC30" s="412" t="str">
        <f t="shared" si="13"/>
        <v>Booking &amp; Administrative Coordinator</v>
      </c>
      <c r="AD30" s="406" t="str">
        <f t="shared" si="14"/>
        <v>33B</v>
      </c>
      <c r="AE30" s="398" t="str">
        <f t="shared" si="15"/>
        <v>E</v>
      </c>
      <c r="AF30" s="403">
        <f t="shared" ca="1" si="16"/>
        <v>32.303999999999995</v>
      </c>
      <c r="AG30" s="403">
        <f t="shared" ca="1" si="17"/>
        <v>34.058</v>
      </c>
      <c r="AH30" s="403">
        <f t="shared" ca="1" si="18"/>
        <v>35.832000000000001</v>
      </c>
      <c r="AI30" s="403">
        <f t="shared" ca="1" si="19"/>
        <v>37.750999999999998</v>
      </c>
      <c r="AJ30" s="403">
        <f t="shared" ca="1" si="20"/>
        <v>39.736999999999995</v>
      </c>
      <c r="AK30" s="403">
        <f t="shared" ca="1" si="21"/>
        <v>42.201999999999998</v>
      </c>
      <c r="AL30" s="403">
        <f t="shared" ca="1" si="22"/>
        <v>44.665999999999997</v>
      </c>
      <c r="AM30" s="23"/>
    </row>
    <row r="31" spans="1:39" ht="15" hidden="1" customHeight="1">
      <c r="A31" s="272" t="s">
        <v>91</v>
      </c>
      <c r="B31" s="272" t="s">
        <v>284</v>
      </c>
      <c r="C31" s="272" t="s">
        <v>285</v>
      </c>
      <c r="D31" s="273" t="s">
        <v>286</v>
      </c>
      <c r="E31" s="265">
        <v>333</v>
      </c>
      <c r="F31" s="262">
        <v>7</v>
      </c>
      <c r="G31" s="285">
        <f t="shared" ca="1" si="1"/>
        <v>29.82475093119994</v>
      </c>
      <c r="H31" s="285">
        <f t="shared" ca="1" si="2"/>
        <v>31.399303624997533</v>
      </c>
      <c r="I31" s="285">
        <f t="shared" ca="1" si="3"/>
        <v>33.074485626293473</v>
      </c>
      <c r="J31" s="285">
        <f t="shared" ca="1" si="4"/>
        <v>34.792583067551945</v>
      </c>
      <c r="K31" s="285">
        <f t="shared" ca="1" si="5"/>
        <v>36.634987300426005</v>
      </c>
      <c r="L31" s="285">
        <f t="shared" ca="1" si="6"/>
        <v>38.855906157722394</v>
      </c>
      <c r="M31" s="285">
        <f t="shared" ca="1" si="7"/>
        <v>41.076825015018777</v>
      </c>
      <c r="N31" s="285"/>
      <c r="O31" s="23"/>
      <c r="P31" s="409" t="str">
        <f t="shared" si="8"/>
        <v>01444C</v>
      </c>
      <c r="Q31" s="397" t="s">
        <v>826</v>
      </c>
      <c r="R31" s="409" t="str">
        <f t="shared" si="9"/>
        <v>Business Analyst I</v>
      </c>
      <c r="S31" s="397" t="str">
        <f t="shared" si="10"/>
        <v>61</v>
      </c>
      <c r="T31" s="394" cm="1">
        <f t="array" aca="1" ref="T31" ca="1">IF($Q31="Y",VLOOKUP($P31,INDIRECT($Q$3),T$5,0)*INDIRECT($P$2),VLOOKUP($P31,INDIRECT($Q$3),T$5,0))</f>
        <v>29.82475093119994</v>
      </c>
      <c r="U31" s="394" cm="1">
        <f t="array" aca="1" ref="U31" ca="1">IF($Q31="Y",VLOOKUP($P31,INDIRECT($Q$3),U$5,0)*INDIRECT($P$2),VLOOKUP($P31,INDIRECT($Q$3),U$5,0))</f>
        <v>31.399303624997533</v>
      </c>
      <c r="V31" s="394" cm="1">
        <f t="array" aca="1" ref="V31" ca="1">IF($Q31="Y",VLOOKUP($P31,INDIRECT($Q$3),V$5,0)*INDIRECT($P$2),VLOOKUP($P31,INDIRECT($Q$3),V$5,0))</f>
        <v>33.074485626293473</v>
      </c>
      <c r="W31" s="394" cm="1">
        <f t="array" aca="1" ref="W31" ca="1">IF($Q31="Y",VLOOKUP($P31,INDIRECT($Q$3),W$5,0)*INDIRECT($P$2),VLOOKUP($P31,INDIRECT($Q$3),W$5,0))</f>
        <v>34.792583067551945</v>
      </c>
      <c r="X31" s="394" cm="1">
        <f t="array" aca="1" ref="X31" ca="1">IF($Q31="Y",VLOOKUP($P31,INDIRECT($Q$3),X$5,0)*INDIRECT($P$2),VLOOKUP($P31,INDIRECT($Q$3),X$5,0))</f>
        <v>36.634987300426005</v>
      </c>
      <c r="Y31" s="394" cm="1">
        <f t="array" aca="1" ref="Y31" ca="1">IF($Q31="Y",VLOOKUP($P31,INDIRECT($Q$3),Y$5,0)*INDIRECT($P$2),VLOOKUP($P31,INDIRECT($Q$3),Y$5,0))</f>
        <v>38.855906157722394</v>
      </c>
      <c r="Z31" s="394" cm="1">
        <f t="array" aca="1" ref="Z31" ca="1">IF($Q31="Y",VLOOKUP($P31,INDIRECT($Q$3),Z$5,0)*INDIRECT($P$2),VLOOKUP($P31,INDIRECT($Q$3),Z$5,0))</f>
        <v>41.076825015018777</v>
      </c>
      <c r="AA31" s="406" t="str">
        <f t="shared" si="11"/>
        <v>01444C</v>
      </c>
      <c r="AB31" s="406" t="str">
        <f t="shared" si="12"/>
        <v>Y</v>
      </c>
      <c r="AC31" s="412" t="str">
        <f t="shared" si="13"/>
        <v>Business Analyst I</v>
      </c>
      <c r="AD31" s="406" t="str">
        <f t="shared" si="14"/>
        <v>61</v>
      </c>
      <c r="AE31" s="398" t="str">
        <f t="shared" si="15"/>
        <v>N</v>
      </c>
      <c r="AF31" s="403">
        <f t="shared" ca="1" si="16"/>
        <v>29.824999999999999</v>
      </c>
      <c r="AG31" s="403">
        <f t="shared" ca="1" si="17"/>
        <v>31.399000000000001</v>
      </c>
      <c r="AH31" s="403">
        <f t="shared" ca="1" si="18"/>
        <v>33.073999999999998</v>
      </c>
      <c r="AI31" s="403">
        <f t="shared" ca="1" si="19"/>
        <v>34.792999999999999</v>
      </c>
      <c r="AJ31" s="403">
        <f t="shared" ca="1" si="20"/>
        <v>36.634999999999998</v>
      </c>
      <c r="AK31" s="403">
        <f t="shared" ca="1" si="21"/>
        <v>38.856000000000002</v>
      </c>
      <c r="AL31" s="403">
        <f t="shared" ca="1" si="22"/>
        <v>41.076999999999998</v>
      </c>
    </row>
    <row r="32" spans="1:39" ht="15" hidden="1" customHeight="1">
      <c r="A32" s="259" t="s">
        <v>91</v>
      </c>
      <c r="B32" s="272" t="s">
        <v>287</v>
      </c>
      <c r="C32" s="272" t="s">
        <v>280</v>
      </c>
      <c r="D32" s="260" t="s">
        <v>288</v>
      </c>
      <c r="E32" s="265">
        <v>385</v>
      </c>
      <c r="F32" s="262">
        <v>8</v>
      </c>
      <c r="G32" s="285">
        <f t="shared" ca="1" si="1"/>
        <v>33.863936675010684</v>
      </c>
      <c r="H32" s="285">
        <f t="shared" ca="1" si="2"/>
        <v>35.642012810258542</v>
      </c>
      <c r="I32" s="285">
        <f t="shared" ca="1" si="3"/>
        <v>37.505134841735206</v>
      </c>
      <c r="J32" s="285">
        <f t="shared" ca="1" si="4"/>
        <v>39.491083822070124</v>
      </c>
      <c r="K32" s="285">
        <f t="shared" ca="1" si="5"/>
        <v>41.561383839572805</v>
      </c>
      <c r="L32" s="285">
        <f t="shared" ca="1" si="6"/>
        <v>44.084221992030677</v>
      </c>
      <c r="M32" s="285">
        <f t="shared" ca="1" si="7"/>
        <v>46.60706014448855</v>
      </c>
      <c r="N32" s="285"/>
      <c r="O32" s="23"/>
      <c r="P32" s="409" t="str">
        <f t="shared" si="8"/>
        <v>01443C</v>
      </c>
      <c r="Q32" s="397" t="s">
        <v>826</v>
      </c>
      <c r="R32" s="409" t="str">
        <f t="shared" si="9"/>
        <v>Business Analyst II</v>
      </c>
      <c r="S32" s="397" t="str">
        <f t="shared" si="10"/>
        <v>63</v>
      </c>
      <c r="T32" s="394" cm="1">
        <f t="array" aca="1" ref="T32" ca="1">IF($Q32="Y",VLOOKUP($P32,INDIRECT($Q$3),T$5,0)*INDIRECT($P$2),VLOOKUP($P32,INDIRECT($Q$3),T$5,0))</f>
        <v>33.863936675010684</v>
      </c>
      <c r="U32" s="394" cm="1">
        <f t="array" aca="1" ref="U32" ca="1">IF($Q32="Y",VLOOKUP($P32,INDIRECT($Q$3),U$5,0)*INDIRECT($P$2),VLOOKUP($P32,INDIRECT($Q$3),U$5,0))</f>
        <v>35.642012810258542</v>
      </c>
      <c r="V32" s="394" cm="1">
        <f t="array" aca="1" ref="V32" ca="1">IF($Q32="Y",VLOOKUP($P32,INDIRECT($Q$3),V$5,0)*INDIRECT($P$2),VLOOKUP($P32,INDIRECT($Q$3),V$5,0))</f>
        <v>37.505134841735206</v>
      </c>
      <c r="W32" s="394" cm="1">
        <f t="array" aca="1" ref="W32" ca="1">IF($Q32="Y",VLOOKUP($P32,INDIRECT($Q$3),W$5,0)*INDIRECT($P$2),VLOOKUP($P32,INDIRECT($Q$3),W$5,0))</f>
        <v>39.491083822070124</v>
      </c>
      <c r="X32" s="394" cm="1">
        <f t="array" aca="1" ref="X32" ca="1">IF($Q32="Y",VLOOKUP($P32,INDIRECT($Q$3),X$5,0)*INDIRECT($P$2),VLOOKUP($P32,INDIRECT($Q$3),X$5,0))</f>
        <v>41.561383839572805</v>
      </c>
      <c r="Y32" s="394" cm="1">
        <f t="array" aca="1" ref="Y32" ca="1">IF($Q32="Y",VLOOKUP($P32,INDIRECT($Q$3),Y$5,0)*INDIRECT($P$2),VLOOKUP($P32,INDIRECT($Q$3),Y$5,0))</f>
        <v>44.084221992030677</v>
      </c>
      <c r="Z32" s="394" cm="1">
        <f t="array" aca="1" ref="Z32" ca="1">IF($Q32="Y",VLOOKUP($P32,INDIRECT($Q$3),Z$5,0)*INDIRECT($P$2),VLOOKUP($P32,INDIRECT($Q$3),Z$5,0))</f>
        <v>46.60706014448855</v>
      </c>
      <c r="AA32" s="406" t="str">
        <f t="shared" si="11"/>
        <v>01443C</v>
      </c>
      <c r="AB32" s="406" t="str">
        <f t="shared" si="12"/>
        <v>Y</v>
      </c>
      <c r="AC32" s="412" t="str">
        <f t="shared" si="13"/>
        <v>Business Analyst II</v>
      </c>
      <c r="AD32" s="406" t="str">
        <f t="shared" si="14"/>
        <v>63</v>
      </c>
      <c r="AE32" s="398" t="str">
        <f t="shared" si="15"/>
        <v>N</v>
      </c>
      <c r="AF32" s="403">
        <f t="shared" ca="1" si="16"/>
        <v>33.863999999999997</v>
      </c>
      <c r="AG32" s="403">
        <f t="shared" ca="1" si="17"/>
        <v>35.642000000000003</v>
      </c>
      <c r="AH32" s="403">
        <f t="shared" ca="1" si="18"/>
        <v>37.505000000000003</v>
      </c>
      <c r="AI32" s="403">
        <f t="shared" ca="1" si="19"/>
        <v>39.491</v>
      </c>
      <c r="AJ32" s="403">
        <f t="shared" ca="1" si="20"/>
        <v>41.561</v>
      </c>
      <c r="AK32" s="403">
        <f t="shared" ca="1" si="21"/>
        <v>44.084000000000003</v>
      </c>
      <c r="AL32" s="403">
        <f t="shared" ca="1" si="22"/>
        <v>46.606999999999999</v>
      </c>
    </row>
    <row r="33" spans="1:39" ht="15" hidden="1" customHeight="1">
      <c r="A33" s="259" t="s">
        <v>91</v>
      </c>
      <c r="B33" s="272" t="s">
        <v>289</v>
      </c>
      <c r="C33" s="272" t="s">
        <v>269</v>
      </c>
      <c r="D33" s="260" t="s">
        <v>290</v>
      </c>
      <c r="E33" s="265">
        <v>425</v>
      </c>
      <c r="F33" s="262">
        <v>9</v>
      </c>
      <c r="G33" s="285">
        <f t="shared" ca="1" si="1"/>
        <v>35.747081646028853</v>
      </c>
      <c r="H33" s="285">
        <f t="shared" ca="1" si="2"/>
        <v>37.629441633350801</v>
      </c>
      <c r="I33" s="285">
        <f t="shared" ca="1" si="3"/>
        <v>39.61539061368574</v>
      </c>
      <c r="J33" s="285">
        <f t="shared" ca="1" si="4"/>
        <v>41.684210788431074</v>
      </c>
      <c r="K33" s="285">
        <f t="shared" ca="1" si="5"/>
        <v>43.878817597549336</v>
      </c>
      <c r="L33" s="285">
        <f t="shared" ca="1" si="6"/>
        <v>46.534125946209357</v>
      </c>
      <c r="M33" s="285">
        <f t="shared" ca="1" si="7"/>
        <v>49.189434294869343</v>
      </c>
      <c r="N33" s="285"/>
      <c r="O33" s="23"/>
      <c r="P33" s="409" t="str">
        <f t="shared" si="8"/>
        <v>01442C</v>
      </c>
      <c r="Q33" s="397" t="s">
        <v>826</v>
      </c>
      <c r="R33" s="409" t="str">
        <f t="shared" si="9"/>
        <v xml:space="preserve">Business Analyst III </v>
      </c>
      <c r="S33" s="397" t="str">
        <f t="shared" si="10"/>
        <v>64</v>
      </c>
      <c r="T33" s="394" cm="1">
        <f t="array" aca="1" ref="T33" ca="1">IF($Q33="Y",VLOOKUP($P33,INDIRECT($Q$3),T$5,0)*INDIRECT($P$2),VLOOKUP($P33,INDIRECT($Q$3),T$5,0))</f>
        <v>35.747081646028853</v>
      </c>
      <c r="U33" s="394" cm="1">
        <f t="array" aca="1" ref="U33" ca="1">IF($Q33="Y",VLOOKUP($P33,INDIRECT($Q$3),U$5,0)*INDIRECT($P$2),VLOOKUP($P33,INDIRECT($Q$3),U$5,0))</f>
        <v>37.629441633350801</v>
      </c>
      <c r="V33" s="394" cm="1">
        <f t="array" aca="1" ref="V33" ca="1">IF($Q33="Y",VLOOKUP($P33,INDIRECT($Q$3),V$5,0)*INDIRECT($P$2),VLOOKUP($P33,INDIRECT($Q$3),V$5,0))</f>
        <v>39.61539061368574</v>
      </c>
      <c r="W33" s="394" cm="1">
        <f t="array" aca="1" ref="W33" ca="1">IF($Q33="Y",VLOOKUP($P33,INDIRECT($Q$3),W$5,0)*INDIRECT($P$2),VLOOKUP($P33,INDIRECT($Q$3),W$5,0))</f>
        <v>41.684210788431074</v>
      </c>
      <c r="X33" s="394" cm="1">
        <f t="array" aca="1" ref="X33" ca="1">IF($Q33="Y",VLOOKUP($P33,INDIRECT($Q$3),X$5,0)*INDIRECT($P$2),VLOOKUP($P33,INDIRECT($Q$3),X$5,0))</f>
        <v>43.878817597549336</v>
      </c>
      <c r="Y33" s="394" cm="1">
        <f t="array" aca="1" ref="Y33" ca="1">IF($Q33="Y",VLOOKUP($P33,INDIRECT($Q$3),Y$5,0)*INDIRECT($P$2),VLOOKUP($P33,INDIRECT($Q$3),Y$5,0))</f>
        <v>46.534125946209357</v>
      </c>
      <c r="Z33" s="394" cm="1">
        <f t="array" aca="1" ref="Z33" ca="1">IF($Q33="Y",VLOOKUP($P33,INDIRECT($Q$3),Z$5,0)*INDIRECT($P$2),VLOOKUP($P33,INDIRECT($Q$3),Z$5,0))</f>
        <v>49.189434294869343</v>
      </c>
      <c r="AA33" s="406" t="str">
        <f t="shared" si="11"/>
        <v>01442C</v>
      </c>
      <c r="AB33" s="406" t="str">
        <f t="shared" si="12"/>
        <v>Y</v>
      </c>
      <c r="AC33" s="412" t="str">
        <f t="shared" si="13"/>
        <v xml:space="preserve">Business Analyst III </v>
      </c>
      <c r="AD33" s="406" t="str">
        <f t="shared" si="14"/>
        <v>64</v>
      </c>
      <c r="AE33" s="398" t="str">
        <f t="shared" si="15"/>
        <v>N</v>
      </c>
      <c r="AF33" s="403">
        <f t="shared" ca="1" si="16"/>
        <v>35.747</v>
      </c>
      <c r="AG33" s="403">
        <f t="shared" ca="1" si="17"/>
        <v>37.628999999999998</v>
      </c>
      <c r="AH33" s="403">
        <f t="shared" ca="1" si="18"/>
        <v>39.615000000000002</v>
      </c>
      <c r="AI33" s="403">
        <f t="shared" ca="1" si="19"/>
        <v>41.683999999999997</v>
      </c>
      <c r="AJ33" s="403">
        <f t="shared" ca="1" si="20"/>
        <v>43.878999999999998</v>
      </c>
      <c r="AK33" s="403">
        <f t="shared" ca="1" si="21"/>
        <v>46.533999999999999</v>
      </c>
      <c r="AL33" s="403">
        <f t="shared" ca="1" si="22"/>
        <v>49.189</v>
      </c>
    </row>
    <row r="34" spans="1:39" ht="15" hidden="1" customHeight="1">
      <c r="A34" s="259" t="s">
        <v>16</v>
      </c>
      <c r="B34" s="259" t="s">
        <v>33</v>
      </c>
      <c r="C34" s="259">
        <v>29</v>
      </c>
      <c r="D34" s="260" t="s">
        <v>34</v>
      </c>
      <c r="E34" s="265">
        <v>388</v>
      </c>
      <c r="F34" s="262">
        <v>8</v>
      </c>
      <c r="G34" s="285">
        <f t="shared" ca="1" si="1"/>
        <v>66489.453474193098</v>
      </c>
      <c r="H34" s="285">
        <f t="shared" ca="1" si="2"/>
        <v>70136.969902456549</v>
      </c>
      <c r="I34" s="285">
        <f t="shared" ca="1" si="3"/>
        <v>73781.408257784758</v>
      </c>
      <c r="J34" s="285">
        <f t="shared" ca="1" si="4"/>
        <v>77644.389791515219</v>
      </c>
      <c r="K34" s="285">
        <f t="shared" ca="1" si="5"/>
        <v>81772.085597676676</v>
      </c>
      <c r="L34" s="285">
        <f t="shared" ca="1" si="6"/>
        <v>86895.441505419934</v>
      </c>
      <c r="M34" s="285">
        <f t="shared" ca="1" si="7"/>
        <v>92018.797413163164</v>
      </c>
      <c r="N34" s="285"/>
      <c r="P34" s="409" t="str">
        <f t="shared" si="8"/>
        <v>01454C</v>
      </c>
      <c r="Q34" s="397" t="s">
        <v>826</v>
      </c>
      <c r="R34" s="409" t="str">
        <f t="shared" si="9"/>
        <v>Business Application Analyst II</v>
      </c>
      <c r="S34" s="397">
        <f t="shared" si="10"/>
        <v>29</v>
      </c>
      <c r="T34" s="394" cm="1">
        <f t="array" aca="1" ref="T34" ca="1">IF($Q34="Y",VLOOKUP($P34,INDIRECT($Q$3),T$5,0)*INDIRECT($P$2),VLOOKUP($P34,INDIRECT($Q$3),T$5,0))</f>
        <v>66489.453474193098</v>
      </c>
      <c r="U34" s="394" cm="1">
        <f t="array" aca="1" ref="U34" ca="1">IF($Q34="Y",VLOOKUP($P34,INDIRECT($Q$3),U$5,0)*INDIRECT($P$2),VLOOKUP($P34,INDIRECT($Q$3),U$5,0))</f>
        <v>70136.969902456549</v>
      </c>
      <c r="V34" s="394" cm="1">
        <f t="array" aca="1" ref="V34" ca="1">IF($Q34="Y",VLOOKUP($P34,INDIRECT($Q$3),V$5,0)*INDIRECT($P$2),VLOOKUP($P34,INDIRECT($Q$3),V$5,0))</f>
        <v>73781.408257784758</v>
      </c>
      <c r="W34" s="394" cm="1">
        <f t="array" aca="1" ref="W34" ca="1">IF($Q34="Y",VLOOKUP($P34,INDIRECT($Q$3),W$5,0)*INDIRECT($P$2),VLOOKUP($P34,INDIRECT($Q$3),W$5,0))</f>
        <v>77644.389791515219</v>
      </c>
      <c r="X34" s="394" cm="1">
        <f t="array" aca="1" ref="X34" ca="1">IF($Q34="Y",VLOOKUP($P34,INDIRECT($Q$3),X$5,0)*INDIRECT($P$2),VLOOKUP($P34,INDIRECT($Q$3),X$5,0))</f>
        <v>81772.085597676676</v>
      </c>
      <c r="Y34" s="394" cm="1">
        <f t="array" aca="1" ref="Y34" ca="1">IF($Q34="Y",VLOOKUP($P34,INDIRECT($Q$3),Y$5,0)*INDIRECT($P$2),VLOOKUP($P34,INDIRECT($Q$3),Y$5,0))</f>
        <v>86895.441505419934</v>
      </c>
      <c r="Z34" s="394" cm="1">
        <f t="array" aca="1" ref="Z34" ca="1">IF($Q34="Y",VLOOKUP($P34,INDIRECT($Q$3),Z$5,0)*INDIRECT($P$2),VLOOKUP($P34,INDIRECT($Q$3),Z$5,0))</f>
        <v>92018.797413163164</v>
      </c>
      <c r="AA34" s="406" t="str">
        <f t="shared" si="11"/>
        <v>01454C</v>
      </c>
      <c r="AB34" s="406" t="str">
        <f t="shared" si="12"/>
        <v>Y</v>
      </c>
      <c r="AC34" s="412" t="str">
        <f t="shared" si="13"/>
        <v>Business Application Analyst II</v>
      </c>
      <c r="AD34" s="406">
        <f t="shared" si="14"/>
        <v>29</v>
      </c>
      <c r="AE34" s="398" t="str">
        <f t="shared" si="15"/>
        <v>E</v>
      </c>
      <c r="AF34" s="403">
        <f t="shared" ca="1" si="16"/>
        <v>31.967000000000002</v>
      </c>
      <c r="AG34" s="403">
        <f t="shared" ca="1" si="17"/>
        <v>33.72</v>
      </c>
      <c r="AH34" s="403">
        <f t="shared" ca="1" si="18"/>
        <v>35.471999999999994</v>
      </c>
      <c r="AI34" s="403">
        <f t="shared" ca="1" si="19"/>
        <v>37.33</v>
      </c>
      <c r="AJ34" s="403">
        <f t="shared" ca="1" si="20"/>
        <v>39.314</v>
      </c>
      <c r="AK34" s="403">
        <f t="shared" ca="1" si="21"/>
        <v>41.777000000000001</v>
      </c>
      <c r="AL34" s="403">
        <f t="shared" ca="1" si="22"/>
        <v>44.239999999999995</v>
      </c>
    </row>
    <row r="35" spans="1:39" ht="15" hidden="1" customHeight="1">
      <c r="A35" s="259" t="s">
        <v>16</v>
      </c>
      <c r="B35" s="259" t="s">
        <v>35</v>
      </c>
      <c r="C35" s="259">
        <v>72</v>
      </c>
      <c r="D35" s="260" t="s">
        <v>36</v>
      </c>
      <c r="E35" s="265">
        <v>463</v>
      </c>
      <c r="F35" s="262">
        <v>10</v>
      </c>
      <c r="G35" s="285">
        <f t="shared" ca="1" si="1"/>
        <v>81381.170334900773</v>
      </c>
      <c r="H35" s="285">
        <f t="shared" ca="1" si="2"/>
        <v>85681.238225435824</v>
      </c>
      <c r="I35" s="285">
        <f t="shared" ca="1" si="3"/>
        <v>90162.912419150234</v>
      </c>
      <c r="J35" s="285">
        <f t="shared" ca="1" si="4"/>
        <v>94903.144739425101</v>
      </c>
      <c r="K35" s="285">
        <f t="shared" ca="1" si="5"/>
        <v>99914.247478001402</v>
      </c>
      <c r="L35" s="285">
        <f t="shared" ca="1" si="6"/>
        <v>105952.73238686292</v>
      </c>
      <c r="M35" s="285">
        <f t="shared" ca="1" si="7"/>
        <v>111990.25548779622</v>
      </c>
      <c r="N35" s="285"/>
      <c r="P35" s="409" t="str">
        <f t="shared" si="8"/>
        <v>01456C</v>
      </c>
      <c r="Q35" s="397" t="s">
        <v>826</v>
      </c>
      <c r="R35" s="409" t="str">
        <f t="shared" si="9"/>
        <v>Business Application Manager</v>
      </c>
      <c r="S35" s="397">
        <f t="shared" si="10"/>
        <v>72</v>
      </c>
      <c r="T35" s="394" cm="1">
        <f t="array" aca="1" ref="T35" ca="1">IF($Q35="Y",VLOOKUP($P35,INDIRECT($Q$3),T$5,0)*INDIRECT($P$2),VLOOKUP($P35,INDIRECT($Q$3),T$5,0))</f>
        <v>81381.170334900773</v>
      </c>
      <c r="U35" s="394" cm="1">
        <f t="array" aca="1" ref="U35" ca="1">IF($Q35="Y",VLOOKUP($P35,INDIRECT($Q$3),U$5,0)*INDIRECT($P$2),VLOOKUP($P35,INDIRECT($Q$3),U$5,0))</f>
        <v>85681.238225435824</v>
      </c>
      <c r="V35" s="394" cm="1">
        <f t="array" aca="1" ref="V35" ca="1">IF($Q35="Y",VLOOKUP($P35,INDIRECT($Q$3),V$5,0)*INDIRECT($P$2),VLOOKUP($P35,INDIRECT($Q$3),V$5,0))</f>
        <v>90162.912419150234</v>
      </c>
      <c r="W35" s="394" cm="1">
        <f t="array" aca="1" ref="W35" ca="1">IF($Q35="Y",VLOOKUP($P35,INDIRECT($Q$3),W$5,0)*INDIRECT($P$2),VLOOKUP($P35,INDIRECT($Q$3),W$5,0))</f>
        <v>94903.144739425101</v>
      </c>
      <c r="X35" s="394" cm="1">
        <f t="array" aca="1" ref="X35" ca="1">IF($Q35="Y",VLOOKUP($P35,INDIRECT($Q$3),X$5,0)*INDIRECT($P$2),VLOOKUP($P35,INDIRECT($Q$3),X$5,0))</f>
        <v>99914.247478001402</v>
      </c>
      <c r="Y35" s="394" cm="1">
        <f t="array" aca="1" ref="Y35" ca="1">IF($Q35="Y",VLOOKUP($P35,INDIRECT($Q$3),Y$5,0)*INDIRECT($P$2),VLOOKUP($P35,INDIRECT($Q$3),Y$5,0))</f>
        <v>105952.73238686292</v>
      </c>
      <c r="Z35" s="394" cm="1">
        <f t="array" aca="1" ref="Z35" ca="1">IF($Q35="Y",VLOOKUP($P35,INDIRECT($Q$3),Z$5,0)*INDIRECT($P$2),VLOOKUP($P35,INDIRECT($Q$3),Z$5,0))</f>
        <v>111990.25548779622</v>
      </c>
      <c r="AA35" s="406" t="str">
        <f t="shared" si="11"/>
        <v>01456C</v>
      </c>
      <c r="AB35" s="406" t="str">
        <f t="shared" si="12"/>
        <v>Y</v>
      </c>
      <c r="AC35" s="412" t="str">
        <f t="shared" si="13"/>
        <v>Business Application Manager</v>
      </c>
      <c r="AD35" s="406">
        <f t="shared" si="14"/>
        <v>72</v>
      </c>
      <c r="AE35" s="398" t="str">
        <f t="shared" si="15"/>
        <v>E</v>
      </c>
      <c r="AF35" s="403">
        <f t="shared" ca="1" si="16"/>
        <v>39.125999999999998</v>
      </c>
      <c r="AG35" s="403">
        <f t="shared" ca="1" si="17"/>
        <v>41.192999999999998</v>
      </c>
      <c r="AH35" s="403">
        <f t="shared" ca="1" si="18"/>
        <v>43.347999999999999</v>
      </c>
      <c r="AI35" s="403">
        <f t="shared" ca="1" si="19"/>
        <v>45.626999999999995</v>
      </c>
      <c r="AJ35" s="403">
        <f t="shared" ca="1" si="20"/>
        <v>48.035999999999994</v>
      </c>
      <c r="AK35" s="403">
        <f t="shared" ca="1" si="21"/>
        <v>50.939</v>
      </c>
      <c r="AL35" s="403">
        <f t="shared" ca="1" si="22"/>
        <v>53.841999999999999</v>
      </c>
    </row>
    <row r="36" spans="1:39" ht="15" hidden="1" customHeight="1">
      <c r="A36" s="272" t="s">
        <v>91</v>
      </c>
      <c r="B36" s="272" t="s">
        <v>291</v>
      </c>
      <c r="C36" s="272">
        <v>61</v>
      </c>
      <c r="D36" s="273" t="s">
        <v>292</v>
      </c>
      <c r="E36" s="265">
        <v>345</v>
      </c>
      <c r="F36" s="262">
        <v>7</v>
      </c>
      <c r="G36" s="285">
        <f t="shared" ca="1" si="1"/>
        <v>29.82475093119994</v>
      </c>
      <c r="H36" s="285">
        <f t="shared" ca="1" si="2"/>
        <v>31.399303624997533</v>
      </c>
      <c r="I36" s="285">
        <f t="shared" ca="1" si="3"/>
        <v>33.074485626293473</v>
      </c>
      <c r="J36" s="285">
        <f t="shared" ca="1" si="4"/>
        <v>34.792583067551945</v>
      </c>
      <c r="K36" s="285">
        <f t="shared" ca="1" si="5"/>
        <v>36.634987300426005</v>
      </c>
      <c r="L36" s="285">
        <f t="shared" ca="1" si="6"/>
        <v>38.855906157722394</v>
      </c>
      <c r="M36" s="285">
        <f t="shared" ca="1" si="7"/>
        <v>41.076825015018777</v>
      </c>
      <c r="N36" s="285"/>
      <c r="O36" s="23"/>
      <c r="P36" s="409" t="str">
        <f t="shared" si="8"/>
        <v>01453C</v>
      </c>
      <c r="Q36" s="397" t="s">
        <v>826</v>
      </c>
      <c r="R36" s="409" t="str">
        <f t="shared" si="9"/>
        <v>Business Applications Analyst I</v>
      </c>
      <c r="S36" s="397">
        <f t="shared" si="10"/>
        <v>61</v>
      </c>
      <c r="T36" s="394" cm="1">
        <f t="array" aca="1" ref="T36" ca="1">IF($Q36="Y",VLOOKUP($P36,INDIRECT($Q$3),T$5,0)*INDIRECT($P$2),VLOOKUP($P36,INDIRECT($Q$3),T$5,0))</f>
        <v>29.82475093119994</v>
      </c>
      <c r="U36" s="394" cm="1">
        <f t="array" aca="1" ref="U36" ca="1">IF($Q36="Y",VLOOKUP($P36,INDIRECT($Q$3),U$5,0)*INDIRECT($P$2),VLOOKUP($P36,INDIRECT($Q$3),U$5,0))</f>
        <v>31.399303624997533</v>
      </c>
      <c r="V36" s="394" cm="1">
        <f t="array" aca="1" ref="V36" ca="1">IF($Q36="Y",VLOOKUP($P36,INDIRECT($Q$3),V$5,0)*INDIRECT($P$2),VLOOKUP($P36,INDIRECT($Q$3),V$5,0))</f>
        <v>33.074485626293473</v>
      </c>
      <c r="W36" s="394" cm="1">
        <f t="array" aca="1" ref="W36" ca="1">IF($Q36="Y",VLOOKUP($P36,INDIRECT($Q$3),W$5,0)*INDIRECT($P$2),VLOOKUP($P36,INDIRECT($Q$3),W$5,0))</f>
        <v>34.792583067551945</v>
      </c>
      <c r="X36" s="394" cm="1">
        <f t="array" aca="1" ref="X36" ca="1">IF($Q36="Y",VLOOKUP($P36,INDIRECT($Q$3),X$5,0)*INDIRECT($P$2),VLOOKUP($P36,INDIRECT($Q$3),X$5,0))</f>
        <v>36.634987300426005</v>
      </c>
      <c r="Y36" s="394" cm="1">
        <f t="array" aca="1" ref="Y36" ca="1">IF($Q36="Y",VLOOKUP($P36,INDIRECT($Q$3),Y$5,0)*INDIRECT($P$2),VLOOKUP($P36,INDIRECT($Q$3),Y$5,0))</f>
        <v>38.855906157722394</v>
      </c>
      <c r="Z36" s="394" cm="1">
        <f t="array" aca="1" ref="Z36" ca="1">IF($Q36="Y",VLOOKUP($P36,INDIRECT($Q$3),Z$5,0)*INDIRECT($P$2),VLOOKUP($P36,INDIRECT($Q$3),Z$5,0))</f>
        <v>41.076825015018777</v>
      </c>
      <c r="AA36" s="406" t="str">
        <f t="shared" si="11"/>
        <v>01453C</v>
      </c>
      <c r="AB36" s="406" t="str">
        <f t="shared" si="12"/>
        <v>Y</v>
      </c>
      <c r="AC36" s="412" t="str">
        <f t="shared" si="13"/>
        <v>Business Applications Analyst I</v>
      </c>
      <c r="AD36" s="406">
        <f t="shared" si="14"/>
        <v>61</v>
      </c>
      <c r="AE36" s="398" t="str">
        <f t="shared" si="15"/>
        <v>N</v>
      </c>
      <c r="AF36" s="403">
        <f t="shared" ca="1" si="16"/>
        <v>29.824999999999999</v>
      </c>
      <c r="AG36" s="403">
        <f t="shared" ca="1" si="17"/>
        <v>31.399000000000001</v>
      </c>
      <c r="AH36" s="403">
        <f t="shared" ca="1" si="18"/>
        <v>33.073999999999998</v>
      </c>
      <c r="AI36" s="403">
        <f t="shared" ca="1" si="19"/>
        <v>34.792999999999999</v>
      </c>
      <c r="AJ36" s="403">
        <f t="shared" ca="1" si="20"/>
        <v>36.634999999999998</v>
      </c>
      <c r="AK36" s="403">
        <f t="shared" ca="1" si="21"/>
        <v>38.856000000000002</v>
      </c>
      <c r="AL36" s="403">
        <f t="shared" ca="1" si="22"/>
        <v>41.076999999999998</v>
      </c>
    </row>
    <row r="37" spans="1:39" ht="15" hidden="1" customHeight="1">
      <c r="A37" s="272" t="s">
        <v>91</v>
      </c>
      <c r="B37" s="272" t="s">
        <v>293</v>
      </c>
      <c r="C37" s="583" t="s">
        <v>867</v>
      </c>
      <c r="D37" s="598" t="s">
        <v>1046</v>
      </c>
      <c r="E37" s="600">
        <v>380</v>
      </c>
      <c r="F37" s="586">
        <v>8</v>
      </c>
      <c r="G37" s="285">
        <f t="shared" ca="1" si="1"/>
        <v>31.965649999999997</v>
      </c>
      <c r="H37" s="285">
        <f t="shared" ca="1" si="2"/>
        <v>33.719424999999994</v>
      </c>
      <c r="I37" s="285">
        <f t="shared" ca="1" si="3"/>
        <v>35.472174999999993</v>
      </c>
      <c r="J37" s="285">
        <f t="shared" ca="1" si="4"/>
        <v>37.329474999999995</v>
      </c>
      <c r="K37" s="285">
        <f t="shared" ca="1" si="5"/>
        <v>39.313874999999996</v>
      </c>
      <c r="L37" s="285">
        <f t="shared" ca="1" si="6"/>
        <v>41.776949999999999</v>
      </c>
      <c r="M37" s="285">
        <f t="shared" ca="1" si="7"/>
        <v>44.240024999999996</v>
      </c>
      <c r="N37" s="285"/>
      <c r="O37" s="23"/>
      <c r="P37" s="409" t="str">
        <f t="shared" si="8"/>
        <v>01452C</v>
      </c>
      <c r="Q37" s="397" t="s">
        <v>826</v>
      </c>
      <c r="R37" s="409" t="str">
        <f t="shared" si="9"/>
        <v>Business Applications Analyst I - Payroll</v>
      </c>
      <c r="S37" s="397" t="str">
        <f t="shared" si="10"/>
        <v>29</v>
      </c>
      <c r="T37" s="394" cm="1">
        <f t="array" aca="1" ref="T37" ca="1">IF($Q37="Y",VLOOKUP($P37,INDIRECT($Q$3),T$5,0)*INDIRECT($P$2),VLOOKUP($P37,INDIRECT($Q$3),T$5,0))</f>
        <v>31.965649999999997</v>
      </c>
      <c r="U37" s="394" cm="1">
        <f t="array" aca="1" ref="U37" ca="1">IF($Q37="Y",VLOOKUP($P37,INDIRECT($Q$3),U$5,0)*INDIRECT($P$2),VLOOKUP($P37,INDIRECT($Q$3),U$5,0))</f>
        <v>33.719424999999994</v>
      </c>
      <c r="V37" s="394" cm="1">
        <f t="array" aca="1" ref="V37" ca="1">IF($Q37="Y",VLOOKUP($P37,INDIRECT($Q$3),V$5,0)*INDIRECT($P$2),VLOOKUP($P37,INDIRECT($Q$3),V$5,0))</f>
        <v>35.472174999999993</v>
      </c>
      <c r="W37" s="394" cm="1">
        <f t="array" aca="1" ref="W37" ca="1">IF($Q37="Y",VLOOKUP($P37,INDIRECT($Q$3),W$5,0)*INDIRECT($P$2),VLOOKUP($P37,INDIRECT($Q$3),W$5,0))</f>
        <v>37.329474999999995</v>
      </c>
      <c r="X37" s="394" cm="1">
        <f t="array" aca="1" ref="X37" ca="1">IF($Q37="Y",VLOOKUP($P37,INDIRECT($Q$3),X$5,0)*INDIRECT($P$2),VLOOKUP($P37,INDIRECT($Q$3),X$5,0))</f>
        <v>39.313874999999996</v>
      </c>
      <c r="Y37" s="394" cm="1">
        <f t="array" aca="1" ref="Y37" ca="1">IF($Q37="Y",VLOOKUP($P37,INDIRECT($Q$3),Y$5,0)*INDIRECT($P$2),VLOOKUP($P37,INDIRECT($Q$3),Y$5,0))</f>
        <v>41.776949999999999</v>
      </c>
      <c r="Z37" s="394" cm="1">
        <f t="array" aca="1" ref="Z37" ca="1">IF($Q37="Y",VLOOKUP($P37,INDIRECT($Q$3),Z$5,0)*INDIRECT($P$2),VLOOKUP($P37,INDIRECT($Q$3),Z$5,0))</f>
        <v>44.240024999999996</v>
      </c>
      <c r="AA37" s="406" t="str">
        <f t="shared" si="11"/>
        <v>01452C</v>
      </c>
      <c r="AB37" s="406" t="str">
        <f t="shared" si="12"/>
        <v>Y</v>
      </c>
      <c r="AC37" s="412" t="str">
        <f t="shared" si="13"/>
        <v>Business Applications Analyst I - Payroll</v>
      </c>
      <c r="AD37" s="406" t="str">
        <f t="shared" si="14"/>
        <v>29</v>
      </c>
      <c r="AE37" s="398" t="str">
        <f t="shared" si="15"/>
        <v>N</v>
      </c>
      <c r="AF37" s="403">
        <f t="shared" ca="1" si="16"/>
        <v>31.966000000000001</v>
      </c>
      <c r="AG37" s="403">
        <f t="shared" ca="1" si="17"/>
        <v>33.719000000000001</v>
      </c>
      <c r="AH37" s="403">
        <f t="shared" ca="1" si="18"/>
        <v>35.472000000000001</v>
      </c>
      <c r="AI37" s="403">
        <f t="shared" ca="1" si="19"/>
        <v>37.329000000000001</v>
      </c>
      <c r="AJ37" s="403">
        <f t="shared" ca="1" si="20"/>
        <v>39.314</v>
      </c>
      <c r="AK37" s="403">
        <f t="shared" ca="1" si="21"/>
        <v>41.777000000000001</v>
      </c>
      <c r="AL37" s="403">
        <f t="shared" ca="1" si="22"/>
        <v>44.24</v>
      </c>
    </row>
    <row r="38" spans="1:39" ht="15" hidden="1" customHeight="1">
      <c r="A38" s="272" t="s">
        <v>16</v>
      </c>
      <c r="B38" s="272" t="s">
        <v>1051</v>
      </c>
      <c r="C38" s="583" t="s">
        <v>166</v>
      </c>
      <c r="D38" s="598" t="s">
        <v>1050</v>
      </c>
      <c r="E38" s="600">
        <v>435</v>
      </c>
      <c r="F38" s="586">
        <v>9</v>
      </c>
      <c r="G38" s="285">
        <f t="shared" ca="1" si="1"/>
        <v>75625.173945995557</v>
      </c>
      <c r="H38" s="285">
        <f t="shared" ca="1" si="2"/>
        <v>79623.590688876764</v>
      </c>
      <c r="I38" s="285">
        <f t="shared" ca="1" si="3"/>
        <v>84145.279830749336</v>
      </c>
      <c r="J38" s="285">
        <f t="shared" ca="1" si="4"/>
        <v>88620.797878593308</v>
      </c>
      <c r="K38" s="285">
        <f t="shared" ca="1" si="5"/>
        <v>93367.186344738642</v>
      </c>
      <c r="L38" s="285">
        <f t="shared" ca="1" si="6"/>
        <v>98914.506399604405</v>
      </c>
      <c r="M38" s="285">
        <f t="shared" ca="1" si="7"/>
        <v>104461.82645447014</v>
      </c>
      <c r="N38" s="285"/>
      <c r="O38" s="23"/>
      <c r="P38" s="409" t="str">
        <f t="shared" si="8"/>
        <v>59500C</v>
      </c>
      <c r="Q38" s="397" t="s">
        <v>826</v>
      </c>
      <c r="R38" s="409" t="str">
        <f t="shared" si="9"/>
        <v>Business Applications Specialist - Payroll</v>
      </c>
      <c r="S38" s="397" t="str">
        <f t="shared" si="10"/>
        <v>45</v>
      </c>
      <c r="T38" s="394" cm="1">
        <f t="array" aca="1" ref="T38" ca="1">IF($Q38="Y",VLOOKUP($P38,INDIRECT($Q$3),T$5,0)*INDIRECT($P$2),VLOOKUP($P38,INDIRECT($Q$3),T$5,0))</f>
        <v>75625.173945995557</v>
      </c>
      <c r="U38" s="394" cm="1">
        <f t="array" aca="1" ref="U38" ca="1">IF($Q38="Y",VLOOKUP($P38,INDIRECT($Q$3),U$5,0)*INDIRECT($P$2),VLOOKUP($P38,INDIRECT($Q$3),U$5,0))</f>
        <v>79623.590688876764</v>
      </c>
      <c r="V38" s="394" cm="1">
        <f t="array" aca="1" ref="V38" ca="1">IF($Q38="Y",VLOOKUP($P38,INDIRECT($Q$3),V$5,0)*INDIRECT($P$2),VLOOKUP($P38,INDIRECT($Q$3),V$5,0))</f>
        <v>84145.279830749336</v>
      </c>
      <c r="W38" s="394" cm="1">
        <f t="array" aca="1" ref="W38" ca="1">IF($Q38="Y",VLOOKUP($P38,INDIRECT($Q$3),W$5,0)*INDIRECT($P$2),VLOOKUP($P38,INDIRECT($Q$3),W$5,0))</f>
        <v>88620.797878593308</v>
      </c>
      <c r="X38" s="394" cm="1">
        <f t="array" aca="1" ref="X38" ca="1">IF($Q38="Y",VLOOKUP($P38,INDIRECT($Q$3),X$5,0)*INDIRECT($P$2),VLOOKUP($P38,INDIRECT($Q$3),X$5,0))</f>
        <v>93367.186344738642</v>
      </c>
      <c r="Y38" s="394" cm="1">
        <f t="array" aca="1" ref="Y38" ca="1">IF($Q38="Y",VLOOKUP($P38,INDIRECT($Q$3),Y$5,0)*INDIRECT($P$2),VLOOKUP($P38,INDIRECT($Q$3),Y$5,0))</f>
        <v>98914.506399604405</v>
      </c>
      <c r="Z38" s="394" cm="1">
        <f t="array" aca="1" ref="Z38" ca="1">IF($Q38="Y",VLOOKUP($P38,INDIRECT($Q$3),Z$5,0)*INDIRECT($P$2),VLOOKUP($P38,INDIRECT($Q$3),Z$5,0))</f>
        <v>104461.82645447014</v>
      </c>
      <c r="AA38" s="406" t="str">
        <f t="shared" si="11"/>
        <v>59500C</v>
      </c>
      <c r="AB38" s="406" t="str">
        <f t="shared" si="12"/>
        <v>Y</v>
      </c>
      <c r="AC38" s="412" t="str">
        <f t="shared" si="13"/>
        <v>Business Applications Specialist - Payroll</v>
      </c>
      <c r="AD38" s="406" t="str">
        <f t="shared" si="14"/>
        <v>45</v>
      </c>
      <c r="AE38" s="398" t="str">
        <f t="shared" si="15"/>
        <v>E</v>
      </c>
      <c r="AF38" s="403">
        <f t="shared" ca="1" si="16"/>
        <v>36.358999999999995</v>
      </c>
      <c r="AG38" s="403">
        <f t="shared" ca="1" si="17"/>
        <v>38.280999999999999</v>
      </c>
      <c r="AH38" s="403">
        <f t="shared" ca="1" si="18"/>
        <v>40.454999999999998</v>
      </c>
      <c r="AI38" s="403">
        <f t="shared" ca="1" si="19"/>
        <v>42.606999999999999</v>
      </c>
      <c r="AJ38" s="403">
        <f t="shared" ca="1" si="20"/>
        <v>44.888999999999996</v>
      </c>
      <c r="AK38" s="403">
        <f t="shared" ca="1" si="21"/>
        <v>47.555999999999997</v>
      </c>
      <c r="AL38" s="403">
        <f t="shared" ca="1" si="22"/>
        <v>50.222999999999999</v>
      </c>
    </row>
    <row r="39" spans="1:39" ht="15" hidden="1" customHeight="1">
      <c r="A39" s="272" t="s">
        <v>91</v>
      </c>
      <c r="B39" s="583" t="s">
        <v>1012</v>
      </c>
      <c r="C39" s="583" t="s">
        <v>956</v>
      </c>
      <c r="D39" s="598" t="s">
        <v>1011</v>
      </c>
      <c r="E39" s="600">
        <v>408</v>
      </c>
      <c r="F39" s="586">
        <v>9</v>
      </c>
      <c r="G39" s="285">
        <f t="shared" ca="1" si="1"/>
        <v>34.479975000000003</v>
      </c>
      <c r="H39" s="285">
        <f t="shared" ca="1" si="2"/>
        <v>36.315749999999994</v>
      </c>
      <c r="I39" s="285">
        <f t="shared" ca="1" si="3"/>
        <v>38.343199999999996</v>
      </c>
      <c r="J39" s="285">
        <f t="shared" ca="1" si="4"/>
        <v>40.434199999999997</v>
      </c>
      <c r="K39" s="285">
        <f t="shared" ca="1" si="5"/>
        <v>42.565174999999996</v>
      </c>
      <c r="L39" s="285">
        <f t="shared" ca="1" si="6"/>
        <v>45.111274999999999</v>
      </c>
      <c r="M39" s="285">
        <f t="shared" ca="1" si="7"/>
        <v>47.657374999999995</v>
      </c>
      <c r="N39" s="23"/>
      <c r="O39" s="23"/>
      <c r="P39" s="409" t="str">
        <f t="shared" ref="P39:P71" si="23">B39</f>
        <v>59493C</v>
      </c>
      <c r="Q39" s="397" t="s">
        <v>826</v>
      </c>
      <c r="R39" s="409" t="str">
        <f t="shared" si="9"/>
        <v>Business Applications Specialist - Property Services</v>
      </c>
      <c r="S39" s="397" t="str">
        <f t="shared" ref="S39:S72" si="24">C39</f>
        <v>40</v>
      </c>
      <c r="T39" s="394" cm="1">
        <f t="array" aca="1" ref="T39" ca="1">IF($Q39="Y",VLOOKUP($P39,INDIRECT($Q$3),T$5,0)*INDIRECT($P$2),VLOOKUP($P39,INDIRECT($Q$3),T$5,0))</f>
        <v>34.479975000000003</v>
      </c>
      <c r="U39" s="394" cm="1">
        <f t="array" aca="1" ref="U39" ca="1">IF($Q39="Y",VLOOKUP($P39,INDIRECT($Q$3),U$5,0)*INDIRECT($P$2),VLOOKUP($P39,INDIRECT($Q$3),U$5,0))</f>
        <v>36.315749999999994</v>
      </c>
      <c r="V39" s="394" cm="1">
        <f t="array" aca="1" ref="V39" ca="1">IF($Q39="Y",VLOOKUP($P39,INDIRECT($Q$3),V$5,0)*INDIRECT($P$2),VLOOKUP($P39,INDIRECT($Q$3),V$5,0))</f>
        <v>38.343199999999996</v>
      </c>
      <c r="W39" s="394" cm="1">
        <f t="array" aca="1" ref="W39" ca="1">IF($Q39="Y",VLOOKUP($P39,INDIRECT($Q$3),W$5,0)*INDIRECT($P$2),VLOOKUP($P39,INDIRECT($Q$3),W$5,0))</f>
        <v>40.434199999999997</v>
      </c>
      <c r="X39" s="394" cm="1">
        <f t="array" aca="1" ref="X39" ca="1">IF($Q39="Y",VLOOKUP($P39,INDIRECT($Q$3),X$5,0)*INDIRECT($P$2),VLOOKUP($P39,INDIRECT($Q$3),X$5,0))</f>
        <v>42.565174999999996</v>
      </c>
      <c r="Y39" s="394" cm="1">
        <f t="array" aca="1" ref="Y39" ca="1">IF($Q39="Y",VLOOKUP($P39,INDIRECT($Q$3),Y$5,0)*INDIRECT($P$2),VLOOKUP($P39,INDIRECT($Q$3),Y$5,0))</f>
        <v>45.111274999999999</v>
      </c>
      <c r="Z39" s="394" cm="1">
        <f t="array" aca="1" ref="Z39" ca="1">IF($Q39="Y",VLOOKUP($P39,INDIRECT($Q$3),Z$5,0)*INDIRECT($P$2),VLOOKUP($P39,INDIRECT($Q$3),Z$5,0))</f>
        <v>47.657374999999995</v>
      </c>
      <c r="AA39" s="406" t="str">
        <f t="shared" ref="AA39:AA71" si="25">B39</f>
        <v>59493C</v>
      </c>
      <c r="AB39" s="406" t="str">
        <f t="shared" ref="AB39:AB71" si="26">Q39</f>
        <v>Y</v>
      </c>
      <c r="AC39" s="412" t="str">
        <f t="shared" si="13"/>
        <v>Business Applications Specialist - Property Services</v>
      </c>
      <c r="AD39" s="406" t="str">
        <f t="shared" ref="AD39:AD72" si="27">C39</f>
        <v>40</v>
      </c>
      <c r="AE39" s="398" t="str">
        <f t="shared" ref="AE39:AE71" si="28">LEFT(A39,1)</f>
        <v>N</v>
      </c>
      <c r="AF39" s="403">
        <f t="shared" ref="AF39:AF71" ca="1" si="29">IF($AE39="N",ROUND(T39,3),IF($AE39="E",ROUNDUP(T39/2080,3),"check"))</f>
        <v>34.479999999999997</v>
      </c>
      <c r="AG39" s="403">
        <f t="shared" ref="AG39:AG71" ca="1" si="30">IF($AE39="N",ROUND(U39,3),IF($AE39="E",ROUNDUP(U39/2080,3),"check"))</f>
        <v>36.316000000000003</v>
      </c>
      <c r="AH39" s="403">
        <f t="shared" ref="AH39:AH71" ca="1" si="31">IF($AE39="N",ROUND(V39,3),IF($AE39="E",ROUNDUP(V39/2080,3),"check"))</f>
        <v>38.343000000000004</v>
      </c>
      <c r="AI39" s="403">
        <f t="shared" ref="AI39:AI71" ca="1" si="32">IF($AE39="N",ROUND(W39,3),IF($AE39="E",ROUNDUP(W39/2080,3),"check"))</f>
        <v>40.433999999999997</v>
      </c>
      <c r="AJ39" s="403">
        <f t="shared" ref="AJ39:AJ71" ca="1" si="33">IF($AE39="N",ROUND(X39,3),IF($AE39="E",ROUNDUP(X39/2080,3),"check"))</f>
        <v>42.564999999999998</v>
      </c>
      <c r="AK39" s="403">
        <f t="shared" ref="AK39:AK71" ca="1" si="34">IF($AE39="N",ROUND(Y39,3),IF($AE39="E",ROUNDUP(Y39/2080,3),"check"))</f>
        <v>45.110999999999997</v>
      </c>
      <c r="AL39" s="403">
        <f t="shared" ref="AL39:AL71" ca="1" si="35">IF($AE39="N",ROUND(Z39,3),IF($AE39="E",ROUNDUP(Z39/2080,3),"check"))</f>
        <v>47.656999999999996</v>
      </c>
    </row>
    <row r="40" spans="1:39" ht="15" hidden="1" customHeight="1">
      <c r="A40" s="259" t="s">
        <v>16</v>
      </c>
      <c r="B40" s="259" t="s">
        <v>526</v>
      </c>
      <c r="C40" s="259">
        <v>99</v>
      </c>
      <c r="D40" s="260" t="s">
        <v>525</v>
      </c>
      <c r="E40" s="265">
        <v>420</v>
      </c>
      <c r="F40" s="262">
        <v>9</v>
      </c>
      <c r="G40" s="285">
        <f t="shared" ca="1" si="1"/>
        <v>74353.218788891987</v>
      </c>
      <c r="H40" s="285">
        <f t="shared" ca="1" si="2"/>
        <v>78268.881540909177</v>
      </c>
      <c r="I40" s="285">
        <f t="shared" ca="1" si="3"/>
        <v>82400.603466469896</v>
      </c>
      <c r="J40" s="285">
        <f t="shared" ca="1" si="4"/>
        <v>86702.505888474348</v>
      </c>
      <c r="K40" s="285">
        <f t="shared" ca="1" si="5"/>
        <v>91267.820558058171</v>
      </c>
      <c r="L40" s="285">
        <f t="shared" ca="1" si="6"/>
        <v>96790.831592555871</v>
      </c>
      <c r="M40" s="285">
        <f t="shared" ca="1" si="7"/>
        <v>102312.6352406599</v>
      </c>
      <c r="N40" s="285"/>
      <c r="P40" s="409" t="str">
        <f t="shared" si="23"/>
        <v>59211C</v>
      </c>
      <c r="Q40" s="397" t="s">
        <v>826</v>
      </c>
      <c r="R40" s="409" t="str">
        <f t="shared" si="9"/>
        <v>Business Data Analyst</v>
      </c>
      <c r="S40" s="397">
        <f t="shared" si="24"/>
        <v>99</v>
      </c>
      <c r="T40" s="394" cm="1">
        <f t="array" aca="1" ref="T40" ca="1">IF($Q40="Y",VLOOKUP($P40,INDIRECT($Q$3),T$5,0)*INDIRECT($P$2),VLOOKUP($P40,INDIRECT($Q$3),T$5,0))</f>
        <v>74353.218788891987</v>
      </c>
      <c r="U40" s="394" cm="1">
        <f t="array" aca="1" ref="U40" ca="1">IF($Q40="Y",VLOOKUP($P40,INDIRECT($Q$3),U$5,0)*INDIRECT($P$2),VLOOKUP($P40,INDIRECT($Q$3),U$5,0))</f>
        <v>78268.881540909177</v>
      </c>
      <c r="V40" s="394" cm="1">
        <f t="array" aca="1" ref="V40" ca="1">IF($Q40="Y",VLOOKUP($P40,INDIRECT($Q$3),V$5,0)*INDIRECT($P$2),VLOOKUP($P40,INDIRECT($Q$3),V$5,0))</f>
        <v>82400.603466469896</v>
      </c>
      <c r="W40" s="394" cm="1">
        <f t="array" aca="1" ref="W40" ca="1">IF($Q40="Y",VLOOKUP($P40,INDIRECT($Q$3),W$5,0)*INDIRECT($P$2),VLOOKUP($P40,INDIRECT($Q$3),W$5,0))</f>
        <v>86702.505888474348</v>
      </c>
      <c r="X40" s="394" cm="1">
        <f t="array" aca="1" ref="X40" ca="1">IF($Q40="Y",VLOOKUP($P40,INDIRECT($Q$3),X$5,0)*INDIRECT($P$2),VLOOKUP($P40,INDIRECT($Q$3),X$5,0))</f>
        <v>91267.820558058171</v>
      </c>
      <c r="Y40" s="394" cm="1">
        <f t="array" aca="1" ref="Y40" ca="1">IF($Q40="Y",VLOOKUP($P40,INDIRECT($Q$3),Y$5,0)*INDIRECT($P$2),VLOOKUP($P40,INDIRECT($Q$3),Y$5,0))</f>
        <v>96790.831592555871</v>
      </c>
      <c r="Z40" s="394" cm="1">
        <f t="array" aca="1" ref="Z40" ca="1">IF($Q40="Y",VLOOKUP($P40,INDIRECT($Q$3),Z$5,0)*INDIRECT($P$2),VLOOKUP($P40,INDIRECT($Q$3),Z$5,0))</f>
        <v>102312.6352406599</v>
      </c>
      <c r="AA40" s="406" t="str">
        <f t="shared" si="25"/>
        <v>59211C</v>
      </c>
      <c r="AB40" s="406" t="str">
        <f t="shared" si="26"/>
        <v>Y</v>
      </c>
      <c r="AC40" s="412" t="str">
        <f t="shared" si="13"/>
        <v>Business Data Analyst</v>
      </c>
      <c r="AD40" s="406">
        <f t="shared" si="27"/>
        <v>99</v>
      </c>
      <c r="AE40" s="398" t="str">
        <f t="shared" si="28"/>
        <v>E</v>
      </c>
      <c r="AF40" s="403">
        <f t="shared" ca="1" si="29"/>
        <v>35.747</v>
      </c>
      <c r="AG40" s="403">
        <f t="shared" ca="1" si="30"/>
        <v>37.629999999999995</v>
      </c>
      <c r="AH40" s="403">
        <f t="shared" ca="1" si="31"/>
        <v>39.616</v>
      </c>
      <c r="AI40" s="403">
        <f t="shared" ca="1" si="32"/>
        <v>41.683999999999997</v>
      </c>
      <c r="AJ40" s="403">
        <f t="shared" ca="1" si="33"/>
        <v>43.878999999999998</v>
      </c>
      <c r="AK40" s="403">
        <f t="shared" ca="1" si="34"/>
        <v>46.534999999999997</v>
      </c>
      <c r="AL40" s="403">
        <f t="shared" ca="1" si="35"/>
        <v>49.189</v>
      </c>
    </row>
    <row r="41" spans="1:39" ht="15" hidden="1" customHeight="1">
      <c r="A41" s="256" t="s">
        <v>16</v>
      </c>
      <c r="B41" s="256" t="s">
        <v>37</v>
      </c>
      <c r="C41" s="377" t="s">
        <v>38</v>
      </c>
      <c r="D41" s="727" t="s">
        <v>39</v>
      </c>
      <c r="E41" s="277">
        <v>523</v>
      </c>
      <c r="F41" s="277">
        <v>11</v>
      </c>
      <c r="G41" s="380">
        <f t="shared" ca="1" si="1"/>
        <v>98140.218121735437</v>
      </c>
      <c r="H41" s="380">
        <f t="shared" ca="1" si="2"/>
        <v>101434.13558348326</v>
      </c>
      <c r="I41" s="380">
        <f t="shared" ca="1" si="3"/>
        <v>105661.07624568422</v>
      </c>
      <c r="J41" s="380">
        <f t="shared" ca="1" si="4"/>
        <v>110063.56349522968</v>
      </c>
      <c r="K41" s="380">
        <f t="shared" ca="1" si="5"/>
        <v>114649.89087167925</v>
      </c>
      <c r="L41" s="380">
        <f t="shared" ca="1" si="6"/>
        <v>119426.9696579992</v>
      </c>
      <c r="M41" s="380">
        <f t="shared" ca="1" si="7"/>
        <v>124403.09339374914</v>
      </c>
      <c r="N41" s="380" t="s">
        <v>633</v>
      </c>
      <c r="O41" s="441"/>
      <c r="P41" s="451" t="str">
        <f t="shared" si="23"/>
        <v>01455C</v>
      </c>
      <c r="Q41" s="452" t="s">
        <v>826</v>
      </c>
      <c r="R41" s="451" t="str">
        <f t="shared" si="9"/>
        <v>Business Development Lead-C</v>
      </c>
      <c r="S41" s="452" t="str">
        <f t="shared" si="24"/>
        <v>21</v>
      </c>
      <c r="T41" s="453" cm="1">
        <f t="array" aca="1" ref="T41" ca="1">IF($Q41="Y",VLOOKUP($P41,INDIRECT($Q$3),T$5,0)*INDIRECT($P$2),VLOOKUP($P41,INDIRECT($Q$3),T$5,0))</f>
        <v>98140.218121735437</v>
      </c>
      <c r="U41" s="453" cm="1">
        <f t="array" aca="1" ref="U41" ca="1">IF($Q41="Y",VLOOKUP($P41,INDIRECT($Q$3),U$5,0)*INDIRECT($P$2),VLOOKUP($P41,INDIRECT($Q$3),U$5,0))</f>
        <v>101434.13558348326</v>
      </c>
      <c r="V41" s="453" cm="1">
        <f t="array" aca="1" ref="V41" ca="1">IF($Q41="Y",VLOOKUP($P41,INDIRECT($Q$3),V$5,0)*INDIRECT($P$2),VLOOKUP($P41,INDIRECT($Q$3),V$5,0))</f>
        <v>105661.07624568422</v>
      </c>
      <c r="W41" s="453" cm="1">
        <f t="array" aca="1" ref="W41" ca="1">IF($Q41="Y",VLOOKUP($P41,INDIRECT($Q$3),W$5,0)*INDIRECT($P$2),VLOOKUP($P41,INDIRECT($Q$3),W$5,0))</f>
        <v>110063.56349522968</v>
      </c>
      <c r="X41" s="453" cm="1">
        <f t="array" aca="1" ref="X41" ca="1">IF($Q41="Y",VLOOKUP($P41,INDIRECT($Q$3),X$5,0)*INDIRECT($P$2),VLOOKUP($P41,INDIRECT($Q$3),X$5,0))</f>
        <v>114649.89087167925</v>
      </c>
      <c r="Y41" s="453" cm="1">
        <f t="array" aca="1" ref="Y41" ca="1">IF($Q41="Y",VLOOKUP($P41,INDIRECT($Q$3),Y$5,0)*INDIRECT($P$2),VLOOKUP($P41,INDIRECT($Q$3),Y$5,0))</f>
        <v>119426.9696579992</v>
      </c>
      <c r="Z41" s="453" cm="1">
        <f t="array" aca="1" ref="Z41" ca="1">IF($Q41="Y",VLOOKUP($P41,INDIRECT($Q$3),Z$5,0)*INDIRECT($P$2),VLOOKUP($P41,INDIRECT($Q$3),Z$5,0))</f>
        <v>124403.09339374914</v>
      </c>
      <c r="AA41" s="452" t="str">
        <f t="shared" si="25"/>
        <v>01455C</v>
      </c>
      <c r="AB41" s="452" t="str">
        <f t="shared" si="26"/>
        <v>Y</v>
      </c>
      <c r="AC41" s="454" t="str">
        <f t="shared" si="13"/>
        <v>Business Development Lead-C</v>
      </c>
      <c r="AD41" s="452" t="str">
        <f t="shared" si="27"/>
        <v>21</v>
      </c>
      <c r="AE41" s="455" t="str">
        <f t="shared" si="28"/>
        <v>E</v>
      </c>
      <c r="AF41" s="453">
        <f t="shared" ca="1" si="29"/>
        <v>47.183</v>
      </c>
      <c r="AG41" s="453">
        <f t="shared" ca="1" si="30"/>
        <v>48.766999999999996</v>
      </c>
      <c r="AH41" s="453">
        <f t="shared" ca="1" si="31"/>
        <v>50.798999999999999</v>
      </c>
      <c r="AI41" s="453">
        <f t="shared" ca="1" si="32"/>
        <v>52.915999999999997</v>
      </c>
      <c r="AJ41" s="453">
        <f t="shared" ca="1" si="33"/>
        <v>55.120999999999995</v>
      </c>
      <c r="AK41" s="453">
        <f t="shared" ca="1" si="34"/>
        <v>57.416999999999994</v>
      </c>
      <c r="AL41" s="453">
        <f t="shared" ca="1" si="35"/>
        <v>59.809999999999995</v>
      </c>
      <c r="AM41"/>
    </row>
    <row r="42" spans="1:39" ht="15" hidden="1" customHeight="1">
      <c r="A42" s="259" t="s">
        <v>16</v>
      </c>
      <c r="B42" s="259" t="s">
        <v>383</v>
      </c>
      <c r="C42" s="272">
        <v>65</v>
      </c>
      <c r="D42" s="268" t="s">
        <v>382</v>
      </c>
      <c r="E42" s="265">
        <v>508</v>
      </c>
      <c r="F42" s="265">
        <v>11</v>
      </c>
      <c r="G42" s="285">
        <f t="shared" ca="1" si="1"/>
        <v>86912.467399533169</v>
      </c>
      <c r="H42" s="285">
        <f t="shared" ca="1" si="2"/>
        <v>91480.327635434413</v>
      </c>
      <c r="I42" s="285">
        <f t="shared" ca="1" si="3"/>
        <v>96266.731049737937</v>
      </c>
      <c r="J42" s="285">
        <f t="shared" ca="1" si="4"/>
        <v>101357.86368463057</v>
      </c>
      <c r="K42" s="285">
        <f t="shared" ca="1" si="5"/>
        <v>106673.69564379592</v>
      </c>
      <c r="L42" s="285">
        <f t="shared" ca="1" si="6"/>
        <v>113146.37034555506</v>
      </c>
      <c r="M42" s="285">
        <f t="shared" ca="1" si="7"/>
        <v>119619.04504731408</v>
      </c>
      <c r="N42" s="285"/>
      <c r="P42" s="409" t="str">
        <f t="shared" si="23"/>
        <v>01451C</v>
      </c>
      <c r="Q42" s="397" t="s">
        <v>826</v>
      </c>
      <c r="R42" s="409" t="str">
        <f t="shared" si="9"/>
        <v>Business Intelligence Analyst</v>
      </c>
      <c r="S42" s="397">
        <f t="shared" si="24"/>
        <v>65</v>
      </c>
      <c r="T42" s="394" cm="1">
        <f t="array" aca="1" ref="T42" ca="1">IF($Q42="Y",VLOOKUP($P42,INDIRECT($Q$3),T$5,0)*INDIRECT($P$2),VLOOKUP($P42,INDIRECT($Q$3),T$5,0))</f>
        <v>86912.467399533169</v>
      </c>
      <c r="U42" s="394" cm="1">
        <f t="array" aca="1" ref="U42" ca="1">IF($Q42="Y",VLOOKUP($P42,INDIRECT($Q$3),U$5,0)*INDIRECT($P$2),VLOOKUP($P42,INDIRECT($Q$3),U$5,0))</f>
        <v>91480.327635434413</v>
      </c>
      <c r="V42" s="394" cm="1">
        <f t="array" aca="1" ref="V42" ca="1">IF($Q42="Y",VLOOKUP($P42,INDIRECT($Q$3),V$5,0)*INDIRECT($P$2),VLOOKUP($P42,INDIRECT($Q$3),V$5,0))</f>
        <v>96266.731049737937</v>
      </c>
      <c r="W42" s="394" cm="1">
        <f t="array" aca="1" ref="W42" ca="1">IF($Q42="Y",VLOOKUP($P42,INDIRECT($Q$3),W$5,0)*INDIRECT($P$2),VLOOKUP($P42,INDIRECT($Q$3),W$5,0))</f>
        <v>101357.86368463057</v>
      </c>
      <c r="X42" s="394" cm="1">
        <f t="array" aca="1" ref="X42" ca="1">IF($Q42="Y",VLOOKUP($P42,INDIRECT($Q$3),X$5,0)*INDIRECT($P$2),VLOOKUP($P42,INDIRECT($Q$3),X$5,0))</f>
        <v>106673.69564379592</v>
      </c>
      <c r="Y42" s="394" cm="1">
        <f t="array" aca="1" ref="Y42" ca="1">IF($Q42="Y",VLOOKUP($P42,INDIRECT($Q$3),Y$5,0)*INDIRECT($P$2),VLOOKUP($P42,INDIRECT($Q$3),Y$5,0))</f>
        <v>113146.37034555506</v>
      </c>
      <c r="Z42" s="394" cm="1">
        <f t="array" aca="1" ref="Z42" ca="1">IF($Q42="Y",VLOOKUP($P42,INDIRECT($Q$3),Z$5,0)*INDIRECT($P$2),VLOOKUP($P42,INDIRECT($Q$3),Z$5,0))</f>
        <v>119619.04504731408</v>
      </c>
      <c r="AA42" s="406" t="str">
        <f t="shared" si="25"/>
        <v>01451C</v>
      </c>
      <c r="AB42" s="406" t="str">
        <f t="shared" si="26"/>
        <v>Y</v>
      </c>
      <c r="AC42" s="412" t="str">
        <f t="shared" si="13"/>
        <v>Business Intelligence Analyst</v>
      </c>
      <c r="AD42" s="406">
        <f t="shared" si="27"/>
        <v>65</v>
      </c>
      <c r="AE42" s="398" t="str">
        <f t="shared" si="28"/>
        <v>E</v>
      </c>
      <c r="AF42" s="403">
        <f t="shared" ca="1" si="29"/>
        <v>41.784999999999997</v>
      </c>
      <c r="AG42" s="403">
        <f t="shared" ca="1" si="30"/>
        <v>43.980999999999995</v>
      </c>
      <c r="AH42" s="403">
        <f t="shared" ca="1" si="31"/>
        <v>46.282999999999994</v>
      </c>
      <c r="AI42" s="403">
        <f t="shared" ca="1" si="32"/>
        <v>48.73</v>
      </c>
      <c r="AJ42" s="403">
        <f t="shared" ca="1" si="33"/>
        <v>51.285999999999994</v>
      </c>
      <c r="AK42" s="403">
        <f t="shared" ca="1" si="34"/>
        <v>54.397999999999996</v>
      </c>
      <c r="AL42" s="403">
        <f t="shared" ca="1" si="35"/>
        <v>57.51</v>
      </c>
      <c r="AM42"/>
    </row>
    <row r="43" spans="1:39" ht="15" hidden="1" customHeight="1">
      <c r="A43" s="259" t="s">
        <v>16</v>
      </c>
      <c r="B43" s="259" t="s">
        <v>40</v>
      </c>
      <c r="C43" s="259" t="s">
        <v>20</v>
      </c>
      <c r="D43" s="268" t="s">
        <v>41</v>
      </c>
      <c r="E43" s="265">
        <v>385</v>
      </c>
      <c r="F43" s="265">
        <v>8</v>
      </c>
      <c r="G43" s="285">
        <f t="shared" ca="1" si="1"/>
        <v>67191.254103428611</v>
      </c>
      <c r="H43" s="285">
        <f t="shared" ca="1" si="2"/>
        <v>70838.770531692062</v>
      </c>
      <c r="I43" s="285">
        <f t="shared" ca="1" si="3"/>
        <v>74529.3799810489</v>
      </c>
      <c r="J43" s="285">
        <f t="shared" ca="1" si="4"/>
        <v>78521.640578059625</v>
      </c>
      <c r="K43" s="285">
        <f t="shared" ca="1" si="5"/>
        <v>82652.414457156294</v>
      </c>
      <c r="L43" s="285">
        <f t="shared" ca="1" si="6"/>
        <v>87778.235050233518</v>
      </c>
      <c r="M43" s="285">
        <f t="shared" ca="1" si="7"/>
        <v>92904.05564331077</v>
      </c>
      <c r="N43" s="285"/>
      <c r="P43" s="409" t="str">
        <f t="shared" si="23"/>
        <v>01459C</v>
      </c>
      <c r="Q43" s="397" t="s">
        <v>826</v>
      </c>
      <c r="R43" s="409" t="str">
        <f t="shared" si="9"/>
        <v>Business Process and Data Analyst</v>
      </c>
      <c r="S43" s="397" t="str">
        <f t="shared" si="24"/>
        <v>33B</v>
      </c>
      <c r="T43" s="394" cm="1">
        <f t="array" aca="1" ref="T43" ca="1">IF($Q43="Y",VLOOKUP($P43,INDIRECT($Q$3),T$5,0)*INDIRECT($P$2),VLOOKUP($P43,INDIRECT($Q$3),T$5,0))</f>
        <v>67191.254103428611</v>
      </c>
      <c r="U43" s="394" cm="1">
        <f t="array" aca="1" ref="U43" ca="1">IF($Q43="Y",VLOOKUP($P43,INDIRECT($Q$3),U$5,0)*INDIRECT($P$2),VLOOKUP($P43,INDIRECT($Q$3),U$5,0))</f>
        <v>70838.770531692062</v>
      </c>
      <c r="V43" s="394" cm="1">
        <f t="array" aca="1" ref="V43" ca="1">IF($Q43="Y",VLOOKUP($P43,INDIRECT($Q$3),V$5,0)*INDIRECT($P$2),VLOOKUP($P43,INDIRECT($Q$3),V$5,0))</f>
        <v>74529.3799810489</v>
      </c>
      <c r="W43" s="394" cm="1">
        <f t="array" aca="1" ref="W43" ca="1">IF($Q43="Y",VLOOKUP($P43,INDIRECT($Q$3),W$5,0)*INDIRECT($P$2),VLOOKUP($P43,INDIRECT($Q$3),W$5,0))</f>
        <v>78521.640578059625</v>
      </c>
      <c r="X43" s="394" cm="1">
        <f t="array" aca="1" ref="X43" ca="1">IF($Q43="Y",VLOOKUP($P43,INDIRECT($Q$3),X$5,0)*INDIRECT($P$2),VLOOKUP($P43,INDIRECT($Q$3),X$5,0))</f>
        <v>82652.414457156294</v>
      </c>
      <c r="Y43" s="394" cm="1">
        <f t="array" aca="1" ref="Y43" ca="1">IF($Q43="Y",VLOOKUP($P43,INDIRECT($Q$3),Y$5,0)*INDIRECT($P$2),VLOOKUP($P43,INDIRECT($Q$3),Y$5,0))</f>
        <v>87778.235050233518</v>
      </c>
      <c r="Z43" s="394" cm="1">
        <f t="array" aca="1" ref="Z43" ca="1">IF($Q43="Y",VLOOKUP($P43,INDIRECT($Q$3),Z$5,0)*INDIRECT($P$2),VLOOKUP($P43,INDIRECT($Q$3),Z$5,0))</f>
        <v>92904.05564331077</v>
      </c>
      <c r="AA43" s="406" t="str">
        <f t="shared" si="25"/>
        <v>01459C</v>
      </c>
      <c r="AB43" s="406" t="str">
        <f t="shared" si="26"/>
        <v>Y</v>
      </c>
      <c r="AC43" s="412" t="str">
        <f t="shared" si="13"/>
        <v>Business Process and Data Analyst</v>
      </c>
      <c r="AD43" s="406" t="str">
        <f t="shared" si="27"/>
        <v>33B</v>
      </c>
      <c r="AE43" s="398" t="str">
        <f t="shared" si="28"/>
        <v>E</v>
      </c>
      <c r="AF43" s="403">
        <f t="shared" ca="1" si="29"/>
        <v>32.303999999999995</v>
      </c>
      <c r="AG43" s="403">
        <f t="shared" ca="1" si="30"/>
        <v>34.058</v>
      </c>
      <c r="AH43" s="403">
        <f t="shared" ca="1" si="31"/>
        <v>35.832000000000001</v>
      </c>
      <c r="AI43" s="403">
        <f t="shared" ca="1" si="32"/>
        <v>37.750999999999998</v>
      </c>
      <c r="AJ43" s="403">
        <f t="shared" ca="1" si="33"/>
        <v>39.736999999999995</v>
      </c>
      <c r="AK43" s="403">
        <f t="shared" ca="1" si="34"/>
        <v>42.201999999999998</v>
      </c>
      <c r="AL43" s="403">
        <f t="shared" ca="1" si="35"/>
        <v>44.665999999999997</v>
      </c>
      <c r="AM43"/>
    </row>
    <row r="44" spans="1:39" ht="15" hidden="1" customHeight="1">
      <c r="A44" s="259" t="s">
        <v>16</v>
      </c>
      <c r="B44" s="259" t="s">
        <v>42</v>
      </c>
      <c r="C44" s="259">
        <v>93</v>
      </c>
      <c r="D44" s="260" t="s">
        <v>43</v>
      </c>
      <c r="E44" s="265">
        <v>445</v>
      </c>
      <c r="F44" s="262">
        <v>9</v>
      </c>
      <c r="G44" s="285">
        <f t="shared" ca="1" si="1"/>
        <v>75797.546030369223</v>
      </c>
      <c r="H44" s="285">
        <f t="shared" ca="1" si="2"/>
        <v>79786.728554444664</v>
      </c>
      <c r="I44" s="285">
        <f t="shared" ca="1" si="3"/>
        <v>83985.220038116677</v>
      </c>
      <c r="J44" s="285">
        <f t="shared" ca="1" si="4"/>
        <v>88405.332773126269</v>
      </c>
      <c r="K44" s="285">
        <f t="shared" ca="1" si="5"/>
        <v>93059.379051214288</v>
      </c>
      <c r="L44" s="285">
        <f t="shared" ca="1" si="6"/>
        <v>98701.435468207739</v>
      </c>
      <c r="M44" s="285">
        <f t="shared" ca="1" si="7"/>
        <v>104343.49188520123</v>
      </c>
      <c r="N44" s="285"/>
      <c r="O44" s="23"/>
      <c r="P44" s="409" t="str">
        <f t="shared" si="23"/>
        <v>52150C</v>
      </c>
      <c r="Q44" s="397" t="s">
        <v>826</v>
      </c>
      <c r="R44" s="409" t="str">
        <f t="shared" si="9"/>
        <v>Business Services Specialist</v>
      </c>
      <c r="S44" s="397">
        <f t="shared" si="24"/>
        <v>93</v>
      </c>
      <c r="T44" s="394" cm="1">
        <f t="array" aca="1" ref="T44" ca="1">IF($Q44="Y",VLOOKUP($P44,INDIRECT($Q$3),T$5,0)*INDIRECT($P$2),VLOOKUP($P44,INDIRECT($Q$3),T$5,0))</f>
        <v>75797.546030369223</v>
      </c>
      <c r="U44" s="394" cm="1">
        <f t="array" aca="1" ref="U44" ca="1">IF($Q44="Y",VLOOKUP($P44,INDIRECT($Q$3),U$5,0)*INDIRECT($P$2),VLOOKUP($P44,INDIRECT($Q$3),U$5,0))</f>
        <v>79786.728554444664</v>
      </c>
      <c r="V44" s="394" cm="1">
        <f t="array" aca="1" ref="V44" ca="1">IF($Q44="Y",VLOOKUP($P44,INDIRECT($Q$3),V$5,0)*INDIRECT($P$2),VLOOKUP($P44,INDIRECT($Q$3),V$5,0))</f>
        <v>83985.220038116677</v>
      </c>
      <c r="W44" s="394" cm="1">
        <f t="array" aca="1" ref="W44" ca="1">IF($Q44="Y",VLOOKUP($P44,INDIRECT($Q$3),W$5,0)*INDIRECT($P$2),VLOOKUP($P44,INDIRECT($Q$3),W$5,0))</f>
        <v>88405.332773126269</v>
      </c>
      <c r="X44" s="394" cm="1">
        <f t="array" aca="1" ref="X44" ca="1">IF($Q44="Y",VLOOKUP($P44,INDIRECT($Q$3),X$5,0)*INDIRECT($P$2),VLOOKUP($P44,INDIRECT($Q$3),X$5,0))</f>
        <v>93059.379051214288</v>
      </c>
      <c r="Y44" s="394" cm="1">
        <f t="array" aca="1" ref="Y44" ca="1">IF($Q44="Y",VLOOKUP($P44,INDIRECT($Q$3),Y$5,0)*INDIRECT($P$2),VLOOKUP($P44,INDIRECT($Q$3),Y$5,0))</f>
        <v>98701.435468207739</v>
      </c>
      <c r="Z44" s="394" cm="1">
        <f t="array" aca="1" ref="Z44" ca="1">IF($Q44="Y",VLOOKUP($P44,INDIRECT($Q$3),Z$5,0)*INDIRECT($P$2),VLOOKUP($P44,INDIRECT($Q$3),Z$5,0))</f>
        <v>104343.49188520123</v>
      </c>
      <c r="AA44" s="406" t="str">
        <f t="shared" si="25"/>
        <v>52150C</v>
      </c>
      <c r="AB44" s="406" t="str">
        <f t="shared" si="26"/>
        <v>Y</v>
      </c>
      <c r="AC44" s="412" t="str">
        <f t="shared" si="13"/>
        <v>Business Services Specialist</v>
      </c>
      <c r="AD44" s="406">
        <f t="shared" si="27"/>
        <v>93</v>
      </c>
      <c r="AE44" s="398" t="str">
        <f t="shared" si="28"/>
        <v>E</v>
      </c>
      <c r="AF44" s="403">
        <f t="shared" ca="1" si="29"/>
        <v>36.442</v>
      </c>
      <c r="AG44" s="403">
        <f t="shared" ca="1" si="30"/>
        <v>38.36</v>
      </c>
      <c r="AH44" s="403">
        <f t="shared" ca="1" si="31"/>
        <v>40.378</v>
      </c>
      <c r="AI44" s="403">
        <f t="shared" ca="1" si="32"/>
        <v>42.503</v>
      </c>
      <c r="AJ44" s="403">
        <f t="shared" ca="1" si="33"/>
        <v>44.741</v>
      </c>
      <c r="AK44" s="403">
        <f t="shared" ca="1" si="34"/>
        <v>47.452999999999996</v>
      </c>
      <c r="AL44" s="403">
        <f t="shared" ca="1" si="35"/>
        <v>50.165999999999997</v>
      </c>
      <c r="AM44"/>
    </row>
    <row r="45" spans="1:39" ht="15" hidden="1" customHeight="1">
      <c r="A45" s="259" t="s">
        <v>16</v>
      </c>
      <c r="B45" s="259" t="s">
        <v>44</v>
      </c>
      <c r="C45" s="259">
        <v>39</v>
      </c>
      <c r="D45" s="260" t="s">
        <v>45</v>
      </c>
      <c r="E45" s="265">
        <v>425</v>
      </c>
      <c r="F45" s="262">
        <v>9</v>
      </c>
      <c r="G45" s="285">
        <f t="shared" ca="1" si="1"/>
        <v>74353.929823740036</v>
      </c>
      <c r="H45" s="285">
        <f t="shared" ca="1" si="2"/>
        <v>78269.23859736968</v>
      </c>
      <c r="I45" s="285">
        <f t="shared" ca="1" si="3"/>
        <v>82400.012476466334</v>
      </c>
      <c r="J45" s="285">
        <f t="shared" ca="1" si="4"/>
        <v>86703.158439936626</v>
      </c>
      <c r="K45" s="285">
        <f t="shared" ca="1" si="5"/>
        <v>91267.940602902629</v>
      </c>
      <c r="L45" s="285">
        <f t="shared" ca="1" si="6"/>
        <v>96790.003448729301</v>
      </c>
      <c r="M45" s="285">
        <f t="shared" ca="1" si="7"/>
        <v>102315.14436749126</v>
      </c>
      <c r="N45" s="285"/>
      <c r="O45" s="23"/>
      <c r="P45" s="409" t="str">
        <f t="shared" si="23"/>
        <v>01441C</v>
      </c>
      <c r="Q45" s="397" t="s">
        <v>826</v>
      </c>
      <c r="R45" s="409" t="str">
        <f t="shared" si="9"/>
        <v>Call Center Analyst</v>
      </c>
      <c r="S45" s="397">
        <f t="shared" si="24"/>
        <v>39</v>
      </c>
      <c r="T45" s="394" cm="1">
        <f t="array" aca="1" ref="T45" ca="1">IF($Q45="Y",VLOOKUP($P45,INDIRECT($Q$3),T$5,0)*INDIRECT($P$2),VLOOKUP($P45,INDIRECT($Q$3),T$5,0))</f>
        <v>74353.929823740036</v>
      </c>
      <c r="U45" s="394" cm="1">
        <f t="array" aca="1" ref="U45" ca="1">IF($Q45="Y",VLOOKUP($P45,INDIRECT($Q$3),U$5,0)*INDIRECT($P$2),VLOOKUP($P45,INDIRECT($Q$3),U$5,0))</f>
        <v>78269.23859736968</v>
      </c>
      <c r="V45" s="394" cm="1">
        <f t="array" aca="1" ref="V45" ca="1">IF($Q45="Y",VLOOKUP($P45,INDIRECT($Q$3),V$5,0)*INDIRECT($P$2),VLOOKUP($P45,INDIRECT($Q$3),V$5,0))</f>
        <v>82400.012476466334</v>
      </c>
      <c r="W45" s="394" cm="1">
        <f t="array" aca="1" ref="W45" ca="1">IF($Q45="Y",VLOOKUP($P45,INDIRECT($Q$3),W$5,0)*INDIRECT($P$2),VLOOKUP($P45,INDIRECT($Q$3),W$5,0))</f>
        <v>86703.158439936626</v>
      </c>
      <c r="X45" s="394" cm="1">
        <f t="array" aca="1" ref="X45" ca="1">IF($Q45="Y",VLOOKUP($P45,INDIRECT($Q$3),X$5,0)*INDIRECT($P$2),VLOOKUP($P45,INDIRECT($Q$3),X$5,0))</f>
        <v>91267.940602902629</v>
      </c>
      <c r="Y45" s="394" cm="1">
        <f t="array" aca="1" ref="Y45" ca="1">IF($Q45="Y",VLOOKUP($P45,INDIRECT($Q$3),Y$5,0)*INDIRECT($P$2),VLOOKUP($P45,INDIRECT($Q$3),Y$5,0))</f>
        <v>96790.003448729301</v>
      </c>
      <c r="Z45" s="394" cm="1">
        <f t="array" aca="1" ref="Z45" ca="1">IF($Q45="Y",VLOOKUP($P45,INDIRECT($Q$3),Z$5,0)*INDIRECT($P$2),VLOOKUP($P45,INDIRECT($Q$3),Z$5,0))</f>
        <v>102315.14436749126</v>
      </c>
      <c r="AA45" s="406" t="str">
        <f t="shared" si="25"/>
        <v>01441C</v>
      </c>
      <c r="AB45" s="406" t="str">
        <f t="shared" si="26"/>
        <v>Y</v>
      </c>
      <c r="AC45" s="412" t="str">
        <f t="shared" si="13"/>
        <v>Call Center Analyst</v>
      </c>
      <c r="AD45" s="406">
        <f t="shared" si="27"/>
        <v>39</v>
      </c>
      <c r="AE45" s="398" t="str">
        <f t="shared" si="28"/>
        <v>E</v>
      </c>
      <c r="AF45" s="403">
        <f t="shared" ca="1" si="29"/>
        <v>35.747999999999998</v>
      </c>
      <c r="AG45" s="403">
        <f t="shared" ca="1" si="30"/>
        <v>37.629999999999995</v>
      </c>
      <c r="AH45" s="403">
        <f t="shared" ca="1" si="31"/>
        <v>39.616</v>
      </c>
      <c r="AI45" s="403">
        <f t="shared" ca="1" si="32"/>
        <v>41.684999999999995</v>
      </c>
      <c r="AJ45" s="403">
        <f t="shared" ca="1" si="33"/>
        <v>43.878999999999998</v>
      </c>
      <c r="AK45" s="403">
        <f t="shared" ca="1" si="34"/>
        <v>46.533999999999999</v>
      </c>
      <c r="AL45" s="403">
        <f t="shared" ca="1" si="35"/>
        <v>49.19</v>
      </c>
      <c r="AM45"/>
    </row>
    <row r="46" spans="1:39" ht="15" hidden="1" customHeight="1">
      <c r="A46" s="259" t="s">
        <v>16</v>
      </c>
      <c r="B46" s="259" t="s">
        <v>46</v>
      </c>
      <c r="C46" s="259">
        <v>99</v>
      </c>
      <c r="D46" s="260" t="s">
        <v>47</v>
      </c>
      <c r="E46" s="265">
        <v>415</v>
      </c>
      <c r="F46" s="262">
        <v>9</v>
      </c>
      <c r="G46" s="285">
        <f t="shared" ca="1" si="1"/>
        <v>74353.218788891987</v>
      </c>
      <c r="H46" s="285">
        <f t="shared" ca="1" si="2"/>
        <v>78268.881540909177</v>
      </c>
      <c r="I46" s="285">
        <f t="shared" ca="1" si="3"/>
        <v>82400.603466469896</v>
      </c>
      <c r="J46" s="285">
        <f t="shared" ca="1" si="4"/>
        <v>86702.505888474348</v>
      </c>
      <c r="K46" s="285">
        <f t="shared" ca="1" si="5"/>
        <v>91267.820558058171</v>
      </c>
      <c r="L46" s="285">
        <f t="shared" ca="1" si="6"/>
        <v>96790.831592555871</v>
      </c>
      <c r="M46" s="285">
        <f t="shared" ca="1" si="7"/>
        <v>102312.6352406599</v>
      </c>
      <c r="N46" s="285"/>
      <c r="P46" s="409" t="str">
        <f t="shared" si="23"/>
        <v>01520C</v>
      </c>
      <c r="Q46" s="397" t="s">
        <v>826</v>
      </c>
      <c r="R46" s="409" t="str">
        <f t="shared" si="9"/>
        <v>Career Pathways &amp; Industry Outreach Specialist</v>
      </c>
      <c r="S46" s="397">
        <f t="shared" si="24"/>
        <v>99</v>
      </c>
      <c r="T46" s="394" cm="1">
        <f t="array" aca="1" ref="T46" ca="1">IF($Q46="Y",VLOOKUP($P46,INDIRECT($Q$3),T$5,0)*INDIRECT($P$2),VLOOKUP($P46,INDIRECT($Q$3),T$5,0))</f>
        <v>74353.218788891987</v>
      </c>
      <c r="U46" s="394" cm="1">
        <f t="array" aca="1" ref="U46" ca="1">IF($Q46="Y",VLOOKUP($P46,INDIRECT($Q$3),U$5,0)*INDIRECT($P$2),VLOOKUP($P46,INDIRECT($Q$3),U$5,0))</f>
        <v>78268.881540909177</v>
      </c>
      <c r="V46" s="394" cm="1">
        <f t="array" aca="1" ref="V46" ca="1">IF($Q46="Y",VLOOKUP($P46,INDIRECT($Q$3),V$5,0)*INDIRECT($P$2),VLOOKUP($P46,INDIRECT($Q$3),V$5,0))</f>
        <v>82400.603466469896</v>
      </c>
      <c r="W46" s="394" cm="1">
        <f t="array" aca="1" ref="W46" ca="1">IF($Q46="Y",VLOOKUP($P46,INDIRECT($Q$3),W$5,0)*INDIRECT($P$2),VLOOKUP($P46,INDIRECT($Q$3),W$5,0))</f>
        <v>86702.505888474348</v>
      </c>
      <c r="X46" s="394" cm="1">
        <f t="array" aca="1" ref="X46" ca="1">IF($Q46="Y",VLOOKUP($P46,INDIRECT($Q$3),X$5,0)*INDIRECT($P$2),VLOOKUP($P46,INDIRECT($Q$3),X$5,0))</f>
        <v>91267.820558058171</v>
      </c>
      <c r="Y46" s="394" cm="1">
        <f t="array" aca="1" ref="Y46" ca="1">IF($Q46="Y",VLOOKUP($P46,INDIRECT($Q$3),Y$5,0)*INDIRECT($P$2),VLOOKUP($P46,INDIRECT($Q$3),Y$5,0))</f>
        <v>96790.831592555871</v>
      </c>
      <c r="Z46" s="394" cm="1">
        <f t="array" aca="1" ref="Z46" ca="1">IF($Q46="Y",VLOOKUP($P46,INDIRECT($Q$3),Z$5,0)*INDIRECT($P$2),VLOOKUP($P46,INDIRECT($Q$3),Z$5,0))</f>
        <v>102312.6352406599</v>
      </c>
      <c r="AA46" s="406" t="str">
        <f t="shared" si="25"/>
        <v>01520C</v>
      </c>
      <c r="AB46" s="406" t="str">
        <f t="shared" si="26"/>
        <v>Y</v>
      </c>
      <c r="AC46" s="412" t="str">
        <f t="shared" si="13"/>
        <v>Career Pathways &amp; Industry Outreach Specialist</v>
      </c>
      <c r="AD46" s="406">
        <f t="shared" si="27"/>
        <v>99</v>
      </c>
      <c r="AE46" s="398" t="str">
        <f t="shared" si="28"/>
        <v>E</v>
      </c>
      <c r="AF46" s="403">
        <f t="shared" ca="1" si="29"/>
        <v>35.747</v>
      </c>
      <c r="AG46" s="403">
        <f t="shared" ca="1" si="30"/>
        <v>37.629999999999995</v>
      </c>
      <c r="AH46" s="403">
        <f t="shared" ca="1" si="31"/>
        <v>39.616</v>
      </c>
      <c r="AI46" s="403">
        <f t="shared" ca="1" si="32"/>
        <v>41.683999999999997</v>
      </c>
      <c r="AJ46" s="403">
        <f t="shared" ca="1" si="33"/>
        <v>43.878999999999998</v>
      </c>
      <c r="AK46" s="403">
        <f t="shared" ca="1" si="34"/>
        <v>46.534999999999997</v>
      </c>
      <c r="AL46" s="403">
        <f t="shared" ca="1" si="35"/>
        <v>49.189</v>
      </c>
      <c r="AM46"/>
    </row>
    <row r="47" spans="1:39" ht="15" hidden="1" customHeight="1">
      <c r="A47" s="259" t="s">
        <v>16</v>
      </c>
      <c r="B47" s="259" t="s">
        <v>48</v>
      </c>
      <c r="C47" s="259">
        <v>15</v>
      </c>
      <c r="D47" s="270" t="s">
        <v>49</v>
      </c>
      <c r="E47" s="271">
        <v>318</v>
      </c>
      <c r="F47" s="271">
        <v>7</v>
      </c>
      <c r="G47" s="285">
        <f t="shared" ca="1" si="1"/>
        <v>61330.677854710266</v>
      </c>
      <c r="H47" s="285">
        <f t="shared" ca="1" si="2"/>
        <v>67413.163637826903</v>
      </c>
      <c r="I47" s="285">
        <f t="shared" ca="1" si="3"/>
        <v>70967.81385328238</v>
      </c>
      <c r="J47" s="285">
        <f t="shared" ca="1" si="4"/>
        <v>74880.331735395215</v>
      </c>
      <c r="K47" s="285">
        <f t="shared" ca="1" si="5"/>
        <v>78786.52686721379</v>
      </c>
      <c r="L47" s="285">
        <f t="shared" ca="1" si="6"/>
        <v>83577.90704023435</v>
      </c>
      <c r="M47" s="285">
        <f t="shared" ca="1" si="7"/>
        <v>88368.02266319604</v>
      </c>
      <c r="N47" s="285"/>
      <c r="P47" s="409" t="str">
        <f t="shared" si="23"/>
        <v>01660C</v>
      </c>
      <c r="Q47" s="397" t="s">
        <v>826</v>
      </c>
      <c r="R47" s="409" t="str">
        <f t="shared" si="9"/>
        <v>Chemist Water Bacteriologist I</v>
      </c>
      <c r="S47" s="397">
        <f t="shared" si="24"/>
        <v>15</v>
      </c>
      <c r="T47" s="394" cm="1">
        <f t="array" aca="1" ref="T47" ca="1">IF($Q47="Y",VLOOKUP($P47,INDIRECT($Q$3),T$5,0)*INDIRECT($P$2),VLOOKUP($P47,INDIRECT($Q$3),T$5,0))</f>
        <v>61330.677854710266</v>
      </c>
      <c r="U47" s="394" cm="1">
        <f t="array" aca="1" ref="U47" ca="1">IF($Q47="Y",VLOOKUP($P47,INDIRECT($Q$3),U$5,0)*INDIRECT($P$2),VLOOKUP($P47,INDIRECT($Q$3),U$5,0))</f>
        <v>67413.163637826903</v>
      </c>
      <c r="V47" s="394" cm="1">
        <f t="array" aca="1" ref="V47" ca="1">IF($Q47="Y",VLOOKUP($P47,INDIRECT($Q$3),V$5,0)*INDIRECT($P$2),VLOOKUP($P47,INDIRECT($Q$3),V$5,0))</f>
        <v>70967.81385328238</v>
      </c>
      <c r="W47" s="394" cm="1">
        <f t="array" aca="1" ref="W47" ca="1">IF($Q47="Y",VLOOKUP($P47,INDIRECT($Q$3),W$5,0)*INDIRECT($P$2),VLOOKUP($P47,INDIRECT($Q$3),W$5,0))</f>
        <v>74880.331735395215</v>
      </c>
      <c r="X47" s="394" cm="1">
        <f t="array" aca="1" ref="X47" ca="1">IF($Q47="Y",VLOOKUP($P47,INDIRECT($Q$3),X$5,0)*INDIRECT($P$2),VLOOKUP($P47,INDIRECT($Q$3),X$5,0))</f>
        <v>78786.52686721379</v>
      </c>
      <c r="Y47" s="394" cm="1">
        <f t="array" aca="1" ref="Y47" ca="1">IF($Q47="Y",VLOOKUP($P47,INDIRECT($Q$3),Y$5,0)*INDIRECT($P$2),VLOOKUP($P47,INDIRECT($Q$3),Y$5,0))</f>
        <v>83577.90704023435</v>
      </c>
      <c r="Z47" s="394" cm="1">
        <f t="array" aca="1" ref="Z47" ca="1">IF($Q47="Y",VLOOKUP($P47,INDIRECT($Q$3),Z$5,0)*INDIRECT($P$2),VLOOKUP($P47,INDIRECT($Q$3),Z$5,0))</f>
        <v>88368.02266319604</v>
      </c>
      <c r="AA47" s="406" t="str">
        <f t="shared" si="25"/>
        <v>01660C</v>
      </c>
      <c r="AB47" s="406" t="str">
        <f t="shared" si="26"/>
        <v>Y</v>
      </c>
      <c r="AC47" s="412" t="str">
        <f t="shared" si="13"/>
        <v>Chemist Water Bacteriologist I</v>
      </c>
      <c r="AD47" s="406">
        <f t="shared" si="27"/>
        <v>15</v>
      </c>
      <c r="AE47" s="398" t="str">
        <f t="shared" si="28"/>
        <v>E</v>
      </c>
      <c r="AF47" s="403">
        <f t="shared" ca="1" si="29"/>
        <v>29.486000000000001</v>
      </c>
      <c r="AG47" s="403">
        <f t="shared" ca="1" si="30"/>
        <v>32.410999999999994</v>
      </c>
      <c r="AH47" s="403">
        <f t="shared" ca="1" si="31"/>
        <v>34.119999999999997</v>
      </c>
      <c r="AI47" s="403">
        <f t="shared" ca="1" si="32"/>
        <v>36.000999999999998</v>
      </c>
      <c r="AJ47" s="403">
        <f t="shared" ca="1" si="33"/>
        <v>37.878999999999998</v>
      </c>
      <c r="AK47" s="403">
        <f t="shared" ca="1" si="34"/>
        <v>40.181999999999995</v>
      </c>
      <c r="AL47" s="403">
        <f t="shared" ca="1" si="35"/>
        <v>42.484999999999999</v>
      </c>
      <c r="AM47"/>
    </row>
    <row r="48" spans="1:39" ht="15" hidden="1" customHeight="1">
      <c r="A48" s="259" t="s">
        <v>16</v>
      </c>
      <c r="B48" s="259" t="s">
        <v>50</v>
      </c>
      <c r="C48" s="259">
        <v>48</v>
      </c>
      <c r="D48" s="260" t="s">
        <v>51</v>
      </c>
      <c r="E48" s="265">
        <v>410</v>
      </c>
      <c r="F48" s="262">
        <v>9</v>
      </c>
      <c r="G48" s="285">
        <f t="shared" ca="1" si="1"/>
        <v>77644.389791515219</v>
      </c>
      <c r="H48" s="285">
        <f t="shared" ca="1" si="2"/>
        <v>81772.085597676676</v>
      </c>
      <c r="I48" s="285">
        <f t="shared" ca="1" si="3"/>
        <v>86386.116927606534</v>
      </c>
      <c r="J48" s="285">
        <f t="shared" ca="1" si="4"/>
        <v>90732.355912170271</v>
      </c>
      <c r="K48" s="285">
        <f t="shared" ca="1" si="5"/>
        <v>95475.666305380364</v>
      </c>
      <c r="L48" s="285">
        <f t="shared" ca="1" si="6"/>
        <v>101277.90881634199</v>
      </c>
      <c r="M48" s="285">
        <f t="shared" ca="1" si="7"/>
        <v>107080.15132730364</v>
      </c>
      <c r="N48" s="285"/>
      <c r="P48" s="409" t="str">
        <f t="shared" si="23"/>
        <v>01670C</v>
      </c>
      <c r="Q48" s="397" t="s">
        <v>826</v>
      </c>
      <c r="R48" s="409" t="str">
        <f t="shared" si="9"/>
        <v>Chemist Water Bacteriologist II</v>
      </c>
      <c r="S48" s="397">
        <f t="shared" si="24"/>
        <v>48</v>
      </c>
      <c r="T48" s="394" cm="1">
        <f t="array" aca="1" ref="T48" ca="1">IF($Q48="Y",VLOOKUP($P48,INDIRECT($Q$3),T$5,0)*INDIRECT($P$2),VLOOKUP($P48,INDIRECT($Q$3),T$5,0))</f>
        <v>77644.389791515219</v>
      </c>
      <c r="U48" s="394" cm="1">
        <f t="array" aca="1" ref="U48" ca="1">IF($Q48="Y",VLOOKUP($P48,INDIRECT($Q$3),U$5,0)*INDIRECT($P$2),VLOOKUP($P48,INDIRECT($Q$3),U$5,0))</f>
        <v>81772.085597676676</v>
      </c>
      <c r="V48" s="394" cm="1">
        <f t="array" aca="1" ref="V48" ca="1">IF($Q48="Y",VLOOKUP($P48,INDIRECT($Q$3),V$5,0)*INDIRECT($P$2),VLOOKUP($P48,INDIRECT($Q$3),V$5,0))</f>
        <v>86386.116927606534</v>
      </c>
      <c r="W48" s="394" cm="1">
        <f t="array" aca="1" ref="W48" ca="1">IF($Q48="Y",VLOOKUP($P48,INDIRECT($Q$3),W$5,0)*INDIRECT($P$2),VLOOKUP($P48,INDIRECT($Q$3),W$5,0))</f>
        <v>90732.355912170271</v>
      </c>
      <c r="X48" s="394" cm="1">
        <f t="array" aca="1" ref="X48" ca="1">IF($Q48="Y",VLOOKUP($P48,INDIRECT($Q$3),X$5,0)*INDIRECT($P$2),VLOOKUP($P48,INDIRECT($Q$3),X$5,0))</f>
        <v>95475.666305380364</v>
      </c>
      <c r="Y48" s="394" cm="1">
        <f t="array" aca="1" ref="Y48" ca="1">IF($Q48="Y",VLOOKUP($P48,INDIRECT($Q$3),Y$5,0)*INDIRECT($P$2),VLOOKUP($P48,INDIRECT($Q$3),Y$5,0))</f>
        <v>101277.90881634199</v>
      </c>
      <c r="Z48" s="394" cm="1">
        <f t="array" aca="1" ref="Z48" ca="1">IF($Q48="Y",VLOOKUP($P48,INDIRECT($Q$3),Z$5,0)*INDIRECT($P$2),VLOOKUP($P48,INDIRECT($Q$3),Z$5,0))</f>
        <v>107080.15132730364</v>
      </c>
      <c r="AA48" s="406" t="str">
        <f t="shared" si="25"/>
        <v>01670C</v>
      </c>
      <c r="AB48" s="406" t="str">
        <f t="shared" si="26"/>
        <v>Y</v>
      </c>
      <c r="AC48" s="412" t="str">
        <f t="shared" si="13"/>
        <v>Chemist Water Bacteriologist II</v>
      </c>
      <c r="AD48" s="406">
        <f t="shared" si="27"/>
        <v>48</v>
      </c>
      <c r="AE48" s="398" t="str">
        <f t="shared" si="28"/>
        <v>E</v>
      </c>
      <c r="AF48" s="403">
        <f t="shared" ca="1" si="29"/>
        <v>37.33</v>
      </c>
      <c r="AG48" s="403">
        <f t="shared" ca="1" si="30"/>
        <v>39.314</v>
      </c>
      <c r="AH48" s="403">
        <f t="shared" ca="1" si="31"/>
        <v>41.531999999999996</v>
      </c>
      <c r="AI48" s="403">
        <f t="shared" ca="1" si="32"/>
        <v>43.622</v>
      </c>
      <c r="AJ48" s="403">
        <f t="shared" ca="1" si="33"/>
        <v>45.902000000000001</v>
      </c>
      <c r="AK48" s="403">
        <f t="shared" ca="1" si="34"/>
        <v>48.692</v>
      </c>
      <c r="AL48" s="403">
        <f t="shared" ca="1" si="35"/>
        <v>51.480999999999995</v>
      </c>
      <c r="AM48"/>
    </row>
    <row r="49" spans="1:39" ht="15" hidden="1" customHeight="1">
      <c r="A49" s="272" t="s">
        <v>16</v>
      </c>
      <c r="B49" s="272" t="s">
        <v>53</v>
      </c>
      <c r="C49" s="272">
        <v>99</v>
      </c>
      <c r="D49" s="260" t="s">
        <v>54</v>
      </c>
      <c r="E49" s="265">
        <v>415</v>
      </c>
      <c r="F49" s="262">
        <v>9</v>
      </c>
      <c r="G49" s="285">
        <f t="shared" ca="1" si="1"/>
        <v>74353.212999999989</v>
      </c>
      <c r="H49" s="285">
        <f t="shared" ca="1" si="2"/>
        <v>78269.245999999985</v>
      </c>
      <c r="I49" s="285">
        <f t="shared" ca="1" si="3"/>
        <v>82400.575124999988</v>
      </c>
      <c r="J49" s="285">
        <f t="shared" ca="1" si="4"/>
        <v>86702.21312499998</v>
      </c>
      <c r="K49" s="285">
        <f t="shared" ca="1" si="5"/>
        <v>91267.347874999978</v>
      </c>
      <c r="L49" s="285">
        <f t="shared" ca="1" si="6"/>
        <v>96791.139499999976</v>
      </c>
      <c r="M49" s="285">
        <f t="shared" ca="1" si="7"/>
        <v>102312.78887499998</v>
      </c>
      <c r="N49" s="285"/>
      <c r="P49" s="409" t="str">
        <f t="shared" si="23"/>
        <v>01880C</v>
      </c>
      <c r="Q49" s="397" t="s">
        <v>826</v>
      </c>
      <c r="R49" s="409" t="str">
        <f t="shared" si="9"/>
        <v xml:space="preserve">City Planner </v>
      </c>
      <c r="S49" s="397">
        <f t="shared" si="24"/>
        <v>99</v>
      </c>
      <c r="T49" s="394" cm="1">
        <f t="array" aca="1" ref="T49" ca="1">IF($Q49="Y",VLOOKUP($P49,INDIRECT($Q$3),T$5,0)*INDIRECT($P$2),VLOOKUP($P49,INDIRECT($Q$3),T$5,0))</f>
        <v>74353.212999999989</v>
      </c>
      <c r="U49" s="394" cm="1">
        <f t="array" aca="1" ref="U49" ca="1">IF($Q49="Y",VLOOKUP($P49,INDIRECT($Q$3),U$5,0)*INDIRECT($P$2),VLOOKUP($P49,INDIRECT($Q$3),U$5,0))</f>
        <v>78269.245999999985</v>
      </c>
      <c r="V49" s="394" cm="1">
        <f t="array" aca="1" ref="V49" ca="1">IF($Q49="Y",VLOOKUP($P49,INDIRECT($Q$3),V$5,0)*INDIRECT($P$2),VLOOKUP($P49,INDIRECT($Q$3),V$5,0))</f>
        <v>82400.575124999988</v>
      </c>
      <c r="W49" s="394" cm="1">
        <f t="array" aca="1" ref="W49" ca="1">IF($Q49="Y",VLOOKUP($P49,INDIRECT($Q$3),W$5,0)*INDIRECT($P$2),VLOOKUP($P49,INDIRECT($Q$3),W$5,0))</f>
        <v>86702.21312499998</v>
      </c>
      <c r="X49" s="394" cm="1">
        <f t="array" aca="1" ref="X49" ca="1">IF($Q49="Y",VLOOKUP($P49,INDIRECT($Q$3),X$5,0)*INDIRECT($P$2),VLOOKUP($P49,INDIRECT($Q$3),X$5,0))</f>
        <v>91267.347874999978</v>
      </c>
      <c r="Y49" s="394" cm="1">
        <f t="array" aca="1" ref="Y49" ca="1">IF($Q49="Y",VLOOKUP($P49,INDIRECT($Q$3),Y$5,0)*INDIRECT($P$2),VLOOKUP($P49,INDIRECT($Q$3),Y$5,0))</f>
        <v>96791.139499999976</v>
      </c>
      <c r="Z49" s="394" cm="1">
        <f t="array" aca="1" ref="Z49" ca="1">IF($Q49="Y",VLOOKUP($P49,INDIRECT($Q$3),Z$5,0)*INDIRECT($P$2),VLOOKUP($P49,INDIRECT($Q$3),Z$5,0))</f>
        <v>102312.78887499998</v>
      </c>
      <c r="AA49" s="406" t="str">
        <f t="shared" si="25"/>
        <v>01880C</v>
      </c>
      <c r="AB49" s="406" t="str">
        <f t="shared" si="26"/>
        <v>Y</v>
      </c>
      <c r="AC49" s="412" t="str">
        <f t="shared" si="13"/>
        <v xml:space="preserve">City Planner </v>
      </c>
      <c r="AD49" s="406">
        <f t="shared" si="27"/>
        <v>99</v>
      </c>
      <c r="AE49" s="398" t="str">
        <f t="shared" si="28"/>
        <v>E</v>
      </c>
      <c r="AF49" s="403">
        <f t="shared" ca="1" si="29"/>
        <v>35.747</v>
      </c>
      <c r="AG49" s="403">
        <f t="shared" ca="1" si="30"/>
        <v>37.629999999999995</v>
      </c>
      <c r="AH49" s="403">
        <f t="shared" ca="1" si="31"/>
        <v>39.616</v>
      </c>
      <c r="AI49" s="403">
        <f t="shared" ca="1" si="32"/>
        <v>41.683999999999997</v>
      </c>
      <c r="AJ49" s="403">
        <f t="shared" ca="1" si="33"/>
        <v>43.878999999999998</v>
      </c>
      <c r="AK49" s="403">
        <f t="shared" ca="1" si="34"/>
        <v>46.534999999999997</v>
      </c>
      <c r="AL49" s="403">
        <f t="shared" ca="1" si="35"/>
        <v>49.189</v>
      </c>
      <c r="AM49"/>
    </row>
    <row r="50" spans="1:39" ht="15" hidden="1" customHeight="1">
      <c r="A50" s="377" t="s">
        <v>91</v>
      </c>
      <c r="B50" s="377" t="s">
        <v>295</v>
      </c>
      <c r="C50" s="377" t="s">
        <v>296</v>
      </c>
      <c r="D50" s="379" t="s">
        <v>297</v>
      </c>
      <c r="E50" s="277">
        <v>330</v>
      </c>
      <c r="F50" s="278">
        <v>7</v>
      </c>
      <c r="G50" s="380">
        <f t="shared" ca="1" si="1"/>
        <v>28.067048953164598</v>
      </c>
      <c r="H50" s="380">
        <f t="shared" ca="1" si="2"/>
        <v>31.069298690113271</v>
      </c>
      <c r="I50" s="380">
        <f t="shared" ca="1" si="3"/>
        <v>32.8895052816274</v>
      </c>
      <c r="J50" s="380">
        <f t="shared" ca="1" si="4"/>
        <v>34.523251685718137</v>
      </c>
      <c r="K50" s="380">
        <f t="shared" ca="1" si="5"/>
        <v>36.346417962746941</v>
      </c>
      <c r="L50" s="380">
        <f t="shared" ca="1" si="6"/>
        <v>38.015099458762741</v>
      </c>
      <c r="M50" s="380">
        <f t="shared" ca="1" si="7"/>
        <v>39.68378095477857</v>
      </c>
      <c r="N50" s="380" t="s">
        <v>633</v>
      </c>
      <c r="O50" s="442"/>
      <c r="P50" s="451" t="str">
        <f t="shared" si="23"/>
        <v>02232C</v>
      </c>
      <c r="Q50" s="452" t="s">
        <v>826</v>
      </c>
      <c r="R50" s="451" t="str">
        <f t="shared" si="9"/>
        <v>Code Compliance Officer I - (Construction Inspection Services)</v>
      </c>
      <c r="S50" s="452" t="str">
        <f t="shared" si="24"/>
        <v>27</v>
      </c>
      <c r="T50" s="453" cm="1">
        <f t="array" aca="1" ref="T50" ca="1">IF($Q50="Y",VLOOKUP($P50,INDIRECT($Q$3),T$5,0)*INDIRECT($P$2),VLOOKUP($P50,INDIRECT($Q$3),T$5,0))</f>
        <v>28.067048953164598</v>
      </c>
      <c r="U50" s="453" cm="1">
        <f t="array" aca="1" ref="U50" ca="1">IF($Q50="Y",VLOOKUP($P50,INDIRECT($Q$3),U$5,0)*INDIRECT($P$2),VLOOKUP($P50,INDIRECT($Q$3),U$5,0))</f>
        <v>31.069298690113271</v>
      </c>
      <c r="V50" s="453" cm="1">
        <f t="array" aca="1" ref="V50" ca="1">IF($Q50="Y",VLOOKUP($P50,INDIRECT($Q$3),V$5,0)*INDIRECT($P$2),VLOOKUP($P50,INDIRECT($Q$3),V$5,0))</f>
        <v>32.8895052816274</v>
      </c>
      <c r="W50" s="453" cm="1">
        <f t="array" aca="1" ref="W50" ca="1">IF($Q50="Y",VLOOKUP($P50,INDIRECT($Q$3),W$5,0)*INDIRECT($P$2),VLOOKUP($P50,INDIRECT($Q$3),W$5,0))</f>
        <v>34.523251685718137</v>
      </c>
      <c r="X50" s="453" cm="1">
        <f t="array" aca="1" ref="X50" ca="1">IF($Q50="Y",VLOOKUP($P50,INDIRECT($Q$3),X$5,0)*INDIRECT($P$2),VLOOKUP($P50,INDIRECT($Q$3),X$5,0))</f>
        <v>36.346417962746941</v>
      </c>
      <c r="Y50" s="453" cm="1">
        <f t="array" aca="1" ref="Y50" ca="1">IF($Q50="Y",VLOOKUP($P50,INDIRECT($Q$3),Y$5,0)*INDIRECT($P$2),VLOOKUP($P50,INDIRECT($Q$3),Y$5,0))</f>
        <v>38.015099458762741</v>
      </c>
      <c r="Z50" s="453" cm="1">
        <f t="array" aca="1" ref="Z50" ca="1">IF($Q50="Y",VLOOKUP($P50,INDIRECT($Q$3),Z$5,0)*INDIRECT($P$2),VLOOKUP($P50,INDIRECT($Q$3),Z$5,0))</f>
        <v>39.68378095477857</v>
      </c>
      <c r="AA50" s="452" t="str">
        <f t="shared" si="25"/>
        <v>02232C</v>
      </c>
      <c r="AB50" s="452" t="str">
        <f t="shared" si="26"/>
        <v>Y</v>
      </c>
      <c r="AC50" s="454" t="str">
        <f t="shared" si="13"/>
        <v>Code Compliance Officer I - (Construction Inspection Services)</v>
      </c>
      <c r="AD50" s="452" t="str">
        <f t="shared" si="27"/>
        <v>27</v>
      </c>
      <c r="AE50" s="455" t="str">
        <f t="shared" si="28"/>
        <v>N</v>
      </c>
      <c r="AF50" s="453">
        <f t="shared" ca="1" si="29"/>
        <v>28.067</v>
      </c>
      <c r="AG50" s="453">
        <f t="shared" ca="1" si="30"/>
        <v>31.068999999999999</v>
      </c>
      <c r="AH50" s="453">
        <f t="shared" ca="1" si="31"/>
        <v>32.89</v>
      </c>
      <c r="AI50" s="453">
        <f t="shared" ca="1" si="32"/>
        <v>34.523000000000003</v>
      </c>
      <c r="AJ50" s="453">
        <f t="shared" ca="1" si="33"/>
        <v>36.345999999999997</v>
      </c>
      <c r="AK50" s="453">
        <f t="shared" ca="1" si="34"/>
        <v>38.015000000000001</v>
      </c>
      <c r="AL50" s="453">
        <f t="shared" ca="1" si="35"/>
        <v>39.683999999999997</v>
      </c>
      <c r="AM50"/>
    </row>
    <row r="51" spans="1:39" ht="15" hidden="1" customHeight="1">
      <c r="A51" s="272" t="s">
        <v>91</v>
      </c>
      <c r="B51" s="272" t="s">
        <v>472</v>
      </c>
      <c r="C51" s="272">
        <v>16</v>
      </c>
      <c r="D51" s="273" t="s">
        <v>469</v>
      </c>
      <c r="E51" s="265">
        <v>358</v>
      </c>
      <c r="F51" s="262">
        <v>7</v>
      </c>
      <c r="G51" s="285">
        <f t="shared" ca="1" si="1"/>
        <v>29.955796247424619</v>
      </c>
      <c r="H51" s="285">
        <f t="shared" ca="1" si="2"/>
        <v>31.689614657167699</v>
      </c>
      <c r="I51" s="285">
        <f t="shared" ca="1" si="3"/>
        <v>33.324824206998876</v>
      </c>
      <c r="J51" s="285">
        <f t="shared" ca="1" si="4"/>
        <v>35.186723838125324</v>
      </c>
      <c r="K51" s="285">
        <f t="shared" ca="1" si="5"/>
        <v>37.088708910456411</v>
      </c>
      <c r="L51" s="285">
        <f t="shared" ca="1" si="6"/>
        <v>39.347316183849607</v>
      </c>
      <c r="M51" s="285">
        <f t="shared" ca="1" si="7"/>
        <v>41.605923457242774</v>
      </c>
      <c r="N51" s="285"/>
      <c r="O51" s="23"/>
      <c r="P51" s="409" t="str">
        <f t="shared" si="23"/>
        <v>02663C</v>
      </c>
      <c r="Q51" s="397" t="s">
        <v>826</v>
      </c>
      <c r="R51" s="409" t="str">
        <f t="shared" si="9"/>
        <v>Communication and Video Coordinator</v>
      </c>
      <c r="S51" s="397">
        <f t="shared" si="24"/>
        <v>16</v>
      </c>
      <c r="T51" s="394" cm="1">
        <f t="array" aca="1" ref="T51" ca="1">IF($Q51="Y",VLOOKUP($P51,INDIRECT($Q$3),T$5,0)*INDIRECT($P$2),VLOOKUP($P51,INDIRECT($Q$3),T$5,0))</f>
        <v>29.955796247424619</v>
      </c>
      <c r="U51" s="394" cm="1">
        <f t="array" aca="1" ref="U51" ca="1">IF($Q51="Y",VLOOKUP($P51,INDIRECT($Q$3),U$5,0)*INDIRECT($P$2),VLOOKUP($P51,INDIRECT($Q$3),U$5,0))</f>
        <v>31.689614657167699</v>
      </c>
      <c r="V51" s="394" cm="1">
        <f t="array" aca="1" ref="V51" ca="1">IF($Q51="Y",VLOOKUP($P51,INDIRECT($Q$3),V$5,0)*INDIRECT($P$2),VLOOKUP($P51,INDIRECT($Q$3),V$5,0))</f>
        <v>33.324824206998876</v>
      </c>
      <c r="W51" s="394" cm="1">
        <f t="array" aca="1" ref="W51" ca="1">IF($Q51="Y",VLOOKUP($P51,INDIRECT($Q$3),W$5,0)*INDIRECT($P$2),VLOOKUP($P51,INDIRECT($Q$3),W$5,0))</f>
        <v>35.186723838125324</v>
      </c>
      <c r="X51" s="394" cm="1">
        <f t="array" aca="1" ref="X51" ca="1">IF($Q51="Y",VLOOKUP($P51,INDIRECT($Q$3),X$5,0)*INDIRECT($P$2),VLOOKUP($P51,INDIRECT($Q$3),X$5,0))</f>
        <v>37.088708910456411</v>
      </c>
      <c r="Y51" s="394" cm="1">
        <f t="array" aca="1" ref="Y51" ca="1">IF($Q51="Y",VLOOKUP($P51,INDIRECT($Q$3),Y$5,0)*INDIRECT($P$2),VLOOKUP($P51,INDIRECT($Q$3),Y$5,0))</f>
        <v>39.347316183849607</v>
      </c>
      <c r="Z51" s="394" cm="1">
        <f t="array" aca="1" ref="Z51" ca="1">IF($Q51="Y",VLOOKUP($P51,INDIRECT($Q$3),Z$5,0)*INDIRECT($P$2),VLOOKUP($P51,INDIRECT($Q$3),Z$5,0))</f>
        <v>41.605923457242774</v>
      </c>
      <c r="AA51" s="406" t="str">
        <f t="shared" si="25"/>
        <v>02663C</v>
      </c>
      <c r="AB51" s="406" t="str">
        <f t="shared" si="26"/>
        <v>Y</v>
      </c>
      <c r="AC51" s="412" t="str">
        <f t="shared" si="13"/>
        <v>Communication and Video Coordinator</v>
      </c>
      <c r="AD51" s="406">
        <f t="shared" si="27"/>
        <v>16</v>
      </c>
      <c r="AE51" s="398" t="str">
        <f t="shared" si="28"/>
        <v>N</v>
      </c>
      <c r="AF51" s="403">
        <f t="shared" ca="1" si="29"/>
        <v>29.956</v>
      </c>
      <c r="AG51" s="403">
        <f t="shared" ca="1" si="30"/>
        <v>31.69</v>
      </c>
      <c r="AH51" s="403">
        <f t="shared" ca="1" si="31"/>
        <v>33.325000000000003</v>
      </c>
      <c r="AI51" s="403">
        <f t="shared" ca="1" si="32"/>
        <v>35.186999999999998</v>
      </c>
      <c r="AJ51" s="403">
        <f t="shared" ca="1" si="33"/>
        <v>37.088999999999999</v>
      </c>
      <c r="AK51" s="403">
        <f t="shared" ca="1" si="34"/>
        <v>39.347000000000001</v>
      </c>
      <c r="AL51" s="403">
        <f t="shared" ca="1" si="35"/>
        <v>41.606000000000002</v>
      </c>
      <c r="AM51"/>
    </row>
    <row r="52" spans="1:39" ht="15" hidden="1" customHeight="1">
      <c r="A52" s="259" t="s">
        <v>16</v>
      </c>
      <c r="B52" s="259" t="s">
        <v>55</v>
      </c>
      <c r="C52" s="259">
        <v>45</v>
      </c>
      <c r="D52" s="260" t="s">
        <v>56</v>
      </c>
      <c r="E52" s="265">
        <v>435</v>
      </c>
      <c r="F52" s="262">
        <v>9</v>
      </c>
      <c r="G52" s="285">
        <f t="shared" ca="1" si="1"/>
        <v>75625.173945995557</v>
      </c>
      <c r="H52" s="285">
        <f t="shared" ca="1" si="2"/>
        <v>79623.590688876764</v>
      </c>
      <c r="I52" s="285">
        <f t="shared" ca="1" si="3"/>
        <v>84145.279830749336</v>
      </c>
      <c r="J52" s="285">
        <f t="shared" ca="1" si="4"/>
        <v>88620.797878593308</v>
      </c>
      <c r="K52" s="285">
        <f t="shared" ca="1" si="5"/>
        <v>93367.186344738642</v>
      </c>
      <c r="L52" s="285">
        <f t="shared" ca="1" si="6"/>
        <v>98914.506399604405</v>
      </c>
      <c r="M52" s="285">
        <f t="shared" ca="1" si="7"/>
        <v>104461.82645447014</v>
      </c>
      <c r="N52" s="285"/>
      <c r="P52" s="409" t="str">
        <f t="shared" si="23"/>
        <v>02265C</v>
      </c>
      <c r="Q52" s="397" t="s">
        <v>826</v>
      </c>
      <c r="R52" s="409" t="str">
        <f t="shared" si="9"/>
        <v>Communication Manager - CPED</v>
      </c>
      <c r="S52" s="397">
        <f t="shared" si="24"/>
        <v>45</v>
      </c>
      <c r="T52" s="394" cm="1">
        <f t="array" aca="1" ref="T52" ca="1">IF($Q52="Y",VLOOKUP($P52,INDIRECT($Q$3),T$5,0)*INDIRECT($P$2),VLOOKUP($P52,INDIRECT($Q$3),T$5,0))</f>
        <v>75625.173945995557</v>
      </c>
      <c r="U52" s="394" cm="1">
        <f t="array" aca="1" ref="U52" ca="1">IF($Q52="Y",VLOOKUP($P52,INDIRECT($Q$3),U$5,0)*INDIRECT($P$2),VLOOKUP($P52,INDIRECT($Q$3),U$5,0))</f>
        <v>79623.590688876764</v>
      </c>
      <c r="V52" s="394" cm="1">
        <f t="array" aca="1" ref="V52" ca="1">IF($Q52="Y",VLOOKUP($P52,INDIRECT($Q$3),V$5,0)*INDIRECT($P$2),VLOOKUP($P52,INDIRECT($Q$3),V$5,0))</f>
        <v>84145.279830749336</v>
      </c>
      <c r="W52" s="394" cm="1">
        <f t="array" aca="1" ref="W52" ca="1">IF($Q52="Y",VLOOKUP($P52,INDIRECT($Q$3),W$5,0)*INDIRECT($P$2),VLOOKUP($P52,INDIRECT($Q$3),W$5,0))</f>
        <v>88620.797878593308</v>
      </c>
      <c r="X52" s="394" cm="1">
        <f t="array" aca="1" ref="X52" ca="1">IF($Q52="Y",VLOOKUP($P52,INDIRECT($Q$3),X$5,0)*INDIRECT($P$2),VLOOKUP($P52,INDIRECT($Q$3),X$5,0))</f>
        <v>93367.186344738642</v>
      </c>
      <c r="Y52" s="394" cm="1">
        <f t="array" aca="1" ref="Y52" ca="1">IF($Q52="Y",VLOOKUP($P52,INDIRECT($Q$3),Y$5,0)*INDIRECT($P$2),VLOOKUP($P52,INDIRECT($Q$3),Y$5,0))</f>
        <v>98914.506399604405</v>
      </c>
      <c r="Z52" s="394" cm="1">
        <f t="array" aca="1" ref="Z52" ca="1">IF($Q52="Y",VLOOKUP($P52,INDIRECT($Q$3),Z$5,0)*INDIRECT($P$2),VLOOKUP($P52,INDIRECT($Q$3),Z$5,0))</f>
        <v>104461.82645447014</v>
      </c>
      <c r="AA52" s="406" t="str">
        <f t="shared" si="25"/>
        <v>02265C</v>
      </c>
      <c r="AB52" s="406" t="str">
        <f t="shared" si="26"/>
        <v>Y</v>
      </c>
      <c r="AC52" s="412" t="str">
        <f t="shared" si="13"/>
        <v>Communication Manager - CPED</v>
      </c>
      <c r="AD52" s="406">
        <f t="shared" si="27"/>
        <v>45</v>
      </c>
      <c r="AE52" s="398" t="str">
        <f t="shared" si="28"/>
        <v>E</v>
      </c>
      <c r="AF52" s="403">
        <f t="shared" ca="1" si="29"/>
        <v>36.358999999999995</v>
      </c>
      <c r="AG52" s="403">
        <f t="shared" ca="1" si="30"/>
        <v>38.280999999999999</v>
      </c>
      <c r="AH52" s="403">
        <f t="shared" ca="1" si="31"/>
        <v>40.454999999999998</v>
      </c>
      <c r="AI52" s="403">
        <f t="shared" ca="1" si="32"/>
        <v>42.606999999999999</v>
      </c>
      <c r="AJ52" s="403">
        <f t="shared" ca="1" si="33"/>
        <v>44.888999999999996</v>
      </c>
      <c r="AK52" s="403">
        <f t="shared" ca="1" si="34"/>
        <v>47.555999999999997</v>
      </c>
      <c r="AL52" s="403">
        <f t="shared" ca="1" si="35"/>
        <v>50.222999999999999</v>
      </c>
      <c r="AM52"/>
    </row>
    <row r="53" spans="1:39" ht="15" hidden="1" customHeight="1">
      <c r="A53" s="272" t="s">
        <v>91</v>
      </c>
      <c r="B53" s="272" t="s">
        <v>764</v>
      </c>
      <c r="C53" s="272" t="s">
        <v>274</v>
      </c>
      <c r="D53" s="273" t="s">
        <v>299</v>
      </c>
      <c r="E53" s="265">
        <v>323</v>
      </c>
      <c r="F53" s="262">
        <v>7</v>
      </c>
      <c r="G53" s="285">
        <f t="shared" ca="1" si="1"/>
        <v>28.067048953164598</v>
      </c>
      <c r="H53" s="285">
        <f t="shared" ca="1" si="2"/>
        <v>29.84546872980253</v>
      </c>
      <c r="I53" s="285">
        <f t="shared" ca="1" si="3"/>
        <v>31.41854158084281</v>
      </c>
      <c r="J53" s="285">
        <f t="shared" ca="1" si="4"/>
        <v>33.157356820703868</v>
      </c>
      <c r="K53" s="285">
        <f t="shared" ca="1" si="5"/>
        <v>34.937607657770151</v>
      </c>
      <c r="L53" s="285">
        <f t="shared" ca="1" si="6"/>
        <v>37.058298688908252</v>
      </c>
      <c r="M53" s="285">
        <f t="shared" ca="1" si="7"/>
        <v>39.178989720046367</v>
      </c>
      <c r="N53" s="285"/>
      <c r="O53" s="23"/>
      <c r="P53" s="409" t="str">
        <f t="shared" si="23"/>
        <v>59422C</v>
      </c>
      <c r="Q53" s="397" t="s">
        <v>826</v>
      </c>
      <c r="R53" s="409" t="str">
        <f t="shared" si="9"/>
        <v>Communications Specialist</v>
      </c>
      <c r="S53" s="397" t="str">
        <f t="shared" si="24"/>
        <v>07</v>
      </c>
      <c r="T53" s="394" cm="1">
        <f t="array" aca="1" ref="T53" ca="1">IF($Q53="Y",VLOOKUP($P53,INDIRECT($Q$3),T$5,0)*INDIRECT($P$2),VLOOKUP($P53,INDIRECT($Q$3),T$5,0))</f>
        <v>28.067048953164598</v>
      </c>
      <c r="U53" s="394" cm="1">
        <f t="array" aca="1" ref="U53" ca="1">IF($Q53="Y",VLOOKUP($P53,INDIRECT($Q$3),U$5,0)*INDIRECT($P$2),VLOOKUP($P53,INDIRECT($Q$3),U$5,0))</f>
        <v>29.84546872980253</v>
      </c>
      <c r="V53" s="394" cm="1">
        <f t="array" aca="1" ref="V53" ca="1">IF($Q53="Y",VLOOKUP($P53,INDIRECT($Q$3),V$5,0)*INDIRECT($P$2),VLOOKUP($P53,INDIRECT($Q$3),V$5,0))</f>
        <v>31.41854158084281</v>
      </c>
      <c r="W53" s="394" cm="1">
        <f t="array" aca="1" ref="W53" ca="1">IF($Q53="Y",VLOOKUP($P53,INDIRECT($Q$3),W$5,0)*INDIRECT($P$2),VLOOKUP($P53,INDIRECT($Q$3),W$5,0))</f>
        <v>33.157356820703868</v>
      </c>
      <c r="X53" s="394" cm="1">
        <f t="array" aca="1" ref="X53" ca="1">IF($Q53="Y",VLOOKUP($P53,INDIRECT($Q$3),X$5,0)*INDIRECT($P$2),VLOOKUP($P53,INDIRECT($Q$3),X$5,0))</f>
        <v>34.937607657770151</v>
      </c>
      <c r="Y53" s="394" cm="1">
        <f t="array" aca="1" ref="Y53" ca="1">IF($Q53="Y",VLOOKUP($P53,INDIRECT($Q$3),Y$5,0)*INDIRECT($P$2),VLOOKUP($P53,INDIRECT($Q$3),Y$5,0))</f>
        <v>37.058298688908252</v>
      </c>
      <c r="Z53" s="394" cm="1">
        <f t="array" aca="1" ref="Z53" ca="1">IF($Q53="Y",VLOOKUP($P53,INDIRECT($Q$3),Z$5,0)*INDIRECT($P$2),VLOOKUP($P53,INDIRECT($Q$3),Z$5,0))</f>
        <v>39.178989720046367</v>
      </c>
      <c r="AA53" s="406" t="str">
        <f t="shared" si="25"/>
        <v>59422C</v>
      </c>
      <c r="AB53" s="406" t="str">
        <f t="shared" si="26"/>
        <v>Y</v>
      </c>
      <c r="AC53" s="412" t="str">
        <f t="shared" si="13"/>
        <v>Communications Specialist</v>
      </c>
      <c r="AD53" s="406" t="str">
        <f t="shared" si="27"/>
        <v>07</v>
      </c>
      <c r="AE53" s="398" t="str">
        <f t="shared" si="28"/>
        <v>N</v>
      </c>
      <c r="AF53" s="403">
        <f t="shared" ca="1" si="29"/>
        <v>28.067</v>
      </c>
      <c r="AG53" s="403">
        <f t="shared" ca="1" si="30"/>
        <v>29.844999999999999</v>
      </c>
      <c r="AH53" s="403">
        <f t="shared" ca="1" si="31"/>
        <v>31.419</v>
      </c>
      <c r="AI53" s="403">
        <f t="shared" ca="1" si="32"/>
        <v>33.156999999999996</v>
      </c>
      <c r="AJ53" s="403">
        <f t="shared" ca="1" si="33"/>
        <v>34.938000000000002</v>
      </c>
      <c r="AK53" s="403">
        <f t="shared" ca="1" si="34"/>
        <v>37.058</v>
      </c>
      <c r="AL53" s="403">
        <f t="shared" ca="1" si="35"/>
        <v>39.179000000000002</v>
      </c>
      <c r="AM53"/>
    </row>
    <row r="54" spans="1:39" ht="15" hidden="1" customHeight="1">
      <c r="A54" s="377" t="s">
        <v>91</v>
      </c>
      <c r="B54" s="377" t="s">
        <v>758</v>
      </c>
      <c r="C54" s="377" t="s">
        <v>260</v>
      </c>
      <c r="D54" s="379" t="s">
        <v>742</v>
      </c>
      <c r="E54" s="277">
        <v>343</v>
      </c>
      <c r="F54" s="278">
        <v>7</v>
      </c>
      <c r="G54" s="380">
        <f t="shared" ca="1" si="1"/>
        <v>28.397249529084174</v>
      </c>
      <c r="H54" s="380">
        <f t="shared" ca="1" si="2"/>
        <v>30.073364514431141</v>
      </c>
      <c r="I54" s="380">
        <f t="shared" ca="1" si="3"/>
        <v>31.625719566868796</v>
      </c>
      <c r="J54" s="380">
        <f t="shared" ca="1" si="4"/>
        <v>33.385252605332468</v>
      </c>
      <c r="K54" s="380">
        <f t="shared" ca="1" si="5"/>
        <v>35.146265486553467</v>
      </c>
      <c r="L54" s="380">
        <f t="shared" ca="1" si="6"/>
        <v>37.305676751421352</v>
      </c>
      <c r="M54" s="380">
        <f t="shared" ca="1" si="7"/>
        <v>39.465088016289251</v>
      </c>
      <c r="N54" s="380" t="s">
        <v>633</v>
      </c>
      <c r="O54" s="442"/>
      <c r="P54" s="451" t="str">
        <f t="shared" si="23"/>
        <v>53013C</v>
      </c>
      <c r="Q54" s="452" t="s">
        <v>826</v>
      </c>
      <c r="R54" s="451" t="str">
        <f t="shared" si="9"/>
        <v>Communications Specialist - CPED</v>
      </c>
      <c r="S54" s="452" t="str">
        <f t="shared" si="24"/>
        <v>09</v>
      </c>
      <c r="T54" s="453" cm="1">
        <f t="array" aca="1" ref="T54" ca="1">IF($Q54="Y",VLOOKUP($P54,INDIRECT($Q$3),T$5,0)*INDIRECT($P$2),VLOOKUP($P54,INDIRECT($Q$3),T$5,0))</f>
        <v>28.397249529084174</v>
      </c>
      <c r="U54" s="453" cm="1">
        <f t="array" aca="1" ref="U54" ca="1">IF($Q54="Y",VLOOKUP($P54,INDIRECT($Q$3),U$5,0)*INDIRECT($P$2),VLOOKUP($P54,INDIRECT($Q$3),U$5,0))</f>
        <v>30.073364514431141</v>
      </c>
      <c r="V54" s="453" cm="1">
        <f t="array" aca="1" ref="V54" ca="1">IF($Q54="Y",VLOOKUP($P54,INDIRECT($Q$3),V$5,0)*INDIRECT($P$2),VLOOKUP($P54,INDIRECT($Q$3),V$5,0))</f>
        <v>31.625719566868796</v>
      </c>
      <c r="W54" s="453" cm="1">
        <f t="array" aca="1" ref="W54" ca="1">IF($Q54="Y",VLOOKUP($P54,INDIRECT($Q$3),W$5,0)*INDIRECT($P$2),VLOOKUP($P54,INDIRECT($Q$3),W$5,0))</f>
        <v>33.385252605332468</v>
      </c>
      <c r="X54" s="453" cm="1">
        <f t="array" aca="1" ref="X54" ca="1">IF($Q54="Y",VLOOKUP($P54,INDIRECT($Q$3),X$5,0)*INDIRECT($P$2),VLOOKUP($P54,INDIRECT($Q$3),X$5,0))</f>
        <v>35.146265486553467</v>
      </c>
      <c r="Y54" s="453" cm="1">
        <f t="array" aca="1" ref="Y54" ca="1">IF($Q54="Y",VLOOKUP($P54,INDIRECT($Q$3),Y$5,0)*INDIRECT($P$2),VLOOKUP($P54,INDIRECT($Q$3),Y$5,0))</f>
        <v>37.305676751421352</v>
      </c>
      <c r="Z54" s="453" cm="1">
        <f t="array" aca="1" ref="Z54" ca="1">IF($Q54="Y",VLOOKUP($P54,INDIRECT($Q$3),Z$5,0)*INDIRECT($P$2),VLOOKUP($P54,INDIRECT($Q$3),Z$5,0))</f>
        <v>39.465088016289251</v>
      </c>
      <c r="AA54" s="452" t="str">
        <f t="shared" si="25"/>
        <v>53013C</v>
      </c>
      <c r="AB54" s="452" t="str">
        <f t="shared" si="26"/>
        <v>Y</v>
      </c>
      <c r="AC54" s="454"/>
      <c r="AD54" s="452" t="str">
        <f t="shared" si="27"/>
        <v>09</v>
      </c>
      <c r="AE54" s="455" t="str">
        <f t="shared" si="28"/>
        <v>N</v>
      </c>
      <c r="AF54" s="453">
        <f t="shared" ca="1" si="29"/>
        <v>28.396999999999998</v>
      </c>
      <c r="AG54" s="453">
        <f t="shared" ca="1" si="30"/>
        <v>30.073</v>
      </c>
      <c r="AH54" s="453">
        <f t="shared" ca="1" si="31"/>
        <v>31.626000000000001</v>
      </c>
      <c r="AI54" s="453">
        <f t="shared" ca="1" si="32"/>
        <v>33.384999999999998</v>
      </c>
      <c r="AJ54" s="453">
        <f t="shared" ca="1" si="33"/>
        <v>35.146000000000001</v>
      </c>
      <c r="AK54" s="453">
        <f t="shared" ca="1" si="34"/>
        <v>37.305999999999997</v>
      </c>
      <c r="AL54" s="453">
        <f t="shared" ca="1" si="35"/>
        <v>39.465000000000003</v>
      </c>
      <c r="AM54"/>
    </row>
    <row r="55" spans="1:39" ht="15" hidden="1" customHeight="1">
      <c r="A55" s="259" t="s">
        <v>16</v>
      </c>
      <c r="B55" s="259" t="s">
        <v>57</v>
      </c>
      <c r="C55" s="259" t="s">
        <v>20</v>
      </c>
      <c r="D55" s="260" t="s">
        <v>58</v>
      </c>
      <c r="E55" s="265">
        <v>383</v>
      </c>
      <c r="F55" s="262">
        <v>8</v>
      </c>
      <c r="G55" s="285">
        <f t="shared" ca="1" si="1"/>
        <v>67191.254103428611</v>
      </c>
      <c r="H55" s="285">
        <f t="shared" ca="1" si="2"/>
        <v>70838.770531692062</v>
      </c>
      <c r="I55" s="285">
        <f t="shared" ca="1" si="3"/>
        <v>74529.3799810489</v>
      </c>
      <c r="J55" s="285">
        <f t="shared" ca="1" si="4"/>
        <v>78521.640578059625</v>
      </c>
      <c r="K55" s="285">
        <f t="shared" ca="1" si="5"/>
        <v>82652.414457156294</v>
      </c>
      <c r="L55" s="285">
        <f t="shared" ca="1" si="6"/>
        <v>87778.235050233518</v>
      </c>
      <c r="M55" s="285">
        <f t="shared" ca="1" si="7"/>
        <v>92904.05564331077</v>
      </c>
      <c r="N55" s="285"/>
      <c r="P55" s="409" t="str">
        <f t="shared" si="23"/>
        <v>02312C</v>
      </c>
      <c r="Q55" s="397" t="s">
        <v>826</v>
      </c>
      <c r="R55" s="409" t="str">
        <f t="shared" si="9"/>
        <v>Community Crime Prevention Analyst</v>
      </c>
      <c r="S55" s="397" t="str">
        <f t="shared" si="24"/>
        <v>33B</v>
      </c>
      <c r="T55" s="394" cm="1">
        <f t="array" aca="1" ref="T55" ca="1">IF($Q55="Y",VLOOKUP($P55,INDIRECT($Q$3),T$5,0)*INDIRECT($P$2),VLOOKUP($P55,INDIRECT($Q$3),T$5,0))</f>
        <v>67191.254103428611</v>
      </c>
      <c r="U55" s="394" cm="1">
        <f t="array" aca="1" ref="U55" ca="1">IF($Q55="Y",VLOOKUP($P55,INDIRECT($Q$3),U$5,0)*INDIRECT($P$2),VLOOKUP($P55,INDIRECT($Q$3),U$5,0))</f>
        <v>70838.770531692062</v>
      </c>
      <c r="V55" s="394" cm="1">
        <f t="array" aca="1" ref="V55" ca="1">IF($Q55="Y",VLOOKUP($P55,INDIRECT($Q$3),V$5,0)*INDIRECT($P$2),VLOOKUP($P55,INDIRECT($Q$3),V$5,0))</f>
        <v>74529.3799810489</v>
      </c>
      <c r="W55" s="394" cm="1">
        <f t="array" aca="1" ref="W55" ca="1">IF($Q55="Y",VLOOKUP($P55,INDIRECT($Q$3),W$5,0)*INDIRECT($P$2),VLOOKUP($P55,INDIRECT($Q$3),W$5,0))</f>
        <v>78521.640578059625</v>
      </c>
      <c r="X55" s="394" cm="1">
        <f t="array" aca="1" ref="X55" ca="1">IF($Q55="Y",VLOOKUP($P55,INDIRECT($Q$3),X$5,0)*INDIRECT($P$2),VLOOKUP($P55,INDIRECT($Q$3),X$5,0))</f>
        <v>82652.414457156294</v>
      </c>
      <c r="Y55" s="394" cm="1">
        <f t="array" aca="1" ref="Y55" ca="1">IF($Q55="Y",VLOOKUP($P55,INDIRECT($Q$3),Y$5,0)*INDIRECT($P$2),VLOOKUP($P55,INDIRECT($Q$3),Y$5,0))</f>
        <v>87778.235050233518</v>
      </c>
      <c r="Z55" s="394" cm="1">
        <f t="array" aca="1" ref="Z55" ca="1">IF($Q55="Y",VLOOKUP($P55,INDIRECT($Q$3),Z$5,0)*INDIRECT($P$2),VLOOKUP($P55,INDIRECT($Q$3),Z$5,0))</f>
        <v>92904.05564331077</v>
      </c>
      <c r="AA55" s="406" t="str">
        <f t="shared" si="25"/>
        <v>02312C</v>
      </c>
      <c r="AB55" s="406" t="str">
        <f t="shared" si="26"/>
        <v>Y</v>
      </c>
      <c r="AC55" s="412" t="str">
        <f t="shared" ref="AC55:AC121" si="36">D55</f>
        <v>Community Crime Prevention Analyst</v>
      </c>
      <c r="AD55" s="406" t="str">
        <f t="shared" si="27"/>
        <v>33B</v>
      </c>
      <c r="AE55" s="398" t="str">
        <f t="shared" si="28"/>
        <v>E</v>
      </c>
      <c r="AF55" s="403">
        <f t="shared" ca="1" si="29"/>
        <v>32.303999999999995</v>
      </c>
      <c r="AG55" s="403">
        <f t="shared" ca="1" si="30"/>
        <v>34.058</v>
      </c>
      <c r="AH55" s="403">
        <f t="shared" ca="1" si="31"/>
        <v>35.832000000000001</v>
      </c>
      <c r="AI55" s="403">
        <f t="shared" ca="1" si="32"/>
        <v>37.750999999999998</v>
      </c>
      <c r="AJ55" s="403">
        <f t="shared" ca="1" si="33"/>
        <v>39.736999999999995</v>
      </c>
      <c r="AK55" s="403">
        <f t="shared" ca="1" si="34"/>
        <v>42.201999999999998</v>
      </c>
      <c r="AL55" s="403">
        <f t="shared" ca="1" si="35"/>
        <v>44.665999999999997</v>
      </c>
    </row>
    <row r="56" spans="1:39" ht="15" hidden="1" customHeight="1">
      <c r="A56" s="259" t="s">
        <v>91</v>
      </c>
      <c r="B56" s="259" t="s">
        <v>975</v>
      </c>
      <c r="C56" s="259" t="s">
        <v>856</v>
      </c>
      <c r="D56" s="260" t="s">
        <v>976</v>
      </c>
      <c r="E56" s="265">
        <v>368</v>
      </c>
      <c r="F56" s="262">
        <v>8</v>
      </c>
      <c r="G56" s="285">
        <f t="shared" ca="1" si="1"/>
        <v>31.337150229189728</v>
      </c>
      <c r="H56" s="285">
        <f t="shared" ca="1" si="2"/>
        <v>33.055247670448203</v>
      </c>
      <c r="I56" s="285">
        <f t="shared" ca="1" si="3"/>
        <v>34.771865268949334</v>
      </c>
      <c r="J56" s="285">
        <f t="shared" ca="1" si="4"/>
        <v>36.593551703220797</v>
      </c>
      <c r="K56" s="285">
        <f t="shared" ca="1" si="5"/>
        <v>38.539544929107841</v>
      </c>
      <c r="L56" s="285">
        <f t="shared" ca="1" si="6"/>
        <v>40.954825002293319</v>
      </c>
      <c r="M56" s="285">
        <f t="shared" ca="1" si="7"/>
        <v>43.370105075478762</v>
      </c>
      <c r="N56" s="285"/>
      <c r="P56" s="409" t="str">
        <f t="shared" si="23"/>
        <v>53079C</v>
      </c>
      <c r="Q56" s="397" t="s">
        <v>826</v>
      </c>
      <c r="R56" s="409" t="str">
        <f t="shared" si="9"/>
        <v>Community Forester</v>
      </c>
      <c r="S56" s="397" t="str">
        <f t="shared" si="24"/>
        <v>90</v>
      </c>
      <c r="T56" s="394" cm="1">
        <f t="array" aca="1" ref="T56" ca="1">IF($Q56="Y",VLOOKUP($P56,INDIRECT($Q$3),T$5,0)*INDIRECT($P$2),VLOOKUP($P56,INDIRECT($Q$3),T$5,0))</f>
        <v>31.337150229189728</v>
      </c>
      <c r="U56" s="394" cm="1">
        <f t="array" aca="1" ref="U56" ca="1">IF($Q56="Y",VLOOKUP($P56,INDIRECT($Q$3),U$5,0)*INDIRECT($P$2),VLOOKUP($P56,INDIRECT($Q$3),U$5,0))</f>
        <v>33.055247670448203</v>
      </c>
      <c r="V56" s="394" cm="1">
        <f t="array" aca="1" ref="V56" ca="1">IF($Q56="Y",VLOOKUP($P56,INDIRECT($Q$3),V$5,0)*INDIRECT($P$2),VLOOKUP($P56,INDIRECT($Q$3),V$5,0))</f>
        <v>34.771865268949334</v>
      </c>
      <c r="W56" s="394" cm="1">
        <f t="array" aca="1" ref="W56" ca="1">IF($Q56="Y",VLOOKUP($P56,INDIRECT($Q$3),W$5,0)*INDIRECT($P$2),VLOOKUP($P56,INDIRECT($Q$3),W$5,0))</f>
        <v>36.593551703220797</v>
      </c>
      <c r="X56" s="394" cm="1">
        <f t="array" aca="1" ref="X56" ca="1">IF($Q56="Y",VLOOKUP($P56,INDIRECT($Q$3),X$5,0)*INDIRECT($P$2),VLOOKUP($P56,INDIRECT($Q$3),X$5,0))</f>
        <v>38.539544929107841</v>
      </c>
      <c r="Y56" s="394" cm="1">
        <f t="array" aca="1" ref="Y56" ca="1">IF($Q56="Y",VLOOKUP($P56,INDIRECT($Q$3),Y$5,0)*INDIRECT($P$2),VLOOKUP($P56,INDIRECT($Q$3),Y$5,0))</f>
        <v>40.954825002293319</v>
      </c>
      <c r="Z56" s="394" cm="1">
        <f t="array" aca="1" ref="Z56" ca="1">IF($Q56="Y",VLOOKUP($P56,INDIRECT($Q$3),Z$5,0)*INDIRECT($P$2),VLOOKUP($P56,INDIRECT($Q$3),Z$5,0))</f>
        <v>43.370105075478762</v>
      </c>
      <c r="AA56" s="406" t="str">
        <f t="shared" si="25"/>
        <v>53079C</v>
      </c>
      <c r="AB56" s="406" t="str">
        <f t="shared" si="26"/>
        <v>Y</v>
      </c>
      <c r="AC56" s="412" t="str">
        <f t="shared" si="36"/>
        <v>Community Forester</v>
      </c>
      <c r="AD56" s="406" t="str">
        <f t="shared" si="27"/>
        <v>90</v>
      </c>
      <c r="AE56" s="398" t="str">
        <f t="shared" si="28"/>
        <v>N</v>
      </c>
      <c r="AF56" s="403">
        <f t="shared" ca="1" si="29"/>
        <v>31.337</v>
      </c>
      <c r="AG56" s="403">
        <f t="shared" ca="1" si="30"/>
        <v>33.055</v>
      </c>
      <c r="AH56" s="403">
        <f t="shared" ca="1" si="31"/>
        <v>34.771999999999998</v>
      </c>
      <c r="AI56" s="403">
        <f t="shared" ca="1" si="32"/>
        <v>36.594000000000001</v>
      </c>
      <c r="AJ56" s="403">
        <f t="shared" ca="1" si="33"/>
        <v>38.54</v>
      </c>
      <c r="AK56" s="403">
        <f t="shared" ca="1" si="34"/>
        <v>40.954999999999998</v>
      </c>
      <c r="AL56" s="403">
        <f t="shared" ca="1" si="35"/>
        <v>43.37</v>
      </c>
    </row>
    <row r="57" spans="1:39" ht="15" hidden="1" customHeight="1">
      <c r="A57" s="259" t="s">
        <v>91</v>
      </c>
      <c r="B57" s="259" t="s">
        <v>1109</v>
      </c>
      <c r="C57" s="259" t="s">
        <v>269</v>
      </c>
      <c r="D57" s="260" t="s">
        <v>1110</v>
      </c>
      <c r="E57" s="265">
        <v>418</v>
      </c>
      <c r="F57" s="262">
        <v>9</v>
      </c>
      <c r="G57" s="285">
        <f t="shared" si="1"/>
        <v>35.747081646028853</v>
      </c>
      <c r="H57" s="285">
        <f t="shared" si="2"/>
        <v>37.629441633350801</v>
      </c>
      <c r="I57" s="285">
        <f t="shared" si="3"/>
        <v>39.61539061368574</v>
      </c>
      <c r="J57" s="285">
        <f t="shared" si="4"/>
        <v>41.684210788431074</v>
      </c>
      <c r="K57" s="285">
        <f t="shared" si="5"/>
        <v>43.878817597549336</v>
      </c>
      <c r="L57" s="285">
        <f t="shared" si="6"/>
        <v>46.534125946209357</v>
      </c>
      <c r="M57" s="285">
        <f t="shared" si="7"/>
        <v>49.189434294869343</v>
      </c>
      <c r="N57" s="285"/>
      <c r="P57" s="409" t="str">
        <f t="shared" si="23"/>
        <v>59516C</v>
      </c>
      <c r="Q57" s="397" t="s">
        <v>826</v>
      </c>
      <c r="R57" s="409" t="str">
        <f t="shared" si="9"/>
        <v>Community Forester II</v>
      </c>
      <c r="S57" s="397" t="str">
        <f t="shared" si="24"/>
        <v>64</v>
      </c>
      <c r="T57" s="394">
        <v>35.747081646028853</v>
      </c>
      <c r="U57" s="394">
        <v>37.629441633350801</v>
      </c>
      <c r="V57" s="394">
        <v>39.61539061368574</v>
      </c>
      <c r="W57" s="394">
        <v>41.684210788431074</v>
      </c>
      <c r="X57" s="394">
        <v>43.878817597549336</v>
      </c>
      <c r="Y57" s="394">
        <v>46.534125946209357</v>
      </c>
      <c r="Z57" s="394">
        <v>49.189434294869343</v>
      </c>
      <c r="AA57" s="406" t="str">
        <f t="shared" si="25"/>
        <v>59516C</v>
      </c>
      <c r="AB57" s="406" t="str">
        <f t="shared" si="26"/>
        <v>Y</v>
      </c>
      <c r="AC57" s="412" t="str">
        <f t="shared" si="36"/>
        <v>Community Forester II</v>
      </c>
      <c r="AD57" s="406" t="str">
        <f t="shared" si="27"/>
        <v>64</v>
      </c>
      <c r="AE57" s="398" t="str">
        <f t="shared" si="28"/>
        <v>N</v>
      </c>
      <c r="AF57" s="403">
        <f t="shared" si="29"/>
        <v>35.747</v>
      </c>
      <c r="AG57" s="403">
        <f t="shared" si="30"/>
        <v>37.628999999999998</v>
      </c>
      <c r="AH57" s="403">
        <f t="shared" si="31"/>
        <v>39.615000000000002</v>
      </c>
      <c r="AI57" s="403">
        <f t="shared" si="32"/>
        <v>41.683999999999997</v>
      </c>
      <c r="AJ57" s="403">
        <f t="shared" si="33"/>
        <v>43.878999999999998</v>
      </c>
      <c r="AK57" s="403">
        <f t="shared" si="34"/>
        <v>46.533999999999999</v>
      </c>
      <c r="AL57" s="403">
        <f t="shared" si="35"/>
        <v>49.189</v>
      </c>
    </row>
    <row r="58" spans="1:39" ht="15" hidden="1" customHeight="1">
      <c r="A58" s="259" t="s">
        <v>16</v>
      </c>
      <c r="B58" s="259" t="s">
        <v>519</v>
      </c>
      <c r="C58" s="259">
        <v>29</v>
      </c>
      <c r="D58" s="260" t="s">
        <v>738</v>
      </c>
      <c r="E58" s="265">
        <v>383</v>
      </c>
      <c r="F58" s="262">
        <v>8</v>
      </c>
      <c r="G58" s="285">
        <f t="shared" ca="1" si="1"/>
        <v>66489.453474193098</v>
      </c>
      <c r="H58" s="285">
        <f t="shared" ca="1" si="2"/>
        <v>70136.969902456549</v>
      </c>
      <c r="I58" s="285">
        <f t="shared" ca="1" si="3"/>
        <v>73781.408257784758</v>
      </c>
      <c r="J58" s="285">
        <f t="shared" ca="1" si="4"/>
        <v>77644.389791515219</v>
      </c>
      <c r="K58" s="285">
        <f t="shared" ca="1" si="5"/>
        <v>81772.085597676676</v>
      </c>
      <c r="L58" s="285">
        <f t="shared" ca="1" si="6"/>
        <v>86895.441505419934</v>
      </c>
      <c r="M58" s="285">
        <f t="shared" ca="1" si="7"/>
        <v>92018.797413163164</v>
      </c>
      <c r="N58" s="285"/>
      <c r="P58" s="409" t="str">
        <f t="shared" si="23"/>
        <v>52901C</v>
      </c>
      <c r="Q58" s="397" t="s">
        <v>826</v>
      </c>
      <c r="R58" s="409" t="str">
        <f t="shared" si="9"/>
        <v>Community Navigator</v>
      </c>
      <c r="S58" s="397">
        <f t="shared" si="24"/>
        <v>29</v>
      </c>
      <c r="T58" s="394" cm="1">
        <f t="array" aca="1" ref="T58" ca="1">IF($Q58="Y",VLOOKUP($P58,INDIRECT($Q$3),T$5,0)*INDIRECT($P$2),VLOOKUP($P58,INDIRECT($Q$3),T$5,0))</f>
        <v>66489.453474193098</v>
      </c>
      <c r="U58" s="394" cm="1">
        <f t="array" aca="1" ref="U58" ca="1">IF($Q58="Y",VLOOKUP($P58,INDIRECT($Q$3),U$5,0)*INDIRECT($P$2),VLOOKUP($P58,INDIRECT($Q$3),U$5,0))</f>
        <v>70136.969902456549</v>
      </c>
      <c r="V58" s="394" cm="1">
        <f t="array" aca="1" ref="V58" ca="1">IF($Q58="Y",VLOOKUP($P58,INDIRECT($Q$3),V$5,0)*INDIRECT($P$2),VLOOKUP($P58,INDIRECT($Q$3),V$5,0))</f>
        <v>73781.408257784758</v>
      </c>
      <c r="W58" s="394" cm="1">
        <f t="array" aca="1" ref="W58" ca="1">IF($Q58="Y",VLOOKUP($P58,INDIRECT($Q$3),W$5,0)*INDIRECT($P$2),VLOOKUP($P58,INDIRECT($Q$3),W$5,0))</f>
        <v>77644.389791515219</v>
      </c>
      <c r="X58" s="394" cm="1">
        <f t="array" aca="1" ref="X58" ca="1">IF($Q58="Y",VLOOKUP($P58,INDIRECT($Q$3),X$5,0)*INDIRECT($P$2),VLOOKUP($P58,INDIRECT($Q$3),X$5,0))</f>
        <v>81772.085597676676</v>
      </c>
      <c r="Y58" s="394" cm="1">
        <f t="array" aca="1" ref="Y58" ca="1">IF($Q58="Y",VLOOKUP($P58,INDIRECT($Q$3),Y$5,0)*INDIRECT($P$2),VLOOKUP($P58,INDIRECT($Q$3),Y$5,0))</f>
        <v>86895.441505419934</v>
      </c>
      <c r="Z58" s="394" cm="1">
        <f t="array" aca="1" ref="Z58" ca="1">IF($Q58="Y",VLOOKUP($P58,INDIRECT($Q$3),Z$5,0)*INDIRECT($P$2),VLOOKUP($P58,INDIRECT($Q$3),Z$5,0))</f>
        <v>92018.797413163164</v>
      </c>
      <c r="AA58" s="406" t="str">
        <f t="shared" si="25"/>
        <v>52901C</v>
      </c>
      <c r="AB58" s="406" t="str">
        <f t="shared" si="26"/>
        <v>Y</v>
      </c>
      <c r="AC58" s="412" t="str">
        <f t="shared" si="36"/>
        <v>Community Navigator</v>
      </c>
      <c r="AD58" s="406">
        <f t="shared" si="27"/>
        <v>29</v>
      </c>
      <c r="AE58" s="398" t="str">
        <f t="shared" si="28"/>
        <v>E</v>
      </c>
      <c r="AF58" s="403">
        <f t="shared" ca="1" si="29"/>
        <v>31.967000000000002</v>
      </c>
      <c r="AG58" s="403">
        <f t="shared" ca="1" si="30"/>
        <v>33.72</v>
      </c>
      <c r="AH58" s="403">
        <f t="shared" ca="1" si="31"/>
        <v>35.471999999999994</v>
      </c>
      <c r="AI58" s="403">
        <f t="shared" ca="1" si="32"/>
        <v>37.33</v>
      </c>
      <c r="AJ58" s="403">
        <f t="shared" ca="1" si="33"/>
        <v>39.314</v>
      </c>
      <c r="AK58" s="403">
        <f t="shared" ca="1" si="34"/>
        <v>41.777000000000001</v>
      </c>
      <c r="AL58" s="403">
        <f t="shared" ca="1" si="35"/>
        <v>44.239999999999995</v>
      </c>
    </row>
    <row r="59" spans="1:39" ht="15" hidden="1" customHeight="1">
      <c r="A59" s="259" t="s">
        <v>16</v>
      </c>
      <c r="B59" s="259" t="s">
        <v>576</v>
      </c>
      <c r="C59" s="259">
        <v>115</v>
      </c>
      <c r="D59" s="260" t="s">
        <v>740</v>
      </c>
      <c r="E59" s="265">
        <v>386</v>
      </c>
      <c r="F59" s="262">
        <v>8</v>
      </c>
      <c r="G59" s="285">
        <f t="shared" ca="1" si="1"/>
        <v>67939.08658902967</v>
      </c>
      <c r="H59" s="285">
        <f t="shared" ca="1" si="2"/>
        <v>71587.092176811871</v>
      </c>
      <c r="I59" s="285">
        <f t="shared" ca="1" si="3"/>
        <v>75231.556011596229</v>
      </c>
      <c r="J59" s="285">
        <f t="shared" ca="1" si="4"/>
        <v>79094.427947914461</v>
      </c>
      <c r="K59" s="285">
        <f t="shared" ca="1" si="5"/>
        <v>83221.750774738568</v>
      </c>
      <c r="L59" s="285">
        <f t="shared" ca="1" si="6"/>
        <v>88345.486778290258</v>
      </c>
      <c r="M59" s="285">
        <f t="shared" ca="1" si="7"/>
        <v>93469.222781841934</v>
      </c>
      <c r="N59" s="285"/>
      <c r="P59" s="409" t="str">
        <f t="shared" si="23"/>
        <v>52902C</v>
      </c>
      <c r="Q59" s="397" t="s">
        <v>826</v>
      </c>
      <c r="R59" s="409" t="str">
        <f t="shared" si="9"/>
        <v xml:space="preserve">Community Navigator Bilingual </v>
      </c>
      <c r="S59" s="397">
        <f t="shared" si="24"/>
        <v>115</v>
      </c>
      <c r="T59" s="394" cm="1">
        <f t="array" aca="1" ref="T59" ca="1">IF($Q59="Y",VLOOKUP($P59,INDIRECT($Q$3),T$5,0)*INDIRECT($P$2),VLOOKUP($P59,INDIRECT($Q$3),T$5,0))</f>
        <v>67939.08658902967</v>
      </c>
      <c r="U59" s="394" cm="1">
        <f t="array" aca="1" ref="U59" ca="1">IF($Q59="Y",VLOOKUP($P59,INDIRECT($Q$3),U$5,0)*INDIRECT($P$2),VLOOKUP($P59,INDIRECT($Q$3),U$5,0))</f>
        <v>71587.092176811871</v>
      </c>
      <c r="V59" s="394" cm="1">
        <f t="array" aca="1" ref="V59" ca="1">IF($Q59="Y",VLOOKUP($P59,INDIRECT($Q$3),V$5,0)*INDIRECT($P$2),VLOOKUP($P59,INDIRECT($Q$3),V$5,0))</f>
        <v>75231.556011596229</v>
      </c>
      <c r="W59" s="394" cm="1">
        <f t="array" aca="1" ref="W59" ca="1">IF($Q59="Y",VLOOKUP($P59,INDIRECT($Q$3),W$5,0)*INDIRECT($P$2),VLOOKUP($P59,INDIRECT($Q$3),W$5,0))</f>
        <v>79094.427947914461</v>
      </c>
      <c r="X59" s="394" cm="1">
        <f t="array" aca="1" ref="X59" ca="1">IF($Q59="Y",VLOOKUP($P59,INDIRECT($Q$3),X$5,0)*INDIRECT($P$2),VLOOKUP($P59,INDIRECT($Q$3),X$5,0))</f>
        <v>83221.750774738568</v>
      </c>
      <c r="Y59" s="394" cm="1">
        <f t="array" aca="1" ref="Y59" ca="1">IF($Q59="Y",VLOOKUP($P59,INDIRECT($Q$3),Y$5,0)*INDIRECT($P$2),VLOOKUP($P59,INDIRECT($Q$3),Y$5,0))</f>
        <v>88345.486778290258</v>
      </c>
      <c r="Z59" s="394" cm="1">
        <f t="array" aca="1" ref="Z59" ca="1">IF($Q59="Y",VLOOKUP($P59,INDIRECT($Q$3),Z$5,0)*INDIRECT($P$2),VLOOKUP($P59,INDIRECT($Q$3),Z$5,0))</f>
        <v>93469.222781841934</v>
      </c>
      <c r="AA59" s="406" t="str">
        <f t="shared" si="25"/>
        <v>52902C</v>
      </c>
      <c r="AB59" s="406" t="str">
        <f t="shared" si="26"/>
        <v>Y</v>
      </c>
      <c r="AC59" s="412" t="str">
        <f t="shared" si="36"/>
        <v xml:space="preserve">Community Navigator Bilingual </v>
      </c>
      <c r="AD59" s="406">
        <f t="shared" si="27"/>
        <v>115</v>
      </c>
      <c r="AE59" s="398" t="str">
        <f t="shared" si="28"/>
        <v>E</v>
      </c>
      <c r="AF59" s="403">
        <f t="shared" ca="1" si="29"/>
        <v>32.663999999999994</v>
      </c>
      <c r="AG59" s="403">
        <f t="shared" ca="1" si="30"/>
        <v>34.416999999999994</v>
      </c>
      <c r="AH59" s="403">
        <f t="shared" ca="1" si="31"/>
        <v>36.169999999999995</v>
      </c>
      <c r="AI59" s="403">
        <f t="shared" ca="1" si="32"/>
        <v>38.027000000000001</v>
      </c>
      <c r="AJ59" s="403">
        <f t="shared" ca="1" si="33"/>
        <v>40.010999999999996</v>
      </c>
      <c r="AK59" s="403">
        <f t="shared" ca="1" si="34"/>
        <v>42.473999999999997</v>
      </c>
      <c r="AL59" s="403">
        <f t="shared" ca="1" si="35"/>
        <v>44.937999999999995</v>
      </c>
    </row>
    <row r="60" spans="1:39" ht="15" hidden="1" customHeight="1">
      <c r="A60" s="259" t="s">
        <v>16</v>
      </c>
      <c r="B60" s="262" t="s">
        <v>434</v>
      </c>
      <c r="C60" s="259">
        <v>45</v>
      </c>
      <c r="D60" s="275" t="s">
        <v>532</v>
      </c>
      <c r="E60" s="271">
        <v>445</v>
      </c>
      <c r="F60" s="271">
        <v>9</v>
      </c>
      <c r="G60" s="285">
        <f t="shared" ca="1" si="1"/>
        <v>75625.173945995557</v>
      </c>
      <c r="H60" s="285">
        <f t="shared" ca="1" si="2"/>
        <v>79623.590688876764</v>
      </c>
      <c r="I60" s="285">
        <f t="shared" ca="1" si="3"/>
        <v>84145.279830749336</v>
      </c>
      <c r="J60" s="285">
        <f t="shared" ca="1" si="4"/>
        <v>88620.797878593308</v>
      </c>
      <c r="K60" s="285">
        <f t="shared" ca="1" si="5"/>
        <v>93367.186344738642</v>
      </c>
      <c r="L60" s="285">
        <f t="shared" ca="1" si="6"/>
        <v>98914.506399604405</v>
      </c>
      <c r="M60" s="285">
        <f t="shared" ca="1" si="7"/>
        <v>104461.82645447014</v>
      </c>
      <c r="N60" s="285"/>
      <c r="P60" s="409" t="str">
        <f t="shared" si="23"/>
        <v>06251C</v>
      </c>
      <c r="Q60" s="397" t="s">
        <v>826</v>
      </c>
      <c r="R60" s="409" t="str">
        <f t="shared" si="9"/>
        <v>Community Relations Policy Specialist</v>
      </c>
      <c r="S60" s="397">
        <f t="shared" si="24"/>
        <v>45</v>
      </c>
      <c r="T60" s="394" cm="1">
        <f t="array" aca="1" ref="T60" ca="1">IF($Q60="Y",VLOOKUP($P60,INDIRECT($Q$3),T$5,0)*INDIRECT($P$2),VLOOKUP($P60,INDIRECT($Q$3),T$5,0))</f>
        <v>75625.173945995557</v>
      </c>
      <c r="U60" s="394" cm="1">
        <f t="array" aca="1" ref="U60" ca="1">IF($Q60="Y",VLOOKUP($P60,INDIRECT($Q$3),U$5,0)*INDIRECT($P$2),VLOOKUP($P60,INDIRECT($Q$3),U$5,0))</f>
        <v>79623.590688876764</v>
      </c>
      <c r="V60" s="394" cm="1">
        <f t="array" aca="1" ref="V60" ca="1">IF($Q60="Y",VLOOKUP($P60,INDIRECT($Q$3),V$5,0)*INDIRECT($P$2),VLOOKUP($P60,INDIRECT($Q$3),V$5,0))</f>
        <v>84145.279830749336</v>
      </c>
      <c r="W60" s="394" cm="1">
        <f t="array" aca="1" ref="W60" ca="1">IF($Q60="Y",VLOOKUP($P60,INDIRECT($Q$3),W$5,0)*INDIRECT($P$2),VLOOKUP($P60,INDIRECT($Q$3),W$5,0))</f>
        <v>88620.797878593308</v>
      </c>
      <c r="X60" s="394" cm="1">
        <f t="array" aca="1" ref="X60" ca="1">IF($Q60="Y",VLOOKUP($P60,INDIRECT($Q$3),X$5,0)*INDIRECT($P$2),VLOOKUP($P60,INDIRECT($Q$3),X$5,0))</f>
        <v>93367.186344738642</v>
      </c>
      <c r="Y60" s="394" cm="1">
        <f t="array" aca="1" ref="Y60" ca="1">IF($Q60="Y",VLOOKUP($P60,INDIRECT($Q$3),Y$5,0)*INDIRECT($P$2),VLOOKUP($P60,INDIRECT($Q$3),Y$5,0))</f>
        <v>98914.506399604405</v>
      </c>
      <c r="Z60" s="394" cm="1">
        <f t="array" aca="1" ref="Z60" ca="1">IF($Q60="Y",VLOOKUP($P60,INDIRECT($Q$3),Z$5,0)*INDIRECT($P$2),VLOOKUP($P60,INDIRECT($Q$3),Z$5,0))</f>
        <v>104461.82645447014</v>
      </c>
      <c r="AA60" s="406" t="str">
        <f t="shared" si="25"/>
        <v>06251C</v>
      </c>
      <c r="AB60" s="406" t="str">
        <f t="shared" si="26"/>
        <v>Y</v>
      </c>
      <c r="AC60" s="412" t="str">
        <f t="shared" si="36"/>
        <v>Community Relations Policy Specialist</v>
      </c>
      <c r="AD60" s="406">
        <f t="shared" si="27"/>
        <v>45</v>
      </c>
      <c r="AE60" s="398" t="str">
        <f t="shared" si="28"/>
        <v>E</v>
      </c>
      <c r="AF60" s="403">
        <f t="shared" ca="1" si="29"/>
        <v>36.358999999999995</v>
      </c>
      <c r="AG60" s="403">
        <f t="shared" ca="1" si="30"/>
        <v>38.280999999999999</v>
      </c>
      <c r="AH60" s="403">
        <f t="shared" ca="1" si="31"/>
        <v>40.454999999999998</v>
      </c>
      <c r="AI60" s="403">
        <f t="shared" ca="1" si="32"/>
        <v>42.606999999999999</v>
      </c>
      <c r="AJ60" s="403">
        <f t="shared" ca="1" si="33"/>
        <v>44.888999999999996</v>
      </c>
      <c r="AK60" s="403">
        <f t="shared" ca="1" si="34"/>
        <v>47.555999999999997</v>
      </c>
      <c r="AL60" s="403">
        <f t="shared" ca="1" si="35"/>
        <v>50.222999999999999</v>
      </c>
    </row>
    <row r="61" spans="1:39" ht="15" hidden="1" customHeight="1">
      <c r="A61" s="272" t="s">
        <v>16</v>
      </c>
      <c r="B61" s="272" t="s">
        <v>904</v>
      </c>
      <c r="C61" s="272" t="s">
        <v>20</v>
      </c>
      <c r="D61" s="273" t="s">
        <v>1129</v>
      </c>
      <c r="E61" s="265">
        <v>393</v>
      </c>
      <c r="F61" s="262">
        <v>8</v>
      </c>
      <c r="G61" s="285">
        <f t="shared" ref="G61:M61" ca="1" si="37">T61</f>
        <v>67191.254103428611</v>
      </c>
      <c r="H61" s="285">
        <f t="shared" ca="1" si="37"/>
        <v>70838.770531692062</v>
      </c>
      <c r="I61" s="285">
        <f t="shared" ca="1" si="37"/>
        <v>74529.3799810489</v>
      </c>
      <c r="J61" s="285">
        <f t="shared" ca="1" si="37"/>
        <v>78521.640578059625</v>
      </c>
      <c r="K61" s="285">
        <f t="shared" ca="1" si="37"/>
        <v>82652.414457156294</v>
      </c>
      <c r="L61" s="285">
        <f t="shared" ca="1" si="37"/>
        <v>87778.235050233518</v>
      </c>
      <c r="M61" s="285">
        <f t="shared" ca="1" si="37"/>
        <v>92904.05564331077</v>
      </c>
      <c r="N61" s="285"/>
      <c r="O61" s="23"/>
      <c r="P61" s="409" t="str">
        <f>B61</f>
        <v>53049C</v>
      </c>
      <c r="Q61" s="397" t="s">
        <v>826</v>
      </c>
      <c r="R61" s="409" t="str">
        <f>D61</f>
        <v>Community Relations Specialist - CPED</v>
      </c>
      <c r="S61" s="397" t="str">
        <f>C61</f>
        <v>33B</v>
      </c>
      <c r="T61" s="394" cm="1">
        <f t="array" aca="1" ref="T61" ca="1">IF($Q61="Y",VLOOKUP($P61,INDIRECT($Q$3),T$5,0)*INDIRECT($P$2),VLOOKUP($P61,INDIRECT($Q$3),T$5,0))</f>
        <v>67191.254103428611</v>
      </c>
      <c r="U61" s="394" cm="1">
        <f t="array" aca="1" ref="U61" ca="1">IF($Q61="Y",VLOOKUP($P61,INDIRECT($Q$3),U$5,0)*INDIRECT($P$2),VLOOKUP($P61,INDIRECT($Q$3),U$5,0))</f>
        <v>70838.770531692062</v>
      </c>
      <c r="V61" s="394" cm="1">
        <f t="array" aca="1" ref="V61" ca="1">IF($Q61="Y",VLOOKUP($P61,INDIRECT($Q$3),V$5,0)*INDIRECT($P$2),VLOOKUP($P61,INDIRECT($Q$3),V$5,0))</f>
        <v>74529.3799810489</v>
      </c>
      <c r="W61" s="394" cm="1">
        <f t="array" aca="1" ref="W61" ca="1">IF($Q61="Y",VLOOKUP($P61,INDIRECT($Q$3),W$5,0)*INDIRECT($P$2),VLOOKUP($P61,INDIRECT($Q$3),W$5,0))</f>
        <v>78521.640578059625</v>
      </c>
      <c r="X61" s="394" cm="1">
        <f t="array" aca="1" ref="X61" ca="1">IF($Q61="Y",VLOOKUP($P61,INDIRECT($Q$3),X$5,0)*INDIRECT($P$2),VLOOKUP($P61,INDIRECT($Q$3),X$5,0))</f>
        <v>82652.414457156294</v>
      </c>
      <c r="Y61" s="394" cm="1">
        <f t="array" aca="1" ref="Y61" ca="1">IF($Q61="Y",VLOOKUP($P61,INDIRECT($Q$3),Y$5,0)*INDIRECT($P$2),VLOOKUP($P61,INDIRECT($Q$3),Y$5,0))</f>
        <v>87778.235050233518</v>
      </c>
      <c r="Z61" s="394" cm="1">
        <f t="array" aca="1" ref="Z61" ca="1">IF($Q61="Y",VLOOKUP($P61,INDIRECT($Q$3),Z$5,0)*INDIRECT($P$2),VLOOKUP($P61,INDIRECT($Q$3),Z$5,0))</f>
        <v>92904.05564331077</v>
      </c>
      <c r="AA61" s="406" t="str">
        <f>B61</f>
        <v>53049C</v>
      </c>
      <c r="AB61" s="406" t="str">
        <f>Q61</f>
        <v>Y</v>
      </c>
      <c r="AC61" s="412" t="str">
        <f>D61</f>
        <v>Community Relations Specialist - CPED</v>
      </c>
      <c r="AD61" s="406" t="str">
        <f>C61</f>
        <v>33B</v>
      </c>
      <c r="AE61" s="398" t="str">
        <f>LEFT(A61,1)</f>
        <v>E</v>
      </c>
      <c r="AF61" s="403">
        <f t="shared" ref="AF61:AL61" ca="1" si="38">IF($AE61="N",ROUND(T61,3),IF($AE61="E",ROUNDUP(T61/2080,3),"check"))</f>
        <v>32.303999999999995</v>
      </c>
      <c r="AG61" s="403">
        <f t="shared" ca="1" si="38"/>
        <v>34.058</v>
      </c>
      <c r="AH61" s="403">
        <f t="shared" ca="1" si="38"/>
        <v>35.832000000000001</v>
      </c>
      <c r="AI61" s="403">
        <f t="shared" ca="1" si="38"/>
        <v>37.750999999999998</v>
      </c>
      <c r="AJ61" s="403">
        <f t="shared" ca="1" si="38"/>
        <v>39.736999999999995</v>
      </c>
      <c r="AK61" s="403">
        <f t="shared" ca="1" si="38"/>
        <v>42.201999999999998</v>
      </c>
      <c r="AL61" s="403">
        <f t="shared" ca="1" si="38"/>
        <v>44.665999999999997</v>
      </c>
    </row>
    <row r="62" spans="1:39" ht="15" hidden="1" customHeight="1">
      <c r="A62" s="259" t="s">
        <v>16</v>
      </c>
      <c r="B62" s="262" t="s">
        <v>59</v>
      </c>
      <c r="C62" s="259">
        <v>29</v>
      </c>
      <c r="D62" s="275" t="s">
        <v>61</v>
      </c>
      <c r="E62" s="271">
        <v>363</v>
      </c>
      <c r="F62" s="271">
        <v>8</v>
      </c>
      <c r="G62" s="285">
        <f t="shared" ca="1" si="1"/>
        <v>66489.453474193098</v>
      </c>
      <c r="H62" s="285">
        <f t="shared" ca="1" si="2"/>
        <v>70136.969902456549</v>
      </c>
      <c r="I62" s="285">
        <f t="shared" ca="1" si="3"/>
        <v>73781.408257784758</v>
      </c>
      <c r="J62" s="285">
        <f t="shared" ca="1" si="4"/>
        <v>77644.389791515219</v>
      </c>
      <c r="K62" s="285">
        <f t="shared" ca="1" si="5"/>
        <v>81772.085597676676</v>
      </c>
      <c r="L62" s="285">
        <f t="shared" ca="1" si="6"/>
        <v>86895.441505419934</v>
      </c>
      <c r="M62" s="285">
        <f t="shared" ca="1" si="7"/>
        <v>92018.797413163164</v>
      </c>
      <c r="N62" s="285"/>
      <c r="P62" s="409" t="str">
        <f t="shared" si="23"/>
        <v>02319C</v>
      </c>
      <c r="Q62" s="397" t="s">
        <v>826</v>
      </c>
      <c r="R62" s="409" t="str">
        <f t="shared" si="9"/>
        <v>Community Relations Specialist</v>
      </c>
      <c r="S62" s="397">
        <f t="shared" si="24"/>
        <v>29</v>
      </c>
      <c r="T62" s="394" cm="1">
        <f t="array" aca="1" ref="T62" ca="1">IF($Q62="Y",VLOOKUP($P62,INDIRECT($Q$3),T$5,0)*INDIRECT($P$2),VLOOKUP($P62,INDIRECT($Q$3),T$5,0))</f>
        <v>66489.453474193098</v>
      </c>
      <c r="U62" s="394" cm="1">
        <f t="array" aca="1" ref="U62" ca="1">IF($Q62="Y",VLOOKUP($P62,INDIRECT($Q$3),U$5,0)*INDIRECT($P$2),VLOOKUP($P62,INDIRECT($Q$3),U$5,0))</f>
        <v>70136.969902456549</v>
      </c>
      <c r="V62" s="394" cm="1">
        <f t="array" aca="1" ref="V62" ca="1">IF($Q62="Y",VLOOKUP($P62,INDIRECT($Q$3),V$5,0)*INDIRECT($P$2),VLOOKUP($P62,INDIRECT($Q$3),V$5,0))</f>
        <v>73781.408257784758</v>
      </c>
      <c r="W62" s="394" cm="1">
        <f t="array" aca="1" ref="W62" ca="1">IF($Q62="Y",VLOOKUP($P62,INDIRECT($Q$3),W$5,0)*INDIRECT($P$2),VLOOKUP($P62,INDIRECT($Q$3),W$5,0))</f>
        <v>77644.389791515219</v>
      </c>
      <c r="X62" s="394" cm="1">
        <f t="array" aca="1" ref="X62" ca="1">IF($Q62="Y",VLOOKUP($P62,INDIRECT($Q$3),X$5,0)*INDIRECT($P$2),VLOOKUP($P62,INDIRECT($Q$3),X$5,0))</f>
        <v>81772.085597676676</v>
      </c>
      <c r="Y62" s="394" cm="1">
        <f t="array" aca="1" ref="Y62" ca="1">IF($Q62="Y",VLOOKUP($P62,INDIRECT($Q$3),Y$5,0)*INDIRECT($P$2),VLOOKUP($P62,INDIRECT($Q$3),Y$5,0))</f>
        <v>86895.441505419934</v>
      </c>
      <c r="Z62" s="394" cm="1">
        <f t="array" aca="1" ref="Z62" ca="1">IF($Q62="Y",VLOOKUP($P62,INDIRECT($Q$3),Z$5,0)*INDIRECT($P$2),VLOOKUP($P62,INDIRECT($Q$3),Z$5,0))</f>
        <v>92018.797413163164</v>
      </c>
      <c r="AA62" s="406" t="str">
        <f t="shared" si="25"/>
        <v>02319C</v>
      </c>
      <c r="AB62" s="406" t="str">
        <f t="shared" si="26"/>
        <v>Y</v>
      </c>
      <c r="AC62" s="412" t="str">
        <f t="shared" si="36"/>
        <v>Community Relations Specialist</v>
      </c>
      <c r="AD62" s="406">
        <f t="shared" si="27"/>
        <v>29</v>
      </c>
      <c r="AE62" s="398" t="str">
        <f t="shared" si="28"/>
        <v>E</v>
      </c>
      <c r="AF62" s="403">
        <f t="shared" ca="1" si="29"/>
        <v>31.967000000000002</v>
      </c>
      <c r="AG62" s="403">
        <f t="shared" ca="1" si="30"/>
        <v>33.72</v>
      </c>
      <c r="AH62" s="403">
        <f t="shared" ca="1" si="31"/>
        <v>35.471999999999994</v>
      </c>
      <c r="AI62" s="403">
        <f t="shared" ca="1" si="32"/>
        <v>37.33</v>
      </c>
      <c r="AJ62" s="403">
        <f t="shared" ca="1" si="33"/>
        <v>39.314</v>
      </c>
      <c r="AK62" s="403">
        <f t="shared" ca="1" si="34"/>
        <v>41.777000000000001</v>
      </c>
      <c r="AL62" s="403">
        <f t="shared" ca="1" si="35"/>
        <v>44.239999999999995</v>
      </c>
    </row>
    <row r="63" spans="1:39" ht="15" hidden="1" customHeight="1">
      <c r="A63" s="259" t="s">
        <v>16</v>
      </c>
      <c r="B63" s="262" t="s">
        <v>388</v>
      </c>
      <c r="C63" s="259">
        <v>35</v>
      </c>
      <c r="D63" s="266" t="s">
        <v>396</v>
      </c>
      <c r="E63" s="265">
        <v>378</v>
      </c>
      <c r="F63" s="262">
        <v>8</v>
      </c>
      <c r="G63" s="285">
        <f t="shared" ca="1" si="1"/>
        <v>66489.453474193098</v>
      </c>
      <c r="H63" s="285">
        <f t="shared" ca="1" si="2"/>
        <v>70136.969902456549</v>
      </c>
      <c r="I63" s="285">
        <f t="shared" ca="1" si="3"/>
        <v>73781.408257784758</v>
      </c>
      <c r="J63" s="285">
        <f t="shared" ca="1" si="4"/>
        <v>77644.389791515219</v>
      </c>
      <c r="K63" s="285">
        <f t="shared" ca="1" si="5"/>
        <v>81772.085597676676</v>
      </c>
      <c r="L63" s="285">
        <f t="shared" ca="1" si="6"/>
        <v>87409.96835061493</v>
      </c>
      <c r="M63" s="285">
        <f t="shared" ca="1" si="7"/>
        <v>93047.851103553214</v>
      </c>
      <c r="N63" s="285"/>
      <c r="P63" s="409" t="str">
        <f t="shared" si="23"/>
        <v>02374C</v>
      </c>
      <c r="Q63" s="397" t="s">
        <v>826</v>
      </c>
      <c r="R63" s="409" t="str">
        <f t="shared" si="9"/>
        <v xml:space="preserve">Community Specialist </v>
      </c>
      <c r="S63" s="397">
        <f t="shared" si="24"/>
        <v>35</v>
      </c>
      <c r="T63" s="394" cm="1">
        <f t="array" aca="1" ref="T63" ca="1">IF($Q63="Y",VLOOKUP($P63,INDIRECT($Q$3),T$5,0)*INDIRECT($P$2),VLOOKUP($P63,INDIRECT($Q$3),T$5,0))</f>
        <v>66489.453474193098</v>
      </c>
      <c r="U63" s="394" cm="1">
        <f t="array" aca="1" ref="U63" ca="1">IF($Q63="Y",VLOOKUP($P63,INDIRECT($Q$3),U$5,0)*INDIRECT($P$2),VLOOKUP($P63,INDIRECT($Q$3),U$5,0))</f>
        <v>70136.969902456549</v>
      </c>
      <c r="V63" s="394" cm="1">
        <f t="array" aca="1" ref="V63" ca="1">IF($Q63="Y",VLOOKUP($P63,INDIRECT($Q$3),V$5,0)*INDIRECT($P$2),VLOOKUP($P63,INDIRECT($Q$3),V$5,0))</f>
        <v>73781.408257784758</v>
      </c>
      <c r="W63" s="394" cm="1">
        <f t="array" aca="1" ref="W63" ca="1">IF($Q63="Y",VLOOKUP($P63,INDIRECT($Q$3),W$5,0)*INDIRECT($P$2),VLOOKUP($P63,INDIRECT($Q$3),W$5,0))</f>
        <v>77644.389791515219</v>
      </c>
      <c r="X63" s="394" cm="1">
        <f t="array" aca="1" ref="X63" ca="1">IF($Q63="Y",VLOOKUP($P63,INDIRECT($Q$3),X$5,0)*INDIRECT($P$2),VLOOKUP($P63,INDIRECT($Q$3),X$5,0))</f>
        <v>81772.085597676676</v>
      </c>
      <c r="Y63" s="394" cm="1">
        <f t="array" aca="1" ref="Y63" ca="1">IF($Q63="Y",VLOOKUP($P63,INDIRECT($Q$3),Y$5,0)*INDIRECT($P$2),VLOOKUP($P63,INDIRECT($Q$3),Y$5,0))</f>
        <v>87409.96835061493</v>
      </c>
      <c r="Z63" s="394" cm="1">
        <f t="array" aca="1" ref="Z63" ca="1">IF($Q63="Y",VLOOKUP($P63,INDIRECT($Q$3),Z$5,0)*INDIRECT($P$2),VLOOKUP($P63,INDIRECT($Q$3),Z$5,0))</f>
        <v>93047.851103553214</v>
      </c>
      <c r="AA63" s="406" t="str">
        <f t="shared" si="25"/>
        <v>02374C</v>
      </c>
      <c r="AB63" s="406" t="str">
        <f t="shared" si="26"/>
        <v>Y</v>
      </c>
      <c r="AC63" s="412" t="str">
        <f t="shared" si="36"/>
        <v xml:space="preserve">Community Specialist </v>
      </c>
      <c r="AD63" s="406">
        <f t="shared" si="27"/>
        <v>35</v>
      </c>
      <c r="AE63" s="398" t="str">
        <f t="shared" si="28"/>
        <v>E</v>
      </c>
      <c r="AF63" s="403">
        <f t="shared" ca="1" si="29"/>
        <v>31.967000000000002</v>
      </c>
      <c r="AG63" s="403">
        <f t="shared" ca="1" si="30"/>
        <v>33.72</v>
      </c>
      <c r="AH63" s="403">
        <f t="shared" ca="1" si="31"/>
        <v>35.471999999999994</v>
      </c>
      <c r="AI63" s="403">
        <f t="shared" ca="1" si="32"/>
        <v>37.33</v>
      </c>
      <c r="AJ63" s="403">
        <f t="shared" ca="1" si="33"/>
        <v>39.314</v>
      </c>
      <c r="AK63" s="403">
        <f t="shared" ca="1" si="34"/>
        <v>42.024999999999999</v>
      </c>
      <c r="AL63" s="403">
        <f t="shared" ca="1" si="35"/>
        <v>44.734999999999999</v>
      </c>
    </row>
    <row r="64" spans="1:39" ht="15" hidden="1" customHeight="1">
      <c r="A64" s="259" t="s">
        <v>16</v>
      </c>
      <c r="B64" s="262" t="s">
        <v>715</v>
      </c>
      <c r="C64" s="259">
        <v>35</v>
      </c>
      <c r="D64" s="266" t="s">
        <v>714</v>
      </c>
      <c r="E64" s="265">
        <v>378</v>
      </c>
      <c r="F64" s="262">
        <v>8</v>
      </c>
      <c r="G64" s="285">
        <f t="shared" ca="1" si="1"/>
        <v>66489.453474193098</v>
      </c>
      <c r="H64" s="285">
        <f t="shared" ca="1" si="2"/>
        <v>70136.969902456549</v>
      </c>
      <c r="I64" s="285">
        <f t="shared" ca="1" si="3"/>
        <v>73781.408257784758</v>
      </c>
      <c r="J64" s="285">
        <f t="shared" ca="1" si="4"/>
        <v>77644.389791515219</v>
      </c>
      <c r="K64" s="285">
        <f t="shared" ca="1" si="5"/>
        <v>81772.085597676676</v>
      </c>
      <c r="L64" s="285">
        <f t="shared" ca="1" si="6"/>
        <v>87409.96835061493</v>
      </c>
      <c r="M64" s="285">
        <f t="shared" ca="1" si="7"/>
        <v>93047.851103553214</v>
      </c>
      <c r="N64" s="285"/>
      <c r="P64" s="409" t="str">
        <f t="shared" si="23"/>
        <v>59411C</v>
      </c>
      <c r="Q64" s="397" t="s">
        <v>826</v>
      </c>
      <c r="R64" s="409" t="str">
        <f t="shared" si="9"/>
        <v>Community Specialist - Health</v>
      </c>
      <c r="S64" s="397">
        <f t="shared" si="24"/>
        <v>35</v>
      </c>
      <c r="T64" s="394" cm="1">
        <f t="array" aca="1" ref="T64" ca="1">IF($Q64="Y",VLOOKUP($P64,INDIRECT($Q$3),T$5,0)*INDIRECT($P$2),VLOOKUP($P64,INDIRECT($Q$3),T$5,0))</f>
        <v>66489.453474193098</v>
      </c>
      <c r="U64" s="394" cm="1">
        <f t="array" aca="1" ref="U64" ca="1">IF($Q64="Y",VLOOKUP($P64,INDIRECT($Q$3),U$5,0)*INDIRECT($P$2),VLOOKUP($P64,INDIRECT($Q$3),U$5,0))</f>
        <v>70136.969902456549</v>
      </c>
      <c r="V64" s="394" cm="1">
        <f t="array" aca="1" ref="V64" ca="1">IF($Q64="Y",VLOOKUP($P64,INDIRECT($Q$3),V$5,0)*INDIRECT($P$2),VLOOKUP($P64,INDIRECT($Q$3),V$5,0))</f>
        <v>73781.408257784758</v>
      </c>
      <c r="W64" s="394" cm="1">
        <f t="array" aca="1" ref="W64" ca="1">IF($Q64="Y",VLOOKUP($P64,INDIRECT($Q$3),W$5,0)*INDIRECT($P$2),VLOOKUP($P64,INDIRECT($Q$3),W$5,0))</f>
        <v>77644.389791515219</v>
      </c>
      <c r="X64" s="394" cm="1">
        <f t="array" aca="1" ref="X64" ca="1">IF($Q64="Y",VLOOKUP($P64,INDIRECT($Q$3),X$5,0)*INDIRECT($P$2),VLOOKUP($P64,INDIRECT($Q$3),X$5,0))</f>
        <v>81772.085597676676</v>
      </c>
      <c r="Y64" s="394" cm="1">
        <f t="array" aca="1" ref="Y64" ca="1">IF($Q64="Y",VLOOKUP($P64,INDIRECT($Q$3),Y$5,0)*INDIRECT($P$2),VLOOKUP($P64,INDIRECT($Q$3),Y$5,0))</f>
        <v>87409.96835061493</v>
      </c>
      <c r="Z64" s="394" cm="1">
        <f t="array" aca="1" ref="Z64" ca="1">IF($Q64="Y",VLOOKUP($P64,INDIRECT($Q$3),Z$5,0)*INDIRECT($P$2),VLOOKUP($P64,INDIRECT($Q$3),Z$5,0))</f>
        <v>93047.851103553214</v>
      </c>
      <c r="AA64" s="406" t="str">
        <f t="shared" si="25"/>
        <v>59411C</v>
      </c>
      <c r="AB64" s="406" t="str">
        <f t="shared" si="26"/>
        <v>Y</v>
      </c>
      <c r="AC64" s="412" t="str">
        <f t="shared" si="36"/>
        <v>Community Specialist - Health</v>
      </c>
      <c r="AD64" s="406">
        <f t="shared" si="27"/>
        <v>35</v>
      </c>
      <c r="AE64" s="398" t="str">
        <f t="shared" si="28"/>
        <v>E</v>
      </c>
      <c r="AF64" s="403">
        <f t="shared" ca="1" si="29"/>
        <v>31.967000000000002</v>
      </c>
      <c r="AG64" s="403">
        <f t="shared" ca="1" si="30"/>
        <v>33.72</v>
      </c>
      <c r="AH64" s="403">
        <f t="shared" ca="1" si="31"/>
        <v>35.471999999999994</v>
      </c>
      <c r="AI64" s="403">
        <f t="shared" ca="1" si="32"/>
        <v>37.33</v>
      </c>
      <c r="AJ64" s="403">
        <f t="shared" ca="1" si="33"/>
        <v>39.314</v>
      </c>
      <c r="AK64" s="403">
        <f t="shared" ca="1" si="34"/>
        <v>42.024999999999999</v>
      </c>
      <c r="AL64" s="403">
        <f t="shared" ca="1" si="35"/>
        <v>44.734999999999999</v>
      </c>
    </row>
    <row r="65" spans="1:38" ht="15" hidden="1" customHeight="1">
      <c r="A65" s="259" t="s">
        <v>16</v>
      </c>
      <c r="B65" s="262" t="s">
        <v>798</v>
      </c>
      <c r="C65" s="259" t="s">
        <v>20</v>
      </c>
      <c r="D65" s="266" t="s">
        <v>796</v>
      </c>
      <c r="E65" s="265">
        <v>393</v>
      </c>
      <c r="F65" s="262">
        <v>8</v>
      </c>
      <c r="G65" s="285">
        <f t="shared" ca="1" si="1"/>
        <v>67191.254103428611</v>
      </c>
      <c r="H65" s="285">
        <f t="shared" ca="1" si="2"/>
        <v>70838.770531692062</v>
      </c>
      <c r="I65" s="285">
        <f t="shared" ca="1" si="3"/>
        <v>74529.3799810489</v>
      </c>
      <c r="J65" s="285">
        <f t="shared" ca="1" si="4"/>
        <v>78521.640578059625</v>
      </c>
      <c r="K65" s="285">
        <f t="shared" ca="1" si="5"/>
        <v>82652.414457156294</v>
      </c>
      <c r="L65" s="285">
        <f t="shared" ca="1" si="6"/>
        <v>87778.235050233518</v>
      </c>
      <c r="M65" s="285">
        <f t="shared" ca="1" si="7"/>
        <v>92904.05564331077</v>
      </c>
      <c r="N65" s="285"/>
      <c r="P65" s="409" t="str">
        <f t="shared" si="23"/>
        <v>59430C</v>
      </c>
      <c r="Q65" s="397" t="s">
        <v>826</v>
      </c>
      <c r="R65" s="409" t="str">
        <f t="shared" si="9"/>
        <v>Community Specialist - People with Disabilities</v>
      </c>
      <c r="S65" s="397" t="str">
        <f t="shared" si="24"/>
        <v>33B</v>
      </c>
      <c r="T65" s="394" cm="1">
        <f t="array" aca="1" ref="T65" ca="1">IF($Q65="Y",VLOOKUP($P65,INDIRECT($Q$3),T$5,0)*INDIRECT($P$2),VLOOKUP($P65,INDIRECT($Q$3),T$5,0))</f>
        <v>67191.254103428611</v>
      </c>
      <c r="U65" s="394" cm="1">
        <f t="array" aca="1" ref="U65" ca="1">IF($Q65="Y",VLOOKUP($P65,INDIRECT($Q$3),U$5,0)*INDIRECT($P$2),VLOOKUP($P65,INDIRECT($Q$3),U$5,0))</f>
        <v>70838.770531692062</v>
      </c>
      <c r="V65" s="394" cm="1">
        <f t="array" aca="1" ref="V65" ca="1">IF($Q65="Y",VLOOKUP($P65,INDIRECT($Q$3),V$5,0)*INDIRECT($P$2),VLOOKUP($P65,INDIRECT($Q$3),V$5,0))</f>
        <v>74529.3799810489</v>
      </c>
      <c r="W65" s="394" cm="1">
        <f t="array" aca="1" ref="W65" ca="1">IF($Q65="Y",VLOOKUP($P65,INDIRECT($Q$3),W$5,0)*INDIRECT($P$2),VLOOKUP($P65,INDIRECT($Q$3),W$5,0))</f>
        <v>78521.640578059625</v>
      </c>
      <c r="X65" s="394" cm="1">
        <f t="array" aca="1" ref="X65" ca="1">IF($Q65="Y",VLOOKUP($P65,INDIRECT($Q$3),X$5,0)*INDIRECT($P$2),VLOOKUP($P65,INDIRECT($Q$3),X$5,0))</f>
        <v>82652.414457156294</v>
      </c>
      <c r="Y65" s="394" cm="1">
        <f t="array" aca="1" ref="Y65" ca="1">IF($Q65="Y",VLOOKUP($P65,INDIRECT($Q$3),Y$5,0)*INDIRECT($P$2),VLOOKUP($P65,INDIRECT($Q$3),Y$5,0))</f>
        <v>87778.235050233518</v>
      </c>
      <c r="Z65" s="394" cm="1">
        <f t="array" aca="1" ref="Z65" ca="1">IF($Q65="Y",VLOOKUP($P65,INDIRECT($Q$3),Z$5,0)*INDIRECT($P$2),VLOOKUP($P65,INDIRECT($Q$3),Z$5,0))</f>
        <v>92904.05564331077</v>
      </c>
      <c r="AA65" s="406" t="str">
        <f t="shared" si="25"/>
        <v>59430C</v>
      </c>
      <c r="AB65" s="406" t="str">
        <f t="shared" si="26"/>
        <v>Y</v>
      </c>
      <c r="AC65" s="412" t="str">
        <f t="shared" si="36"/>
        <v>Community Specialist - People with Disabilities</v>
      </c>
      <c r="AD65" s="406" t="str">
        <f t="shared" si="27"/>
        <v>33B</v>
      </c>
      <c r="AE65" s="398" t="str">
        <f t="shared" si="28"/>
        <v>E</v>
      </c>
      <c r="AF65" s="403">
        <f t="shared" ca="1" si="29"/>
        <v>32.303999999999995</v>
      </c>
      <c r="AG65" s="403">
        <f t="shared" ca="1" si="30"/>
        <v>34.058</v>
      </c>
      <c r="AH65" s="403">
        <f t="shared" ca="1" si="31"/>
        <v>35.832000000000001</v>
      </c>
      <c r="AI65" s="403">
        <f t="shared" ca="1" si="32"/>
        <v>37.750999999999998</v>
      </c>
      <c r="AJ65" s="403">
        <f t="shared" ca="1" si="33"/>
        <v>39.736999999999995</v>
      </c>
      <c r="AK65" s="403">
        <f t="shared" ca="1" si="34"/>
        <v>42.201999999999998</v>
      </c>
      <c r="AL65" s="403">
        <f t="shared" ca="1" si="35"/>
        <v>44.665999999999997</v>
      </c>
    </row>
    <row r="66" spans="1:38" ht="15" hidden="1" customHeight="1">
      <c r="A66" s="259" t="s">
        <v>16</v>
      </c>
      <c r="B66" s="262" t="s">
        <v>523</v>
      </c>
      <c r="C66" s="259">
        <v>116</v>
      </c>
      <c r="D66" s="266" t="s">
        <v>506</v>
      </c>
      <c r="E66" s="265">
        <v>381</v>
      </c>
      <c r="F66" s="262">
        <v>8</v>
      </c>
      <c r="G66" s="285">
        <f t="shared" ca="1" si="1"/>
        <v>67806.937224193098</v>
      </c>
      <c r="H66" s="285">
        <f t="shared" ca="1" si="2"/>
        <v>71454.453652456563</v>
      </c>
      <c r="I66" s="285">
        <f t="shared" ca="1" si="3"/>
        <v>75098.892007784772</v>
      </c>
      <c r="J66" s="285">
        <f t="shared" ca="1" si="4"/>
        <v>78961.873541515233</v>
      </c>
      <c r="K66" s="285">
        <f t="shared" ca="1" si="5"/>
        <v>83089.56934767669</v>
      </c>
      <c r="L66" s="285">
        <f t="shared" ca="1" si="6"/>
        <v>88727.452100614944</v>
      </c>
      <c r="M66" s="285">
        <f t="shared" ca="1" si="7"/>
        <v>94365.334853553213</v>
      </c>
      <c r="N66" s="285"/>
      <c r="P66" s="409" t="str">
        <f t="shared" si="23"/>
        <v>52909C</v>
      </c>
      <c r="Q66" s="397" t="s">
        <v>826</v>
      </c>
      <c r="R66" s="409" t="str">
        <f t="shared" si="9"/>
        <v>Community Specialist Bilingual</v>
      </c>
      <c r="S66" s="397">
        <f t="shared" si="24"/>
        <v>116</v>
      </c>
      <c r="T66" s="394" cm="1">
        <f t="array" aca="1" ref="T66" ca="1">IF($Q66="Y",VLOOKUP($P66,INDIRECT($Q$3),T$5,0)*INDIRECT($P$2),VLOOKUP($P66,INDIRECT($Q$3),T$5,0))</f>
        <v>67806.937224193098</v>
      </c>
      <c r="U66" s="394" cm="1">
        <f t="array" aca="1" ref="U66" ca="1">IF($Q66="Y",VLOOKUP($P66,INDIRECT($Q$3),U$5,0)*INDIRECT($P$2),VLOOKUP($P66,INDIRECT($Q$3),U$5,0))</f>
        <v>71454.453652456563</v>
      </c>
      <c r="V66" s="394" cm="1">
        <f t="array" aca="1" ref="V66" ca="1">IF($Q66="Y",VLOOKUP($P66,INDIRECT($Q$3),V$5,0)*INDIRECT($P$2),VLOOKUP($P66,INDIRECT($Q$3),V$5,0))</f>
        <v>75098.892007784772</v>
      </c>
      <c r="W66" s="394" cm="1">
        <f t="array" aca="1" ref="W66" ca="1">IF($Q66="Y",VLOOKUP($P66,INDIRECT($Q$3),W$5,0)*INDIRECT($P$2),VLOOKUP($P66,INDIRECT($Q$3),W$5,0))</f>
        <v>78961.873541515233</v>
      </c>
      <c r="X66" s="394" cm="1">
        <f t="array" aca="1" ref="X66" ca="1">IF($Q66="Y",VLOOKUP($P66,INDIRECT($Q$3),X$5,0)*INDIRECT($P$2),VLOOKUP($P66,INDIRECT($Q$3),X$5,0))</f>
        <v>83089.56934767669</v>
      </c>
      <c r="Y66" s="394" cm="1">
        <f t="array" aca="1" ref="Y66" ca="1">IF($Q66="Y",VLOOKUP($P66,INDIRECT($Q$3),Y$5,0)*INDIRECT($P$2),VLOOKUP($P66,INDIRECT($Q$3),Y$5,0))</f>
        <v>88727.452100614944</v>
      </c>
      <c r="Z66" s="394" cm="1">
        <f t="array" aca="1" ref="Z66" ca="1">IF($Q66="Y",VLOOKUP($P66,INDIRECT($Q$3),Z$5,0)*INDIRECT($P$2),VLOOKUP($P66,INDIRECT($Q$3),Z$5,0))</f>
        <v>94365.334853553213</v>
      </c>
      <c r="AA66" s="406" t="str">
        <f t="shared" si="25"/>
        <v>52909C</v>
      </c>
      <c r="AB66" s="406" t="str">
        <f t="shared" si="26"/>
        <v>Y</v>
      </c>
      <c r="AC66" s="412" t="str">
        <f t="shared" si="36"/>
        <v>Community Specialist Bilingual</v>
      </c>
      <c r="AD66" s="406">
        <f t="shared" si="27"/>
        <v>116</v>
      </c>
      <c r="AE66" s="398" t="str">
        <f t="shared" si="28"/>
        <v>E</v>
      </c>
      <c r="AF66" s="403">
        <f t="shared" ca="1" si="29"/>
        <v>32.599999999999994</v>
      </c>
      <c r="AG66" s="403">
        <f t="shared" ca="1" si="30"/>
        <v>34.353999999999999</v>
      </c>
      <c r="AH66" s="403">
        <f t="shared" ca="1" si="31"/>
        <v>36.105999999999995</v>
      </c>
      <c r="AI66" s="403">
        <f t="shared" ca="1" si="32"/>
        <v>37.963000000000001</v>
      </c>
      <c r="AJ66" s="403">
        <f t="shared" ca="1" si="33"/>
        <v>39.946999999999996</v>
      </c>
      <c r="AK66" s="403">
        <f t="shared" ca="1" si="34"/>
        <v>42.657999999999994</v>
      </c>
      <c r="AL66" s="403">
        <f t="shared" ca="1" si="35"/>
        <v>45.367999999999995</v>
      </c>
    </row>
    <row r="67" spans="1:38" ht="15" hidden="1" customHeight="1">
      <c r="A67" s="259" t="s">
        <v>16</v>
      </c>
      <c r="B67" s="262" t="s">
        <v>521</v>
      </c>
      <c r="C67" s="259">
        <v>99</v>
      </c>
      <c r="D67" s="266" t="s">
        <v>512</v>
      </c>
      <c r="E67" s="265">
        <v>415</v>
      </c>
      <c r="F67" s="262">
        <v>9</v>
      </c>
      <c r="G67" s="285">
        <f t="shared" ca="1" si="1"/>
        <v>74353.218788891987</v>
      </c>
      <c r="H67" s="285">
        <f t="shared" ca="1" si="2"/>
        <v>78268.881540909177</v>
      </c>
      <c r="I67" s="285">
        <f t="shared" ca="1" si="3"/>
        <v>82400.603466469896</v>
      </c>
      <c r="J67" s="285">
        <f t="shared" ca="1" si="4"/>
        <v>86702.505888474348</v>
      </c>
      <c r="K67" s="285">
        <f t="shared" ca="1" si="5"/>
        <v>91267.820558058171</v>
      </c>
      <c r="L67" s="285">
        <f t="shared" ca="1" si="6"/>
        <v>96790.831592555871</v>
      </c>
      <c r="M67" s="285">
        <f t="shared" ca="1" si="7"/>
        <v>102312.6352406599</v>
      </c>
      <c r="N67" s="285"/>
      <c r="P67" s="409" t="str">
        <f t="shared" si="23"/>
        <v>02373C</v>
      </c>
      <c r="Q67" s="397" t="s">
        <v>826</v>
      </c>
      <c r="R67" s="409" t="str">
        <f t="shared" si="9"/>
        <v>Community Specialist Project Lead</v>
      </c>
      <c r="S67" s="397">
        <f t="shared" si="24"/>
        <v>99</v>
      </c>
      <c r="T67" s="394" cm="1">
        <f t="array" aca="1" ref="T67" ca="1">IF($Q67="Y",VLOOKUP($P67,INDIRECT($Q$3),T$5,0)*INDIRECT($P$2),VLOOKUP($P67,INDIRECT($Q$3),T$5,0))</f>
        <v>74353.218788891987</v>
      </c>
      <c r="U67" s="394" cm="1">
        <f t="array" aca="1" ref="U67" ca="1">IF($Q67="Y",VLOOKUP($P67,INDIRECT($Q$3),U$5,0)*INDIRECT($P$2),VLOOKUP($P67,INDIRECT($Q$3),U$5,0))</f>
        <v>78268.881540909177</v>
      </c>
      <c r="V67" s="394" cm="1">
        <f t="array" aca="1" ref="V67" ca="1">IF($Q67="Y",VLOOKUP($P67,INDIRECT($Q$3),V$5,0)*INDIRECT($P$2),VLOOKUP($P67,INDIRECT($Q$3),V$5,0))</f>
        <v>82400.603466469896</v>
      </c>
      <c r="W67" s="394" cm="1">
        <f t="array" aca="1" ref="W67" ca="1">IF($Q67="Y",VLOOKUP($P67,INDIRECT($Q$3),W$5,0)*INDIRECT($P$2),VLOOKUP($P67,INDIRECT($Q$3),W$5,0))</f>
        <v>86702.505888474348</v>
      </c>
      <c r="X67" s="394" cm="1">
        <f t="array" aca="1" ref="X67" ca="1">IF($Q67="Y",VLOOKUP($P67,INDIRECT($Q$3),X$5,0)*INDIRECT($P$2),VLOOKUP($P67,INDIRECT($Q$3),X$5,0))</f>
        <v>91267.820558058171</v>
      </c>
      <c r="Y67" s="394" cm="1">
        <f t="array" aca="1" ref="Y67" ca="1">IF($Q67="Y",VLOOKUP($P67,INDIRECT($Q$3),Y$5,0)*INDIRECT($P$2),VLOOKUP($P67,INDIRECT($Q$3),Y$5,0))</f>
        <v>96790.831592555871</v>
      </c>
      <c r="Z67" s="394" cm="1">
        <f t="array" aca="1" ref="Z67" ca="1">IF($Q67="Y",VLOOKUP($P67,INDIRECT($Q$3),Z$5,0)*INDIRECT($P$2),VLOOKUP($P67,INDIRECT($Q$3),Z$5,0))</f>
        <v>102312.6352406599</v>
      </c>
      <c r="AA67" s="406" t="str">
        <f t="shared" si="25"/>
        <v>02373C</v>
      </c>
      <c r="AB67" s="406" t="str">
        <f t="shared" si="26"/>
        <v>Y</v>
      </c>
      <c r="AC67" s="412" t="str">
        <f t="shared" si="36"/>
        <v>Community Specialist Project Lead</v>
      </c>
      <c r="AD67" s="406">
        <f t="shared" si="27"/>
        <v>99</v>
      </c>
      <c r="AE67" s="398" t="str">
        <f t="shared" si="28"/>
        <v>E</v>
      </c>
      <c r="AF67" s="403">
        <f t="shared" ca="1" si="29"/>
        <v>35.747</v>
      </c>
      <c r="AG67" s="403">
        <f t="shared" ca="1" si="30"/>
        <v>37.629999999999995</v>
      </c>
      <c r="AH67" s="403">
        <f t="shared" ca="1" si="31"/>
        <v>39.616</v>
      </c>
      <c r="AI67" s="403">
        <f t="shared" ca="1" si="32"/>
        <v>41.683999999999997</v>
      </c>
      <c r="AJ67" s="403">
        <f t="shared" ca="1" si="33"/>
        <v>43.878999999999998</v>
      </c>
      <c r="AK67" s="403">
        <f t="shared" ca="1" si="34"/>
        <v>46.534999999999997</v>
      </c>
      <c r="AL67" s="403">
        <f t="shared" ca="1" si="35"/>
        <v>49.189</v>
      </c>
    </row>
    <row r="68" spans="1:38" ht="15" hidden="1" customHeight="1">
      <c r="A68" s="259" t="s">
        <v>16</v>
      </c>
      <c r="B68" s="262" t="s">
        <v>959</v>
      </c>
      <c r="C68" s="259" t="s">
        <v>896</v>
      </c>
      <c r="D68" s="266" t="s">
        <v>960</v>
      </c>
      <c r="E68" s="265">
        <v>378</v>
      </c>
      <c r="F68" s="262">
        <v>8</v>
      </c>
      <c r="G68" s="285">
        <f t="shared" ca="1" si="1"/>
        <v>66489.453474193098</v>
      </c>
      <c r="H68" s="285">
        <f t="shared" ca="1" si="2"/>
        <v>70136.969902456549</v>
      </c>
      <c r="I68" s="285">
        <f t="shared" ca="1" si="3"/>
        <v>73781.408257784758</v>
      </c>
      <c r="J68" s="285">
        <f t="shared" ca="1" si="4"/>
        <v>77644.389791515219</v>
      </c>
      <c r="K68" s="285">
        <f t="shared" ca="1" si="5"/>
        <v>81772.085597676676</v>
      </c>
      <c r="L68" s="285">
        <f t="shared" ca="1" si="6"/>
        <v>87409.96835061493</v>
      </c>
      <c r="M68" s="285">
        <f t="shared" ca="1" si="7"/>
        <v>93047.851103553214</v>
      </c>
      <c r="N68" s="285"/>
      <c r="P68" s="409" t="str">
        <f t="shared" si="23"/>
        <v>53065C</v>
      </c>
      <c r="Q68" s="397" t="s">
        <v>826</v>
      </c>
      <c r="R68" s="409" t="str">
        <f t="shared" si="9"/>
        <v>Constituent Services Coordinator</v>
      </c>
      <c r="S68" s="397" t="str">
        <f t="shared" si="24"/>
        <v>35</v>
      </c>
      <c r="T68" s="394" cm="1">
        <f t="array" aca="1" ref="T68" ca="1">IF($Q68="Y",VLOOKUP($P68,INDIRECT($Q$3),T$5,0)*INDIRECT($P$2),VLOOKUP($P68,INDIRECT($Q$3),T$5,0))</f>
        <v>66489.453474193098</v>
      </c>
      <c r="U68" s="394" cm="1">
        <f t="array" aca="1" ref="U68" ca="1">IF($Q68="Y",VLOOKUP($P68,INDIRECT($Q$3),U$5,0)*INDIRECT($P$2),VLOOKUP($P68,INDIRECT($Q$3),U$5,0))</f>
        <v>70136.969902456549</v>
      </c>
      <c r="V68" s="394" cm="1">
        <f t="array" aca="1" ref="V68" ca="1">IF($Q68="Y",VLOOKUP($P68,INDIRECT($Q$3),V$5,0)*INDIRECT($P$2),VLOOKUP($P68,INDIRECT($Q$3),V$5,0))</f>
        <v>73781.408257784758</v>
      </c>
      <c r="W68" s="394" cm="1">
        <f t="array" aca="1" ref="W68" ca="1">IF($Q68="Y",VLOOKUP($P68,INDIRECT($Q$3),W$5,0)*INDIRECT($P$2),VLOOKUP($P68,INDIRECT($Q$3),W$5,0))</f>
        <v>77644.389791515219</v>
      </c>
      <c r="X68" s="394" cm="1">
        <f t="array" aca="1" ref="X68" ca="1">IF($Q68="Y",VLOOKUP($P68,INDIRECT($Q$3),X$5,0)*INDIRECT($P$2),VLOOKUP($P68,INDIRECT($Q$3),X$5,0))</f>
        <v>81772.085597676676</v>
      </c>
      <c r="Y68" s="394" cm="1">
        <f t="array" aca="1" ref="Y68" ca="1">IF($Q68="Y",VLOOKUP($P68,INDIRECT($Q$3),Y$5,0)*INDIRECT($P$2),VLOOKUP($P68,INDIRECT($Q$3),Y$5,0))</f>
        <v>87409.96835061493</v>
      </c>
      <c r="Z68" s="394" cm="1">
        <f t="array" aca="1" ref="Z68" ca="1">IF($Q68="Y",VLOOKUP($P68,INDIRECT($Q$3),Z$5,0)*INDIRECT($P$2),VLOOKUP($P68,INDIRECT($Q$3),Z$5,0))</f>
        <v>93047.851103553214</v>
      </c>
      <c r="AA68" s="406" t="str">
        <f t="shared" si="25"/>
        <v>53065C</v>
      </c>
      <c r="AB68" s="406" t="str">
        <f t="shared" si="26"/>
        <v>Y</v>
      </c>
      <c r="AC68" s="412" t="str">
        <f t="shared" si="36"/>
        <v>Constituent Services Coordinator</v>
      </c>
      <c r="AD68" s="406" t="str">
        <f t="shared" si="27"/>
        <v>35</v>
      </c>
      <c r="AE68" s="398" t="str">
        <f t="shared" si="28"/>
        <v>E</v>
      </c>
      <c r="AF68" s="403">
        <f t="shared" ca="1" si="29"/>
        <v>31.967000000000002</v>
      </c>
      <c r="AG68" s="403">
        <f t="shared" ca="1" si="30"/>
        <v>33.72</v>
      </c>
      <c r="AH68" s="403">
        <f t="shared" ca="1" si="31"/>
        <v>35.471999999999994</v>
      </c>
      <c r="AI68" s="403">
        <f t="shared" ca="1" si="32"/>
        <v>37.33</v>
      </c>
      <c r="AJ68" s="403">
        <f t="shared" ca="1" si="33"/>
        <v>39.314</v>
      </c>
      <c r="AK68" s="403">
        <f t="shared" ca="1" si="34"/>
        <v>42.024999999999999</v>
      </c>
      <c r="AL68" s="403">
        <f t="shared" ca="1" si="35"/>
        <v>44.734999999999999</v>
      </c>
    </row>
    <row r="69" spans="1:38" ht="15" hidden="1" customHeight="1">
      <c r="A69" s="259" t="s">
        <v>16</v>
      </c>
      <c r="B69" s="259" t="s">
        <v>62</v>
      </c>
      <c r="C69" s="259">
        <v>38</v>
      </c>
      <c r="D69" s="260" t="s">
        <v>63</v>
      </c>
      <c r="E69" s="265">
        <v>383</v>
      </c>
      <c r="F69" s="262">
        <v>8</v>
      </c>
      <c r="G69" s="285">
        <f t="shared" ca="1" si="1"/>
        <v>69696.805472716747</v>
      </c>
      <c r="H69" s="285">
        <f t="shared" ca="1" si="2"/>
        <v>73516.693985353835</v>
      </c>
      <c r="I69" s="285">
        <f t="shared" ca="1" si="3"/>
        <v>77293.489476897477</v>
      </c>
      <c r="J69" s="285">
        <f t="shared" ca="1" si="4"/>
        <v>81381.170334900773</v>
      </c>
      <c r="K69" s="285">
        <f t="shared" ca="1" si="5"/>
        <v>85681.238225435824</v>
      </c>
      <c r="L69" s="285">
        <f t="shared" ca="1" si="6"/>
        <v>91022.716345400317</v>
      </c>
      <c r="M69" s="285">
        <f t="shared" ca="1" si="7"/>
        <v>96364.194465364824</v>
      </c>
      <c r="N69" s="285"/>
      <c r="P69" s="409" t="str">
        <f t="shared" si="23"/>
        <v>52444C</v>
      </c>
      <c r="Q69" s="397" t="s">
        <v>826</v>
      </c>
      <c r="R69" s="409" t="str">
        <f t="shared" si="9"/>
        <v>Construction Management Specialist - City</v>
      </c>
      <c r="S69" s="397">
        <f t="shared" si="24"/>
        <v>38</v>
      </c>
      <c r="T69" s="394" cm="1">
        <f t="array" aca="1" ref="T69" ca="1">IF($Q69="Y",VLOOKUP($P69,INDIRECT($Q$3),T$5,0)*INDIRECT($P$2),VLOOKUP($P69,INDIRECT($Q$3),T$5,0))</f>
        <v>69696.805472716747</v>
      </c>
      <c r="U69" s="394" cm="1">
        <f t="array" aca="1" ref="U69" ca="1">IF($Q69="Y",VLOOKUP($P69,INDIRECT($Q$3),U$5,0)*INDIRECT($P$2),VLOOKUP($P69,INDIRECT($Q$3),U$5,0))</f>
        <v>73516.693985353835</v>
      </c>
      <c r="V69" s="394" cm="1">
        <f t="array" aca="1" ref="V69" ca="1">IF($Q69="Y",VLOOKUP($P69,INDIRECT($Q$3),V$5,0)*INDIRECT($P$2),VLOOKUP($P69,INDIRECT($Q$3),V$5,0))</f>
        <v>77293.489476897477</v>
      </c>
      <c r="W69" s="394" cm="1">
        <f t="array" aca="1" ref="W69" ca="1">IF($Q69="Y",VLOOKUP($P69,INDIRECT($Q$3),W$5,0)*INDIRECT($P$2),VLOOKUP($P69,INDIRECT($Q$3),W$5,0))</f>
        <v>81381.170334900773</v>
      </c>
      <c r="X69" s="394" cm="1">
        <f t="array" aca="1" ref="X69" ca="1">IF($Q69="Y",VLOOKUP($P69,INDIRECT($Q$3),X$5,0)*INDIRECT($P$2),VLOOKUP($P69,INDIRECT($Q$3),X$5,0))</f>
        <v>85681.238225435824</v>
      </c>
      <c r="Y69" s="394" cm="1">
        <f t="array" aca="1" ref="Y69" ca="1">IF($Q69="Y",VLOOKUP($P69,INDIRECT($Q$3),Y$5,0)*INDIRECT($P$2),VLOOKUP($P69,INDIRECT($Q$3),Y$5,0))</f>
        <v>91022.716345400317</v>
      </c>
      <c r="Z69" s="394" cm="1">
        <f t="array" aca="1" ref="Z69" ca="1">IF($Q69="Y",VLOOKUP($P69,INDIRECT($Q$3),Z$5,0)*INDIRECT($P$2),VLOOKUP($P69,INDIRECT($Q$3),Z$5,0))</f>
        <v>96364.194465364824</v>
      </c>
      <c r="AA69" s="406" t="str">
        <f t="shared" si="25"/>
        <v>52444C</v>
      </c>
      <c r="AB69" s="406" t="str">
        <f t="shared" si="26"/>
        <v>Y</v>
      </c>
      <c r="AC69" s="412" t="str">
        <f t="shared" si="36"/>
        <v>Construction Management Specialist - City</v>
      </c>
      <c r="AD69" s="406">
        <f t="shared" si="27"/>
        <v>38</v>
      </c>
      <c r="AE69" s="398" t="str">
        <f t="shared" si="28"/>
        <v>E</v>
      </c>
      <c r="AF69" s="403">
        <f t="shared" ca="1" si="29"/>
        <v>33.509</v>
      </c>
      <c r="AG69" s="403">
        <f t="shared" ca="1" si="30"/>
        <v>35.344999999999999</v>
      </c>
      <c r="AH69" s="403">
        <f t="shared" ca="1" si="31"/>
        <v>37.160999999999994</v>
      </c>
      <c r="AI69" s="403">
        <f t="shared" ca="1" si="32"/>
        <v>39.125999999999998</v>
      </c>
      <c r="AJ69" s="403">
        <f t="shared" ca="1" si="33"/>
        <v>41.192999999999998</v>
      </c>
      <c r="AK69" s="403">
        <f t="shared" ca="1" si="34"/>
        <v>43.760999999999996</v>
      </c>
      <c r="AL69" s="403">
        <f t="shared" ca="1" si="35"/>
        <v>46.329000000000001</v>
      </c>
    </row>
    <row r="70" spans="1:38" ht="15" hidden="1" customHeight="1">
      <c r="A70" s="259" t="s">
        <v>16</v>
      </c>
      <c r="B70" s="259" t="s">
        <v>387</v>
      </c>
      <c r="C70" s="259">
        <v>45</v>
      </c>
      <c r="D70" s="260" t="s">
        <v>362</v>
      </c>
      <c r="E70" s="265">
        <v>435</v>
      </c>
      <c r="F70" s="262">
        <v>9</v>
      </c>
      <c r="G70" s="285">
        <f t="shared" ca="1" si="1"/>
        <v>75625.173945995557</v>
      </c>
      <c r="H70" s="285">
        <f t="shared" ca="1" si="2"/>
        <v>79623.590688876764</v>
      </c>
      <c r="I70" s="285">
        <f t="shared" ca="1" si="3"/>
        <v>84145.279830749336</v>
      </c>
      <c r="J70" s="285">
        <f t="shared" ca="1" si="4"/>
        <v>88620.797878593308</v>
      </c>
      <c r="K70" s="285">
        <f t="shared" ca="1" si="5"/>
        <v>93367.186344738642</v>
      </c>
      <c r="L70" s="285">
        <f t="shared" ca="1" si="6"/>
        <v>98914.506399604405</v>
      </c>
      <c r="M70" s="285">
        <f t="shared" ca="1" si="7"/>
        <v>104461.82645447014</v>
      </c>
      <c r="N70" s="285"/>
      <c r="P70" s="409" t="str">
        <f t="shared" si="23"/>
        <v>02628C</v>
      </c>
      <c r="Q70" s="397" t="s">
        <v>826</v>
      </c>
      <c r="R70" s="409" t="str">
        <f t="shared" si="9"/>
        <v>Contract Compliance Officer II</v>
      </c>
      <c r="S70" s="397">
        <f t="shared" si="24"/>
        <v>45</v>
      </c>
      <c r="T70" s="394" cm="1">
        <f t="array" aca="1" ref="T70" ca="1">IF($Q70="Y",VLOOKUP($P70,INDIRECT($Q$3),T$5,0)*INDIRECT($P$2),VLOOKUP($P70,INDIRECT($Q$3),T$5,0))</f>
        <v>75625.173945995557</v>
      </c>
      <c r="U70" s="394" cm="1">
        <f t="array" aca="1" ref="U70" ca="1">IF($Q70="Y",VLOOKUP($P70,INDIRECT($Q$3),U$5,0)*INDIRECT($P$2),VLOOKUP($P70,INDIRECT($Q$3),U$5,0))</f>
        <v>79623.590688876764</v>
      </c>
      <c r="V70" s="394" cm="1">
        <f t="array" aca="1" ref="V70" ca="1">IF($Q70="Y",VLOOKUP($P70,INDIRECT($Q$3),V$5,0)*INDIRECT($P$2),VLOOKUP($P70,INDIRECT($Q$3),V$5,0))</f>
        <v>84145.279830749336</v>
      </c>
      <c r="W70" s="394" cm="1">
        <f t="array" aca="1" ref="W70" ca="1">IF($Q70="Y",VLOOKUP($P70,INDIRECT($Q$3),W$5,0)*INDIRECT($P$2),VLOOKUP($P70,INDIRECT($Q$3),W$5,0))</f>
        <v>88620.797878593308</v>
      </c>
      <c r="X70" s="394" cm="1">
        <f t="array" aca="1" ref="X70" ca="1">IF($Q70="Y",VLOOKUP($P70,INDIRECT($Q$3),X$5,0)*INDIRECT($P$2),VLOOKUP($P70,INDIRECT($Q$3),X$5,0))</f>
        <v>93367.186344738642</v>
      </c>
      <c r="Y70" s="394" cm="1">
        <f t="array" aca="1" ref="Y70" ca="1">IF($Q70="Y",VLOOKUP($P70,INDIRECT($Q$3),Y$5,0)*INDIRECT($P$2),VLOOKUP($P70,INDIRECT($Q$3),Y$5,0))</f>
        <v>98914.506399604405</v>
      </c>
      <c r="Z70" s="394" cm="1">
        <f t="array" aca="1" ref="Z70" ca="1">IF($Q70="Y",VLOOKUP($P70,INDIRECT($Q$3),Z$5,0)*INDIRECT($P$2),VLOOKUP($P70,INDIRECT($Q$3),Z$5,0))</f>
        <v>104461.82645447014</v>
      </c>
      <c r="AA70" s="406" t="str">
        <f t="shared" si="25"/>
        <v>02628C</v>
      </c>
      <c r="AB70" s="406" t="str">
        <f t="shared" si="26"/>
        <v>Y</v>
      </c>
      <c r="AC70" s="412" t="str">
        <f t="shared" si="36"/>
        <v>Contract Compliance Officer II</v>
      </c>
      <c r="AD70" s="406">
        <f t="shared" si="27"/>
        <v>45</v>
      </c>
      <c r="AE70" s="398" t="str">
        <f t="shared" si="28"/>
        <v>E</v>
      </c>
      <c r="AF70" s="403">
        <f t="shared" ca="1" si="29"/>
        <v>36.358999999999995</v>
      </c>
      <c r="AG70" s="403">
        <f t="shared" ca="1" si="30"/>
        <v>38.280999999999999</v>
      </c>
      <c r="AH70" s="403">
        <f t="shared" ca="1" si="31"/>
        <v>40.454999999999998</v>
      </c>
      <c r="AI70" s="403">
        <f t="shared" ca="1" si="32"/>
        <v>42.606999999999999</v>
      </c>
      <c r="AJ70" s="403">
        <f t="shared" ca="1" si="33"/>
        <v>44.888999999999996</v>
      </c>
      <c r="AK70" s="403">
        <f t="shared" ca="1" si="34"/>
        <v>47.555999999999997</v>
      </c>
      <c r="AL70" s="403">
        <f t="shared" ca="1" si="35"/>
        <v>50.222999999999999</v>
      </c>
    </row>
    <row r="71" spans="1:38" ht="15" hidden="1" customHeight="1">
      <c r="A71" s="259" t="s">
        <v>16</v>
      </c>
      <c r="B71" s="259" t="s">
        <v>441</v>
      </c>
      <c r="C71" s="259" t="s">
        <v>96</v>
      </c>
      <c r="D71" s="260" t="s">
        <v>496</v>
      </c>
      <c r="E71" s="265">
        <v>405</v>
      </c>
      <c r="F71" s="262">
        <v>8</v>
      </c>
      <c r="G71" s="285">
        <f t="shared" ca="1" si="1"/>
        <v>69650.63437868809</v>
      </c>
      <c r="H71" s="285">
        <f t="shared" ca="1" si="2"/>
        <v>73473.600964260419</v>
      </c>
      <c r="I71" s="285">
        <f t="shared" ca="1" si="3"/>
        <v>77293.489476897477</v>
      </c>
      <c r="J71" s="285">
        <f t="shared" ca="1" si="4"/>
        <v>81381.170334900773</v>
      </c>
      <c r="K71" s="285">
        <f t="shared" ca="1" si="5"/>
        <v>85681.238225435824</v>
      </c>
      <c r="L71" s="285">
        <f t="shared" ca="1" si="6"/>
        <v>91002.49593639173</v>
      </c>
      <c r="M71" s="285">
        <f t="shared" ca="1" si="7"/>
        <v>96323.753647347636</v>
      </c>
      <c r="N71" s="285"/>
      <c r="P71" s="409" t="str">
        <f t="shared" si="23"/>
        <v>02671C</v>
      </c>
      <c r="Q71" s="397" t="s">
        <v>826</v>
      </c>
      <c r="R71" s="409" t="str">
        <f t="shared" si="9"/>
        <v>Coordinator Administrative Legal Processes</v>
      </c>
      <c r="S71" s="397" t="str">
        <f t="shared" si="24"/>
        <v>60M</v>
      </c>
      <c r="T71" s="394" cm="1">
        <f t="array" aca="1" ref="T71" ca="1">IF($Q71="Y",VLOOKUP($P71,INDIRECT($Q$3),T$5,0)*INDIRECT($P$2),VLOOKUP($P71,INDIRECT($Q$3),T$5,0))</f>
        <v>69650.63437868809</v>
      </c>
      <c r="U71" s="394" cm="1">
        <f t="array" aca="1" ref="U71" ca="1">IF($Q71="Y",VLOOKUP($P71,INDIRECT($Q$3),U$5,0)*INDIRECT($P$2),VLOOKUP($P71,INDIRECT($Q$3),U$5,0))</f>
        <v>73473.600964260419</v>
      </c>
      <c r="V71" s="394" cm="1">
        <f t="array" aca="1" ref="V71" ca="1">IF($Q71="Y",VLOOKUP($P71,INDIRECT($Q$3),V$5,0)*INDIRECT($P$2),VLOOKUP($P71,INDIRECT($Q$3),V$5,0))</f>
        <v>77293.489476897477</v>
      </c>
      <c r="W71" s="394" cm="1">
        <f t="array" aca="1" ref="W71" ca="1">IF($Q71="Y",VLOOKUP($P71,INDIRECT($Q$3),W$5,0)*INDIRECT($P$2),VLOOKUP($P71,INDIRECT($Q$3),W$5,0))</f>
        <v>81381.170334900773</v>
      </c>
      <c r="X71" s="394" cm="1">
        <f t="array" aca="1" ref="X71" ca="1">IF($Q71="Y",VLOOKUP($P71,INDIRECT($Q$3),X$5,0)*INDIRECT($P$2),VLOOKUP($P71,INDIRECT($Q$3),X$5,0))</f>
        <v>85681.238225435824</v>
      </c>
      <c r="Y71" s="394" cm="1">
        <f t="array" aca="1" ref="Y71" ca="1">IF($Q71="Y",VLOOKUP($P71,INDIRECT($Q$3),Y$5,0)*INDIRECT($P$2),VLOOKUP($P71,INDIRECT($Q$3),Y$5,0))</f>
        <v>91002.49593639173</v>
      </c>
      <c r="Z71" s="394" cm="1">
        <f t="array" aca="1" ref="Z71" ca="1">IF($Q71="Y",VLOOKUP($P71,INDIRECT($Q$3),Z$5,0)*INDIRECT($P$2),VLOOKUP($P71,INDIRECT($Q$3),Z$5,0))</f>
        <v>96323.753647347636</v>
      </c>
      <c r="AA71" s="406" t="str">
        <f t="shared" si="25"/>
        <v>02671C</v>
      </c>
      <c r="AB71" s="406" t="str">
        <f t="shared" si="26"/>
        <v>Y</v>
      </c>
      <c r="AC71" s="412" t="str">
        <f t="shared" si="36"/>
        <v>Coordinator Administrative Legal Processes</v>
      </c>
      <c r="AD71" s="406" t="str">
        <f t="shared" si="27"/>
        <v>60M</v>
      </c>
      <c r="AE71" s="398" t="str">
        <f t="shared" si="28"/>
        <v>E</v>
      </c>
      <c r="AF71" s="403">
        <f t="shared" ca="1" si="29"/>
        <v>33.485999999999997</v>
      </c>
      <c r="AG71" s="403">
        <f t="shared" ca="1" si="30"/>
        <v>35.323999999999998</v>
      </c>
      <c r="AH71" s="403">
        <f t="shared" ca="1" si="31"/>
        <v>37.160999999999994</v>
      </c>
      <c r="AI71" s="403">
        <f t="shared" ca="1" si="32"/>
        <v>39.125999999999998</v>
      </c>
      <c r="AJ71" s="403">
        <f t="shared" ca="1" si="33"/>
        <v>41.192999999999998</v>
      </c>
      <c r="AK71" s="403">
        <f t="shared" ca="1" si="34"/>
        <v>43.751999999999995</v>
      </c>
      <c r="AL71" s="403">
        <f t="shared" ca="1" si="35"/>
        <v>46.309999999999995</v>
      </c>
    </row>
    <row r="72" spans="1:38" ht="15" hidden="1" customHeight="1">
      <c r="A72" s="259" t="s">
        <v>16</v>
      </c>
      <c r="B72" s="259" t="s">
        <v>666</v>
      </c>
      <c r="C72" s="259">
        <v>121</v>
      </c>
      <c r="D72" s="260" t="s">
        <v>665</v>
      </c>
      <c r="E72" s="265">
        <v>408</v>
      </c>
      <c r="F72" s="262">
        <v>9</v>
      </c>
      <c r="G72" s="285">
        <f t="shared" ref="G72:G137" ca="1" si="39">T72</f>
        <v>94231.880260711594</v>
      </c>
      <c r="H72" s="285">
        <f t="shared" ref="H72:H137" ca="1" si="40">U72</f>
        <v>97058.199152993358</v>
      </c>
      <c r="I72" s="285">
        <f t="shared" ref="I72:I137" ca="1" si="41">V72</f>
        <v>99970.700701556023</v>
      </c>
      <c r="J72" s="285">
        <f t="shared" ref="J72:J137" ca="1" si="42">W72</f>
        <v>102969.38490639963</v>
      </c>
      <c r="K72" s="285">
        <f t="shared" ref="K72:K137" ca="1" si="43">X72</f>
        <v>0</v>
      </c>
      <c r="L72" s="285">
        <f t="shared" ref="L72:L137" ca="1" si="44">Y72</f>
        <v>0</v>
      </c>
      <c r="M72" s="285">
        <f t="shared" ref="M72:M137" ca="1" si="45">Z72</f>
        <v>0</v>
      </c>
      <c r="N72" s="285"/>
      <c r="P72" s="409" t="str">
        <f t="shared" ref="P72:P96" si="46">B72</f>
        <v>02678C</v>
      </c>
      <c r="Q72" s="397" t="s">
        <v>826</v>
      </c>
      <c r="R72" s="409" t="str">
        <f t="shared" ref="R72:R137" si="47">D72</f>
        <v>Coordinator Plans &amp; Scheduling</v>
      </c>
      <c r="S72" s="397">
        <f t="shared" si="24"/>
        <v>121</v>
      </c>
      <c r="T72" s="394" cm="1">
        <f t="array" aca="1" ref="T72" ca="1">IF($Q72="Y",VLOOKUP($P72,INDIRECT($Q$3),T$5,0)*INDIRECT($P$2),VLOOKUP($P72,INDIRECT($Q$3),T$5,0))</f>
        <v>94231.880260711594</v>
      </c>
      <c r="U72" s="394" cm="1">
        <f t="array" aca="1" ref="U72" ca="1">IF($Q72="Y",VLOOKUP($P72,INDIRECT($Q$3),U$5,0)*INDIRECT($P$2),VLOOKUP($P72,INDIRECT($Q$3),U$5,0))</f>
        <v>97058.199152993358</v>
      </c>
      <c r="V72" s="394" cm="1">
        <f t="array" aca="1" ref="V72" ca="1">IF($Q72="Y",VLOOKUP($P72,INDIRECT($Q$3),V$5,0)*INDIRECT($P$2),VLOOKUP($P72,INDIRECT($Q$3),V$5,0))</f>
        <v>99970.700701556023</v>
      </c>
      <c r="W72" s="394" cm="1">
        <f t="array" aca="1" ref="W72" ca="1">IF($Q72="Y",VLOOKUP($P72,INDIRECT($Q$3),W$5,0)*INDIRECT($P$2),VLOOKUP($P72,INDIRECT($Q$3),W$5,0))</f>
        <v>102969.38490639963</v>
      </c>
      <c r="X72" s="394" cm="1">
        <f t="array" aca="1" ref="X72" ca="1">IF($Q72="Y",VLOOKUP($P72,INDIRECT($Q$3),X$5,0)*INDIRECT($P$2),VLOOKUP($P72,INDIRECT($Q$3),X$5,0))</f>
        <v>0</v>
      </c>
      <c r="Y72" s="394" cm="1">
        <f t="array" aca="1" ref="Y72" ca="1">IF($Q72="Y",VLOOKUP($P72,INDIRECT($Q$3),Y$5,0)*INDIRECT($P$2),VLOOKUP($P72,INDIRECT($Q$3),Y$5,0))</f>
        <v>0</v>
      </c>
      <c r="Z72" s="394" cm="1">
        <f t="array" aca="1" ref="Z72" ca="1">IF($Q72="Y",VLOOKUP($P72,INDIRECT($Q$3),Z$5,0)*INDIRECT($P$2),VLOOKUP($P72,INDIRECT($Q$3),Z$5,0))</f>
        <v>0</v>
      </c>
      <c r="AA72" s="406" t="str">
        <f t="shared" ref="AA72:AA96" si="48">B72</f>
        <v>02678C</v>
      </c>
      <c r="AB72" s="406" t="str">
        <f t="shared" ref="AB72:AB104" si="49">Q72</f>
        <v>Y</v>
      </c>
      <c r="AC72" s="412" t="str">
        <f t="shared" si="36"/>
        <v>Coordinator Plans &amp; Scheduling</v>
      </c>
      <c r="AD72" s="406">
        <f t="shared" si="27"/>
        <v>121</v>
      </c>
      <c r="AE72" s="398" t="str">
        <f t="shared" ref="AE72:AE104" si="50">LEFT(A72,1)</f>
        <v>E</v>
      </c>
      <c r="AF72" s="403">
        <f t="shared" ref="AF72:AF104" ca="1" si="51">IF($AE72="N",ROUND(T72,3),IF($AE72="E",ROUNDUP(T72/2080,3),"check"))</f>
        <v>45.303999999999995</v>
      </c>
      <c r="AG72" s="403">
        <f t="shared" ref="AG72:AG104" ca="1" si="52">IF($AE72="N",ROUND(U72,3),IF($AE72="E",ROUNDUP(U72/2080,3),"check"))</f>
        <v>46.662999999999997</v>
      </c>
      <c r="AH72" s="403">
        <f t="shared" ref="AH72:AH104" ca="1" si="53">IF($AE72="N",ROUND(V72,3),IF($AE72="E",ROUNDUP(V72/2080,3),"check"))</f>
        <v>48.062999999999995</v>
      </c>
      <c r="AI72" s="403">
        <f t="shared" ref="AI72:AI104" ca="1" si="54">IF($AE72="N",ROUND(W72,3),IF($AE72="E",ROUNDUP(W72/2080,3),"check"))</f>
        <v>49.504999999999995</v>
      </c>
      <c r="AJ72" s="403">
        <f t="shared" ref="AJ72:AJ104" ca="1" si="55">IF($AE72="N",ROUND(X72,3),IF($AE72="E",ROUNDUP(X72/2080,3),"check"))</f>
        <v>0</v>
      </c>
      <c r="AK72" s="403">
        <f t="shared" ref="AK72:AK104" ca="1" si="56">IF($AE72="N",ROUND(Y72,3),IF($AE72="E",ROUNDUP(Y72/2080,3),"check"))</f>
        <v>0</v>
      </c>
      <c r="AL72" s="403">
        <f t="shared" ref="AL72:AL104" ca="1" si="57">IF($AE72="N",ROUND(Z72,3),IF($AE72="E",ROUNDUP(Z72/2080,3),"check"))</f>
        <v>0</v>
      </c>
    </row>
    <row r="73" spans="1:38" ht="15" hidden="1" customHeight="1">
      <c r="A73" s="259" t="s">
        <v>16</v>
      </c>
      <c r="B73" s="262" t="s">
        <v>66</v>
      </c>
      <c r="C73" s="259" t="s">
        <v>1006</v>
      </c>
      <c r="D73" s="260" t="s">
        <v>67</v>
      </c>
      <c r="E73" s="265">
        <v>393</v>
      </c>
      <c r="F73" s="262">
        <v>8</v>
      </c>
      <c r="G73" s="285">
        <f t="shared" ca="1" si="39"/>
        <v>77909.224999999991</v>
      </c>
      <c r="H73" s="285">
        <f t="shared" ca="1" si="40"/>
        <v>82009.224999999991</v>
      </c>
      <c r="I73" s="285">
        <f t="shared" ca="1" si="41"/>
        <v>86325.499999999985</v>
      </c>
      <c r="J73" s="285">
        <f t="shared" ca="1" si="42"/>
        <v>90869.324999999997</v>
      </c>
      <c r="K73" s="285">
        <f t="shared" ca="1" si="43"/>
        <v>95651.974999999991</v>
      </c>
      <c r="L73" s="285">
        <f t="shared" ca="1" si="44"/>
        <v>100685.74999999999</v>
      </c>
      <c r="M73" s="285">
        <f t="shared" ca="1" si="45"/>
        <v>105984.99999999999</v>
      </c>
      <c r="N73" s="285"/>
      <c r="P73" s="409" t="str">
        <f t="shared" si="46"/>
        <v>02758C</v>
      </c>
      <c r="Q73" s="397" t="s">
        <v>826</v>
      </c>
      <c r="R73" s="409" t="str">
        <f t="shared" si="47"/>
        <v>Crime Analyst I</v>
      </c>
      <c r="S73" s="397" t="s">
        <v>1006</v>
      </c>
      <c r="T73" s="394" cm="1">
        <f t="array" aca="1" ref="T73" ca="1">IF($Q73="Y",VLOOKUP($P73,INDIRECT($Q$3),T$5,0)*INDIRECT($P$2),VLOOKUP($P73,INDIRECT($Q$3),T$5,0))</f>
        <v>77909.224999999991</v>
      </c>
      <c r="U73" s="394" cm="1">
        <f t="array" aca="1" ref="U73" ca="1">IF($Q73="Y",VLOOKUP($P73,INDIRECT($Q$3),U$5,0)*INDIRECT($P$2),VLOOKUP($P73,INDIRECT($Q$3),U$5,0))</f>
        <v>82009.224999999991</v>
      </c>
      <c r="V73" s="394" cm="1">
        <f t="array" aca="1" ref="V73" ca="1">IF($Q73="Y",VLOOKUP($P73,INDIRECT($Q$3),V$5,0)*INDIRECT($P$2),VLOOKUP($P73,INDIRECT($Q$3),V$5,0))</f>
        <v>86325.499999999985</v>
      </c>
      <c r="W73" s="394" cm="1">
        <f t="array" aca="1" ref="W73" ca="1">IF($Q73="Y",VLOOKUP($P73,INDIRECT($Q$3),W$5,0)*INDIRECT($P$2),VLOOKUP($P73,INDIRECT($Q$3),W$5,0))</f>
        <v>90869.324999999997</v>
      </c>
      <c r="X73" s="394" cm="1">
        <f t="array" aca="1" ref="X73" ca="1">IF($Q73="Y",VLOOKUP($P73,INDIRECT($Q$3),X$5,0)*INDIRECT($P$2),VLOOKUP($P73,INDIRECT($Q$3),X$5,0))</f>
        <v>95651.974999999991</v>
      </c>
      <c r="Y73" s="394" cm="1">
        <f t="array" aca="1" ref="Y73" ca="1">IF($Q73="Y",VLOOKUP($P73,INDIRECT($Q$3),Y$5,0)*INDIRECT($P$2),VLOOKUP($P73,INDIRECT($Q$3),Y$5,0))</f>
        <v>100685.74999999999</v>
      </c>
      <c r="Z73" s="394" cm="1">
        <f t="array" aca="1" ref="Z73" ca="1">IF($Q73="Y",VLOOKUP($P73,INDIRECT($Q$3),Z$5,0)*INDIRECT($P$2),VLOOKUP($P73,INDIRECT($Q$3),Z$5,0))</f>
        <v>105984.99999999999</v>
      </c>
      <c r="AA73" s="406" t="str">
        <f t="shared" si="48"/>
        <v>02758C</v>
      </c>
      <c r="AB73" s="406" t="str">
        <f t="shared" si="49"/>
        <v>Y</v>
      </c>
      <c r="AC73" s="412" t="str">
        <f t="shared" si="36"/>
        <v>Crime Analyst I</v>
      </c>
      <c r="AD73" s="406" t="str">
        <f>S73</f>
        <v>124</v>
      </c>
      <c r="AE73" s="398" t="str">
        <f t="shared" si="50"/>
        <v>E</v>
      </c>
      <c r="AF73" s="403">
        <f t="shared" ca="1" si="51"/>
        <v>37.457000000000001</v>
      </c>
      <c r="AG73" s="403">
        <f t="shared" ca="1" si="52"/>
        <v>39.427999999999997</v>
      </c>
      <c r="AH73" s="403">
        <f t="shared" ca="1" si="53"/>
        <v>41.503</v>
      </c>
      <c r="AI73" s="403">
        <f t="shared" ca="1" si="54"/>
        <v>43.687999999999995</v>
      </c>
      <c r="AJ73" s="403">
        <f t="shared" ca="1" si="55"/>
        <v>45.986999999999995</v>
      </c>
      <c r="AK73" s="403">
        <f t="shared" ca="1" si="56"/>
        <v>48.406999999999996</v>
      </c>
      <c r="AL73" s="403">
        <f t="shared" ca="1" si="57"/>
        <v>50.954999999999998</v>
      </c>
    </row>
    <row r="74" spans="1:38" ht="15" hidden="1" customHeight="1">
      <c r="A74" s="259" t="s">
        <v>16</v>
      </c>
      <c r="B74" s="259" t="s">
        <v>442</v>
      </c>
      <c r="C74" s="259" t="s">
        <v>1053</v>
      </c>
      <c r="D74" s="260" t="s">
        <v>68</v>
      </c>
      <c r="E74" s="265">
        <v>423</v>
      </c>
      <c r="F74" s="262">
        <v>9</v>
      </c>
      <c r="G74" s="285">
        <f t="shared" ca="1" si="39"/>
        <v>89361.549999999988</v>
      </c>
      <c r="H74" s="285">
        <f t="shared" ca="1" si="40"/>
        <v>94064.249999999985</v>
      </c>
      <c r="I74" s="285">
        <f t="shared" ca="1" si="41"/>
        <v>99014.999999999985</v>
      </c>
      <c r="J74" s="285">
        <f t="shared" ca="1" si="42"/>
        <v>104227.12499999999</v>
      </c>
      <c r="K74" s="285">
        <f t="shared" ca="1" si="43"/>
        <v>109712.92499999999</v>
      </c>
      <c r="L74" s="285">
        <f t="shared" ca="1" si="44"/>
        <v>115486.74999999999</v>
      </c>
      <c r="M74" s="285">
        <f t="shared" ca="1" si="45"/>
        <v>121564.99999999999</v>
      </c>
      <c r="N74" s="285"/>
      <c r="P74" s="409" t="str">
        <f t="shared" si="46"/>
        <v>02759C</v>
      </c>
      <c r="Q74" s="397" t="s">
        <v>826</v>
      </c>
      <c r="R74" s="409" t="str">
        <f t="shared" si="47"/>
        <v>Crime Analyst II</v>
      </c>
      <c r="S74" s="397" t="str">
        <f t="shared" ref="S74:S106" si="58">C74</f>
        <v>125</v>
      </c>
      <c r="T74" s="394" cm="1">
        <f t="array" aca="1" ref="T74" ca="1">IF($Q74="Y",VLOOKUP($P74,INDIRECT($Q$3),T$5,0)*INDIRECT($P$2),VLOOKUP($P74,INDIRECT($Q$3),T$5,0))</f>
        <v>89361.549999999988</v>
      </c>
      <c r="U74" s="394" cm="1">
        <f t="array" aca="1" ref="U74" ca="1">IF($Q74="Y",VLOOKUP($P74,INDIRECT($Q$3),U$5,0)*INDIRECT($P$2),VLOOKUP($P74,INDIRECT($Q$3),U$5,0))</f>
        <v>94064.249999999985</v>
      </c>
      <c r="V74" s="394" cm="1">
        <f t="array" aca="1" ref="V74" ca="1">IF($Q74="Y",VLOOKUP($P74,INDIRECT($Q$3),V$5,0)*INDIRECT($P$2),VLOOKUP($P74,INDIRECT($Q$3),V$5,0))</f>
        <v>99014.999999999985</v>
      </c>
      <c r="W74" s="394" cm="1">
        <f t="array" aca="1" ref="W74" ca="1">IF($Q74="Y",VLOOKUP($P74,INDIRECT($Q$3),W$5,0)*INDIRECT($P$2),VLOOKUP($P74,INDIRECT($Q$3),W$5,0))</f>
        <v>104227.12499999999</v>
      </c>
      <c r="X74" s="394" cm="1">
        <f t="array" aca="1" ref="X74" ca="1">IF($Q74="Y",VLOOKUP($P74,INDIRECT($Q$3),X$5,0)*INDIRECT($P$2),VLOOKUP($P74,INDIRECT($Q$3),X$5,0))</f>
        <v>109712.92499999999</v>
      </c>
      <c r="Y74" s="394" cm="1">
        <f t="array" aca="1" ref="Y74" ca="1">IF($Q74="Y",VLOOKUP($P74,INDIRECT($Q$3),Y$5,0)*INDIRECT($P$2),VLOOKUP($P74,INDIRECT($Q$3),Y$5,0))</f>
        <v>115486.74999999999</v>
      </c>
      <c r="Z74" s="394" cm="1">
        <f t="array" aca="1" ref="Z74" ca="1">IF($Q74="Y",VLOOKUP($P74,INDIRECT($Q$3),Z$5,0)*INDIRECT($P$2),VLOOKUP($P74,INDIRECT($Q$3),Z$5,0))</f>
        <v>121564.99999999999</v>
      </c>
      <c r="AA74" s="406" t="str">
        <f t="shared" si="48"/>
        <v>02759C</v>
      </c>
      <c r="AB74" s="406" t="str">
        <f t="shared" si="49"/>
        <v>Y</v>
      </c>
      <c r="AC74" s="412" t="str">
        <f t="shared" si="36"/>
        <v>Crime Analyst II</v>
      </c>
      <c r="AD74" s="406" t="str">
        <f t="shared" ref="AD74:AD139" si="59">C74</f>
        <v>125</v>
      </c>
      <c r="AE74" s="398" t="str">
        <f t="shared" si="50"/>
        <v>E</v>
      </c>
      <c r="AF74" s="403">
        <f t="shared" ca="1" si="51"/>
        <v>42.963000000000001</v>
      </c>
      <c r="AG74" s="403">
        <f t="shared" ca="1" si="52"/>
        <v>45.223999999999997</v>
      </c>
      <c r="AH74" s="403">
        <f t="shared" ca="1" si="53"/>
        <v>47.603999999999999</v>
      </c>
      <c r="AI74" s="403">
        <f t="shared" ca="1" si="54"/>
        <v>50.11</v>
      </c>
      <c r="AJ74" s="403">
        <f t="shared" ca="1" si="55"/>
        <v>52.747</v>
      </c>
      <c r="AK74" s="403">
        <f t="shared" ca="1" si="56"/>
        <v>55.522999999999996</v>
      </c>
      <c r="AL74" s="403">
        <f t="shared" ca="1" si="57"/>
        <v>58.445</v>
      </c>
    </row>
    <row r="75" spans="1:38" ht="15" hidden="1" customHeight="1">
      <c r="A75" s="256" t="s">
        <v>16</v>
      </c>
      <c r="B75" s="256" t="s">
        <v>596</v>
      </c>
      <c r="C75" s="256">
        <v>40</v>
      </c>
      <c r="D75" s="276" t="s">
        <v>605</v>
      </c>
      <c r="E75" s="277">
        <v>413</v>
      </c>
      <c r="F75" s="278">
        <v>9</v>
      </c>
      <c r="G75" s="380">
        <f t="shared" ca="1" si="39"/>
        <v>71719.099391171665</v>
      </c>
      <c r="H75" s="380">
        <f t="shared" ca="1" si="40"/>
        <v>75535.909830873512</v>
      </c>
      <c r="I75" s="380">
        <f t="shared" ca="1" si="41"/>
        <v>79752.869752156999</v>
      </c>
      <c r="J75" s="380">
        <f t="shared" ca="1" si="42"/>
        <v>84102.186809655948</v>
      </c>
      <c r="K75" s="380">
        <f t="shared" ca="1" si="43"/>
        <v>88534.61183640646</v>
      </c>
      <c r="L75" s="380">
        <f t="shared" ca="1" si="44"/>
        <v>93831.214183151038</v>
      </c>
      <c r="M75" s="380">
        <f t="shared" ca="1" si="45"/>
        <v>99127.816529895703</v>
      </c>
      <c r="N75" s="380" t="s">
        <v>633</v>
      </c>
      <c r="P75" s="409" t="str">
        <f t="shared" si="46"/>
        <v>02763C</v>
      </c>
      <c r="Q75" s="397" t="s">
        <v>826</v>
      </c>
      <c r="R75" s="409" t="str">
        <f t="shared" si="47"/>
        <v>Crime Lab Quality Assurance Analyst</v>
      </c>
      <c r="S75" s="397">
        <f t="shared" si="58"/>
        <v>40</v>
      </c>
      <c r="T75" s="394" cm="1">
        <f t="array" aca="1" ref="T75" ca="1">IF($Q75="Y",VLOOKUP($P75,INDIRECT($Q$3),T$5,0)*INDIRECT($P$2),VLOOKUP($P75,INDIRECT($Q$3),T$5,0))</f>
        <v>71719.099391171665</v>
      </c>
      <c r="U75" s="394" cm="1">
        <f t="array" aca="1" ref="U75" ca="1">IF($Q75="Y",VLOOKUP($P75,INDIRECT($Q$3),U$5,0)*INDIRECT($P$2),VLOOKUP($P75,INDIRECT($Q$3),U$5,0))</f>
        <v>75535.909830873512</v>
      </c>
      <c r="V75" s="394" cm="1">
        <f t="array" aca="1" ref="V75" ca="1">IF($Q75="Y",VLOOKUP($P75,INDIRECT($Q$3),V$5,0)*INDIRECT($P$2),VLOOKUP($P75,INDIRECT($Q$3),V$5,0))</f>
        <v>79752.869752156999</v>
      </c>
      <c r="W75" s="394" cm="1">
        <f t="array" aca="1" ref="W75" ca="1">IF($Q75="Y",VLOOKUP($P75,INDIRECT($Q$3),W$5,0)*INDIRECT($P$2),VLOOKUP($P75,INDIRECT($Q$3),W$5,0))</f>
        <v>84102.186809655948</v>
      </c>
      <c r="X75" s="394" cm="1">
        <f t="array" aca="1" ref="X75" ca="1">IF($Q75="Y",VLOOKUP($P75,INDIRECT($Q$3),X$5,0)*INDIRECT($P$2),VLOOKUP($P75,INDIRECT($Q$3),X$5,0))</f>
        <v>88534.61183640646</v>
      </c>
      <c r="Y75" s="394" cm="1">
        <f t="array" aca="1" ref="Y75" ca="1">IF($Q75="Y",VLOOKUP($P75,INDIRECT($Q$3),Y$5,0)*INDIRECT($P$2),VLOOKUP($P75,INDIRECT($Q$3),Y$5,0))</f>
        <v>93831.214183151038</v>
      </c>
      <c r="Z75" s="394" cm="1">
        <f t="array" aca="1" ref="Z75" ca="1">IF($Q75="Y",VLOOKUP($P75,INDIRECT($Q$3),Z$5,0)*INDIRECT($P$2),VLOOKUP($P75,INDIRECT($Q$3),Z$5,0))</f>
        <v>99127.816529895703</v>
      </c>
      <c r="AA75" s="406" t="str">
        <f t="shared" si="48"/>
        <v>02763C</v>
      </c>
      <c r="AB75" s="406" t="str">
        <f t="shared" si="49"/>
        <v>Y</v>
      </c>
      <c r="AC75" s="412" t="str">
        <f t="shared" si="36"/>
        <v>Crime Lab Quality Assurance Analyst</v>
      </c>
      <c r="AD75" s="406">
        <f t="shared" si="59"/>
        <v>40</v>
      </c>
      <c r="AE75" s="398" t="str">
        <f t="shared" si="50"/>
        <v>E</v>
      </c>
      <c r="AF75" s="403">
        <f t="shared" ca="1" si="51"/>
        <v>34.480999999999995</v>
      </c>
      <c r="AG75" s="403">
        <f t="shared" ca="1" si="52"/>
        <v>36.315999999999995</v>
      </c>
      <c r="AH75" s="403">
        <f t="shared" ca="1" si="53"/>
        <v>38.342999999999996</v>
      </c>
      <c r="AI75" s="403">
        <f t="shared" ca="1" si="54"/>
        <v>40.433999999999997</v>
      </c>
      <c r="AJ75" s="403">
        <f t="shared" ca="1" si="55"/>
        <v>42.564999999999998</v>
      </c>
      <c r="AK75" s="403">
        <f t="shared" ca="1" si="56"/>
        <v>45.111999999999995</v>
      </c>
      <c r="AL75" s="403">
        <f t="shared" ca="1" si="57"/>
        <v>47.657999999999994</v>
      </c>
    </row>
    <row r="76" spans="1:38" ht="15" hidden="1" customHeight="1">
      <c r="A76" s="259" t="s">
        <v>16</v>
      </c>
      <c r="B76" s="584" t="s">
        <v>1052</v>
      </c>
      <c r="C76" s="584" t="s">
        <v>896</v>
      </c>
      <c r="D76" s="606" t="s">
        <v>1041</v>
      </c>
      <c r="E76" s="600">
        <v>378</v>
      </c>
      <c r="F76" s="586">
        <v>8</v>
      </c>
      <c r="G76" s="285">
        <f t="shared" ca="1" si="39"/>
        <v>66489.7</v>
      </c>
      <c r="H76" s="285">
        <f t="shared" ca="1" si="40"/>
        <v>70136.649999999994</v>
      </c>
      <c r="I76" s="285">
        <f t="shared" ca="1" si="41"/>
        <v>73781.549999999988</v>
      </c>
      <c r="J76" s="285">
        <f t="shared" ca="1" si="42"/>
        <v>77644.774999999994</v>
      </c>
      <c r="K76" s="285">
        <f t="shared" ca="1" si="43"/>
        <v>81772.45</v>
      </c>
      <c r="L76" s="285">
        <f t="shared" ca="1" si="44"/>
        <v>87409.95</v>
      </c>
      <c r="M76" s="285">
        <f t="shared" ca="1" si="45"/>
        <v>93047.45</v>
      </c>
      <c r="N76" s="9"/>
      <c r="P76" s="409" t="str">
        <f t="shared" si="46"/>
        <v>59503C</v>
      </c>
      <c r="Q76" s="397" t="s">
        <v>826</v>
      </c>
      <c r="R76" s="409" t="str">
        <f t="shared" si="47"/>
        <v>Data and Technology Operations Analyst</v>
      </c>
      <c r="S76" s="397" t="str">
        <f t="shared" si="58"/>
        <v>35</v>
      </c>
      <c r="T76" s="394" cm="1">
        <f t="array" aca="1" ref="T76" ca="1">IF($Q76="Y",VLOOKUP($P76,INDIRECT($Q$3),T$5,0)*INDIRECT($P$2),VLOOKUP($P76,INDIRECT($Q$3),T$5,0))</f>
        <v>66489.7</v>
      </c>
      <c r="U76" s="394" cm="1">
        <f t="array" aca="1" ref="U76" ca="1">IF($Q76="Y",VLOOKUP($P76,INDIRECT($Q$3),U$5,0)*INDIRECT($P$2),VLOOKUP($P76,INDIRECT($Q$3),U$5,0))</f>
        <v>70136.649999999994</v>
      </c>
      <c r="V76" s="394" cm="1">
        <f t="array" aca="1" ref="V76" ca="1">IF($Q76="Y",VLOOKUP($P76,INDIRECT($Q$3),V$5,0)*INDIRECT($P$2),VLOOKUP($P76,INDIRECT($Q$3),V$5,0))</f>
        <v>73781.549999999988</v>
      </c>
      <c r="W76" s="394" cm="1">
        <f t="array" aca="1" ref="W76" ca="1">IF($Q76="Y",VLOOKUP($P76,INDIRECT($Q$3),W$5,0)*INDIRECT($P$2),VLOOKUP($P76,INDIRECT($Q$3),W$5,0))</f>
        <v>77644.774999999994</v>
      </c>
      <c r="X76" s="394" cm="1">
        <f t="array" aca="1" ref="X76" ca="1">IF($Q76="Y",VLOOKUP($P76,INDIRECT($Q$3),X$5,0)*INDIRECT($P$2),VLOOKUP($P76,INDIRECT($Q$3),X$5,0))</f>
        <v>81772.45</v>
      </c>
      <c r="Y76" s="394" cm="1">
        <f t="array" aca="1" ref="Y76" ca="1">IF($Q76="Y",VLOOKUP($P76,INDIRECT($Q$3),Y$5,0)*INDIRECT($P$2),VLOOKUP($P76,INDIRECT($Q$3),Y$5,0))</f>
        <v>87409.95</v>
      </c>
      <c r="Z76" s="394" cm="1">
        <f t="array" aca="1" ref="Z76" ca="1">IF($Q76="Y",VLOOKUP($P76,INDIRECT($Q$3),Z$5,0)*INDIRECT($P$2),VLOOKUP($P76,INDIRECT($Q$3),Z$5,0))</f>
        <v>93047.45</v>
      </c>
      <c r="AA76" s="406" t="str">
        <f t="shared" si="48"/>
        <v>59503C</v>
      </c>
      <c r="AB76" s="406" t="str">
        <f t="shared" si="49"/>
        <v>Y</v>
      </c>
      <c r="AC76" s="412" t="str">
        <f t="shared" si="36"/>
        <v>Data and Technology Operations Analyst</v>
      </c>
      <c r="AD76" s="406" t="str">
        <f t="shared" si="59"/>
        <v>35</v>
      </c>
      <c r="AE76" s="398" t="str">
        <f t="shared" si="50"/>
        <v>E</v>
      </c>
      <c r="AF76" s="403">
        <f t="shared" ca="1" si="51"/>
        <v>31.967000000000002</v>
      </c>
      <c r="AG76" s="403">
        <f t="shared" ca="1" si="52"/>
        <v>33.72</v>
      </c>
      <c r="AH76" s="403">
        <f t="shared" ca="1" si="53"/>
        <v>35.471999999999994</v>
      </c>
      <c r="AI76" s="403">
        <f t="shared" ca="1" si="54"/>
        <v>37.33</v>
      </c>
      <c r="AJ76" s="403">
        <f t="shared" ca="1" si="55"/>
        <v>39.314</v>
      </c>
      <c r="AK76" s="403">
        <f t="shared" ca="1" si="56"/>
        <v>42.024999999999999</v>
      </c>
      <c r="AL76" s="403">
        <f t="shared" ca="1" si="57"/>
        <v>44.734999999999999</v>
      </c>
    </row>
    <row r="77" spans="1:38" ht="15" hidden="1" customHeight="1">
      <c r="A77" s="259" t="s">
        <v>16</v>
      </c>
      <c r="B77" s="259" t="s">
        <v>69</v>
      </c>
      <c r="C77" s="259">
        <v>65</v>
      </c>
      <c r="D77" s="260" t="s">
        <v>565</v>
      </c>
      <c r="E77" s="265">
        <v>508</v>
      </c>
      <c r="F77" s="262">
        <v>11</v>
      </c>
      <c r="G77" s="285">
        <f t="shared" ca="1" si="39"/>
        <v>86912.467399533169</v>
      </c>
      <c r="H77" s="285">
        <f t="shared" ca="1" si="40"/>
        <v>91480.327635434413</v>
      </c>
      <c r="I77" s="285">
        <f t="shared" ca="1" si="41"/>
        <v>96266.731049737937</v>
      </c>
      <c r="J77" s="285">
        <f t="shared" ca="1" si="42"/>
        <v>101357.86368463057</v>
      </c>
      <c r="K77" s="285">
        <f t="shared" ca="1" si="43"/>
        <v>106673.69564379592</v>
      </c>
      <c r="L77" s="285">
        <f t="shared" ca="1" si="44"/>
        <v>113146.37034555506</v>
      </c>
      <c r="M77" s="285">
        <f t="shared" ca="1" si="45"/>
        <v>119619.04504731408</v>
      </c>
      <c r="N77" s="285"/>
      <c r="P77" s="409" t="str">
        <f t="shared" si="46"/>
        <v>02870C</v>
      </c>
      <c r="Q77" s="397" t="s">
        <v>826</v>
      </c>
      <c r="R77" s="409" t="str">
        <f t="shared" si="47"/>
        <v>Data Engineer I</v>
      </c>
      <c r="S77" s="397">
        <f t="shared" si="58"/>
        <v>65</v>
      </c>
      <c r="T77" s="394" cm="1">
        <f t="array" aca="1" ref="T77" ca="1">IF($Q77="Y",VLOOKUP($P77,INDIRECT($Q$3),T$5,0)*INDIRECT($P$2),VLOOKUP($P77,INDIRECT($Q$3),T$5,0))</f>
        <v>86912.467399533169</v>
      </c>
      <c r="U77" s="394" cm="1">
        <f t="array" aca="1" ref="U77" ca="1">IF($Q77="Y",VLOOKUP($P77,INDIRECT($Q$3),U$5,0)*INDIRECT($P$2),VLOOKUP($P77,INDIRECT($Q$3),U$5,0))</f>
        <v>91480.327635434413</v>
      </c>
      <c r="V77" s="394" cm="1">
        <f t="array" aca="1" ref="V77" ca="1">IF($Q77="Y",VLOOKUP($P77,INDIRECT($Q$3),V$5,0)*INDIRECT($P$2),VLOOKUP($P77,INDIRECT($Q$3),V$5,0))</f>
        <v>96266.731049737937</v>
      </c>
      <c r="W77" s="394" cm="1">
        <f t="array" aca="1" ref="W77" ca="1">IF($Q77="Y",VLOOKUP($P77,INDIRECT($Q$3),W$5,0)*INDIRECT($P$2),VLOOKUP($P77,INDIRECT($Q$3),W$5,0))</f>
        <v>101357.86368463057</v>
      </c>
      <c r="X77" s="394" cm="1">
        <f t="array" aca="1" ref="X77" ca="1">IF($Q77="Y",VLOOKUP($P77,INDIRECT($Q$3),X$5,0)*INDIRECT($P$2),VLOOKUP($P77,INDIRECT($Q$3),X$5,0))</f>
        <v>106673.69564379592</v>
      </c>
      <c r="Y77" s="394" cm="1">
        <f t="array" aca="1" ref="Y77" ca="1">IF($Q77="Y",VLOOKUP($P77,INDIRECT($Q$3),Y$5,0)*INDIRECT($P$2),VLOOKUP($P77,INDIRECT($Q$3),Y$5,0))</f>
        <v>113146.37034555506</v>
      </c>
      <c r="Z77" s="394" cm="1">
        <f t="array" aca="1" ref="Z77" ca="1">IF($Q77="Y",VLOOKUP($P77,INDIRECT($Q$3),Z$5,0)*INDIRECT($P$2),VLOOKUP($P77,INDIRECT($Q$3),Z$5,0))</f>
        <v>119619.04504731408</v>
      </c>
      <c r="AA77" s="406" t="str">
        <f t="shared" si="48"/>
        <v>02870C</v>
      </c>
      <c r="AB77" s="406" t="str">
        <f t="shared" si="49"/>
        <v>Y</v>
      </c>
      <c r="AC77" s="412" t="str">
        <f t="shared" si="36"/>
        <v>Data Engineer I</v>
      </c>
      <c r="AD77" s="406">
        <f t="shared" si="59"/>
        <v>65</v>
      </c>
      <c r="AE77" s="398" t="str">
        <f t="shared" si="50"/>
        <v>E</v>
      </c>
      <c r="AF77" s="403">
        <f t="shared" ca="1" si="51"/>
        <v>41.784999999999997</v>
      </c>
      <c r="AG77" s="403">
        <f t="shared" ca="1" si="52"/>
        <v>43.980999999999995</v>
      </c>
      <c r="AH77" s="403">
        <f t="shared" ca="1" si="53"/>
        <v>46.282999999999994</v>
      </c>
      <c r="AI77" s="403">
        <f t="shared" ca="1" si="54"/>
        <v>48.73</v>
      </c>
      <c r="AJ77" s="403">
        <f t="shared" ca="1" si="55"/>
        <v>51.285999999999994</v>
      </c>
      <c r="AK77" s="403">
        <f t="shared" ca="1" si="56"/>
        <v>54.397999999999996</v>
      </c>
      <c r="AL77" s="403">
        <f t="shared" ca="1" si="57"/>
        <v>57.51</v>
      </c>
    </row>
    <row r="78" spans="1:38" ht="15" hidden="1" customHeight="1">
      <c r="A78" s="259" t="s">
        <v>16</v>
      </c>
      <c r="B78" s="259" t="s">
        <v>592</v>
      </c>
      <c r="C78" s="259">
        <v>104</v>
      </c>
      <c r="D78" s="260" t="s">
        <v>600</v>
      </c>
      <c r="E78" s="265">
        <v>545</v>
      </c>
      <c r="F78" s="262">
        <v>12</v>
      </c>
      <c r="G78" s="285">
        <f t="shared" ca="1" si="39"/>
        <v>96544.061759645236</v>
      </c>
      <c r="H78" s="285">
        <f t="shared" ca="1" si="40"/>
        <v>101625.32742241542</v>
      </c>
      <c r="I78" s="285">
        <f t="shared" ca="1" si="41"/>
        <v>106974.02849288432</v>
      </c>
      <c r="J78" s="285">
        <f t="shared" ca="1" si="42"/>
        <v>112604.24107804977</v>
      </c>
      <c r="K78" s="285">
        <f t="shared" ca="1" si="43"/>
        <v>118530.78033070175</v>
      </c>
      <c r="L78" s="285">
        <f t="shared" ca="1" si="44"/>
        <v>124769.24176987405</v>
      </c>
      <c r="M78" s="285">
        <f t="shared" ca="1" si="45"/>
        <v>131336.04378188043</v>
      </c>
      <c r="N78" s="285"/>
      <c r="P78" s="409" t="str">
        <f t="shared" si="46"/>
        <v>52942C</v>
      </c>
      <c r="Q78" s="397" t="s">
        <v>826</v>
      </c>
      <c r="R78" s="409" t="str">
        <f t="shared" si="47"/>
        <v>Data Engineer II</v>
      </c>
      <c r="S78" s="397">
        <f t="shared" si="58"/>
        <v>104</v>
      </c>
      <c r="T78" s="394" cm="1">
        <f t="array" aca="1" ref="T78" ca="1">IF($Q78="Y",VLOOKUP($P78,INDIRECT($Q$3),T$5,0)*INDIRECT($P$2),VLOOKUP($P78,INDIRECT($Q$3),T$5,0))</f>
        <v>96544.061759645236</v>
      </c>
      <c r="U78" s="394" cm="1">
        <f t="array" aca="1" ref="U78" ca="1">IF($Q78="Y",VLOOKUP($P78,INDIRECT($Q$3),U$5,0)*INDIRECT($P$2),VLOOKUP($P78,INDIRECT($Q$3),U$5,0))</f>
        <v>101625.32742241542</v>
      </c>
      <c r="V78" s="394" cm="1">
        <f t="array" aca="1" ref="V78" ca="1">IF($Q78="Y",VLOOKUP($P78,INDIRECT($Q$3),V$5,0)*INDIRECT($P$2),VLOOKUP($P78,INDIRECT($Q$3),V$5,0))</f>
        <v>106974.02849288432</v>
      </c>
      <c r="W78" s="394" cm="1">
        <f t="array" aca="1" ref="W78" ca="1">IF($Q78="Y",VLOOKUP($P78,INDIRECT($Q$3),W$5,0)*INDIRECT($P$2),VLOOKUP($P78,INDIRECT($Q$3),W$5,0))</f>
        <v>112604.24107804977</v>
      </c>
      <c r="X78" s="394" cm="1">
        <f t="array" aca="1" ref="X78" ca="1">IF($Q78="Y",VLOOKUP($P78,INDIRECT($Q$3),X$5,0)*INDIRECT($P$2),VLOOKUP($P78,INDIRECT($Q$3),X$5,0))</f>
        <v>118530.78033070175</v>
      </c>
      <c r="Y78" s="394" cm="1">
        <f t="array" aca="1" ref="Y78" ca="1">IF($Q78="Y",VLOOKUP($P78,INDIRECT($Q$3),Y$5,0)*INDIRECT($P$2),VLOOKUP($P78,INDIRECT($Q$3),Y$5,0))</f>
        <v>124769.24176987405</v>
      </c>
      <c r="Z78" s="394" cm="1">
        <f t="array" aca="1" ref="Z78" ca="1">IF($Q78="Y",VLOOKUP($P78,INDIRECT($Q$3),Z$5,0)*INDIRECT($P$2),VLOOKUP($P78,INDIRECT($Q$3),Z$5,0))</f>
        <v>131336.04378188043</v>
      </c>
      <c r="AA78" s="406" t="str">
        <f t="shared" si="48"/>
        <v>52942C</v>
      </c>
      <c r="AB78" s="406" t="str">
        <f t="shared" si="49"/>
        <v>Y</v>
      </c>
      <c r="AC78" s="412" t="str">
        <f t="shared" si="36"/>
        <v>Data Engineer II</v>
      </c>
      <c r="AD78" s="406">
        <f t="shared" si="59"/>
        <v>104</v>
      </c>
      <c r="AE78" s="398" t="str">
        <f t="shared" si="50"/>
        <v>E</v>
      </c>
      <c r="AF78" s="403">
        <f t="shared" ca="1" si="51"/>
        <v>46.415999999999997</v>
      </c>
      <c r="AG78" s="403">
        <f t="shared" ca="1" si="52"/>
        <v>48.858999999999995</v>
      </c>
      <c r="AH78" s="403">
        <f t="shared" ca="1" si="53"/>
        <v>51.43</v>
      </c>
      <c r="AI78" s="403">
        <f t="shared" ca="1" si="54"/>
        <v>54.137</v>
      </c>
      <c r="AJ78" s="403">
        <f t="shared" ca="1" si="55"/>
        <v>56.985999999999997</v>
      </c>
      <c r="AK78" s="403">
        <f t="shared" ca="1" si="56"/>
        <v>59.985999999999997</v>
      </c>
      <c r="AL78" s="403">
        <f t="shared" ca="1" si="57"/>
        <v>63.143000000000001</v>
      </c>
    </row>
    <row r="79" spans="1:38" ht="15" hidden="1" customHeight="1">
      <c r="A79" s="259" t="s">
        <v>16</v>
      </c>
      <c r="B79" s="259" t="s">
        <v>719</v>
      </c>
      <c r="C79" s="259">
        <v>122</v>
      </c>
      <c r="D79" s="260" t="s">
        <v>1082</v>
      </c>
      <c r="E79" s="265">
        <v>478</v>
      </c>
      <c r="F79" s="262">
        <v>10</v>
      </c>
      <c r="G79" s="285">
        <f t="shared" ca="1" si="39"/>
        <v>81245.929153124976</v>
      </c>
      <c r="H79" s="285">
        <f t="shared" ca="1" si="40"/>
        <v>85330.128778124985</v>
      </c>
      <c r="I79" s="285">
        <f t="shared" ca="1" si="41"/>
        <v>89941.321903124976</v>
      </c>
      <c r="J79" s="285">
        <f t="shared" ca="1" si="42"/>
        <v>94555.808737499974</v>
      </c>
      <c r="K79" s="285">
        <f t="shared" ca="1" si="43"/>
        <v>99384.386681249962</v>
      </c>
      <c r="L79" s="285">
        <f t="shared" ca="1" si="44"/>
        <v>105431.63709374997</v>
      </c>
      <c r="M79" s="285">
        <f t="shared" ca="1" si="45"/>
        <v>111479.98540937497</v>
      </c>
      <c r="N79" s="285"/>
      <c r="P79" s="409" t="str">
        <f t="shared" si="46"/>
        <v>53002C</v>
      </c>
      <c r="Q79" s="397" t="s">
        <v>826</v>
      </c>
      <c r="R79" s="409" t="str">
        <f t="shared" si="47"/>
        <v>Data Scientist - Police</v>
      </c>
      <c r="S79" s="397">
        <f t="shared" si="58"/>
        <v>122</v>
      </c>
      <c r="T79" s="394" cm="1">
        <f t="array" aca="1" ref="T79" ca="1">IF($Q79="Y",VLOOKUP($P79,INDIRECT($Q$3),T$5,0)*INDIRECT($P$2),VLOOKUP($P79,INDIRECT($Q$3),T$5,0))</f>
        <v>81245.929153124976</v>
      </c>
      <c r="U79" s="394" cm="1">
        <f t="array" aca="1" ref="U79" ca="1">IF($Q79="Y",VLOOKUP($P79,INDIRECT($Q$3),U$5,0)*INDIRECT($P$2),VLOOKUP($P79,INDIRECT($Q$3),U$5,0))</f>
        <v>85330.128778124985</v>
      </c>
      <c r="V79" s="394" cm="1">
        <f t="array" aca="1" ref="V79" ca="1">IF($Q79="Y",VLOOKUP($P79,INDIRECT($Q$3),V$5,0)*INDIRECT($P$2),VLOOKUP($P79,INDIRECT($Q$3),V$5,0))</f>
        <v>89941.321903124976</v>
      </c>
      <c r="W79" s="394" cm="1">
        <f t="array" aca="1" ref="W79" ca="1">IF($Q79="Y",VLOOKUP($P79,INDIRECT($Q$3),W$5,0)*INDIRECT($P$2),VLOOKUP($P79,INDIRECT($Q$3),W$5,0))</f>
        <v>94555.808737499974</v>
      </c>
      <c r="X79" s="394" cm="1">
        <f t="array" aca="1" ref="X79" ca="1">IF($Q79="Y",VLOOKUP($P79,INDIRECT($Q$3),X$5,0)*INDIRECT($P$2),VLOOKUP($P79,INDIRECT($Q$3),X$5,0))</f>
        <v>99384.386681249962</v>
      </c>
      <c r="Y79" s="394" cm="1">
        <f t="array" aca="1" ref="Y79" ca="1">IF($Q79="Y",VLOOKUP($P79,INDIRECT($Q$3),Y$5,0)*INDIRECT($P$2),VLOOKUP($P79,INDIRECT($Q$3),Y$5,0))</f>
        <v>105431.63709374997</v>
      </c>
      <c r="Z79" s="394" cm="1">
        <f t="array" aca="1" ref="Z79" ca="1">IF($Q79="Y",VLOOKUP($P79,INDIRECT($Q$3),Z$5,0)*INDIRECT($P$2),VLOOKUP($P79,INDIRECT($Q$3),Z$5,0))</f>
        <v>111479.98540937497</v>
      </c>
      <c r="AA79" s="406" t="str">
        <f t="shared" si="48"/>
        <v>53002C</v>
      </c>
      <c r="AB79" s="406" t="str">
        <f t="shared" si="49"/>
        <v>Y</v>
      </c>
      <c r="AC79" s="412" t="str">
        <f t="shared" si="36"/>
        <v>Data Scientist - Police</v>
      </c>
      <c r="AD79" s="406">
        <f t="shared" si="59"/>
        <v>122</v>
      </c>
      <c r="AE79" s="398" t="str">
        <f t="shared" si="50"/>
        <v>E</v>
      </c>
      <c r="AF79" s="403">
        <f t="shared" ca="1" si="51"/>
        <v>39.061</v>
      </c>
      <c r="AG79" s="403">
        <f t="shared" ca="1" si="52"/>
        <v>41.024999999999999</v>
      </c>
      <c r="AH79" s="403">
        <f t="shared" ca="1" si="53"/>
        <v>43.241999999999997</v>
      </c>
      <c r="AI79" s="403">
        <f t="shared" ca="1" si="54"/>
        <v>45.46</v>
      </c>
      <c r="AJ79" s="403">
        <f t="shared" ca="1" si="55"/>
        <v>47.780999999999999</v>
      </c>
      <c r="AK79" s="403">
        <f t="shared" ca="1" si="56"/>
        <v>50.689</v>
      </c>
      <c r="AL79" s="403">
        <f t="shared" ca="1" si="57"/>
        <v>53.596999999999994</v>
      </c>
    </row>
    <row r="80" spans="1:38" ht="15" hidden="1" customHeight="1">
      <c r="A80" s="259" t="s">
        <v>16</v>
      </c>
      <c r="B80" s="259" t="s">
        <v>400</v>
      </c>
      <c r="C80" s="259">
        <v>65</v>
      </c>
      <c r="D80" s="260" t="s">
        <v>548</v>
      </c>
      <c r="E80" s="265">
        <v>508</v>
      </c>
      <c r="F80" s="262">
        <v>11</v>
      </c>
      <c r="G80" s="285">
        <f t="shared" ca="1" si="39"/>
        <v>86912.467399533169</v>
      </c>
      <c r="H80" s="285">
        <f t="shared" ca="1" si="40"/>
        <v>91480.327635434413</v>
      </c>
      <c r="I80" s="285">
        <f t="shared" ca="1" si="41"/>
        <v>96266.731049737937</v>
      </c>
      <c r="J80" s="285">
        <f t="shared" ca="1" si="42"/>
        <v>101357.86368463057</v>
      </c>
      <c r="K80" s="285">
        <f t="shared" ca="1" si="43"/>
        <v>106673.69564379592</v>
      </c>
      <c r="L80" s="285">
        <f t="shared" ca="1" si="44"/>
        <v>113146.37034555506</v>
      </c>
      <c r="M80" s="285">
        <f t="shared" ca="1" si="45"/>
        <v>119619.04504731408</v>
      </c>
      <c r="N80" s="285"/>
      <c r="P80" s="409" t="str">
        <f t="shared" si="46"/>
        <v>02945C</v>
      </c>
      <c r="Q80" s="397" t="s">
        <v>826</v>
      </c>
      <c r="R80" s="409" t="str">
        <f t="shared" si="47"/>
        <v>Data Scientist I</v>
      </c>
      <c r="S80" s="397">
        <f t="shared" si="58"/>
        <v>65</v>
      </c>
      <c r="T80" s="394" cm="1">
        <f t="array" aca="1" ref="T80" ca="1">IF($Q80="Y",VLOOKUP($P80,INDIRECT($Q$3),T$5,0)*INDIRECT($P$2),VLOOKUP($P80,INDIRECT($Q$3),T$5,0))</f>
        <v>86912.467399533169</v>
      </c>
      <c r="U80" s="394" cm="1">
        <f t="array" aca="1" ref="U80" ca="1">IF($Q80="Y",VLOOKUP($P80,INDIRECT($Q$3),U$5,0)*INDIRECT($P$2),VLOOKUP($P80,INDIRECT($Q$3),U$5,0))</f>
        <v>91480.327635434413</v>
      </c>
      <c r="V80" s="394" cm="1">
        <f t="array" aca="1" ref="V80" ca="1">IF($Q80="Y",VLOOKUP($P80,INDIRECT($Q$3),V$5,0)*INDIRECT($P$2),VLOOKUP($P80,INDIRECT($Q$3),V$5,0))</f>
        <v>96266.731049737937</v>
      </c>
      <c r="W80" s="394" cm="1">
        <f t="array" aca="1" ref="W80" ca="1">IF($Q80="Y",VLOOKUP($P80,INDIRECT($Q$3),W$5,0)*INDIRECT($P$2),VLOOKUP($P80,INDIRECT($Q$3),W$5,0))</f>
        <v>101357.86368463057</v>
      </c>
      <c r="X80" s="394" cm="1">
        <f t="array" aca="1" ref="X80" ca="1">IF($Q80="Y",VLOOKUP($P80,INDIRECT($Q$3),X$5,0)*INDIRECT($P$2),VLOOKUP($P80,INDIRECT($Q$3),X$5,0))</f>
        <v>106673.69564379592</v>
      </c>
      <c r="Y80" s="394" cm="1">
        <f t="array" aca="1" ref="Y80" ca="1">IF($Q80="Y",VLOOKUP($P80,INDIRECT($Q$3),Y$5,0)*INDIRECT($P$2),VLOOKUP($P80,INDIRECT($Q$3),Y$5,0))</f>
        <v>113146.37034555506</v>
      </c>
      <c r="Z80" s="394" cm="1">
        <f t="array" aca="1" ref="Z80" ca="1">IF($Q80="Y",VLOOKUP($P80,INDIRECT($Q$3),Z$5,0)*INDIRECT($P$2),VLOOKUP($P80,INDIRECT($Q$3),Z$5,0))</f>
        <v>119619.04504731408</v>
      </c>
      <c r="AA80" s="406" t="str">
        <f t="shared" si="48"/>
        <v>02945C</v>
      </c>
      <c r="AB80" s="406" t="str">
        <f t="shared" si="49"/>
        <v>Y</v>
      </c>
      <c r="AC80" s="412" t="str">
        <f t="shared" si="36"/>
        <v>Data Scientist I</v>
      </c>
      <c r="AD80" s="406">
        <f t="shared" si="59"/>
        <v>65</v>
      </c>
      <c r="AE80" s="398" t="str">
        <f t="shared" si="50"/>
        <v>E</v>
      </c>
      <c r="AF80" s="403">
        <f t="shared" ca="1" si="51"/>
        <v>41.784999999999997</v>
      </c>
      <c r="AG80" s="403">
        <f t="shared" ca="1" si="52"/>
        <v>43.980999999999995</v>
      </c>
      <c r="AH80" s="403">
        <f t="shared" ca="1" si="53"/>
        <v>46.282999999999994</v>
      </c>
      <c r="AI80" s="403">
        <f t="shared" ca="1" si="54"/>
        <v>48.73</v>
      </c>
      <c r="AJ80" s="403">
        <f t="shared" ca="1" si="55"/>
        <v>51.285999999999994</v>
      </c>
      <c r="AK80" s="403">
        <f t="shared" ca="1" si="56"/>
        <v>54.397999999999996</v>
      </c>
      <c r="AL80" s="403">
        <f t="shared" ca="1" si="57"/>
        <v>57.51</v>
      </c>
    </row>
    <row r="81" spans="1:39" ht="15" hidden="1" customHeight="1">
      <c r="A81" s="259" t="s">
        <v>16</v>
      </c>
      <c r="B81" s="259" t="s">
        <v>655</v>
      </c>
      <c r="C81" s="259">
        <v>104</v>
      </c>
      <c r="D81" s="260" t="s">
        <v>549</v>
      </c>
      <c r="E81" s="265">
        <v>545</v>
      </c>
      <c r="F81" s="262">
        <v>12</v>
      </c>
      <c r="G81" s="285">
        <f t="shared" ca="1" si="39"/>
        <v>96544.061759645236</v>
      </c>
      <c r="H81" s="285">
        <f t="shared" ca="1" si="40"/>
        <v>101625.32742241542</v>
      </c>
      <c r="I81" s="285">
        <f t="shared" ca="1" si="41"/>
        <v>106974.02849288432</v>
      </c>
      <c r="J81" s="285">
        <f t="shared" ca="1" si="42"/>
        <v>112604.24107804977</v>
      </c>
      <c r="K81" s="285">
        <f t="shared" ca="1" si="43"/>
        <v>118530.78033070175</v>
      </c>
      <c r="L81" s="285">
        <f t="shared" ca="1" si="44"/>
        <v>124769.24176987405</v>
      </c>
      <c r="M81" s="285">
        <f t="shared" ca="1" si="45"/>
        <v>131336.04378188043</v>
      </c>
      <c r="N81" s="285"/>
      <c r="P81" s="409" t="str">
        <f t="shared" si="46"/>
        <v>52940C</v>
      </c>
      <c r="Q81" s="397" t="s">
        <v>826</v>
      </c>
      <c r="R81" s="409" t="str">
        <f t="shared" si="47"/>
        <v>Data Scientist II</v>
      </c>
      <c r="S81" s="397">
        <f t="shared" si="58"/>
        <v>104</v>
      </c>
      <c r="T81" s="394" cm="1">
        <f t="array" aca="1" ref="T81" ca="1">IF($Q81="Y",VLOOKUP($P81,INDIRECT($Q$3),T$5,0)*INDIRECT($P$2),VLOOKUP($P81,INDIRECT($Q$3),T$5,0))</f>
        <v>96544.061759645236</v>
      </c>
      <c r="U81" s="394" cm="1">
        <f t="array" aca="1" ref="U81" ca="1">IF($Q81="Y",VLOOKUP($P81,INDIRECT($Q$3),U$5,0)*INDIRECT($P$2),VLOOKUP($P81,INDIRECT($Q$3),U$5,0))</f>
        <v>101625.32742241542</v>
      </c>
      <c r="V81" s="394" cm="1">
        <f t="array" aca="1" ref="V81" ca="1">IF($Q81="Y",VLOOKUP($P81,INDIRECT($Q$3),V$5,0)*INDIRECT($P$2),VLOOKUP($P81,INDIRECT($Q$3),V$5,0))</f>
        <v>106974.02849288432</v>
      </c>
      <c r="W81" s="394" cm="1">
        <f t="array" aca="1" ref="W81" ca="1">IF($Q81="Y",VLOOKUP($P81,INDIRECT($Q$3),W$5,0)*INDIRECT($P$2),VLOOKUP($P81,INDIRECT($Q$3),W$5,0))</f>
        <v>112604.24107804977</v>
      </c>
      <c r="X81" s="394" cm="1">
        <f t="array" aca="1" ref="X81" ca="1">IF($Q81="Y",VLOOKUP($P81,INDIRECT($Q$3),X$5,0)*INDIRECT($P$2),VLOOKUP($P81,INDIRECT($Q$3),X$5,0))</f>
        <v>118530.78033070175</v>
      </c>
      <c r="Y81" s="394" cm="1">
        <f t="array" aca="1" ref="Y81" ca="1">IF($Q81="Y",VLOOKUP($P81,INDIRECT($Q$3),Y$5,0)*INDIRECT($P$2),VLOOKUP($P81,INDIRECT($Q$3),Y$5,0))</f>
        <v>124769.24176987405</v>
      </c>
      <c r="Z81" s="394" cm="1">
        <f t="array" aca="1" ref="Z81" ca="1">IF($Q81="Y",VLOOKUP($P81,INDIRECT($Q$3),Z$5,0)*INDIRECT($P$2),VLOOKUP($P81,INDIRECT($Q$3),Z$5,0))</f>
        <v>131336.04378188043</v>
      </c>
      <c r="AA81" s="406" t="str">
        <f t="shared" si="48"/>
        <v>52940C</v>
      </c>
      <c r="AB81" s="406" t="str">
        <f t="shared" si="49"/>
        <v>Y</v>
      </c>
      <c r="AC81" s="412" t="str">
        <f t="shared" si="36"/>
        <v>Data Scientist II</v>
      </c>
      <c r="AD81" s="406">
        <f t="shared" si="59"/>
        <v>104</v>
      </c>
      <c r="AE81" s="398" t="str">
        <f t="shared" si="50"/>
        <v>E</v>
      </c>
      <c r="AF81" s="403">
        <f t="shared" ca="1" si="51"/>
        <v>46.415999999999997</v>
      </c>
      <c r="AG81" s="403">
        <f t="shared" ca="1" si="52"/>
        <v>48.858999999999995</v>
      </c>
      <c r="AH81" s="403">
        <f t="shared" ca="1" si="53"/>
        <v>51.43</v>
      </c>
      <c r="AI81" s="403">
        <f t="shared" ca="1" si="54"/>
        <v>54.137</v>
      </c>
      <c r="AJ81" s="403">
        <f t="shared" ca="1" si="55"/>
        <v>56.985999999999997</v>
      </c>
      <c r="AK81" s="403">
        <f t="shared" ca="1" si="56"/>
        <v>59.985999999999997</v>
      </c>
      <c r="AL81" s="403">
        <f t="shared" ca="1" si="57"/>
        <v>63.143000000000001</v>
      </c>
    </row>
    <row r="82" spans="1:39" ht="15" hidden="1" customHeight="1">
      <c r="A82" s="259" t="s">
        <v>16</v>
      </c>
      <c r="B82" s="259" t="s">
        <v>1001</v>
      </c>
      <c r="C82" s="259">
        <v>65</v>
      </c>
      <c r="D82" s="260" t="s">
        <v>1002</v>
      </c>
      <c r="E82" s="265">
        <v>508</v>
      </c>
      <c r="F82" s="262">
        <v>11</v>
      </c>
      <c r="G82" s="285">
        <f t="shared" ca="1" si="39"/>
        <v>86912.467399533169</v>
      </c>
      <c r="H82" s="285">
        <f t="shared" ca="1" si="40"/>
        <v>91480.327635434413</v>
      </c>
      <c r="I82" s="285">
        <f t="shared" ca="1" si="41"/>
        <v>96266.731049737937</v>
      </c>
      <c r="J82" s="285">
        <f t="shared" ca="1" si="42"/>
        <v>101357.86368463057</v>
      </c>
      <c r="K82" s="285">
        <f t="shared" ca="1" si="43"/>
        <v>106673.69564379592</v>
      </c>
      <c r="L82" s="285">
        <f t="shared" ca="1" si="44"/>
        <v>113146.37034555506</v>
      </c>
      <c r="M82" s="285">
        <f t="shared" ca="1" si="45"/>
        <v>119619.04504731408</v>
      </c>
      <c r="N82" s="9"/>
      <c r="P82" s="409" t="str">
        <f t="shared" si="46"/>
        <v>53084C</v>
      </c>
      <c r="Q82" s="397" t="s">
        <v>826</v>
      </c>
      <c r="R82" s="409" t="str">
        <f t="shared" si="47"/>
        <v>Database Engineer II</v>
      </c>
      <c r="S82" s="397">
        <f t="shared" si="58"/>
        <v>65</v>
      </c>
      <c r="T82" s="394" cm="1">
        <f t="array" aca="1" ref="T82" ca="1">IF($Q82="Y",VLOOKUP($P82,INDIRECT($Q$3),T$5,0)*INDIRECT($P$2),VLOOKUP($P82,INDIRECT($Q$3),T$5,0))</f>
        <v>86912.467399533169</v>
      </c>
      <c r="U82" s="394" cm="1">
        <f t="array" aca="1" ref="U82" ca="1">IF($Q82="Y",VLOOKUP($P82,INDIRECT($Q$3),U$5,0)*INDIRECT($P$2),VLOOKUP($P82,INDIRECT($Q$3),U$5,0))</f>
        <v>91480.327635434413</v>
      </c>
      <c r="V82" s="394" cm="1">
        <f t="array" aca="1" ref="V82" ca="1">IF($Q82="Y",VLOOKUP($P82,INDIRECT($Q$3),V$5,0)*INDIRECT($P$2),VLOOKUP($P82,INDIRECT($Q$3),V$5,0))</f>
        <v>96266.731049737937</v>
      </c>
      <c r="W82" s="394" cm="1">
        <f t="array" aca="1" ref="W82" ca="1">IF($Q82="Y",VLOOKUP($P82,INDIRECT($Q$3),W$5,0)*INDIRECT($P$2),VLOOKUP($P82,INDIRECT($Q$3),W$5,0))</f>
        <v>101357.86368463057</v>
      </c>
      <c r="X82" s="394" cm="1">
        <f t="array" aca="1" ref="X82" ca="1">IF($Q82="Y",VLOOKUP($P82,INDIRECT($Q$3),X$5,0)*INDIRECT($P$2),VLOOKUP($P82,INDIRECT($Q$3),X$5,0))</f>
        <v>106673.69564379592</v>
      </c>
      <c r="Y82" s="394" cm="1">
        <f t="array" aca="1" ref="Y82" ca="1">IF($Q82="Y",VLOOKUP($P82,INDIRECT($Q$3),Y$5,0)*INDIRECT($P$2),VLOOKUP($P82,INDIRECT($Q$3),Y$5,0))</f>
        <v>113146.37034555506</v>
      </c>
      <c r="Z82" s="394" cm="1">
        <f t="array" aca="1" ref="Z82" ca="1">IF($Q82="Y",VLOOKUP($P82,INDIRECT($Q$3),Z$5,0)*INDIRECT($P$2),VLOOKUP($P82,INDIRECT($Q$3),Z$5,0))</f>
        <v>119619.04504731408</v>
      </c>
      <c r="AA82" s="406" t="str">
        <f t="shared" si="48"/>
        <v>53084C</v>
      </c>
      <c r="AB82" s="406" t="str">
        <f t="shared" si="49"/>
        <v>Y</v>
      </c>
      <c r="AC82" s="412" t="str">
        <f t="shared" si="36"/>
        <v>Database Engineer II</v>
      </c>
      <c r="AD82" s="406">
        <f t="shared" si="59"/>
        <v>65</v>
      </c>
      <c r="AE82" s="398" t="str">
        <f t="shared" si="50"/>
        <v>E</v>
      </c>
      <c r="AF82" s="403">
        <f t="shared" ca="1" si="51"/>
        <v>41.784999999999997</v>
      </c>
      <c r="AG82" s="403">
        <f t="shared" ca="1" si="52"/>
        <v>43.980999999999995</v>
      </c>
      <c r="AH82" s="403">
        <f t="shared" ca="1" si="53"/>
        <v>46.282999999999994</v>
      </c>
      <c r="AI82" s="403">
        <f t="shared" ca="1" si="54"/>
        <v>48.73</v>
      </c>
      <c r="AJ82" s="403">
        <f t="shared" ca="1" si="55"/>
        <v>51.285999999999994</v>
      </c>
      <c r="AK82" s="403">
        <f t="shared" ca="1" si="56"/>
        <v>54.397999999999996</v>
      </c>
      <c r="AL82" s="403">
        <f t="shared" ca="1" si="57"/>
        <v>57.51</v>
      </c>
    </row>
    <row r="83" spans="1:39" ht="15" hidden="1" customHeight="1">
      <c r="A83" s="259" t="s">
        <v>16</v>
      </c>
      <c r="B83" s="259" t="s">
        <v>993</v>
      </c>
      <c r="C83" s="259" t="s">
        <v>235</v>
      </c>
      <c r="D83" s="260" t="s">
        <v>994</v>
      </c>
      <c r="E83" s="265">
        <v>455</v>
      </c>
      <c r="F83" s="262">
        <v>10</v>
      </c>
      <c r="G83" s="285">
        <f t="shared" ca="1" si="39"/>
        <v>81245.599999999991</v>
      </c>
      <c r="H83" s="285">
        <f t="shared" ca="1" si="40"/>
        <v>85330.224999999991</v>
      </c>
      <c r="I83" s="285">
        <f t="shared" ca="1" si="41"/>
        <v>89941.7</v>
      </c>
      <c r="J83" s="285">
        <f t="shared" ca="1" si="42"/>
        <v>94555.224999999991</v>
      </c>
      <c r="K83" s="285">
        <f t="shared" ca="1" si="43"/>
        <v>99385.024999999994</v>
      </c>
      <c r="L83" s="285">
        <f t="shared" ca="1" si="44"/>
        <v>105432.52499999999</v>
      </c>
      <c r="M83" s="285">
        <f t="shared" ca="1" si="45"/>
        <v>111478.99999999999</v>
      </c>
      <c r="N83" s="9"/>
      <c r="P83" s="409" t="str">
        <f t="shared" si="46"/>
        <v>01545C</v>
      </c>
      <c r="Q83" s="397" t="s">
        <v>826</v>
      </c>
      <c r="R83" s="409" t="str">
        <f t="shared" si="47"/>
        <v>Debt Manager - Non Supervisory</v>
      </c>
      <c r="S83" s="397" t="str">
        <f t="shared" si="58"/>
        <v>51</v>
      </c>
      <c r="T83" s="394" cm="1">
        <f t="array" aca="1" ref="T83" ca="1">IF($Q83="Y",VLOOKUP($P83,INDIRECT($Q$3),T$5,0)*INDIRECT($P$2),VLOOKUP($P83,INDIRECT($Q$3),T$5,0))</f>
        <v>81245.599999999991</v>
      </c>
      <c r="U83" s="394" cm="1">
        <f t="array" aca="1" ref="U83" ca="1">IF($Q83="Y",VLOOKUP($P83,INDIRECT($Q$3),U$5,0)*INDIRECT($P$2),VLOOKUP($P83,INDIRECT($Q$3),U$5,0))</f>
        <v>85330.224999999991</v>
      </c>
      <c r="V83" s="394" cm="1">
        <f t="array" aca="1" ref="V83" ca="1">IF($Q83="Y",VLOOKUP($P83,INDIRECT($Q$3),V$5,0)*INDIRECT($P$2),VLOOKUP($P83,INDIRECT($Q$3),V$5,0))</f>
        <v>89941.7</v>
      </c>
      <c r="W83" s="394" cm="1">
        <f t="array" aca="1" ref="W83" ca="1">IF($Q83="Y",VLOOKUP($P83,INDIRECT($Q$3),W$5,0)*INDIRECT($P$2),VLOOKUP($P83,INDIRECT($Q$3),W$5,0))</f>
        <v>94555.224999999991</v>
      </c>
      <c r="X83" s="394" cm="1">
        <f t="array" aca="1" ref="X83" ca="1">IF($Q83="Y",VLOOKUP($P83,INDIRECT($Q$3),X$5,0)*INDIRECT($P$2),VLOOKUP($P83,INDIRECT($Q$3),X$5,0))</f>
        <v>99385.024999999994</v>
      </c>
      <c r="Y83" s="394" cm="1">
        <f t="array" aca="1" ref="Y83" ca="1">IF($Q83="Y",VLOOKUP($P83,INDIRECT($Q$3),Y$5,0)*INDIRECT($P$2),VLOOKUP($P83,INDIRECT($Q$3),Y$5,0))</f>
        <v>105432.52499999999</v>
      </c>
      <c r="Z83" s="394" cm="1">
        <f t="array" aca="1" ref="Z83" ca="1">IF($Q83="Y",VLOOKUP($P83,INDIRECT($Q$3),Z$5,0)*INDIRECT($P$2),VLOOKUP($P83,INDIRECT($Q$3),Z$5,0))</f>
        <v>111478.99999999999</v>
      </c>
      <c r="AA83" s="406" t="str">
        <f t="shared" si="48"/>
        <v>01545C</v>
      </c>
      <c r="AB83" s="406" t="str">
        <f t="shared" si="49"/>
        <v>Y</v>
      </c>
      <c r="AC83" s="412" t="str">
        <f t="shared" si="36"/>
        <v>Debt Manager - Non Supervisory</v>
      </c>
      <c r="AD83" s="406" t="str">
        <f t="shared" si="59"/>
        <v>51</v>
      </c>
      <c r="AE83" s="398" t="str">
        <f t="shared" si="50"/>
        <v>E</v>
      </c>
      <c r="AF83" s="403">
        <f t="shared" ca="1" si="51"/>
        <v>39.061</v>
      </c>
      <c r="AG83" s="403">
        <f t="shared" ca="1" si="52"/>
        <v>41.024999999999999</v>
      </c>
      <c r="AH83" s="403">
        <f t="shared" ca="1" si="53"/>
        <v>43.241999999999997</v>
      </c>
      <c r="AI83" s="403">
        <f t="shared" ca="1" si="54"/>
        <v>45.46</v>
      </c>
      <c r="AJ83" s="403">
        <f t="shared" ca="1" si="55"/>
        <v>47.781999999999996</v>
      </c>
      <c r="AK83" s="403">
        <f t="shared" ca="1" si="56"/>
        <v>50.689</v>
      </c>
      <c r="AL83" s="403">
        <f t="shared" ca="1" si="57"/>
        <v>53.595999999999997</v>
      </c>
    </row>
    <row r="84" spans="1:39" ht="15" hidden="1" customHeight="1">
      <c r="A84" s="259" t="s">
        <v>16</v>
      </c>
      <c r="B84" s="259" t="s">
        <v>487</v>
      </c>
      <c r="C84" s="259">
        <v>58</v>
      </c>
      <c r="D84" s="260" t="s">
        <v>486</v>
      </c>
      <c r="E84" s="265">
        <v>488</v>
      </c>
      <c r="F84" s="262">
        <v>10</v>
      </c>
      <c r="G84" s="285">
        <f t="shared" ca="1" si="39"/>
        <v>85681.238225435824</v>
      </c>
      <c r="H84" s="285">
        <f t="shared" ca="1" si="40"/>
        <v>90467.641639739333</v>
      </c>
      <c r="I84" s="285">
        <f t="shared" ca="1" si="41"/>
        <v>94992.408854547175</v>
      </c>
      <c r="J84" s="285">
        <f t="shared" ca="1" si="42"/>
        <v>99735.719247757268</v>
      </c>
      <c r="K84" s="285">
        <f t="shared" ca="1" si="43"/>
        <v>104743.74391339831</v>
      </c>
      <c r="L84" s="285">
        <f t="shared" ca="1" si="44"/>
        <v>110940.38635011253</v>
      </c>
      <c r="M84" s="285">
        <f t="shared" ca="1" si="45"/>
        <v>117137.02878682668</v>
      </c>
      <c r="N84" s="285"/>
      <c r="P84" s="409" t="str">
        <f t="shared" si="46"/>
        <v>03033C</v>
      </c>
      <c r="Q84" s="397" t="s">
        <v>826</v>
      </c>
      <c r="R84" s="409" t="str">
        <f t="shared" si="47"/>
        <v>Development Contracts Administrator</v>
      </c>
      <c r="S84" s="397">
        <f t="shared" si="58"/>
        <v>58</v>
      </c>
      <c r="T84" s="394" cm="1">
        <f t="array" aca="1" ref="T84" ca="1">IF($Q84="Y",VLOOKUP($P84,INDIRECT($Q$3),T$5,0)*INDIRECT($P$2),VLOOKUP($P84,INDIRECT($Q$3),T$5,0))</f>
        <v>85681.238225435824</v>
      </c>
      <c r="U84" s="394" cm="1">
        <f t="array" aca="1" ref="U84" ca="1">IF($Q84="Y",VLOOKUP($P84,INDIRECT($Q$3),U$5,0)*INDIRECT($P$2),VLOOKUP($P84,INDIRECT($Q$3),U$5,0))</f>
        <v>90467.641639739333</v>
      </c>
      <c r="V84" s="394" cm="1">
        <f t="array" aca="1" ref="V84" ca="1">IF($Q84="Y",VLOOKUP($P84,INDIRECT($Q$3),V$5,0)*INDIRECT($P$2),VLOOKUP($P84,INDIRECT($Q$3),V$5,0))</f>
        <v>94992.408854547175</v>
      </c>
      <c r="W84" s="394" cm="1">
        <f t="array" aca="1" ref="W84" ca="1">IF($Q84="Y",VLOOKUP($P84,INDIRECT($Q$3),W$5,0)*INDIRECT($P$2),VLOOKUP($P84,INDIRECT($Q$3),W$5,0))</f>
        <v>99735.719247757268</v>
      </c>
      <c r="X84" s="394" cm="1">
        <f t="array" aca="1" ref="X84" ca="1">IF($Q84="Y",VLOOKUP($P84,INDIRECT($Q$3),X$5,0)*INDIRECT($P$2),VLOOKUP($P84,INDIRECT($Q$3),X$5,0))</f>
        <v>104743.74391339831</v>
      </c>
      <c r="Y84" s="394" cm="1">
        <f t="array" aca="1" ref="Y84" ca="1">IF($Q84="Y",VLOOKUP($P84,INDIRECT($Q$3),Y$5,0)*INDIRECT($P$2),VLOOKUP($P84,INDIRECT($Q$3),Y$5,0))</f>
        <v>110940.38635011253</v>
      </c>
      <c r="Z84" s="394" cm="1">
        <f t="array" aca="1" ref="Z84" ca="1">IF($Q84="Y",VLOOKUP($P84,INDIRECT($Q$3),Z$5,0)*INDIRECT($P$2),VLOOKUP($P84,INDIRECT($Q$3),Z$5,0))</f>
        <v>117137.02878682668</v>
      </c>
      <c r="AA84" s="406" t="str">
        <f t="shared" si="48"/>
        <v>03033C</v>
      </c>
      <c r="AB84" s="406" t="str">
        <f t="shared" si="49"/>
        <v>Y</v>
      </c>
      <c r="AC84" s="412" t="str">
        <f t="shared" si="36"/>
        <v>Development Contracts Administrator</v>
      </c>
      <c r="AD84" s="406">
        <f t="shared" si="59"/>
        <v>58</v>
      </c>
      <c r="AE84" s="398" t="str">
        <f t="shared" si="50"/>
        <v>E</v>
      </c>
      <c r="AF84" s="403">
        <f t="shared" ca="1" si="51"/>
        <v>41.192999999999998</v>
      </c>
      <c r="AG84" s="403">
        <f t="shared" ca="1" si="52"/>
        <v>43.494999999999997</v>
      </c>
      <c r="AH84" s="403">
        <f t="shared" ca="1" si="53"/>
        <v>45.669999999999995</v>
      </c>
      <c r="AI84" s="403">
        <f t="shared" ca="1" si="54"/>
        <v>47.949999999999996</v>
      </c>
      <c r="AJ84" s="403">
        <f t="shared" ca="1" si="55"/>
        <v>50.357999999999997</v>
      </c>
      <c r="AK84" s="403">
        <f t="shared" ca="1" si="56"/>
        <v>53.336999999999996</v>
      </c>
      <c r="AL84" s="403">
        <f t="shared" ca="1" si="57"/>
        <v>56.315999999999995</v>
      </c>
    </row>
    <row r="85" spans="1:39" ht="15" hidden="1" customHeight="1">
      <c r="A85" s="259" t="s">
        <v>16</v>
      </c>
      <c r="B85" s="259" t="s">
        <v>71</v>
      </c>
      <c r="C85" s="259">
        <v>51</v>
      </c>
      <c r="D85" s="260" t="s">
        <v>72</v>
      </c>
      <c r="E85" s="265">
        <v>480</v>
      </c>
      <c r="F85" s="262">
        <v>10</v>
      </c>
      <c r="G85" s="285">
        <f t="shared" ca="1" si="39"/>
        <v>81245.735125750041</v>
      </c>
      <c r="H85" s="285">
        <f t="shared" ca="1" si="40"/>
        <v>85330.337910818082</v>
      </c>
      <c r="I85" s="285">
        <f t="shared" ca="1" si="41"/>
        <v>89941.291167812728</v>
      </c>
      <c r="J85" s="285">
        <f t="shared" ca="1" si="42"/>
        <v>94555.3224977426</v>
      </c>
      <c r="K85" s="285">
        <f t="shared" ca="1" si="43"/>
        <v>99384.818933139526</v>
      </c>
      <c r="L85" s="285">
        <f t="shared" ca="1" si="44"/>
        <v>105432.14627875082</v>
      </c>
      <c r="M85" s="285">
        <f t="shared" ca="1" si="45"/>
        <v>111479.4736243621</v>
      </c>
      <c r="N85" s="285"/>
      <c r="P85" s="409" t="str">
        <f t="shared" si="46"/>
        <v>52265C</v>
      </c>
      <c r="Q85" s="397" t="s">
        <v>826</v>
      </c>
      <c r="R85" s="409" t="str">
        <f t="shared" si="47"/>
        <v>Development Finance Analyst</v>
      </c>
      <c r="S85" s="397">
        <f t="shared" si="58"/>
        <v>51</v>
      </c>
      <c r="T85" s="394" cm="1">
        <f t="array" aca="1" ref="T85" ca="1">IF($Q85="Y",VLOOKUP($P85,INDIRECT($Q$3),T$5,0)*INDIRECT($P$2),VLOOKUP($P85,INDIRECT($Q$3),T$5,0))</f>
        <v>81245.735125750041</v>
      </c>
      <c r="U85" s="394" cm="1">
        <f t="array" aca="1" ref="U85" ca="1">IF($Q85="Y",VLOOKUP($P85,INDIRECT($Q$3),U$5,0)*INDIRECT($P$2),VLOOKUP($P85,INDIRECT($Q$3),U$5,0))</f>
        <v>85330.337910818082</v>
      </c>
      <c r="V85" s="394" cm="1">
        <f t="array" aca="1" ref="V85" ca="1">IF($Q85="Y",VLOOKUP($P85,INDIRECT($Q$3),V$5,0)*INDIRECT($P$2),VLOOKUP($P85,INDIRECT($Q$3),V$5,0))</f>
        <v>89941.291167812728</v>
      </c>
      <c r="W85" s="394" cm="1">
        <f t="array" aca="1" ref="W85" ca="1">IF($Q85="Y",VLOOKUP($P85,INDIRECT($Q$3),W$5,0)*INDIRECT($P$2),VLOOKUP($P85,INDIRECT($Q$3),W$5,0))</f>
        <v>94555.3224977426</v>
      </c>
      <c r="X85" s="394" cm="1">
        <f t="array" aca="1" ref="X85" ca="1">IF($Q85="Y",VLOOKUP($P85,INDIRECT($Q$3),X$5,0)*INDIRECT($P$2),VLOOKUP($P85,INDIRECT($Q$3),X$5,0))</f>
        <v>99384.818933139526</v>
      </c>
      <c r="Y85" s="394" cm="1">
        <f t="array" aca="1" ref="Y85" ca="1">IF($Q85="Y",VLOOKUP($P85,INDIRECT($Q$3),Y$5,0)*INDIRECT($P$2),VLOOKUP($P85,INDIRECT($Q$3),Y$5,0))</f>
        <v>105432.14627875082</v>
      </c>
      <c r="Z85" s="394" cm="1">
        <f t="array" aca="1" ref="Z85" ca="1">IF($Q85="Y",VLOOKUP($P85,INDIRECT($Q$3),Z$5,0)*INDIRECT($P$2),VLOOKUP($P85,INDIRECT($Q$3),Z$5,0))</f>
        <v>111479.4736243621</v>
      </c>
      <c r="AA85" s="406" t="str">
        <f t="shared" si="48"/>
        <v>52265C</v>
      </c>
      <c r="AB85" s="406" t="str">
        <f t="shared" si="49"/>
        <v>Y</v>
      </c>
      <c r="AC85" s="412" t="str">
        <f t="shared" si="36"/>
        <v>Development Finance Analyst</v>
      </c>
      <c r="AD85" s="406">
        <f t="shared" si="59"/>
        <v>51</v>
      </c>
      <c r="AE85" s="398" t="str">
        <f t="shared" si="50"/>
        <v>E</v>
      </c>
      <c r="AF85" s="403">
        <f t="shared" ca="1" si="51"/>
        <v>39.061</v>
      </c>
      <c r="AG85" s="403">
        <f t="shared" ca="1" si="52"/>
        <v>41.024999999999999</v>
      </c>
      <c r="AH85" s="403">
        <f t="shared" ca="1" si="53"/>
        <v>43.241999999999997</v>
      </c>
      <c r="AI85" s="403">
        <f t="shared" ca="1" si="54"/>
        <v>45.46</v>
      </c>
      <c r="AJ85" s="403">
        <f t="shared" ca="1" si="55"/>
        <v>47.781999999999996</v>
      </c>
      <c r="AK85" s="403">
        <f t="shared" ca="1" si="56"/>
        <v>50.689</v>
      </c>
      <c r="AL85" s="403">
        <f t="shared" ca="1" si="57"/>
        <v>53.595999999999997</v>
      </c>
    </row>
    <row r="86" spans="1:39" s="763" customFormat="1" ht="15" hidden="1" customHeight="1">
      <c r="A86" s="256" t="s">
        <v>16</v>
      </c>
      <c r="B86" s="256" t="s">
        <v>73</v>
      </c>
      <c r="C86" s="256">
        <v>98</v>
      </c>
      <c r="D86" s="276" t="s">
        <v>74</v>
      </c>
      <c r="E86" s="277">
        <v>523</v>
      </c>
      <c r="F86" s="278">
        <v>11</v>
      </c>
      <c r="G86" s="380">
        <f t="shared" ca="1" si="39"/>
        <v>88818.681031454224</v>
      </c>
      <c r="H86" s="380">
        <f t="shared" ca="1" si="40"/>
        <v>93493.504301855137</v>
      </c>
      <c r="I86" s="380">
        <f t="shared" ca="1" si="41"/>
        <v>98413.98241707198</v>
      </c>
      <c r="J86" s="380">
        <f t="shared" ca="1" si="42"/>
        <v>103593.43112062258</v>
      </c>
      <c r="K86" s="380">
        <f t="shared" ca="1" si="43"/>
        <v>109045.17231217075</v>
      </c>
      <c r="L86" s="380">
        <f t="shared" ca="1" si="44"/>
        <v>114961.22511244551</v>
      </c>
      <c r="M86" s="380">
        <f t="shared" ca="1" si="45"/>
        <v>120877.27791272022</v>
      </c>
      <c r="N86" s="380" t="s">
        <v>633</v>
      </c>
      <c r="O86" s="441"/>
      <c r="P86" s="451" t="str">
        <f t="shared" si="46"/>
        <v>52890C</v>
      </c>
      <c r="Q86" s="452" t="s">
        <v>826</v>
      </c>
      <c r="R86" s="451" t="str">
        <f t="shared" si="47"/>
        <v>Development Finance Specialist</v>
      </c>
      <c r="S86" s="452">
        <f t="shared" si="58"/>
        <v>98</v>
      </c>
      <c r="T86" s="453" cm="1">
        <f t="array" aca="1" ref="T86" ca="1">IF($Q86="Y",VLOOKUP($P86,INDIRECT($Q$3),T$5,0)*INDIRECT($P$2),VLOOKUP($P86,INDIRECT($Q$3),T$5,0))</f>
        <v>88818.681031454224</v>
      </c>
      <c r="U86" s="453" cm="1">
        <f t="array" aca="1" ref="U86" ca="1">IF($Q86="Y",VLOOKUP($P86,INDIRECT($Q$3),U$5,0)*INDIRECT($P$2),VLOOKUP($P86,INDIRECT($Q$3),U$5,0))</f>
        <v>93493.504301855137</v>
      </c>
      <c r="V86" s="453" cm="1">
        <f t="array" aca="1" ref="V86" ca="1">IF($Q86="Y",VLOOKUP($P86,INDIRECT($Q$3),V$5,0)*INDIRECT($P$2),VLOOKUP($P86,INDIRECT($Q$3),V$5,0))</f>
        <v>98413.98241707198</v>
      </c>
      <c r="W86" s="453" cm="1">
        <f t="array" aca="1" ref="W86" ca="1">IF($Q86="Y",VLOOKUP($P86,INDIRECT($Q$3),W$5,0)*INDIRECT($P$2),VLOOKUP($P86,INDIRECT($Q$3),W$5,0))</f>
        <v>103593.43112062258</v>
      </c>
      <c r="X86" s="453" cm="1">
        <f t="array" aca="1" ref="X86" ca="1">IF($Q86="Y",VLOOKUP($P86,INDIRECT($Q$3),X$5,0)*INDIRECT($P$2),VLOOKUP($P86,INDIRECT($Q$3),X$5,0))</f>
        <v>109045.17231217075</v>
      </c>
      <c r="Y86" s="453" cm="1">
        <f t="array" aca="1" ref="Y86" ca="1">IF($Q86="Y",VLOOKUP($P86,INDIRECT($Q$3),Y$5,0)*INDIRECT($P$2),VLOOKUP($P86,INDIRECT($Q$3),Y$5,0))</f>
        <v>114961.22511244551</v>
      </c>
      <c r="Z86" s="453" cm="1">
        <f t="array" aca="1" ref="Z86" ca="1">IF($Q86="Y",VLOOKUP($P86,INDIRECT($Q$3),Z$5,0)*INDIRECT($P$2),VLOOKUP($P86,INDIRECT($Q$3),Z$5,0))</f>
        <v>120877.27791272022</v>
      </c>
      <c r="AA86" s="452" t="str">
        <f t="shared" si="48"/>
        <v>52890C</v>
      </c>
      <c r="AB86" s="452" t="str">
        <f t="shared" si="49"/>
        <v>Y</v>
      </c>
      <c r="AC86" s="454" t="str">
        <f t="shared" si="36"/>
        <v>Development Finance Specialist</v>
      </c>
      <c r="AD86" s="452">
        <f t="shared" si="59"/>
        <v>98</v>
      </c>
      <c r="AE86" s="455" t="str">
        <f t="shared" si="50"/>
        <v>E</v>
      </c>
      <c r="AF86" s="453">
        <f t="shared" ca="1" si="51"/>
        <v>42.701999999999998</v>
      </c>
      <c r="AG86" s="453">
        <f t="shared" ca="1" si="52"/>
        <v>44.948999999999998</v>
      </c>
      <c r="AH86" s="453">
        <f t="shared" ca="1" si="53"/>
        <v>47.314999999999998</v>
      </c>
      <c r="AI86" s="453">
        <f t="shared" ca="1" si="54"/>
        <v>49.805</v>
      </c>
      <c r="AJ86" s="453">
        <f t="shared" ca="1" si="55"/>
        <v>52.425999999999995</v>
      </c>
      <c r="AK86" s="453">
        <f t="shared" ca="1" si="56"/>
        <v>55.269999999999996</v>
      </c>
      <c r="AL86" s="453">
        <f t="shared" ca="1" si="57"/>
        <v>58.114999999999995</v>
      </c>
      <c r="AM86" s="441"/>
    </row>
    <row r="87" spans="1:39" ht="15" hidden="1" customHeight="1">
      <c r="A87" s="259" t="s">
        <v>16</v>
      </c>
      <c r="B87" s="259" t="s">
        <v>75</v>
      </c>
      <c r="C87" s="259">
        <v>65</v>
      </c>
      <c r="D87" s="260" t="s">
        <v>76</v>
      </c>
      <c r="E87" s="265">
        <v>500</v>
      </c>
      <c r="F87" s="262">
        <v>11</v>
      </c>
      <c r="G87" s="285">
        <f t="shared" ca="1" si="39"/>
        <v>86912.467399533169</v>
      </c>
      <c r="H87" s="285">
        <f t="shared" ca="1" si="40"/>
        <v>91480.327635434413</v>
      </c>
      <c r="I87" s="285">
        <f t="shared" ca="1" si="41"/>
        <v>96266.731049737937</v>
      </c>
      <c r="J87" s="285">
        <f t="shared" ca="1" si="42"/>
        <v>101357.86368463057</v>
      </c>
      <c r="K87" s="285">
        <f t="shared" ca="1" si="43"/>
        <v>106673.69564379592</v>
      </c>
      <c r="L87" s="285">
        <f t="shared" ca="1" si="44"/>
        <v>113146.37034555506</v>
      </c>
      <c r="M87" s="285">
        <f t="shared" ca="1" si="45"/>
        <v>119619.04504731408</v>
      </c>
      <c r="N87" s="285"/>
      <c r="P87" s="409" t="str">
        <f t="shared" si="46"/>
        <v>52893C</v>
      </c>
      <c r="Q87" s="397" t="s">
        <v>826</v>
      </c>
      <c r="R87" s="409" t="str">
        <f t="shared" si="47"/>
        <v>Development Grants Coordinator</v>
      </c>
      <c r="S87" s="397">
        <f t="shared" si="58"/>
        <v>65</v>
      </c>
      <c r="T87" s="394" cm="1">
        <f t="array" aca="1" ref="T87" ca="1">IF($Q87="Y",VLOOKUP($P87,INDIRECT($Q$3),T$5,0)*INDIRECT($P$2),VLOOKUP($P87,INDIRECT($Q$3),T$5,0))</f>
        <v>86912.467399533169</v>
      </c>
      <c r="U87" s="394" cm="1">
        <f t="array" aca="1" ref="U87" ca="1">IF($Q87="Y",VLOOKUP($P87,INDIRECT($Q$3),U$5,0)*INDIRECT($P$2),VLOOKUP($P87,INDIRECT($Q$3),U$5,0))</f>
        <v>91480.327635434413</v>
      </c>
      <c r="V87" s="394" cm="1">
        <f t="array" aca="1" ref="V87" ca="1">IF($Q87="Y",VLOOKUP($P87,INDIRECT($Q$3),V$5,0)*INDIRECT($P$2),VLOOKUP($P87,INDIRECT($Q$3),V$5,0))</f>
        <v>96266.731049737937</v>
      </c>
      <c r="W87" s="394" cm="1">
        <f t="array" aca="1" ref="W87" ca="1">IF($Q87="Y",VLOOKUP($P87,INDIRECT($Q$3),W$5,0)*INDIRECT($P$2),VLOOKUP($P87,INDIRECT($Q$3),W$5,0))</f>
        <v>101357.86368463057</v>
      </c>
      <c r="X87" s="394" cm="1">
        <f t="array" aca="1" ref="X87" ca="1">IF($Q87="Y",VLOOKUP($P87,INDIRECT($Q$3),X$5,0)*INDIRECT($P$2),VLOOKUP($P87,INDIRECT($Q$3),X$5,0))</f>
        <v>106673.69564379592</v>
      </c>
      <c r="Y87" s="394" cm="1">
        <f t="array" aca="1" ref="Y87" ca="1">IF($Q87="Y",VLOOKUP($P87,INDIRECT($Q$3),Y$5,0)*INDIRECT($P$2),VLOOKUP($P87,INDIRECT($Q$3),Y$5,0))</f>
        <v>113146.37034555506</v>
      </c>
      <c r="Z87" s="394" cm="1">
        <f t="array" aca="1" ref="Z87" ca="1">IF($Q87="Y",VLOOKUP($P87,INDIRECT($Q$3),Z$5,0)*INDIRECT($P$2),VLOOKUP($P87,INDIRECT($Q$3),Z$5,0))</f>
        <v>119619.04504731408</v>
      </c>
      <c r="AA87" s="406" t="str">
        <f t="shared" si="48"/>
        <v>52893C</v>
      </c>
      <c r="AB87" s="406" t="str">
        <f t="shared" si="49"/>
        <v>Y</v>
      </c>
      <c r="AC87" s="412" t="str">
        <f t="shared" si="36"/>
        <v>Development Grants Coordinator</v>
      </c>
      <c r="AD87" s="406">
        <f t="shared" si="59"/>
        <v>65</v>
      </c>
      <c r="AE87" s="398" t="str">
        <f t="shared" si="50"/>
        <v>E</v>
      </c>
      <c r="AF87" s="403">
        <f t="shared" ca="1" si="51"/>
        <v>41.784999999999997</v>
      </c>
      <c r="AG87" s="403">
        <f t="shared" ca="1" si="52"/>
        <v>43.980999999999995</v>
      </c>
      <c r="AH87" s="403">
        <f t="shared" ca="1" si="53"/>
        <v>46.282999999999994</v>
      </c>
      <c r="AI87" s="403">
        <f t="shared" ca="1" si="54"/>
        <v>48.73</v>
      </c>
      <c r="AJ87" s="403">
        <f t="shared" ca="1" si="55"/>
        <v>51.285999999999994</v>
      </c>
      <c r="AK87" s="403">
        <f t="shared" ca="1" si="56"/>
        <v>54.397999999999996</v>
      </c>
      <c r="AL87" s="403">
        <f t="shared" ca="1" si="57"/>
        <v>57.51</v>
      </c>
    </row>
    <row r="88" spans="1:39" ht="15" hidden="1" customHeight="1">
      <c r="A88" s="259" t="s">
        <v>16</v>
      </c>
      <c r="B88" s="259" t="s">
        <v>77</v>
      </c>
      <c r="C88" s="259">
        <v>51</v>
      </c>
      <c r="D88" s="260" t="s">
        <v>485</v>
      </c>
      <c r="E88" s="265">
        <v>470</v>
      </c>
      <c r="F88" s="262">
        <v>10</v>
      </c>
      <c r="G88" s="285">
        <f t="shared" ca="1" si="39"/>
        <v>81245.735125750041</v>
      </c>
      <c r="H88" s="285">
        <f t="shared" ca="1" si="40"/>
        <v>85330.337910818082</v>
      </c>
      <c r="I88" s="285">
        <f t="shared" ca="1" si="41"/>
        <v>89941.291167812728</v>
      </c>
      <c r="J88" s="285">
        <f t="shared" ca="1" si="42"/>
        <v>94555.3224977426</v>
      </c>
      <c r="K88" s="285">
        <f t="shared" ca="1" si="43"/>
        <v>99384.818933139526</v>
      </c>
      <c r="L88" s="285">
        <f t="shared" ca="1" si="44"/>
        <v>105432.14627875082</v>
      </c>
      <c r="M88" s="285">
        <f t="shared" ca="1" si="45"/>
        <v>111479.4736243621</v>
      </c>
      <c r="N88" s="285"/>
      <c r="P88" s="409" t="str">
        <f t="shared" si="46"/>
        <v>52710C</v>
      </c>
      <c r="Q88" s="397" t="s">
        <v>826</v>
      </c>
      <c r="R88" s="409" t="str">
        <f t="shared" si="47"/>
        <v>Development Process Analyst</v>
      </c>
      <c r="S88" s="397">
        <f t="shared" si="58"/>
        <v>51</v>
      </c>
      <c r="T88" s="394" cm="1">
        <f t="array" aca="1" ref="T88" ca="1">IF($Q88="Y",VLOOKUP($P88,INDIRECT($Q$3),T$5,0)*INDIRECT($P$2),VLOOKUP($P88,INDIRECT($Q$3),T$5,0))</f>
        <v>81245.735125750041</v>
      </c>
      <c r="U88" s="394" cm="1">
        <f t="array" aca="1" ref="U88" ca="1">IF($Q88="Y",VLOOKUP($P88,INDIRECT($Q$3),U$5,0)*INDIRECT($P$2),VLOOKUP($P88,INDIRECT($Q$3),U$5,0))</f>
        <v>85330.337910818082</v>
      </c>
      <c r="V88" s="394" cm="1">
        <f t="array" aca="1" ref="V88" ca="1">IF($Q88="Y",VLOOKUP($P88,INDIRECT($Q$3),V$5,0)*INDIRECT($P$2),VLOOKUP($P88,INDIRECT($Q$3),V$5,0))</f>
        <v>89941.291167812728</v>
      </c>
      <c r="W88" s="394" cm="1">
        <f t="array" aca="1" ref="W88" ca="1">IF($Q88="Y",VLOOKUP($P88,INDIRECT($Q$3),W$5,0)*INDIRECT($P$2),VLOOKUP($P88,INDIRECT($Q$3),W$5,0))</f>
        <v>94555.3224977426</v>
      </c>
      <c r="X88" s="394" cm="1">
        <f t="array" aca="1" ref="X88" ca="1">IF($Q88="Y",VLOOKUP($P88,INDIRECT($Q$3),X$5,0)*INDIRECT($P$2),VLOOKUP($P88,INDIRECT($Q$3),X$5,0))</f>
        <v>99384.818933139526</v>
      </c>
      <c r="Y88" s="394" cm="1">
        <f t="array" aca="1" ref="Y88" ca="1">IF($Q88="Y",VLOOKUP($P88,INDIRECT($Q$3),Y$5,0)*INDIRECT($P$2),VLOOKUP($P88,INDIRECT($Q$3),Y$5,0))</f>
        <v>105432.14627875082</v>
      </c>
      <c r="Z88" s="394" cm="1">
        <f t="array" aca="1" ref="Z88" ca="1">IF($Q88="Y",VLOOKUP($P88,INDIRECT($Q$3),Z$5,0)*INDIRECT($P$2),VLOOKUP($P88,INDIRECT($Q$3),Z$5,0))</f>
        <v>111479.4736243621</v>
      </c>
      <c r="AA88" s="406" t="str">
        <f t="shared" si="48"/>
        <v>52710C</v>
      </c>
      <c r="AB88" s="406" t="str">
        <f t="shared" si="49"/>
        <v>Y</v>
      </c>
      <c r="AC88" s="412" t="str">
        <f t="shared" si="36"/>
        <v>Development Process Analyst</v>
      </c>
      <c r="AD88" s="406">
        <f t="shared" si="59"/>
        <v>51</v>
      </c>
      <c r="AE88" s="398" t="str">
        <f t="shared" si="50"/>
        <v>E</v>
      </c>
      <c r="AF88" s="403">
        <f t="shared" ca="1" si="51"/>
        <v>39.061</v>
      </c>
      <c r="AG88" s="403">
        <f t="shared" ca="1" si="52"/>
        <v>41.024999999999999</v>
      </c>
      <c r="AH88" s="403">
        <f t="shared" ca="1" si="53"/>
        <v>43.241999999999997</v>
      </c>
      <c r="AI88" s="403">
        <f t="shared" ca="1" si="54"/>
        <v>45.46</v>
      </c>
      <c r="AJ88" s="403">
        <f t="shared" ca="1" si="55"/>
        <v>47.781999999999996</v>
      </c>
      <c r="AK88" s="403">
        <f t="shared" ca="1" si="56"/>
        <v>50.689</v>
      </c>
      <c r="AL88" s="403">
        <f t="shared" ca="1" si="57"/>
        <v>53.595999999999997</v>
      </c>
    </row>
    <row r="89" spans="1:39" ht="15" hidden="1" customHeight="1">
      <c r="A89" s="259" t="s">
        <v>16</v>
      </c>
      <c r="B89" s="259" t="s">
        <v>1126</v>
      </c>
      <c r="C89" s="259" t="s">
        <v>235</v>
      </c>
      <c r="D89" s="260" t="s">
        <v>1127</v>
      </c>
      <c r="E89" s="265">
        <v>458</v>
      </c>
      <c r="F89" s="262">
        <v>10</v>
      </c>
      <c r="G89" s="285">
        <f t="shared" si="39"/>
        <v>81245.735125750041</v>
      </c>
      <c r="H89" s="285">
        <f t="shared" si="40"/>
        <v>85330.337910818082</v>
      </c>
      <c r="I89" s="285">
        <f t="shared" si="41"/>
        <v>89941.291167812728</v>
      </c>
      <c r="J89" s="285">
        <f t="shared" si="42"/>
        <v>94555.3224977426</v>
      </c>
      <c r="K89" s="285">
        <f t="shared" si="43"/>
        <v>99384.818933139526</v>
      </c>
      <c r="L89" s="285">
        <f t="shared" si="44"/>
        <v>105432.14627875082</v>
      </c>
      <c r="M89" s="285">
        <f t="shared" si="45"/>
        <v>111479.4736243621</v>
      </c>
      <c r="N89" s="285"/>
      <c r="P89" s="409" t="str">
        <f t="shared" si="46"/>
        <v>53117C</v>
      </c>
      <c r="Q89" s="397" t="s">
        <v>826</v>
      </c>
      <c r="R89" s="409" t="str">
        <f t="shared" si="47"/>
        <v>Digital Communications Coordinator</v>
      </c>
      <c r="S89" s="397" t="str">
        <f t="shared" si="58"/>
        <v>51</v>
      </c>
      <c r="T89" s="463">
        <v>81245.735125750041</v>
      </c>
      <c r="U89" s="463">
        <v>85330.337910818082</v>
      </c>
      <c r="V89" s="463">
        <v>89941.291167812728</v>
      </c>
      <c r="W89" s="463">
        <v>94555.3224977426</v>
      </c>
      <c r="X89" s="463">
        <v>99384.818933139526</v>
      </c>
      <c r="Y89" s="463">
        <v>105432.14627875082</v>
      </c>
      <c r="Z89" s="463">
        <v>111479.4736243621</v>
      </c>
      <c r="AA89" s="406" t="str">
        <f t="shared" si="48"/>
        <v>53117C</v>
      </c>
      <c r="AB89" s="406" t="str">
        <f t="shared" si="49"/>
        <v>Y</v>
      </c>
      <c r="AC89" s="412" t="str">
        <f t="shared" si="36"/>
        <v>Digital Communications Coordinator</v>
      </c>
      <c r="AD89" s="406" t="str">
        <f t="shared" si="59"/>
        <v>51</v>
      </c>
      <c r="AE89" s="398" t="str">
        <f t="shared" si="50"/>
        <v>E</v>
      </c>
      <c r="AF89" s="403">
        <f t="shared" si="51"/>
        <v>39.061</v>
      </c>
      <c r="AG89" s="403">
        <f t="shared" si="52"/>
        <v>41.024999999999999</v>
      </c>
      <c r="AH89" s="403">
        <f t="shared" si="53"/>
        <v>43.241999999999997</v>
      </c>
      <c r="AI89" s="403">
        <f t="shared" si="54"/>
        <v>45.46</v>
      </c>
      <c r="AJ89" s="403">
        <f t="shared" si="55"/>
        <v>47.781999999999996</v>
      </c>
      <c r="AK89" s="403">
        <f t="shared" si="56"/>
        <v>50.689</v>
      </c>
      <c r="AL89" s="403">
        <f t="shared" si="57"/>
        <v>53.595999999999997</v>
      </c>
    </row>
    <row r="90" spans="1:39" ht="15" hidden="1" customHeight="1">
      <c r="A90" s="259" t="s">
        <v>16</v>
      </c>
      <c r="B90" s="259" t="s">
        <v>79</v>
      </c>
      <c r="C90" s="259">
        <v>66</v>
      </c>
      <c r="D90" s="260" t="s">
        <v>80</v>
      </c>
      <c r="E90" s="265">
        <v>443</v>
      </c>
      <c r="F90" s="262">
        <v>9</v>
      </c>
      <c r="G90" s="285">
        <f t="shared" ca="1" si="39"/>
        <v>77719.861061814488</v>
      </c>
      <c r="H90" s="285">
        <f t="shared" ca="1" si="40"/>
        <v>81605.928142559322</v>
      </c>
      <c r="I90" s="285">
        <f t="shared" ca="1" si="41"/>
        <v>85687.332809847605</v>
      </c>
      <c r="J90" s="285">
        <f t="shared" ca="1" si="42"/>
        <v>89958.15900749783</v>
      </c>
      <c r="K90" s="285">
        <f t="shared" ca="1" si="43"/>
        <v>94470.201468791347</v>
      </c>
      <c r="L90" s="285">
        <f t="shared" ca="1" si="44"/>
        <v>99465.264653716047</v>
      </c>
      <c r="M90" s="285">
        <f t="shared" ca="1" si="45"/>
        <v>104460.32783864069</v>
      </c>
      <c r="N90" s="285"/>
      <c r="P90" s="409" t="str">
        <f t="shared" si="46"/>
        <v>52360C</v>
      </c>
      <c r="Q90" s="397" t="s">
        <v>826</v>
      </c>
      <c r="R90" s="409" t="str">
        <f t="shared" si="47"/>
        <v>Economic Development Specialist</v>
      </c>
      <c r="S90" s="397">
        <f t="shared" si="58"/>
        <v>66</v>
      </c>
      <c r="T90" s="394" cm="1">
        <f t="array" aca="1" ref="T90" ca="1">IF($Q90="Y",VLOOKUP($P90,INDIRECT($Q$3),T$5,0)*INDIRECT($P$2),VLOOKUP($P90,INDIRECT($Q$3),T$5,0))</f>
        <v>77719.861061814488</v>
      </c>
      <c r="U90" s="394" cm="1">
        <f t="array" aca="1" ref="U90" ca="1">IF($Q90="Y",VLOOKUP($P90,INDIRECT($Q$3),U$5,0)*INDIRECT($P$2),VLOOKUP($P90,INDIRECT($Q$3),U$5,0))</f>
        <v>81605.928142559322</v>
      </c>
      <c r="V90" s="394" cm="1">
        <f t="array" aca="1" ref="V90" ca="1">IF($Q90="Y",VLOOKUP($P90,INDIRECT($Q$3),V$5,0)*INDIRECT($P$2),VLOOKUP($P90,INDIRECT($Q$3),V$5,0))</f>
        <v>85687.332809847605</v>
      </c>
      <c r="W90" s="394" cm="1">
        <f t="array" aca="1" ref="W90" ca="1">IF($Q90="Y",VLOOKUP($P90,INDIRECT($Q$3),W$5,0)*INDIRECT($P$2),VLOOKUP($P90,INDIRECT($Q$3),W$5,0))</f>
        <v>89958.15900749783</v>
      </c>
      <c r="X90" s="394" cm="1">
        <f t="array" aca="1" ref="X90" ca="1">IF($Q90="Y",VLOOKUP($P90,INDIRECT($Q$3),X$5,0)*INDIRECT($P$2),VLOOKUP($P90,INDIRECT($Q$3),X$5,0))</f>
        <v>94470.201468791347</v>
      </c>
      <c r="Y90" s="394" cm="1">
        <f t="array" aca="1" ref="Y90" ca="1">IF($Q90="Y",VLOOKUP($P90,INDIRECT($Q$3),Y$5,0)*INDIRECT($P$2),VLOOKUP($P90,INDIRECT($Q$3),Y$5,0))</f>
        <v>99465.264653716047</v>
      </c>
      <c r="Z90" s="394" cm="1">
        <f t="array" aca="1" ref="Z90" ca="1">IF($Q90="Y",VLOOKUP($P90,INDIRECT($Q$3),Z$5,0)*INDIRECT($P$2),VLOOKUP($P90,INDIRECT($Q$3),Z$5,0))</f>
        <v>104460.32783864069</v>
      </c>
      <c r="AA90" s="406" t="str">
        <f t="shared" si="48"/>
        <v>52360C</v>
      </c>
      <c r="AB90" s="406" t="str">
        <f t="shared" si="49"/>
        <v>Y</v>
      </c>
      <c r="AC90" s="412" t="str">
        <f t="shared" si="36"/>
        <v>Economic Development Specialist</v>
      </c>
      <c r="AD90" s="406">
        <f t="shared" si="59"/>
        <v>66</v>
      </c>
      <c r="AE90" s="398" t="str">
        <f t="shared" si="50"/>
        <v>E</v>
      </c>
      <c r="AF90" s="403">
        <f t="shared" ca="1" si="51"/>
        <v>37.366</v>
      </c>
      <c r="AG90" s="403">
        <f t="shared" ca="1" si="52"/>
        <v>39.233999999999995</v>
      </c>
      <c r="AH90" s="403">
        <f t="shared" ca="1" si="53"/>
        <v>41.195999999999998</v>
      </c>
      <c r="AI90" s="403">
        <f t="shared" ca="1" si="54"/>
        <v>43.25</v>
      </c>
      <c r="AJ90" s="403">
        <f t="shared" ca="1" si="55"/>
        <v>45.418999999999997</v>
      </c>
      <c r="AK90" s="403">
        <f t="shared" ca="1" si="56"/>
        <v>47.82</v>
      </c>
      <c r="AL90" s="403">
        <f t="shared" ca="1" si="57"/>
        <v>50.221999999999994</v>
      </c>
    </row>
    <row r="91" spans="1:39" ht="15" hidden="1" customHeight="1">
      <c r="A91" s="259" t="s">
        <v>16</v>
      </c>
      <c r="B91" s="259" t="s">
        <v>407</v>
      </c>
      <c r="C91" s="259">
        <v>51</v>
      </c>
      <c r="D91" s="260" t="s">
        <v>498</v>
      </c>
      <c r="E91" s="265">
        <v>458</v>
      </c>
      <c r="F91" s="262">
        <v>10</v>
      </c>
      <c r="G91" s="285">
        <f t="shared" ca="1" si="39"/>
        <v>81245.735125750041</v>
      </c>
      <c r="H91" s="285">
        <f t="shared" ca="1" si="40"/>
        <v>85330.337910818082</v>
      </c>
      <c r="I91" s="285">
        <f t="shared" si="41"/>
        <v>89941.7</v>
      </c>
      <c r="J91" s="285">
        <f t="shared" ca="1" si="42"/>
        <v>94555.3224977426</v>
      </c>
      <c r="K91" s="285">
        <f t="shared" ca="1" si="43"/>
        <v>99384.818933139526</v>
      </c>
      <c r="L91" s="285">
        <f t="shared" si="44"/>
        <v>105433</v>
      </c>
      <c r="M91" s="285">
        <f t="shared" ca="1" si="45"/>
        <v>111479.4736243621</v>
      </c>
      <c r="N91" s="285"/>
      <c r="P91" s="409" t="str">
        <f t="shared" si="46"/>
        <v>52364C</v>
      </c>
      <c r="Q91" s="397" t="s">
        <v>826</v>
      </c>
      <c r="R91" s="409" t="str">
        <f t="shared" si="47"/>
        <v>Economic Research Analyst</v>
      </c>
      <c r="S91" s="397">
        <f t="shared" si="58"/>
        <v>51</v>
      </c>
      <c r="T91" s="394" cm="1">
        <f t="array" aca="1" ref="T91" ca="1">IF($Q91="Y",VLOOKUP($P91,INDIRECT($Q$3),T$5,0)*INDIRECT($P$2),VLOOKUP($P91,INDIRECT($Q$3),T$5,0))</f>
        <v>81245.735125750041</v>
      </c>
      <c r="U91" s="394" cm="1">
        <f t="array" aca="1" ref="U91" ca="1">IF($Q91="Y",VLOOKUP($P91,INDIRECT($Q$3),U$5,0)*INDIRECT($P$2),VLOOKUP($P91,INDIRECT($Q$3),U$5,0))</f>
        <v>85330.337910818082</v>
      </c>
      <c r="V91" s="463">
        <v>89941.7</v>
      </c>
      <c r="W91" s="394" cm="1">
        <f t="array" aca="1" ref="W91" ca="1">IF($Q91="Y",VLOOKUP($P91,INDIRECT($Q$3),W$5,0)*INDIRECT($P$2),VLOOKUP($P91,INDIRECT($Q$3),W$5,0))</f>
        <v>94555.3224977426</v>
      </c>
      <c r="X91" s="394" cm="1">
        <f t="array" aca="1" ref="X91" ca="1">IF($Q91="Y",VLOOKUP($P91,INDIRECT($Q$3),X$5,0)*INDIRECT($P$2),VLOOKUP($P91,INDIRECT($Q$3),X$5,0))</f>
        <v>99384.818933139526</v>
      </c>
      <c r="Y91" s="463">
        <v>105433</v>
      </c>
      <c r="Z91" s="394" cm="1">
        <f t="array" aca="1" ref="Z91" ca="1">IF($Q91="Y",VLOOKUP($P91,INDIRECT($Q$3),Z$5,0)*INDIRECT($P$2),VLOOKUP($P91,INDIRECT($Q$3),Z$5,0))</f>
        <v>111479.4736243621</v>
      </c>
      <c r="AA91" s="406" t="str">
        <f t="shared" si="48"/>
        <v>52364C</v>
      </c>
      <c r="AB91" s="406" t="str">
        <f t="shared" si="49"/>
        <v>Y</v>
      </c>
      <c r="AC91" s="412" t="str">
        <f t="shared" si="36"/>
        <v>Economic Research Analyst</v>
      </c>
      <c r="AD91" s="406">
        <f t="shared" si="59"/>
        <v>51</v>
      </c>
      <c r="AE91" s="398" t="str">
        <f t="shared" si="50"/>
        <v>E</v>
      </c>
      <c r="AF91" s="403">
        <f t="shared" ca="1" si="51"/>
        <v>39.061</v>
      </c>
      <c r="AG91" s="403">
        <f t="shared" ca="1" si="52"/>
        <v>41.024999999999999</v>
      </c>
      <c r="AH91" s="403">
        <f t="shared" si="53"/>
        <v>43.241999999999997</v>
      </c>
      <c r="AI91" s="403">
        <f t="shared" ca="1" si="54"/>
        <v>45.46</v>
      </c>
      <c r="AJ91" s="403">
        <f t="shared" ca="1" si="55"/>
        <v>47.781999999999996</v>
      </c>
      <c r="AK91" s="403">
        <f t="shared" si="56"/>
        <v>50.689</v>
      </c>
      <c r="AL91" s="403">
        <f t="shared" ca="1" si="57"/>
        <v>53.595999999999997</v>
      </c>
      <c r="AM91" s="59"/>
    </row>
    <row r="92" spans="1:39" ht="15" hidden="1" customHeight="1">
      <c r="A92" s="256" t="s">
        <v>16</v>
      </c>
      <c r="B92" s="256" t="s">
        <v>81</v>
      </c>
      <c r="C92" s="256">
        <v>72</v>
      </c>
      <c r="D92" s="276" t="s">
        <v>82</v>
      </c>
      <c r="E92" s="277">
        <v>465</v>
      </c>
      <c r="F92" s="278">
        <v>10</v>
      </c>
      <c r="G92" s="380">
        <f t="shared" ca="1" si="39"/>
        <v>81381.170334900773</v>
      </c>
      <c r="H92" s="380">
        <f t="shared" ca="1" si="40"/>
        <v>85681.238225435824</v>
      </c>
      <c r="I92" s="380">
        <f t="shared" ca="1" si="41"/>
        <v>90162.912419150234</v>
      </c>
      <c r="J92" s="380">
        <f t="shared" ca="1" si="42"/>
        <v>94903.144739425101</v>
      </c>
      <c r="K92" s="380">
        <f t="shared" ca="1" si="43"/>
        <v>99914.247478001402</v>
      </c>
      <c r="L92" s="380">
        <f t="shared" ca="1" si="44"/>
        <v>105952.73238686292</v>
      </c>
      <c r="M92" s="380">
        <f t="shared" ca="1" si="45"/>
        <v>111990.25548779622</v>
      </c>
      <c r="N92" s="380" t="s">
        <v>633</v>
      </c>
      <c r="P92" s="409" t="str">
        <f t="shared" si="46"/>
        <v>03943C</v>
      </c>
      <c r="Q92" s="397" t="s">
        <v>826</v>
      </c>
      <c r="R92" s="409" t="str">
        <f t="shared" si="47"/>
        <v>Emergency Management Assistant</v>
      </c>
      <c r="S92" s="397">
        <f t="shared" si="58"/>
        <v>72</v>
      </c>
      <c r="T92" s="394" cm="1">
        <f t="array" aca="1" ref="T92" ca="1">IF($Q92="Y",VLOOKUP($P92,INDIRECT($Q$3),T$5,0)*INDIRECT($P$2),VLOOKUP($P92,INDIRECT($Q$3),T$5,0))</f>
        <v>81381.170334900773</v>
      </c>
      <c r="U92" s="394" cm="1">
        <f t="array" aca="1" ref="U92" ca="1">IF($Q92="Y",VLOOKUP($P92,INDIRECT($Q$3),U$5,0)*INDIRECT($P$2),VLOOKUP($P92,INDIRECT($Q$3),U$5,0))</f>
        <v>85681.238225435824</v>
      </c>
      <c r="V92" s="394" cm="1">
        <f t="array" aca="1" ref="V92" ca="1">IF($Q92="Y",VLOOKUP($P92,INDIRECT($Q$3),V$5,0)*INDIRECT($P$2),VLOOKUP($P92,INDIRECT($Q$3),V$5,0))</f>
        <v>90162.912419150234</v>
      </c>
      <c r="W92" s="394" cm="1">
        <f t="array" aca="1" ref="W92" ca="1">IF($Q92="Y",VLOOKUP($P92,INDIRECT($Q$3),W$5,0)*INDIRECT($P$2),VLOOKUP($P92,INDIRECT($Q$3),W$5,0))</f>
        <v>94903.144739425101</v>
      </c>
      <c r="X92" s="394" cm="1">
        <f t="array" aca="1" ref="X92" ca="1">IF($Q92="Y",VLOOKUP($P92,INDIRECT($Q$3),X$5,0)*INDIRECT($P$2),VLOOKUP($P92,INDIRECT($Q$3),X$5,0))</f>
        <v>99914.247478001402</v>
      </c>
      <c r="Y92" s="394" cm="1">
        <f t="array" aca="1" ref="Y92" ca="1">IF($Q92="Y",VLOOKUP($P92,INDIRECT($Q$3),Y$5,0)*INDIRECT($P$2),VLOOKUP($P92,INDIRECT($Q$3),Y$5,0))</f>
        <v>105952.73238686292</v>
      </c>
      <c r="Z92" s="394" cm="1">
        <f t="array" aca="1" ref="Z92" ca="1">IF($Q92="Y",VLOOKUP($P92,INDIRECT($Q$3),Z$5,0)*INDIRECT($P$2),VLOOKUP($P92,INDIRECT($Q$3),Z$5,0))</f>
        <v>111990.25548779622</v>
      </c>
      <c r="AA92" s="406" t="str">
        <f t="shared" si="48"/>
        <v>03943C</v>
      </c>
      <c r="AB92" s="406" t="str">
        <f t="shared" si="49"/>
        <v>Y</v>
      </c>
      <c r="AC92" s="412" t="str">
        <f t="shared" si="36"/>
        <v>Emergency Management Assistant</v>
      </c>
      <c r="AD92" s="406">
        <f t="shared" si="59"/>
        <v>72</v>
      </c>
      <c r="AE92" s="398" t="str">
        <f t="shared" si="50"/>
        <v>E</v>
      </c>
      <c r="AF92" s="403">
        <f t="shared" ca="1" si="51"/>
        <v>39.125999999999998</v>
      </c>
      <c r="AG92" s="403">
        <f t="shared" ca="1" si="52"/>
        <v>41.192999999999998</v>
      </c>
      <c r="AH92" s="403">
        <f t="shared" ca="1" si="53"/>
        <v>43.347999999999999</v>
      </c>
      <c r="AI92" s="403">
        <f t="shared" ca="1" si="54"/>
        <v>45.626999999999995</v>
      </c>
      <c r="AJ92" s="403">
        <f t="shared" ca="1" si="55"/>
        <v>48.035999999999994</v>
      </c>
      <c r="AK92" s="403">
        <f t="shared" ca="1" si="56"/>
        <v>50.939</v>
      </c>
      <c r="AL92" s="403">
        <f t="shared" ca="1" si="57"/>
        <v>53.841999999999999</v>
      </c>
    </row>
    <row r="93" spans="1:39" ht="15" hidden="1" customHeight="1">
      <c r="A93" s="256" t="s">
        <v>16</v>
      </c>
      <c r="B93" s="256" t="s">
        <v>85</v>
      </c>
      <c r="C93" s="256">
        <v>99</v>
      </c>
      <c r="D93" s="276" t="s">
        <v>634</v>
      </c>
      <c r="E93" s="277">
        <v>415</v>
      </c>
      <c r="F93" s="278">
        <v>9</v>
      </c>
      <c r="G93" s="380">
        <f t="shared" ca="1" si="39"/>
        <v>74353.218788891987</v>
      </c>
      <c r="H93" s="380">
        <f t="shared" ca="1" si="40"/>
        <v>78268.881540909177</v>
      </c>
      <c r="I93" s="380">
        <f t="shared" ca="1" si="41"/>
        <v>82400.603466469896</v>
      </c>
      <c r="J93" s="380">
        <f t="shared" ca="1" si="42"/>
        <v>86702.505888474348</v>
      </c>
      <c r="K93" s="380">
        <f t="shared" ca="1" si="43"/>
        <v>91267.820558058171</v>
      </c>
      <c r="L93" s="380">
        <f t="shared" ca="1" si="44"/>
        <v>96790.831592555871</v>
      </c>
      <c r="M93" s="380">
        <f t="shared" ca="1" si="45"/>
        <v>102312.6352406599</v>
      </c>
      <c r="N93" s="380" t="s">
        <v>633</v>
      </c>
      <c r="P93" s="409" t="str">
        <f t="shared" si="46"/>
        <v>03947C</v>
      </c>
      <c r="Q93" s="397" t="s">
        <v>826</v>
      </c>
      <c r="R93" s="409" t="str">
        <f t="shared" si="47"/>
        <v>Emergency Management Grants and Training Specialist</v>
      </c>
      <c r="S93" s="397">
        <f t="shared" si="58"/>
        <v>99</v>
      </c>
      <c r="T93" s="394" cm="1">
        <f t="array" aca="1" ref="T93" ca="1">IF($Q93="Y",VLOOKUP($P93,INDIRECT($Q$3),T$5,0)*INDIRECT($P$2),VLOOKUP($P93,INDIRECT($Q$3),T$5,0))</f>
        <v>74353.218788891987</v>
      </c>
      <c r="U93" s="394" cm="1">
        <f t="array" aca="1" ref="U93" ca="1">IF($Q93="Y",VLOOKUP($P93,INDIRECT($Q$3),U$5,0)*INDIRECT($P$2),VLOOKUP($P93,INDIRECT($Q$3),U$5,0))</f>
        <v>78268.881540909177</v>
      </c>
      <c r="V93" s="394" cm="1">
        <f t="array" aca="1" ref="V93" ca="1">IF($Q93="Y",VLOOKUP($P93,INDIRECT($Q$3),V$5,0)*INDIRECT($P$2),VLOOKUP($P93,INDIRECT($Q$3),V$5,0))</f>
        <v>82400.603466469896</v>
      </c>
      <c r="W93" s="394" cm="1">
        <f t="array" aca="1" ref="W93" ca="1">IF($Q93="Y",VLOOKUP($P93,INDIRECT($Q$3),W$5,0)*INDIRECT($P$2),VLOOKUP($P93,INDIRECT($Q$3),W$5,0))</f>
        <v>86702.505888474348</v>
      </c>
      <c r="X93" s="394" cm="1">
        <f t="array" aca="1" ref="X93" ca="1">IF($Q93="Y",VLOOKUP($P93,INDIRECT($Q$3),X$5,0)*INDIRECT($P$2),VLOOKUP($P93,INDIRECT($Q$3),X$5,0))</f>
        <v>91267.820558058171</v>
      </c>
      <c r="Y93" s="394" cm="1">
        <f t="array" aca="1" ref="Y93" ca="1">IF($Q93="Y",VLOOKUP($P93,INDIRECT($Q$3),Y$5,0)*INDIRECT($P$2),VLOOKUP($P93,INDIRECT($Q$3),Y$5,0))</f>
        <v>96790.831592555871</v>
      </c>
      <c r="Z93" s="394" cm="1">
        <f t="array" aca="1" ref="Z93" ca="1">IF($Q93="Y",VLOOKUP($P93,INDIRECT($Q$3),Z$5,0)*INDIRECT($P$2),VLOOKUP($P93,INDIRECT($Q$3),Z$5,0))</f>
        <v>102312.6352406599</v>
      </c>
      <c r="AA93" s="406" t="str">
        <f t="shared" si="48"/>
        <v>03947C</v>
      </c>
      <c r="AB93" s="406" t="str">
        <f t="shared" si="49"/>
        <v>Y</v>
      </c>
      <c r="AC93" s="412" t="str">
        <f t="shared" si="36"/>
        <v>Emergency Management Grants and Training Specialist</v>
      </c>
      <c r="AD93" s="406">
        <f t="shared" si="59"/>
        <v>99</v>
      </c>
      <c r="AE93" s="398" t="str">
        <f t="shared" si="50"/>
        <v>E</v>
      </c>
      <c r="AF93" s="403">
        <f t="shared" ca="1" si="51"/>
        <v>35.747</v>
      </c>
      <c r="AG93" s="403">
        <f t="shared" ca="1" si="52"/>
        <v>37.629999999999995</v>
      </c>
      <c r="AH93" s="403">
        <f t="shared" ca="1" si="53"/>
        <v>39.616</v>
      </c>
      <c r="AI93" s="403">
        <f t="shared" ca="1" si="54"/>
        <v>41.683999999999997</v>
      </c>
      <c r="AJ93" s="403">
        <f t="shared" ca="1" si="55"/>
        <v>43.878999999999998</v>
      </c>
      <c r="AK93" s="403">
        <f t="shared" ca="1" si="56"/>
        <v>46.534999999999997</v>
      </c>
      <c r="AL93" s="403">
        <f t="shared" ca="1" si="57"/>
        <v>49.189</v>
      </c>
    </row>
    <row r="94" spans="1:39" ht="15" hidden="1" customHeight="1">
      <c r="A94" s="259" t="s">
        <v>16</v>
      </c>
      <c r="B94" s="262" t="s">
        <v>371</v>
      </c>
      <c r="C94" s="259">
        <v>58</v>
      </c>
      <c r="D94" s="268" t="s">
        <v>372</v>
      </c>
      <c r="E94" s="265">
        <v>493</v>
      </c>
      <c r="F94" s="262">
        <v>10</v>
      </c>
      <c r="G94" s="285">
        <f t="shared" ca="1" si="39"/>
        <v>85681.238225435824</v>
      </c>
      <c r="H94" s="285">
        <f t="shared" ca="1" si="40"/>
        <v>90467.641639739333</v>
      </c>
      <c r="I94" s="285">
        <f t="shared" ca="1" si="41"/>
        <v>94992.408854547175</v>
      </c>
      <c r="J94" s="285">
        <f t="shared" ca="1" si="42"/>
        <v>99735.719247757268</v>
      </c>
      <c r="K94" s="285">
        <f t="shared" ca="1" si="43"/>
        <v>104743.74391339831</v>
      </c>
      <c r="L94" s="285">
        <f t="shared" ca="1" si="44"/>
        <v>110940.38635011253</v>
      </c>
      <c r="M94" s="285">
        <f t="shared" ca="1" si="45"/>
        <v>117137.02878682668</v>
      </c>
      <c r="N94" s="285"/>
      <c r="P94" s="409" t="str">
        <f t="shared" si="46"/>
        <v>03948C</v>
      </c>
      <c r="Q94" s="397" t="s">
        <v>826</v>
      </c>
      <c r="R94" s="409" t="str">
        <f t="shared" si="47"/>
        <v>Emergency Management Operations Administrator</v>
      </c>
      <c r="S94" s="397">
        <f t="shared" si="58"/>
        <v>58</v>
      </c>
      <c r="T94" s="394" cm="1">
        <f t="array" aca="1" ref="T94" ca="1">IF($Q94="Y",VLOOKUP($P94,INDIRECT($Q$3),T$5,0)*INDIRECT($P$2),VLOOKUP($P94,INDIRECT($Q$3),T$5,0))</f>
        <v>85681.238225435824</v>
      </c>
      <c r="U94" s="394" cm="1">
        <f t="array" aca="1" ref="U94" ca="1">IF($Q94="Y",VLOOKUP($P94,INDIRECT($Q$3),U$5,0)*INDIRECT($P$2),VLOOKUP($P94,INDIRECT($Q$3),U$5,0))</f>
        <v>90467.641639739333</v>
      </c>
      <c r="V94" s="394" cm="1">
        <f t="array" aca="1" ref="V94" ca="1">IF($Q94="Y",VLOOKUP($P94,INDIRECT($Q$3),V$5,0)*INDIRECT($P$2),VLOOKUP($P94,INDIRECT($Q$3),V$5,0))</f>
        <v>94992.408854547175</v>
      </c>
      <c r="W94" s="394" cm="1">
        <f t="array" aca="1" ref="W94" ca="1">IF($Q94="Y",VLOOKUP($P94,INDIRECT($Q$3),W$5,0)*INDIRECT($P$2),VLOOKUP($P94,INDIRECT($Q$3),W$5,0))</f>
        <v>99735.719247757268</v>
      </c>
      <c r="X94" s="394" cm="1">
        <f t="array" aca="1" ref="X94" ca="1">IF($Q94="Y",VLOOKUP($P94,INDIRECT($Q$3),X$5,0)*INDIRECT($P$2),VLOOKUP($P94,INDIRECT($Q$3),X$5,0))</f>
        <v>104743.74391339831</v>
      </c>
      <c r="Y94" s="394" cm="1">
        <f t="array" aca="1" ref="Y94" ca="1">IF($Q94="Y",VLOOKUP($P94,INDIRECT($Q$3),Y$5,0)*INDIRECT($P$2),VLOOKUP($P94,INDIRECT($Q$3),Y$5,0))</f>
        <v>110940.38635011253</v>
      </c>
      <c r="Z94" s="394" cm="1">
        <f t="array" aca="1" ref="Z94" ca="1">IF($Q94="Y",VLOOKUP($P94,INDIRECT($Q$3),Z$5,0)*INDIRECT($P$2),VLOOKUP($P94,INDIRECT($Q$3),Z$5,0))</f>
        <v>117137.02878682668</v>
      </c>
      <c r="AA94" s="406" t="str">
        <f t="shared" si="48"/>
        <v>03948C</v>
      </c>
      <c r="AB94" s="406" t="str">
        <f t="shared" si="49"/>
        <v>Y</v>
      </c>
      <c r="AC94" s="412" t="str">
        <f t="shared" si="36"/>
        <v>Emergency Management Operations Administrator</v>
      </c>
      <c r="AD94" s="406">
        <f t="shared" si="59"/>
        <v>58</v>
      </c>
      <c r="AE94" s="398" t="str">
        <f t="shared" si="50"/>
        <v>E</v>
      </c>
      <c r="AF94" s="403">
        <f t="shared" ca="1" si="51"/>
        <v>41.192999999999998</v>
      </c>
      <c r="AG94" s="403">
        <f t="shared" ca="1" si="52"/>
        <v>43.494999999999997</v>
      </c>
      <c r="AH94" s="403">
        <f t="shared" ca="1" si="53"/>
        <v>45.669999999999995</v>
      </c>
      <c r="AI94" s="403">
        <f t="shared" ca="1" si="54"/>
        <v>47.949999999999996</v>
      </c>
      <c r="AJ94" s="403">
        <f t="shared" ca="1" si="55"/>
        <v>50.357999999999997</v>
      </c>
      <c r="AK94" s="403">
        <f t="shared" ca="1" si="56"/>
        <v>53.336999999999996</v>
      </c>
      <c r="AL94" s="403">
        <f t="shared" ca="1" si="57"/>
        <v>56.315999999999995</v>
      </c>
      <c r="AM94" s="23"/>
    </row>
    <row r="95" spans="1:39" ht="15" hidden="1" customHeight="1">
      <c r="A95" s="259" t="s">
        <v>16</v>
      </c>
      <c r="B95" s="262" t="s">
        <v>381</v>
      </c>
      <c r="C95" s="259">
        <v>109</v>
      </c>
      <c r="D95" s="268" t="s">
        <v>380</v>
      </c>
      <c r="E95" s="265">
        <v>508</v>
      </c>
      <c r="F95" s="262">
        <v>11</v>
      </c>
      <c r="G95" s="285">
        <f t="shared" ca="1" si="39"/>
        <v>95031.52304348498</v>
      </c>
      <c r="H95" s="285">
        <f t="shared" ca="1" si="40"/>
        <v>98991.688183185994</v>
      </c>
      <c r="I95" s="285">
        <f t="shared" ca="1" si="41"/>
        <v>103116.34185748541</v>
      </c>
      <c r="J95" s="285">
        <f t="shared" ca="1" si="42"/>
        <v>107412.39534934956</v>
      </c>
      <c r="K95" s="285">
        <f t="shared" ca="1" si="43"/>
        <v>111888.142198338</v>
      </c>
      <c r="L95" s="285">
        <f t="shared" ca="1" si="44"/>
        <v>116550.49368741702</v>
      </c>
      <c r="M95" s="285">
        <f t="shared" ca="1" si="45"/>
        <v>121407.74335614634</v>
      </c>
      <c r="N95" s="285"/>
      <c r="P95" s="409" t="str">
        <f t="shared" si="46"/>
        <v>03949C</v>
      </c>
      <c r="Q95" s="397" t="s">
        <v>826</v>
      </c>
      <c r="R95" s="409" t="str">
        <f t="shared" si="47"/>
        <v>Emergency Management Planning Administrator</v>
      </c>
      <c r="S95" s="397">
        <f t="shared" si="58"/>
        <v>109</v>
      </c>
      <c r="T95" s="394" cm="1">
        <f t="array" aca="1" ref="T95" ca="1">IF($Q95="Y",VLOOKUP($P95,INDIRECT($Q$3),T$5,0)*INDIRECT($P$2),VLOOKUP($P95,INDIRECT($Q$3),T$5,0))</f>
        <v>95031.52304348498</v>
      </c>
      <c r="U95" s="394" cm="1">
        <f t="array" aca="1" ref="U95" ca="1">IF($Q95="Y",VLOOKUP($P95,INDIRECT($Q$3),U$5,0)*INDIRECT($P$2),VLOOKUP($P95,INDIRECT($Q$3),U$5,0))</f>
        <v>98991.688183185994</v>
      </c>
      <c r="V95" s="394" cm="1">
        <f t="array" aca="1" ref="V95" ca="1">IF($Q95="Y",VLOOKUP($P95,INDIRECT($Q$3),V$5,0)*INDIRECT($P$2),VLOOKUP($P95,INDIRECT($Q$3),V$5,0))</f>
        <v>103116.34185748541</v>
      </c>
      <c r="W95" s="394" cm="1">
        <f t="array" aca="1" ref="W95" ca="1">IF($Q95="Y",VLOOKUP($P95,INDIRECT($Q$3),W$5,0)*INDIRECT($P$2),VLOOKUP($P95,INDIRECT($Q$3),W$5,0))</f>
        <v>107412.39534934956</v>
      </c>
      <c r="X95" s="394" cm="1">
        <f t="array" aca="1" ref="X95" ca="1">IF($Q95="Y",VLOOKUP($P95,INDIRECT($Q$3),X$5,0)*INDIRECT($P$2),VLOOKUP($P95,INDIRECT($Q$3),X$5,0))</f>
        <v>111888.142198338</v>
      </c>
      <c r="Y95" s="394" cm="1">
        <f t="array" aca="1" ref="Y95" ca="1">IF($Q95="Y",VLOOKUP($P95,INDIRECT($Q$3),Y$5,0)*INDIRECT($P$2),VLOOKUP($P95,INDIRECT($Q$3),Y$5,0))</f>
        <v>116550.49368741702</v>
      </c>
      <c r="Z95" s="394" cm="1">
        <f t="array" aca="1" ref="Z95" ca="1">IF($Q95="Y",VLOOKUP($P95,INDIRECT($Q$3),Z$5,0)*INDIRECT($P$2),VLOOKUP($P95,INDIRECT($Q$3),Z$5,0))</f>
        <v>121407.74335614634</v>
      </c>
      <c r="AA95" s="406" t="str">
        <f t="shared" si="48"/>
        <v>03949C</v>
      </c>
      <c r="AB95" s="406" t="str">
        <f t="shared" si="49"/>
        <v>Y</v>
      </c>
      <c r="AC95" s="412" t="str">
        <f t="shared" si="36"/>
        <v>Emergency Management Planning Administrator</v>
      </c>
      <c r="AD95" s="406">
        <f t="shared" si="59"/>
        <v>109</v>
      </c>
      <c r="AE95" s="398" t="str">
        <f t="shared" si="50"/>
        <v>E</v>
      </c>
      <c r="AF95" s="403">
        <f t="shared" ca="1" si="51"/>
        <v>45.689</v>
      </c>
      <c r="AG95" s="403">
        <f t="shared" ca="1" si="52"/>
        <v>47.592999999999996</v>
      </c>
      <c r="AH95" s="403">
        <f t="shared" ca="1" si="53"/>
        <v>49.576000000000001</v>
      </c>
      <c r="AI95" s="403">
        <f t="shared" ca="1" si="54"/>
        <v>51.640999999999998</v>
      </c>
      <c r="AJ95" s="403">
        <f t="shared" ca="1" si="55"/>
        <v>53.792999999999999</v>
      </c>
      <c r="AK95" s="403">
        <f t="shared" ca="1" si="56"/>
        <v>56.033999999999999</v>
      </c>
      <c r="AL95" s="403">
        <f t="shared" ca="1" si="57"/>
        <v>58.37</v>
      </c>
    </row>
    <row r="96" spans="1:39" ht="15" hidden="1" customHeight="1">
      <c r="A96" s="256" t="s">
        <v>16</v>
      </c>
      <c r="B96" s="256" t="s">
        <v>83</v>
      </c>
      <c r="C96" s="256">
        <v>98</v>
      </c>
      <c r="D96" s="727" t="s">
        <v>499</v>
      </c>
      <c r="E96" s="277">
        <v>520</v>
      </c>
      <c r="F96" s="735">
        <v>11</v>
      </c>
      <c r="G96" s="380">
        <f t="shared" ca="1" si="39"/>
        <v>88818.681031454224</v>
      </c>
      <c r="H96" s="380">
        <f t="shared" ca="1" si="40"/>
        <v>93493.504301855137</v>
      </c>
      <c r="I96" s="380">
        <f t="shared" ca="1" si="41"/>
        <v>98413.98241707198</v>
      </c>
      <c r="J96" s="380">
        <f t="shared" ca="1" si="42"/>
        <v>103593.43112062258</v>
      </c>
      <c r="K96" s="380">
        <f t="shared" ca="1" si="43"/>
        <v>109045.17231217075</v>
      </c>
      <c r="L96" s="380">
        <f t="shared" ca="1" si="44"/>
        <v>114961.22511244551</v>
      </c>
      <c r="M96" s="380">
        <f t="shared" ca="1" si="45"/>
        <v>120877.27791272022</v>
      </c>
      <c r="N96" s="380" t="s">
        <v>633</v>
      </c>
      <c r="P96" s="409" t="str">
        <f t="shared" si="46"/>
        <v>03957C</v>
      </c>
      <c r="Q96" s="397" t="s">
        <v>826</v>
      </c>
      <c r="R96" s="409" t="str">
        <f t="shared" si="47"/>
        <v>Emergency Management Training Manager</v>
      </c>
      <c r="S96" s="397">
        <f t="shared" si="58"/>
        <v>98</v>
      </c>
      <c r="T96" s="394" cm="1">
        <f t="array" aca="1" ref="T96" ca="1">IF($Q96="Y",VLOOKUP($P96,INDIRECT($Q$3),T$5,0)*INDIRECT($P$2),VLOOKUP($P96,INDIRECT($Q$3),T$5,0))</f>
        <v>88818.681031454224</v>
      </c>
      <c r="U96" s="394" cm="1">
        <f t="array" aca="1" ref="U96" ca="1">IF($Q96="Y",VLOOKUP($P96,INDIRECT($Q$3),U$5,0)*INDIRECT($P$2),VLOOKUP($P96,INDIRECT($Q$3),U$5,0))</f>
        <v>93493.504301855137</v>
      </c>
      <c r="V96" s="394" cm="1">
        <f t="array" aca="1" ref="V96" ca="1">IF($Q96="Y",VLOOKUP($P96,INDIRECT($Q$3),V$5,0)*INDIRECT($P$2),VLOOKUP($P96,INDIRECT($Q$3),V$5,0))</f>
        <v>98413.98241707198</v>
      </c>
      <c r="W96" s="394" cm="1">
        <f t="array" aca="1" ref="W96" ca="1">IF($Q96="Y",VLOOKUP($P96,INDIRECT($Q$3),W$5,0)*INDIRECT($P$2),VLOOKUP($P96,INDIRECT($Q$3),W$5,0))</f>
        <v>103593.43112062258</v>
      </c>
      <c r="X96" s="394" cm="1">
        <f t="array" aca="1" ref="X96" ca="1">IF($Q96="Y",VLOOKUP($P96,INDIRECT($Q$3),X$5,0)*INDIRECT($P$2),VLOOKUP($P96,INDIRECT($Q$3),X$5,0))</f>
        <v>109045.17231217075</v>
      </c>
      <c r="Y96" s="394" cm="1">
        <f t="array" aca="1" ref="Y96" ca="1">IF($Q96="Y",VLOOKUP($P96,INDIRECT($Q$3),Y$5,0)*INDIRECT($P$2),VLOOKUP($P96,INDIRECT($Q$3),Y$5,0))</f>
        <v>114961.22511244551</v>
      </c>
      <c r="Z96" s="394" cm="1">
        <f t="array" aca="1" ref="Z96" ca="1">IF($Q96="Y",VLOOKUP($P96,INDIRECT($Q$3),Z$5,0)*INDIRECT($P$2),VLOOKUP($P96,INDIRECT($Q$3),Z$5,0))</f>
        <v>120877.27791272022</v>
      </c>
      <c r="AA96" s="406" t="str">
        <f t="shared" si="48"/>
        <v>03957C</v>
      </c>
      <c r="AB96" s="406" t="str">
        <f t="shared" si="49"/>
        <v>Y</v>
      </c>
      <c r="AC96" s="412" t="str">
        <f t="shared" si="36"/>
        <v>Emergency Management Training Manager</v>
      </c>
      <c r="AD96" s="406">
        <f t="shared" si="59"/>
        <v>98</v>
      </c>
      <c r="AE96" s="398" t="str">
        <f t="shared" si="50"/>
        <v>E</v>
      </c>
      <c r="AF96" s="403">
        <f t="shared" ca="1" si="51"/>
        <v>42.701999999999998</v>
      </c>
      <c r="AG96" s="403">
        <f t="shared" ca="1" si="52"/>
        <v>44.948999999999998</v>
      </c>
      <c r="AH96" s="403">
        <f t="shared" ca="1" si="53"/>
        <v>47.314999999999998</v>
      </c>
      <c r="AI96" s="403">
        <f t="shared" ca="1" si="54"/>
        <v>49.805</v>
      </c>
      <c r="AJ96" s="403">
        <f t="shared" ca="1" si="55"/>
        <v>52.425999999999995</v>
      </c>
      <c r="AK96" s="403">
        <f t="shared" ca="1" si="56"/>
        <v>55.269999999999996</v>
      </c>
      <c r="AL96" s="403">
        <f t="shared" ca="1" si="57"/>
        <v>58.114999999999995</v>
      </c>
    </row>
    <row r="97" spans="1:38" ht="15" hidden="1" customHeight="1">
      <c r="A97" s="259" t="s">
        <v>16</v>
      </c>
      <c r="B97" s="259" t="s">
        <v>1008</v>
      </c>
      <c r="C97" s="259" t="s">
        <v>20</v>
      </c>
      <c r="D97" s="268" t="s">
        <v>1009</v>
      </c>
      <c r="E97" s="265">
        <v>391</v>
      </c>
      <c r="F97" s="280">
        <v>8</v>
      </c>
      <c r="G97" s="285">
        <f t="shared" ca="1" si="39"/>
        <v>67191.254103428611</v>
      </c>
      <c r="H97" s="285">
        <f t="shared" ca="1" si="40"/>
        <v>70838.770531692062</v>
      </c>
      <c r="I97" s="285">
        <f t="shared" ca="1" si="41"/>
        <v>74529.3799810489</v>
      </c>
      <c r="J97" s="285">
        <f t="shared" ca="1" si="42"/>
        <v>78521.640578059625</v>
      </c>
      <c r="K97" s="285">
        <f t="shared" ca="1" si="43"/>
        <v>82652.414457156294</v>
      </c>
      <c r="L97" s="285">
        <f t="shared" ca="1" si="44"/>
        <v>87778.235050233518</v>
      </c>
      <c r="M97" s="285">
        <f t="shared" ca="1" si="45"/>
        <v>92904.05564331077</v>
      </c>
      <c r="N97" s="285"/>
      <c r="P97" s="409" t="s">
        <v>1008</v>
      </c>
      <c r="Q97" s="397" t="s">
        <v>826</v>
      </c>
      <c r="R97" s="409" t="str">
        <f t="shared" si="47"/>
        <v>Emergency Preparedness Specialist - Volunteer &amp; Collaborations Coordinator</v>
      </c>
      <c r="S97" s="397" t="str">
        <f t="shared" si="58"/>
        <v>33B</v>
      </c>
      <c r="T97" s="394" cm="1">
        <f t="array" aca="1" ref="T97" ca="1">IF($Q97="Y",VLOOKUP($P97,INDIRECT($Q$3),T$5,0)*INDIRECT($P$2),VLOOKUP($P97,INDIRECT($Q$3),T$5,0))</f>
        <v>67191.254103428611</v>
      </c>
      <c r="U97" s="394" cm="1">
        <f t="array" aca="1" ref="U97" ca="1">IF($Q97="Y",VLOOKUP($P97,INDIRECT($Q$3),U$5,0)*INDIRECT($P$2),VLOOKUP($P97,INDIRECT($Q$3),U$5,0))</f>
        <v>70838.770531692062</v>
      </c>
      <c r="V97" s="394" cm="1">
        <f t="array" aca="1" ref="V97" ca="1">IF($Q97="Y",VLOOKUP($P97,INDIRECT($Q$3),V$5,0)*INDIRECT($P$2),VLOOKUP($P97,INDIRECT($Q$3),V$5,0))</f>
        <v>74529.3799810489</v>
      </c>
      <c r="W97" s="394" cm="1">
        <f t="array" aca="1" ref="W97" ca="1">IF($Q97="Y",VLOOKUP($P97,INDIRECT($Q$3),W$5,0)*INDIRECT($P$2),VLOOKUP($P97,INDIRECT($Q$3),W$5,0))</f>
        <v>78521.640578059625</v>
      </c>
      <c r="X97" s="394" cm="1">
        <f t="array" aca="1" ref="X97" ca="1">IF($Q97="Y",VLOOKUP($P97,INDIRECT($Q$3),X$5,0)*INDIRECT($P$2),VLOOKUP($P97,INDIRECT($Q$3),X$5,0))</f>
        <v>82652.414457156294</v>
      </c>
      <c r="Y97" s="394" cm="1">
        <f t="array" aca="1" ref="Y97" ca="1">IF($Q97="Y",VLOOKUP($P97,INDIRECT($Q$3),Y$5,0)*INDIRECT($P$2),VLOOKUP($P97,INDIRECT($Q$3),Y$5,0))</f>
        <v>87778.235050233518</v>
      </c>
      <c r="Z97" s="394" cm="1">
        <f t="array" aca="1" ref="Z97" ca="1">IF($Q97="Y",VLOOKUP($P97,INDIRECT($Q$3),Z$5,0)*INDIRECT($P$2),VLOOKUP($P97,INDIRECT($Q$3),Z$5,0))</f>
        <v>92904.05564331077</v>
      </c>
      <c r="AA97" s="406" t="s">
        <v>1008</v>
      </c>
      <c r="AB97" s="406" t="str">
        <f t="shared" si="49"/>
        <v>Y</v>
      </c>
      <c r="AC97" s="412" t="str">
        <f t="shared" si="36"/>
        <v>Emergency Preparedness Specialist - Volunteer &amp; Collaborations Coordinator</v>
      </c>
      <c r="AD97" s="406" t="str">
        <f t="shared" si="59"/>
        <v>33B</v>
      </c>
      <c r="AE97" s="398" t="str">
        <f t="shared" si="50"/>
        <v>E</v>
      </c>
      <c r="AF97" s="403">
        <f t="shared" ca="1" si="51"/>
        <v>32.303999999999995</v>
      </c>
      <c r="AG97" s="403">
        <f t="shared" ca="1" si="52"/>
        <v>34.058</v>
      </c>
      <c r="AH97" s="403">
        <f t="shared" ca="1" si="53"/>
        <v>35.832000000000001</v>
      </c>
      <c r="AI97" s="403">
        <f t="shared" ca="1" si="54"/>
        <v>37.750999999999998</v>
      </c>
      <c r="AJ97" s="403">
        <f t="shared" ca="1" si="55"/>
        <v>39.736999999999995</v>
      </c>
      <c r="AK97" s="403">
        <f t="shared" ca="1" si="56"/>
        <v>42.201999999999998</v>
      </c>
      <c r="AL97" s="403">
        <f t="shared" ca="1" si="57"/>
        <v>44.665999999999997</v>
      </c>
    </row>
    <row r="98" spans="1:38" ht="15" hidden="1" customHeight="1">
      <c r="A98" s="259" t="s">
        <v>16</v>
      </c>
      <c r="B98" s="262" t="s">
        <v>88</v>
      </c>
      <c r="C98" s="259" t="s">
        <v>20</v>
      </c>
      <c r="D98" s="268" t="s">
        <v>89</v>
      </c>
      <c r="E98" s="265">
        <v>393</v>
      </c>
      <c r="F98" s="262">
        <v>8</v>
      </c>
      <c r="G98" s="285">
        <f t="shared" ca="1" si="39"/>
        <v>67191.254103428611</v>
      </c>
      <c r="H98" s="285">
        <f t="shared" ca="1" si="40"/>
        <v>70838.770531692062</v>
      </c>
      <c r="I98" s="285">
        <f t="shared" ca="1" si="41"/>
        <v>74529.3799810489</v>
      </c>
      <c r="J98" s="285">
        <f t="shared" ca="1" si="42"/>
        <v>78521.640578059625</v>
      </c>
      <c r="K98" s="285">
        <f t="shared" ca="1" si="43"/>
        <v>82652.414457156294</v>
      </c>
      <c r="L98" s="285">
        <f t="shared" ca="1" si="44"/>
        <v>87778.235050233518</v>
      </c>
      <c r="M98" s="285">
        <f t="shared" ca="1" si="45"/>
        <v>92904.05564331077</v>
      </c>
      <c r="N98" s="285"/>
      <c r="P98" s="409" t="str">
        <f t="shared" ref="P98:P162" si="60">B98</f>
        <v>03959C</v>
      </c>
      <c r="Q98" s="397" t="s">
        <v>826</v>
      </c>
      <c r="R98" s="409" t="str">
        <f t="shared" si="47"/>
        <v>Employment Equity Analyst</v>
      </c>
      <c r="S98" s="397" t="str">
        <f t="shared" si="58"/>
        <v>33B</v>
      </c>
      <c r="T98" s="394" cm="1">
        <f t="array" aca="1" ref="T98" ca="1">IF($Q98="Y",VLOOKUP($P98,INDIRECT($Q$3),T$5,0)*INDIRECT($P$2),VLOOKUP($P98,INDIRECT($Q$3),T$5,0))</f>
        <v>67191.254103428611</v>
      </c>
      <c r="U98" s="394" cm="1">
        <f t="array" aca="1" ref="U98" ca="1">IF($Q98="Y",VLOOKUP($P98,INDIRECT($Q$3),U$5,0)*INDIRECT($P$2),VLOOKUP($P98,INDIRECT($Q$3),U$5,0))</f>
        <v>70838.770531692062</v>
      </c>
      <c r="V98" s="394" cm="1">
        <f t="array" aca="1" ref="V98" ca="1">IF($Q98="Y",VLOOKUP($P98,INDIRECT($Q$3),V$5,0)*INDIRECT($P$2),VLOOKUP($P98,INDIRECT($Q$3),V$5,0))</f>
        <v>74529.3799810489</v>
      </c>
      <c r="W98" s="394" cm="1">
        <f t="array" aca="1" ref="W98" ca="1">IF($Q98="Y",VLOOKUP($P98,INDIRECT($Q$3),W$5,0)*INDIRECT($P$2),VLOOKUP($P98,INDIRECT($Q$3),W$5,0))</f>
        <v>78521.640578059625</v>
      </c>
      <c r="X98" s="394" cm="1">
        <f t="array" aca="1" ref="X98" ca="1">IF($Q98="Y",VLOOKUP($P98,INDIRECT($Q$3),X$5,0)*INDIRECT($P$2),VLOOKUP($P98,INDIRECT($Q$3),X$5,0))</f>
        <v>82652.414457156294</v>
      </c>
      <c r="Y98" s="394" cm="1">
        <f t="array" aca="1" ref="Y98" ca="1">IF($Q98="Y",VLOOKUP($P98,INDIRECT($Q$3),Y$5,0)*INDIRECT($P$2),VLOOKUP($P98,INDIRECT($Q$3),Y$5,0))</f>
        <v>87778.235050233518</v>
      </c>
      <c r="Z98" s="394" cm="1">
        <f t="array" aca="1" ref="Z98" ca="1">IF($Q98="Y",VLOOKUP($P98,INDIRECT($Q$3),Z$5,0)*INDIRECT($P$2),VLOOKUP($P98,INDIRECT($Q$3),Z$5,0))</f>
        <v>92904.05564331077</v>
      </c>
      <c r="AA98" s="406" t="str">
        <f t="shared" ref="AA98:AA162" si="61">B98</f>
        <v>03959C</v>
      </c>
      <c r="AB98" s="406" t="str">
        <f t="shared" si="49"/>
        <v>Y</v>
      </c>
      <c r="AC98" s="412" t="str">
        <f t="shared" si="36"/>
        <v>Employment Equity Analyst</v>
      </c>
      <c r="AD98" s="406" t="str">
        <f t="shared" si="59"/>
        <v>33B</v>
      </c>
      <c r="AE98" s="398" t="str">
        <f t="shared" si="50"/>
        <v>E</v>
      </c>
      <c r="AF98" s="403">
        <f t="shared" ca="1" si="51"/>
        <v>32.303999999999995</v>
      </c>
      <c r="AG98" s="403">
        <f t="shared" ca="1" si="52"/>
        <v>34.058</v>
      </c>
      <c r="AH98" s="403">
        <f t="shared" ca="1" si="53"/>
        <v>35.832000000000001</v>
      </c>
      <c r="AI98" s="403">
        <f t="shared" ca="1" si="54"/>
        <v>37.750999999999998</v>
      </c>
      <c r="AJ98" s="403">
        <f t="shared" ca="1" si="55"/>
        <v>39.736999999999995</v>
      </c>
      <c r="AK98" s="403">
        <f t="shared" ca="1" si="56"/>
        <v>42.201999999999998</v>
      </c>
      <c r="AL98" s="403">
        <f t="shared" ca="1" si="57"/>
        <v>44.665999999999997</v>
      </c>
    </row>
    <row r="99" spans="1:38" ht="15" hidden="1" customHeight="1">
      <c r="A99" s="259" t="s">
        <v>16</v>
      </c>
      <c r="B99" s="259" t="s">
        <v>92</v>
      </c>
      <c r="C99" s="259" t="s">
        <v>93</v>
      </c>
      <c r="D99" s="281" t="s">
        <v>94</v>
      </c>
      <c r="E99" s="265">
        <v>525</v>
      </c>
      <c r="F99" s="262">
        <v>11</v>
      </c>
      <c r="G99" s="285">
        <f t="shared" ca="1" si="39"/>
        <v>93631.131098935744</v>
      </c>
      <c r="H99" s="285">
        <f t="shared" ca="1" si="40"/>
        <v>98635.957646797076</v>
      </c>
      <c r="I99" s="285">
        <f t="shared" ca="1" si="41"/>
        <v>103601.77885442298</v>
      </c>
      <c r="J99" s="285">
        <f t="shared" ca="1" si="42"/>
        <v>108694.45052578324</v>
      </c>
      <c r="K99" s="285">
        <f t="shared" ca="1" si="43"/>
        <v>114535.09392040761</v>
      </c>
      <c r="L99" s="285">
        <f t="shared" ca="1" si="44"/>
        <v>121310.12487229862</v>
      </c>
      <c r="M99" s="285">
        <f t="shared" ca="1" si="45"/>
        <v>128085.15582418964</v>
      </c>
      <c r="N99" s="285"/>
      <c r="P99" s="409" t="str">
        <f t="shared" si="60"/>
        <v>03958C</v>
      </c>
      <c r="Q99" s="397" t="s">
        <v>826</v>
      </c>
      <c r="R99" s="409" t="str">
        <f t="shared" si="47"/>
        <v>Energy Manager</v>
      </c>
      <c r="S99" s="397" t="str">
        <f t="shared" si="58"/>
        <v>56</v>
      </c>
      <c r="T99" s="394" cm="1">
        <f t="array" aca="1" ref="T99" ca="1">IF($Q99="Y",VLOOKUP($P99,INDIRECT($Q$3),T$5,0)*INDIRECT($P$2),VLOOKUP($P99,INDIRECT($Q$3),T$5,0))</f>
        <v>93631.131098935744</v>
      </c>
      <c r="U99" s="394" cm="1">
        <f t="array" aca="1" ref="U99" ca="1">IF($Q99="Y",VLOOKUP($P99,INDIRECT($Q$3),U$5,0)*INDIRECT($P$2),VLOOKUP($P99,INDIRECT($Q$3),U$5,0))</f>
        <v>98635.957646797076</v>
      </c>
      <c r="V99" s="394" cm="1">
        <f t="array" aca="1" ref="V99" ca="1">IF($Q99="Y",VLOOKUP($P99,INDIRECT($Q$3),V$5,0)*INDIRECT($P$2),VLOOKUP($P99,INDIRECT($Q$3),V$5,0))</f>
        <v>103601.77885442298</v>
      </c>
      <c r="W99" s="394" cm="1">
        <f t="array" aca="1" ref="W99" ca="1">IF($Q99="Y",VLOOKUP($P99,INDIRECT($Q$3),W$5,0)*INDIRECT($P$2),VLOOKUP($P99,INDIRECT($Q$3),W$5,0))</f>
        <v>108694.45052578324</v>
      </c>
      <c r="X99" s="394" cm="1">
        <f t="array" aca="1" ref="X99" ca="1">IF($Q99="Y",VLOOKUP($P99,INDIRECT($Q$3),X$5,0)*INDIRECT($P$2),VLOOKUP($P99,INDIRECT($Q$3),X$5,0))</f>
        <v>114535.09392040761</v>
      </c>
      <c r="Y99" s="394" cm="1">
        <f t="array" aca="1" ref="Y99" ca="1">IF($Q99="Y",VLOOKUP($P99,INDIRECT($Q$3),Y$5,0)*INDIRECT($P$2),VLOOKUP($P99,INDIRECT($Q$3),Y$5,0))</f>
        <v>121310.12487229862</v>
      </c>
      <c r="Z99" s="394" cm="1">
        <f t="array" aca="1" ref="Z99" ca="1">IF($Q99="Y",VLOOKUP($P99,INDIRECT($Q$3),Z$5,0)*INDIRECT($P$2),VLOOKUP($P99,INDIRECT($Q$3),Z$5,0))</f>
        <v>128085.15582418964</v>
      </c>
      <c r="AA99" s="406" t="str">
        <f t="shared" si="61"/>
        <v>03958C</v>
      </c>
      <c r="AB99" s="406" t="str">
        <f t="shared" si="49"/>
        <v>Y</v>
      </c>
      <c r="AC99" s="412" t="str">
        <f t="shared" si="36"/>
        <v>Energy Manager</v>
      </c>
      <c r="AD99" s="406" t="str">
        <f t="shared" si="59"/>
        <v>56</v>
      </c>
      <c r="AE99" s="398" t="str">
        <f t="shared" si="50"/>
        <v>E</v>
      </c>
      <c r="AF99" s="403">
        <f t="shared" ca="1" si="51"/>
        <v>45.015000000000001</v>
      </c>
      <c r="AG99" s="403">
        <f t="shared" ca="1" si="52"/>
        <v>47.421999999999997</v>
      </c>
      <c r="AH99" s="403">
        <f t="shared" ca="1" si="53"/>
        <v>49.808999999999997</v>
      </c>
      <c r="AI99" s="403">
        <f t="shared" ca="1" si="54"/>
        <v>52.256999999999998</v>
      </c>
      <c r="AJ99" s="403">
        <f t="shared" ca="1" si="55"/>
        <v>55.064999999999998</v>
      </c>
      <c r="AK99" s="403">
        <f t="shared" ca="1" si="56"/>
        <v>58.323</v>
      </c>
      <c r="AL99" s="403">
        <f t="shared" ca="1" si="57"/>
        <v>61.58</v>
      </c>
    </row>
    <row r="100" spans="1:38" ht="15" hidden="1" customHeight="1">
      <c r="A100" s="259" t="s">
        <v>91</v>
      </c>
      <c r="B100" s="272" t="s">
        <v>300</v>
      </c>
      <c r="C100" s="259" t="s">
        <v>280</v>
      </c>
      <c r="D100" s="260" t="s">
        <v>301</v>
      </c>
      <c r="E100" s="265">
        <v>393</v>
      </c>
      <c r="F100" s="262">
        <v>8</v>
      </c>
      <c r="G100" s="285">
        <f t="shared" ca="1" si="39"/>
        <v>33.863936675010684</v>
      </c>
      <c r="H100" s="285">
        <f t="shared" ca="1" si="40"/>
        <v>35.642012810258542</v>
      </c>
      <c r="I100" s="285">
        <f t="shared" ca="1" si="41"/>
        <v>37.505134841735206</v>
      </c>
      <c r="J100" s="285">
        <f t="shared" ca="1" si="42"/>
        <v>39.491083822070124</v>
      </c>
      <c r="K100" s="285">
        <f t="shared" ca="1" si="43"/>
        <v>41.561383839572805</v>
      </c>
      <c r="L100" s="285">
        <f t="shared" ca="1" si="44"/>
        <v>44.084221992030677</v>
      </c>
      <c r="M100" s="285">
        <f t="shared" ca="1" si="45"/>
        <v>46.60706014448855</v>
      </c>
      <c r="N100" s="285"/>
      <c r="O100" s="23"/>
      <c r="P100" s="409" t="str">
        <f t="shared" si="60"/>
        <v>04063C</v>
      </c>
      <c r="Q100" s="397" t="s">
        <v>826</v>
      </c>
      <c r="R100" s="409" t="str">
        <f t="shared" si="47"/>
        <v>Engineering Applications Analyst</v>
      </c>
      <c r="S100" s="397" t="str">
        <f t="shared" si="58"/>
        <v>63</v>
      </c>
      <c r="T100" s="394" cm="1">
        <f t="array" aca="1" ref="T100" ca="1">IF($Q100="Y",VLOOKUP($P100,INDIRECT($Q$3),T$5,0)*INDIRECT($P$2),VLOOKUP($P100,INDIRECT($Q$3),T$5,0))</f>
        <v>33.863936675010684</v>
      </c>
      <c r="U100" s="394" cm="1">
        <f t="array" aca="1" ref="U100" ca="1">IF($Q100="Y",VLOOKUP($P100,INDIRECT($Q$3),U$5,0)*INDIRECT($P$2),VLOOKUP($P100,INDIRECT($Q$3),U$5,0))</f>
        <v>35.642012810258542</v>
      </c>
      <c r="V100" s="394" cm="1">
        <f t="array" aca="1" ref="V100" ca="1">IF($Q100="Y",VLOOKUP($P100,INDIRECT($Q$3),V$5,0)*INDIRECT($P$2),VLOOKUP($P100,INDIRECT($Q$3),V$5,0))</f>
        <v>37.505134841735206</v>
      </c>
      <c r="W100" s="394" cm="1">
        <f t="array" aca="1" ref="W100" ca="1">IF($Q100="Y",VLOOKUP($P100,INDIRECT($Q$3),W$5,0)*INDIRECT($P$2),VLOOKUP($P100,INDIRECT($Q$3),W$5,0))</f>
        <v>39.491083822070124</v>
      </c>
      <c r="X100" s="394" cm="1">
        <f t="array" aca="1" ref="X100" ca="1">IF($Q100="Y",VLOOKUP($P100,INDIRECT($Q$3),X$5,0)*INDIRECT($P$2),VLOOKUP($P100,INDIRECT($Q$3),X$5,0))</f>
        <v>41.561383839572805</v>
      </c>
      <c r="Y100" s="394" cm="1">
        <f t="array" aca="1" ref="Y100" ca="1">IF($Q100="Y",VLOOKUP($P100,INDIRECT($Q$3),Y$5,0)*INDIRECT($P$2),VLOOKUP($P100,INDIRECT($Q$3),Y$5,0))</f>
        <v>44.084221992030677</v>
      </c>
      <c r="Z100" s="394" cm="1">
        <f t="array" aca="1" ref="Z100" ca="1">IF($Q100="Y",VLOOKUP($P100,INDIRECT($Q$3),Z$5,0)*INDIRECT($P$2),VLOOKUP($P100,INDIRECT($Q$3),Z$5,0))</f>
        <v>46.60706014448855</v>
      </c>
      <c r="AA100" s="406" t="str">
        <f t="shared" si="61"/>
        <v>04063C</v>
      </c>
      <c r="AB100" s="406" t="str">
        <f t="shared" si="49"/>
        <v>Y</v>
      </c>
      <c r="AC100" s="412" t="str">
        <f t="shared" si="36"/>
        <v>Engineering Applications Analyst</v>
      </c>
      <c r="AD100" s="406" t="str">
        <f t="shared" si="59"/>
        <v>63</v>
      </c>
      <c r="AE100" s="398" t="str">
        <f t="shared" si="50"/>
        <v>N</v>
      </c>
      <c r="AF100" s="403">
        <f t="shared" ca="1" si="51"/>
        <v>33.863999999999997</v>
      </c>
      <c r="AG100" s="403">
        <f t="shared" ca="1" si="52"/>
        <v>35.642000000000003</v>
      </c>
      <c r="AH100" s="403">
        <f t="shared" ca="1" si="53"/>
        <v>37.505000000000003</v>
      </c>
      <c r="AI100" s="403">
        <f t="shared" ca="1" si="54"/>
        <v>39.491</v>
      </c>
      <c r="AJ100" s="403">
        <f t="shared" ca="1" si="55"/>
        <v>41.561</v>
      </c>
      <c r="AK100" s="403">
        <f t="shared" ca="1" si="56"/>
        <v>44.084000000000003</v>
      </c>
      <c r="AL100" s="403">
        <f t="shared" ca="1" si="57"/>
        <v>46.606999999999999</v>
      </c>
    </row>
    <row r="101" spans="1:38" ht="15" hidden="1" customHeight="1">
      <c r="A101" s="259" t="s">
        <v>16</v>
      </c>
      <c r="B101" s="259" t="s">
        <v>95</v>
      </c>
      <c r="C101" s="259" t="s">
        <v>96</v>
      </c>
      <c r="D101" s="260" t="s">
        <v>97</v>
      </c>
      <c r="E101" s="265">
        <v>403</v>
      </c>
      <c r="F101" s="262">
        <v>8</v>
      </c>
      <c r="G101" s="285">
        <f t="shared" ca="1" si="39"/>
        <v>69650.63437868809</v>
      </c>
      <c r="H101" s="285">
        <f t="shared" ca="1" si="40"/>
        <v>73473.600964260419</v>
      </c>
      <c r="I101" s="285">
        <f t="shared" ca="1" si="41"/>
        <v>77293.489476897477</v>
      </c>
      <c r="J101" s="285">
        <f t="shared" ca="1" si="42"/>
        <v>81381.170334900773</v>
      </c>
      <c r="K101" s="285">
        <f t="shared" ca="1" si="43"/>
        <v>85681.238225435824</v>
      </c>
      <c r="L101" s="285">
        <f t="shared" ca="1" si="44"/>
        <v>91002.49593639173</v>
      </c>
      <c r="M101" s="285">
        <f t="shared" ca="1" si="45"/>
        <v>96323.753647347636</v>
      </c>
      <c r="N101" s="285"/>
      <c r="P101" s="409" t="str">
        <f t="shared" si="60"/>
        <v>52320C</v>
      </c>
      <c r="Q101" s="397" t="s">
        <v>826</v>
      </c>
      <c r="R101" s="409" t="str">
        <f t="shared" si="47"/>
        <v>Engineering Inspector - City</v>
      </c>
      <c r="S101" s="397" t="str">
        <f t="shared" si="58"/>
        <v>60M</v>
      </c>
      <c r="T101" s="394" cm="1">
        <f t="array" aca="1" ref="T101" ca="1">IF($Q101="Y",VLOOKUP($P101,INDIRECT($Q$3),T$5,0)*INDIRECT($P$2),VLOOKUP($P101,INDIRECT($Q$3),T$5,0))</f>
        <v>69650.63437868809</v>
      </c>
      <c r="U101" s="394" cm="1">
        <f t="array" aca="1" ref="U101" ca="1">IF($Q101="Y",VLOOKUP($P101,INDIRECT($Q$3),U$5,0)*INDIRECT($P$2),VLOOKUP($P101,INDIRECT($Q$3),U$5,0))</f>
        <v>73473.600964260419</v>
      </c>
      <c r="V101" s="394" cm="1">
        <f t="array" aca="1" ref="V101" ca="1">IF($Q101="Y",VLOOKUP($P101,INDIRECT($Q$3),V$5,0)*INDIRECT($P$2),VLOOKUP($P101,INDIRECT($Q$3),V$5,0))</f>
        <v>77293.489476897477</v>
      </c>
      <c r="W101" s="394" cm="1">
        <f t="array" aca="1" ref="W101" ca="1">IF($Q101="Y",VLOOKUP($P101,INDIRECT($Q$3),W$5,0)*INDIRECT($P$2),VLOOKUP($P101,INDIRECT($Q$3),W$5,0))</f>
        <v>81381.170334900773</v>
      </c>
      <c r="X101" s="394" cm="1">
        <f t="array" aca="1" ref="X101" ca="1">IF($Q101="Y",VLOOKUP($P101,INDIRECT($Q$3),X$5,0)*INDIRECT($P$2),VLOOKUP($P101,INDIRECT($Q$3),X$5,0))</f>
        <v>85681.238225435824</v>
      </c>
      <c r="Y101" s="394" cm="1">
        <f t="array" aca="1" ref="Y101" ca="1">IF($Q101="Y",VLOOKUP($P101,INDIRECT($Q$3),Y$5,0)*INDIRECT($P$2),VLOOKUP($P101,INDIRECT($Q$3),Y$5,0))</f>
        <v>91002.49593639173</v>
      </c>
      <c r="Z101" s="394" cm="1">
        <f t="array" aca="1" ref="Z101" ca="1">IF($Q101="Y",VLOOKUP($P101,INDIRECT($Q$3),Z$5,0)*INDIRECT($P$2),VLOOKUP($P101,INDIRECT($Q$3),Z$5,0))</f>
        <v>96323.753647347636</v>
      </c>
      <c r="AA101" s="406" t="str">
        <f t="shared" si="61"/>
        <v>52320C</v>
      </c>
      <c r="AB101" s="406" t="str">
        <f t="shared" si="49"/>
        <v>Y</v>
      </c>
      <c r="AC101" s="412" t="str">
        <f t="shared" si="36"/>
        <v>Engineering Inspector - City</v>
      </c>
      <c r="AD101" s="406" t="str">
        <f t="shared" si="59"/>
        <v>60M</v>
      </c>
      <c r="AE101" s="398" t="str">
        <f t="shared" si="50"/>
        <v>E</v>
      </c>
      <c r="AF101" s="403">
        <f t="shared" ca="1" si="51"/>
        <v>33.485999999999997</v>
      </c>
      <c r="AG101" s="403">
        <f t="shared" ca="1" si="52"/>
        <v>35.323999999999998</v>
      </c>
      <c r="AH101" s="403">
        <f t="shared" ca="1" si="53"/>
        <v>37.160999999999994</v>
      </c>
      <c r="AI101" s="403">
        <f t="shared" ca="1" si="54"/>
        <v>39.125999999999998</v>
      </c>
      <c r="AJ101" s="403">
        <f t="shared" ca="1" si="55"/>
        <v>41.192999999999998</v>
      </c>
      <c r="AK101" s="403">
        <f t="shared" ca="1" si="56"/>
        <v>43.751999999999995</v>
      </c>
      <c r="AL101" s="403">
        <f t="shared" ca="1" si="57"/>
        <v>46.309999999999995</v>
      </c>
    </row>
    <row r="102" spans="1:38" ht="15" hidden="1" customHeight="1">
      <c r="A102" s="259" t="s">
        <v>16</v>
      </c>
      <c r="B102" s="259" t="s">
        <v>750</v>
      </c>
      <c r="C102" s="259">
        <v>51</v>
      </c>
      <c r="D102" s="260" t="s">
        <v>751</v>
      </c>
      <c r="E102" s="265">
        <v>458</v>
      </c>
      <c r="F102" s="262">
        <v>10</v>
      </c>
      <c r="G102" s="285">
        <f t="shared" ca="1" si="39"/>
        <v>81245.735125750041</v>
      </c>
      <c r="H102" s="285">
        <f t="shared" ca="1" si="40"/>
        <v>85330.337910818082</v>
      </c>
      <c r="I102" s="285">
        <f t="shared" si="41"/>
        <v>89941.7</v>
      </c>
      <c r="J102" s="285">
        <f t="shared" ca="1" si="42"/>
        <v>94555.3224977426</v>
      </c>
      <c r="K102" s="285">
        <f t="shared" ca="1" si="43"/>
        <v>99384.818933139526</v>
      </c>
      <c r="L102" s="285">
        <f t="shared" si="44"/>
        <v>105433</v>
      </c>
      <c r="M102" s="285">
        <f t="shared" ca="1" si="45"/>
        <v>111479.4736243621</v>
      </c>
      <c r="N102" s="285"/>
      <c r="P102" s="409" t="str">
        <f t="shared" si="60"/>
        <v>59419C</v>
      </c>
      <c r="Q102" s="397" t="s">
        <v>826</v>
      </c>
      <c r="R102" s="409" t="str">
        <f t="shared" si="47"/>
        <v>Engineering Project Management Analyst</v>
      </c>
      <c r="S102" s="397">
        <f t="shared" si="58"/>
        <v>51</v>
      </c>
      <c r="T102" s="394" cm="1">
        <f t="array" aca="1" ref="T102" ca="1">IF($Q102="Y",VLOOKUP($P102,INDIRECT($Q$3),T$5,0)*INDIRECT($P$2),VLOOKUP($P102,INDIRECT($Q$3),T$5,0))</f>
        <v>81245.735125750041</v>
      </c>
      <c r="U102" s="394" cm="1">
        <f t="array" aca="1" ref="U102" ca="1">IF($Q102="Y",VLOOKUP($P102,INDIRECT($Q$3),U$5,0)*INDIRECT($P$2),VLOOKUP($P102,INDIRECT($Q$3),U$5,0))</f>
        <v>85330.337910818082</v>
      </c>
      <c r="V102" s="463">
        <v>89941.7</v>
      </c>
      <c r="W102" s="394" cm="1">
        <f t="array" aca="1" ref="W102" ca="1">IF($Q102="Y",VLOOKUP($P102,INDIRECT($Q$3),W$5,0)*INDIRECT($P$2),VLOOKUP($P102,INDIRECT($Q$3),W$5,0))</f>
        <v>94555.3224977426</v>
      </c>
      <c r="X102" s="394" cm="1">
        <f t="array" aca="1" ref="X102" ca="1">IF($Q102="Y",VLOOKUP($P102,INDIRECT($Q$3),X$5,0)*INDIRECT($P$2),VLOOKUP($P102,INDIRECT($Q$3),X$5,0))</f>
        <v>99384.818933139526</v>
      </c>
      <c r="Y102" s="463">
        <v>105433</v>
      </c>
      <c r="Z102" s="394" cm="1">
        <f t="array" aca="1" ref="Z102" ca="1">IF($Q102="Y",VLOOKUP($P102,INDIRECT($Q$3),Z$5,0)*INDIRECT($P$2),VLOOKUP($P102,INDIRECT($Q$3),Z$5,0))</f>
        <v>111479.4736243621</v>
      </c>
      <c r="AA102" s="406" t="str">
        <f t="shared" si="61"/>
        <v>59419C</v>
      </c>
      <c r="AB102" s="406" t="str">
        <f t="shared" si="49"/>
        <v>Y</v>
      </c>
      <c r="AC102" s="412" t="str">
        <f t="shared" si="36"/>
        <v>Engineering Project Management Analyst</v>
      </c>
      <c r="AD102" s="406">
        <f t="shared" si="59"/>
        <v>51</v>
      </c>
      <c r="AE102" s="398" t="str">
        <f t="shared" si="50"/>
        <v>E</v>
      </c>
      <c r="AF102" s="403">
        <f t="shared" ca="1" si="51"/>
        <v>39.061</v>
      </c>
      <c r="AG102" s="403">
        <f t="shared" ca="1" si="52"/>
        <v>41.024999999999999</v>
      </c>
      <c r="AH102" s="403">
        <f t="shared" si="53"/>
        <v>43.241999999999997</v>
      </c>
      <c r="AI102" s="403">
        <f t="shared" ca="1" si="54"/>
        <v>45.46</v>
      </c>
      <c r="AJ102" s="403">
        <f t="shared" ca="1" si="55"/>
        <v>47.781999999999996</v>
      </c>
      <c r="AK102" s="403">
        <f t="shared" si="56"/>
        <v>50.689</v>
      </c>
      <c r="AL102" s="403">
        <f t="shared" ca="1" si="57"/>
        <v>53.595999999999997</v>
      </c>
    </row>
    <row r="103" spans="1:38" ht="15" hidden="1" customHeight="1">
      <c r="A103" s="259" t="s">
        <v>16</v>
      </c>
      <c r="B103" s="259" t="s">
        <v>98</v>
      </c>
      <c r="C103" s="259">
        <v>40</v>
      </c>
      <c r="D103" s="260" t="s">
        <v>99</v>
      </c>
      <c r="E103" s="265">
        <v>410</v>
      </c>
      <c r="F103" s="262">
        <v>9</v>
      </c>
      <c r="G103" s="285">
        <f t="shared" ca="1" si="39"/>
        <v>71719.099391171665</v>
      </c>
      <c r="H103" s="285">
        <f t="shared" ca="1" si="40"/>
        <v>75535.909830873512</v>
      </c>
      <c r="I103" s="285">
        <f t="shared" ca="1" si="41"/>
        <v>79752.869752156999</v>
      </c>
      <c r="J103" s="285">
        <f t="shared" ca="1" si="42"/>
        <v>84102.186809655948</v>
      </c>
      <c r="K103" s="285">
        <f t="shared" ca="1" si="43"/>
        <v>88534.61183640646</v>
      </c>
      <c r="L103" s="285">
        <f t="shared" ca="1" si="44"/>
        <v>93831.214183151038</v>
      </c>
      <c r="M103" s="285">
        <f t="shared" ca="1" si="45"/>
        <v>99127.816529895703</v>
      </c>
      <c r="N103" s="285"/>
      <c r="P103" s="409" t="str">
        <f t="shared" si="60"/>
        <v>04108C</v>
      </c>
      <c r="Q103" s="397" t="s">
        <v>826</v>
      </c>
      <c r="R103" s="409" t="str">
        <f t="shared" si="47"/>
        <v>Enterprise Coordinator Asp-IPI</v>
      </c>
      <c r="S103" s="397">
        <f t="shared" si="58"/>
        <v>40</v>
      </c>
      <c r="T103" s="394" cm="1">
        <f t="array" aca="1" ref="T103" ca="1">IF($Q103="Y",VLOOKUP($P103,INDIRECT($Q$3),T$5,0)*INDIRECT($P$2),VLOOKUP($P103,INDIRECT($Q$3),T$5,0))</f>
        <v>71719.099391171665</v>
      </c>
      <c r="U103" s="394" cm="1">
        <f t="array" aca="1" ref="U103" ca="1">IF($Q103="Y",VLOOKUP($P103,INDIRECT($Q$3),U$5,0)*INDIRECT($P$2),VLOOKUP($P103,INDIRECT($Q$3),U$5,0))</f>
        <v>75535.909830873512</v>
      </c>
      <c r="V103" s="394" cm="1">
        <f t="array" aca="1" ref="V103" ca="1">IF($Q103="Y",VLOOKUP($P103,INDIRECT($Q$3),V$5,0)*INDIRECT($P$2),VLOOKUP($P103,INDIRECT($Q$3),V$5,0))</f>
        <v>79752.869752156999</v>
      </c>
      <c r="W103" s="394" cm="1">
        <f t="array" aca="1" ref="W103" ca="1">IF($Q103="Y",VLOOKUP($P103,INDIRECT($Q$3),W$5,0)*INDIRECT($P$2),VLOOKUP($P103,INDIRECT($Q$3),W$5,0))</f>
        <v>84102.186809655948</v>
      </c>
      <c r="X103" s="394" cm="1">
        <f t="array" aca="1" ref="X103" ca="1">IF($Q103="Y",VLOOKUP($P103,INDIRECT($Q$3),X$5,0)*INDIRECT($P$2),VLOOKUP($P103,INDIRECT($Q$3),X$5,0))</f>
        <v>88534.61183640646</v>
      </c>
      <c r="Y103" s="394" cm="1">
        <f t="array" aca="1" ref="Y103" ca="1">IF($Q103="Y",VLOOKUP($P103,INDIRECT($Q$3),Y$5,0)*INDIRECT($P$2),VLOOKUP($P103,INDIRECT($Q$3),Y$5,0))</f>
        <v>93831.214183151038</v>
      </c>
      <c r="Z103" s="394" cm="1">
        <f t="array" aca="1" ref="Z103" ca="1">IF($Q103="Y",VLOOKUP($P103,INDIRECT($Q$3),Z$5,0)*INDIRECT($P$2),VLOOKUP($P103,INDIRECT($Q$3),Z$5,0))</f>
        <v>99127.816529895703</v>
      </c>
      <c r="AA103" s="406" t="str">
        <f t="shared" si="61"/>
        <v>04108C</v>
      </c>
      <c r="AB103" s="406" t="str">
        <f t="shared" si="49"/>
        <v>Y</v>
      </c>
      <c r="AC103" s="412" t="str">
        <f t="shared" si="36"/>
        <v>Enterprise Coordinator Asp-IPI</v>
      </c>
      <c r="AD103" s="406">
        <f t="shared" si="59"/>
        <v>40</v>
      </c>
      <c r="AE103" s="398" t="str">
        <f t="shared" si="50"/>
        <v>E</v>
      </c>
      <c r="AF103" s="403">
        <f t="shared" ca="1" si="51"/>
        <v>34.480999999999995</v>
      </c>
      <c r="AG103" s="403">
        <f t="shared" ca="1" si="52"/>
        <v>36.315999999999995</v>
      </c>
      <c r="AH103" s="403">
        <f t="shared" ca="1" si="53"/>
        <v>38.342999999999996</v>
      </c>
      <c r="AI103" s="403">
        <f t="shared" ca="1" si="54"/>
        <v>40.433999999999997</v>
      </c>
      <c r="AJ103" s="403">
        <f t="shared" ca="1" si="55"/>
        <v>42.564999999999998</v>
      </c>
      <c r="AK103" s="403">
        <f t="shared" ca="1" si="56"/>
        <v>45.111999999999995</v>
      </c>
      <c r="AL103" s="403">
        <f t="shared" ca="1" si="57"/>
        <v>47.657999999999994</v>
      </c>
    </row>
    <row r="104" spans="1:38" ht="15" hidden="1" customHeight="1">
      <c r="A104" s="259" t="s">
        <v>16</v>
      </c>
      <c r="B104" s="259" t="s">
        <v>100</v>
      </c>
      <c r="C104" s="259">
        <v>40</v>
      </c>
      <c r="D104" s="260" t="s">
        <v>101</v>
      </c>
      <c r="E104" s="265">
        <v>410</v>
      </c>
      <c r="F104" s="262">
        <v>9</v>
      </c>
      <c r="G104" s="285">
        <f t="shared" ca="1" si="39"/>
        <v>71719.099391171665</v>
      </c>
      <c r="H104" s="285">
        <f t="shared" ca="1" si="40"/>
        <v>75535.909830873512</v>
      </c>
      <c r="I104" s="285">
        <f t="shared" ca="1" si="41"/>
        <v>79752.869752156999</v>
      </c>
      <c r="J104" s="285">
        <f t="shared" ca="1" si="42"/>
        <v>84102.186809655948</v>
      </c>
      <c r="K104" s="285">
        <f t="shared" ca="1" si="43"/>
        <v>88534.61183640646</v>
      </c>
      <c r="L104" s="285">
        <f t="shared" ca="1" si="44"/>
        <v>93831.214183151038</v>
      </c>
      <c r="M104" s="285">
        <f t="shared" ca="1" si="45"/>
        <v>99127.816529895703</v>
      </c>
      <c r="N104" s="285"/>
      <c r="P104" s="409" t="str">
        <f t="shared" si="60"/>
        <v>04107C</v>
      </c>
      <c r="Q104" s="397" t="s">
        <v>826</v>
      </c>
      <c r="R104" s="409" t="str">
        <f t="shared" si="47"/>
        <v>Enterprise Coordinator WFD-IPI</v>
      </c>
      <c r="S104" s="397">
        <f t="shared" si="58"/>
        <v>40</v>
      </c>
      <c r="T104" s="394" cm="1">
        <f t="array" aca="1" ref="T104" ca="1">IF($Q104="Y",VLOOKUP($P104,INDIRECT($Q$3),T$5,0)*INDIRECT($P$2),VLOOKUP($P104,INDIRECT($Q$3),T$5,0))</f>
        <v>71719.099391171665</v>
      </c>
      <c r="U104" s="394" cm="1">
        <f t="array" aca="1" ref="U104" ca="1">IF($Q104="Y",VLOOKUP($P104,INDIRECT($Q$3),U$5,0)*INDIRECT($P$2),VLOOKUP($P104,INDIRECT($Q$3),U$5,0))</f>
        <v>75535.909830873512</v>
      </c>
      <c r="V104" s="394" cm="1">
        <f t="array" aca="1" ref="V104" ca="1">IF($Q104="Y",VLOOKUP($P104,INDIRECT($Q$3),V$5,0)*INDIRECT($P$2),VLOOKUP($P104,INDIRECT($Q$3),V$5,0))</f>
        <v>79752.869752156999</v>
      </c>
      <c r="W104" s="394" cm="1">
        <f t="array" aca="1" ref="W104" ca="1">IF($Q104="Y",VLOOKUP($P104,INDIRECT($Q$3),W$5,0)*INDIRECT($P$2),VLOOKUP($P104,INDIRECT($Q$3),W$5,0))</f>
        <v>84102.186809655948</v>
      </c>
      <c r="X104" s="394" cm="1">
        <f t="array" aca="1" ref="X104" ca="1">IF($Q104="Y",VLOOKUP($P104,INDIRECT($Q$3),X$5,0)*INDIRECT($P$2),VLOOKUP($P104,INDIRECT($Q$3),X$5,0))</f>
        <v>88534.61183640646</v>
      </c>
      <c r="Y104" s="394" cm="1">
        <f t="array" aca="1" ref="Y104" ca="1">IF($Q104="Y",VLOOKUP($P104,INDIRECT($Q$3),Y$5,0)*INDIRECT($P$2),VLOOKUP($P104,INDIRECT($Q$3),Y$5,0))</f>
        <v>93831.214183151038</v>
      </c>
      <c r="Z104" s="394" cm="1">
        <f t="array" aca="1" ref="Z104" ca="1">IF($Q104="Y",VLOOKUP($P104,INDIRECT($Q$3),Z$5,0)*INDIRECT($P$2),VLOOKUP($P104,INDIRECT($Q$3),Z$5,0))</f>
        <v>99127.816529895703</v>
      </c>
      <c r="AA104" s="406" t="str">
        <f t="shared" si="61"/>
        <v>04107C</v>
      </c>
      <c r="AB104" s="406" t="str">
        <f t="shared" si="49"/>
        <v>Y</v>
      </c>
      <c r="AC104" s="412" t="str">
        <f t="shared" si="36"/>
        <v>Enterprise Coordinator WFD-IPI</v>
      </c>
      <c r="AD104" s="406">
        <f t="shared" si="59"/>
        <v>40</v>
      </c>
      <c r="AE104" s="398" t="str">
        <f t="shared" si="50"/>
        <v>E</v>
      </c>
      <c r="AF104" s="403">
        <f t="shared" ca="1" si="51"/>
        <v>34.480999999999995</v>
      </c>
      <c r="AG104" s="403">
        <f t="shared" ca="1" si="52"/>
        <v>36.315999999999995</v>
      </c>
      <c r="AH104" s="403">
        <f t="shared" ca="1" si="53"/>
        <v>38.342999999999996</v>
      </c>
      <c r="AI104" s="403">
        <f t="shared" ca="1" si="54"/>
        <v>40.433999999999997</v>
      </c>
      <c r="AJ104" s="403">
        <f t="shared" ca="1" si="55"/>
        <v>42.564999999999998</v>
      </c>
      <c r="AK104" s="403">
        <f t="shared" ca="1" si="56"/>
        <v>45.111999999999995</v>
      </c>
      <c r="AL104" s="403">
        <f t="shared" ca="1" si="57"/>
        <v>47.657999999999994</v>
      </c>
    </row>
    <row r="105" spans="1:38" ht="15" hidden="1" customHeight="1">
      <c r="A105" s="259" t="s">
        <v>16</v>
      </c>
      <c r="B105" s="259" t="s">
        <v>913</v>
      </c>
      <c r="C105" s="259">
        <v>51</v>
      </c>
      <c r="D105" s="260" t="s">
        <v>914</v>
      </c>
      <c r="E105" s="265">
        <v>451</v>
      </c>
      <c r="F105" s="262">
        <v>10</v>
      </c>
      <c r="G105" s="285">
        <f t="shared" ca="1" si="39"/>
        <v>81245.735125750041</v>
      </c>
      <c r="H105" s="285">
        <f t="shared" ca="1" si="40"/>
        <v>85330.337910818082</v>
      </c>
      <c r="I105" s="285">
        <f t="shared" si="41"/>
        <v>89941.7</v>
      </c>
      <c r="J105" s="285">
        <f t="shared" ca="1" si="42"/>
        <v>94555.3224977426</v>
      </c>
      <c r="K105" s="285">
        <f t="shared" ca="1" si="43"/>
        <v>99384.818933139526</v>
      </c>
      <c r="L105" s="285">
        <f t="shared" si="44"/>
        <v>105433</v>
      </c>
      <c r="M105" s="285">
        <f t="shared" ca="1" si="45"/>
        <v>111479.4736243621</v>
      </c>
      <c r="N105" s="285"/>
      <c r="P105" s="409" t="str">
        <f t="shared" si="60"/>
        <v>53052C</v>
      </c>
      <c r="Q105" s="397" t="s">
        <v>826</v>
      </c>
      <c r="R105" s="409" t="str">
        <f t="shared" si="47"/>
        <v>Enterprise Events Manager</v>
      </c>
      <c r="S105" s="397">
        <f t="shared" si="58"/>
        <v>51</v>
      </c>
      <c r="T105" s="394" cm="1">
        <f t="array" aca="1" ref="T105" ca="1">IF($Q105="Y",VLOOKUP($P105,INDIRECT($Q$3),T$5,0)*INDIRECT($P$2),VLOOKUP($P105,INDIRECT($Q$3),T$5,0))</f>
        <v>81245.735125750041</v>
      </c>
      <c r="U105" s="394" cm="1">
        <f t="array" aca="1" ref="U105" ca="1">IF($Q105="Y",VLOOKUP($P105,INDIRECT($Q$3),U$5,0)*INDIRECT($P$2),VLOOKUP($P105,INDIRECT($Q$3),U$5,0))</f>
        <v>85330.337910818082</v>
      </c>
      <c r="V105" s="463">
        <v>89941.7</v>
      </c>
      <c r="W105" s="394" cm="1">
        <f t="array" aca="1" ref="W105" ca="1">IF($Q105="Y",VLOOKUP($P105,INDIRECT($Q$3),W$5,0)*INDIRECT($P$2),VLOOKUP($P105,INDIRECT($Q$3),W$5,0))</f>
        <v>94555.3224977426</v>
      </c>
      <c r="X105" s="394" cm="1">
        <f t="array" aca="1" ref="X105" ca="1">IF($Q105="Y",VLOOKUP($P105,INDIRECT($Q$3),X$5,0)*INDIRECT($P$2),VLOOKUP($P105,INDIRECT($Q$3),X$5,0))</f>
        <v>99384.818933139526</v>
      </c>
      <c r="Y105" s="463">
        <v>105433</v>
      </c>
      <c r="Z105" s="394" cm="1">
        <f t="array" aca="1" ref="Z105" ca="1">IF($Q105="Y",VLOOKUP($P105,INDIRECT($Q$3),Z$5,0)*INDIRECT($P$2),VLOOKUP($P105,INDIRECT($Q$3),Z$5,0))</f>
        <v>111479.4736243621</v>
      </c>
      <c r="AA105" s="406" t="str">
        <f t="shared" si="61"/>
        <v>53052C</v>
      </c>
      <c r="AB105" s="406" t="str">
        <f t="shared" ref="AB105:AB132" si="62">Q105</f>
        <v>Y</v>
      </c>
      <c r="AC105" s="412" t="str">
        <f t="shared" si="36"/>
        <v>Enterprise Events Manager</v>
      </c>
      <c r="AD105" s="406">
        <f t="shared" si="59"/>
        <v>51</v>
      </c>
      <c r="AE105" s="398" t="s">
        <v>915</v>
      </c>
      <c r="AF105" s="403">
        <f t="shared" ref="AF105:AF137" ca="1" si="63">IF($AE105="N",ROUND(T105,3),IF($AE105="E",ROUNDUP(T105/2080,3),"check"))</f>
        <v>39.061</v>
      </c>
      <c r="AG105" s="403">
        <f t="shared" ref="AG105:AG137" ca="1" si="64">IF($AE105="N",ROUND(U105,3),IF($AE105="E",ROUNDUP(U105/2080,3),"check"))</f>
        <v>41.024999999999999</v>
      </c>
      <c r="AH105" s="403">
        <f t="shared" ref="AH105:AH137" si="65">IF($AE105="N",ROUND(V105,3),IF($AE105="E",ROUNDUP(V105/2080,3),"check"))</f>
        <v>43.241999999999997</v>
      </c>
      <c r="AI105" s="403">
        <f t="shared" ref="AI105:AI137" ca="1" si="66">IF($AE105="N",ROUND(W105,3),IF($AE105="E",ROUNDUP(W105/2080,3),"check"))</f>
        <v>45.46</v>
      </c>
      <c r="AJ105" s="403">
        <f t="shared" ref="AJ105:AJ137" ca="1" si="67">IF($AE105="N",ROUND(X105,3),IF($AE105="E",ROUNDUP(X105/2080,3),"check"))</f>
        <v>47.781999999999996</v>
      </c>
      <c r="AK105" s="403">
        <f t="shared" ref="AK105:AK137" si="68">IF($AE105="N",ROUND(Y105,3),IF($AE105="E",ROUNDUP(Y105/2080,3),"check"))</f>
        <v>50.689</v>
      </c>
      <c r="AL105" s="403">
        <f t="shared" ref="AL105:AL137" ca="1" si="69">IF($AE105="N",ROUND(Z105,3),IF($AE105="E",ROUNDUP(Z105/2080,3),"check"))</f>
        <v>53.595999999999997</v>
      </c>
    </row>
    <row r="106" spans="1:38" ht="15" hidden="1" customHeight="1">
      <c r="A106" s="259" t="s">
        <v>16</v>
      </c>
      <c r="B106" s="259" t="s">
        <v>102</v>
      </c>
      <c r="C106" s="259" t="s">
        <v>103</v>
      </c>
      <c r="D106" s="260" t="s">
        <v>104</v>
      </c>
      <c r="E106" s="265">
        <v>508</v>
      </c>
      <c r="F106" s="262">
        <v>11</v>
      </c>
      <c r="G106" s="285">
        <f t="shared" ca="1" si="39"/>
        <v>95031.52304348498</v>
      </c>
      <c r="H106" s="285">
        <f t="shared" ca="1" si="40"/>
        <v>98991.688183185994</v>
      </c>
      <c r="I106" s="285">
        <f t="shared" ca="1" si="41"/>
        <v>103116.34185748541</v>
      </c>
      <c r="J106" s="285">
        <f t="shared" ca="1" si="42"/>
        <v>107412.39534934956</v>
      </c>
      <c r="K106" s="285">
        <f t="shared" ca="1" si="43"/>
        <v>111888.142198338</v>
      </c>
      <c r="L106" s="285">
        <f t="shared" ca="1" si="44"/>
        <v>116550.49368741702</v>
      </c>
      <c r="M106" s="285">
        <f t="shared" ca="1" si="45"/>
        <v>121407.74335614634</v>
      </c>
      <c r="N106" s="285"/>
      <c r="P106" s="409" t="str">
        <f t="shared" si="60"/>
        <v>04111C</v>
      </c>
      <c r="Q106" s="397" t="s">
        <v>826</v>
      </c>
      <c r="R106" s="409" t="str">
        <f t="shared" si="47"/>
        <v>Enterprise Finance Specialist</v>
      </c>
      <c r="S106" s="397" t="str">
        <f t="shared" si="58"/>
        <v>109</v>
      </c>
      <c r="T106" s="394" cm="1">
        <f t="array" aca="1" ref="T106" ca="1">IF($Q106="Y",VLOOKUP($P106,INDIRECT($Q$3),T$5,0)*INDIRECT($P$2),VLOOKUP($P106,INDIRECT($Q$3),T$5,0))</f>
        <v>95031.52304348498</v>
      </c>
      <c r="U106" s="394" cm="1">
        <f t="array" aca="1" ref="U106" ca="1">IF($Q106="Y",VLOOKUP($P106,INDIRECT($Q$3),U$5,0)*INDIRECT($P$2),VLOOKUP($P106,INDIRECT($Q$3),U$5,0))</f>
        <v>98991.688183185994</v>
      </c>
      <c r="V106" s="394" cm="1">
        <f t="array" aca="1" ref="V106" ca="1">IF($Q106="Y",VLOOKUP($P106,INDIRECT($Q$3),V$5,0)*INDIRECT($P$2),VLOOKUP($P106,INDIRECT($Q$3),V$5,0))</f>
        <v>103116.34185748541</v>
      </c>
      <c r="W106" s="394" cm="1">
        <f t="array" aca="1" ref="W106" ca="1">IF($Q106="Y",VLOOKUP($P106,INDIRECT($Q$3),W$5,0)*INDIRECT($P$2),VLOOKUP($P106,INDIRECT($Q$3),W$5,0))</f>
        <v>107412.39534934956</v>
      </c>
      <c r="X106" s="394" cm="1">
        <f t="array" aca="1" ref="X106" ca="1">IF($Q106="Y",VLOOKUP($P106,INDIRECT($Q$3),X$5,0)*INDIRECT($P$2),VLOOKUP($P106,INDIRECT($Q$3),X$5,0))</f>
        <v>111888.142198338</v>
      </c>
      <c r="Y106" s="394" cm="1">
        <f t="array" aca="1" ref="Y106" ca="1">IF($Q106="Y",VLOOKUP($P106,INDIRECT($Q$3),Y$5,0)*INDIRECT($P$2),VLOOKUP($P106,INDIRECT($Q$3),Y$5,0))</f>
        <v>116550.49368741702</v>
      </c>
      <c r="Z106" s="394" cm="1">
        <f t="array" aca="1" ref="Z106" ca="1">IF($Q106="Y",VLOOKUP($P106,INDIRECT($Q$3),Z$5,0)*INDIRECT($P$2),VLOOKUP($P106,INDIRECT($Q$3),Z$5,0))</f>
        <v>121407.74335614634</v>
      </c>
      <c r="AA106" s="406" t="str">
        <f t="shared" si="61"/>
        <v>04111C</v>
      </c>
      <c r="AB106" s="406" t="str">
        <f t="shared" si="62"/>
        <v>Y</v>
      </c>
      <c r="AC106" s="412" t="str">
        <f t="shared" si="36"/>
        <v>Enterprise Finance Specialist</v>
      </c>
      <c r="AD106" s="406" t="str">
        <f t="shared" si="59"/>
        <v>109</v>
      </c>
      <c r="AE106" s="398" t="str">
        <f t="shared" ref="AE106:AE170" si="70">LEFT(A106,1)</f>
        <v>E</v>
      </c>
      <c r="AF106" s="403">
        <f t="shared" ca="1" si="63"/>
        <v>45.689</v>
      </c>
      <c r="AG106" s="403">
        <f t="shared" ca="1" si="64"/>
        <v>47.592999999999996</v>
      </c>
      <c r="AH106" s="403">
        <f t="shared" ca="1" si="65"/>
        <v>49.576000000000001</v>
      </c>
      <c r="AI106" s="403">
        <f t="shared" ca="1" si="66"/>
        <v>51.640999999999998</v>
      </c>
      <c r="AJ106" s="403">
        <f t="shared" ca="1" si="67"/>
        <v>53.792999999999999</v>
      </c>
      <c r="AK106" s="403">
        <f t="shared" ca="1" si="68"/>
        <v>56.033999999999999</v>
      </c>
      <c r="AL106" s="403">
        <f t="shared" ca="1" si="69"/>
        <v>58.37</v>
      </c>
    </row>
    <row r="107" spans="1:38" ht="15" hidden="1" customHeight="1">
      <c r="A107" s="259" t="s">
        <v>16</v>
      </c>
      <c r="B107" s="259" t="s">
        <v>894</v>
      </c>
      <c r="C107" s="259">
        <v>35</v>
      </c>
      <c r="D107" s="260" t="s">
        <v>897</v>
      </c>
      <c r="E107" s="265">
        <v>378</v>
      </c>
      <c r="F107" s="262">
        <v>8</v>
      </c>
      <c r="G107" s="285">
        <f t="shared" ca="1" si="39"/>
        <v>66489.453474193098</v>
      </c>
      <c r="H107" s="285">
        <f t="shared" ca="1" si="40"/>
        <v>70136.969902456549</v>
      </c>
      <c r="I107" s="285">
        <f t="shared" ca="1" si="41"/>
        <v>73781.408257784758</v>
      </c>
      <c r="J107" s="285">
        <f t="shared" ca="1" si="42"/>
        <v>77644.389791515219</v>
      </c>
      <c r="K107" s="285">
        <f t="shared" ca="1" si="43"/>
        <v>81772.085597676676</v>
      </c>
      <c r="L107" s="285">
        <f t="shared" ca="1" si="44"/>
        <v>87409.96835061493</v>
      </c>
      <c r="M107" s="285">
        <f t="shared" ca="1" si="45"/>
        <v>93047.851103553214</v>
      </c>
      <c r="N107" s="285"/>
      <c r="P107" s="409" t="str">
        <f t="shared" si="60"/>
        <v>59451C</v>
      </c>
      <c r="Q107" s="397" t="s">
        <v>826</v>
      </c>
      <c r="R107" s="409" t="str">
        <f t="shared" si="47"/>
        <v>Enterprise Information Management Analyst I</v>
      </c>
      <c r="S107" s="397">
        <f t="shared" ref="S107:S139" si="71">C107</f>
        <v>35</v>
      </c>
      <c r="T107" s="394" cm="1">
        <f t="array" aca="1" ref="T107" ca="1">IF($Q107="Y",VLOOKUP($P107,INDIRECT($Q$3),T$5,0)*INDIRECT($P$2),VLOOKUP($P107,INDIRECT($Q$3),T$5,0))</f>
        <v>66489.453474193098</v>
      </c>
      <c r="U107" s="394" cm="1">
        <f t="array" aca="1" ref="U107" ca="1">IF($Q107="Y",VLOOKUP($P107,INDIRECT($Q$3),U$5,0)*INDIRECT($P$2),VLOOKUP($P107,INDIRECT($Q$3),U$5,0))</f>
        <v>70136.969902456549</v>
      </c>
      <c r="V107" s="394" cm="1">
        <f t="array" aca="1" ref="V107" ca="1">IF($Q107="Y",VLOOKUP($P107,INDIRECT($Q$3),V$5,0)*INDIRECT($P$2),VLOOKUP($P107,INDIRECT($Q$3),V$5,0))</f>
        <v>73781.408257784758</v>
      </c>
      <c r="W107" s="394" cm="1">
        <f t="array" aca="1" ref="W107" ca="1">IF($Q107="Y",VLOOKUP($P107,INDIRECT($Q$3),W$5,0)*INDIRECT($P$2),VLOOKUP($P107,INDIRECT($Q$3),W$5,0))</f>
        <v>77644.389791515219</v>
      </c>
      <c r="X107" s="394" cm="1">
        <f t="array" aca="1" ref="X107" ca="1">IF($Q107="Y",VLOOKUP($P107,INDIRECT($Q$3),X$5,0)*INDIRECT($P$2),VLOOKUP($P107,INDIRECT($Q$3),X$5,0))</f>
        <v>81772.085597676676</v>
      </c>
      <c r="Y107" s="394" cm="1">
        <f t="array" aca="1" ref="Y107" ca="1">IF($Q107="Y",VLOOKUP($P107,INDIRECT($Q$3),Y$5,0)*INDIRECT($P$2),VLOOKUP($P107,INDIRECT($Q$3),Y$5,0))</f>
        <v>87409.96835061493</v>
      </c>
      <c r="Z107" s="394" cm="1">
        <f t="array" aca="1" ref="Z107" ca="1">IF($Q107="Y",VLOOKUP($P107,INDIRECT($Q$3),Z$5,0)*INDIRECT($P$2),VLOOKUP($P107,INDIRECT($Q$3),Z$5,0))</f>
        <v>93047.851103553214</v>
      </c>
      <c r="AA107" s="406" t="str">
        <f t="shared" si="61"/>
        <v>59451C</v>
      </c>
      <c r="AB107" s="406" t="str">
        <f t="shared" si="62"/>
        <v>Y</v>
      </c>
      <c r="AC107" s="412" t="str">
        <f t="shared" si="36"/>
        <v>Enterprise Information Management Analyst I</v>
      </c>
      <c r="AD107" s="406">
        <f t="shared" si="59"/>
        <v>35</v>
      </c>
      <c r="AE107" s="398" t="str">
        <f t="shared" si="70"/>
        <v>E</v>
      </c>
      <c r="AF107" s="403">
        <f t="shared" ca="1" si="63"/>
        <v>31.967000000000002</v>
      </c>
      <c r="AG107" s="403">
        <f t="shared" ca="1" si="64"/>
        <v>33.72</v>
      </c>
      <c r="AH107" s="403">
        <f t="shared" ca="1" si="65"/>
        <v>35.471999999999994</v>
      </c>
      <c r="AI107" s="403">
        <f t="shared" ca="1" si="66"/>
        <v>37.33</v>
      </c>
      <c r="AJ107" s="403">
        <f t="shared" ca="1" si="67"/>
        <v>39.314</v>
      </c>
      <c r="AK107" s="403">
        <f t="shared" ca="1" si="68"/>
        <v>42.024999999999999</v>
      </c>
      <c r="AL107" s="403">
        <f t="shared" ca="1" si="69"/>
        <v>44.734999999999999</v>
      </c>
    </row>
    <row r="108" spans="1:38" ht="15" hidden="1" customHeight="1">
      <c r="A108" s="259" t="s">
        <v>16</v>
      </c>
      <c r="B108" s="259" t="s">
        <v>645</v>
      </c>
      <c r="C108" s="259">
        <v>105</v>
      </c>
      <c r="D108" s="260" t="s">
        <v>895</v>
      </c>
      <c r="E108" s="265">
        <v>435</v>
      </c>
      <c r="F108" s="262">
        <v>9</v>
      </c>
      <c r="G108" s="285">
        <f t="shared" ca="1" si="39"/>
        <v>76504.22592215582</v>
      </c>
      <c r="H108" s="285">
        <f t="shared" ca="1" si="40"/>
        <v>80548.907845696856</v>
      </c>
      <c r="I108" s="285">
        <f t="shared" ca="1" si="41"/>
        <v>85123.672134582303</v>
      </c>
      <c r="J108" s="285">
        <f t="shared" ca="1" si="42"/>
        <v>89651.213050163089</v>
      </c>
      <c r="K108" s="285">
        <f t="shared" ca="1" si="43"/>
        <v>94452.649530910712</v>
      </c>
      <c r="L108" s="285">
        <f t="shared" ca="1" si="44"/>
        <v>100065.14744816527</v>
      </c>
      <c r="M108" s="285">
        <f t="shared" ca="1" si="45"/>
        <v>105676.46478108721</v>
      </c>
      <c r="N108" s="285"/>
      <c r="P108" s="409" t="str">
        <f t="shared" si="60"/>
        <v>52957C</v>
      </c>
      <c r="Q108" s="397" t="s">
        <v>826</v>
      </c>
      <c r="R108" s="409" t="str">
        <f t="shared" si="47"/>
        <v>Enterprise Information Management Analyst II</v>
      </c>
      <c r="S108" s="397">
        <f t="shared" si="71"/>
        <v>105</v>
      </c>
      <c r="T108" s="394" cm="1">
        <f t="array" aca="1" ref="T108" ca="1">IF($Q108="Y",VLOOKUP($P108,INDIRECT($Q$3),T$5,0)*INDIRECT($P$2),VLOOKUP($P108,INDIRECT($Q$3),T$5,0))</f>
        <v>76504.22592215582</v>
      </c>
      <c r="U108" s="394" cm="1">
        <f t="array" aca="1" ref="U108" ca="1">IF($Q108="Y",VLOOKUP($P108,INDIRECT($Q$3),U$5,0)*INDIRECT($P$2),VLOOKUP($P108,INDIRECT($Q$3),U$5,0))</f>
        <v>80548.907845696856</v>
      </c>
      <c r="V108" s="394" cm="1">
        <f t="array" aca="1" ref="V108" ca="1">IF($Q108="Y",VLOOKUP($P108,INDIRECT($Q$3),V$5,0)*INDIRECT($P$2),VLOOKUP($P108,INDIRECT($Q$3),V$5,0))</f>
        <v>85123.672134582303</v>
      </c>
      <c r="W108" s="394" cm="1">
        <f t="array" aca="1" ref="W108" ca="1">IF($Q108="Y",VLOOKUP($P108,INDIRECT($Q$3),W$5,0)*INDIRECT($P$2),VLOOKUP($P108,INDIRECT($Q$3),W$5,0))</f>
        <v>89651.213050163089</v>
      </c>
      <c r="X108" s="394" cm="1">
        <f t="array" aca="1" ref="X108" ca="1">IF($Q108="Y",VLOOKUP($P108,INDIRECT($Q$3),X$5,0)*INDIRECT($P$2),VLOOKUP($P108,INDIRECT($Q$3),X$5,0))</f>
        <v>94452.649530910712</v>
      </c>
      <c r="Y108" s="394" cm="1">
        <f t="array" aca="1" ref="Y108" ca="1">IF($Q108="Y",VLOOKUP($P108,INDIRECT($Q$3),Y$5,0)*INDIRECT($P$2),VLOOKUP($P108,INDIRECT($Q$3),Y$5,0))</f>
        <v>100065.14744816527</v>
      </c>
      <c r="Z108" s="394" cm="1">
        <f t="array" aca="1" ref="Z108" ca="1">IF($Q108="Y",VLOOKUP($P108,INDIRECT($Q$3),Z$5,0)*INDIRECT($P$2),VLOOKUP($P108,INDIRECT($Q$3),Z$5,0))</f>
        <v>105676.46478108721</v>
      </c>
      <c r="AA108" s="406" t="str">
        <f t="shared" si="61"/>
        <v>52957C</v>
      </c>
      <c r="AB108" s="406" t="str">
        <f t="shared" si="62"/>
        <v>Y</v>
      </c>
      <c r="AC108" s="412" t="str">
        <f t="shared" si="36"/>
        <v>Enterprise Information Management Analyst II</v>
      </c>
      <c r="AD108" s="406">
        <f t="shared" si="59"/>
        <v>105</v>
      </c>
      <c r="AE108" s="398" t="str">
        <f t="shared" si="70"/>
        <v>E</v>
      </c>
      <c r="AF108" s="403">
        <f t="shared" ca="1" si="63"/>
        <v>36.780999999999999</v>
      </c>
      <c r="AG108" s="403">
        <f t="shared" ca="1" si="64"/>
        <v>38.725999999999999</v>
      </c>
      <c r="AH108" s="403">
        <f t="shared" ca="1" si="65"/>
        <v>40.924999999999997</v>
      </c>
      <c r="AI108" s="403">
        <f t="shared" ca="1" si="66"/>
        <v>43.101999999999997</v>
      </c>
      <c r="AJ108" s="403">
        <f t="shared" ca="1" si="67"/>
        <v>45.41</v>
      </c>
      <c r="AK108" s="403">
        <f t="shared" ca="1" si="68"/>
        <v>48.108999999999995</v>
      </c>
      <c r="AL108" s="403">
        <f t="shared" ca="1" si="69"/>
        <v>50.805999999999997</v>
      </c>
    </row>
    <row r="109" spans="1:38" ht="15" hidden="1" customHeight="1">
      <c r="A109" s="259" t="s">
        <v>16</v>
      </c>
      <c r="B109" s="259" t="s">
        <v>898</v>
      </c>
      <c r="C109" s="259">
        <v>72</v>
      </c>
      <c r="D109" s="260" t="s">
        <v>899</v>
      </c>
      <c r="E109" s="265">
        <v>463</v>
      </c>
      <c r="F109" s="262">
        <v>10</v>
      </c>
      <c r="G109" s="285">
        <f t="shared" ca="1" si="39"/>
        <v>81381.170334900773</v>
      </c>
      <c r="H109" s="285">
        <f t="shared" ca="1" si="40"/>
        <v>85681.238225435824</v>
      </c>
      <c r="I109" s="285">
        <f t="shared" ca="1" si="41"/>
        <v>90162.912419150234</v>
      </c>
      <c r="J109" s="285">
        <f t="shared" ca="1" si="42"/>
        <v>94903.144739425101</v>
      </c>
      <c r="K109" s="285">
        <f t="shared" ca="1" si="43"/>
        <v>99914.247478001402</v>
      </c>
      <c r="L109" s="285">
        <f t="shared" ca="1" si="44"/>
        <v>105952.73238686292</v>
      </c>
      <c r="M109" s="285">
        <f t="shared" ca="1" si="45"/>
        <v>111990.25548779622</v>
      </c>
      <c r="N109" s="285"/>
      <c r="P109" s="409" t="str">
        <f t="shared" si="60"/>
        <v>59452C</v>
      </c>
      <c r="Q109" s="397" t="s">
        <v>826</v>
      </c>
      <c r="R109" s="409" t="str">
        <f t="shared" si="47"/>
        <v>Enterprise Information Management Analyst III</v>
      </c>
      <c r="S109" s="397">
        <f t="shared" si="71"/>
        <v>72</v>
      </c>
      <c r="T109" s="394" cm="1">
        <f t="array" aca="1" ref="T109" ca="1">IF($Q109="Y",VLOOKUP($P109,INDIRECT($Q$3),T$5,0)*INDIRECT($P$2),VLOOKUP($P109,INDIRECT($Q$3),T$5,0))</f>
        <v>81381.170334900773</v>
      </c>
      <c r="U109" s="394" cm="1">
        <f t="array" aca="1" ref="U109" ca="1">IF($Q109="Y",VLOOKUP($P109,INDIRECT($Q$3),U$5,0)*INDIRECT($P$2),VLOOKUP($P109,INDIRECT($Q$3),U$5,0))</f>
        <v>85681.238225435824</v>
      </c>
      <c r="V109" s="394" cm="1">
        <f t="array" aca="1" ref="V109" ca="1">IF($Q109="Y",VLOOKUP($P109,INDIRECT($Q$3),V$5,0)*INDIRECT($P$2),VLOOKUP($P109,INDIRECT($Q$3),V$5,0))</f>
        <v>90162.912419150234</v>
      </c>
      <c r="W109" s="394" cm="1">
        <f t="array" aca="1" ref="W109" ca="1">IF($Q109="Y",VLOOKUP($P109,INDIRECT($Q$3),W$5,0)*INDIRECT($P$2),VLOOKUP($P109,INDIRECT($Q$3),W$5,0))</f>
        <v>94903.144739425101</v>
      </c>
      <c r="X109" s="394" cm="1">
        <f t="array" aca="1" ref="X109" ca="1">IF($Q109="Y",VLOOKUP($P109,INDIRECT($Q$3),X$5,0)*INDIRECT($P$2),VLOOKUP($P109,INDIRECT($Q$3),X$5,0))</f>
        <v>99914.247478001402</v>
      </c>
      <c r="Y109" s="394" cm="1">
        <f t="array" aca="1" ref="Y109" ca="1">IF($Q109="Y",VLOOKUP($P109,INDIRECT($Q$3),Y$5,0)*INDIRECT($P$2),VLOOKUP($P109,INDIRECT($Q$3),Y$5,0))</f>
        <v>105952.73238686292</v>
      </c>
      <c r="Z109" s="394" cm="1">
        <f t="array" aca="1" ref="Z109" ca="1">IF($Q109="Y",VLOOKUP($P109,INDIRECT($Q$3),Z$5,0)*INDIRECT($P$2),VLOOKUP($P109,INDIRECT($Q$3),Z$5,0))</f>
        <v>111990.25548779622</v>
      </c>
      <c r="AA109" s="406" t="str">
        <f t="shared" si="61"/>
        <v>59452C</v>
      </c>
      <c r="AB109" s="406" t="str">
        <f t="shared" si="62"/>
        <v>Y</v>
      </c>
      <c r="AC109" s="412" t="str">
        <f t="shared" si="36"/>
        <v>Enterprise Information Management Analyst III</v>
      </c>
      <c r="AD109" s="406">
        <f t="shared" si="59"/>
        <v>72</v>
      </c>
      <c r="AE109" s="398" t="str">
        <f t="shared" si="70"/>
        <v>E</v>
      </c>
      <c r="AF109" s="403">
        <f t="shared" ca="1" si="63"/>
        <v>39.125999999999998</v>
      </c>
      <c r="AG109" s="403">
        <f t="shared" ca="1" si="64"/>
        <v>41.192999999999998</v>
      </c>
      <c r="AH109" s="403">
        <f t="shared" ca="1" si="65"/>
        <v>43.347999999999999</v>
      </c>
      <c r="AI109" s="403">
        <f t="shared" ca="1" si="66"/>
        <v>45.626999999999995</v>
      </c>
      <c r="AJ109" s="403">
        <f t="shared" ca="1" si="67"/>
        <v>48.035999999999994</v>
      </c>
      <c r="AK109" s="403">
        <f t="shared" ca="1" si="68"/>
        <v>50.939</v>
      </c>
      <c r="AL109" s="403">
        <f t="shared" ca="1" si="69"/>
        <v>53.841999999999999</v>
      </c>
    </row>
    <row r="110" spans="1:38" ht="15" hidden="1" customHeight="1">
      <c r="A110" s="259" t="s">
        <v>16</v>
      </c>
      <c r="B110" s="259" t="s">
        <v>416</v>
      </c>
      <c r="C110" s="259">
        <v>29</v>
      </c>
      <c r="D110" s="260" t="s">
        <v>415</v>
      </c>
      <c r="E110" s="265">
        <v>373</v>
      </c>
      <c r="F110" s="262">
        <v>8</v>
      </c>
      <c r="G110" s="285">
        <f t="shared" ca="1" si="39"/>
        <v>66489.453474193098</v>
      </c>
      <c r="H110" s="285">
        <f t="shared" ca="1" si="40"/>
        <v>70136.969902456549</v>
      </c>
      <c r="I110" s="285">
        <f t="shared" ca="1" si="41"/>
        <v>73781.408257784758</v>
      </c>
      <c r="J110" s="285">
        <f t="shared" ca="1" si="42"/>
        <v>77644.389791515219</v>
      </c>
      <c r="K110" s="285">
        <f t="shared" ca="1" si="43"/>
        <v>81772.085597676676</v>
      </c>
      <c r="L110" s="285">
        <f t="shared" ca="1" si="44"/>
        <v>86895.441505419934</v>
      </c>
      <c r="M110" s="285">
        <f t="shared" ca="1" si="45"/>
        <v>92018.797413163164</v>
      </c>
      <c r="N110" s="285"/>
      <c r="P110" s="409" t="str">
        <f t="shared" si="60"/>
        <v>04113C</v>
      </c>
      <c r="Q110" s="397" t="s">
        <v>826</v>
      </c>
      <c r="R110" s="409" t="str">
        <f t="shared" si="47"/>
        <v>Environmental Health Community Liaison</v>
      </c>
      <c r="S110" s="397">
        <f t="shared" si="71"/>
        <v>29</v>
      </c>
      <c r="T110" s="394" cm="1">
        <f t="array" aca="1" ref="T110" ca="1">IF($Q110="Y",VLOOKUP($P110,INDIRECT($Q$3),T$5,0)*INDIRECT($P$2),VLOOKUP($P110,INDIRECT($Q$3),T$5,0))</f>
        <v>66489.453474193098</v>
      </c>
      <c r="U110" s="394" cm="1">
        <f t="array" aca="1" ref="U110" ca="1">IF($Q110="Y",VLOOKUP($P110,INDIRECT($Q$3),U$5,0)*INDIRECT($P$2),VLOOKUP($P110,INDIRECT($Q$3),U$5,0))</f>
        <v>70136.969902456549</v>
      </c>
      <c r="V110" s="394" cm="1">
        <f t="array" aca="1" ref="V110" ca="1">IF($Q110="Y",VLOOKUP($P110,INDIRECT($Q$3),V$5,0)*INDIRECT($P$2),VLOOKUP($P110,INDIRECT($Q$3),V$5,0))</f>
        <v>73781.408257784758</v>
      </c>
      <c r="W110" s="394" cm="1">
        <f t="array" aca="1" ref="W110" ca="1">IF($Q110="Y",VLOOKUP($P110,INDIRECT($Q$3),W$5,0)*INDIRECT($P$2),VLOOKUP($P110,INDIRECT($Q$3),W$5,0))</f>
        <v>77644.389791515219</v>
      </c>
      <c r="X110" s="394" cm="1">
        <f t="array" aca="1" ref="X110" ca="1">IF($Q110="Y",VLOOKUP($P110,INDIRECT($Q$3),X$5,0)*INDIRECT($P$2),VLOOKUP($P110,INDIRECT($Q$3),X$5,0))</f>
        <v>81772.085597676676</v>
      </c>
      <c r="Y110" s="394" cm="1">
        <f t="array" aca="1" ref="Y110" ca="1">IF($Q110="Y",VLOOKUP($P110,INDIRECT($Q$3),Y$5,0)*INDIRECT($P$2),VLOOKUP($P110,INDIRECT($Q$3),Y$5,0))</f>
        <v>86895.441505419934</v>
      </c>
      <c r="Z110" s="394" cm="1">
        <f t="array" aca="1" ref="Z110" ca="1">IF($Q110="Y",VLOOKUP($P110,INDIRECT($Q$3),Z$5,0)*INDIRECT($P$2),VLOOKUP($P110,INDIRECT($Q$3),Z$5,0))</f>
        <v>92018.797413163164</v>
      </c>
      <c r="AA110" s="406" t="str">
        <f t="shared" si="61"/>
        <v>04113C</v>
      </c>
      <c r="AB110" s="406" t="str">
        <f t="shared" si="62"/>
        <v>Y</v>
      </c>
      <c r="AC110" s="412" t="str">
        <f t="shared" si="36"/>
        <v>Environmental Health Community Liaison</v>
      </c>
      <c r="AD110" s="406">
        <f t="shared" si="59"/>
        <v>29</v>
      </c>
      <c r="AE110" s="398" t="str">
        <f t="shared" si="70"/>
        <v>E</v>
      </c>
      <c r="AF110" s="403">
        <f t="shared" ca="1" si="63"/>
        <v>31.967000000000002</v>
      </c>
      <c r="AG110" s="403">
        <f t="shared" ca="1" si="64"/>
        <v>33.72</v>
      </c>
      <c r="AH110" s="403">
        <f t="shared" ca="1" si="65"/>
        <v>35.471999999999994</v>
      </c>
      <c r="AI110" s="403">
        <f t="shared" ca="1" si="66"/>
        <v>37.33</v>
      </c>
      <c r="AJ110" s="403">
        <f t="shared" ca="1" si="67"/>
        <v>39.314</v>
      </c>
      <c r="AK110" s="403">
        <f t="shared" ca="1" si="68"/>
        <v>41.777000000000001</v>
      </c>
      <c r="AL110" s="403">
        <f t="shared" ca="1" si="69"/>
        <v>44.239999999999995</v>
      </c>
    </row>
    <row r="111" spans="1:38" ht="15" hidden="1" customHeight="1">
      <c r="A111" s="259" t="s">
        <v>16</v>
      </c>
      <c r="B111" s="259" t="s">
        <v>1118</v>
      </c>
      <c r="C111" s="259" t="s">
        <v>1119</v>
      </c>
      <c r="D111" s="260" t="s">
        <v>1120</v>
      </c>
      <c r="E111" s="265">
        <v>373</v>
      </c>
      <c r="F111" s="262">
        <v>8</v>
      </c>
      <c r="G111" s="285">
        <f t="shared" ref="G111" si="72">T111</f>
        <v>67819</v>
      </c>
      <c r="H111" s="285">
        <f t="shared" ref="H111" si="73">U111</f>
        <v>71540</v>
      </c>
      <c r="I111" s="285">
        <f t="shared" ref="I111" si="74">V111</f>
        <v>75257</v>
      </c>
      <c r="J111" s="285">
        <f t="shared" ref="J111" si="75">W111</f>
        <v>79197</v>
      </c>
      <c r="K111" s="285">
        <f t="shared" ref="K111" si="76">X111</f>
        <v>83408</v>
      </c>
      <c r="L111" s="285">
        <f t="shared" ref="L111" si="77">Y111</f>
        <v>88633</v>
      </c>
      <c r="M111" s="285">
        <f t="shared" ref="M111" si="78">Z111</f>
        <v>93859</v>
      </c>
      <c r="N111" s="285"/>
      <c r="P111" s="409" t="str">
        <f t="shared" si="60"/>
        <v>59519C</v>
      </c>
      <c r="Q111" s="397" t="s">
        <v>826</v>
      </c>
      <c r="R111" s="409" t="str">
        <f t="shared" si="47"/>
        <v>Environmental Health Community Liaison - Bilingual</v>
      </c>
      <c r="S111" s="397" t="str">
        <f t="shared" ref="S111" si="79">C111</f>
        <v>127</v>
      </c>
      <c r="T111" s="463">
        <v>67819</v>
      </c>
      <c r="U111" s="463">
        <v>71540</v>
      </c>
      <c r="V111" s="463">
        <v>75257</v>
      </c>
      <c r="W111" s="463">
        <v>79197</v>
      </c>
      <c r="X111" s="463">
        <v>83408</v>
      </c>
      <c r="Y111" s="463">
        <v>88633</v>
      </c>
      <c r="Z111" s="463">
        <v>93859</v>
      </c>
      <c r="AA111" s="406" t="str">
        <f t="shared" si="61"/>
        <v>59519C</v>
      </c>
      <c r="AB111" s="406" t="str">
        <f t="shared" si="62"/>
        <v>Y</v>
      </c>
      <c r="AC111" s="412" t="str">
        <f t="shared" ref="AC111" si="80">D111</f>
        <v>Environmental Health Community Liaison - Bilingual</v>
      </c>
      <c r="AD111" s="406" t="str">
        <f t="shared" ref="AD111" si="81">C111</f>
        <v>127</v>
      </c>
      <c r="AE111" s="398" t="str">
        <f t="shared" si="70"/>
        <v>E</v>
      </c>
      <c r="AF111" s="403">
        <f t="shared" si="63"/>
        <v>32.605999999999995</v>
      </c>
      <c r="AG111" s="403">
        <f t="shared" si="64"/>
        <v>34.394999999999996</v>
      </c>
      <c r="AH111" s="403">
        <f t="shared" si="65"/>
        <v>36.181999999999995</v>
      </c>
      <c r="AI111" s="403">
        <f t="shared" si="66"/>
        <v>38.076000000000001</v>
      </c>
      <c r="AJ111" s="403">
        <f t="shared" si="67"/>
        <v>40.1</v>
      </c>
      <c r="AK111" s="403">
        <f t="shared" si="68"/>
        <v>42.613</v>
      </c>
      <c r="AL111" s="403">
        <f t="shared" si="69"/>
        <v>45.125</v>
      </c>
    </row>
    <row r="112" spans="1:38" ht="15" hidden="1" customHeight="1">
      <c r="A112" s="259" t="s">
        <v>91</v>
      </c>
      <c r="B112" s="259" t="s">
        <v>788</v>
      </c>
      <c r="C112" s="259">
        <v>160</v>
      </c>
      <c r="D112" s="260" t="s">
        <v>786</v>
      </c>
      <c r="E112" s="265">
        <v>333</v>
      </c>
      <c r="F112" s="262">
        <v>7</v>
      </c>
      <c r="G112" s="285">
        <f t="shared" ca="1" si="39"/>
        <v>29.824587796265618</v>
      </c>
      <c r="H112" s="285">
        <f t="shared" ca="1" si="40"/>
        <v>31.399409059734371</v>
      </c>
      <c r="I112" s="285">
        <f t="shared" ca="1" si="41"/>
        <v>33.074630819226556</v>
      </c>
      <c r="J112" s="285">
        <f t="shared" ca="1" si="42"/>
        <v>34.792720206234371</v>
      </c>
      <c r="K112" s="285">
        <f t="shared" ca="1" si="43"/>
        <v>36.634900093945305</v>
      </c>
      <c r="L112" s="285">
        <f t="shared" ca="1" si="44"/>
        <v>38.856120056531253</v>
      </c>
      <c r="M112" s="285">
        <f t="shared" ca="1" si="45"/>
        <v>41.07734001911718</v>
      </c>
      <c r="N112" s="285"/>
      <c r="P112" s="409" t="str">
        <f t="shared" si="60"/>
        <v>53026C</v>
      </c>
      <c r="Q112" s="397" t="s">
        <v>826</v>
      </c>
      <c r="R112" s="409" t="str">
        <f t="shared" si="47"/>
        <v>Environmental Health Specialist I</v>
      </c>
      <c r="S112" s="397">
        <f t="shared" si="71"/>
        <v>160</v>
      </c>
      <c r="T112" s="394" cm="1">
        <f t="array" aca="1" ref="T112" ca="1">IF($Q112="Y",VLOOKUP($P112,INDIRECT($Q$3),T$5,0)*INDIRECT($P$2),VLOOKUP($P112,INDIRECT($Q$3),T$5,0))</f>
        <v>29.824587796265618</v>
      </c>
      <c r="U112" s="394" cm="1">
        <f t="array" aca="1" ref="U112" ca="1">IF($Q112="Y",VLOOKUP($P112,INDIRECT($Q$3),U$5,0)*INDIRECT($P$2),VLOOKUP($P112,INDIRECT($Q$3),U$5,0))</f>
        <v>31.399409059734371</v>
      </c>
      <c r="V112" s="394" cm="1">
        <f t="array" aca="1" ref="V112" ca="1">IF($Q112="Y",VLOOKUP($P112,INDIRECT($Q$3),V$5,0)*INDIRECT($P$2),VLOOKUP($P112,INDIRECT($Q$3),V$5,0))</f>
        <v>33.074630819226556</v>
      </c>
      <c r="W112" s="394" cm="1">
        <f t="array" aca="1" ref="W112" ca="1">IF($Q112="Y",VLOOKUP($P112,INDIRECT($Q$3),W$5,0)*INDIRECT($P$2),VLOOKUP($P112,INDIRECT($Q$3),W$5,0))</f>
        <v>34.792720206234371</v>
      </c>
      <c r="X112" s="394" cm="1">
        <f t="array" aca="1" ref="X112" ca="1">IF($Q112="Y",VLOOKUP($P112,INDIRECT($Q$3),X$5,0)*INDIRECT($P$2),VLOOKUP($P112,INDIRECT($Q$3),X$5,0))</f>
        <v>36.634900093945305</v>
      </c>
      <c r="Y112" s="394" cm="1">
        <f t="array" aca="1" ref="Y112" ca="1">IF($Q112="Y",VLOOKUP($P112,INDIRECT($Q$3),Y$5,0)*INDIRECT($P$2),VLOOKUP($P112,INDIRECT($Q$3),Y$5,0))</f>
        <v>38.856120056531253</v>
      </c>
      <c r="Z112" s="394" cm="1">
        <f t="array" aca="1" ref="Z112" ca="1">IF($Q112="Y",VLOOKUP($P112,INDIRECT($Q$3),Z$5,0)*INDIRECT($P$2),VLOOKUP($P112,INDIRECT($Q$3),Z$5,0))</f>
        <v>41.07734001911718</v>
      </c>
      <c r="AA112" s="406" t="str">
        <f t="shared" si="61"/>
        <v>53026C</v>
      </c>
      <c r="AB112" s="406" t="str">
        <f t="shared" si="62"/>
        <v>Y</v>
      </c>
      <c r="AC112" s="412" t="str">
        <f t="shared" si="36"/>
        <v>Environmental Health Specialist I</v>
      </c>
      <c r="AD112" s="406">
        <f t="shared" si="59"/>
        <v>160</v>
      </c>
      <c r="AE112" s="398" t="str">
        <f t="shared" si="70"/>
        <v>N</v>
      </c>
      <c r="AF112" s="403">
        <f t="shared" ca="1" si="63"/>
        <v>29.824999999999999</v>
      </c>
      <c r="AG112" s="403">
        <f t="shared" ca="1" si="64"/>
        <v>31.399000000000001</v>
      </c>
      <c r="AH112" s="403">
        <f t="shared" ca="1" si="65"/>
        <v>33.075000000000003</v>
      </c>
      <c r="AI112" s="403">
        <f t="shared" ca="1" si="66"/>
        <v>34.792999999999999</v>
      </c>
      <c r="AJ112" s="403">
        <f t="shared" ca="1" si="67"/>
        <v>36.634999999999998</v>
      </c>
      <c r="AK112" s="403">
        <f t="shared" ca="1" si="68"/>
        <v>38.856000000000002</v>
      </c>
      <c r="AL112" s="403">
        <f t="shared" ca="1" si="69"/>
        <v>41.076999999999998</v>
      </c>
    </row>
    <row r="113" spans="1:38" ht="15" hidden="1" customHeight="1">
      <c r="A113" s="259" t="s">
        <v>91</v>
      </c>
      <c r="B113" s="259" t="s">
        <v>887</v>
      </c>
      <c r="C113" s="259">
        <v>118</v>
      </c>
      <c r="D113" s="260" t="s">
        <v>787</v>
      </c>
      <c r="E113" s="265">
        <v>401</v>
      </c>
      <c r="F113" s="262">
        <v>8</v>
      </c>
      <c r="G113" s="285">
        <f t="shared" ca="1" si="39"/>
        <v>33.486385662468749</v>
      </c>
      <c r="H113" s="285">
        <f t="shared" ca="1" si="40"/>
        <v>35.324053168335929</v>
      </c>
      <c r="I113" s="285">
        <f t="shared" ca="1" si="41"/>
        <v>37.16059257874219</v>
      </c>
      <c r="J113" s="285">
        <f t="shared" ca="1" si="42"/>
        <v>39.125734871695308</v>
      </c>
      <c r="K113" s="285">
        <f t="shared" ca="1" si="43"/>
        <v>41.193533851593735</v>
      </c>
      <c r="L113" s="285">
        <f t="shared" ca="1" si="44"/>
        <v>43.752054356999992</v>
      </c>
      <c r="M113" s="285">
        <f t="shared" ca="1" si="45"/>
        <v>46.310574862406241</v>
      </c>
      <c r="N113" s="285"/>
      <c r="P113" s="409" t="str">
        <f t="shared" si="60"/>
        <v>59428C</v>
      </c>
      <c r="Q113" s="397" t="s">
        <v>826</v>
      </c>
      <c r="R113" s="409" t="str">
        <f t="shared" si="47"/>
        <v>Environmental Health Specialist II</v>
      </c>
      <c r="S113" s="397">
        <f t="shared" si="71"/>
        <v>118</v>
      </c>
      <c r="T113" s="394" cm="1">
        <f t="array" aca="1" ref="T113" ca="1">IF($Q113="Y",VLOOKUP($P113,INDIRECT($Q$3),T$5,0)*INDIRECT($P$2),VLOOKUP($P113,INDIRECT($Q$3),T$5,0))</f>
        <v>33.486385662468749</v>
      </c>
      <c r="U113" s="394" cm="1">
        <f t="array" aca="1" ref="U113" ca="1">IF($Q113="Y",VLOOKUP($P113,INDIRECT($Q$3),U$5,0)*INDIRECT($P$2),VLOOKUP($P113,INDIRECT($Q$3),U$5,0))</f>
        <v>35.324053168335929</v>
      </c>
      <c r="V113" s="394" cm="1">
        <f t="array" aca="1" ref="V113" ca="1">IF($Q113="Y",VLOOKUP($P113,INDIRECT($Q$3),V$5,0)*INDIRECT($P$2),VLOOKUP($P113,INDIRECT($Q$3),V$5,0))</f>
        <v>37.16059257874219</v>
      </c>
      <c r="W113" s="394" cm="1">
        <f t="array" aca="1" ref="W113" ca="1">IF($Q113="Y",VLOOKUP($P113,INDIRECT($Q$3),W$5,0)*INDIRECT($P$2),VLOOKUP($P113,INDIRECT($Q$3),W$5,0))</f>
        <v>39.125734871695308</v>
      </c>
      <c r="X113" s="394" cm="1">
        <f t="array" aca="1" ref="X113" ca="1">IF($Q113="Y",VLOOKUP($P113,INDIRECT($Q$3),X$5,0)*INDIRECT($P$2),VLOOKUP($P113,INDIRECT($Q$3),X$5,0))</f>
        <v>41.193533851593735</v>
      </c>
      <c r="Y113" s="394" cm="1">
        <f t="array" aca="1" ref="Y113" ca="1">IF($Q113="Y",VLOOKUP($P113,INDIRECT($Q$3),Y$5,0)*INDIRECT($P$2),VLOOKUP($P113,INDIRECT($Q$3),Y$5,0))</f>
        <v>43.752054356999992</v>
      </c>
      <c r="Z113" s="394" cm="1">
        <f t="array" aca="1" ref="Z113" ca="1">IF($Q113="Y",VLOOKUP($P113,INDIRECT($Q$3),Z$5,0)*INDIRECT($P$2),VLOOKUP($P113,INDIRECT($Q$3),Z$5,0))</f>
        <v>46.310574862406241</v>
      </c>
      <c r="AA113" s="406" t="str">
        <f t="shared" si="61"/>
        <v>59428C</v>
      </c>
      <c r="AB113" s="406" t="str">
        <f t="shared" si="62"/>
        <v>Y</v>
      </c>
      <c r="AC113" s="412" t="str">
        <f t="shared" si="36"/>
        <v>Environmental Health Specialist II</v>
      </c>
      <c r="AD113" s="406">
        <f t="shared" si="59"/>
        <v>118</v>
      </c>
      <c r="AE113" s="398" t="str">
        <f t="shared" si="70"/>
        <v>N</v>
      </c>
      <c r="AF113" s="403">
        <f t="shared" ca="1" si="63"/>
        <v>33.485999999999997</v>
      </c>
      <c r="AG113" s="403">
        <f t="shared" ca="1" si="64"/>
        <v>35.323999999999998</v>
      </c>
      <c r="AH113" s="403">
        <f t="shared" ca="1" si="65"/>
        <v>37.161000000000001</v>
      </c>
      <c r="AI113" s="403">
        <f t="shared" ca="1" si="66"/>
        <v>39.125999999999998</v>
      </c>
      <c r="AJ113" s="403">
        <f t="shared" ca="1" si="67"/>
        <v>41.194000000000003</v>
      </c>
      <c r="AK113" s="403">
        <f t="shared" ca="1" si="68"/>
        <v>43.752000000000002</v>
      </c>
      <c r="AL113" s="403">
        <f t="shared" ca="1" si="69"/>
        <v>46.311</v>
      </c>
    </row>
    <row r="114" spans="1:38" ht="15" hidden="1" customHeight="1">
      <c r="A114" s="259" t="s">
        <v>16</v>
      </c>
      <c r="B114" s="259" t="s">
        <v>404</v>
      </c>
      <c r="C114" s="259">
        <v>51</v>
      </c>
      <c r="D114" s="260" t="s">
        <v>405</v>
      </c>
      <c r="E114" s="265">
        <v>453</v>
      </c>
      <c r="F114" s="262">
        <v>10</v>
      </c>
      <c r="G114" s="285">
        <f t="shared" ca="1" si="39"/>
        <v>81245.735125750041</v>
      </c>
      <c r="H114" s="285">
        <f t="shared" ca="1" si="40"/>
        <v>85330.337910818082</v>
      </c>
      <c r="I114" s="285">
        <f t="shared" si="41"/>
        <v>89941.7</v>
      </c>
      <c r="J114" s="285">
        <f t="shared" ca="1" si="42"/>
        <v>94555.3224977426</v>
      </c>
      <c r="K114" s="285">
        <f t="shared" ca="1" si="43"/>
        <v>99384.818933139526</v>
      </c>
      <c r="L114" s="285">
        <f t="shared" si="44"/>
        <v>105433</v>
      </c>
      <c r="M114" s="285">
        <f t="shared" ca="1" si="45"/>
        <v>111479.4736243621</v>
      </c>
      <c r="N114" s="285"/>
      <c r="P114" s="409" t="str">
        <f t="shared" si="60"/>
        <v>04187C</v>
      </c>
      <c r="Q114" s="397" t="s">
        <v>826</v>
      </c>
      <c r="R114" s="409" t="str">
        <f t="shared" si="47"/>
        <v>Equity &amp; Inclusion Program Coordinator</v>
      </c>
      <c r="S114" s="397">
        <f t="shared" si="71"/>
        <v>51</v>
      </c>
      <c r="T114" s="394" cm="1">
        <f t="array" aca="1" ref="T114" ca="1">IF($Q114="Y",VLOOKUP($P114,INDIRECT($Q$3),T$5,0)*INDIRECT($P$2),VLOOKUP($P114,INDIRECT($Q$3),T$5,0))</f>
        <v>81245.735125750041</v>
      </c>
      <c r="U114" s="394" cm="1">
        <f t="array" aca="1" ref="U114" ca="1">IF($Q114="Y",VLOOKUP($P114,INDIRECT($Q$3),U$5,0)*INDIRECT($P$2),VLOOKUP($P114,INDIRECT($Q$3),U$5,0))</f>
        <v>85330.337910818082</v>
      </c>
      <c r="V114" s="463">
        <v>89941.7</v>
      </c>
      <c r="W114" s="394" cm="1">
        <f t="array" aca="1" ref="W114" ca="1">IF($Q114="Y",VLOOKUP($P114,INDIRECT($Q$3),W$5,0)*INDIRECT($P$2),VLOOKUP($P114,INDIRECT($Q$3),W$5,0))</f>
        <v>94555.3224977426</v>
      </c>
      <c r="X114" s="394" cm="1">
        <f t="array" aca="1" ref="X114" ca="1">IF($Q114="Y",VLOOKUP($P114,INDIRECT($Q$3),X$5,0)*INDIRECT($P$2),VLOOKUP($P114,INDIRECT($Q$3),X$5,0))</f>
        <v>99384.818933139526</v>
      </c>
      <c r="Y114" s="463">
        <v>105433</v>
      </c>
      <c r="Z114" s="394" cm="1">
        <f t="array" aca="1" ref="Z114" ca="1">IF($Q114="Y",VLOOKUP($P114,INDIRECT($Q$3),Z$5,0)*INDIRECT($P$2),VLOOKUP($P114,INDIRECT($Q$3),Z$5,0))</f>
        <v>111479.4736243621</v>
      </c>
      <c r="AA114" s="406" t="str">
        <f t="shared" si="61"/>
        <v>04187C</v>
      </c>
      <c r="AB114" s="406" t="str">
        <f t="shared" si="62"/>
        <v>Y</v>
      </c>
      <c r="AC114" s="412" t="str">
        <f t="shared" si="36"/>
        <v>Equity &amp; Inclusion Program Coordinator</v>
      </c>
      <c r="AD114" s="406">
        <f t="shared" si="59"/>
        <v>51</v>
      </c>
      <c r="AE114" s="398" t="str">
        <f t="shared" si="70"/>
        <v>E</v>
      </c>
      <c r="AF114" s="403">
        <f t="shared" ca="1" si="63"/>
        <v>39.061</v>
      </c>
      <c r="AG114" s="403">
        <f t="shared" ca="1" si="64"/>
        <v>41.024999999999999</v>
      </c>
      <c r="AH114" s="403">
        <f t="shared" si="65"/>
        <v>43.241999999999997</v>
      </c>
      <c r="AI114" s="403">
        <f t="shared" ca="1" si="66"/>
        <v>45.46</v>
      </c>
      <c r="AJ114" s="403">
        <f t="shared" ca="1" si="67"/>
        <v>47.781999999999996</v>
      </c>
      <c r="AK114" s="403">
        <f t="shared" si="68"/>
        <v>50.689</v>
      </c>
      <c r="AL114" s="403">
        <f t="shared" ca="1" si="69"/>
        <v>53.595999999999997</v>
      </c>
    </row>
    <row r="115" spans="1:38" ht="15" hidden="1" customHeight="1">
      <c r="A115" s="259" t="s">
        <v>16</v>
      </c>
      <c r="B115" s="259" t="s">
        <v>105</v>
      </c>
      <c r="C115" s="259">
        <v>29</v>
      </c>
      <c r="D115" s="260" t="s">
        <v>106</v>
      </c>
      <c r="E115" s="265">
        <v>373</v>
      </c>
      <c r="F115" s="262">
        <v>8</v>
      </c>
      <c r="G115" s="285">
        <f t="shared" ca="1" si="39"/>
        <v>66489.453474193098</v>
      </c>
      <c r="H115" s="285">
        <f t="shared" ca="1" si="40"/>
        <v>70136.969902456549</v>
      </c>
      <c r="I115" s="285">
        <f t="shared" ca="1" si="41"/>
        <v>73781.408257784758</v>
      </c>
      <c r="J115" s="285">
        <f t="shared" ca="1" si="42"/>
        <v>77644.389791515219</v>
      </c>
      <c r="K115" s="285">
        <f t="shared" ca="1" si="43"/>
        <v>81772.085597676676</v>
      </c>
      <c r="L115" s="285">
        <f t="shared" ca="1" si="44"/>
        <v>86895.441505419934</v>
      </c>
      <c r="M115" s="285">
        <f t="shared" ca="1" si="45"/>
        <v>92018.797413163164</v>
      </c>
      <c r="N115" s="285"/>
      <c r="P115" s="409" t="str">
        <f t="shared" si="60"/>
        <v>04230C</v>
      </c>
      <c r="Q115" s="397" t="s">
        <v>826</v>
      </c>
      <c r="R115" s="409" t="str">
        <f t="shared" si="47"/>
        <v>Event Coordinator</v>
      </c>
      <c r="S115" s="397">
        <f t="shared" si="71"/>
        <v>29</v>
      </c>
      <c r="T115" s="394" cm="1">
        <f t="array" aca="1" ref="T115" ca="1">IF($Q115="Y",VLOOKUP($P115,INDIRECT($Q$3),T$5,0)*INDIRECT($P$2),VLOOKUP($P115,INDIRECT($Q$3),T$5,0))</f>
        <v>66489.453474193098</v>
      </c>
      <c r="U115" s="394" cm="1">
        <f t="array" aca="1" ref="U115" ca="1">IF($Q115="Y",VLOOKUP($P115,INDIRECT($Q$3),U$5,0)*INDIRECT($P$2),VLOOKUP($P115,INDIRECT($Q$3),U$5,0))</f>
        <v>70136.969902456549</v>
      </c>
      <c r="V115" s="394" cm="1">
        <f t="array" aca="1" ref="V115" ca="1">IF($Q115="Y",VLOOKUP($P115,INDIRECT($Q$3),V$5,0)*INDIRECT($P$2),VLOOKUP($P115,INDIRECT($Q$3),V$5,0))</f>
        <v>73781.408257784758</v>
      </c>
      <c r="W115" s="394" cm="1">
        <f t="array" aca="1" ref="W115" ca="1">IF($Q115="Y",VLOOKUP($P115,INDIRECT($Q$3),W$5,0)*INDIRECT($P$2),VLOOKUP($P115,INDIRECT($Q$3),W$5,0))</f>
        <v>77644.389791515219</v>
      </c>
      <c r="X115" s="394" cm="1">
        <f t="array" aca="1" ref="X115" ca="1">IF($Q115="Y",VLOOKUP($P115,INDIRECT($Q$3),X$5,0)*INDIRECT($P$2),VLOOKUP($P115,INDIRECT($Q$3),X$5,0))</f>
        <v>81772.085597676676</v>
      </c>
      <c r="Y115" s="394" cm="1">
        <f t="array" aca="1" ref="Y115" ca="1">IF($Q115="Y",VLOOKUP($P115,INDIRECT($Q$3),Y$5,0)*INDIRECT($P$2),VLOOKUP($P115,INDIRECT($Q$3),Y$5,0))</f>
        <v>86895.441505419934</v>
      </c>
      <c r="Z115" s="394" cm="1">
        <f t="array" aca="1" ref="Z115" ca="1">IF($Q115="Y",VLOOKUP($P115,INDIRECT($Q$3),Z$5,0)*INDIRECT($P$2),VLOOKUP($P115,INDIRECT($Q$3),Z$5,0))</f>
        <v>92018.797413163164</v>
      </c>
      <c r="AA115" s="406" t="str">
        <f t="shared" si="61"/>
        <v>04230C</v>
      </c>
      <c r="AB115" s="406" t="str">
        <f t="shared" si="62"/>
        <v>Y</v>
      </c>
      <c r="AC115" s="412" t="str">
        <f t="shared" si="36"/>
        <v>Event Coordinator</v>
      </c>
      <c r="AD115" s="406">
        <f t="shared" si="59"/>
        <v>29</v>
      </c>
      <c r="AE115" s="398" t="str">
        <f t="shared" si="70"/>
        <v>E</v>
      </c>
      <c r="AF115" s="403">
        <f t="shared" ca="1" si="63"/>
        <v>31.967000000000002</v>
      </c>
      <c r="AG115" s="403">
        <f t="shared" ca="1" si="64"/>
        <v>33.72</v>
      </c>
      <c r="AH115" s="403">
        <f t="shared" ca="1" si="65"/>
        <v>35.471999999999994</v>
      </c>
      <c r="AI115" s="403">
        <f t="shared" ca="1" si="66"/>
        <v>37.33</v>
      </c>
      <c r="AJ115" s="403">
        <f t="shared" ca="1" si="67"/>
        <v>39.314</v>
      </c>
      <c r="AK115" s="403">
        <f t="shared" ca="1" si="68"/>
        <v>41.777000000000001</v>
      </c>
      <c r="AL115" s="403">
        <f t="shared" ca="1" si="69"/>
        <v>44.239999999999995</v>
      </c>
    </row>
    <row r="116" spans="1:38" ht="15" hidden="1" customHeight="1">
      <c r="A116" s="272" t="s">
        <v>91</v>
      </c>
      <c r="B116" s="272" t="s">
        <v>302</v>
      </c>
      <c r="C116" s="272" t="s">
        <v>274</v>
      </c>
      <c r="D116" s="273" t="s">
        <v>1030</v>
      </c>
      <c r="E116" s="265">
        <v>325</v>
      </c>
      <c r="F116" s="262">
        <v>7</v>
      </c>
      <c r="G116" s="285">
        <f t="shared" ca="1" si="39"/>
        <v>28.067048953164598</v>
      </c>
      <c r="H116" s="285">
        <f t="shared" ca="1" si="40"/>
        <v>29.84546872980253</v>
      </c>
      <c r="I116" s="285">
        <f t="shared" ca="1" si="41"/>
        <v>31.41854158084281</v>
      </c>
      <c r="J116" s="285">
        <f t="shared" ca="1" si="42"/>
        <v>33.157356820703868</v>
      </c>
      <c r="K116" s="285">
        <f t="shared" ca="1" si="43"/>
        <v>34.937607657770151</v>
      </c>
      <c r="L116" s="285">
        <f t="shared" ca="1" si="44"/>
        <v>37.058298688908252</v>
      </c>
      <c r="M116" s="285">
        <f t="shared" ca="1" si="45"/>
        <v>39.178989720046367</v>
      </c>
      <c r="N116" s="285"/>
      <c r="O116" s="23"/>
      <c r="P116" s="409" t="str">
        <f t="shared" si="60"/>
        <v>04304C</v>
      </c>
      <c r="Q116" s="397" t="s">
        <v>826</v>
      </c>
      <c r="R116" s="409" t="str">
        <f t="shared" si="47"/>
        <v>Family Support Specialist I - Employment &amp; Training</v>
      </c>
      <c r="S116" s="397" t="str">
        <f t="shared" si="71"/>
        <v>07</v>
      </c>
      <c r="T116" s="394" cm="1">
        <f t="array" aca="1" ref="T116" ca="1">IF($Q116="Y",VLOOKUP($P116,INDIRECT($Q$3),T$5,0)*INDIRECT($P$2),VLOOKUP($P116,INDIRECT($Q$3),T$5,0))</f>
        <v>28.067048953164598</v>
      </c>
      <c r="U116" s="394" cm="1">
        <f t="array" aca="1" ref="U116" ca="1">IF($Q116="Y",VLOOKUP($P116,INDIRECT($Q$3),U$5,0)*INDIRECT($P$2),VLOOKUP($P116,INDIRECT($Q$3),U$5,0))</f>
        <v>29.84546872980253</v>
      </c>
      <c r="V116" s="394" cm="1">
        <f t="array" aca="1" ref="V116" ca="1">IF($Q116="Y",VLOOKUP($P116,INDIRECT($Q$3),V$5,0)*INDIRECT($P$2),VLOOKUP($P116,INDIRECT($Q$3),V$5,0))</f>
        <v>31.41854158084281</v>
      </c>
      <c r="W116" s="394" cm="1">
        <f t="array" aca="1" ref="W116" ca="1">IF($Q116="Y",VLOOKUP($P116,INDIRECT($Q$3),W$5,0)*INDIRECT($P$2),VLOOKUP($P116,INDIRECT($Q$3),W$5,0))</f>
        <v>33.157356820703868</v>
      </c>
      <c r="X116" s="394" cm="1">
        <f t="array" aca="1" ref="X116" ca="1">IF($Q116="Y",VLOOKUP($P116,INDIRECT($Q$3),X$5,0)*INDIRECT($P$2),VLOOKUP($P116,INDIRECT($Q$3),X$5,0))</f>
        <v>34.937607657770151</v>
      </c>
      <c r="Y116" s="394" cm="1">
        <f t="array" aca="1" ref="Y116" ca="1">IF($Q116="Y",VLOOKUP($P116,INDIRECT($Q$3),Y$5,0)*INDIRECT($P$2),VLOOKUP($P116,INDIRECT($Q$3),Y$5,0))</f>
        <v>37.058298688908252</v>
      </c>
      <c r="Z116" s="394" cm="1">
        <f t="array" aca="1" ref="Z116" ca="1">IF($Q116="Y",VLOOKUP($P116,INDIRECT($Q$3),Z$5,0)*INDIRECT($P$2),VLOOKUP($P116,INDIRECT($Q$3),Z$5,0))</f>
        <v>39.178989720046367</v>
      </c>
      <c r="AA116" s="406" t="str">
        <f t="shared" si="61"/>
        <v>04304C</v>
      </c>
      <c r="AB116" s="406" t="str">
        <f t="shared" si="62"/>
        <v>Y</v>
      </c>
      <c r="AC116" s="412" t="str">
        <f t="shared" si="36"/>
        <v>Family Support Specialist I - Employment &amp; Training</v>
      </c>
      <c r="AD116" s="406" t="str">
        <f t="shared" si="59"/>
        <v>07</v>
      </c>
      <c r="AE116" s="398" t="str">
        <f t="shared" si="70"/>
        <v>N</v>
      </c>
      <c r="AF116" s="403">
        <f t="shared" ca="1" si="63"/>
        <v>28.067</v>
      </c>
      <c r="AG116" s="403">
        <f t="shared" ca="1" si="64"/>
        <v>29.844999999999999</v>
      </c>
      <c r="AH116" s="403">
        <f t="shared" ca="1" si="65"/>
        <v>31.419</v>
      </c>
      <c r="AI116" s="403">
        <f t="shared" ca="1" si="66"/>
        <v>33.156999999999996</v>
      </c>
      <c r="AJ116" s="403">
        <f t="shared" ca="1" si="67"/>
        <v>34.938000000000002</v>
      </c>
      <c r="AK116" s="403">
        <f t="shared" ca="1" si="68"/>
        <v>37.058</v>
      </c>
      <c r="AL116" s="403">
        <f t="shared" ca="1" si="69"/>
        <v>39.179000000000002</v>
      </c>
    </row>
    <row r="117" spans="1:38" ht="15" hidden="1" customHeight="1">
      <c r="A117" s="259" t="s">
        <v>16</v>
      </c>
      <c r="B117" s="259" t="s">
        <v>107</v>
      </c>
      <c r="C117" s="259">
        <v>29</v>
      </c>
      <c r="D117" s="260" t="s">
        <v>108</v>
      </c>
      <c r="E117" s="265">
        <v>383</v>
      </c>
      <c r="F117" s="262">
        <v>8</v>
      </c>
      <c r="G117" s="285">
        <f t="shared" ca="1" si="39"/>
        <v>66489.453474193098</v>
      </c>
      <c r="H117" s="285">
        <f t="shared" ca="1" si="40"/>
        <v>70136.969902456549</v>
      </c>
      <c r="I117" s="285">
        <f t="shared" ca="1" si="41"/>
        <v>73781.408257784758</v>
      </c>
      <c r="J117" s="285">
        <f t="shared" ca="1" si="42"/>
        <v>77644.389791515219</v>
      </c>
      <c r="K117" s="285">
        <f t="shared" ca="1" si="43"/>
        <v>81772.085597676676</v>
      </c>
      <c r="L117" s="285">
        <f t="shared" ca="1" si="44"/>
        <v>86895.441505419934</v>
      </c>
      <c r="M117" s="285">
        <f t="shared" ca="1" si="45"/>
        <v>92018.797413163164</v>
      </c>
      <c r="N117" s="285"/>
      <c r="O117" s="59"/>
      <c r="P117" s="409" t="str">
        <f t="shared" si="60"/>
        <v>04305C</v>
      </c>
      <c r="Q117" s="397" t="s">
        <v>826</v>
      </c>
      <c r="R117" s="409" t="str">
        <f t="shared" si="47"/>
        <v xml:space="preserve">Family Support Specialist II - Employment &amp; Training </v>
      </c>
      <c r="S117" s="397">
        <f t="shared" si="71"/>
        <v>29</v>
      </c>
      <c r="T117" s="394" cm="1">
        <f t="array" aca="1" ref="T117" ca="1">IF($Q117="Y",VLOOKUP($P117,INDIRECT($Q$3),T$5,0)*INDIRECT($P$2),VLOOKUP($P117,INDIRECT($Q$3),T$5,0))</f>
        <v>66489.453474193098</v>
      </c>
      <c r="U117" s="394" cm="1">
        <f t="array" aca="1" ref="U117" ca="1">IF($Q117="Y",VLOOKUP($P117,INDIRECT($Q$3),U$5,0)*INDIRECT($P$2),VLOOKUP($P117,INDIRECT($Q$3),U$5,0))</f>
        <v>70136.969902456549</v>
      </c>
      <c r="V117" s="394" cm="1">
        <f t="array" aca="1" ref="V117" ca="1">IF($Q117="Y",VLOOKUP($P117,INDIRECT($Q$3),V$5,0)*INDIRECT($P$2),VLOOKUP($P117,INDIRECT($Q$3),V$5,0))</f>
        <v>73781.408257784758</v>
      </c>
      <c r="W117" s="394" cm="1">
        <f t="array" aca="1" ref="W117" ca="1">IF($Q117="Y",VLOOKUP($P117,INDIRECT($Q$3),W$5,0)*INDIRECT($P$2),VLOOKUP($P117,INDIRECT($Q$3),W$5,0))</f>
        <v>77644.389791515219</v>
      </c>
      <c r="X117" s="394" cm="1">
        <f t="array" aca="1" ref="X117" ca="1">IF($Q117="Y",VLOOKUP($P117,INDIRECT($Q$3),X$5,0)*INDIRECT($P$2),VLOOKUP($P117,INDIRECT($Q$3),X$5,0))</f>
        <v>81772.085597676676</v>
      </c>
      <c r="Y117" s="394" cm="1">
        <f t="array" aca="1" ref="Y117" ca="1">IF($Q117="Y",VLOOKUP($P117,INDIRECT($Q$3),Y$5,0)*INDIRECT($P$2),VLOOKUP($P117,INDIRECT($Q$3),Y$5,0))</f>
        <v>86895.441505419934</v>
      </c>
      <c r="Z117" s="394" cm="1">
        <f t="array" aca="1" ref="Z117" ca="1">IF($Q117="Y",VLOOKUP($P117,INDIRECT($Q$3),Z$5,0)*INDIRECT($P$2),VLOOKUP($P117,INDIRECT($Q$3),Z$5,0))</f>
        <v>92018.797413163164</v>
      </c>
      <c r="AA117" s="406" t="str">
        <f t="shared" si="61"/>
        <v>04305C</v>
      </c>
      <c r="AB117" s="406" t="str">
        <f t="shared" si="62"/>
        <v>Y</v>
      </c>
      <c r="AC117" s="412" t="str">
        <f t="shared" si="36"/>
        <v xml:space="preserve">Family Support Specialist II - Employment &amp; Training </v>
      </c>
      <c r="AD117" s="406">
        <f t="shared" si="59"/>
        <v>29</v>
      </c>
      <c r="AE117" s="398" t="str">
        <f t="shared" si="70"/>
        <v>E</v>
      </c>
      <c r="AF117" s="403">
        <f t="shared" ca="1" si="63"/>
        <v>31.967000000000002</v>
      </c>
      <c r="AG117" s="403">
        <f t="shared" ca="1" si="64"/>
        <v>33.72</v>
      </c>
      <c r="AH117" s="403">
        <f t="shared" ca="1" si="65"/>
        <v>35.471999999999994</v>
      </c>
      <c r="AI117" s="403">
        <f t="shared" ca="1" si="66"/>
        <v>37.33</v>
      </c>
      <c r="AJ117" s="403">
        <f t="shared" ca="1" si="67"/>
        <v>39.314</v>
      </c>
      <c r="AK117" s="403">
        <f t="shared" ca="1" si="68"/>
        <v>41.777000000000001</v>
      </c>
      <c r="AL117" s="403">
        <f t="shared" ca="1" si="69"/>
        <v>44.239999999999995</v>
      </c>
    </row>
    <row r="118" spans="1:38" ht="15" hidden="1" customHeight="1">
      <c r="A118" s="259" t="s">
        <v>16</v>
      </c>
      <c r="B118" s="259" t="s">
        <v>109</v>
      </c>
      <c r="C118" s="259">
        <v>45</v>
      </c>
      <c r="D118" s="260" t="s">
        <v>110</v>
      </c>
      <c r="E118" s="265">
        <v>430</v>
      </c>
      <c r="F118" s="262">
        <v>9</v>
      </c>
      <c r="G118" s="285">
        <f t="shared" ca="1" si="39"/>
        <v>75625.173945995557</v>
      </c>
      <c r="H118" s="285">
        <f t="shared" ca="1" si="40"/>
        <v>79623.590688876764</v>
      </c>
      <c r="I118" s="285">
        <f t="shared" ca="1" si="41"/>
        <v>84145.279830749336</v>
      </c>
      <c r="J118" s="285">
        <f t="shared" ca="1" si="42"/>
        <v>88620.797878593308</v>
      </c>
      <c r="K118" s="285">
        <f t="shared" ca="1" si="43"/>
        <v>93367.186344738642</v>
      </c>
      <c r="L118" s="285">
        <f t="shared" ca="1" si="44"/>
        <v>98914.506399604405</v>
      </c>
      <c r="M118" s="285">
        <f t="shared" ca="1" si="45"/>
        <v>104461.82645447014</v>
      </c>
      <c r="N118" s="285"/>
      <c r="P118" s="409" t="str">
        <f t="shared" si="60"/>
        <v>04306C</v>
      </c>
      <c r="Q118" s="397" t="s">
        <v>826</v>
      </c>
      <c r="R118" s="409" t="str">
        <f t="shared" si="47"/>
        <v>Family Support Specialist III - Employment &amp; Training</v>
      </c>
      <c r="S118" s="397">
        <f t="shared" si="71"/>
        <v>45</v>
      </c>
      <c r="T118" s="394" cm="1">
        <f t="array" aca="1" ref="T118" ca="1">IF($Q118="Y",VLOOKUP($P118,INDIRECT($Q$3),T$5,0)*INDIRECT($P$2),VLOOKUP($P118,INDIRECT($Q$3),T$5,0))</f>
        <v>75625.173945995557</v>
      </c>
      <c r="U118" s="394" cm="1">
        <f t="array" aca="1" ref="U118" ca="1">IF($Q118="Y",VLOOKUP($P118,INDIRECT($Q$3),U$5,0)*INDIRECT($P$2),VLOOKUP($P118,INDIRECT($Q$3),U$5,0))</f>
        <v>79623.590688876764</v>
      </c>
      <c r="V118" s="394" cm="1">
        <f t="array" aca="1" ref="V118" ca="1">IF($Q118="Y",VLOOKUP($P118,INDIRECT($Q$3),V$5,0)*INDIRECT($P$2),VLOOKUP($P118,INDIRECT($Q$3),V$5,0))</f>
        <v>84145.279830749336</v>
      </c>
      <c r="W118" s="394" cm="1">
        <f t="array" aca="1" ref="W118" ca="1">IF($Q118="Y",VLOOKUP($P118,INDIRECT($Q$3),W$5,0)*INDIRECT($P$2),VLOOKUP($P118,INDIRECT($Q$3),W$5,0))</f>
        <v>88620.797878593308</v>
      </c>
      <c r="X118" s="394" cm="1">
        <f t="array" aca="1" ref="X118" ca="1">IF($Q118="Y",VLOOKUP($P118,INDIRECT($Q$3),X$5,0)*INDIRECT($P$2),VLOOKUP($P118,INDIRECT($Q$3),X$5,0))</f>
        <v>93367.186344738642</v>
      </c>
      <c r="Y118" s="394" cm="1">
        <f t="array" aca="1" ref="Y118" ca="1">IF($Q118="Y",VLOOKUP($P118,INDIRECT($Q$3),Y$5,0)*INDIRECT($P$2),VLOOKUP($P118,INDIRECT($Q$3),Y$5,0))</f>
        <v>98914.506399604405</v>
      </c>
      <c r="Z118" s="394" cm="1">
        <f t="array" aca="1" ref="Z118" ca="1">IF($Q118="Y",VLOOKUP($P118,INDIRECT($Q$3),Z$5,0)*INDIRECT($P$2),VLOOKUP($P118,INDIRECT($Q$3),Z$5,0))</f>
        <v>104461.82645447014</v>
      </c>
      <c r="AA118" s="406" t="str">
        <f t="shared" si="61"/>
        <v>04306C</v>
      </c>
      <c r="AB118" s="406" t="str">
        <f t="shared" si="62"/>
        <v>Y</v>
      </c>
      <c r="AC118" s="412" t="str">
        <f t="shared" si="36"/>
        <v>Family Support Specialist III - Employment &amp; Training</v>
      </c>
      <c r="AD118" s="406">
        <f t="shared" si="59"/>
        <v>45</v>
      </c>
      <c r="AE118" s="398" t="str">
        <f t="shared" si="70"/>
        <v>E</v>
      </c>
      <c r="AF118" s="403">
        <f t="shared" ca="1" si="63"/>
        <v>36.358999999999995</v>
      </c>
      <c r="AG118" s="403">
        <f t="shared" ca="1" si="64"/>
        <v>38.280999999999999</v>
      </c>
      <c r="AH118" s="403">
        <f t="shared" ca="1" si="65"/>
        <v>40.454999999999998</v>
      </c>
      <c r="AI118" s="403">
        <f t="shared" ca="1" si="66"/>
        <v>42.606999999999999</v>
      </c>
      <c r="AJ118" s="403">
        <f t="shared" ca="1" si="67"/>
        <v>44.888999999999996</v>
      </c>
      <c r="AK118" s="403">
        <f t="shared" ca="1" si="68"/>
        <v>47.555999999999997</v>
      </c>
      <c r="AL118" s="403">
        <f t="shared" ca="1" si="69"/>
        <v>50.222999999999999</v>
      </c>
    </row>
    <row r="119" spans="1:38" ht="15" hidden="1" customHeight="1">
      <c r="A119" s="259" t="s">
        <v>16</v>
      </c>
      <c r="B119" s="259" t="s">
        <v>718</v>
      </c>
      <c r="C119" s="259">
        <v>113</v>
      </c>
      <c r="D119" s="260" t="s">
        <v>700</v>
      </c>
      <c r="E119" s="265">
        <v>485</v>
      </c>
      <c r="F119" s="262">
        <v>10</v>
      </c>
      <c r="G119" s="285">
        <f t="shared" ca="1" si="39"/>
        <v>84794.423416828096</v>
      </c>
      <c r="H119" s="285">
        <f t="shared" ca="1" si="40"/>
        <v>89301.164783273416</v>
      </c>
      <c r="I119" s="285">
        <f t="shared" ca="1" si="41"/>
        <v>93941.021414109346</v>
      </c>
      <c r="J119" s="285">
        <f t="shared" ca="1" si="42"/>
        <v>98694.815686499991</v>
      </c>
      <c r="K119" s="285">
        <f t="shared" ca="1" si="43"/>
        <v>103691.15048299218</v>
      </c>
      <c r="L119" s="285">
        <f t="shared" ca="1" si="44"/>
        <v>109910.3407591406</v>
      </c>
      <c r="M119" s="285">
        <f t="shared" ca="1" si="45"/>
        <v>116129.53103528904</v>
      </c>
      <c r="N119" s="285"/>
      <c r="P119" s="409" t="str">
        <f t="shared" si="60"/>
        <v>53003C</v>
      </c>
      <c r="Q119" s="397" t="s">
        <v>826</v>
      </c>
      <c r="R119" s="409" t="str">
        <f t="shared" si="47"/>
        <v>Finance Administrator - CPED</v>
      </c>
      <c r="S119" s="397">
        <f t="shared" si="71"/>
        <v>113</v>
      </c>
      <c r="T119" s="394" cm="1">
        <f t="array" aca="1" ref="T119" ca="1">IF($Q119="Y",VLOOKUP($P119,INDIRECT($Q$3),T$5,0)*INDIRECT($P$2),VLOOKUP($P119,INDIRECT($Q$3),T$5,0))</f>
        <v>84794.423416828096</v>
      </c>
      <c r="U119" s="394" cm="1">
        <f t="array" aca="1" ref="U119" ca="1">IF($Q119="Y",VLOOKUP($P119,INDIRECT($Q$3),U$5,0)*INDIRECT($P$2),VLOOKUP($P119,INDIRECT($Q$3),U$5,0))</f>
        <v>89301.164783273416</v>
      </c>
      <c r="V119" s="394" cm="1">
        <f t="array" aca="1" ref="V119" ca="1">IF($Q119="Y",VLOOKUP($P119,INDIRECT($Q$3),V$5,0)*INDIRECT($P$2),VLOOKUP($P119,INDIRECT($Q$3),V$5,0))</f>
        <v>93941.021414109346</v>
      </c>
      <c r="W119" s="394" cm="1">
        <f t="array" aca="1" ref="W119" ca="1">IF($Q119="Y",VLOOKUP($P119,INDIRECT($Q$3),W$5,0)*INDIRECT($P$2),VLOOKUP($P119,INDIRECT($Q$3),W$5,0))</f>
        <v>98694.815686499991</v>
      </c>
      <c r="X119" s="394" cm="1">
        <f t="array" aca="1" ref="X119" ca="1">IF($Q119="Y",VLOOKUP($P119,INDIRECT($Q$3),X$5,0)*INDIRECT($P$2),VLOOKUP($P119,INDIRECT($Q$3),X$5,0))</f>
        <v>103691.15048299218</v>
      </c>
      <c r="Y119" s="394" cm="1">
        <f t="array" aca="1" ref="Y119" ca="1">IF($Q119="Y",VLOOKUP($P119,INDIRECT($Q$3),Y$5,0)*INDIRECT($P$2),VLOOKUP($P119,INDIRECT($Q$3),Y$5,0))</f>
        <v>109910.3407591406</v>
      </c>
      <c r="Z119" s="394" cm="1">
        <f t="array" aca="1" ref="Z119" ca="1">IF($Q119="Y",VLOOKUP($P119,INDIRECT($Q$3),Z$5,0)*INDIRECT($P$2),VLOOKUP($P119,INDIRECT($Q$3),Z$5,0))</f>
        <v>116129.53103528904</v>
      </c>
      <c r="AA119" s="406" t="str">
        <f t="shared" si="61"/>
        <v>53003C</v>
      </c>
      <c r="AB119" s="406" t="str">
        <f t="shared" si="62"/>
        <v>Y</v>
      </c>
      <c r="AC119" s="412" t="str">
        <f t="shared" si="36"/>
        <v>Finance Administrator - CPED</v>
      </c>
      <c r="AD119" s="406">
        <f t="shared" si="59"/>
        <v>113</v>
      </c>
      <c r="AE119" s="398" t="str">
        <f t="shared" si="70"/>
        <v>E</v>
      </c>
      <c r="AF119" s="403">
        <f t="shared" ca="1" si="63"/>
        <v>40.766999999999996</v>
      </c>
      <c r="AG119" s="403">
        <f t="shared" ca="1" si="64"/>
        <v>42.933999999999997</v>
      </c>
      <c r="AH119" s="403">
        <f t="shared" ca="1" si="65"/>
        <v>45.163999999999994</v>
      </c>
      <c r="AI119" s="403">
        <f t="shared" ca="1" si="66"/>
        <v>47.449999999999996</v>
      </c>
      <c r="AJ119" s="403">
        <f t="shared" ca="1" si="67"/>
        <v>49.851999999999997</v>
      </c>
      <c r="AK119" s="403">
        <f t="shared" ca="1" si="68"/>
        <v>52.841999999999999</v>
      </c>
      <c r="AL119" s="403">
        <f t="shared" ca="1" si="69"/>
        <v>55.832000000000001</v>
      </c>
    </row>
    <row r="120" spans="1:38" ht="15" hidden="1" customHeight="1">
      <c r="A120" s="256" t="s">
        <v>16</v>
      </c>
      <c r="B120" s="256" t="s">
        <v>111</v>
      </c>
      <c r="C120" s="256">
        <v>51</v>
      </c>
      <c r="D120" s="276" t="s">
        <v>112</v>
      </c>
      <c r="E120" s="277">
        <v>478</v>
      </c>
      <c r="F120" s="278">
        <v>10</v>
      </c>
      <c r="G120" s="380">
        <f t="shared" ca="1" si="39"/>
        <v>81245.735125750041</v>
      </c>
      <c r="H120" s="380">
        <f t="shared" ca="1" si="40"/>
        <v>85330.337910818082</v>
      </c>
      <c r="I120" s="380">
        <f t="shared" ca="1" si="41"/>
        <v>89941.291167812728</v>
      </c>
      <c r="J120" s="380">
        <f t="shared" ca="1" si="42"/>
        <v>94555.3224977426</v>
      </c>
      <c r="K120" s="380">
        <f t="shared" ca="1" si="43"/>
        <v>99384.818933139526</v>
      </c>
      <c r="L120" s="380">
        <f t="shared" ca="1" si="44"/>
        <v>105432.14627875082</v>
      </c>
      <c r="M120" s="380">
        <f t="shared" ca="1" si="45"/>
        <v>111479.4736243621</v>
      </c>
      <c r="N120" s="380" t="s">
        <v>633</v>
      </c>
      <c r="O120" s="442"/>
      <c r="P120" s="451" t="str">
        <f t="shared" si="60"/>
        <v>04330C</v>
      </c>
      <c r="Q120" s="452" t="s">
        <v>826</v>
      </c>
      <c r="R120" s="451" t="str">
        <f t="shared" si="47"/>
        <v>Finance Administrator Regulatory Services</v>
      </c>
      <c r="S120" s="452">
        <f t="shared" si="71"/>
        <v>51</v>
      </c>
      <c r="T120" s="453" cm="1">
        <f t="array" aca="1" ref="T120" ca="1">IF($Q120="Y",VLOOKUP($P120,INDIRECT($Q$3),T$5,0)*INDIRECT($P$2),VLOOKUP($P120,INDIRECT($Q$3),T$5,0))</f>
        <v>81245.735125750041</v>
      </c>
      <c r="U120" s="453" cm="1">
        <f t="array" aca="1" ref="U120" ca="1">IF($Q120="Y",VLOOKUP($P120,INDIRECT($Q$3),U$5,0)*INDIRECT($P$2),VLOOKUP($P120,INDIRECT($Q$3),U$5,0))</f>
        <v>85330.337910818082</v>
      </c>
      <c r="V120" s="453" cm="1">
        <f t="array" aca="1" ref="V120" ca="1">IF($Q120="Y",VLOOKUP($P120,INDIRECT($Q$3),V$5,0)*INDIRECT($P$2),VLOOKUP($P120,INDIRECT($Q$3),V$5,0))</f>
        <v>89941.291167812728</v>
      </c>
      <c r="W120" s="453" cm="1">
        <f t="array" aca="1" ref="W120" ca="1">IF($Q120="Y",VLOOKUP($P120,INDIRECT($Q$3),W$5,0)*INDIRECT($P$2),VLOOKUP($P120,INDIRECT($Q$3),W$5,0))</f>
        <v>94555.3224977426</v>
      </c>
      <c r="X120" s="453" cm="1">
        <f t="array" aca="1" ref="X120" ca="1">IF($Q120="Y",VLOOKUP($P120,INDIRECT($Q$3),X$5,0)*INDIRECT($P$2),VLOOKUP($P120,INDIRECT($Q$3),X$5,0))</f>
        <v>99384.818933139526</v>
      </c>
      <c r="Y120" s="453" cm="1">
        <f t="array" aca="1" ref="Y120" ca="1">IF($Q120="Y",VLOOKUP($P120,INDIRECT($Q$3),Y$5,0)*INDIRECT($P$2),VLOOKUP($P120,INDIRECT($Q$3),Y$5,0))</f>
        <v>105432.14627875082</v>
      </c>
      <c r="Z120" s="453" cm="1">
        <f t="array" aca="1" ref="Z120" ca="1">IF($Q120="Y",VLOOKUP($P120,INDIRECT($Q$3),Z$5,0)*INDIRECT($P$2),VLOOKUP($P120,INDIRECT($Q$3),Z$5,0))</f>
        <v>111479.4736243621</v>
      </c>
      <c r="AA120" s="452" t="str">
        <f t="shared" si="61"/>
        <v>04330C</v>
      </c>
      <c r="AB120" s="452" t="str">
        <f t="shared" si="62"/>
        <v>Y</v>
      </c>
      <c r="AC120" s="454" t="str">
        <f t="shared" si="36"/>
        <v>Finance Administrator Regulatory Services</v>
      </c>
      <c r="AD120" s="452">
        <f t="shared" si="59"/>
        <v>51</v>
      </c>
      <c r="AE120" s="455" t="str">
        <f t="shared" si="70"/>
        <v>E</v>
      </c>
      <c r="AF120" s="453">
        <f t="shared" ca="1" si="63"/>
        <v>39.061</v>
      </c>
      <c r="AG120" s="453">
        <f t="shared" ca="1" si="64"/>
        <v>41.024999999999999</v>
      </c>
      <c r="AH120" s="453">
        <f t="shared" ca="1" si="65"/>
        <v>43.241999999999997</v>
      </c>
      <c r="AI120" s="453">
        <f t="shared" ca="1" si="66"/>
        <v>45.46</v>
      </c>
      <c r="AJ120" s="453">
        <f t="shared" ca="1" si="67"/>
        <v>47.781999999999996</v>
      </c>
      <c r="AK120" s="453">
        <f t="shared" ca="1" si="68"/>
        <v>50.689</v>
      </c>
      <c r="AL120" s="453">
        <f t="shared" ca="1" si="69"/>
        <v>53.595999999999997</v>
      </c>
    </row>
    <row r="121" spans="1:38" ht="15" hidden="1" customHeight="1">
      <c r="A121" s="256" t="s">
        <v>16</v>
      </c>
      <c r="B121" s="256" t="s">
        <v>113</v>
      </c>
      <c r="C121" s="256">
        <v>29</v>
      </c>
      <c r="D121" s="276" t="s">
        <v>114</v>
      </c>
      <c r="E121" s="277">
        <v>400</v>
      </c>
      <c r="F121" s="278">
        <v>8</v>
      </c>
      <c r="G121" s="380">
        <f t="shared" ca="1" si="39"/>
        <v>66489.453474193098</v>
      </c>
      <c r="H121" s="380">
        <f t="shared" ca="1" si="40"/>
        <v>70136.969902456549</v>
      </c>
      <c r="I121" s="380">
        <f t="shared" ca="1" si="41"/>
        <v>73781.408257784758</v>
      </c>
      <c r="J121" s="380">
        <f t="shared" ca="1" si="42"/>
        <v>77644.389791515219</v>
      </c>
      <c r="K121" s="380">
        <f t="shared" ca="1" si="43"/>
        <v>81772.085597676676</v>
      </c>
      <c r="L121" s="380">
        <f t="shared" ca="1" si="44"/>
        <v>86895.441505419934</v>
      </c>
      <c r="M121" s="380">
        <f t="shared" ca="1" si="45"/>
        <v>92018.797413163164</v>
      </c>
      <c r="N121" s="380" t="s">
        <v>633</v>
      </c>
      <c r="O121" s="441"/>
      <c r="P121" s="451" t="str">
        <f t="shared" si="60"/>
        <v>04350C</v>
      </c>
      <c r="Q121" s="452" t="s">
        <v>826</v>
      </c>
      <c r="R121" s="451" t="str">
        <f t="shared" si="47"/>
        <v>Financial Analyst</v>
      </c>
      <c r="S121" s="452">
        <f t="shared" si="71"/>
        <v>29</v>
      </c>
      <c r="T121" s="453" cm="1">
        <f t="array" aca="1" ref="T121" ca="1">IF($Q121="Y",VLOOKUP($P121,INDIRECT($Q$3),T$5,0)*INDIRECT($P$2),VLOOKUP($P121,INDIRECT($Q$3),T$5,0))</f>
        <v>66489.453474193098</v>
      </c>
      <c r="U121" s="453" cm="1">
        <f t="array" aca="1" ref="U121" ca="1">IF($Q121="Y",VLOOKUP($P121,INDIRECT($Q$3),U$5,0)*INDIRECT($P$2),VLOOKUP($P121,INDIRECT($Q$3),U$5,0))</f>
        <v>70136.969902456549</v>
      </c>
      <c r="V121" s="453" cm="1">
        <f t="array" aca="1" ref="V121" ca="1">IF($Q121="Y",VLOOKUP($P121,INDIRECT($Q$3),V$5,0)*INDIRECT($P$2),VLOOKUP($P121,INDIRECT($Q$3),V$5,0))</f>
        <v>73781.408257784758</v>
      </c>
      <c r="W121" s="453" cm="1">
        <f t="array" aca="1" ref="W121" ca="1">IF($Q121="Y",VLOOKUP($P121,INDIRECT($Q$3),W$5,0)*INDIRECT($P$2),VLOOKUP($P121,INDIRECT($Q$3),W$5,0))</f>
        <v>77644.389791515219</v>
      </c>
      <c r="X121" s="453" cm="1">
        <f t="array" aca="1" ref="X121" ca="1">IF($Q121="Y",VLOOKUP($P121,INDIRECT($Q$3),X$5,0)*INDIRECT($P$2),VLOOKUP($P121,INDIRECT($Q$3),X$5,0))</f>
        <v>81772.085597676676</v>
      </c>
      <c r="Y121" s="453" cm="1">
        <f t="array" aca="1" ref="Y121" ca="1">IF($Q121="Y",VLOOKUP($P121,INDIRECT($Q$3),Y$5,0)*INDIRECT($P$2),VLOOKUP($P121,INDIRECT($Q$3),Y$5,0))</f>
        <v>86895.441505419934</v>
      </c>
      <c r="Z121" s="453" cm="1">
        <f t="array" aca="1" ref="Z121" ca="1">IF($Q121="Y",VLOOKUP($P121,INDIRECT($Q$3),Z$5,0)*INDIRECT($P$2),VLOOKUP($P121,INDIRECT($Q$3),Z$5,0))</f>
        <v>92018.797413163164</v>
      </c>
      <c r="AA121" s="452" t="str">
        <f t="shared" si="61"/>
        <v>04350C</v>
      </c>
      <c r="AB121" s="452" t="str">
        <f t="shared" si="62"/>
        <v>Y</v>
      </c>
      <c r="AC121" s="454" t="str">
        <f t="shared" si="36"/>
        <v>Financial Analyst</v>
      </c>
      <c r="AD121" s="452">
        <f t="shared" si="59"/>
        <v>29</v>
      </c>
      <c r="AE121" s="455" t="str">
        <f t="shared" si="70"/>
        <v>E</v>
      </c>
      <c r="AF121" s="453">
        <f t="shared" ca="1" si="63"/>
        <v>31.967000000000002</v>
      </c>
      <c r="AG121" s="453">
        <f t="shared" ca="1" si="64"/>
        <v>33.72</v>
      </c>
      <c r="AH121" s="453">
        <f t="shared" ca="1" si="65"/>
        <v>35.471999999999994</v>
      </c>
      <c r="AI121" s="453">
        <f t="shared" ca="1" si="66"/>
        <v>37.33</v>
      </c>
      <c r="AJ121" s="453">
        <f t="shared" ca="1" si="67"/>
        <v>39.314</v>
      </c>
      <c r="AK121" s="453">
        <f t="shared" ca="1" si="68"/>
        <v>41.777000000000001</v>
      </c>
      <c r="AL121" s="453">
        <f t="shared" ca="1" si="69"/>
        <v>44.239999999999995</v>
      </c>
    </row>
    <row r="122" spans="1:38" ht="15" hidden="1" customHeight="1">
      <c r="A122" s="259" t="s">
        <v>91</v>
      </c>
      <c r="B122" s="259" t="s">
        <v>978</v>
      </c>
      <c r="C122" s="259" t="s">
        <v>856</v>
      </c>
      <c r="D122" s="260" t="s">
        <v>979</v>
      </c>
      <c r="E122" s="265">
        <v>363</v>
      </c>
      <c r="F122" s="262">
        <v>8</v>
      </c>
      <c r="G122" s="285">
        <f t="shared" ca="1" si="39"/>
        <v>31.337324999999996</v>
      </c>
      <c r="H122" s="285">
        <f t="shared" ca="1" si="40"/>
        <v>33.055225</v>
      </c>
      <c r="I122" s="285">
        <f t="shared" ca="1" si="41"/>
        <v>34.772099999999995</v>
      </c>
      <c r="J122" s="285">
        <f t="shared" ca="1" si="42"/>
        <v>36.593525</v>
      </c>
      <c r="K122" s="285">
        <f t="shared" ca="1" si="43"/>
        <v>38.54</v>
      </c>
      <c r="L122" s="285">
        <f t="shared" ca="1" si="44"/>
        <v>40.954900000000002</v>
      </c>
      <c r="M122" s="285">
        <f t="shared" ca="1" si="45"/>
        <v>43.369799999999991</v>
      </c>
      <c r="N122" s="285"/>
      <c r="P122" s="409" t="str">
        <f t="shared" si="60"/>
        <v>53075C</v>
      </c>
      <c r="Q122" s="397" t="s">
        <v>826</v>
      </c>
      <c r="R122" s="409" t="str">
        <f t="shared" si="47"/>
        <v>Financial Analyst - Banking, Investment and Debt</v>
      </c>
      <c r="S122" s="397" t="str">
        <f t="shared" si="71"/>
        <v>90</v>
      </c>
      <c r="T122" s="394" cm="1">
        <f t="array" aca="1" ref="T122" ca="1">IF($Q122="Y",VLOOKUP($P122,INDIRECT($Q$3),T$5,0)*INDIRECT($P$2),VLOOKUP($P122,INDIRECT($Q$3),T$5,0))</f>
        <v>31.337324999999996</v>
      </c>
      <c r="U122" s="394" cm="1">
        <f t="array" aca="1" ref="U122" ca="1">IF($Q122="Y",VLOOKUP($P122,INDIRECT($Q$3),U$5,0)*INDIRECT($P$2),VLOOKUP($P122,INDIRECT($Q$3),U$5,0))</f>
        <v>33.055225</v>
      </c>
      <c r="V122" s="394" cm="1">
        <f t="array" aca="1" ref="V122" ca="1">IF($Q122="Y",VLOOKUP($P122,INDIRECT($Q$3),V$5,0)*INDIRECT($P$2),VLOOKUP($P122,INDIRECT($Q$3),V$5,0))</f>
        <v>34.772099999999995</v>
      </c>
      <c r="W122" s="394" cm="1">
        <f t="array" aca="1" ref="W122" ca="1">IF($Q122="Y",VLOOKUP($P122,INDIRECT($Q$3),W$5,0)*INDIRECT($P$2),VLOOKUP($P122,INDIRECT($Q$3),W$5,0))</f>
        <v>36.593525</v>
      </c>
      <c r="X122" s="394" cm="1">
        <f t="array" aca="1" ref="X122" ca="1">IF($Q122="Y",VLOOKUP($P122,INDIRECT($Q$3),X$5,0)*INDIRECT($P$2),VLOOKUP($P122,INDIRECT($Q$3),X$5,0))</f>
        <v>38.54</v>
      </c>
      <c r="Y122" s="394" cm="1">
        <f t="array" aca="1" ref="Y122" ca="1">IF($Q122="Y",VLOOKUP($P122,INDIRECT($Q$3),Y$5,0)*INDIRECT($P$2),VLOOKUP($P122,INDIRECT($Q$3),Y$5,0))</f>
        <v>40.954900000000002</v>
      </c>
      <c r="Z122" s="394" cm="1">
        <f t="array" aca="1" ref="Z122" ca="1">IF($Q122="Y",VLOOKUP($P122,INDIRECT($Q$3),Z$5,0)*INDIRECT($P$2),VLOOKUP($P122,INDIRECT($Q$3),Z$5,0))</f>
        <v>43.369799999999991</v>
      </c>
      <c r="AA122" s="406" t="str">
        <f t="shared" si="61"/>
        <v>53075C</v>
      </c>
      <c r="AB122" s="406" t="str">
        <f t="shared" si="62"/>
        <v>Y</v>
      </c>
      <c r="AC122" s="412" t="str">
        <f t="shared" ref="AC122:AC185" si="82">D122</f>
        <v>Financial Analyst - Banking, Investment and Debt</v>
      </c>
      <c r="AD122" s="406" t="str">
        <f t="shared" si="59"/>
        <v>90</v>
      </c>
      <c r="AE122" s="398" t="str">
        <f t="shared" si="70"/>
        <v>N</v>
      </c>
      <c r="AF122" s="403">
        <f t="shared" ca="1" si="63"/>
        <v>31.337</v>
      </c>
      <c r="AG122" s="403">
        <f t="shared" ca="1" si="64"/>
        <v>33.055</v>
      </c>
      <c r="AH122" s="403">
        <f t="shared" ca="1" si="65"/>
        <v>34.771999999999998</v>
      </c>
      <c r="AI122" s="403">
        <f t="shared" ca="1" si="66"/>
        <v>36.594000000000001</v>
      </c>
      <c r="AJ122" s="403">
        <f t="shared" ca="1" si="67"/>
        <v>38.54</v>
      </c>
      <c r="AK122" s="403">
        <f t="shared" ca="1" si="68"/>
        <v>40.954999999999998</v>
      </c>
      <c r="AL122" s="403">
        <f t="shared" ca="1" si="69"/>
        <v>43.37</v>
      </c>
    </row>
    <row r="123" spans="1:38" ht="15" hidden="1" customHeight="1">
      <c r="A123" s="259" t="s">
        <v>16</v>
      </c>
      <c r="B123" s="259" t="s">
        <v>663</v>
      </c>
      <c r="C123" s="259">
        <v>58</v>
      </c>
      <c r="D123" s="260" t="s">
        <v>664</v>
      </c>
      <c r="E123" s="265">
        <v>493</v>
      </c>
      <c r="F123" s="262">
        <v>10</v>
      </c>
      <c r="G123" s="285">
        <f t="shared" ca="1" si="39"/>
        <v>85681.238225435824</v>
      </c>
      <c r="H123" s="285">
        <f t="shared" ca="1" si="40"/>
        <v>90467.641639739333</v>
      </c>
      <c r="I123" s="285">
        <f t="shared" ca="1" si="41"/>
        <v>94992.408854547175</v>
      </c>
      <c r="J123" s="285">
        <f t="shared" ca="1" si="42"/>
        <v>99735.719247757268</v>
      </c>
      <c r="K123" s="285">
        <f t="shared" ca="1" si="43"/>
        <v>104743.74391339831</v>
      </c>
      <c r="L123" s="285">
        <f t="shared" ca="1" si="44"/>
        <v>110940.38635011253</v>
      </c>
      <c r="M123" s="285">
        <f t="shared" ca="1" si="45"/>
        <v>117137.02878682668</v>
      </c>
      <c r="N123" s="285"/>
      <c r="P123" s="409" t="str">
        <f t="shared" si="60"/>
        <v>59220C</v>
      </c>
      <c r="Q123" s="397" t="s">
        <v>826</v>
      </c>
      <c r="R123" s="409" t="str">
        <f t="shared" si="47"/>
        <v>Financial Systems Services Lead</v>
      </c>
      <c r="S123" s="397">
        <f t="shared" si="71"/>
        <v>58</v>
      </c>
      <c r="T123" s="394" cm="1">
        <f t="array" aca="1" ref="T123" ca="1">IF($Q123="Y",VLOOKUP($P123,INDIRECT($Q$3),T$5,0)*INDIRECT($P$2),VLOOKUP($P123,INDIRECT($Q$3),T$5,0))</f>
        <v>85681.238225435824</v>
      </c>
      <c r="U123" s="394" cm="1">
        <f t="array" aca="1" ref="U123" ca="1">IF($Q123="Y",VLOOKUP($P123,INDIRECT($Q$3),U$5,0)*INDIRECT($P$2),VLOOKUP($P123,INDIRECT($Q$3),U$5,0))</f>
        <v>90467.641639739333</v>
      </c>
      <c r="V123" s="394" cm="1">
        <f t="array" aca="1" ref="V123" ca="1">IF($Q123="Y",VLOOKUP($P123,INDIRECT($Q$3),V$5,0)*INDIRECT($P$2),VLOOKUP($P123,INDIRECT($Q$3),V$5,0))</f>
        <v>94992.408854547175</v>
      </c>
      <c r="W123" s="394" cm="1">
        <f t="array" aca="1" ref="W123" ca="1">IF($Q123="Y",VLOOKUP($P123,INDIRECT($Q$3),W$5,0)*INDIRECT($P$2),VLOOKUP($P123,INDIRECT($Q$3),W$5,0))</f>
        <v>99735.719247757268</v>
      </c>
      <c r="X123" s="394" cm="1">
        <f t="array" aca="1" ref="X123" ca="1">IF($Q123="Y",VLOOKUP($P123,INDIRECT($Q$3),X$5,0)*INDIRECT($P$2),VLOOKUP($P123,INDIRECT($Q$3),X$5,0))</f>
        <v>104743.74391339831</v>
      </c>
      <c r="Y123" s="394" cm="1">
        <f t="array" aca="1" ref="Y123" ca="1">IF($Q123="Y",VLOOKUP($P123,INDIRECT($Q$3),Y$5,0)*INDIRECT($P$2),VLOOKUP($P123,INDIRECT($Q$3),Y$5,0))</f>
        <v>110940.38635011253</v>
      </c>
      <c r="Z123" s="394" cm="1">
        <f t="array" aca="1" ref="Z123" ca="1">IF($Q123="Y",VLOOKUP($P123,INDIRECT($Q$3),Z$5,0)*INDIRECT($P$2),VLOOKUP($P123,INDIRECT($Q$3),Z$5,0))</f>
        <v>117137.02878682668</v>
      </c>
      <c r="AA123" s="406" t="str">
        <f t="shared" si="61"/>
        <v>59220C</v>
      </c>
      <c r="AB123" s="406" t="str">
        <f t="shared" si="62"/>
        <v>Y</v>
      </c>
      <c r="AC123" s="412" t="str">
        <f t="shared" si="82"/>
        <v>Financial Systems Services Lead</v>
      </c>
      <c r="AD123" s="406">
        <f t="shared" si="59"/>
        <v>58</v>
      </c>
      <c r="AE123" s="398" t="str">
        <f t="shared" si="70"/>
        <v>E</v>
      </c>
      <c r="AF123" s="403">
        <f t="shared" ca="1" si="63"/>
        <v>41.192999999999998</v>
      </c>
      <c r="AG123" s="403">
        <f t="shared" ca="1" si="64"/>
        <v>43.494999999999997</v>
      </c>
      <c r="AH123" s="403">
        <f t="shared" ca="1" si="65"/>
        <v>45.669999999999995</v>
      </c>
      <c r="AI123" s="403">
        <f t="shared" ca="1" si="66"/>
        <v>47.949999999999996</v>
      </c>
      <c r="AJ123" s="403">
        <f t="shared" ca="1" si="67"/>
        <v>50.357999999999997</v>
      </c>
      <c r="AK123" s="403">
        <f t="shared" ca="1" si="68"/>
        <v>53.336999999999996</v>
      </c>
      <c r="AL123" s="403">
        <f t="shared" ca="1" si="69"/>
        <v>56.315999999999995</v>
      </c>
    </row>
    <row r="124" spans="1:38" ht="15" hidden="1" customHeight="1">
      <c r="A124" s="256" t="s">
        <v>16</v>
      </c>
      <c r="B124" s="256" t="s">
        <v>115</v>
      </c>
      <c r="C124" s="256">
        <v>45</v>
      </c>
      <c r="D124" s="276" t="s">
        <v>116</v>
      </c>
      <c r="E124" s="277">
        <v>433</v>
      </c>
      <c r="F124" s="278">
        <v>9</v>
      </c>
      <c r="G124" s="380">
        <f t="shared" ca="1" si="39"/>
        <v>75625.173945995557</v>
      </c>
      <c r="H124" s="380">
        <f t="shared" ca="1" si="40"/>
        <v>79623.590688876764</v>
      </c>
      <c r="I124" s="380">
        <f t="shared" ca="1" si="41"/>
        <v>84145.279830749336</v>
      </c>
      <c r="J124" s="380">
        <f t="shared" ca="1" si="42"/>
        <v>88620.797878593308</v>
      </c>
      <c r="K124" s="380">
        <f t="shared" ca="1" si="43"/>
        <v>93367.186344738642</v>
      </c>
      <c r="L124" s="380">
        <f t="shared" ca="1" si="44"/>
        <v>98914.506399604405</v>
      </c>
      <c r="M124" s="380">
        <f t="shared" ca="1" si="45"/>
        <v>104461.82645447014</v>
      </c>
      <c r="N124" s="380" t="s">
        <v>633</v>
      </c>
      <c r="P124" s="409" t="str">
        <f t="shared" si="60"/>
        <v>04427C</v>
      </c>
      <c r="Q124" s="397" t="s">
        <v>826</v>
      </c>
      <c r="R124" s="409" t="str">
        <f t="shared" si="47"/>
        <v>Fire Plan Examiner</v>
      </c>
      <c r="S124" s="397">
        <f t="shared" si="71"/>
        <v>45</v>
      </c>
      <c r="T124" s="394" cm="1">
        <f t="array" aca="1" ref="T124" ca="1">IF($Q124="Y",VLOOKUP($P124,INDIRECT($Q$3),T$5,0)*INDIRECT($P$2),VLOOKUP($P124,INDIRECT($Q$3),T$5,0))</f>
        <v>75625.173945995557</v>
      </c>
      <c r="U124" s="394" cm="1">
        <f t="array" aca="1" ref="U124" ca="1">IF($Q124="Y",VLOOKUP($P124,INDIRECT($Q$3),U$5,0)*INDIRECT($P$2),VLOOKUP($P124,INDIRECT($Q$3),U$5,0))</f>
        <v>79623.590688876764</v>
      </c>
      <c r="V124" s="394" cm="1">
        <f t="array" aca="1" ref="V124" ca="1">IF($Q124="Y",VLOOKUP($P124,INDIRECT($Q$3),V$5,0)*INDIRECT($P$2),VLOOKUP($P124,INDIRECT($Q$3),V$5,0))</f>
        <v>84145.279830749336</v>
      </c>
      <c r="W124" s="394" cm="1">
        <f t="array" aca="1" ref="W124" ca="1">IF($Q124="Y",VLOOKUP($P124,INDIRECT($Q$3),W$5,0)*INDIRECT($P$2),VLOOKUP($P124,INDIRECT($Q$3),W$5,0))</f>
        <v>88620.797878593308</v>
      </c>
      <c r="X124" s="394" cm="1">
        <f t="array" aca="1" ref="X124" ca="1">IF($Q124="Y",VLOOKUP($P124,INDIRECT($Q$3),X$5,0)*INDIRECT($P$2),VLOOKUP($P124,INDIRECT($Q$3),X$5,0))</f>
        <v>93367.186344738642</v>
      </c>
      <c r="Y124" s="394" cm="1">
        <f t="array" aca="1" ref="Y124" ca="1">IF($Q124="Y",VLOOKUP($P124,INDIRECT($Q$3),Y$5,0)*INDIRECT($P$2),VLOOKUP($P124,INDIRECT($Q$3),Y$5,0))</f>
        <v>98914.506399604405</v>
      </c>
      <c r="Z124" s="394" cm="1">
        <f t="array" aca="1" ref="Z124" ca="1">IF($Q124="Y",VLOOKUP($P124,INDIRECT($Q$3),Z$5,0)*INDIRECT($P$2),VLOOKUP($P124,INDIRECT($Q$3),Z$5,0))</f>
        <v>104461.82645447014</v>
      </c>
      <c r="AA124" s="406" t="str">
        <f t="shared" si="61"/>
        <v>04427C</v>
      </c>
      <c r="AB124" s="406" t="str">
        <f t="shared" si="62"/>
        <v>Y</v>
      </c>
      <c r="AC124" s="412" t="str">
        <f t="shared" si="82"/>
        <v>Fire Plan Examiner</v>
      </c>
      <c r="AD124" s="406">
        <f t="shared" si="59"/>
        <v>45</v>
      </c>
      <c r="AE124" s="398" t="str">
        <f t="shared" si="70"/>
        <v>E</v>
      </c>
      <c r="AF124" s="403">
        <f t="shared" ca="1" si="63"/>
        <v>36.358999999999995</v>
      </c>
      <c r="AG124" s="403">
        <f t="shared" ca="1" si="64"/>
        <v>38.280999999999999</v>
      </c>
      <c r="AH124" s="403">
        <f t="shared" ca="1" si="65"/>
        <v>40.454999999999998</v>
      </c>
      <c r="AI124" s="403">
        <f t="shared" ca="1" si="66"/>
        <v>42.606999999999999</v>
      </c>
      <c r="AJ124" s="403">
        <f t="shared" ca="1" si="67"/>
        <v>44.888999999999996</v>
      </c>
      <c r="AK124" s="403">
        <f t="shared" ca="1" si="68"/>
        <v>47.555999999999997</v>
      </c>
      <c r="AL124" s="403">
        <f t="shared" ca="1" si="69"/>
        <v>50.222999999999999</v>
      </c>
    </row>
    <row r="125" spans="1:38" ht="15" hidden="1" customHeight="1">
      <c r="A125" s="259" t="s">
        <v>16</v>
      </c>
      <c r="B125" s="259" t="s">
        <v>117</v>
      </c>
      <c r="C125" s="259">
        <v>72</v>
      </c>
      <c r="D125" s="260" t="s">
        <v>118</v>
      </c>
      <c r="E125" s="265">
        <v>478</v>
      </c>
      <c r="F125" s="262">
        <v>10</v>
      </c>
      <c r="G125" s="285">
        <f t="shared" ca="1" si="39"/>
        <v>81381.170334900773</v>
      </c>
      <c r="H125" s="285">
        <f t="shared" ca="1" si="40"/>
        <v>85681.238225435824</v>
      </c>
      <c r="I125" s="285">
        <f t="shared" ca="1" si="41"/>
        <v>90162.912419150234</v>
      </c>
      <c r="J125" s="285">
        <f t="shared" ca="1" si="42"/>
        <v>94903.144739425101</v>
      </c>
      <c r="K125" s="285">
        <f t="shared" ca="1" si="43"/>
        <v>99914.247478001402</v>
      </c>
      <c r="L125" s="285">
        <f t="shared" ca="1" si="44"/>
        <v>105952.73238686292</v>
      </c>
      <c r="M125" s="285">
        <f t="shared" ca="1" si="45"/>
        <v>111990.25548779622</v>
      </c>
      <c r="N125" s="285"/>
      <c r="P125" s="409" t="str">
        <f t="shared" si="60"/>
        <v>04430C</v>
      </c>
      <c r="Q125" s="397" t="s">
        <v>826</v>
      </c>
      <c r="R125" s="409" t="str">
        <f t="shared" si="47"/>
        <v>Fire Protection Specialist Inspector</v>
      </c>
      <c r="S125" s="397">
        <f t="shared" si="71"/>
        <v>72</v>
      </c>
      <c r="T125" s="394" cm="1">
        <f t="array" aca="1" ref="T125" ca="1">IF($Q125="Y",VLOOKUP($P125,INDIRECT($Q$3),T$5,0)*INDIRECT($P$2),VLOOKUP($P125,INDIRECT($Q$3),T$5,0))</f>
        <v>81381.170334900773</v>
      </c>
      <c r="U125" s="394" cm="1">
        <f t="array" aca="1" ref="U125" ca="1">IF($Q125="Y",VLOOKUP($P125,INDIRECT($Q$3),U$5,0)*INDIRECT($P$2),VLOOKUP($P125,INDIRECT($Q$3),U$5,0))</f>
        <v>85681.238225435824</v>
      </c>
      <c r="V125" s="394" cm="1">
        <f t="array" aca="1" ref="V125" ca="1">IF($Q125="Y",VLOOKUP($P125,INDIRECT($Q$3),V$5,0)*INDIRECT($P$2),VLOOKUP($P125,INDIRECT($Q$3),V$5,0))</f>
        <v>90162.912419150234</v>
      </c>
      <c r="W125" s="394" cm="1">
        <f t="array" aca="1" ref="W125" ca="1">IF($Q125="Y",VLOOKUP($P125,INDIRECT($Q$3),W$5,0)*INDIRECT($P$2),VLOOKUP($P125,INDIRECT($Q$3),W$5,0))</f>
        <v>94903.144739425101</v>
      </c>
      <c r="X125" s="394" cm="1">
        <f t="array" aca="1" ref="X125" ca="1">IF($Q125="Y",VLOOKUP($P125,INDIRECT($Q$3),X$5,0)*INDIRECT($P$2),VLOOKUP($P125,INDIRECT($Q$3),X$5,0))</f>
        <v>99914.247478001402</v>
      </c>
      <c r="Y125" s="394" cm="1">
        <f t="array" aca="1" ref="Y125" ca="1">IF($Q125="Y",VLOOKUP($P125,INDIRECT($Q$3),Y$5,0)*INDIRECT($P$2),VLOOKUP($P125,INDIRECT($Q$3),Y$5,0))</f>
        <v>105952.73238686292</v>
      </c>
      <c r="Z125" s="394" cm="1">
        <f t="array" aca="1" ref="Z125" ca="1">IF($Q125="Y",VLOOKUP($P125,INDIRECT($Q$3),Z$5,0)*INDIRECT($P$2),VLOOKUP($P125,INDIRECT($Q$3),Z$5,0))</f>
        <v>111990.25548779622</v>
      </c>
      <c r="AA125" s="406" t="str">
        <f t="shared" si="61"/>
        <v>04430C</v>
      </c>
      <c r="AB125" s="406" t="str">
        <f t="shared" si="62"/>
        <v>Y</v>
      </c>
      <c r="AC125" s="412" t="str">
        <f t="shared" si="82"/>
        <v>Fire Protection Specialist Inspector</v>
      </c>
      <c r="AD125" s="406">
        <f t="shared" si="59"/>
        <v>72</v>
      </c>
      <c r="AE125" s="398" t="str">
        <f t="shared" si="70"/>
        <v>E</v>
      </c>
      <c r="AF125" s="403">
        <f t="shared" ca="1" si="63"/>
        <v>39.125999999999998</v>
      </c>
      <c r="AG125" s="403">
        <f t="shared" ca="1" si="64"/>
        <v>41.192999999999998</v>
      </c>
      <c r="AH125" s="403">
        <f t="shared" ca="1" si="65"/>
        <v>43.347999999999999</v>
      </c>
      <c r="AI125" s="403">
        <f t="shared" ca="1" si="66"/>
        <v>45.626999999999995</v>
      </c>
      <c r="AJ125" s="403">
        <f t="shared" ca="1" si="67"/>
        <v>48.035999999999994</v>
      </c>
      <c r="AK125" s="403">
        <f t="shared" ca="1" si="68"/>
        <v>50.939</v>
      </c>
      <c r="AL125" s="403">
        <f t="shared" ca="1" si="69"/>
        <v>53.841999999999999</v>
      </c>
    </row>
    <row r="126" spans="1:38" ht="15" hidden="1" customHeight="1">
      <c r="A126" s="259" t="s">
        <v>16</v>
      </c>
      <c r="B126" s="259" t="s">
        <v>461</v>
      </c>
      <c r="C126" s="259">
        <v>29</v>
      </c>
      <c r="D126" s="260" t="s">
        <v>460</v>
      </c>
      <c r="E126" s="265">
        <v>393</v>
      </c>
      <c r="F126" s="262">
        <v>8</v>
      </c>
      <c r="G126" s="285">
        <f t="shared" ca="1" si="39"/>
        <v>66489.453474193098</v>
      </c>
      <c r="H126" s="285">
        <f t="shared" ca="1" si="40"/>
        <v>70136.969902456549</v>
      </c>
      <c r="I126" s="285">
        <f t="shared" ca="1" si="41"/>
        <v>73781.408257784758</v>
      </c>
      <c r="J126" s="285">
        <f t="shared" ca="1" si="42"/>
        <v>77644.389791515219</v>
      </c>
      <c r="K126" s="285">
        <f t="shared" ca="1" si="43"/>
        <v>81772.085597676676</v>
      </c>
      <c r="L126" s="285">
        <f t="shared" ca="1" si="44"/>
        <v>86895.441505419934</v>
      </c>
      <c r="M126" s="285">
        <f t="shared" ca="1" si="45"/>
        <v>92018.797413163164</v>
      </c>
      <c r="N126" s="285"/>
      <c r="P126" s="409" t="str">
        <f t="shared" si="60"/>
        <v>04465C</v>
      </c>
      <c r="Q126" s="397" t="s">
        <v>826</v>
      </c>
      <c r="R126" s="409" t="str">
        <f t="shared" si="47"/>
        <v>Fleet Management Specialist</v>
      </c>
      <c r="S126" s="397">
        <f t="shared" si="71"/>
        <v>29</v>
      </c>
      <c r="T126" s="394" cm="1">
        <f t="array" aca="1" ref="T126" ca="1">IF($Q126="Y",VLOOKUP($P126,INDIRECT($Q$3),T$5,0)*INDIRECT($P$2),VLOOKUP($P126,INDIRECT($Q$3),T$5,0))</f>
        <v>66489.453474193098</v>
      </c>
      <c r="U126" s="394" cm="1">
        <f t="array" aca="1" ref="U126" ca="1">IF($Q126="Y",VLOOKUP($P126,INDIRECT($Q$3),U$5,0)*INDIRECT($P$2),VLOOKUP($P126,INDIRECT($Q$3),U$5,0))</f>
        <v>70136.969902456549</v>
      </c>
      <c r="V126" s="394" cm="1">
        <f t="array" aca="1" ref="V126" ca="1">IF($Q126="Y",VLOOKUP($P126,INDIRECT($Q$3),V$5,0)*INDIRECT($P$2),VLOOKUP($P126,INDIRECT($Q$3),V$5,0))</f>
        <v>73781.408257784758</v>
      </c>
      <c r="W126" s="394" cm="1">
        <f t="array" aca="1" ref="W126" ca="1">IF($Q126="Y",VLOOKUP($P126,INDIRECT($Q$3),W$5,0)*INDIRECT($P$2),VLOOKUP($P126,INDIRECT($Q$3),W$5,0))</f>
        <v>77644.389791515219</v>
      </c>
      <c r="X126" s="394" cm="1">
        <f t="array" aca="1" ref="X126" ca="1">IF($Q126="Y",VLOOKUP($P126,INDIRECT($Q$3),X$5,0)*INDIRECT($P$2),VLOOKUP($P126,INDIRECT($Q$3),X$5,0))</f>
        <v>81772.085597676676</v>
      </c>
      <c r="Y126" s="394" cm="1">
        <f t="array" aca="1" ref="Y126" ca="1">IF($Q126="Y",VLOOKUP($P126,INDIRECT($Q$3),Y$5,0)*INDIRECT($P$2),VLOOKUP($P126,INDIRECT($Q$3),Y$5,0))</f>
        <v>86895.441505419934</v>
      </c>
      <c r="Z126" s="394" cm="1">
        <f t="array" aca="1" ref="Z126" ca="1">IF($Q126="Y",VLOOKUP($P126,INDIRECT($Q$3),Z$5,0)*INDIRECT($P$2),VLOOKUP($P126,INDIRECT($Q$3),Z$5,0))</f>
        <v>92018.797413163164</v>
      </c>
      <c r="AA126" s="406" t="str">
        <f t="shared" si="61"/>
        <v>04465C</v>
      </c>
      <c r="AB126" s="406" t="str">
        <f t="shared" si="62"/>
        <v>Y</v>
      </c>
      <c r="AC126" s="412" t="str">
        <f t="shared" si="82"/>
        <v>Fleet Management Specialist</v>
      </c>
      <c r="AD126" s="406">
        <f t="shared" si="59"/>
        <v>29</v>
      </c>
      <c r="AE126" s="398" t="str">
        <f t="shared" si="70"/>
        <v>E</v>
      </c>
      <c r="AF126" s="403">
        <f t="shared" ca="1" si="63"/>
        <v>31.967000000000002</v>
      </c>
      <c r="AG126" s="403">
        <f t="shared" ca="1" si="64"/>
        <v>33.72</v>
      </c>
      <c r="AH126" s="403">
        <f t="shared" ca="1" si="65"/>
        <v>35.471999999999994</v>
      </c>
      <c r="AI126" s="403">
        <f t="shared" ca="1" si="66"/>
        <v>37.33</v>
      </c>
      <c r="AJ126" s="403">
        <f t="shared" ca="1" si="67"/>
        <v>39.314</v>
      </c>
      <c r="AK126" s="403">
        <f t="shared" ca="1" si="68"/>
        <v>41.777000000000001</v>
      </c>
      <c r="AL126" s="403">
        <f t="shared" ca="1" si="69"/>
        <v>44.239999999999995</v>
      </c>
    </row>
    <row r="127" spans="1:38" ht="15" hidden="1" customHeight="1">
      <c r="A127" s="256" t="s">
        <v>16</v>
      </c>
      <c r="B127" s="256" t="s">
        <v>119</v>
      </c>
      <c r="C127" s="256">
        <v>51</v>
      </c>
      <c r="D127" s="276" t="s">
        <v>120</v>
      </c>
      <c r="E127" s="277">
        <v>465</v>
      </c>
      <c r="F127" s="278">
        <v>10</v>
      </c>
      <c r="G127" s="380">
        <f t="shared" ca="1" si="39"/>
        <v>81245.735125750041</v>
      </c>
      <c r="H127" s="380">
        <f t="shared" ca="1" si="40"/>
        <v>85330.337910818082</v>
      </c>
      <c r="I127" s="380">
        <f t="shared" ca="1" si="41"/>
        <v>89941.291167812728</v>
      </c>
      <c r="J127" s="380">
        <f t="shared" ca="1" si="42"/>
        <v>94555.3224977426</v>
      </c>
      <c r="K127" s="380">
        <f t="shared" ca="1" si="43"/>
        <v>99384.818933139526</v>
      </c>
      <c r="L127" s="380">
        <f t="shared" ca="1" si="44"/>
        <v>105432.14627875082</v>
      </c>
      <c r="M127" s="380">
        <f t="shared" ca="1" si="45"/>
        <v>111479.4736243621</v>
      </c>
      <c r="N127" s="380" t="s">
        <v>1077</v>
      </c>
      <c r="P127" s="409" t="str">
        <f t="shared" si="60"/>
        <v>04470C</v>
      </c>
      <c r="Q127" s="397" t="s">
        <v>826</v>
      </c>
      <c r="R127" s="409" t="str">
        <f t="shared" si="47"/>
        <v>Fleet Manager</v>
      </c>
      <c r="S127" s="397">
        <f t="shared" si="71"/>
        <v>51</v>
      </c>
      <c r="T127" s="394" cm="1">
        <f t="array" aca="1" ref="T127" ca="1">IF($Q127="Y",VLOOKUP($P127,INDIRECT($Q$3),T$5,0)*INDIRECT($P$2),VLOOKUP($P127,INDIRECT($Q$3),T$5,0))</f>
        <v>81245.735125750041</v>
      </c>
      <c r="U127" s="394" cm="1">
        <f t="array" aca="1" ref="U127" ca="1">IF($Q127="Y",VLOOKUP($P127,INDIRECT($Q$3),U$5,0)*INDIRECT($P$2),VLOOKUP($P127,INDIRECT($Q$3),U$5,0))</f>
        <v>85330.337910818082</v>
      </c>
      <c r="V127" s="394" cm="1">
        <f t="array" aca="1" ref="V127" ca="1">IF($Q127="Y",VLOOKUP($P127,INDIRECT($Q$3),V$5,0)*INDIRECT($P$2),VLOOKUP($P127,INDIRECT($Q$3),V$5,0))</f>
        <v>89941.291167812728</v>
      </c>
      <c r="W127" s="394" cm="1">
        <f t="array" aca="1" ref="W127" ca="1">IF($Q127="Y",VLOOKUP($P127,INDIRECT($Q$3),W$5,0)*INDIRECT($P$2),VLOOKUP($P127,INDIRECT($Q$3),W$5,0))</f>
        <v>94555.3224977426</v>
      </c>
      <c r="X127" s="394" cm="1">
        <f t="array" aca="1" ref="X127" ca="1">IF($Q127="Y",VLOOKUP($P127,INDIRECT($Q$3),X$5,0)*INDIRECT($P$2),VLOOKUP($P127,INDIRECT($Q$3),X$5,0))</f>
        <v>99384.818933139526</v>
      </c>
      <c r="Y127" s="394" cm="1">
        <f t="array" aca="1" ref="Y127" ca="1">IF($Q127="Y",VLOOKUP($P127,INDIRECT($Q$3),Y$5,0)*INDIRECT($P$2),VLOOKUP($P127,INDIRECT($Q$3),Y$5,0))</f>
        <v>105432.14627875082</v>
      </c>
      <c r="Z127" s="394" cm="1">
        <f t="array" aca="1" ref="Z127" ca="1">IF($Q127="Y",VLOOKUP($P127,INDIRECT($Q$3),Z$5,0)*INDIRECT($P$2),VLOOKUP($P127,INDIRECT($Q$3),Z$5,0))</f>
        <v>111479.4736243621</v>
      </c>
      <c r="AA127" s="406" t="str">
        <f t="shared" si="61"/>
        <v>04470C</v>
      </c>
      <c r="AB127" s="406" t="str">
        <f t="shared" si="62"/>
        <v>Y</v>
      </c>
      <c r="AC127" s="412" t="str">
        <f t="shared" si="82"/>
        <v>Fleet Manager</v>
      </c>
      <c r="AD127" s="406">
        <f t="shared" si="59"/>
        <v>51</v>
      </c>
      <c r="AE127" s="398" t="str">
        <f t="shared" si="70"/>
        <v>E</v>
      </c>
      <c r="AF127" s="403">
        <f t="shared" ca="1" si="63"/>
        <v>39.061</v>
      </c>
      <c r="AG127" s="403">
        <f t="shared" ca="1" si="64"/>
        <v>41.024999999999999</v>
      </c>
      <c r="AH127" s="403">
        <f t="shared" ca="1" si="65"/>
        <v>43.241999999999997</v>
      </c>
      <c r="AI127" s="403">
        <f t="shared" ca="1" si="66"/>
        <v>45.46</v>
      </c>
      <c r="AJ127" s="403">
        <f t="shared" ca="1" si="67"/>
        <v>47.781999999999996</v>
      </c>
      <c r="AK127" s="403">
        <f t="shared" ca="1" si="68"/>
        <v>50.689</v>
      </c>
      <c r="AL127" s="403">
        <f t="shared" ca="1" si="69"/>
        <v>53.595999999999997</v>
      </c>
    </row>
    <row r="128" spans="1:38" ht="15" hidden="1" customHeight="1">
      <c r="A128" s="256" t="s">
        <v>16</v>
      </c>
      <c r="B128" s="256" t="s">
        <v>121</v>
      </c>
      <c r="C128" s="256" t="s">
        <v>20</v>
      </c>
      <c r="D128" s="379" t="s">
        <v>122</v>
      </c>
      <c r="E128" s="277">
        <v>398</v>
      </c>
      <c r="F128" s="278">
        <v>8</v>
      </c>
      <c r="G128" s="380">
        <f t="shared" ca="1" si="39"/>
        <v>67191.254103428611</v>
      </c>
      <c r="H128" s="380">
        <f t="shared" ca="1" si="40"/>
        <v>70838.770531692062</v>
      </c>
      <c r="I128" s="380">
        <f t="shared" ca="1" si="41"/>
        <v>74529.3799810489</v>
      </c>
      <c r="J128" s="380">
        <f t="shared" ca="1" si="42"/>
        <v>78521.640578059625</v>
      </c>
      <c r="K128" s="380">
        <f t="shared" ca="1" si="43"/>
        <v>82652.414457156294</v>
      </c>
      <c r="L128" s="380">
        <f t="shared" ca="1" si="44"/>
        <v>87778.235050233518</v>
      </c>
      <c r="M128" s="380">
        <f t="shared" ca="1" si="45"/>
        <v>92904.05564331077</v>
      </c>
      <c r="N128" s="380" t="s">
        <v>633</v>
      </c>
      <c r="P128" s="409" t="str">
        <f t="shared" si="60"/>
        <v>04472C</v>
      </c>
      <c r="Q128" s="397" t="s">
        <v>826</v>
      </c>
      <c r="R128" s="409" t="str">
        <f t="shared" si="47"/>
        <v>Fleet Services Training Coordinator</v>
      </c>
      <c r="S128" s="397" t="str">
        <f t="shared" si="71"/>
        <v>33B</v>
      </c>
      <c r="T128" s="394" cm="1">
        <f t="array" aca="1" ref="T128" ca="1">IF($Q128="Y",VLOOKUP($P128,INDIRECT($Q$3),T$5,0)*INDIRECT($P$2),VLOOKUP($P128,INDIRECT($Q$3),T$5,0))</f>
        <v>67191.254103428611</v>
      </c>
      <c r="U128" s="394" cm="1">
        <f t="array" aca="1" ref="U128" ca="1">IF($Q128="Y",VLOOKUP($P128,INDIRECT($Q$3),U$5,0)*INDIRECT($P$2),VLOOKUP($P128,INDIRECT($Q$3),U$5,0))</f>
        <v>70838.770531692062</v>
      </c>
      <c r="V128" s="394" cm="1">
        <f t="array" aca="1" ref="V128" ca="1">IF($Q128="Y",VLOOKUP($P128,INDIRECT($Q$3),V$5,0)*INDIRECT($P$2),VLOOKUP($P128,INDIRECT($Q$3),V$5,0))</f>
        <v>74529.3799810489</v>
      </c>
      <c r="W128" s="394" cm="1">
        <f t="array" aca="1" ref="W128" ca="1">IF($Q128="Y",VLOOKUP($P128,INDIRECT($Q$3),W$5,0)*INDIRECT($P$2),VLOOKUP($P128,INDIRECT($Q$3),W$5,0))</f>
        <v>78521.640578059625</v>
      </c>
      <c r="X128" s="394" cm="1">
        <f t="array" aca="1" ref="X128" ca="1">IF($Q128="Y",VLOOKUP($P128,INDIRECT($Q$3),X$5,0)*INDIRECT($P$2),VLOOKUP($P128,INDIRECT($Q$3),X$5,0))</f>
        <v>82652.414457156294</v>
      </c>
      <c r="Y128" s="394" cm="1">
        <f t="array" aca="1" ref="Y128" ca="1">IF($Q128="Y",VLOOKUP($P128,INDIRECT($Q$3),Y$5,0)*INDIRECT($P$2),VLOOKUP($P128,INDIRECT($Q$3),Y$5,0))</f>
        <v>87778.235050233518</v>
      </c>
      <c r="Z128" s="394" cm="1">
        <f t="array" aca="1" ref="Z128" ca="1">IF($Q128="Y",VLOOKUP($P128,INDIRECT($Q$3),Z$5,0)*INDIRECT($P$2),VLOOKUP($P128,INDIRECT($Q$3),Z$5,0))</f>
        <v>92904.05564331077</v>
      </c>
      <c r="AA128" s="406" t="str">
        <f t="shared" si="61"/>
        <v>04472C</v>
      </c>
      <c r="AB128" s="406" t="str">
        <f t="shared" si="62"/>
        <v>Y</v>
      </c>
      <c r="AC128" s="412" t="str">
        <f t="shared" si="82"/>
        <v>Fleet Services Training Coordinator</v>
      </c>
      <c r="AD128" s="406" t="str">
        <f t="shared" si="59"/>
        <v>33B</v>
      </c>
      <c r="AE128" s="398" t="str">
        <f t="shared" si="70"/>
        <v>E</v>
      </c>
      <c r="AF128" s="403">
        <f t="shared" ca="1" si="63"/>
        <v>32.303999999999995</v>
      </c>
      <c r="AG128" s="403">
        <f t="shared" ca="1" si="64"/>
        <v>34.058</v>
      </c>
      <c r="AH128" s="403">
        <f t="shared" ca="1" si="65"/>
        <v>35.832000000000001</v>
      </c>
      <c r="AI128" s="403">
        <f t="shared" ca="1" si="66"/>
        <v>37.750999999999998</v>
      </c>
      <c r="AJ128" s="403">
        <f t="shared" ca="1" si="67"/>
        <v>39.736999999999995</v>
      </c>
      <c r="AK128" s="403">
        <f t="shared" ca="1" si="68"/>
        <v>42.201999999999998</v>
      </c>
      <c r="AL128" s="403">
        <f t="shared" ca="1" si="69"/>
        <v>44.665999999999997</v>
      </c>
    </row>
    <row r="129" spans="1:38" ht="15" hidden="1" customHeight="1">
      <c r="A129" s="259" t="s">
        <v>91</v>
      </c>
      <c r="B129" s="259" t="s">
        <v>767</v>
      </c>
      <c r="C129" s="259" t="s">
        <v>277</v>
      </c>
      <c r="D129" s="273" t="s">
        <v>766</v>
      </c>
      <c r="E129" s="265">
        <v>350</v>
      </c>
      <c r="F129" s="262">
        <v>7</v>
      </c>
      <c r="G129" s="285">
        <f t="shared" ca="1" si="39"/>
        <v>30.82068510688207</v>
      </c>
      <c r="H129" s="285">
        <f t="shared" ca="1" si="40"/>
        <v>32.447032297186155</v>
      </c>
      <c r="I129" s="285">
        <f t="shared" ca="1" si="41"/>
        <v>34.178448323260582</v>
      </c>
      <c r="J129" s="285">
        <f t="shared" ca="1" si="42"/>
        <v>35.954259632054864</v>
      </c>
      <c r="K129" s="285">
        <f t="shared" ca="1" si="43"/>
        <v>37.858817260736735</v>
      </c>
      <c r="L129" s="285">
        <f t="shared" ca="1" si="44"/>
        <v>39.737442568892</v>
      </c>
      <c r="M129" s="285">
        <f t="shared" ca="1" si="45"/>
        <v>41.616067877047271</v>
      </c>
      <c r="N129" s="285"/>
      <c r="P129" s="409" t="str">
        <f t="shared" si="60"/>
        <v>59423C</v>
      </c>
      <c r="Q129" s="397" t="s">
        <v>826</v>
      </c>
      <c r="R129" s="409" t="str">
        <f t="shared" si="47"/>
        <v>Forensic Administrative Analyst</v>
      </c>
      <c r="S129" s="397" t="str">
        <f t="shared" si="71"/>
        <v>74</v>
      </c>
      <c r="T129" s="394" cm="1">
        <f t="array" aca="1" ref="T129" ca="1">IF($Q129="Y",VLOOKUP($P129,INDIRECT($Q$3),T$5,0)*INDIRECT($P$2),VLOOKUP($P129,INDIRECT($Q$3),T$5,0))</f>
        <v>30.82068510688207</v>
      </c>
      <c r="U129" s="394" cm="1">
        <f t="array" aca="1" ref="U129" ca="1">IF($Q129="Y",VLOOKUP($P129,INDIRECT($Q$3),U$5,0)*INDIRECT($P$2),VLOOKUP($P129,INDIRECT($Q$3),U$5,0))</f>
        <v>32.447032297186155</v>
      </c>
      <c r="V129" s="394" cm="1">
        <f t="array" aca="1" ref="V129" ca="1">IF($Q129="Y",VLOOKUP($P129,INDIRECT($Q$3),V$5,0)*INDIRECT($P$2),VLOOKUP($P129,INDIRECT($Q$3),V$5,0))</f>
        <v>34.178448323260582</v>
      </c>
      <c r="W129" s="394" cm="1">
        <f t="array" aca="1" ref="W129" ca="1">IF($Q129="Y",VLOOKUP($P129,INDIRECT($Q$3),W$5,0)*INDIRECT($P$2),VLOOKUP($P129,INDIRECT($Q$3),W$5,0))</f>
        <v>35.954259632054864</v>
      </c>
      <c r="X129" s="394" cm="1">
        <f t="array" aca="1" ref="X129" ca="1">IF($Q129="Y",VLOOKUP($P129,INDIRECT($Q$3),X$5,0)*INDIRECT($P$2),VLOOKUP($P129,INDIRECT($Q$3),X$5,0))</f>
        <v>37.858817260736735</v>
      </c>
      <c r="Y129" s="394" cm="1">
        <f t="array" aca="1" ref="Y129" ca="1">IF($Q129="Y",VLOOKUP($P129,INDIRECT($Q$3),Y$5,0)*INDIRECT($P$2),VLOOKUP($P129,INDIRECT($Q$3),Y$5,0))</f>
        <v>39.737442568892</v>
      </c>
      <c r="Z129" s="394" cm="1">
        <f t="array" aca="1" ref="Z129" ca="1">IF($Q129="Y",VLOOKUP($P129,INDIRECT($Q$3),Z$5,0)*INDIRECT($P$2),VLOOKUP($P129,INDIRECT($Q$3),Z$5,0))</f>
        <v>41.616067877047271</v>
      </c>
      <c r="AA129" s="406" t="str">
        <f t="shared" si="61"/>
        <v>59423C</v>
      </c>
      <c r="AB129" s="406" t="str">
        <f t="shared" si="62"/>
        <v>Y</v>
      </c>
      <c r="AC129" s="412" t="str">
        <f t="shared" si="82"/>
        <v>Forensic Administrative Analyst</v>
      </c>
      <c r="AD129" s="406" t="str">
        <f t="shared" si="59"/>
        <v>74</v>
      </c>
      <c r="AE129" s="398" t="str">
        <f t="shared" si="70"/>
        <v>N</v>
      </c>
      <c r="AF129" s="403">
        <f t="shared" ca="1" si="63"/>
        <v>30.821000000000002</v>
      </c>
      <c r="AG129" s="403">
        <f t="shared" ca="1" si="64"/>
        <v>32.447000000000003</v>
      </c>
      <c r="AH129" s="403">
        <f t="shared" ca="1" si="65"/>
        <v>34.177999999999997</v>
      </c>
      <c r="AI129" s="403">
        <f t="shared" ca="1" si="66"/>
        <v>35.954000000000001</v>
      </c>
      <c r="AJ129" s="403">
        <f t="shared" ca="1" si="67"/>
        <v>37.859000000000002</v>
      </c>
      <c r="AK129" s="403">
        <f t="shared" ca="1" si="68"/>
        <v>39.737000000000002</v>
      </c>
      <c r="AL129" s="403">
        <f t="shared" ca="1" si="69"/>
        <v>41.616</v>
      </c>
    </row>
    <row r="130" spans="1:38" ht="15" hidden="1" customHeight="1">
      <c r="A130" s="259" t="s">
        <v>91</v>
      </c>
      <c r="B130" s="272" t="s">
        <v>367</v>
      </c>
      <c r="C130" s="272">
        <v>110</v>
      </c>
      <c r="D130" s="260" t="s">
        <v>365</v>
      </c>
      <c r="E130" s="265">
        <v>344</v>
      </c>
      <c r="F130" s="262">
        <v>7</v>
      </c>
      <c r="G130" s="285">
        <f t="shared" ca="1" si="39"/>
        <v>27.256372198422127</v>
      </c>
      <c r="H130" s="285">
        <f t="shared" ca="1" si="40"/>
        <v>33.746498858981433</v>
      </c>
      <c r="I130" s="285">
        <f t="shared" ca="1" si="41"/>
        <v>37.640844827307887</v>
      </c>
      <c r="J130" s="285">
        <f t="shared" ca="1" si="42"/>
        <v>0</v>
      </c>
      <c r="K130" s="285">
        <f t="shared" ca="1" si="43"/>
        <v>0</v>
      </c>
      <c r="L130" s="285">
        <f t="shared" ca="1" si="44"/>
        <v>0</v>
      </c>
      <c r="M130" s="285">
        <f t="shared" ca="1" si="45"/>
        <v>0</v>
      </c>
      <c r="N130" s="285"/>
      <c r="O130" s="23"/>
      <c r="P130" s="409" t="str">
        <f t="shared" si="60"/>
        <v>05040C</v>
      </c>
      <c r="Q130" s="397" t="s">
        <v>826</v>
      </c>
      <c r="R130" s="409" t="str">
        <f t="shared" si="47"/>
        <v>Forensic Scientist I</v>
      </c>
      <c r="S130" s="397">
        <f t="shared" si="71"/>
        <v>110</v>
      </c>
      <c r="T130" s="394" cm="1">
        <f t="array" aca="1" ref="T130" ca="1">IF($Q130="Y",VLOOKUP($P130,INDIRECT($Q$3),T$5,0)*INDIRECT($P$2),VLOOKUP($P130,INDIRECT($Q$3),T$5,0))</f>
        <v>27.256372198422127</v>
      </c>
      <c r="U130" s="394" cm="1">
        <f t="array" aca="1" ref="U130" ca="1">IF($Q130="Y",VLOOKUP($P130,INDIRECT($Q$3),U$5,0)*INDIRECT($P$2),VLOOKUP($P130,INDIRECT($Q$3),U$5,0))</f>
        <v>33.746498858981433</v>
      </c>
      <c r="V130" s="394" cm="1">
        <f t="array" aca="1" ref="V130" ca="1">IF($Q130="Y",VLOOKUP($P130,INDIRECT($Q$3),V$5,0)*INDIRECT($P$2),VLOOKUP($P130,INDIRECT($Q$3),V$5,0))</f>
        <v>37.640844827307887</v>
      </c>
      <c r="W130" s="394" cm="1">
        <f t="array" aca="1" ref="W130" ca="1">IF($Q130="Y",VLOOKUP($P130,INDIRECT($Q$3),W$5,0)*INDIRECT($P$2),VLOOKUP($P130,INDIRECT($Q$3),W$5,0))</f>
        <v>0</v>
      </c>
      <c r="X130" s="394" cm="1">
        <f t="array" aca="1" ref="X130" ca="1">IF($Q130="Y",VLOOKUP($P130,INDIRECT($Q$3),X$5,0)*INDIRECT($P$2),VLOOKUP($P130,INDIRECT($Q$3),X$5,0))</f>
        <v>0</v>
      </c>
      <c r="Y130" s="394" cm="1">
        <f t="array" aca="1" ref="Y130" ca="1">IF($Q130="Y",VLOOKUP($P130,INDIRECT($Q$3),Y$5,0)*INDIRECT($P$2),VLOOKUP($P130,INDIRECT($Q$3),Y$5,0))</f>
        <v>0</v>
      </c>
      <c r="Z130" s="394" cm="1">
        <f t="array" aca="1" ref="Z130" ca="1">IF($Q130="Y",VLOOKUP($P130,INDIRECT($Q$3),Z$5,0)*INDIRECT($P$2),VLOOKUP($P130,INDIRECT($Q$3),Z$5,0))</f>
        <v>0</v>
      </c>
      <c r="AA130" s="406" t="str">
        <f t="shared" si="61"/>
        <v>05040C</v>
      </c>
      <c r="AB130" s="406" t="str">
        <f t="shared" si="62"/>
        <v>Y</v>
      </c>
      <c r="AC130" s="412" t="str">
        <f t="shared" si="82"/>
        <v>Forensic Scientist I</v>
      </c>
      <c r="AD130" s="406">
        <f t="shared" si="59"/>
        <v>110</v>
      </c>
      <c r="AE130" s="398" t="str">
        <f t="shared" si="70"/>
        <v>N</v>
      </c>
      <c r="AF130" s="403">
        <f t="shared" ca="1" si="63"/>
        <v>27.256</v>
      </c>
      <c r="AG130" s="403">
        <f t="shared" ca="1" si="64"/>
        <v>33.746000000000002</v>
      </c>
      <c r="AH130" s="403">
        <f t="shared" ca="1" si="65"/>
        <v>37.640999999999998</v>
      </c>
      <c r="AI130" s="403">
        <f t="shared" ca="1" si="66"/>
        <v>0</v>
      </c>
      <c r="AJ130" s="403">
        <f t="shared" ca="1" si="67"/>
        <v>0</v>
      </c>
      <c r="AK130" s="403">
        <f t="shared" ca="1" si="68"/>
        <v>0</v>
      </c>
      <c r="AL130" s="403">
        <f t="shared" ca="1" si="69"/>
        <v>0</v>
      </c>
    </row>
    <row r="131" spans="1:38" ht="15" hidden="1" customHeight="1">
      <c r="A131" s="259" t="s">
        <v>91</v>
      </c>
      <c r="B131" s="272" t="s">
        <v>304</v>
      </c>
      <c r="C131" s="272">
        <v>111</v>
      </c>
      <c r="D131" s="260" t="s">
        <v>366</v>
      </c>
      <c r="E131" s="265">
        <v>424</v>
      </c>
      <c r="F131" s="262">
        <v>9</v>
      </c>
      <c r="G131" s="285">
        <f t="shared" ca="1" si="39"/>
        <v>42.832407811286799</v>
      </c>
      <c r="H131" s="285">
        <f t="shared" ca="1" si="40"/>
        <v>44.779073028685232</v>
      </c>
      <c r="I131" s="285">
        <f t="shared" ca="1" si="41"/>
        <v>46.725738246083658</v>
      </c>
      <c r="J131" s="285">
        <f t="shared" ca="1" si="42"/>
        <v>48.673558069186363</v>
      </c>
      <c r="K131" s="285">
        <f t="shared" ca="1" si="43"/>
        <v>50.620223286584782</v>
      </c>
      <c r="L131" s="285">
        <f t="shared" ca="1" si="44"/>
        <v>0</v>
      </c>
      <c r="M131" s="285">
        <f t="shared" ca="1" si="45"/>
        <v>0</v>
      </c>
      <c r="N131" s="285"/>
      <c r="O131" s="23"/>
      <c r="P131" s="409" t="str">
        <f t="shared" si="60"/>
        <v>05050C</v>
      </c>
      <c r="Q131" s="397" t="s">
        <v>826</v>
      </c>
      <c r="R131" s="409" t="str">
        <f t="shared" si="47"/>
        <v>Forensic Scientist II</v>
      </c>
      <c r="S131" s="397">
        <f t="shared" si="71"/>
        <v>111</v>
      </c>
      <c r="T131" s="394" cm="1">
        <f t="array" aca="1" ref="T131" ca="1">IF($Q131="Y",VLOOKUP($P131,INDIRECT($Q$3),T$5,0)*INDIRECT($P$2),VLOOKUP($P131,INDIRECT($Q$3),T$5,0))</f>
        <v>42.832407811286799</v>
      </c>
      <c r="U131" s="394" cm="1">
        <f t="array" aca="1" ref="U131" ca="1">IF($Q131="Y",VLOOKUP($P131,INDIRECT($Q$3),U$5,0)*INDIRECT($P$2),VLOOKUP($P131,INDIRECT($Q$3),U$5,0))</f>
        <v>44.779073028685232</v>
      </c>
      <c r="V131" s="394" cm="1">
        <f t="array" aca="1" ref="V131" ca="1">IF($Q131="Y",VLOOKUP($P131,INDIRECT($Q$3),V$5,0)*INDIRECT($P$2),VLOOKUP($P131,INDIRECT($Q$3),V$5,0))</f>
        <v>46.725738246083658</v>
      </c>
      <c r="W131" s="394" cm="1">
        <f t="array" aca="1" ref="W131" ca="1">IF($Q131="Y",VLOOKUP($P131,INDIRECT($Q$3),W$5,0)*INDIRECT($P$2),VLOOKUP($P131,INDIRECT($Q$3),W$5,0))</f>
        <v>48.673558069186363</v>
      </c>
      <c r="X131" s="394" cm="1">
        <f t="array" aca="1" ref="X131" ca="1">IF($Q131="Y",VLOOKUP($P131,INDIRECT($Q$3),X$5,0)*INDIRECT($P$2),VLOOKUP($P131,INDIRECT($Q$3),X$5,0))</f>
        <v>50.620223286584782</v>
      </c>
      <c r="Y131" s="394" cm="1">
        <f t="array" aca="1" ref="Y131" ca="1">IF($Q131="Y",VLOOKUP($P131,INDIRECT($Q$3),Y$5,0)*INDIRECT($P$2),VLOOKUP($P131,INDIRECT($Q$3),Y$5,0))</f>
        <v>0</v>
      </c>
      <c r="Z131" s="394" cm="1">
        <f t="array" aca="1" ref="Z131" ca="1">IF($Q131="Y",VLOOKUP($P131,INDIRECT($Q$3),Z$5,0)*INDIRECT($P$2),VLOOKUP($P131,INDIRECT($Q$3),Z$5,0))</f>
        <v>0</v>
      </c>
      <c r="AA131" s="406" t="str">
        <f t="shared" si="61"/>
        <v>05050C</v>
      </c>
      <c r="AB131" s="406" t="str">
        <f t="shared" si="62"/>
        <v>Y</v>
      </c>
      <c r="AC131" s="412" t="str">
        <f t="shared" si="82"/>
        <v>Forensic Scientist II</v>
      </c>
      <c r="AD131" s="406">
        <f t="shared" si="59"/>
        <v>111</v>
      </c>
      <c r="AE131" s="398" t="str">
        <f t="shared" si="70"/>
        <v>N</v>
      </c>
      <c r="AF131" s="403">
        <f t="shared" ca="1" si="63"/>
        <v>42.832000000000001</v>
      </c>
      <c r="AG131" s="403">
        <f t="shared" ca="1" si="64"/>
        <v>44.779000000000003</v>
      </c>
      <c r="AH131" s="403">
        <f t="shared" ca="1" si="65"/>
        <v>46.725999999999999</v>
      </c>
      <c r="AI131" s="403">
        <f t="shared" ca="1" si="66"/>
        <v>48.673999999999999</v>
      </c>
      <c r="AJ131" s="403">
        <f t="shared" ca="1" si="67"/>
        <v>50.62</v>
      </c>
      <c r="AK131" s="403">
        <f t="shared" ca="1" si="68"/>
        <v>0</v>
      </c>
      <c r="AL131" s="403">
        <f t="shared" ca="1" si="69"/>
        <v>0</v>
      </c>
    </row>
    <row r="132" spans="1:38" ht="15" hidden="1" customHeight="1">
      <c r="A132" s="259" t="s">
        <v>16</v>
      </c>
      <c r="B132" s="262" t="s">
        <v>123</v>
      </c>
      <c r="C132" s="259" t="s">
        <v>124</v>
      </c>
      <c r="D132" s="266" t="s">
        <v>125</v>
      </c>
      <c r="E132" s="265">
        <v>463</v>
      </c>
      <c r="F132" s="262">
        <v>10</v>
      </c>
      <c r="G132" s="285">
        <f t="shared" ca="1" si="39"/>
        <v>81381.170334900773</v>
      </c>
      <c r="H132" s="285">
        <f t="shared" ca="1" si="40"/>
        <v>85681.238225435824</v>
      </c>
      <c r="I132" s="285">
        <f t="shared" ca="1" si="41"/>
        <v>90162.912419150234</v>
      </c>
      <c r="J132" s="285">
        <f t="shared" ca="1" si="42"/>
        <v>94903.144739425101</v>
      </c>
      <c r="K132" s="285">
        <f t="shared" ca="1" si="43"/>
        <v>99914.247478001402</v>
      </c>
      <c r="L132" s="285">
        <f t="shared" ca="1" si="44"/>
        <v>105952.73238686292</v>
      </c>
      <c r="M132" s="285">
        <f t="shared" ca="1" si="45"/>
        <v>111990.25548779622</v>
      </c>
      <c r="N132" s="285"/>
      <c r="P132" s="409" t="str">
        <f t="shared" si="60"/>
        <v>05263C</v>
      </c>
      <c r="Q132" s="397" t="s">
        <v>826</v>
      </c>
      <c r="R132" s="409" t="str">
        <f t="shared" si="47"/>
        <v>GIS Analyst</v>
      </c>
      <c r="S132" s="397" t="str">
        <f t="shared" si="71"/>
        <v>72</v>
      </c>
      <c r="T132" s="394" cm="1">
        <f t="array" aca="1" ref="T132" ca="1">IF($Q132="Y",VLOOKUP($P132,INDIRECT($Q$3),T$5,0)*INDIRECT($P$2),VLOOKUP($P132,INDIRECT($Q$3),T$5,0))</f>
        <v>81381.170334900773</v>
      </c>
      <c r="U132" s="394" cm="1">
        <f t="array" aca="1" ref="U132" ca="1">IF($Q132="Y",VLOOKUP($P132,INDIRECT($Q$3),U$5,0)*INDIRECT($P$2),VLOOKUP($P132,INDIRECT($Q$3),U$5,0))</f>
        <v>85681.238225435824</v>
      </c>
      <c r="V132" s="394" cm="1">
        <f t="array" aca="1" ref="V132" ca="1">IF($Q132="Y",VLOOKUP($P132,INDIRECT($Q$3),V$5,0)*INDIRECT($P$2),VLOOKUP($P132,INDIRECT($Q$3),V$5,0))</f>
        <v>90162.912419150234</v>
      </c>
      <c r="W132" s="394" cm="1">
        <f t="array" aca="1" ref="W132" ca="1">IF($Q132="Y",VLOOKUP($P132,INDIRECT($Q$3),W$5,0)*INDIRECT($P$2),VLOOKUP($P132,INDIRECT($Q$3),W$5,0))</f>
        <v>94903.144739425101</v>
      </c>
      <c r="X132" s="394" cm="1">
        <f t="array" aca="1" ref="X132" ca="1">IF($Q132="Y",VLOOKUP($P132,INDIRECT($Q$3),X$5,0)*INDIRECT($P$2),VLOOKUP($P132,INDIRECT($Q$3),X$5,0))</f>
        <v>99914.247478001402</v>
      </c>
      <c r="Y132" s="394" cm="1">
        <f t="array" aca="1" ref="Y132" ca="1">IF($Q132="Y",VLOOKUP($P132,INDIRECT($Q$3),Y$5,0)*INDIRECT($P$2),VLOOKUP($P132,INDIRECT($Q$3),Y$5,0))</f>
        <v>105952.73238686292</v>
      </c>
      <c r="Z132" s="394" cm="1">
        <f t="array" aca="1" ref="Z132" ca="1">IF($Q132="Y",VLOOKUP($P132,INDIRECT($Q$3),Z$5,0)*INDIRECT($P$2),VLOOKUP($P132,INDIRECT($Q$3),Z$5,0))</f>
        <v>111990.25548779622</v>
      </c>
      <c r="AA132" s="406" t="str">
        <f t="shared" si="61"/>
        <v>05263C</v>
      </c>
      <c r="AB132" s="406" t="str">
        <f t="shared" si="62"/>
        <v>Y</v>
      </c>
      <c r="AC132" s="412" t="str">
        <f t="shared" si="82"/>
        <v>GIS Analyst</v>
      </c>
      <c r="AD132" s="406" t="str">
        <f t="shared" si="59"/>
        <v>72</v>
      </c>
      <c r="AE132" s="398" t="str">
        <f t="shared" si="70"/>
        <v>E</v>
      </c>
      <c r="AF132" s="403">
        <f t="shared" ca="1" si="63"/>
        <v>39.125999999999998</v>
      </c>
      <c r="AG132" s="403">
        <f t="shared" ca="1" si="64"/>
        <v>41.192999999999998</v>
      </c>
      <c r="AH132" s="403">
        <f t="shared" ca="1" si="65"/>
        <v>43.347999999999999</v>
      </c>
      <c r="AI132" s="403">
        <f t="shared" ca="1" si="66"/>
        <v>45.626999999999995</v>
      </c>
      <c r="AJ132" s="403">
        <f t="shared" ca="1" si="67"/>
        <v>48.035999999999994</v>
      </c>
      <c r="AK132" s="403">
        <f t="shared" ca="1" si="68"/>
        <v>50.939</v>
      </c>
      <c r="AL132" s="403">
        <f t="shared" ca="1" si="69"/>
        <v>53.841999999999999</v>
      </c>
    </row>
    <row r="133" spans="1:38" ht="15" hidden="1" customHeight="1">
      <c r="A133" s="259" t="s">
        <v>16</v>
      </c>
      <c r="B133" s="262" t="s">
        <v>1060</v>
      </c>
      <c r="C133" s="259" t="s">
        <v>235</v>
      </c>
      <c r="D133" s="266" t="s">
        <v>1062</v>
      </c>
      <c r="E133" s="265">
        <v>455</v>
      </c>
      <c r="F133" s="262">
        <v>10</v>
      </c>
      <c r="G133" s="285">
        <f t="shared" si="39"/>
        <v>81245.735125750041</v>
      </c>
      <c r="H133" s="285">
        <f t="shared" si="40"/>
        <v>85330.337910818082</v>
      </c>
      <c r="I133" s="285">
        <f t="shared" si="41"/>
        <v>89941.7</v>
      </c>
      <c r="J133" s="285">
        <f t="shared" si="42"/>
        <v>94555.3224977426</v>
      </c>
      <c r="K133" s="285">
        <f t="shared" si="43"/>
        <v>99384.818933139526</v>
      </c>
      <c r="L133" s="285">
        <f t="shared" si="44"/>
        <v>105433</v>
      </c>
      <c r="M133" s="285">
        <f t="shared" si="45"/>
        <v>111479.4736243621</v>
      </c>
      <c r="N133" s="285"/>
      <c r="P133" s="409" t="str">
        <f t="shared" si="60"/>
        <v>53092C</v>
      </c>
      <c r="Q133" s="397" t="s">
        <v>826</v>
      </c>
      <c r="R133" s="409" t="str">
        <f t="shared" si="47"/>
        <v>GIS Analyst - Surface Water &amp; Sewers</v>
      </c>
      <c r="S133" s="397" t="str">
        <f t="shared" si="71"/>
        <v>51</v>
      </c>
      <c r="T133" s="463">
        <v>81245.735125750041</v>
      </c>
      <c r="U133" s="463">
        <v>85330.337910818082</v>
      </c>
      <c r="V133" s="463">
        <v>89941.7</v>
      </c>
      <c r="W133" s="463">
        <v>94555.3224977426</v>
      </c>
      <c r="X133" s="463">
        <v>99384.818933139526</v>
      </c>
      <c r="Y133" s="463">
        <v>105433</v>
      </c>
      <c r="Z133" s="463">
        <v>111479.4736243621</v>
      </c>
      <c r="AA133" s="406" t="str">
        <f t="shared" si="61"/>
        <v>53092C</v>
      </c>
      <c r="AB133" s="406" t="s">
        <v>826</v>
      </c>
      <c r="AC133" s="412" t="str">
        <f t="shared" si="82"/>
        <v>GIS Analyst - Surface Water &amp; Sewers</v>
      </c>
      <c r="AD133" s="406" t="str">
        <f t="shared" si="59"/>
        <v>51</v>
      </c>
      <c r="AE133" s="398" t="str">
        <f t="shared" si="70"/>
        <v>E</v>
      </c>
      <c r="AF133" s="403">
        <f t="shared" si="63"/>
        <v>39.061</v>
      </c>
      <c r="AG133" s="403">
        <f t="shared" si="64"/>
        <v>41.024999999999999</v>
      </c>
      <c r="AH133" s="403">
        <f t="shared" si="65"/>
        <v>43.241999999999997</v>
      </c>
      <c r="AI133" s="403">
        <f t="shared" si="66"/>
        <v>45.46</v>
      </c>
      <c r="AJ133" s="403">
        <f t="shared" si="67"/>
        <v>47.781999999999996</v>
      </c>
      <c r="AK133" s="403">
        <f t="shared" si="68"/>
        <v>50.689</v>
      </c>
      <c r="AL133" s="403">
        <f t="shared" si="69"/>
        <v>53.595999999999997</v>
      </c>
    </row>
    <row r="134" spans="1:38" ht="15" hidden="1" customHeight="1">
      <c r="A134" s="259" t="s">
        <v>91</v>
      </c>
      <c r="B134" s="269" t="s">
        <v>305</v>
      </c>
      <c r="C134" s="272" t="s">
        <v>280</v>
      </c>
      <c r="D134" s="268" t="s">
        <v>306</v>
      </c>
      <c r="E134" s="265">
        <v>383</v>
      </c>
      <c r="F134" s="262">
        <v>8</v>
      </c>
      <c r="G134" s="285">
        <f t="shared" ca="1" si="39"/>
        <v>33.863936675010684</v>
      </c>
      <c r="H134" s="285">
        <f t="shared" ca="1" si="40"/>
        <v>35.642012810258542</v>
      </c>
      <c r="I134" s="285">
        <f t="shared" ca="1" si="41"/>
        <v>37.505134841735206</v>
      </c>
      <c r="J134" s="285">
        <f t="shared" ca="1" si="42"/>
        <v>39.491083822070124</v>
      </c>
      <c r="K134" s="285">
        <f t="shared" ca="1" si="43"/>
        <v>41.561383839572805</v>
      </c>
      <c r="L134" s="285">
        <f t="shared" ca="1" si="44"/>
        <v>44.084221992030677</v>
      </c>
      <c r="M134" s="285">
        <f t="shared" ca="1" si="45"/>
        <v>46.60706014448855</v>
      </c>
      <c r="N134" s="285"/>
      <c r="O134" s="23"/>
      <c r="P134" s="409" t="str">
        <f t="shared" si="60"/>
        <v>05261C</v>
      </c>
      <c r="Q134" s="397" t="s">
        <v>826</v>
      </c>
      <c r="R134" s="409" t="str">
        <f t="shared" si="47"/>
        <v>GIS Specialist I</v>
      </c>
      <c r="S134" s="397" t="str">
        <f t="shared" si="71"/>
        <v>63</v>
      </c>
      <c r="T134" s="394" cm="1">
        <f t="array" aca="1" ref="T134" ca="1">IF($Q134="Y",VLOOKUP($P134,INDIRECT($Q$3),T$5,0)*INDIRECT($P$2),VLOOKUP($P134,INDIRECT($Q$3),T$5,0))</f>
        <v>33.863936675010684</v>
      </c>
      <c r="U134" s="394" cm="1">
        <f t="array" aca="1" ref="U134" ca="1">IF($Q134="Y",VLOOKUP($P134,INDIRECT($Q$3),U$5,0)*INDIRECT($P$2),VLOOKUP($P134,INDIRECT($Q$3),U$5,0))</f>
        <v>35.642012810258542</v>
      </c>
      <c r="V134" s="394" cm="1">
        <f t="array" aca="1" ref="V134" ca="1">IF($Q134="Y",VLOOKUP($P134,INDIRECT($Q$3),V$5,0)*INDIRECT($P$2),VLOOKUP($P134,INDIRECT($Q$3),V$5,0))</f>
        <v>37.505134841735206</v>
      </c>
      <c r="W134" s="394" cm="1">
        <f t="array" aca="1" ref="W134" ca="1">IF($Q134="Y",VLOOKUP($P134,INDIRECT($Q$3),W$5,0)*INDIRECT($P$2),VLOOKUP($P134,INDIRECT($Q$3),W$5,0))</f>
        <v>39.491083822070124</v>
      </c>
      <c r="X134" s="394" cm="1">
        <f t="array" aca="1" ref="X134" ca="1">IF($Q134="Y",VLOOKUP($P134,INDIRECT($Q$3),X$5,0)*INDIRECT($P$2),VLOOKUP($P134,INDIRECT($Q$3),X$5,0))</f>
        <v>41.561383839572805</v>
      </c>
      <c r="Y134" s="394" cm="1">
        <f t="array" aca="1" ref="Y134" ca="1">IF($Q134="Y",VLOOKUP($P134,INDIRECT($Q$3),Y$5,0)*INDIRECT($P$2),VLOOKUP($P134,INDIRECT($Q$3),Y$5,0))</f>
        <v>44.084221992030677</v>
      </c>
      <c r="Z134" s="394" cm="1">
        <f t="array" aca="1" ref="Z134" ca="1">IF($Q134="Y",VLOOKUP($P134,INDIRECT($Q$3),Z$5,0)*INDIRECT($P$2),VLOOKUP($P134,INDIRECT($Q$3),Z$5,0))</f>
        <v>46.60706014448855</v>
      </c>
      <c r="AA134" s="406" t="str">
        <f t="shared" si="61"/>
        <v>05261C</v>
      </c>
      <c r="AB134" s="406" t="str">
        <f t="shared" ref="AB134:AB171" si="83">Q134</f>
        <v>Y</v>
      </c>
      <c r="AC134" s="412" t="str">
        <f t="shared" si="82"/>
        <v>GIS Specialist I</v>
      </c>
      <c r="AD134" s="406" t="str">
        <f t="shared" si="59"/>
        <v>63</v>
      </c>
      <c r="AE134" s="398" t="str">
        <f t="shared" si="70"/>
        <v>N</v>
      </c>
      <c r="AF134" s="403">
        <f t="shared" ca="1" si="63"/>
        <v>33.863999999999997</v>
      </c>
      <c r="AG134" s="403">
        <f t="shared" ca="1" si="64"/>
        <v>35.642000000000003</v>
      </c>
      <c r="AH134" s="403">
        <f t="shared" ca="1" si="65"/>
        <v>37.505000000000003</v>
      </c>
      <c r="AI134" s="403">
        <f t="shared" ca="1" si="66"/>
        <v>39.491</v>
      </c>
      <c r="AJ134" s="403">
        <f t="shared" ca="1" si="67"/>
        <v>41.561</v>
      </c>
      <c r="AK134" s="403">
        <f t="shared" ca="1" si="68"/>
        <v>44.084000000000003</v>
      </c>
      <c r="AL134" s="403">
        <f t="shared" ca="1" si="69"/>
        <v>46.606999999999999</v>
      </c>
    </row>
    <row r="135" spans="1:38" ht="15" hidden="1" customHeight="1">
      <c r="A135" s="259" t="s">
        <v>91</v>
      </c>
      <c r="B135" s="269" t="s">
        <v>307</v>
      </c>
      <c r="C135" s="272" t="s">
        <v>269</v>
      </c>
      <c r="D135" s="268" t="s">
        <v>308</v>
      </c>
      <c r="E135" s="265">
        <v>425</v>
      </c>
      <c r="F135" s="262">
        <v>9</v>
      </c>
      <c r="G135" s="285">
        <f t="shared" ca="1" si="39"/>
        <v>35.747081646028853</v>
      </c>
      <c r="H135" s="285">
        <f t="shared" ca="1" si="40"/>
        <v>37.629441633350801</v>
      </c>
      <c r="I135" s="285">
        <f t="shared" ca="1" si="41"/>
        <v>39.61539061368574</v>
      </c>
      <c r="J135" s="285">
        <f t="shared" ca="1" si="42"/>
        <v>41.684210788431074</v>
      </c>
      <c r="K135" s="285">
        <f t="shared" ca="1" si="43"/>
        <v>43.878817597549336</v>
      </c>
      <c r="L135" s="285">
        <f t="shared" ca="1" si="44"/>
        <v>46.534125946209357</v>
      </c>
      <c r="M135" s="285">
        <f t="shared" ca="1" si="45"/>
        <v>49.189434294869343</v>
      </c>
      <c r="N135" s="285"/>
      <c r="O135" s="23"/>
      <c r="P135" s="409" t="str">
        <f t="shared" si="60"/>
        <v>05262C</v>
      </c>
      <c r="Q135" s="397" t="s">
        <v>826</v>
      </c>
      <c r="R135" s="409" t="str">
        <f t="shared" si="47"/>
        <v>GIS Specialist II</v>
      </c>
      <c r="S135" s="397" t="str">
        <f t="shared" si="71"/>
        <v>64</v>
      </c>
      <c r="T135" s="394" cm="1">
        <f t="array" aca="1" ref="T135" ca="1">IF($Q135="Y",VLOOKUP($P135,INDIRECT($Q$3),T$5,0)*INDIRECT($P$2),VLOOKUP($P135,INDIRECT($Q$3),T$5,0))</f>
        <v>35.747081646028853</v>
      </c>
      <c r="U135" s="394" cm="1">
        <f t="array" aca="1" ref="U135" ca="1">IF($Q135="Y",VLOOKUP($P135,INDIRECT($Q$3),U$5,0)*INDIRECT($P$2),VLOOKUP($P135,INDIRECT($Q$3),U$5,0))</f>
        <v>37.629441633350801</v>
      </c>
      <c r="V135" s="394" cm="1">
        <f t="array" aca="1" ref="V135" ca="1">IF($Q135="Y",VLOOKUP($P135,INDIRECT($Q$3),V$5,0)*INDIRECT($P$2),VLOOKUP($P135,INDIRECT($Q$3),V$5,0))</f>
        <v>39.61539061368574</v>
      </c>
      <c r="W135" s="394" cm="1">
        <f t="array" aca="1" ref="W135" ca="1">IF($Q135="Y",VLOOKUP($P135,INDIRECT($Q$3),W$5,0)*INDIRECT($P$2),VLOOKUP($P135,INDIRECT($Q$3),W$5,0))</f>
        <v>41.684210788431074</v>
      </c>
      <c r="X135" s="394" cm="1">
        <f t="array" aca="1" ref="X135" ca="1">IF($Q135="Y",VLOOKUP($P135,INDIRECT($Q$3),X$5,0)*INDIRECT($P$2),VLOOKUP($P135,INDIRECT($Q$3),X$5,0))</f>
        <v>43.878817597549336</v>
      </c>
      <c r="Y135" s="394" cm="1">
        <f t="array" aca="1" ref="Y135" ca="1">IF($Q135="Y",VLOOKUP($P135,INDIRECT($Q$3),Y$5,0)*INDIRECT($P$2),VLOOKUP($P135,INDIRECT($Q$3),Y$5,0))</f>
        <v>46.534125946209357</v>
      </c>
      <c r="Z135" s="394" cm="1">
        <f t="array" aca="1" ref="Z135" ca="1">IF($Q135="Y",VLOOKUP($P135,INDIRECT($Q$3),Z$5,0)*INDIRECT($P$2),VLOOKUP($P135,INDIRECT($Q$3),Z$5,0))</f>
        <v>49.189434294869343</v>
      </c>
      <c r="AA135" s="406" t="str">
        <f t="shared" si="61"/>
        <v>05262C</v>
      </c>
      <c r="AB135" s="406" t="str">
        <f t="shared" si="83"/>
        <v>Y</v>
      </c>
      <c r="AC135" s="412" t="str">
        <f t="shared" si="82"/>
        <v>GIS Specialist II</v>
      </c>
      <c r="AD135" s="406" t="str">
        <f t="shared" si="59"/>
        <v>64</v>
      </c>
      <c r="AE135" s="398" t="str">
        <f t="shared" si="70"/>
        <v>N</v>
      </c>
      <c r="AF135" s="403">
        <f t="shared" ca="1" si="63"/>
        <v>35.747</v>
      </c>
      <c r="AG135" s="403">
        <f t="shared" ca="1" si="64"/>
        <v>37.628999999999998</v>
      </c>
      <c r="AH135" s="403">
        <f t="shared" ca="1" si="65"/>
        <v>39.615000000000002</v>
      </c>
      <c r="AI135" s="403">
        <f t="shared" ca="1" si="66"/>
        <v>41.683999999999997</v>
      </c>
      <c r="AJ135" s="403">
        <f t="shared" ca="1" si="67"/>
        <v>43.878999999999998</v>
      </c>
      <c r="AK135" s="403">
        <f t="shared" ca="1" si="68"/>
        <v>46.533999999999999</v>
      </c>
      <c r="AL135" s="403">
        <f t="shared" ca="1" si="69"/>
        <v>49.189</v>
      </c>
    </row>
    <row r="136" spans="1:38" ht="15" hidden="1" customHeight="1">
      <c r="A136" s="259" t="s">
        <v>91</v>
      </c>
      <c r="B136" s="269" t="s">
        <v>309</v>
      </c>
      <c r="C136" s="272" t="s">
        <v>285</v>
      </c>
      <c r="D136" s="268" t="s">
        <v>310</v>
      </c>
      <c r="E136" s="265">
        <v>333</v>
      </c>
      <c r="F136" s="262">
        <v>7</v>
      </c>
      <c r="G136" s="285">
        <f t="shared" ca="1" si="39"/>
        <v>29.82475093119994</v>
      </c>
      <c r="H136" s="285">
        <f t="shared" ca="1" si="40"/>
        <v>31.399303624997533</v>
      </c>
      <c r="I136" s="285">
        <f t="shared" ca="1" si="41"/>
        <v>33.074485626293473</v>
      </c>
      <c r="J136" s="285">
        <f t="shared" ca="1" si="42"/>
        <v>34.792583067551945</v>
      </c>
      <c r="K136" s="285">
        <f t="shared" ca="1" si="43"/>
        <v>36.634987300426005</v>
      </c>
      <c r="L136" s="285">
        <f t="shared" ca="1" si="44"/>
        <v>38.855906157722394</v>
      </c>
      <c r="M136" s="285">
        <f t="shared" ca="1" si="45"/>
        <v>41.076825015018777</v>
      </c>
      <c r="N136" s="285"/>
      <c r="O136" s="23"/>
      <c r="P136" s="409" t="str">
        <f t="shared" si="60"/>
        <v>05260C</v>
      </c>
      <c r="Q136" s="397" t="s">
        <v>826</v>
      </c>
      <c r="R136" s="409" t="str">
        <f t="shared" si="47"/>
        <v xml:space="preserve">GIS Technician </v>
      </c>
      <c r="S136" s="397" t="str">
        <f t="shared" si="71"/>
        <v>61</v>
      </c>
      <c r="T136" s="394" cm="1">
        <f t="array" aca="1" ref="T136" ca="1">IF($Q136="Y",VLOOKUP($P136,INDIRECT($Q$3),T$5,0)*INDIRECT($P$2),VLOOKUP($P136,INDIRECT($Q$3),T$5,0))</f>
        <v>29.82475093119994</v>
      </c>
      <c r="U136" s="394" cm="1">
        <f t="array" aca="1" ref="U136" ca="1">IF($Q136="Y",VLOOKUP($P136,INDIRECT($Q$3),U$5,0)*INDIRECT($P$2),VLOOKUP($P136,INDIRECT($Q$3),U$5,0))</f>
        <v>31.399303624997533</v>
      </c>
      <c r="V136" s="394" cm="1">
        <f t="array" aca="1" ref="V136" ca="1">IF($Q136="Y",VLOOKUP($P136,INDIRECT($Q$3),V$5,0)*INDIRECT($P$2),VLOOKUP($P136,INDIRECT($Q$3),V$5,0))</f>
        <v>33.074485626293473</v>
      </c>
      <c r="W136" s="394" cm="1">
        <f t="array" aca="1" ref="W136" ca="1">IF($Q136="Y",VLOOKUP($P136,INDIRECT($Q$3),W$5,0)*INDIRECT($P$2),VLOOKUP($P136,INDIRECT($Q$3),W$5,0))</f>
        <v>34.792583067551945</v>
      </c>
      <c r="X136" s="394" cm="1">
        <f t="array" aca="1" ref="X136" ca="1">IF($Q136="Y",VLOOKUP($P136,INDIRECT($Q$3),X$5,0)*INDIRECT($P$2),VLOOKUP($P136,INDIRECT($Q$3),X$5,0))</f>
        <v>36.634987300426005</v>
      </c>
      <c r="Y136" s="394" cm="1">
        <f t="array" aca="1" ref="Y136" ca="1">IF($Q136="Y",VLOOKUP($P136,INDIRECT($Q$3),Y$5,0)*INDIRECT($P$2),VLOOKUP($P136,INDIRECT($Q$3),Y$5,0))</f>
        <v>38.855906157722394</v>
      </c>
      <c r="Z136" s="394" cm="1">
        <f t="array" aca="1" ref="Z136" ca="1">IF($Q136="Y",VLOOKUP($P136,INDIRECT($Q$3),Z$5,0)*INDIRECT($P$2),VLOOKUP($P136,INDIRECT($Q$3),Z$5,0))</f>
        <v>41.076825015018777</v>
      </c>
      <c r="AA136" s="406" t="str">
        <f t="shared" si="61"/>
        <v>05260C</v>
      </c>
      <c r="AB136" s="406" t="str">
        <f t="shared" si="83"/>
        <v>Y</v>
      </c>
      <c r="AC136" s="412" t="str">
        <f t="shared" si="82"/>
        <v xml:space="preserve">GIS Technician </v>
      </c>
      <c r="AD136" s="406" t="str">
        <f t="shared" si="59"/>
        <v>61</v>
      </c>
      <c r="AE136" s="398" t="str">
        <f t="shared" si="70"/>
        <v>N</v>
      </c>
      <c r="AF136" s="403">
        <f t="shared" ca="1" si="63"/>
        <v>29.824999999999999</v>
      </c>
      <c r="AG136" s="403">
        <f t="shared" ca="1" si="64"/>
        <v>31.399000000000001</v>
      </c>
      <c r="AH136" s="403">
        <f t="shared" ca="1" si="65"/>
        <v>33.073999999999998</v>
      </c>
      <c r="AI136" s="403">
        <f t="shared" ca="1" si="66"/>
        <v>34.792999999999999</v>
      </c>
      <c r="AJ136" s="403">
        <f t="shared" ca="1" si="67"/>
        <v>36.634999999999998</v>
      </c>
      <c r="AK136" s="403">
        <f t="shared" ca="1" si="68"/>
        <v>38.856000000000002</v>
      </c>
      <c r="AL136" s="403">
        <f t="shared" ca="1" si="69"/>
        <v>41.076999999999998</v>
      </c>
    </row>
    <row r="137" spans="1:38" ht="15" hidden="1" customHeight="1">
      <c r="A137" s="377" t="s">
        <v>91</v>
      </c>
      <c r="B137" s="277" t="s">
        <v>311</v>
      </c>
      <c r="C137" s="377">
        <v>27</v>
      </c>
      <c r="D137" s="379" t="s">
        <v>312</v>
      </c>
      <c r="E137" s="277">
        <v>330</v>
      </c>
      <c r="F137" s="278">
        <v>7</v>
      </c>
      <c r="G137" s="380">
        <f t="shared" ca="1" si="39"/>
        <v>28.067048953164598</v>
      </c>
      <c r="H137" s="380">
        <f t="shared" ca="1" si="40"/>
        <v>31.069298690113271</v>
      </c>
      <c r="I137" s="380">
        <f t="shared" ca="1" si="41"/>
        <v>32.8895052816274</v>
      </c>
      <c r="J137" s="380">
        <f t="shared" ca="1" si="42"/>
        <v>34.523251685718137</v>
      </c>
      <c r="K137" s="380">
        <f t="shared" ca="1" si="43"/>
        <v>36.346417962746941</v>
      </c>
      <c r="L137" s="380">
        <f t="shared" ca="1" si="44"/>
        <v>38.015099458762741</v>
      </c>
      <c r="M137" s="380">
        <f t="shared" ca="1" si="45"/>
        <v>39.68378095477857</v>
      </c>
      <c r="N137" s="380" t="s">
        <v>633</v>
      </c>
      <c r="O137" s="23"/>
      <c r="P137" s="409" t="str">
        <f t="shared" si="60"/>
        <v>02233C</v>
      </c>
      <c r="Q137" s="397" t="s">
        <v>826</v>
      </c>
      <c r="R137" s="409" t="str">
        <f t="shared" si="47"/>
        <v>Health Inspector I</v>
      </c>
      <c r="S137" s="397">
        <f t="shared" si="71"/>
        <v>27</v>
      </c>
      <c r="T137" s="394" cm="1">
        <f t="array" aca="1" ref="T137" ca="1">IF($Q137="Y",VLOOKUP($P137,INDIRECT($Q$3),T$5,0)*INDIRECT($P$2),VLOOKUP($P137,INDIRECT($Q$3),T$5,0))</f>
        <v>28.067048953164598</v>
      </c>
      <c r="U137" s="394" cm="1">
        <f t="array" aca="1" ref="U137" ca="1">IF($Q137="Y",VLOOKUP($P137,INDIRECT($Q$3),U$5,0)*INDIRECT($P$2),VLOOKUP($P137,INDIRECT($Q$3),U$5,0))</f>
        <v>31.069298690113271</v>
      </c>
      <c r="V137" s="394" cm="1">
        <f t="array" aca="1" ref="V137" ca="1">IF($Q137="Y",VLOOKUP($P137,INDIRECT($Q$3),V$5,0)*INDIRECT($P$2),VLOOKUP($P137,INDIRECT($Q$3),V$5,0))</f>
        <v>32.8895052816274</v>
      </c>
      <c r="W137" s="394" cm="1">
        <f t="array" aca="1" ref="W137" ca="1">IF($Q137="Y",VLOOKUP($P137,INDIRECT($Q$3),W$5,0)*INDIRECT($P$2),VLOOKUP($P137,INDIRECT($Q$3),W$5,0))</f>
        <v>34.523251685718137</v>
      </c>
      <c r="X137" s="394" cm="1">
        <f t="array" aca="1" ref="X137" ca="1">IF($Q137="Y",VLOOKUP($P137,INDIRECT($Q$3),X$5,0)*INDIRECT($P$2),VLOOKUP($P137,INDIRECT($Q$3),X$5,0))</f>
        <v>36.346417962746941</v>
      </c>
      <c r="Y137" s="394" cm="1">
        <f t="array" aca="1" ref="Y137" ca="1">IF($Q137="Y",VLOOKUP($P137,INDIRECT($Q$3),Y$5,0)*INDIRECT($P$2),VLOOKUP($P137,INDIRECT($Q$3),Y$5,0))</f>
        <v>38.015099458762741</v>
      </c>
      <c r="Z137" s="394" cm="1">
        <f t="array" aca="1" ref="Z137" ca="1">IF($Q137="Y",VLOOKUP($P137,INDIRECT($Q$3),Z$5,0)*INDIRECT($P$2),VLOOKUP($P137,INDIRECT($Q$3),Z$5,0))</f>
        <v>39.68378095477857</v>
      </c>
      <c r="AA137" s="406" t="str">
        <f t="shared" si="61"/>
        <v>02233C</v>
      </c>
      <c r="AB137" s="406" t="str">
        <f t="shared" si="83"/>
        <v>Y</v>
      </c>
      <c r="AC137" s="412" t="str">
        <f t="shared" si="82"/>
        <v>Health Inspector I</v>
      </c>
      <c r="AD137" s="406">
        <f t="shared" si="59"/>
        <v>27</v>
      </c>
      <c r="AE137" s="398" t="str">
        <f t="shared" si="70"/>
        <v>N</v>
      </c>
      <c r="AF137" s="403">
        <f t="shared" ca="1" si="63"/>
        <v>28.067</v>
      </c>
      <c r="AG137" s="403">
        <f t="shared" ca="1" si="64"/>
        <v>31.068999999999999</v>
      </c>
      <c r="AH137" s="403">
        <f t="shared" ca="1" si="65"/>
        <v>32.89</v>
      </c>
      <c r="AI137" s="403">
        <f t="shared" ca="1" si="66"/>
        <v>34.523000000000003</v>
      </c>
      <c r="AJ137" s="403">
        <f t="shared" ca="1" si="67"/>
        <v>36.345999999999997</v>
      </c>
      <c r="AK137" s="403">
        <f t="shared" ca="1" si="68"/>
        <v>38.015000000000001</v>
      </c>
      <c r="AL137" s="403">
        <f t="shared" ca="1" si="69"/>
        <v>39.683999999999997</v>
      </c>
    </row>
    <row r="138" spans="1:38" ht="15" hidden="1" customHeight="1">
      <c r="A138" s="256" t="s">
        <v>91</v>
      </c>
      <c r="B138" s="377" t="s">
        <v>313</v>
      </c>
      <c r="C138" s="256" t="s">
        <v>314</v>
      </c>
      <c r="D138" s="276" t="s">
        <v>315</v>
      </c>
      <c r="E138" s="277">
        <v>398</v>
      </c>
      <c r="F138" s="278">
        <v>8</v>
      </c>
      <c r="G138" s="380">
        <f t="shared" ref="G138:G201" ca="1" si="84">T138</f>
        <v>32.618694057036279</v>
      </c>
      <c r="H138" s="380">
        <f t="shared" ref="H138:H201" ca="1" si="85">U138</f>
        <v>34.234682348039065</v>
      </c>
      <c r="I138" s="380">
        <f t="shared" ref="I138:I201" ca="1" si="86">V138</f>
        <v>35.930582147937606</v>
      </c>
      <c r="J138" s="380">
        <f t="shared" ref="J138:J201" ca="1" si="87">W138</f>
        <v>37.733030626363806</v>
      </c>
      <c r="K138" s="380">
        <f t="shared" ref="K138:K201" ca="1" si="88">X138</f>
        <v>39.679023852250857</v>
      </c>
      <c r="L138" s="380">
        <f t="shared" ref="L138:L201" ca="1" si="89">Y138</f>
        <v>42.018870420724255</v>
      </c>
      <c r="M138" s="380">
        <f t="shared" ref="M138:M201" ca="1" si="90">Z138</f>
        <v>44.358716989197617</v>
      </c>
      <c r="N138" s="380" t="s">
        <v>633</v>
      </c>
      <c r="O138" s="23"/>
      <c r="P138" s="409" t="str">
        <f t="shared" si="60"/>
        <v>02234C</v>
      </c>
      <c r="Q138" s="397" t="s">
        <v>826</v>
      </c>
      <c r="R138" s="409" t="str">
        <f t="shared" ref="R138:R201" si="91">D138</f>
        <v>Health Inspector II</v>
      </c>
      <c r="S138" s="397" t="str">
        <f t="shared" si="71"/>
        <v>28</v>
      </c>
      <c r="T138" s="394" cm="1">
        <f t="array" aca="1" ref="T138" ca="1">IF($Q138="Y",VLOOKUP($P138,INDIRECT($Q$3),T$5,0)*INDIRECT($P$2),VLOOKUP($P138,INDIRECT($Q$3),T$5,0))</f>
        <v>32.618694057036279</v>
      </c>
      <c r="U138" s="394" cm="1">
        <f t="array" aca="1" ref="U138" ca="1">IF($Q138="Y",VLOOKUP($P138,INDIRECT($Q$3),U$5,0)*INDIRECT($P$2),VLOOKUP($P138,INDIRECT($Q$3),U$5,0))</f>
        <v>34.234682348039065</v>
      </c>
      <c r="V138" s="394" cm="1">
        <f t="array" aca="1" ref="V138" ca="1">IF($Q138="Y",VLOOKUP($P138,INDIRECT($Q$3),V$5,0)*INDIRECT($P$2),VLOOKUP($P138,INDIRECT($Q$3),V$5,0))</f>
        <v>35.930582147937606</v>
      </c>
      <c r="W138" s="394" cm="1">
        <f t="array" aca="1" ref="W138" ca="1">IF($Q138="Y",VLOOKUP($P138,INDIRECT($Q$3),W$5,0)*INDIRECT($P$2),VLOOKUP($P138,INDIRECT($Q$3),W$5,0))</f>
        <v>37.733030626363806</v>
      </c>
      <c r="X138" s="394" cm="1">
        <f t="array" aca="1" ref="X138" ca="1">IF($Q138="Y",VLOOKUP($P138,INDIRECT($Q$3),X$5,0)*INDIRECT($P$2),VLOOKUP($P138,INDIRECT($Q$3),X$5,0))</f>
        <v>39.679023852250857</v>
      </c>
      <c r="Y138" s="394" cm="1">
        <f t="array" aca="1" ref="Y138" ca="1">IF($Q138="Y",VLOOKUP($P138,INDIRECT($Q$3),Y$5,0)*INDIRECT($P$2),VLOOKUP($P138,INDIRECT($Q$3),Y$5,0))</f>
        <v>42.018870420724255</v>
      </c>
      <c r="Z138" s="394" cm="1">
        <f t="array" aca="1" ref="Z138" ca="1">IF($Q138="Y",VLOOKUP($P138,INDIRECT($Q$3),Z$5,0)*INDIRECT($P$2),VLOOKUP($P138,INDIRECT($Q$3),Z$5,0))</f>
        <v>44.358716989197617</v>
      </c>
      <c r="AA138" s="406" t="str">
        <f t="shared" si="61"/>
        <v>02234C</v>
      </c>
      <c r="AB138" s="406" t="str">
        <f t="shared" si="83"/>
        <v>Y</v>
      </c>
      <c r="AC138" s="412" t="str">
        <f t="shared" si="82"/>
        <v>Health Inspector II</v>
      </c>
      <c r="AD138" s="406" t="str">
        <f t="shared" si="59"/>
        <v>28</v>
      </c>
      <c r="AE138" s="398" t="str">
        <f t="shared" si="70"/>
        <v>N</v>
      </c>
      <c r="AF138" s="403">
        <f t="shared" ref="AF138:AF173" ca="1" si="92">IF($AE138="N",ROUND(T138,3),IF($AE138="E",ROUNDUP(T138/2080,3),"check"))</f>
        <v>32.619</v>
      </c>
      <c r="AG138" s="403">
        <f t="shared" ref="AG138:AG173" ca="1" si="93">IF($AE138="N",ROUND(U138,3),IF($AE138="E",ROUNDUP(U138/2080,3),"check"))</f>
        <v>34.234999999999999</v>
      </c>
      <c r="AH138" s="403">
        <f t="shared" ref="AH138:AH173" ca="1" si="94">IF($AE138="N",ROUND(V138,3),IF($AE138="E",ROUNDUP(V138/2080,3),"check"))</f>
        <v>35.930999999999997</v>
      </c>
      <c r="AI138" s="403">
        <f t="shared" ref="AI138:AI173" ca="1" si="95">IF($AE138="N",ROUND(W138,3),IF($AE138="E",ROUNDUP(W138/2080,3),"check"))</f>
        <v>37.732999999999997</v>
      </c>
      <c r="AJ138" s="403">
        <f t="shared" ref="AJ138:AJ173" ca="1" si="96">IF($AE138="N",ROUND(X138,3),IF($AE138="E",ROUNDUP(X138/2080,3),"check"))</f>
        <v>39.679000000000002</v>
      </c>
      <c r="AK138" s="403">
        <f t="shared" ref="AK138:AK173" ca="1" si="97">IF($AE138="N",ROUND(Y138,3),IF($AE138="E",ROUNDUP(Y138/2080,3),"check"))</f>
        <v>42.018999999999998</v>
      </c>
      <c r="AL138" s="403">
        <f t="shared" ref="AL138:AL173" ca="1" si="98">IF($AE138="N",ROUND(Z138,3),IF($AE138="E",ROUNDUP(Z138/2080,3),"check"))</f>
        <v>44.359000000000002</v>
      </c>
    </row>
    <row r="139" spans="1:38" ht="15" hidden="1" customHeight="1">
      <c r="A139" s="259" t="s">
        <v>16</v>
      </c>
      <c r="B139" s="272" t="s">
        <v>753</v>
      </c>
      <c r="C139" s="259" t="s">
        <v>235</v>
      </c>
      <c r="D139" s="260" t="s">
        <v>748</v>
      </c>
      <c r="E139" s="265">
        <v>453</v>
      </c>
      <c r="F139" s="262">
        <v>10</v>
      </c>
      <c r="G139" s="285">
        <f t="shared" ca="1" si="84"/>
        <v>81245.735125750041</v>
      </c>
      <c r="H139" s="285">
        <f t="shared" ca="1" si="85"/>
        <v>85330.337910818082</v>
      </c>
      <c r="I139" s="285">
        <f t="shared" si="86"/>
        <v>89941.7</v>
      </c>
      <c r="J139" s="285">
        <f t="shared" ca="1" si="87"/>
        <v>94555.3224977426</v>
      </c>
      <c r="K139" s="285">
        <f t="shared" ca="1" si="88"/>
        <v>99384.818933139526</v>
      </c>
      <c r="L139" s="285">
        <f t="shared" si="89"/>
        <v>105433</v>
      </c>
      <c r="M139" s="285">
        <f t="shared" ca="1" si="90"/>
        <v>111479.4736243621</v>
      </c>
      <c r="N139" s="285"/>
      <c r="O139" s="23"/>
      <c r="P139" s="409" t="str">
        <f t="shared" si="60"/>
        <v>53014C</v>
      </c>
      <c r="Q139" s="397" t="s">
        <v>826</v>
      </c>
      <c r="R139" s="409" t="str">
        <f t="shared" si="91"/>
        <v>Health Program Coordinator - Non-Supervisor</v>
      </c>
      <c r="S139" s="397" t="str">
        <f t="shared" si="71"/>
        <v>51</v>
      </c>
      <c r="T139" s="394" cm="1">
        <f t="array" aca="1" ref="T139" ca="1">IF($Q139="Y",VLOOKUP($P139,INDIRECT($Q$3),T$5,0)*INDIRECT($P$2),VLOOKUP($P139,INDIRECT($Q$3),T$5,0))</f>
        <v>81245.735125750041</v>
      </c>
      <c r="U139" s="394" cm="1">
        <f t="array" aca="1" ref="U139" ca="1">IF($Q139="Y",VLOOKUP($P139,INDIRECT($Q$3),U$5,0)*INDIRECT($P$2),VLOOKUP($P139,INDIRECT($Q$3),U$5,0))</f>
        <v>85330.337910818082</v>
      </c>
      <c r="V139" s="463">
        <v>89941.7</v>
      </c>
      <c r="W139" s="394" cm="1">
        <f t="array" aca="1" ref="W139" ca="1">IF($Q139="Y",VLOOKUP($P139,INDIRECT($Q$3),W$5,0)*INDIRECT($P$2),VLOOKUP($P139,INDIRECT($Q$3),W$5,0))</f>
        <v>94555.3224977426</v>
      </c>
      <c r="X139" s="394" cm="1">
        <f t="array" aca="1" ref="X139" ca="1">IF($Q139="Y",VLOOKUP($P139,INDIRECT($Q$3),X$5,0)*INDIRECT($P$2),VLOOKUP($P139,INDIRECT($Q$3),X$5,0))</f>
        <v>99384.818933139526</v>
      </c>
      <c r="Y139" s="463">
        <v>105433</v>
      </c>
      <c r="Z139" s="394" cm="1">
        <f t="array" aca="1" ref="Z139" ca="1">IF($Q139="Y",VLOOKUP($P139,INDIRECT($Q$3),Z$5,0)*INDIRECT($P$2),VLOOKUP($P139,INDIRECT($Q$3),Z$5,0))</f>
        <v>111479.4736243621</v>
      </c>
      <c r="AA139" s="406" t="str">
        <f t="shared" si="61"/>
        <v>53014C</v>
      </c>
      <c r="AB139" s="406" t="str">
        <f t="shared" si="83"/>
        <v>Y</v>
      </c>
      <c r="AC139" s="412" t="str">
        <f t="shared" si="82"/>
        <v>Health Program Coordinator - Non-Supervisor</v>
      </c>
      <c r="AD139" s="406" t="str">
        <f t="shared" si="59"/>
        <v>51</v>
      </c>
      <c r="AE139" s="398" t="str">
        <f t="shared" si="70"/>
        <v>E</v>
      </c>
      <c r="AF139" s="403">
        <f t="shared" ca="1" si="92"/>
        <v>39.061</v>
      </c>
      <c r="AG139" s="403">
        <f t="shared" ca="1" si="93"/>
        <v>41.024999999999999</v>
      </c>
      <c r="AH139" s="403">
        <f t="shared" si="94"/>
        <v>43.241999999999997</v>
      </c>
      <c r="AI139" s="403">
        <f t="shared" ca="1" si="95"/>
        <v>45.46</v>
      </c>
      <c r="AJ139" s="403">
        <f t="shared" ca="1" si="96"/>
        <v>47.781999999999996</v>
      </c>
      <c r="AK139" s="403">
        <f t="shared" si="97"/>
        <v>50.689</v>
      </c>
      <c r="AL139" s="403">
        <f t="shared" ca="1" si="98"/>
        <v>53.595999999999997</v>
      </c>
    </row>
    <row r="140" spans="1:38" ht="15" hidden="1" customHeight="1">
      <c r="A140" s="259" t="s">
        <v>91</v>
      </c>
      <c r="B140" s="262" t="s">
        <v>808</v>
      </c>
      <c r="C140" s="259">
        <v>61</v>
      </c>
      <c r="D140" s="266" t="s">
        <v>806</v>
      </c>
      <c r="E140" s="265">
        <v>333</v>
      </c>
      <c r="F140" s="262">
        <v>7</v>
      </c>
      <c r="G140" s="285">
        <f t="shared" ca="1" si="84"/>
        <v>29.82475093119994</v>
      </c>
      <c r="H140" s="285">
        <f t="shared" ca="1" si="85"/>
        <v>31.399303624997533</v>
      </c>
      <c r="I140" s="285">
        <f t="shared" ca="1" si="86"/>
        <v>33.074485626293473</v>
      </c>
      <c r="J140" s="285">
        <f t="shared" ca="1" si="87"/>
        <v>34.792583067551945</v>
      </c>
      <c r="K140" s="285">
        <f t="shared" ca="1" si="88"/>
        <v>36.634987300426005</v>
      </c>
      <c r="L140" s="285">
        <f t="shared" ca="1" si="89"/>
        <v>38.855906157722394</v>
      </c>
      <c r="M140" s="285">
        <f t="shared" ca="1" si="90"/>
        <v>41.076825015018777</v>
      </c>
      <c r="N140" s="285"/>
      <c r="P140" s="409" t="str">
        <f t="shared" si="60"/>
        <v>53032C</v>
      </c>
      <c r="Q140" s="397" t="s">
        <v>826</v>
      </c>
      <c r="R140" s="409" t="str">
        <f t="shared" si="91"/>
        <v>Healthy Homes Inspector I</v>
      </c>
      <c r="S140" s="397">
        <f t="shared" ref="S140:S145" si="99">C140</f>
        <v>61</v>
      </c>
      <c r="T140" s="394" cm="1">
        <f t="array" aca="1" ref="T140" ca="1">IF($Q140="Y",VLOOKUP($P140,INDIRECT($Q$3),T$5,0)*INDIRECT($P$2),VLOOKUP($P140,INDIRECT($Q$3),T$5,0))</f>
        <v>29.82475093119994</v>
      </c>
      <c r="U140" s="394" cm="1">
        <f t="array" aca="1" ref="U140" ca="1">IF($Q140="Y",VLOOKUP($P140,INDIRECT($Q$3),U$5,0)*INDIRECT($P$2),VLOOKUP($P140,INDIRECT($Q$3),U$5,0))</f>
        <v>31.399303624997533</v>
      </c>
      <c r="V140" s="394" cm="1">
        <f t="array" aca="1" ref="V140" ca="1">IF($Q140="Y",VLOOKUP($P140,INDIRECT($Q$3),V$5,0)*INDIRECT($P$2),VLOOKUP($P140,INDIRECT($Q$3),V$5,0))</f>
        <v>33.074485626293473</v>
      </c>
      <c r="W140" s="394" cm="1">
        <f t="array" aca="1" ref="W140" ca="1">IF($Q140="Y",VLOOKUP($P140,INDIRECT($Q$3),W$5,0)*INDIRECT($P$2),VLOOKUP($P140,INDIRECT($Q$3),W$5,0))</f>
        <v>34.792583067551945</v>
      </c>
      <c r="X140" s="394" cm="1">
        <f t="array" aca="1" ref="X140" ca="1">IF($Q140="Y",VLOOKUP($P140,INDIRECT($Q$3),X$5,0)*INDIRECT($P$2),VLOOKUP($P140,INDIRECT($Q$3),X$5,0))</f>
        <v>36.634987300426005</v>
      </c>
      <c r="Y140" s="394" cm="1">
        <f t="array" aca="1" ref="Y140" ca="1">IF($Q140="Y",VLOOKUP($P140,INDIRECT($Q$3),Y$5,0)*INDIRECT($P$2),VLOOKUP($P140,INDIRECT($Q$3),Y$5,0))</f>
        <v>38.855906157722394</v>
      </c>
      <c r="Z140" s="394" cm="1">
        <f t="array" aca="1" ref="Z140" ca="1">IF($Q140="Y",VLOOKUP($P140,INDIRECT($Q$3),Z$5,0)*INDIRECT($P$2),VLOOKUP($P140,INDIRECT($Q$3),Z$5,0))</f>
        <v>41.076825015018777</v>
      </c>
      <c r="AA140" s="406" t="str">
        <f t="shared" si="61"/>
        <v>53032C</v>
      </c>
      <c r="AB140" s="406" t="str">
        <f t="shared" si="83"/>
        <v>Y</v>
      </c>
      <c r="AC140" s="412" t="str">
        <f t="shared" si="82"/>
        <v>Healthy Homes Inspector I</v>
      </c>
      <c r="AD140" s="406">
        <f t="shared" ref="AD140:AD203" si="100">C140</f>
        <v>61</v>
      </c>
      <c r="AE140" s="398" t="str">
        <f t="shared" si="70"/>
        <v>N</v>
      </c>
      <c r="AF140" s="403">
        <f t="shared" ca="1" si="92"/>
        <v>29.824999999999999</v>
      </c>
      <c r="AG140" s="403">
        <f t="shared" ca="1" si="93"/>
        <v>31.399000000000001</v>
      </c>
      <c r="AH140" s="403">
        <f t="shared" ca="1" si="94"/>
        <v>33.073999999999998</v>
      </c>
      <c r="AI140" s="403">
        <f t="shared" ca="1" si="95"/>
        <v>34.792999999999999</v>
      </c>
      <c r="AJ140" s="403">
        <f t="shared" ca="1" si="96"/>
        <v>36.634999999999998</v>
      </c>
      <c r="AK140" s="403">
        <f t="shared" ca="1" si="97"/>
        <v>38.856000000000002</v>
      </c>
      <c r="AL140" s="403">
        <f t="shared" ca="1" si="98"/>
        <v>41.076999999999998</v>
      </c>
    </row>
    <row r="141" spans="1:38" ht="15" hidden="1" customHeight="1">
      <c r="A141" s="259" t="s">
        <v>91</v>
      </c>
      <c r="B141" s="262" t="s">
        <v>809</v>
      </c>
      <c r="C141" s="259">
        <v>118</v>
      </c>
      <c r="D141" s="266" t="s">
        <v>807</v>
      </c>
      <c r="E141" s="265">
        <v>401</v>
      </c>
      <c r="F141" s="262">
        <v>8</v>
      </c>
      <c r="G141" s="285">
        <f t="shared" ca="1" si="84"/>
        <v>33.486385662468749</v>
      </c>
      <c r="H141" s="285">
        <f t="shared" ca="1" si="85"/>
        <v>35.324053168335929</v>
      </c>
      <c r="I141" s="285">
        <f t="shared" ca="1" si="86"/>
        <v>37.16059257874219</v>
      </c>
      <c r="J141" s="285">
        <f t="shared" ca="1" si="87"/>
        <v>39.125734871695308</v>
      </c>
      <c r="K141" s="285">
        <f t="shared" ca="1" si="88"/>
        <v>41.193533851593735</v>
      </c>
      <c r="L141" s="285">
        <f t="shared" ca="1" si="89"/>
        <v>43.752054356999992</v>
      </c>
      <c r="M141" s="285">
        <f t="shared" ca="1" si="90"/>
        <v>46.310574862406241</v>
      </c>
      <c r="N141" s="285"/>
      <c r="P141" s="409" t="str">
        <f t="shared" si="60"/>
        <v>59432C</v>
      </c>
      <c r="Q141" s="397" t="s">
        <v>826</v>
      </c>
      <c r="R141" s="409" t="str">
        <f t="shared" si="91"/>
        <v>Healthy Homes Inspector II</v>
      </c>
      <c r="S141" s="397">
        <f t="shared" si="99"/>
        <v>118</v>
      </c>
      <c r="T141" s="394" cm="1">
        <f t="array" aca="1" ref="T141" ca="1">IF($Q141="Y",VLOOKUP($P141,INDIRECT($Q$3),T$5,0)*INDIRECT($P$2),VLOOKUP($P141,INDIRECT($Q$3),T$5,0))</f>
        <v>33.486385662468749</v>
      </c>
      <c r="U141" s="394" cm="1">
        <f t="array" aca="1" ref="U141" ca="1">IF($Q141="Y",VLOOKUP($P141,INDIRECT($Q$3),U$5,0)*INDIRECT($P$2),VLOOKUP($P141,INDIRECT($Q$3),U$5,0))</f>
        <v>35.324053168335929</v>
      </c>
      <c r="V141" s="394" cm="1">
        <f t="array" aca="1" ref="V141" ca="1">IF($Q141="Y",VLOOKUP($P141,INDIRECT($Q$3),V$5,0)*INDIRECT($P$2),VLOOKUP($P141,INDIRECT($Q$3),V$5,0))</f>
        <v>37.16059257874219</v>
      </c>
      <c r="W141" s="394" cm="1">
        <f t="array" aca="1" ref="W141" ca="1">IF($Q141="Y",VLOOKUP($P141,INDIRECT($Q$3),W$5,0)*INDIRECT($P$2),VLOOKUP($P141,INDIRECT($Q$3),W$5,0))</f>
        <v>39.125734871695308</v>
      </c>
      <c r="X141" s="394" cm="1">
        <f t="array" aca="1" ref="X141" ca="1">IF($Q141="Y",VLOOKUP($P141,INDIRECT($Q$3),X$5,0)*INDIRECT($P$2),VLOOKUP($P141,INDIRECT($Q$3),X$5,0))</f>
        <v>41.193533851593735</v>
      </c>
      <c r="Y141" s="394" cm="1">
        <f t="array" aca="1" ref="Y141" ca="1">IF($Q141="Y",VLOOKUP($P141,INDIRECT($Q$3),Y$5,0)*INDIRECT($P$2),VLOOKUP($P141,INDIRECT($Q$3),Y$5,0))</f>
        <v>43.752054356999992</v>
      </c>
      <c r="Z141" s="394" cm="1">
        <f t="array" aca="1" ref="Z141" ca="1">IF($Q141="Y",VLOOKUP($P141,INDIRECT($Q$3),Z$5,0)*INDIRECT($P$2),VLOOKUP($P141,INDIRECT($Q$3),Z$5,0))</f>
        <v>46.310574862406241</v>
      </c>
      <c r="AA141" s="406" t="str">
        <f t="shared" si="61"/>
        <v>59432C</v>
      </c>
      <c r="AB141" s="406" t="str">
        <f t="shared" si="83"/>
        <v>Y</v>
      </c>
      <c r="AC141" s="412" t="str">
        <f t="shared" si="82"/>
        <v>Healthy Homes Inspector II</v>
      </c>
      <c r="AD141" s="406">
        <f t="shared" si="100"/>
        <v>118</v>
      </c>
      <c r="AE141" s="398" t="str">
        <f t="shared" si="70"/>
        <v>N</v>
      </c>
      <c r="AF141" s="403">
        <f t="shared" ca="1" si="92"/>
        <v>33.485999999999997</v>
      </c>
      <c r="AG141" s="403">
        <f t="shared" ca="1" si="93"/>
        <v>35.323999999999998</v>
      </c>
      <c r="AH141" s="403">
        <f t="shared" ca="1" si="94"/>
        <v>37.161000000000001</v>
      </c>
      <c r="AI141" s="403">
        <f t="shared" ca="1" si="95"/>
        <v>39.125999999999998</v>
      </c>
      <c r="AJ141" s="403">
        <f t="shared" ca="1" si="96"/>
        <v>41.194000000000003</v>
      </c>
      <c r="AK141" s="403">
        <f t="shared" ca="1" si="97"/>
        <v>43.752000000000002</v>
      </c>
      <c r="AL141" s="403">
        <f t="shared" ca="1" si="98"/>
        <v>46.311</v>
      </c>
    </row>
    <row r="142" spans="1:38" ht="15" hidden="1" customHeight="1">
      <c r="A142" s="259" t="s">
        <v>16</v>
      </c>
      <c r="B142" s="262" t="s">
        <v>484</v>
      </c>
      <c r="C142" s="259">
        <v>40</v>
      </c>
      <c r="D142" s="266" t="s">
        <v>483</v>
      </c>
      <c r="E142" s="265">
        <v>410</v>
      </c>
      <c r="F142" s="262">
        <v>9</v>
      </c>
      <c r="G142" s="285">
        <f t="shared" ca="1" si="84"/>
        <v>71719.099391171665</v>
      </c>
      <c r="H142" s="285">
        <f t="shared" ca="1" si="85"/>
        <v>75535.909830873512</v>
      </c>
      <c r="I142" s="285">
        <f t="shared" ca="1" si="86"/>
        <v>79752.869752156999</v>
      </c>
      <c r="J142" s="285">
        <f t="shared" ca="1" si="87"/>
        <v>84102.186809655948</v>
      </c>
      <c r="K142" s="285">
        <f t="shared" ca="1" si="88"/>
        <v>88534.61183640646</v>
      </c>
      <c r="L142" s="285">
        <f t="shared" ca="1" si="89"/>
        <v>93831.214183151038</v>
      </c>
      <c r="M142" s="285">
        <f t="shared" ca="1" si="90"/>
        <v>99127.816529895703</v>
      </c>
      <c r="N142" s="285"/>
      <c r="P142" s="409" t="str">
        <f t="shared" si="60"/>
        <v>05407C</v>
      </c>
      <c r="Q142" s="397" t="s">
        <v>826</v>
      </c>
      <c r="R142" s="409" t="str">
        <f t="shared" si="91"/>
        <v>Homeowner Navigation Program Coordinator</v>
      </c>
      <c r="S142" s="397">
        <f t="shared" si="99"/>
        <v>40</v>
      </c>
      <c r="T142" s="394" cm="1">
        <f t="array" aca="1" ref="T142" ca="1">IF($Q142="Y",VLOOKUP($P142,INDIRECT($Q$3),T$5,0)*INDIRECT($P$2),VLOOKUP($P142,INDIRECT($Q$3),T$5,0))</f>
        <v>71719.099391171665</v>
      </c>
      <c r="U142" s="394" cm="1">
        <f t="array" aca="1" ref="U142" ca="1">IF($Q142="Y",VLOOKUP($P142,INDIRECT($Q$3),U$5,0)*INDIRECT($P$2),VLOOKUP($P142,INDIRECT($Q$3),U$5,0))</f>
        <v>75535.909830873512</v>
      </c>
      <c r="V142" s="394" cm="1">
        <f t="array" aca="1" ref="V142" ca="1">IF($Q142="Y",VLOOKUP($P142,INDIRECT($Q$3),V$5,0)*INDIRECT($P$2),VLOOKUP($P142,INDIRECT($Q$3),V$5,0))</f>
        <v>79752.869752156999</v>
      </c>
      <c r="W142" s="394" cm="1">
        <f t="array" aca="1" ref="W142" ca="1">IF($Q142="Y",VLOOKUP($P142,INDIRECT($Q$3),W$5,0)*INDIRECT($P$2),VLOOKUP($P142,INDIRECT($Q$3),W$5,0))</f>
        <v>84102.186809655948</v>
      </c>
      <c r="X142" s="394" cm="1">
        <f t="array" aca="1" ref="X142" ca="1">IF($Q142="Y",VLOOKUP($P142,INDIRECT($Q$3),X$5,0)*INDIRECT($P$2),VLOOKUP($P142,INDIRECT($Q$3),X$5,0))</f>
        <v>88534.61183640646</v>
      </c>
      <c r="Y142" s="394" cm="1">
        <f t="array" aca="1" ref="Y142" ca="1">IF($Q142="Y",VLOOKUP($P142,INDIRECT($Q$3),Y$5,0)*INDIRECT($P$2),VLOOKUP($P142,INDIRECT($Q$3),Y$5,0))</f>
        <v>93831.214183151038</v>
      </c>
      <c r="Z142" s="394" cm="1">
        <f t="array" aca="1" ref="Z142" ca="1">IF($Q142="Y",VLOOKUP($P142,INDIRECT($Q$3),Z$5,0)*INDIRECT($P$2),VLOOKUP($P142,INDIRECT($Q$3),Z$5,0))</f>
        <v>99127.816529895703</v>
      </c>
      <c r="AA142" s="406" t="str">
        <f t="shared" si="61"/>
        <v>05407C</v>
      </c>
      <c r="AB142" s="406" t="str">
        <f t="shared" si="83"/>
        <v>Y</v>
      </c>
      <c r="AC142" s="412" t="str">
        <f t="shared" si="82"/>
        <v>Homeowner Navigation Program Coordinator</v>
      </c>
      <c r="AD142" s="406">
        <f t="shared" si="100"/>
        <v>40</v>
      </c>
      <c r="AE142" s="398" t="str">
        <f t="shared" si="70"/>
        <v>E</v>
      </c>
      <c r="AF142" s="403">
        <f t="shared" ca="1" si="92"/>
        <v>34.480999999999995</v>
      </c>
      <c r="AG142" s="403">
        <f t="shared" ca="1" si="93"/>
        <v>36.315999999999995</v>
      </c>
      <c r="AH142" s="403">
        <f t="shared" ca="1" si="94"/>
        <v>38.342999999999996</v>
      </c>
      <c r="AI142" s="403">
        <f t="shared" ca="1" si="95"/>
        <v>40.433999999999997</v>
      </c>
      <c r="AJ142" s="403">
        <f t="shared" ca="1" si="96"/>
        <v>42.564999999999998</v>
      </c>
      <c r="AK142" s="403">
        <f t="shared" ca="1" si="97"/>
        <v>45.111999999999995</v>
      </c>
      <c r="AL142" s="403">
        <f t="shared" ca="1" si="98"/>
        <v>47.657999999999994</v>
      </c>
    </row>
    <row r="143" spans="1:38" ht="15" hidden="1" customHeight="1">
      <c r="A143" s="259" t="s">
        <v>16</v>
      </c>
      <c r="B143" s="262" t="s">
        <v>673</v>
      </c>
      <c r="C143" s="259">
        <v>29</v>
      </c>
      <c r="D143" s="266" t="s">
        <v>672</v>
      </c>
      <c r="E143" s="265">
        <v>383</v>
      </c>
      <c r="F143" s="262">
        <v>8</v>
      </c>
      <c r="G143" s="285">
        <f t="shared" ca="1" si="84"/>
        <v>66489.453474193098</v>
      </c>
      <c r="H143" s="285">
        <f t="shared" ca="1" si="85"/>
        <v>70136.969902456549</v>
      </c>
      <c r="I143" s="285">
        <f t="shared" ca="1" si="86"/>
        <v>73781.408257784758</v>
      </c>
      <c r="J143" s="285">
        <f t="shared" ca="1" si="87"/>
        <v>77644.389791515219</v>
      </c>
      <c r="K143" s="285">
        <f t="shared" ca="1" si="88"/>
        <v>81772.085597676676</v>
      </c>
      <c r="L143" s="285">
        <f t="shared" ca="1" si="89"/>
        <v>86895.441505419934</v>
      </c>
      <c r="M143" s="285">
        <f t="shared" ca="1" si="90"/>
        <v>92018.797413163164</v>
      </c>
      <c r="N143" s="285"/>
      <c r="P143" s="409" t="str">
        <f t="shared" si="60"/>
        <v>52983C</v>
      </c>
      <c r="Q143" s="397" t="s">
        <v>826</v>
      </c>
      <c r="R143" s="409" t="str">
        <f t="shared" si="91"/>
        <v>Homless Response Coordinator</v>
      </c>
      <c r="S143" s="397">
        <f t="shared" si="99"/>
        <v>29</v>
      </c>
      <c r="T143" s="394" cm="1">
        <f t="array" aca="1" ref="T143" ca="1">IF($Q143="Y",VLOOKUP($P143,INDIRECT($Q$3),T$5,0)*INDIRECT($P$2),VLOOKUP($P143,INDIRECT($Q$3),T$5,0))</f>
        <v>66489.453474193098</v>
      </c>
      <c r="U143" s="394" cm="1">
        <f t="array" aca="1" ref="U143" ca="1">IF($Q143="Y",VLOOKUP($P143,INDIRECT($Q$3),U$5,0)*INDIRECT($P$2),VLOOKUP($P143,INDIRECT($Q$3),U$5,0))</f>
        <v>70136.969902456549</v>
      </c>
      <c r="V143" s="394" cm="1">
        <f t="array" aca="1" ref="V143" ca="1">IF($Q143="Y",VLOOKUP($P143,INDIRECT($Q$3),V$5,0)*INDIRECT($P$2),VLOOKUP($P143,INDIRECT($Q$3),V$5,0))</f>
        <v>73781.408257784758</v>
      </c>
      <c r="W143" s="394" cm="1">
        <f t="array" aca="1" ref="W143" ca="1">IF($Q143="Y",VLOOKUP($P143,INDIRECT($Q$3),W$5,0)*INDIRECT($P$2),VLOOKUP($P143,INDIRECT($Q$3),W$5,0))</f>
        <v>77644.389791515219</v>
      </c>
      <c r="X143" s="394" cm="1">
        <f t="array" aca="1" ref="X143" ca="1">IF($Q143="Y",VLOOKUP($P143,INDIRECT($Q$3),X$5,0)*INDIRECT($P$2),VLOOKUP($P143,INDIRECT($Q$3),X$5,0))</f>
        <v>81772.085597676676</v>
      </c>
      <c r="Y143" s="394" cm="1">
        <f t="array" aca="1" ref="Y143" ca="1">IF($Q143="Y",VLOOKUP($P143,INDIRECT($Q$3),Y$5,0)*INDIRECT($P$2),VLOOKUP($P143,INDIRECT($Q$3),Y$5,0))</f>
        <v>86895.441505419934</v>
      </c>
      <c r="Z143" s="394" cm="1">
        <f t="array" aca="1" ref="Z143" ca="1">IF($Q143="Y",VLOOKUP($P143,INDIRECT($Q$3),Z$5,0)*INDIRECT($P$2),VLOOKUP($P143,INDIRECT($Q$3),Z$5,0))</f>
        <v>92018.797413163164</v>
      </c>
      <c r="AA143" s="406" t="str">
        <f t="shared" si="61"/>
        <v>52983C</v>
      </c>
      <c r="AB143" s="406" t="str">
        <f t="shared" si="83"/>
        <v>Y</v>
      </c>
      <c r="AC143" s="412" t="str">
        <f t="shared" si="82"/>
        <v>Homless Response Coordinator</v>
      </c>
      <c r="AD143" s="406">
        <f t="shared" si="100"/>
        <v>29</v>
      </c>
      <c r="AE143" s="398" t="str">
        <f t="shared" si="70"/>
        <v>E</v>
      </c>
      <c r="AF143" s="403">
        <f t="shared" ca="1" si="92"/>
        <v>31.967000000000002</v>
      </c>
      <c r="AG143" s="403">
        <f t="shared" ca="1" si="93"/>
        <v>33.72</v>
      </c>
      <c r="AH143" s="403">
        <f t="shared" ca="1" si="94"/>
        <v>35.471999999999994</v>
      </c>
      <c r="AI143" s="403">
        <f t="shared" ca="1" si="95"/>
        <v>37.33</v>
      </c>
      <c r="AJ143" s="403">
        <f t="shared" ca="1" si="96"/>
        <v>39.314</v>
      </c>
      <c r="AK143" s="403">
        <f t="shared" ca="1" si="97"/>
        <v>41.777000000000001</v>
      </c>
      <c r="AL143" s="403">
        <f t="shared" ca="1" si="98"/>
        <v>44.239999999999995</v>
      </c>
    </row>
    <row r="144" spans="1:38" ht="15" hidden="1" customHeight="1">
      <c r="A144" s="259" t="s">
        <v>16</v>
      </c>
      <c r="B144" s="262" t="s">
        <v>475</v>
      </c>
      <c r="C144" s="259">
        <v>21</v>
      </c>
      <c r="D144" s="266" t="s">
        <v>678</v>
      </c>
      <c r="E144" s="265">
        <v>533</v>
      </c>
      <c r="F144" s="262">
        <v>11</v>
      </c>
      <c r="G144" s="285">
        <f t="shared" ca="1" si="84"/>
        <v>98140.218121735437</v>
      </c>
      <c r="H144" s="285">
        <f t="shared" ca="1" si="85"/>
        <v>101434.13558348326</v>
      </c>
      <c r="I144" s="285">
        <f t="shared" ca="1" si="86"/>
        <v>105661.07624568422</v>
      </c>
      <c r="J144" s="285">
        <f t="shared" ca="1" si="87"/>
        <v>110063.56349522968</v>
      </c>
      <c r="K144" s="285">
        <f t="shared" ca="1" si="88"/>
        <v>114649.89087167925</v>
      </c>
      <c r="L144" s="285">
        <f t="shared" ca="1" si="89"/>
        <v>119426.9696579992</v>
      </c>
      <c r="M144" s="285">
        <f t="shared" ca="1" si="90"/>
        <v>124403.09339374914</v>
      </c>
      <c r="N144" s="285"/>
      <c r="P144" s="409" t="str">
        <f t="shared" si="60"/>
        <v>05402C</v>
      </c>
      <c r="Q144" s="397" t="s">
        <v>826</v>
      </c>
      <c r="R144" s="409" t="str">
        <f t="shared" si="91"/>
        <v xml:space="preserve">Housing &amp; Equitable Development Policy Coordinator </v>
      </c>
      <c r="S144" s="397">
        <f t="shared" si="99"/>
        <v>21</v>
      </c>
      <c r="T144" s="394" cm="1">
        <f t="array" aca="1" ref="T144" ca="1">IF($Q144="Y",VLOOKUP($P144,INDIRECT($Q$3),T$5,0)*INDIRECT($P$2),VLOOKUP($P144,INDIRECT($Q$3),T$5,0))</f>
        <v>98140.218121735437</v>
      </c>
      <c r="U144" s="394" cm="1">
        <f t="array" aca="1" ref="U144" ca="1">IF($Q144="Y",VLOOKUP($P144,INDIRECT($Q$3),U$5,0)*INDIRECT($P$2),VLOOKUP($P144,INDIRECT($Q$3),U$5,0))</f>
        <v>101434.13558348326</v>
      </c>
      <c r="V144" s="394" cm="1">
        <f t="array" aca="1" ref="V144" ca="1">IF($Q144="Y",VLOOKUP($P144,INDIRECT($Q$3),V$5,0)*INDIRECT($P$2),VLOOKUP($P144,INDIRECT($Q$3),V$5,0))</f>
        <v>105661.07624568422</v>
      </c>
      <c r="W144" s="394" cm="1">
        <f t="array" aca="1" ref="W144" ca="1">IF($Q144="Y",VLOOKUP($P144,INDIRECT($Q$3),W$5,0)*INDIRECT($P$2),VLOOKUP($P144,INDIRECT($Q$3),W$5,0))</f>
        <v>110063.56349522968</v>
      </c>
      <c r="X144" s="394" cm="1">
        <f t="array" aca="1" ref="X144" ca="1">IF($Q144="Y",VLOOKUP($P144,INDIRECT($Q$3),X$5,0)*INDIRECT($P$2),VLOOKUP($P144,INDIRECT($Q$3),X$5,0))</f>
        <v>114649.89087167925</v>
      </c>
      <c r="Y144" s="394" cm="1">
        <f t="array" aca="1" ref="Y144" ca="1">IF($Q144="Y",VLOOKUP($P144,INDIRECT($Q$3),Y$5,0)*INDIRECT($P$2),VLOOKUP($P144,INDIRECT($Q$3),Y$5,0))</f>
        <v>119426.9696579992</v>
      </c>
      <c r="Z144" s="394" cm="1">
        <f t="array" aca="1" ref="Z144" ca="1">IF($Q144="Y",VLOOKUP($P144,INDIRECT($Q$3),Z$5,0)*INDIRECT($P$2),VLOOKUP($P144,INDIRECT($Q$3),Z$5,0))</f>
        <v>124403.09339374914</v>
      </c>
      <c r="AA144" s="406" t="str">
        <f t="shared" si="61"/>
        <v>05402C</v>
      </c>
      <c r="AB144" s="406" t="str">
        <f t="shared" si="83"/>
        <v>Y</v>
      </c>
      <c r="AC144" s="412" t="str">
        <f t="shared" si="82"/>
        <v xml:space="preserve">Housing &amp; Equitable Development Policy Coordinator </v>
      </c>
      <c r="AD144" s="406">
        <f t="shared" si="100"/>
        <v>21</v>
      </c>
      <c r="AE144" s="398" t="str">
        <f t="shared" si="70"/>
        <v>E</v>
      </c>
      <c r="AF144" s="403">
        <f t="shared" ca="1" si="92"/>
        <v>47.183</v>
      </c>
      <c r="AG144" s="403">
        <f t="shared" ca="1" si="93"/>
        <v>48.766999999999996</v>
      </c>
      <c r="AH144" s="403">
        <f t="shared" ca="1" si="94"/>
        <v>50.798999999999999</v>
      </c>
      <c r="AI144" s="403">
        <f t="shared" ca="1" si="95"/>
        <v>52.915999999999997</v>
      </c>
      <c r="AJ144" s="403">
        <f t="shared" ca="1" si="96"/>
        <v>55.120999999999995</v>
      </c>
      <c r="AK144" s="403">
        <f t="shared" ca="1" si="97"/>
        <v>57.416999999999994</v>
      </c>
      <c r="AL144" s="403">
        <f t="shared" ca="1" si="98"/>
        <v>59.809999999999995</v>
      </c>
    </row>
    <row r="145" spans="1:39" ht="15" hidden="1" customHeight="1">
      <c r="A145" s="377" t="s">
        <v>91</v>
      </c>
      <c r="B145" s="256" t="s">
        <v>477</v>
      </c>
      <c r="C145" s="256">
        <v>61</v>
      </c>
      <c r="D145" s="379" t="s">
        <v>468</v>
      </c>
      <c r="E145" s="277">
        <v>345</v>
      </c>
      <c r="F145" s="278">
        <v>7</v>
      </c>
      <c r="G145" s="380">
        <f t="shared" ca="1" si="84"/>
        <v>29.82475093119994</v>
      </c>
      <c r="H145" s="380">
        <f t="shared" ca="1" si="85"/>
        <v>31.399303624997533</v>
      </c>
      <c r="I145" s="380">
        <f t="shared" ca="1" si="86"/>
        <v>33.074485626293473</v>
      </c>
      <c r="J145" s="380">
        <f t="shared" ca="1" si="87"/>
        <v>34.792583067551945</v>
      </c>
      <c r="K145" s="380">
        <f t="shared" ca="1" si="88"/>
        <v>36.634987300426005</v>
      </c>
      <c r="L145" s="380">
        <f t="shared" ca="1" si="89"/>
        <v>38.855906157722394</v>
      </c>
      <c r="M145" s="380">
        <f t="shared" ca="1" si="90"/>
        <v>41.076825015018777</v>
      </c>
      <c r="N145" s="380" t="s">
        <v>633</v>
      </c>
      <c r="O145" s="441"/>
      <c r="P145" s="451" t="str">
        <f t="shared" si="60"/>
        <v>05413C</v>
      </c>
      <c r="Q145" s="452" t="s">
        <v>826</v>
      </c>
      <c r="R145" s="451" t="str">
        <f t="shared" si="91"/>
        <v>HR Business Applications Analyst</v>
      </c>
      <c r="S145" s="452">
        <f t="shared" si="99"/>
        <v>61</v>
      </c>
      <c r="T145" s="453" cm="1">
        <f t="array" aca="1" ref="T145" ca="1">IF($Q145="Y",VLOOKUP($P145,INDIRECT($Q$3),T$5,0)*INDIRECT($P$2),VLOOKUP($P145,INDIRECT($Q$3),T$5,0))</f>
        <v>29.82475093119994</v>
      </c>
      <c r="U145" s="453" cm="1">
        <f t="array" aca="1" ref="U145" ca="1">IF($Q145="Y",VLOOKUP($P145,INDIRECT($Q$3),U$5,0)*INDIRECT($P$2),VLOOKUP($P145,INDIRECT($Q$3),U$5,0))</f>
        <v>31.399303624997533</v>
      </c>
      <c r="V145" s="453" cm="1">
        <f t="array" aca="1" ref="V145" ca="1">IF($Q145="Y",VLOOKUP($P145,INDIRECT($Q$3),V$5,0)*INDIRECT($P$2),VLOOKUP($P145,INDIRECT($Q$3),V$5,0))</f>
        <v>33.074485626293473</v>
      </c>
      <c r="W145" s="453" cm="1">
        <f t="array" aca="1" ref="W145" ca="1">IF($Q145="Y",VLOOKUP($P145,INDIRECT($Q$3),W$5,0)*INDIRECT($P$2),VLOOKUP($P145,INDIRECT($Q$3),W$5,0))</f>
        <v>34.792583067551945</v>
      </c>
      <c r="X145" s="453" cm="1">
        <f t="array" aca="1" ref="X145" ca="1">IF($Q145="Y",VLOOKUP($P145,INDIRECT($Q$3),X$5,0)*INDIRECT($P$2),VLOOKUP($P145,INDIRECT($Q$3),X$5,0))</f>
        <v>36.634987300426005</v>
      </c>
      <c r="Y145" s="453" cm="1">
        <f t="array" aca="1" ref="Y145" ca="1">IF($Q145="Y",VLOOKUP($P145,INDIRECT($Q$3),Y$5,0)*INDIRECT($P$2),VLOOKUP($P145,INDIRECT($Q$3),Y$5,0))</f>
        <v>38.855906157722394</v>
      </c>
      <c r="Z145" s="453" cm="1">
        <f t="array" aca="1" ref="Z145" ca="1">IF($Q145="Y",VLOOKUP($P145,INDIRECT($Q$3),Z$5,0)*INDIRECT($P$2),VLOOKUP($P145,INDIRECT($Q$3),Z$5,0))</f>
        <v>41.076825015018777</v>
      </c>
      <c r="AA145" s="452" t="str">
        <f t="shared" si="61"/>
        <v>05413C</v>
      </c>
      <c r="AB145" s="452" t="str">
        <f t="shared" si="83"/>
        <v>Y</v>
      </c>
      <c r="AC145" s="454" t="str">
        <f t="shared" si="82"/>
        <v>HR Business Applications Analyst</v>
      </c>
      <c r="AD145" s="452">
        <f t="shared" si="100"/>
        <v>61</v>
      </c>
      <c r="AE145" s="455" t="str">
        <f t="shared" si="70"/>
        <v>N</v>
      </c>
      <c r="AF145" s="453">
        <f t="shared" ca="1" si="92"/>
        <v>29.824999999999999</v>
      </c>
      <c r="AG145" s="453">
        <f t="shared" ca="1" si="93"/>
        <v>31.399000000000001</v>
      </c>
      <c r="AH145" s="453">
        <f t="shared" ca="1" si="94"/>
        <v>33.073999999999998</v>
      </c>
      <c r="AI145" s="453">
        <f t="shared" ca="1" si="95"/>
        <v>34.792999999999999</v>
      </c>
      <c r="AJ145" s="453">
        <f t="shared" ca="1" si="96"/>
        <v>36.634999999999998</v>
      </c>
      <c r="AK145" s="453">
        <f t="shared" ca="1" si="97"/>
        <v>38.856000000000002</v>
      </c>
      <c r="AL145" s="453">
        <f t="shared" ca="1" si="98"/>
        <v>41.076999999999998</v>
      </c>
      <c r="AM145"/>
    </row>
    <row r="146" spans="1:39" ht="15" hidden="1" customHeight="1">
      <c r="A146" s="272" t="s">
        <v>16</v>
      </c>
      <c r="B146" s="259" t="s">
        <v>1074</v>
      </c>
      <c r="C146" s="259" t="s">
        <v>235</v>
      </c>
      <c r="D146" s="273" t="s">
        <v>1075</v>
      </c>
      <c r="E146" s="265">
        <v>455</v>
      </c>
      <c r="F146" s="262">
        <v>10</v>
      </c>
      <c r="G146" s="285">
        <f t="shared" si="84"/>
        <v>81245.735125750041</v>
      </c>
      <c r="H146" s="285">
        <f t="shared" si="85"/>
        <v>85330.337910818082</v>
      </c>
      <c r="I146" s="285">
        <f t="shared" si="86"/>
        <v>89941.7</v>
      </c>
      <c r="J146" s="285">
        <f t="shared" si="87"/>
        <v>94555.3224977426</v>
      </c>
      <c r="K146" s="285">
        <f t="shared" si="88"/>
        <v>99384.818933139526</v>
      </c>
      <c r="L146" s="285">
        <f t="shared" si="89"/>
        <v>105433</v>
      </c>
      <c r="M146" s="285">
        <f t="shared" si="90"/>
        <v>111479.4736243621</v>
      </c>
      <c r="N146" s="285"/>
      <c r="P146" s="409" t="str">
        <f t="shared" si="60"/>
        <v>53100C</v>
      </c>
      <c r="Q146" s="397" t="s">
        <v>826</v>
      </c>
      <c r="R146" s="409" t="str">
        <f t="shared" si="91"/>
        <v>Industrial Outreach Specialist</v>
      </c>
      <c r="S146" s="397" t="s">
        <v>235</v>
      </c>
      <c r="T146" s="463">
        <v>81245.735125750041</v>
      </c>
      <c r="U146" s="463">
        <v>85330.337910818082</v>
      </c>
      <c r="V146" s="463">
        <v>89941.7</v>
      </c>
      <c r="W146" s="463">
        <v>94555.3224977426</v>
      </c>
      <c r="X146" s="463">
        <v>99384.818933139526</v>
      </c>
      <c r="Y146" s="463">
        <v>105433</v>
      </c>
      <c r="Z146" s="463">
        <v>111479.4736243621</v>
      </c>
      <c r="AA146" s="406" t="str">
        <f t="shared" si="61"/>
        <v>53100C</v>
      </c>
      <c r="AB146" s="406" t="str">
        <f t="shared" si="83"/>
        <v>Y</v>
      </c>
      <c r="AC146" s="412" t="str">
        <f t="shared" si="82"/>
        <v>Industrial Outreach Specialist</v>
      </c>
      <c r="AD146" s="406" t="str">
        <f t="shared" si="100"/>
        <v>51</v>
      </c>
      <c r="AE146" s="398" t="str">
        <f t="shared" si="70"/>
        <v>E</v>
      </c>
      <c r="AF146" s="403">
        <f t="shared" si="92"/>
        <v>39.061</v>
      </c>
      <c r="AG146" s="403">
        <f t="shared" si="93"/>
        <v>41.024999999999999</v>
      </c>
      <c r="AH146" s="403">
        <f t="shared" si="94"/>
        <v>43.241999999999997</v>
      </c>
      <c r="AI146" s="403">
        <f t="shared" si="95"/>
        <v>45.46</v>
      </c>
      <c r="AJ146" s="403">
        <f t="shared" si="96"/>
        <v>47.781999999999996</v>
      </c>
      <c r="AK146" s="403">
        <f t="shared" si="97"/>
        <v>50.689</v>
      </c>
      <c r="AL146" s="403">
        <f t="shared" si="98"/>
        <v>53.595999999999997</v>
      </c>
    </row>
    <row r="147" spans="1:39" ht="15" hidden="1" customHeight="1">
      <c r="A147" s="259" t="s">
        <v>16</v>
      </c>
      <c r="B147" s="259" t="s">
        <v>419</v>
      </c>
      <c r="C147" s="259" t="s">
        <v>20</v>
      </c>
      <c r="D147" s="260" t="s">
        <v>500</v>
      </c>
      <c r="E147" s="265">
        <v>385</v>
      </c>
      <c r="F147" s="262">
        <v>8</v>
      </c>
      <c r="G147" s="285">
        <f t="shared" ca="1" si="84"/>
        <v>67191.254103428611</v>
      </c>
      <c r="H147" s="285">
        <f t="shared" ca="1" si="85"/>
        <v>70838.770531692062</v>
      </c>
      <c r="I147" s="285">
        <f t="shared" ca="1" si="86"/>
        <v>74529.3799810489</v>
      </c>
      <c r="J147" s="285">
        <f t="shared" ca="1" si="87"/>
        <v>78521.640578059625</v>
      </c>
      <c r="K147" s="285">
        <f t="shared" ca="1" si="88"/>
        <v>82652.414457156294</v>
      </c>
      <c r="L147" s="285">
        <f t="shared" ca="1" si="89"/>
        <v>87778.235050233518</v>
      </c>
      <c r="M147" s="285">
        <f t="shared" ca="1" si="90"/>
        <v>92904.05564331077</v>
      </c>
      <c r="N147" s="285"/>
      <c r="P147" s="409" t="str">
        <f t="shared" si="60"/>
        <v>05464C</v>
      </c>
      <c r="Q147" s="397" t="s">
        <v>826</v>
      </c>
      <c r="R147" s="409" t="str">
        <f t="shared" si="91"/>
        <v>Innovation Team Planner Analyst</v>
      </c>
      <c r="S147" s="397" t="str">
        <f t="shared" ref="S147:S190" si="101">C147</f>
        <v>33B</v>
      </c>
      <c r="T147" s="394" cm="1">
        <f t="array" aca="1" ref="T147" ca="1">IF($Q147="Y",VLOOKUP($P147,INDIRECT($Q$3),T$5,0)*INDIRECT($P$2),VLOOKUP($P147,INDIRECT($Q$3),T$5,0))</f>
        <v>67191.254103428611</v>
      </c>
      <c r="U147" s="394" cm="1">
        <f t="array" aca="1" ref="U147" ca="1">IF($Q147="Y",VLOOKUP($P147,INDIRECT($Q$3),U$5,0)*INDIRECT($P$2),VLOOKUP($P147,INDIRECT($Q$3),U$5,0))</f>
        <v>70838.770531692062</v>
      </c>
      <c r="V147" s="394" cm="1">
        <f t="array" aca="1" ref="V147" ca="1">IF($Q147="Y",VLOOKUP($P147,INDIRECT($Q$3),V$5,0)*INDIRECT($P$2),VLOOKUP($P147,INDIRECT($Q$3),V$5,0))</f>
        <v>74529.3799810489</v>
      </c>
      <c r="W147" s="394" cm="1">
        <f t="array" aca="1" ref="W147" ca="1">IF($Q147="Y",VLOOKUP($P147,INDIRECT($Q$3),W$5,0)*INDIRECT($P$2),VLOOKUP($P147,INDIRECT($Q$3),W$5,0))</f>
        <v>78521.640578059625</v>
      </c>
      <c r="X147" s="394" cm="1">
        <f t="array" aca="1" ref="X147" ca="1">IF($Q147="Y",VLOOKUP($P147,INDIRECT($Q$3),X$5,0)*INDIRECT($P$2),VLOOKUP($P147,INDIRECT($Q$3),X$5,0))</f>
        <v>82652.414457156294</v>
      </c>
      <c r="Y147" s="394" cm="1">
        <f t="array" aca="1" ref="Y147" ca="1">IF($Q147="Y",VLOOKUP($P147,INDIRECT($Q$3),Y$5,0)*INDIRECT($P$2),VLOOKUP($P147,INDIRECT($Q$3),Y$5,0))</f>
        <v>87778.235050233518</v>
      </c>
      <c r="Z147" s="394" cm="1">
        <f t="array" aca="1" ref="Z147" ca="1">IF($Q147="Y",VLOOKUP($P147,INDIRECT($Q$3),Z$5,0)*INDIRECT($P$2),VLOOKUP($P147,INDIRECT($Q$3),Z$5,0))</f>
        <v>92904.05564331077</v>
      </c>
      <c r="AA147" s="406" t="str">
        <f t="shared" si="61"/>
        <v>05464C</v>
      </c>
      <c r="AB147" s="406" t="str">
        <f t="shared" si="83"/>
        <v>Y</v>
      </c>
      <c r="AC147" s="412" t="str">
        <f t="shared" si="82"/>
        <v>Innovation Team Planner Analyst</v>
      </c>
      <c r="AD147" s="406" t="str">
        <f t="shared" si="100"/>
        <v>33B</v>
      </c>
      <c r="AE147" s="398" t="str">
        <f t="shared" si="70"/>
        <v>E</v>
      </c>
      <c r="AF147" s="403">
        <f t="shared" ca="1" si="92"/>
        <v>32.303999999999995</v>
      </c>
      <c r="AG147" s="403">
        <f t="shared" ca="1" si="93"/>
        <v>34.058</v>
      </c>
      <c r="AH147" s="403">
        <f t="shared" ca="1" si="94"/>
        <v>35.832000000000001</v>
      </c>
      <c r="AI147" s="403">
        <f t="shared" ca="1" si="95"/>
        <v>37.750999999999998</v>
      </c>
      <c r="AJ147" s="403">
        <f t="shared" ca="1" si="96"/>
        <v>39.736999999999995</v>
      </c>
      <c r="AK147" s="403">
        <f t="shared" ca="1" si="97"/>
        <v>42.201999999999998</v>
      </c>
      <c r="AL147" s="403">
        <f t="shared" ca="1" si="98"/>
        <v>44.665999999999997</v>
      </c>
    </row>
    <row r="148" spans="1:39" ht="15" hidden="1" customHeight="1">
      <c r="A148" s="259" t="s">
        <v>91</v>
      </c>
      <c r="B148" s="259" t="s">
        <v>973</v>
      </c>
      <c r="C148" s="259" t="s">
        <v>254</v>
      </c>
      <c r="D148" s="260" t="s">
        <v>974</v>
      </c>
      <c r="E148" s="265">
        <v>355</v>
      </c>
      <c r="F148" s="262">
        <v>7</v>
      </c>
      <c r="G148" s="285">
        <f t="shared" ca="1" si="84"/>
        <v>29.955796247424619</v>
      </c>
      <c r="H148" s="285">
        <f t="shared" ca="1" si="85"/>
        <v>31.689614657167699</v>
      </c>
      <c r="I148" s="285">
        <f t="shared" ca="1" si="86"/>
        <v>33.324824206998876</v>
      </c>
      <c r="J148" s="285">
        <f t="shared" ca="1" si="87"/>
        <v>35.186723838125324</v>
      </c>
      <c r="K148" s="285">
        <f t="shared" ca="1" si="88"/>
        <v>37.088708910456411</v>
      </c>
      <c r="L148" s="285">
        <f t="shared" ca="1" si="89"/>
        <v>39.347316183849607</v>
      </c>
      <c r="M148" s="285">
        <f t="shared" ca="1" si="90"/>
        <v>41.605923457242774</v>
      </c>
      <c r="N148" s="285"/>
      <c r="P148" s="409" t="str">
        <f t="shared" si="60"/>
        <v>59480C</v>
      </c>
      <c r="Q148" s="397" t="s">
        <v>826</v>
      </c>
      <c r="R148" s="409" t="str">
        <f t="shared" si="91"/>
        <v>Intake Coordinator</v>
      </c>
      <c r="S148" s="397" t="str">
        <f t="shared" si="101"/>
        <v>16</v>
      </c>
      <c r="T148" s="394" cm="1">
        <f t="array" aca="1" ref="T148" ca="1">IF($Q148="Y",VLOOKUP($P148,INDIRECT($Q$3),T$5,0)*INDIRECT($P$2),VLOOKUP($P148,INDIRECT($Q$3),T$5,0))</f>
        <v>29.955796247424619</v>
      </c>
      <c r="U148" s="394" cm="1">
        <f t="array" aca="1" ref="U148" ca="1">IF($Q148="Y",VLOOKUP($P148,INDIRECT($Q$3),U$5,0)*INDIRECT($P$2),VLOOKUP($P148,INDIRECT($Q$3),U$5,0))</f>
        <v>31.689614657167699</v>
      </c>
      <c r="V148" s="394" cm="1">
        <f t="array" aca="1" ref="V148" ca="1">IF($Q148="Y",VLOOKUP($P148,INDIRECT($Q$3),V$5,0)*INDIRECT($P$2),VLOOKUP($P148,INDIRECT($Q$3),V$5,0))</f>
        <v>33.324824206998876</v>
      </c>
      <c r="W148" s="394" cm="1">
        <f t="array" aca="1" ref="W148" ca="1">IF($Q148="Y",VLOOKUP($P148,INDIRECT($Q$3),W$5,0)*INDIRECT($P$2),VLOOKUP($P148,INDIRECT($Q$3),W$5,0))</f>
        <v>35.186723838125324</v>
      </c>
      <c r="X148" s="394" cm="1">
        <f t="array" aca="1" ref="X148" ca="1">IF($Q148="Y",VLOOKUP($P148,INDIRECT($Q$3),X$5,0)*INDIRECT($P$2),VLOOKUP($P148,INDIRECT($Q$3),X$5,0))</f>
        <v>37.088708910456411</v>
      </c>
      <c r="Y148" s="394" cm="1">
        <f t="array" aca="1" ref="Y148" ca="1">IF($Q148="Y",VLOOKUP($P148,INDIRECT($Q$3),Y$5,0)*INDIRECT($P$2),VLOOKUP($P148,INDIRECT($Q$3),Y$5,0))</f>
        <v>39.347316183849607</v>
      </c>
      <c r="Z148" s="394" cm="1">
        <f t="array" aca="1" ref="Z148" ca="1">IF($Q148="Y",VLOOKUP($P148,INDIRECT($Q$3),Z$5,0)*INDIRECT($P$2),VLOOKUP($P148,INDIRECT($Q$3),Z$5,0))</f>
        <v>41.605923457242774</v>
      </c>
      <c r="AA148" s="406" t="str">
        <f t="shared" si="61"/>
        <v>59480C</v>
      </c>
      <c r="AB148" s="406" t="str">
        <f t="shared" si="83"/>
        <v>Y</v>
      </c>
      <c r="AC148" s="412" t="str">
        <f t="shared" si="82"/>
        <v>Intake Coordinator</v>
      </c>
      <c r="AD148" s="406" t="str">
        <f t="shared" si="100"/>
        <v>16</v>
      </c>
      <c r="AE148" s="398" t="str">
        <f t="shared" si="70"/>
        <v>N</v>
      </c>
      <c r="AF148" s="403">
        <f t="shared" ca="1" si="92"/>
        <v>29.956</v>
      </c>
      <c r="AG148" s="403">
        <f t="shared" ca="1" si="93"/>
        <v>31.69</v>
      </c>
      <c r="AH148" s="403">
        <f t="shared" ca="1" si="94"/>
        <v>33.325000000000003</v>
      </c>
      <c r="AI148" s="403">
        <f t="shared" ca="1" si="95"/>
        <v>35.186999999999998</v>
      </c>
      <c r="AJ148" s="403">
        <f t="shared" ca="1" si="96"/>
        <v>37.088999999999999</v>
      </c>
      <c r="AK148" s="403">
        <f t="shared" ca="1" si="97"/>
        <v>39.347000000000001</v>
      </c>
      <c r="AL148" s="403">
        <f t="shared" ca="1" si="98"/>
        <v>41.606000000000002</v>
      </c>
    </row>
    <row r="149" spans="1:39" ht="15" hidden="1" customHeight="1">
      <c r="A149" s="259" t="s">
        <v>16</v>
      </c>
      <c r="B149" s="259" t="s">
        <v>319</v>
      </c>
      <c r="C149" s="259" t="s">
        <v>20</v>
      </c>
      <c r="D149" s="260" t="s">
        <v>778</v>
      </c>
      <c r="E149" s="265">
        <v>393</v>
      </c>
      <c r="F149" s="262">
        <v>8</v>
      </c>
      <c r="G149" s="285">
        <f t="shared" ca="1" si="84"/>
        <v>77909.224999999991</v>
      </c>
      <c r="H149" s="285">
        <f t="shared" ca="1" si="85"/>
        <v>82009.224999999991</v>
      </c>
      <c r="I149" s="285">
        <f t="shared" ca="1" si="86"/>
        <v>86325.499999999985</v>
      </c>
      <c r="J149" s="285">
        <f t="shared" ca="1" si="87"/>
        <v>90869.324999999997</v>
      </c>
      <c r="K149" s="285">
        <f t="shared" ca="1" si="88"/>
        <v>95651.974999999991</v>
      </c>
      <c r="L149" s="285">
        <f t="shared" ca="1" si="89"/>
        <v>100685.74999999999</v>
      </c>
      <c r="M149" s="285">
        <f t="shared" ca="1" si="90"/>
        <v>105984.99999999999</v>
      </c>
      <c r="N149" s="285"/>
      <c r="P149" s="409" t="str">
        <f t="shared" si="60"/>
        <v>05743C</v>
      </c>
      <c r="Q149" s="397" t="s">
        <v>826</v>
      </c>
      <c r="R149" s="409" t="str">
        <f t="shared" si="91"/>
        <v>Intelligence Analyst I</v>
      </c>
      <c r="S149" s="397" t="str">
        <f t="shared" si="101"/>
        <v>33B</v>
      </c>
      <c r="T149" s="394" cm="1">
        <f t="array" aca="1" ref="T149" ca="1">IF($Q149="Y",VLOOKUP($P149,INDIRECT($Q$3),T$5,0)*INDIRECT($P$2),VLOOKUP($P149,INDIRECT($Q$3),T$5,0))</f>
        <v>77909.224999999991</v>
      </c>
      <c r="U149" s="394" cm="1">
        <f t="array" aca="1" ref="U149" ca="1">IF($Q149="Y",VLOOKUP($P149,INDIRECT($Q$3),U$5,0)*INDIRECT($P$2),VLOOKUP($P149,INDIRECT($Q$3),U$5,0))</f>
        <v>82009.224999999991</v>
      </c>
      <c r="V149" s="394" cm="1">
        <f t="array" aca="1" ref="V149" ca="1">IF($Q149="Y",VLOOKUP($P149,INDIRECT($Q$3),V$5,0)*INDIRECT($P$2),VLOOKUP($P149,INDIRECT($Q$3),V$5,0))</f>
        <v>86325.499999999985</v>
      </c>
      <c r="W149" s="394" cm="1">
        <f t="array" aca="1" ref="W149" ca="1">IF($Q149="Y",VLOOKUP($P149,INDIRECT($Q$3),W$5,0)*INDIRECT($P$2),VLOOKUP($P149,INDIRECT($Q$3),W$5,0))</f>
        <v>90869.324999999997</v>
      </c>
      <c r="X149" s="394" cm="1">
        <f t="array" aca="1" ref="X149" ca="1">IF($Q149="Y",VLOOKUP($P149,INDIRECT($Q$3),X$5,0)*INDIRECT($P$2),VLOOKUP($P149,INDIRECT($Q$3),X$5,0))</f>
        <v>95651.974999999991</v>
      </c>
      <c r="Y149" s="394" cm="1">
        <f t="array" aca="1" ref="Y149" ca="1">IF($Q149="Y",VLOOKUP($P149,INDIRECT($Q$3),Y$5,0)*INDIRECT($P$2),VLOOKUP($P149,INDIRECT($Q$3),Y$5,0))</f>
        <v>100685.74999999999</v>
      </c>
      <c r="Z149" s="394" cm="1">
        <f t="array" aca="1" ref="Z149" ca="1">IF($Q149="Y",VLOOKUP($P149,INDIRECT($Q$3),Z$5,0)*INDIRECT($P$2),VLOOKUP($P149,INDIRECT($Q$3),Z$5,0))</f>
        <v>105984.99999999999</v>
      </c>
      <c r="AA149" s="406" t="str">
        <f t="shared" si="61"/>
        <v>05743C</v>
      </c>
      <c r="AB149" s="406" t="str">
        <f t="shared" si="83"/>
        <v>Y</v>
      </c>
      <c r="AC149" s="412" t="str">
        <f t="shared" si="82"/>
        <v>Intelligence Analyst I</v>
      </c>
      <c r="AD149" s="406" t="str">
        <f t="shared" si="100"/>
        <v>33B</v>
      </c>
      <c r="AE149" s="398" t="str">
        <f t="shared" si="70"/>
        <v>E</v>
      </c>
      <c r="AF149" s="403">
        <f t="shared" ca="1" si="92"/>
        <v>37.457000000000001</v>
      </c>
      <c r="AG149" s="403">
        <f t="shared" ca="1" si="93"/>
        <v>39.427999999999997</v>
      </c>
      <c r="AH149" s="403">
        <f t="shared" ca="1" si="94"/>
        <v>41.503</v>
      </c>
      <c r="AI149" s="403">
        <f t="shared" ca="1" si="95"/>
        <v>43.687999999999995</v>
      </c>
      <c r="AJ149" s="403">
        <f t="shared" ca="1" si="96"/>
        <v>45.986999999999995</v>
      </c>
      <c r="AK149" s="403">
        <f t="shared" ca="1" si="97"/>
        <v>48.406999999999996</v>
      </c>
      <c r="AL149" s="403">
        <f t="shared" ca="1" si="98"/>
        <v>50.954999999999998</v>
      </c>
    </row>
    <row r="150" spans="1:39" ht="15" customHeight="1">
      <c r="A150" s="259" t="s">
        <v>16</v>
      </c>
      <c r="B150" s="259" t="s">
        <v>779</v>
      </c>
      <c r="C150" s="259" t="s">
        <v>1053</v>
      </c>
      <c r="D150" s="260" t="s">
        <v>707</v>
      </c>
      <c r="E150" s="265">
        <v>423</v>
      </c>
      <c r="F150" s="262">
        <v>9</v>
      </c>
      <c r="G150" s="285">
        <f t="shared" ca="1" si="84"/>
        <v>89361.549999999988</v>
      </c>
      <c r="H150" s="285">
        <f t="shared" ca="1" si="85"/>
        <v>94064.249999999985</v>
      </c>
      <c r="I150" s="285">
        <f t="shared" ca="1" si="86"/>
        <v>99014.999999999985</v>
      </c>
      <c r="J150" s="285">
        <f t="shared" ca="1" si="87"/>
        <v>104227.12499999999</v>
      </c>
      <c r="K150" s="285">
        <f t="shared" ca="1" si="88"/>
        <v>109712.92499999999</v>
      </c>
      <c r="L150" s="285">
        <f t="shared" ca="1" si="89"/>
        <v>115486.74999999999</v>
      </c>
      <c r="M150" s="285">
        <f t="shared" ca="1" si="90"/>
        <v>121564.99999999999</v>
      </c>
      <c r="N150" s="285"/>
      <c r="P150" s="409" t="str">
        <f t="shared" si="60"/>
        <v>59424C</v>
      </c>
      <c r="Q150" s="397" t="s">
        <v>826</v>
      </c>
      <c r="R150" s="409" t="str">
        <f t="shared" si="91"/>
        <v>Intelligence Analyst II</v>
      </c>
      <c r="S150" s="397" t="str">
        <f t="shared" si="101"/>
        <v>125</v>
      </c>
      <c r="T150" s="394" cm="1">
        <f t="array" aca="1" ref="T150" ca="1">IF($Q150="Y",VLOOKUP($P150,INDIRECT($Q$3),T$5,0)*INDIRECT($P$2),VLOOKUP($P150,INDIRECT($Q$3),T$5,0))</f>
        <v>89361.549999999988</v>
      </c>
      <c r="U150" s="394" cm="1">
        <f t="array" aca="1" ref="U150" ca="1">IF($Q150="Y",VLOOKUP($P150,INDIRECT($Q$3),U$5,0)*INDIRECT($P$2),VLOOKUP($P150,INDIRECT($Q$3),U$5,0))</f>
        <v>94064.249999999985</v>
      </c>
      <c r="V150" s="394" cm="1">
        <f t="array" aca="1" ref="V150" ca="1">IF($Q150="Y",VLOOKUP($P150,INDIRECT($Q$3),V$5,0)*INDIRECT($P$2),VLOOKUP($P150,INDIRECT($Q$3),V$5,0))</f>
        <v>99014.999999999985</v>
      </c>
      <c r="W150" s="394" cm="1">
        <f t="array" aca="1" ref="W150" ca="1">IF($Q150="Y",VLOOKUP($P150,INDIRECT($Q$3),W$5,0)*INDIRECT($P$2),VLOOKUP($P150,INDIRECT($Q$3),W$5,0))</f>
        <v>104227.12499999999</v>
      </c>
      <c r="X150" s="394" cm="1">
        <f t="array" aca="1" ref="X150" ca="1">IF($Q150="Y",VLOOKUP($P150,INDIRECT($Q$3),X$5,0)*INDIRECT($P$2),VLOOKUP($P150,INDIRECT($Q$3),X$5,0))</f>
        <v>109712.92499999999</v>
      </c>
      <c r="Y150" s="394" cm="1">
        <f t="array" aca="1" ref="Y150" ca="1">IF($Q150="Y",VLOOKUP($P150,INDIRECT($Q$3),Y$5,0)*INDIRECT($P$2),VLOOKUP($P150,INDIRECT($Q$3),Y$5,0))</f>
        <v>115486.74999999999</v>
      </c>
      <c r="Z150" s="394" cm="1">
        <f t="array" aca="1" ref="Z150" ca="1">IF($Q150="Y",VLOOKUP($P150,INDIRECT($Q$3),Z$5,0)*INDIRECT($P$2),VLOOKUP($P150,INDIRECT($Q$3),Z$5,0))</f>
        <v>121564.99999999999</v>
      </c>
      <c r="AA150" s="406" t="str">
        <f t="shared" si="61"/>
        <v>59424C</v>
      </c>
      <c r="AB150" s="406" t="str">
        <f t="shared" si="83"/>
        <v>Y</v>
      </c>
      <c r="AC150" s="412" t="str">
        <f t="shared" si="82"/>
        <v>Intelligence Analyst II</v>
      </c>
      <c r="AD150" s="406" t="str">
        <f t="shared" si="100"/>
        <v>125</v>
      </c>
      <c r="AE150" s="398" t="str">
        <f t="shared" si="70"/>
        <v>E</v>
      </c>
      <c r="AF150" s="403">
        <f t="shared" ca="1" si="92"/>
        <v>42.963000000000001</v>
      </c>
      <c r="AG150" s="403">
        <f t="shared" ca="1" si="93"/>
        <v>45.223999999999997</v>
      </c>
      <c r="AH150" s="403">
        <f t="shared" ca="1" si="94"/>
        <v>47.603999999999999</v>
      </c>
      <c r="AI150" s="403">
        <f t="shared" ca="1" si="95"/>
        <v>50.11</v>
      </c>
      <c r="AJ150" s="403">
        <f t="shared" ca="1" si="96"/>
        <v>52.747</v>
      </c>
      <c r="AK150" s="403">
        <f t="shared" ca="1" si="97"/>
        <v>55.522999999999996</v>
      </c>
      <c r="AL150" s="403">
        <f t="shared" ca="1" si="98"/>
        <v>58.445</v>
      </c>
    </row>
    <row r="151" spans="1:39" ht="15" hidden="1" customHeight="1">
      <c r="A151" s="259" t="s">
        <v>16</v>
      </c>
      <c r="B151" s="259" t="s">
        <v>1063</v>
      </c>
      <c r="C151" s="259" t="s">
        <v>896</v>
      </c>
      <c r="D151" s="260" t="s">
        <v>1064</v>
      </c>
      <c r="E151" s="265">
        <v>378</v>
      </c>
      <c r="F151" s="262">
        <v>8</v>
      </c>
      <c r="G151" s="285">
        <f t="shared" ca="1" si="84"/>
        <v>66489.453474193098</v>
      </c>
      <c r="H151" s="285">
        <f t="shared" ca="1" si="85"/>
        <v>70136.969902456549</v>
      </c>
      <c r="I151" s="285">
        <f t="shared" ca="1" si="86"/>
        <v>73781.408257784758</v>
      </c>
      <c r="J151" s="285">
        <f t="shared" ca="1" si="87"/>
        <v>77644.389791515219</v>
      </c>
      <c r="K151" s="285">
        <f t="shared" ca="1" si="88"/>
        <v>81772.085597676676</v>
      </c>
      <c r="L151" s="285">
        <f t="shared" ca="1" si="89"/>
        <v>87409.96835061493</v>
      </c>
      <c r="M151" s="285">
        <f t="shared" ca="1" si="90"/>
        <v>93047.851103553214</v>
      </c>
      <c r="N151" s="285"/>
      <c r="P151" s="409" t="str">
        <f t="shared" si="60"/>
        <v>53093C</v>
      </c>
      <c r="Q151" s="397" t="s">
        <v>826</v>
      </c>
      <c r="R151" s="409" t="str">
        <f t="shared" si="91"/>
        <v>Intergovernmental Relations Coordinator - Sustainability</v>
      </c>
      <c r="S151" s="397" t="str">
        <f t="shared" si="101"/>
        <v>35</v>
      </c>
      <c r="T151" s="394" cm="1">
        <f t="array" aca="1" ref="T151" ca="1">IF($Q151="Y",VLOOKUP($P151,INDIRECT($Q$3),T$5,0)*INDIRECT($P$2),VLOOKUP($P151,INDIRECT($Q$3),T$5,0))</f>
        <v>66489.453474193098</v>
      </c>
      <c r="U151" s="394" cm="1">
        <f t="array" aca="1" ref="U151" ca="1">IF($Q151="Y",VLOOKUP($P151,INDIRECT($Q$3),U$5,0)*INDIRECT($P$2),VLOOKUP($P151,INDIRECT($Q$3),U$5,0))</f>
        <v>70136.969902456549</v>
      </c>
      <c r="V151" s="394" cm="1">
        <f t="array" aca="1" ref="V151" ca="1">IF($Q151="Y",VLOOKUP($P151,INDIRECT($Q$3),V$5,0)*INDIRECT($P$2),VLOOKUP($P151,INDIRECT($Q$3),V$5,0))</f>
        <v>73781.408257784758</v>
      </c>
      <c r="W151" s="394" cm="1">
        <f t="array" aca="1" ref="W151" ca="1">IF($Q151="Y",VLOOKUP($P151,INDIRECT($Q$3),W$5,0)*INDIRECT($P$2),VLOOKUP($P151,INDIRECT($Q$3),W$5,0))</f>
        <v>77644.389791515219</v>
      </c>
      <c r="X151" s="394" cm="1">
        <f t="array" aca="1" ref="X151" ca="1">IF($Q151="Y",VLOOKUP($P151,INDIRECT($Q$3),X$5,0)*INDIRECT($P$2),VLOOKUP($P151,INDIRECT($Q$3),X$5,0))</f>
        <v>81772.085597676676</v>
      </c>
      <c r="Y151" s="394" cm="1">
        <f t="array" aca="1" ref="Y151" ca="1">IF($Q151="Y",VLOOKUP($P151,INDIRECT($Q$3),Y$5,0)*INDIRECT($P$2),VLOOKUP($P151,INDIRECT($Q$3),Y$5,0))</f>
        <v>87409.96835061493</v>
      </c>
      <c r="Z151" s="394" cm="1">
        <f t="array" aca="1" ref="Z151" ca="1">IF($Q151="Y",VLOOKUP($P151,INDIRECT($Q$3),Z$5,0)*INDIRECT($P$2),VLOOKUP($P151,INDIRECT($Q$3),Z$5,0))</f>
        <v>93047.851103553214</v>
      </c>
      <c r="AA151" s="406" t="str">
        <f t="shared" si="61"/>
        <v>53093C</v>
      </c>
      <c r="AB151" s="406" t="str">
        <f t="shared" si="83"/>
        <v>Y</v>
      </c>
      <c r="AC151" s="412" t="str">
        <f t="shared" si="82"/>
        <v>Intergovernmental Relations Coordinator - Sustainability</v>
      </c>
      <c r="AD151" s="406" t="str">
        <f t="shared" si="100"/>
        <v>35</v>
      </c>
      <c r="AE151" s="398" t="str">
        <f t="shared" si="70"/>
        <v>E</v>
      </c>
      <c r="AF151" s="403">
        <f t="shared" ca="1" si="92"/>
        <v>31.967000000000002</v>
      </c>
      <c r="AG151" s="403">
        <f t="shared" ca="1" si="93"/>
        <v>33.72</v>
      </c>
      <c r="AH151" s="403">
        <f t="shared" ca="1" si="94"/>
        <v>35.471999999999994</v>
      </c>
      <c r="AI151" s="403">
        <f t="shared" ca="1" si="95"/>
        <v>37.33</v>
      </c>
      <c r="AJ151" s="403">
        <f t="shared" ca="1" si="96"/>
        <v>39.314</v>
      </c>
      <c r="AK151" s="403">
        <f t="shared" ca="1" si="97"/>
        <v>42.024999999999999</v>
      </c>
      <c r="AL151" s="403">
        <f t="shared" ca="1" si="98"/>
        <v>44.734999999999999</v>
      </c>
    </row>
    <row r="152" spans="1:39" ht="15" hidden="1" customHeight="1">
      <c r="A152" s="259" t="s">
        <v>16</v>
      </c>
      <c r="B152" s="259" t="s">
        <v>471</v>
      </c>
      <c r="C152" s="259">
        <v>35</v>
      </c>
      <c r="D152" s="260" t="s">
        <v>466</v>
      </c>
      <c r="E152" s="265">
        <v>363</v>
      </c>
      <c r="F152" s="262">
        <v>8</v>
      </c>
      <c r="G152" s="285">
        <f t="shared" ca="1" si="84"/>
        <v>66489.453474193098</v>
      </c>
      <c r="H152" s="285">
        <f t="shared" ca="1" si="85"/>
        <v>70136.969902456549</v>
      </c>
      <c r="I152" s="285">
        <f t="shared" ca="1" si="86"/>
        <v>73781.408257784758</v>
      </c>
      <c r="J152" s="285">
        <f t="shared" ca="1" si="87"/>
        <v>77644.389791515219</v>
      </c>
      <c r="K152" s="285">
        <f t="shared" ca="1" si="88"/>
        <v>81772.085597676676</v>
      </c>
      <c r="L152" s="285">
        <f t="shared" ca="1" si="89"/>
        <v>87409.96835061493</v>
      </c>
      <c r="M152" s="285">
        <f t="shared" ca="1" si="90"/>
        <v>93047.851103553214</v>
      </c>
      <c r="N152" s="285"/>
      <c r="P152" s="409" t="str">
        <f t="shared" si="60"/>
        <v>03354C</v>
      </c>
      <c r="Q152" s="397" t="s">
        <v>826</v>
      </c>
      <c r="R152" s="409" t="str">
        <f t="shared" si="91"/>
        <v>Internal Auditor I</v>
      </c>
      <c r="S152" s="397">
        <f t="shared" si="101"/>
        <v>35</v>
      </c>
      <c r="T152" s="394" cm="1">
        <f t="array" aca="1" ref="T152" ca="1">IF($Q152="Y",VLOOKUP($P152,INDIRECT($Q$3),T$5,0)*INDIRECT($P$2),VLOOKUP($P152,INDIRECT($Q$3),T$5,0))</f>
        <v>66489.453474193098</v>
      </c>
      <c r="U152" s="394" cm="1">
        <f t="array" aca="1" ref="U152" ca="1">IF($Q152="Y",VLOOKUP($P152,INDIRECT($Q$3),U$5,0)*INDIRECT($P$2),VLOOKUP($P152,INDIRECT($Q$3),U$5,0))</f>
        <v>70136.969902456549</v>
      </c>
      <c r="V152" s="394" cm="1">
        <f t="array" aca="1" ref="V152" ca="1">IF($Q152="Y",VLOOKUP($P152,INDIRECT($Q$3),V$5,0)*INDIRECT($P$2),VLOOKUP($P152,INDIRECT($Q$3),V$5,0))</f>
        <v>73781.408257784758</v>
      </c>
      <c r="W152" s="394" cm="1">
        <f t="array" aca="1" ref="W152" ca="1">IF($Q152="Y",VLOOKUP($P152,INDIRECT($Q$3),W$5,0)*INDIRECT($P$2),VLOOKUP($P152,INDIRECT($Q$3),W$5,0))</f>
        <v>77644.389791515219</v>
      </c>
      <c r="X152" s="394" cm="1">
        <f t="array" aca="1" ref="X152" ca="1">IF($Q152="Y",VLOOKUP($P152,INDIRECT($Q$3),X$5,0)*INDIRECT($P$2),VLOOKUP($P152,INDIRECT($Q$3),X$5,0))</f>
        <v>81772.085597676676</v>
      </c>
      <c r="Y152" s="394" cm="1">
        <f t="array" aca="1" ref="Y152" ca="1">IF($Q152="Y",VLOOKUP($P152,INDIRECT($Q$3),Y$5,0)*INDIRECT($P$2),VLOOKUP($P152,INDIRECT($Q$3),Y$5,0))</f>
        <v>87409.96835061493</v>
      </c>
      <c r="Z152" s="394" cm="1">
        <f t="array" aca="1" ref="Z152" ca="1">IF($Q152="Y",VLOOKUP($P152,INDIRECT($Q$3),Z$5,0)*INDIRECT($P$2),VLOOKUP($P152,INDIRECT($Q$3),Z$5,0))</f>
        <v>93047.851103553214</v>
      </c>
      <c r="AA152" s="406" t="str">
        <f t="shared" si="61"/>
        <v>03354C</v>
      </c>
      <c r="AB152" s="406" t="str">
        <f t="shared" si="83"/>
        <v>Y</v>
      </c>
      <c r="AC152" s="412" t="str">
        <f t="shared" si="82"/>
        <v>Internal Auditor I</v>
      </c>
      <c r="AD152" s="406">
        <f t="shared" si="100"/>
        <v>35</v>
      </c>
      <c r="AE152" s="398" t="str">
        <f t="shared" si="70"/>
        <v>E</v>
      </c>
      <c r="AF152" s="403">
        <f t="shared" ca="1" si="92"/>
        <v>31.967000000000002</v>
      </c>
      <c r="AG152" s="403">
        <f t="shared" ca="1" si="93"/>
        <v>33.72</v>
      </c>
      <c r="AH152" s="403">
        <f t="shared" ca="1" si="94"/>
        <v>35.471999999999994</v>
      </c>
      <c r="AI152" s="403">
        <f t="shared" ca="1" si="95"/>
        <v>37.33</v>
      </c>
      <c r="AJ152" s="403">
        <f t="shared" ca="1" si="96"/>
        <v>39.314</v>
      </c>
      <c r="AK152" s="403">
        <f t="shared" ca="1" si="97"/>
        <v>42.024999999999999</v>
      </c>
      <c r="AL152" s="403">
        <f t="shared" ca="1" si="98"/>
        <v>44.734999999999999</v>
      </c>
    </row>
    <row r="153" spans="1:39" ht="15" hidden="1" customHeight="1">
      <c r="A153" s="259" t="s">
        <v>16</v>
      </c>
      <c r="B153" s="259" t="s">
        <v>701</v>
      </c>
      <c r="C153" s="259">
        <v>99</v>
      </c>
      <c r="D153" s="260" t="s">
        <v>697</v>
      </c>
      <c r="E153" s="265">
        <v>420</v>
      </c>
      <c r="F153" s="262">
        <v>9</v>
      </c>
      <c r="G153" s="285">
        <f t="shared" ca="1" si="84"/>
        <v>74353.218788891987</v>
      </c>
      <c r="H153" s="285">
        <f t="shared" ca="1" si="85"/>
        <v>78268.881540909177</v>
      </c>
      <c r="I153" s="285">
        <f t="shared" ca="1" si="86"/>
        <v>82400.603466469896</v>
      </c>
      <c r="J153" s="285">
        <f t="shared" ca="1" si="87"/>
        <v>86702.505888474348</v>
      </c>
      <c r="K153" s="285">
        <f t="shared" ca="1" si="88"/>
        <v>91267.820558058171</v>
      </c>
      <c r="L153" s="285">
        <f t="shared" ca="1" si="89"/>
        <v>96790.831592555871</v>
      </c>
      <c r="M153" s="285">
        <f t="shared" ca="1" si="90"/>
        <v>102312.6352406599</v>
      </c>
      <c r="N153" s="285"/>
      <c r="P153" s="409" t="str">
        <f t="shared" si="60"/>
        <v>52997C</v>
      </c>
      <c r="Q153" s="397" t="s">
        <v>826</v>
      </c>
      <c r="R153" s="409" t="str">
        <f t="shared" si="91"/>
        <v>Internal Auditor II</v>
      </c>
      <c r="S153" s="397">
        <f t="shared" si="101"/>
        <v>99</v>
      </c>
      <c r="T153" s="394" cm="1">
        <f t="array" aca="1" ref="T153" ca="1">IF($Q153="Y",VLOOKUP($P153,INDIRECT($Q$3),T$5,0)*INDIRECT($P$2),VLOOKUP($P153,INDIRECT($Q$3),T$5,0))</f>
        <v>74353.218788891987</v>
      </c>
      <c r="U153" s="394" cm="1">
        <f t="array" aca="1" ref="U153" ca="1">IF($Q153="Y",VLOOKUP($P153,INDIRECT($Q$3),U$5,0)*INDIRECT($P$2),VLOOKUP($P153,INDIRECT($Q$3),U$5,0))</f>
        <v>78268.881540909177</v>
      </c>
      <c r="V153" s="394" cm="1">
        <f t="array" aca="1" ref="V153" ca="1">IF($Q153="Y",VLOOKUP($P153,INDIRECT($Q$3),V$5,0)*INDIRECT($P$2),VLOOKUP($P153,INDIRECT($Q$3),V$5,0))</f>
        <v>82400.603466469896</v>
      </c>
      <c r="W153" s="394" cm="1">
        <f t="array" aca="1" ref="W153" ca="1">IF($Q153="Y",VLOOKUP($P153,INDIRECT($Q$3),W$5,0)*INDIRECT($P$2),VLOOKUP($P153,INDIRECT($Q$3),W$5,0))</f>
        <v>86702.505888474348</v>
      </c>
      <c r="X153" s="394" cm="1">
        <f t="array" aca="1" ref="X153" ca="1">IF($Q153="Y",VLOOKUP($P153,INDIRECT($Q$3),X$5,0)*INDIRECT($P$2),VLOOKUP($P153,INDIRECT($Q$3),X$5,0))</f>
        <v>91267.820558058171</v>
      </c>
      <c r="Y153" s="394" cm="1">
        <f t="array" aca="1" ref="Y153" ca="1">IF($Q153="Y",VLOOKUP($P153,INDIRECT($Q$3),Y$5,0)*INDIRECT($P$2),VLOOKUP($P153,INDIRECT($Q$3),Y$5,0))</f>
        <v>96790.831592555871</v>
      </c>
      <c r="Z153" s="394" cm="1">
        <f t="array" aca="1" ref="Z153" ca="1">IF($Q153="Y",VLOOKUP($P153,INDIRECT($Q$3),Z$5,0)*INDIRECT($P$2),VLOOKUP($P153,INDIRECT($Q$3),Z$5,0))</f>
        <v>102312.6352406599</v>
      </c>
      <c r="AA153" s="406" t="str">
        <f t="shared" si="61"/>
        <v>52997C</v>
      </c>
      <c r="AB153" s="406" t="str">
        <f t="shared" si="83"/>
        <v>Y</v>
      </c>
      <c r="AC153" s="412" t="str">
        <f t="shared" si="82"/>
        <v>Internal Auditor II</v>
      </c>
      <c r="AD153" s="406">
        <f t="shared" si="100"/>
        <v>99</v>
      </c>
      <c r="AE153" s="398" t="str">
        <f t="shared" si="70"/>
        <v>E</v>
      </c>
      <c r="AF153" s="403">
        <f t="shared" ca="1" si="92"/>
        <v>35.747</v>
      </c>
      <c r="AG153" s="403">
        <f t="shared" ca="1" si="93"/>
        <v>37.629999999999995</v>
      </c>
      <c r="AH153" s="403">
        <f t="shared" ca="1" si="94"/>
        <v>39.616</v>
      </c>
      <c r="AI153" s="403">
        <f t="shared" ca="1" si="95"/>
        <v>41.683999999999997</v>
      </c>
      <c r="AJ153" s="403">
        <f t="shared" ca="1" si="96"/>
        <v>43.878999999999998</v>
      </c>
      <c r="AK153" s="403">
        <f t="shared" ca="1" si="97"/>
        <v>46.534999999999997</v>
      </c>
      <c r="AL153" s="403">
        <f t="shared" ca="1" si="98"/>
        <v>49.189</v>
      </c>
    </row>
    <row r="154" spans="1:39" ht="15" hidden="1" customHeight="1">
      <c r="A154" s="259" t="s">
        <v>16</v>
      </c>
      <c r="B154" s="259" t="s">
        <v>423</v>
      </c>
      <c r="C154" s="259">
        <v>35</v>
      </c>
      <c r="D154" s="260" t="s">
        <v>1088</v>
      </c>
      <c r="E154" s="265">
        <v>363</v>
      </c>
      <c r="F154" s="262">
        <v>8</v>
      </c>
      <c r="G154" s="285">
        <f t="shared" ca="1" si="84"/>
        <v>66489.453474193098</v>
      </c>
      <c r="H154" s="285">
        <f t="shared" ca="1" si="85"/>
        <v>70136.969902456549</v>
      </c>
      <c r="I154" s="285">
        <f t="shared" ca="1" si="86"/>
        <v>73781.408257784758</v>
      </c>
      <c r="J154" s="285">
        <f t="shared" ca="1" si="87"/>
        <v>77644.389791515219</v>
      </c>
      <c r="K154" s="285">
        <f t="shared" ca="1" si="88"/>
        <v>81772.085597676676</v>
      </c>
      <c r="L154" s="285">
        <f t="shared" ca="1" si="89"/>
        <v>87409.96835061493</v>
      </c>
      <c r="M154" s="285">
        <f t="shared" ca="1" si="90"/>
        <v>93047.851103553214</v>
      </c>
      <c r="N154" s="285"/>
      <c r="P154" s="409" t="str">
        <f t="shared" si="60"/>
        <v>10082C</v>
      </c>
      <c r="Q154" s="397" t="s">
        <v>826</v>
      </c>
      <c r="R154" s="409" t="str">
        <f t="shared" si="91"/>
        <v>IT Collaboration Analyst I</v>
      </c>
      <c r="S154" s="397">
        <f t="shared" si="101"/>
        <v>35</v>
      </c>
      <c r="T154" s="394" cm="1">
        <f t="array" aca="1" ref="T154" ca="1">IF($Q154="Y",VLOOKUP($P154,INDIRECT($Q$3),T$5,0)*INDIRECT($P$2),VLOOKUP($P154,INDIRECT($Q$3),T$5,0))</f>
        <v>66489.453474193098</v>
      </c>
      <c r="U154" s="394" cm="1">
        <f t="array" aca="1" ref="U154" ca="1">IF($Q154="Y",VLOOKUP($P154,INDIRECT($Q$3),U$5,0)*INDIRECT($P$2),VLOOKUP($P154,INDIRECT($Q$3),U$5,0))</f>
        <v>70136.969902456549</v>
      </c>
      <c r="V154" s="394" cm="1">
        <f t="array" aca="1" ref="V154" ca="1">IF($Q154="Y",VLOOKUP($P154,INDIRECT($Q$3),V$5,0)*INDIRECT($P$2),VLOOKUP($P154,INDIRECT($Q$3),V$5,0))</f>
        <v>73781.408257784758</v>
      </c>
      <c r="W154" s="394" cm="1">
        <f t="array" aca="1" ref="W154" ca="1">IF($Q154="Y",VLOOKUP($P154,INDIRECT($Q$3),W$5,0)*INDIRECT($P$2),VLOOKUP($P154,INDIRECT($Q$3),W$5,0))</f>
        <v>77644.389791515219</v>
      </c>
      <c r="X154" s="394" cm="1">
        <f t="array" aca="1" ref="X154" ca="1">IF($Q154="Y",VLOOKUP($P154,INDIRECT($Q$3),X$5,0)*INDIRECT($P$2),VLOOKUP($P154,INDIRECT($Q$3),X$5,0))</f>
        <v>81772.085597676676</v>
      </c>
      <c r="Y154" s="394" cm="1">
        <f t="array" aca="1" ref="Y154" ca="1">IF($Q154="Y",VLOOKUP($P154,INDIRECT($Q$3),Y$5,0)*INDIRECT($P$2),VLOOKUP($P154,INDIRECT($Q$3),Y$5,0))</f>
        <v>87409.96835061493</v>
      </c>
      <c r="Z154" s="394" cm="1">
        <f t="array" aca="1" ref="Z154" ca="1">IF($Q154="Y",VLOOKUP($P154,INDIRECT($Q$3),Z$5,0)*INDIRECT($P$2),VLOOKUP($P154,INDIRECT($Q$3),Z$5,0))</f>
        <v>93047.851103553214</v>
      </c>
      <c r="AA154" s="406" t="str">
        <f t="shared" si="61"/>
        <v>10082C</v>
      </c>
      <c r="AB154" s="406" t="str">
        <f t="shared" si="83"/>
        <v>Y</v>
      </c>
      <c r="AC154" s="412" t="str">
        <f t="shared" si="82"/>
        <v>IT Collaboration Analyst I</v>
      </c>
      <c r="AD154" s="406">
        <f t="shared" si="100"/>
        <v>35</v>
      </c>
      <c r="AE154" s="398" t="str">
        <f t="shared" si="70"/>
        <v>E</v>
      </c>
      <c r="AF154" s="403">
        <f t="shared" ca="1" si="92"/>
        <v>31.967000000000002</v>
      </c>
      <c r="AG154" s="403">
        <f t="shared" ca="1" si="93"/>
        <v>33.72</v>
      </c>
      <c r="AH154" s="403">
        <f t="shared" ca="1" si="94"/>
        <v>35.471999999999994</v>
      </c>
      <c r="AI154" s="403">
        <f t="shared" ca="1" si="95"/>
        <v>37.33</v>
      </c>
      <c r="AJ154" s="403">
        <f t="shared" ca="1" si="96"/>
        <v>39.314</v>
      </c>
      <c r="AK154" s="403">
        <f t="shared" ca="1" si="97"/>
        <v>42.024999999999999</v>
      </c>
      <c r="AL154" s="403">
        <f t="shared" ca="1" si="98"/>
        <v>44.734999999999999</v>
      </c>
    </row>
    <row r="155" spans="1:39" ht="15" hidden="1" customHeight="1">
      <c r="A155" s="259" t="s">
        <v>16</v>
      </c>
      <c r="B155" s="259" t="s">
        <v>424</v>
      </c>
      <c r="C155" s="259">
        <v>99</v>
      </c>
      <c r="D155" s="260" t="s">
        <v>1089</v>
      </c>
      <c r="E155" s="265">
        <v>413</v>
      </c>
      <c r="F155" s="262">
        <v>9</v>
      </c>
      <c r="G155" s="285">
        <f t="shared" ca="1" si="84"/>
        <v>74353.218788891987</v>
      </c>
      <c r="H155" s="285">
        <f t="shared" ca="1" si="85"/>
        <v>78268.881540909177</v>
      </c>
      <c r="I155" s="285">
        <f t="shared" ca="1" si="86"/>
        <v>82400.603466469896</v>
      </c>
      <c r="J155" s="285">
        <f t="shared" ca="1" si="87"/>
        <v>86702.505888474348</v>
      </c>
      <c r="K155" s="285">
        <f t="shared" ca="1" si="88"/>
        <v>91267.820558058171</v>
      </c>
      <c r="L155" s="285">
        <f t="shared" ca="1" si="89"/>
        <v>96790.831592555871</v>
      </c>
      <c r="M155" s="285">
        <f t="shared" ca="1" si="90"/>
        <v>102312.6352406599</v>
      </c>
      <c r="N155" s="285"/>
      <c r="P155" s="409" t="str">
        <f t="shared" si="60"/>
        <v>10083C</v>
      </c>
      <c r="Q155" s="397" t="s">
        <v>826</v>
      </c>
      <c r="R155" s="409" t="str">
        <f t="shared" si="91"/>
        <v>IT Collaboration Analyst II</v>
      </c>
      <c r="S155" s="397">
        <f t="shared" si="101"/>
        <v>99</v>
      </c>
      <c r="T155" s="394" cm="1">
        <f t="array" aca="1" ref="T155" ca="1">IF($Q155="Y",VLOOKUP($P155,INDIRECT($Q$3),T$5,0)*INDIRECT($P$2),VLOOKUP($P155,INDIRECT($Q$3),T$5,0))</f>
        <v>74353.218788891987</v>
      </c>
      <c r="U155" s="394" cm="1">
        <f t="array" aca="1" ref="U155" ca="1">IF($Q155="Y",VLOOKUP($P155,INDIRECT($Q$3),U$5,0)*INDIRECT($P$2),VLOOKUP($P155,INDIRECT($Q$3),U$5,0))</f>
        <v>78268.881540909177</v>
      </c>
      <c r="V155" s="394" cm="1">
        <f t="array" aca="1" ref="V155" ca="1">IF($Q155="Y",VLOOKUP($P155,INDIRECT($Q$3),V$5,0)*INDIRECT($P$2),VLOOKUP($P155,INDIRECT($Q$3),V$5,0))</f>
        <v>82400.603466469896</v>
      </c>
      <c r="W155" s="394" cm="1">
        <f t="array" aca="1" ref="W155" ca="1">IF($Q155="Y",VLOOKUP($P155,INDIRECT($Q$3),W$5,0)*INDIRECT($P$2),VLOOKUP($P155,INDIRECT($Q$3),W$5,0))</f>
        <v>86702.505888474348</v>
      </c>
      <c r="X155" s="394" cm="1">
        <f t="array" aca="1" ref="X155" ca="1">IF($Q155="Y",VLOOKUP($P155,INDIRECT($Q$3),X$5,0)*INDIRECT($P$2),VLOOKUP($P155,INDIRECT($Q$3),X$5,0))</f>
        <v>91267.820558058171</v>
      </c>
      <c r="Y155" s="394" cm="1">
        <f t="array" aca="1" ref="Y155" ca="1">IF($Q155="Y",VLOOKUP($P155,INDIRECT($Q$3),Y$5,0)*INDIRECT($P$2),VLOOKUP($P155,INDIRECT($Q$3),Y$5,0))</f>
        <v>96790.831592555871</v>
      </c>
      <c r="Z155" s="394" cm="1">
        <f t="array" aca="1" ref="Z155" ca="1">IF($Q155="Y",VLOOKUP($P155,INDIRECT($Q$3),Z$5,0)*INDIRECT($P$2),VLOOKUP($P155,INDIRECT($Q$3),Z$5,0))</f>
        <v>102312.6352406599</v>
      </c>
      <c r="AA155" s="406" t="str">
        <f t="shared" si="61"/>
        <v>10083C</v>
      </c>
      <c r="AB155" s="406" t="str">
        <f t="shared" si="83"/>
        <v>Y</v>
      </c>
      <c r="AC155" s="412" t="str">
        <f t="shared" si="82"/>
        <v>IT Collaboration Analyst II</v>
      </c>
      <c r="AD155" s="406">
        <f t="shared" si="100"/>
        <v>99</v>
      </c>
      <c r="AE155" s="398" t="str">
        <f t="shared" si="70"/>
        <v>E</v>
      </c>
      <c r="AF155" s="403">
        <f t="shared" ca="1" si="92"/>
        <v>35.747</v>
      </c>
      <c r="AG155" s="403">
        <f t="shared" ca="1" si="93"/>
        <v>37.629999999999995</v>
      </c>
      <c r="AH155" s="403">
        <f t="shared" ca="1" si="94"/>
        <v>39.616</v>
      </c>
      <c r="AI155" s="403">
        <f t="shared" ca="1" si="95"/>
        <v>41.683999999999997</v>
      </c>
      <c r="AJ155" s="403">
        <f t="shared" ca="1" si="96"/>
        <v>43.878999999999998</v>
      </c>
      <c r="AK155" s="403">
        <f t="shared" ca="1" si="97"/>
        <v>46.534999999999997</v>
      </c>
      <c r="AL155" s="403">
        <f t="shared" ca="1" si="98"/>
        <v>49.189</v>
      </c>
    </row>
    <row r="156" spans="1:39" ht="15" hidden="1" customHeight="1">
      <c r="A156" s="259" t="s">
        <v>16</v>
      </c>
      <c r="B156" s="259" t="s">
        <v>768</v>
      </c>
      <c r="C156" s="259">
        <v>99</v>
      </c>
      <c r="D156" s="260" t="s">
        <v>1091</v>
      </c>
      <c r="E156" s="265">
        <v>413</v>
      </c>
      <c r="F156" s="262">
        <v>9</v>
      </c>
      <c r="G156" s="285">
        <f t="shared" ca="1" si="84"/>
        <v>74353.218788891987</v>
      </c>
      <c r="H156" s="285">
        <f t="shared" ca="1" si="85"/>
        <v>78268.881540909177</v>
      </c>
      <c r="I156" s="285">
        <f t="shared" ca="1" si="86"/>
        <v>82400.603466469896</v>
      </c>
      <c r="J156" s="285">
        <f t="shared" ca="1" si="87"/>
        <v>86702.505888474348</v>
      </c>
      <c r="K156" s="285">
        <f t="shared" ca="1" si="88"/>
        <v>91267.820558058171</v>
      </c>
      <c r="L156" s="285">
        <f t="shared" ca="1" si="89"/>
        <v>96790.831592555871</v>
      </c>
      <c r="M156" s="285">
        <f t="shared" ca="1" si="90"/>
        <v>102312.6352406599</v>
      </c>
      <c r="N156" s="285"/>
      <c r="P156" s="409" t="str">
        <f t="shared" si="60"/>
        <v>53018C</v>
      </c>
      <c r="Q156" s="397" t="s">
        <v>826</v>
      </c>
      <c r="R156" s="409" t="str">
        <f t="shared" si="91"/>
        <v>IT Collaboration Analyst II - CPED</v>
      </c>
      <c r="S156" s="397">
        <f t="shared" si="101"/>
        <v>99</v>
      </c>
      <c r="T156" s="394" cm="1">
        <f t="array" aca="1" ref="T156" ca="1">IF($Q156="Y",VLOOKUP($P156,INDIRECT($Q$3),T$5,0)*INDIRECT($P$2),VLOOKUP($P156,INDIRECT($Q$3),T$5,0))</f>
        <v>74353.218788891987</v>
      </c>
      <c r="U156" s="394" cm="1">
        <f t="array" aca="1" ref="U156" ca="1">IF($Q156="Y",VLOOKUP($P156,INDIRECT($Q$3),U$5,0)*INDIRECT($P$2),VLOOKUP($P156,INDIRECT($Q$3),U$5,0))</f>
        <v>78268.881540909177</v>
      </c>
      <c r="V156" s="394" cm="1">
        <f t="array" aca="1" ref="V156" ca="1">IF($Q156="Y",VLOOKUP($P156,INDIRECT($Q$3),V$5,0)*INDIRECT($P$2),VLOOKUP($P156,INDIRECT($Q$3),V$5,0))</f>
        <v>82400.603466469896</v>
      </c>
      <c r="W156" s="394" cm="1">
        <f t="array" aca="1" ref="W156" ca="1">IF($Q156="Y",VLOOKUP($P156,INDIRECT($Q$3),W$5,0)*INDIRECT($P$2),VLOOKUP($P156,INDIRECT($Q$3),W$5,0))</f>
        <v>86702.505888474348</v>
      </c>
      <c r="X156" s="394" cm="1">
        <f t="array" aca="1" ref="X156" ca="1">IF($Q156="Y",VLOOKUP($P156,INDIRECT($Q$3),X$5,0)*INDIRECT($P$2),VLOOKUP($P156,INDIRECT($Q$3),X$5,0))</f>
        <v>91267.820558058171</v>
      </c>
      <c r="Y156" s="394" cm="1">
        <f t="array" aca="1" ref="Y156" ca="1">IF($Q156="Y",VLOOKUP($P156,INDIRECT($Q$3),Y$5,0)*INDIRECT($P$2),VLOOKUP($P156,INDIRECT($Q$3),Y$5,0))</f>
        <v>96790.831592555871</v>
      </c>
      <c r="Z156" s="394" cm="1">
        <f t="array" aca="1" ref="Z156" ca="1">IF($Q156="Y",VLOOKUP($P156,INDIRECT($Q$3),Z$5,0)*INDIRECT($P$2),VLOOKUP($P156,INDIRECT($Q$3),Z$5,0))</f>
        <v>102312.6352406599</v>
      </c>
      <c r="AA156" s="406" t="str">
        <f t="shared" si="61"/>
        <v>53018C</v>
      </c>
      <c r="AB156" s="406" t="str">
        <f t="shared" si="83"/>
        <v>Y</v>
      </c>
      <c r="AC156" s="412" t="str">
        <f t="shared" si="82"/>
        <v>IT Collaboration Analyst II - CPED</v>
      </c>
      <c r="AD156" s="406">
        <f t="shared" si="100"/>
        <v>99</v>
      </c>
      <c r="AE156" s="398" t="str">
        <f t="shared" si="70"/>
        <v>E</v>
      </c>
      <c r="AF156" s="403">
        <f t="shared" ca="1" si="92"/>
        <v>35.747</v>
      </c>
      <c r="AG156" s="403">
        <f t="shared" ca="1" si="93"/>
        <v>37.629999999999995</v>
      </c>
      <c r="AH156" s="403">
        <f t="shared" ca="1" si="94"/>
        <v>39.616</v>
      </c>
      <c r="AI156" s="403">
        <f t="shared" ca="1" si="95"/>
        <v>41.683999999999997</v>
      </c>
      <c r="AJ156" s="403">
        <f t="shared" ca="1" si="96"/>
        <v>43.878999999999998</v>
      </c>
      <c r="AK156" s="403">
        <f t="shared" ca="1" si="97"/>
        <v>46.534999999999997</v>
      </c>
      <c r="AL156" s="403">
        <f t="shared" ca="1" si="98"/>
        <v>49.189</v>
      </c>
    </row>
    <row r="157" spans="1:39" ht="15" hidden="1" customHeight="1">
      <c r="A157" s="259" t="s">
        <v>16</v>
      </c>
      <c r="B157" s="259" t="s">
        <v>425</v>
      </c>
      <c r="C157" s="259">
        <v>72</v>
      </c>
      <c r="D157" s="260" t="s">
        <v>1090</v>
      </c>
      <c r="E157" s="265">
        <v>470</v>
      </c>
      <c r="F157" s="262">
        <v>10</v>
      </c>
      <c r="G157" s="285">
        <f t="shared" ca="1" si="84"/>
        <v>81381.170334900773</v>
      </c>
      <c r="H157" s="285">
        <f t="shared" ca="1" si="85"/>
        <v>85681.238225435824</v>
      </c>
      <c r="I157" s="285">
        <f t="shared" ca="1" si="86"/>
        <v>90162.912419150234</v>
      </c>
      <c r="J157" s="285">
        <f t="shared" ca="1" si="87"/>
        <v>94903.144739425101</v>
      </c>
      <c r="K157" s="285">
        <f t="shared" ca="1" si="88"/>
        <v>99914.247478001402</v>
      </c>
      <c r="L157" s="285">
        <f t="shared" ca="1" si="89"/>
        <v>105952.73238686292</v>
      </c>
      <c r="M157" s="285">
        <f t="shared" ca="1" si="90"/>
        <v>111990.25548779622</v>
      </c>
      <c r="N157" s="285"/>
      <c r="P157" s="409" t="str">
        <f t="shared" si="60"/>
        <v>10088C</v>
      </c>
      <c r="Q157" s="397" t="s">
        <v>826</v>
      </c>
      <c r="R157" s="409" t="str">
        <f t="shared" si="91"/>
        <v>IT Collaboration Engineer I</v>
      </c>
      <c r="S157" s="397">
        <f t="shared" si="101"/>
        <v>72</v>
      </c>
      <c r="T157" s="394" cm="1">
        <f t="array" aca="1" ref="T157" ca="1">IF($Q157="Y",VLOOKUP($P157,INDIRECT($Q$3),T$5,0)*INDIRECT($P$2),VLOOKUP($P157,INDIRECT($Q$3),T$5,0))</f>
        <v>81381.170334900773</v>
      </c>
      <c r="U157" s="394" cm="1">
        <f t="array" aca="1" ref="U157" ca="1">IF($Q157="Y",VLOOKUP($P157,INDIRECT($Q$3),U$5,0)*INDIRECT($P$2),VLOOKUP($P157,INDIRECT($Q$3),U$5,0))</f>
        <v>85681.238225435824</v>
      </c>
      <c r="V157" s="394" cm="1">
        <f t="array" aca="1" ref="V157" ca="1">IF($Q157="Y",VLOOKUP($P157,INDIRECT($Q$3),V$5,0)*INDIRECT($P$2),VLOOKUP($P157,INDIRECT($Q$3),V$5,0))</f>
        <v>90162.912419150234</v>
      </c>
      <c r="W157" s="394" cm="1">
        <f t="array" aca="1" ref="W157" ca="1">IF($Q157="Y",VLOOKUP($P157,INDIRECT($Q$3),W$5,0)*INDIRECT($P$2),VLOOKUP($P157,INDIRECT($Q$3),W$5,0))</f>
        <v>94903.144739425101</v>
      </c>
      <c r="X157" s="394" cm="1">
        <f t="array" aca="1" ref="X157" ca="1">IF($Q157="Y",VLOOKUP($P157,INDIRECT($Q$3),X$5,0)*INDIRECT($P$2),VLOOKUP($P157,INDIRECT($Q$3),X$5,0))</f>
        <v>99914.247478001402</v>
      </c>
      <c r="Y157" s="394" cm="1">
        <f t="array" aca="1" ref="Y157" ca="1">IF($Q157="Y",VLOOKUP($P157,INDIRECT($Q$3),Y$5,0)*INDIRECT($P$2),VLOOKUP($P157,INDIRECT($Q$3),Y$5,0))</f>
        <v>105952.73238686292</v>
      </c>
      <c r="Z157" s="394" cm="1">
        <f t="array" aca="1" ref="Z157" ca="1">IF($Q157="Y",VLOOKUP($P157,INDIRECT($Q$3),Z$5,0)*INDIRECT($P$2),VLOOKUP($P157,INDIRECT($Q$3),Z$5,0))</f>
        <v>111990.25548779622</v>
      </c>
      <c r="AA157" s="406" t="str">
        <f t="shared" si="61"/>
        <v>10088C</v>
      </c>
      <c r="AB157" s="406" t="str">
        <f t="shared" si="83"/>
        <v>Y</v>
      </c>
      <c r="AC157" s="412" t="str">
        <f t="shared" si="82"/>
        <v>IT Collaboration Engineer I</v>
      </c>
      <c r="AD157" s="406">
        <f t="shared" si="100"/>
        <v>72</v>
      </c>
      <c r="AE157" s="398" t="str">
        <f t="shared" si="70"/>
        <v>E</v>
      </c>
      <c r="AF157" s="403">
        <f t="shared" ca="1" si="92"/>
        <v>39.125999999999998</v>
      </c>
      <c r="AG157" s="403">
        <f t="shared" ca="1" si="93"/>
        <v>41.192999999999998</v>
      </c>
      <c r="AH157" s="403">
        <f t="shared" ca="1" si="94"/>
        <v>43.347999999999999</v>
      </c>
      <c r="AI157" s="403">
        <f t="shared" ca="1" si="95"/>
        <v>45.626999999999995</v>
      </c>
      <c r="AJ157" s="403">
        <f t="shared" ca="1" si="96"/>
        <v>48.035999999999994</v>
      </c>
      <c r="AK157" s="403">
        <f t="shared" ca="1" si="97"/>
        <v>50.939</v>
      </c>
      <c r="AL157" s="403">
        <f t="shared" ca="1" si="98"/>
        <v>53.841999999999999</v>
      </c>
    </row>
    <row r="158" spans="1:39" ht="15" hidden="1" customHeight="1">
      <c r="A158" s="259" t="s">
        <v>16</v>
      </c>
      <c r="B158" s="259" t="s">
        <v>426</v>
      </c>
      <c r="C158" s="259">
        <v>65</v>
      </c>
      <c r="D158" s="260" t="s">
        <v>1092</v>
      </c>
      <c r="E158" s="265">
        <v>508</v>
      </c>
      <c r="F158" s="262">
        <v>11</v>
      </c>
      <c r="G158" s="285">
        <f t="shared" ca="1" si="84"/>
        <v>86912.467399533169</v>
      </c>
      <c r="H158" s="285">
        <f t="shared" ca="1" si="85"/>
        <v>91480.327635434413</v>
      </c>
      <c r="I158" s="285">
        <f t="shared" ca="1" si="86"/>
        <v>96266.731049737937</v>
      </c>
      <c r="J158" s="285">
        <f t="shared" ca="1" si="87"/>
        <v>101357.86368463057</v>
      </c>
      <c r="K158" s="285">
        <f t="shared" ca="1" si="88"/>
        <v>106673.69564379592</v>
      </c>
      <c r="L158" s="285">
        <f t="shared" ca="1" si="89"/>
        <v>113146.37034555506</v>
      </c>
      <c r="M158" s="285">
        <f t="shared" ca="1" si="90"/>
        <v>119619.04504731408</v>
      </c>
      <c r="N158" s="285"/>
      <c r="P158" s="409" t="str">
        <f t="shared" si="60"/>
        <v>10089C</v>
      </c>
      <c r="Q158" s="397" t="s">
        <v>826</v>
      </c>
      <c r="R158" s="409" t="str">
        <f t="shared" si="91"/>
        <v>IT Collaboration Engineer II</v>
      </c>
      <c r="S158" s="397">
        <f t="shared" si="101"/>
        <v>65</v>
      </c>
      <c r="T158" s="394" cm="1">
        <f t="array" aca="1" ref="T158" ca="1">IF($Q158="Y",VLOOKUP($P158,INDIRECT($Q$3),T$5,0)*INDIRECT($P$2),VLOOKUP($P158,INDIRECT($Q$3),T$5,0))</f>
        <v>86912.467399533169</v>
      </c>
      <c r="U158" s="394" cm="1">
        <f t="array" aca="1" ref="U158" ca="1">IF($Q158="Y",VLOOKUP($P158,INDIRECT($Q$3),U$5,0)*INDIRECT($P$2),VLOOKUP($P158,INDIRECT($Q$3),U$5,0))</f>
        <v>91480.327635434413</v>
      </c>
      <c r="V158" s="394" cm="1">
        <f t="array" aca="1" ref="V158" ca="1">IF($Q158="Y",VLOOKUP($P158,INDIRECT($Q$3),V$5,0)*INDIRECT($P$2),VLOOKUP($P158,INDIRECT($Q$3),V$5,0))</f>
        <v>96266.731049737937</v>
      </c>
      <c r="W158" s="394" cm="1">
        <f t="array" aca="1" ref="W158" ca="1">IF($Q158="Y",VLOOKUP($P158,INDIRECT($Q$3),W$5,0)*INDIRECT($P$2),VLOOKUP($P158,INDIRECT($Q$3),W$5,0))</f>
        <v>101357.86368463057</v>
      </c>
      <c r="X158" s="394" cm="1">
        <f t="array" aca="1" ref="X158" ca="1">IF($Q158="Y",VLOOKUP($P158,INDIRECT($Q$3),X$5,0)*INDIRECT($P$2),VLOOKUP($P158,INDIRECT($Q$3),X$5,0))</f>
        <v>106673.69564379592</v>
      </c>
      <c r="Y158" s="394" cm="1">
        <f t="array" aca="1" ref="Y158" ca="1">IF($Q158="Y",VLOOKUP($P158,INDIRECT($Q$3),Y$5,0)*INDIRECT($P$2),VLOOKUP($P158,INDIRECT($Q$3),Y$5,0))</f>
        <v>113146.37034555506</v>
      </c>
      <c r="Z158" s="394" cm="1">
        <f t="array" aca="1" ref="Z158" ca="1">IF($Q158="Y",VLOOKUP($P158,INDIRECT($Q$3),Z$5,0)*INDIRECT($P$2),VLOOKUP($P158,INDIRECT($Q$3),Z$5,0))</f>
        <v>119619.04504731408</v>
      </c>
      <c r="AA158" s="406" t="str">
        <f t="shared" si="61"/>
        <v>10089C</v>
      </c>
      <c r="AB158" s="406" t="str">
        <f t="shared" si="83"/>
        <v>Y</v>
      </c>
      <c r="AC158" s="412" t="str">
        <f t="shared" si="82"/>
        <v>IT Collaboration Engineer II</v>
      </c>
      <c r="AD158" s="406">
        <f t="shared" si="100"/>
        <v>65</v>
      </c>
      <c r="AE158" s="398" t="str">
        <f t="shared" si="70"/>
        <v>E</v>
      </c>
      <c r="AF158" s="403">
        <f t="shared" ca="1" si="92"/>
        <v>41.784999999999997</v>
      </c>
      <c r="AG158" s="403">
        <f t="shared" ca="1" si="93"/>
        <v>43.980999999999995</v>
      </c>
      <c r="AH158" s="403">
        <f t="shared" ca="1" si="94"/>
        <v>46.282999999999994</v>
      </c>
      <c r="AI158" s="403">
        <f t="shared" ca="1" si="95"/>
        <v>48.73</v>
      </c>
      <c r="AJ158" s="403">
        <f t="shared" ca="1" si="96"/>
        <v>51.285999999999994</v>
      </c>
      <c r="AK158" s="403">
        <f t="shared" ca="1" si="97"/>
        <v>54.397999999999996</v>
      </c>
      <c r="AL158" s="403">
        <f t="shared" ca="1" si="98"/>
        <v>57.51</v>
      </c>
    </row>
    <row r="159" spans="1:39" ht="15" hidden="1" customHeight="1">
      <c r="A159" s="259" t="s">
        <v>16</v>
      </c>
      <c r="B159" s="259" t="s">
        <v>802</v>
      </c>
      <c r="C159" s="259">
        <v>56</v>
      </c>
      <c r="D159" s="260" t="s">
        <v>803</v>
      </c>
      <c r="E159" s="265">
        <v>520</v>
      </c>
      <c r="F159" s="262">
        <v>11</v>
      </c>
      <c r="G159" s="285">
        <f t="shared" ca="1" si="84"/>
        <v>93631.131098935744</v>
      </c>
      <c r="H159" s="285">
        <f t="shared" ca="1" si="85"/>
        <v>98635.957646797076</v>
      </c>
      <c r="I159" s="285">
        <f t="shared" ca="1" si="86"/>
        <v>103601.77885442298</v>
      </c>
      <c r="J159" s="285">
        <f t="shared" ca="1" si="87"/>
        <v>108694.45052578324</v>
      </c>
      <c r="K159" s="285">
        <f t="shared" ca="1" si="88"/>
        <v>114535.09392040761</v>
      </c>
      <c r="L159" s="285">
        <f t="shared" ca="1" si="89"/>
        <v>121310.12487229862</v>
      </c>
      <c r="M159" s="285">
        <f t="shared" ca="1" si="90"/>
        <v>128085.15582418964</v>
      </c>
      <c r="N159" s="285"/>
      <c r="P159" s="409" t="str">
        <f t="shared" si="60"/>
        <v>59431C</v>
      </c>
      <c r="Q159" s="397" t="s">
        <v>826</v>
      </c>
      <c r="R159" s="409" t="str">
        <f t="shared" si="91"/>
        <v>IT Contracts Manager</v>
      </c>
      <c r="S159" s="397">
        <f t="shared" si="101"/>
        <v>56</v>
      </c>
      <c r="T159" s="394" cm="1">
        <f t="array" aca="1" ref="T159" ca="1">IF($Q159="Y",VLOOKUP($P159,INDIRECT($Q$3),T$5,0)*INDIRECT($P$2),VLOOKUP($P159,INDIRECT($Q$3),T$5,0))</f>
        <v>93631.131098935744</v>
      </c>
      <c r="U159" s="394" cm="1">
        <f t="array" aca="1" ref="U159" ca="1">IF($Q159="Y",VLOOKUP($P159,INDIRECT($Q$3),U$5,0)*INDIRECT($P$2),VLOOKUP($P159,INDIRECT($Q$3),U$5,0))</f>
        <v>98635.957646797076</v>
      </c>
      <c r="V159" s="394" cm="1">
        <f t="array" aca="1" ref="V159" ca="1">IF($Q159="Y",VLOOKUP($P159,INDIRECT($Q$3),V$5,0)*INDIRECT($P$2),VLOOKUP($P159,INDIRECT($Q$3),V$5,0))</f>
        <v>103601.77885442298</v>
      </c>
      <c r="W159" s="394" cm="1">
        <f t="array" aca="1" ref="W159" ca="1">IF($Q159="Y",VLOOKUP($P159,INDIRECT($Q$3),W$5,0)*INDIRECT($P$2),VLOOKUP($P159,INDIRECT($Q$3),W$5,0))</f>
        <v>108694.45052578324</v>
      </c>
      <c r="X159" s="394" cm="1">
        <f t="array" aca="1" ref="X159" ca="1">IF($Q159="Y",VLOOKUP($P159,INDIRECT($Q$3),X$5,0)*INDIRECT($P$2),VLOOKUP($P159,INDIRECT($Q$3),X$5,0))</f>
        <v>114535.09392040761</v>
      </c>
      <c r="Y159" s="394" cm="1">
        <f t="array" aca="1" ref="Y159" ca="1">IF($Q159="Y",VLOOKUP($P159,INDIRECT($Q$3),Y$5,0)*INDIRECT($P$2),VLOOKUP($P159,INDIRECT($Q$3),Y$5,0))</f>
        <v>121310.12487229862</v>
      </c>
      <c r="Z159" s="394" cm="1">
        <f t="array" aca="1" ref="Z159" ca="1">IF($Q159="Y",VLOOKUP($P159,INDIRECT($Q$3),Z$5,0)*INDIRECT($P$2),VLOOKUP($P159,INDIRECT($Q$3),Z$5,0))</f>
        <v>128085.15582418964</v>
      </c>
      <c r="AA159" s="406" t="str">
        <f t="shared" si="61"/>
        <v>59431C</v>
      </c>
      <c r="AB159" s="406" t="str">
        <f t="shared" si="83"/>
        <v>Y</v>
      </c>
      <c r="AC159" s="412" t="str">
        <f t="shared" si="82"/>
        <v>IT Contracts Manager</v>
      </c>
      <c r="AD159" s="406">
        <f t="shared" si="100"/>
        <v>56</v>
      </c>
      <c r="AE159" s="398" t="str">
        <f t="shared" si="70"/>
        <v>E</v>
      </c>
      <c r="AF159" s="403">
        <f t="shared" ca="1" si="92"/>
        <v>45.015000000000001</v>
      </c>
      <c r="AG159" s="403">
        <f t="shared" ca="1" si="93"/>
        <v>47.421999999999997</v>
      </c>
      <c r="AH159" s="403">
        <f t="shared" ca="1" si="94"/>
        <v>49.808999999999997</v>
      </c>
      <c r="AI159" s="403">
        <f t="shared" ca="1" si="95"/>
        <v>52.256999999999998</v>
      </c>
      <c r="AJ159" s="403">
        <f t="shared" ca="1" si="96"/>
        <v>55.064999999999998</v>
      </c>
      <c r="AK159" s="403">
        <f t="shared" ca="1" si="97"/>
        <v>58.323</v>
      </c>
      <c r="AL159" s="403">
        <f t="shared" ca="1" si="98"/>
        <v>61.58</v>
      </c>
    </row>
    <row r="160" spans="1:39" ht="15" hidden="1" customHeight="1">
      <c r="A160" s="272" t="s">
        <v>91</v>
      </c>
      <c r="B160" s="272" t="s">
        <v>273</v>
      </c>
      <c r="C160" s="272" t="s">
        <v>274</v>
      </c>
      <c r="D160" s="273" t="s">
        <v>682</v>
      </c>
      <c r="E160" s="265">
        <v>323</v>
      </c>
      <c r="F160" s="262">
        <v>7</v>
      </c>
      <c r="G160" s="285">
        <f t="shared" ca="1" si="84"/>
        <v>28.067048953164598</v>
      </c>
      <c r="H160" s="285">
        <f t="shared" ca="1" si="85"/>
        <v>29.84546872980253</v>
      </c>
      <c r="I160" s="285">
        <f t="shared" ca="1" si="86"/>
        <v>31.41854158084281</v>
      </c>
      <c r="J160" s="285">
        <f t="shared" ca="1" si="87"/>
        <v>33.157356820703868</v>
      </c>
      <c r="K160" s="285">
        <f t="shared" ca="1" si="88"/>
        <v>34.937607657770151</v>
      </c>
      <c r="L160" s="285">
        <f t="shared" ca="1" si="89"/>
        <v>37.058298688908252</v>
      </c>
      <c r="M160" s="285">
        <f t="shared" ca="1" si="90"/>
        <v>39.178989720046367</v>
      </c>
      <c r="N160" s="285"/>
      <c r="P160" s="409" t="str">
        <f t="shared" si="60"/>
        <v>01339C</v>
      </c>
      <c r="Q160" s="397" t="s">
        <v>826</v>
      </c>
      <c r="R160" s="409" t="str">
        <f t="shared" si="91"/>
        <v>IT Project Assistant</v>
      </c>
      <c r="S160" s="397" t="str">
        <f t="shared" si="101"/>
        <v>07</v>
      </c>
      <c r="T160" s="394" cm="1">
        <f t="array" aca="1" ref="T160" ca="1">IF($Q160="Y",VLOOKUP($P160,INDIRECT($Q$3),T$5,0)*INDIRECT($P$2),VLOOKUP($P160,INDIRECT($Q$3),T$5,0))</f>
        <v>28.067048953164598</v>
      </c>
      <c r="U160" s="394" cm="1">
        <f t="array" aca="1" ref="U160" ca="1">IF($Q160="Y",VLOOKUP($P160,INDIRECT($Q$3),U$5,0)*INDIRECT($P$2),VLOOKUP($P160,INDIRECT($Q$3),U$5,0))</f>
        <v>29.84546872980253</v>
      </c>
      <c r="V160" s="394" cm="1">
        <f t="array" aca="1" ref="V160" ca="1">IF($Q160="Y",VLOOKUP($P160,INDIRECT($Q$3),V$5,0)*INDIRECT($P$2),VLOOKUP($P160,INDIRECT($Q$3),V$5,0))</f>
        <v>31.41854158084281</v>
      </c>
      <c r="W160" s="394" cm="1">
        <f t="array" aca="1" ref="W160" ca="1">IF($Q160="Y",VLOOKUP($P160,INDIRECT($Q$3),W$5,0)*INDIRECT($P$2),VLOOKUP($P160,INDIRECT($Q$3),W$5,0))</f>
        <v>33.157356820703868</v>
      </c>
      <c r="X160" s="394" cm="1">
        <f t="array" aca="1" ref="X160" ca="1">IF($Q160="Y",VLOOKUP($P160,INDIRECT($Q$3),X$5,0)*INDIRECT($P$2),VLOOKUP($P160,INDIRECT($Q$3),X$5,0))</f>
        <v>34.937607657770151</v>
      </c>
      <c r="Y160" s="394" cm="1">
        <f t="array" aca="1" ref="Y160" ca="1">IF($Q160="Y",VLOOKUP($P160,INDIRECT($Q$3),Y$5,0)*INDIRECT($P$2),VLOOKUP($P160,INDIRECT($Q$3),Y$5,0))</f>
        <v>37.058298688908252</v>
      </c>
      <c r="Z160" s="394" cm="1">
        <f t="array" aca="1" ref="Z160" ca="1">IF($Q160="Y",VLOOKUP($P160,INDIRECT($Q$3),Z$5,0)*INDIRECT($P$2),VLOOKUP($P160,INDIRECT($Q$3),Z$5,0))</f>
        <v>39.178989720046367</v>
      </c>
      <c r="AA160" s="406" t="str">
        <f t="shared" si="61"/>
        <v>01339C</v>
      </c>
      <c r="AB160" s="406" t="str">
        <f t="shared" si="83"/>
        <v>Y</v>
      </c>
      <c r="AC160" s="412" t="str">
        <f t="shared" si="82"/>
        <v>IT Project Assistant</v>
      </c>
      <c r="AD160" s="406" t="str">
        <f t="shared" si="100"/>
        <v>07</v>
      </c>
      <c r="AE160" s="398" t="str">
        <f t="shared" si="70"/>
        <v>N</v>
      </c>
      <c r="AF160" s="403">
        <f t="shared" ca="1" si="92"/>
        <v>28.067</v>
      </c>
      <c r="AG160" s="403">
        <f t="shared" ca="1" si="93"/>
        <v>29.844999999999999</v>
      </c>
      <c r="AH160" s="403">
        <f t="shared" ca="1" si="94"/>
        <v>31.419</v>
      </c>
      <c r="AI160" s="403">
        <f t="shared" ca="1" si="95"/>
        <v>33.156999999999996</v>
      </c>
      <c r="AJ160" s="403">
        <f t="shared" ca="1" si="96"/>
        <v>34.938000000000002</v>
      </c>
      <c r="AK160" s="403">
        <f t="shared" ca="1" si="97"/>
        <v>37.058</v>
      </c>
      <c r="AL160" s="403">
        <f t="shared" ca="1" si="98"/>
        <v>39.179000000000002</v>
      </c>
    </row>
    <row r="161" spans="1:39" ht="15" hidden="1" customHeight="1">
      <c r="A161" s="272" t="s">
        <v>91</v>
      </c>
      <c r="B161" s="583" t="s">
        <v>1038</v>
      </c>
      <c r="C161" s="583" t="s">
        <v>896</v>
      </c>
      <c r="D161" s="598" t="s">
        <v>1039</v>
      </c>
      <c r="E161" s="600">
        <v>378</v>
      </c>
      <c r="F161" s="586">
        <v>8</v>
      </c>
      <c r="G161" s="285">
        <f t="shared" ca="1" si="84"/>
        <v>31.965649999999997</v>
      </c>
      <c r="H161" s="285">
        <f t="shared" ca="1" si="85"/>
        <v>33.719424999999994</v>
      </c>
      <c r="I161" s="285">
        <f t="shared" ca="1" si="86"/>
        <v>35.472174999999993</v>
      </c>
      <c r="J161" s="285">
        <f t="shared" ca="1" si="87"/>
        <v>37.329474999999995</v>
      </c>
      <c r="K161" s="285">
        <f t="shared" ca="1" si="88"/>
        <v>39.313874999999996</v>
      </c>
      <c r="L161" s="285">
        <f t="shared" ca="1" si="89"/>
        <v>42.023975</v>
      </c>
      <c r="M161" s="285">
        <f t="shared" ca="1" si="90"/>
        <v>44.734074999999997</v>
      </c>
      <c r="N161" s="9"/>
      <c r="P161" s="409" t="str">
        <f t="shared" si="60"/>
        <v>50504C</v>
      </c>
      <c r="Q161" s="397" t="s">
        <v>826</v>
      </c>
      <c r="R161" s="409" t="str">
        <f t="shared" si="91"/>
        <v>IT Project Coordinator</v>
      </c>
      <c r="S161" s="397" t="str">
        <f t="shared" si="101"/>
        <v>35</v>
      </c>
      <c r="T161" s="394" cm="1">
        <f t="array" aca="1" ref="T161" ca="1">IF($Q161="Y",VLOOKUP($P161,INDIRECT($Q$3),T$5,0)*INDIRECT($P$2),VLOOKUP($P161,INDIRECT($Q$3),T$5,0))</f>
        <v>31.965649999999997</v>
      </c>
      <c r="U161" s="394" cm="1">
        <f t="array" aca="1" ref="U161" ca="1">IF($Q161="Y",VLOOKUP($P161,INDIRECT($Q$3),U$5,0)*INDIRECT($P$2),VLOOKUP($P161,INDIRECT($Q$3),U$5,0))</f>
        <v>33.719424999999994</v>
      </c>
      <c r="V161" s="394" cm="1">
        <f t="array" aca="1" ref="V161" ca="1">IF($Q161="Y",VLOOKUP($P161,INDIRECT($Q$3),V$5,0)*INDIRECT($P$2),VLOOKUP($P161,INDIRECT($Q$3),V$5,0))</f>
        <v>35.472174999999993</v>
      </c>
      <c r="W161" s="394" cm="1">
        <f t="array" aca="1" ref="W161" ca="1">IF($Q161="Y",VLOOKUP($P161,INDIRECT($Q$3),W$5,0)*INDIRECT($P$2),VLOOKUP($P161,INDIRECT($Q$3),W$5,0))</f>
        <v>37.329474999999995</v>
      </c>
      <c r="X161" s="394" cm="1">
        <f t="array" aca="1" ref="X161" ca="1">IF($Q161="Y",VLOOKUP($P161,INDIRECT($Q$3),X$5,0)*INDIRECT($P$2),VLOOKUP($P161,INDIRECT($Q$3),X$5,0))</f>
        <v>39.313874999999996</v>
      </c>
      <c r="Y161" s="394" cm="1">
        <f t="array" aca="1" ref="Y161" ca="1">IF($Q161="Y",VLOOKUP($P161,INDIRECT($Q$3),Y$5,0)*INDIRECT($P$2),VLOOKUP($P161,INDIRECT($Q$3),Y$5,0))</f>
        <v>42.023975</v>
      </c>
      <c r="Z161" s="394" cm="1">
        <f t="array" aca="1" ref="Z161" ca="1">IF($Q161="Y",VLOOKUP($P161,INDIRECT($Q$3),Z$5,0)*INDIRECT($P$2),VLOOKUP($P161,INDIRECT($Q$3),Z$5,0))</f>
        <v>44.734074999999997</v>
      </c>
      <c r="AA161" s="406" t="str">
        <f t="shared" si="61"/>
        <v>50504C</v>
      </c>
      <c r="AB161" s="406" t="str">
        <f t="shared" si="83"/>
        <v>Y</v>
      </c>
      <c r="AC161" s="412" t="str">
        <f t="shared" si="82"/>
        <v>IT Project Coordinator</v>
      </c>
      <c r="AD161" s="406" t="str">
        <f t="shared" si="100"/>
        <v>35</v>
      </c>
      <c r="AE161" s="398" t="str">
        <f t="shared" si="70"/>
        <v>N</v>
      </c>
      <c r="AF161" s="403">
        <f t="shared" ca="1" si="92"/>
        <v>31.966000000000001</v>
      </c>
      <c r="AG161" s="403">
        <f t="shared" ca="1" si="93"/>
        <v>33.719000000000001</v>
      </c>
      <c r="AH161" s="403">
        <f t="shared" ca="1" si="94"/>
        <v>35.472000000000001</v>
      </c>
      <c r="AI161" s="403">
        <f t="shared" ca="1" si="95"/>
        <v>37.329000000000001</v>
      </c>
      <c r="AJ161" s="403">
        <f t="shared" ca="1" si="96"/>
        <v>39.314</v>
      </c>
      <c r="AK161" s="403">
        <f t="shared" ca="1" si="97"/>
        <v>42.024000000000001</v>
      </c>
      <c r="AL161" s="403">
        <f t="shared" ca="1" si="98"/>
        <v>44.734000000000002</v>
      </c>
      <c r="AM161" s="23"/>
    </row>
    <row r="162" spans="1:39" ht="15" hidden="1" customHeight="1">
      <c r="A162" s="259" t="s">
        <v>91</v>
      </c>
      <c r="B162" s="259" t="s">
        <v>651</v>
      </c>
      <c r="C162" s="259">
        <v>64</v>
      </c>
      <c r="D162" s="260" t="s">
        <v>650</v>
      </c>
      <c r="E162" s="265">
        <v>415</v>
      </c>
      <c r="F162" s="262">
        <v>9</v>
      </c>
      <c r="G162" s="285">
        <f t="shared" ca="1" si="84"/>
        <v>35.747081646028853</v>
      </c>
      <c r="H162" s="285">
        <f t="shared" ca="1" si="85"/>
        <v>37.629441633350801</v>
      </c>
      <c r="I162" s="285">
        <f t="shared" ca="1" si="86"/>
        <v>39.61539061368574</v>
      </c>
      <c r="J162" s="285">
        <f t="shared" ca="1" si="87"/>
        <v>41.684210788431074</v>
      </c>
      <c r="K162" s="285">
        <f t="shared" ca="1" si="88"/>
        <v>43.878817597549336</v>
      </c>
      <c r="L162" s="285">
        <f t="shared" ca="1" si="89"/>
        <v>46.534125946209357</v>
      </c>
      <c r="M162" s="285">
        <f t="shared" ca="1" si="90"/>
        <v>49.189434294869343</v>
      </c>
      <c r="N162" s="285"/>
      <c r="P162" s="409" t="str">
        <f t="shared" si="60"/>
        <v>52975C</v>
      </c>
      <c r="Q162" s="397" t="s">
        <v>826</v>
      </c>
      <c r="R162" s="409" t="str">
        <f t="shared" si="91"/>
        <v>IT Security Analyst</v>
      </c>
      <c r="S162" s="397">
        <f t="shared" si="101"/>
        <v>64</v>
      </c>
      <c r="T162" s="394" cm="1">
        <f t="array" aca="1" ref="T162" ca="1">IF($Q162="Y",VLOOKUP($P162,INDIRECT($Q$3),T$5,0)*INDIRECT($P$2),VLOOKUP($P162,INDIRECT($Q$3),T$5,0))</f>
        <v>35.747081646028853</v>
      </c>
      <c r="U162" s="394" cm="1">
        <f t="array" aca="1" ref="U162" ca="1">IF($Q162="Y",VLOOKUP($P162,INDIRECT($Q$3),U$5,0)*INDIRECT($P$2),VLOOKUP($P162,INDIRECT($Q$3),U$5,0))</f>
        <v>37.629441633350801</v>
      </c>
      <c r="V162" s="394" cm="1">
        <f t="array" aca="1" ref="V162" ca="1">IF($Q162="Y",VLOOKUP($P162,INDIRECT($Q$3),V$5,0)*INDIRECT($P$2),VLOOKUP($P162,INDIRECT($Q$3),V$5,0))</f>
        <v>39.61539061368574</v>
      </c>
      <c r="W162" s="394" cm="1">
        <f t="array" aca="1" ref="W162" ca="1">IF($Q162="Y",VLOOKUP($P162,INDIRECT($Q$3),W$5,0)*INDIRECT($P$2),VLOOKUP($P162,INDIRECT($Q$3),W$5,0))</f>
        <v>41.684210788431074</v>
      </c>
      <c r="X162" s="394" cm="1">
        <f t="array" aca="1" ref="X162" ca="1">IF($Q162="Y",VLOOKUP($P162,INDIRECT($Q$3),X$5,0)*INDIRECT($P$2),VLOOKUP($P162,INDIRECT($Q$3),X$5,0))</f>
        <v>43.878817597549336</v>
      </c>
      <c r="Y162" s="394" cm="1">
        <f t="array" aca="1" ref="Y162" ca="1">IF($Q162="Y",VLOOKUP($P162,INDIRECT($Q$3),Y$5,0)*INDIRECT($P$2),VLOOKUP($P162,INDIRECT($Q$3),Y$5,0))</f>
        <v>46.534125946209357</v>
      </c>
      <c r="Z162" s="394" cm="1">
        <f t="array" aca="1" ref="Z162" ca="1">IF($Q162="Y",VLOOKUP($P162,INDIRECT($Q$3),Z$5,0)*INDIRECT($P$2),VLOOKUP($P162,INDIRECT($Q$3),Z$5,0))</f>
        <v>49.189434294869343</v>
      </c>
      <c r="AA162" s="406" t="str">
        <f t="shared" si="61"/>
        <v>52975C</v>
      </c>
      <c r="AB162" s="406" t="str">
        <f t="shared" si="83"/>
        <v>Y</v>
      </c>
      <c r="AC162" s="412" t="str">
        <f t="shared" si="82"/>
        <v>IT Security Analyst</v>
      </c>
      <c r="AD162" s="406">
        <f t="shared" si="100"/>
        <v>64</v>
      </c>
      <c r="AE162" s="398" t="str">
        <f t="shared" si="70"/>
        <v>N</v>
      </c>
      <c r="AF162" s="403">
        <f t="shared" ca="1" si="92"/>
        <v>35.747</v>
      </c>
      <c r="AG162" s="403">
        <f t="shared" ca="1" si="93"/>
        <v>37.628999999999998</v>
      </c>
      <c r="AH162" s="403">
        <f t="shared" ca="1" si="94"/>
        <v>39.615000000000002</v>
      </c>
      <c r="AI162" s="403">
        <f t="shared" ca="1" si="95"/>
        <v>41.683999999999997</v>
      </c>
      <c r="AJ162" s="403">
        <f t="shared" ca="1" si="96"/>
        <v>43.878999999999998</v>
      </c>
      <c r="AK162" s="403">
        <f t="shared" ca="1" si="97"/>
        <v>46.533999999999999</v>
      </c>
      <c r="AL162" s="403">
        <f t="shared" ca="1" si="98"/>
        <v>49.189</v>
      </c>
    </row>
    <row r="163" spans="1:39" ht="15" hidden="1" customHeight="1">
      <c r="A163" s="259" t="s">
        <v>16</v>
      </c>
      <c r="B163" s="259" t="s">
        <v>443</v>
      </c>
      <c r="C163" s="259">
        <v>65</v>
      </c>
      <c r="D163" s="260" t="s">
        <v>1093</v>
      </c>
      <c r="E163" s="265">
        <v>508</v>
      </c>
      <c r="F163" s="262">
        <v>11</v>
      </c>
      <c r="G163" s="285">
        <f t="shared" ca="1" si="84"/>
        <v>86912.467399533169</v>
      </c>
      <c r="H163" s="285">
        <f t="shared" ca="1" si="85"/>
        <v>91480.327635434413</v>
      </c>
      <c r="I163" s="285">
        <f t="shared" ca="1" si="86"/>
        <v>96266.731049737937</v>
      </c>
      <c r="J163" s="285">
        <f t="shared" ca="1" si="87"/>
        <v>101357.86368463057</v>
      </c>
      <c r="K163" s="285">
        <f t="shared" ca="1" si="88"/>
        <v>106673.69564379592</v>
      </c>
      <c r="L163" s="285">
        <f t="shared" ca="1" si="89"/>
        <v>113146.37034555506</v>
      </c>
      <c r="M163" s="285">
        <f t="shared" ca="1" si="90"/>
        <v>119619.04504731408</v>
      </c>
      <c r="N163" s="285"/>
      <c r="P163" s="409" t="str">
        <f t="shared" ref="P163:P226" si="102">B163</f>
        <v>05768C</v>
      </c>
      <c r="Q163" s="397" t="s">
        <v>826</v>
      </c>
      <c r="R163" s="409" t="str">
        <f t="shared" si="91"/>
        <v>IT Security Engineer II</v>
      </c>
      <c r="S163" s="397">
        <f t="shared" si="101"/>
        <v>65</v>
      </c>
      <c r="T163" s="394" cm="1">
        <f t="array" aca="1" ref="T163" ca="1">IF($Q163="Y",VLOOKUP($P163,INDIRECT($Q$3),T$5,0)*INDIRECT($P$2),VLOOKUP($P163,INDIRECT($Q$3),T$5,0))</f>
        <v>86912.467399533169</v>
      </c>
      <c r="U163" s="394" cm="1">
        <f t="array" aca="1" ref="U163" ca="1">IF($Q163="Y",VLOOKUP($P163,INDIRECT($Q$3),U$5,0)*INDIRECT($P$2),VLOOKUP($P163,INDIRECT($Q$3),U$5,0))</f>
        <v>91480.327635434413</v>
      </c>
      <c r="V163" s="394" cm="1">
        <f t="array" aca="1" ref="V163" ca="1">IF($Q163="Y",VLOOKUP($P163,INDIRECT($Q$3),V$5,0)*INDIRECT($P$2),VLOOKUP($P163,INDIRECT($Q$3),V$5,0))</f>
        <v>96266.731049737937</v>
      </c>
      <c r="W163" s="394" cm="1">
        <f t="array" aca="1" ref="W163" ca="1">IF($Q163="Y",VLOOKUP($P163,INDIRECT($Q$3),W$5,0)*INDIRECT($P$2),VLOOKUP($P163,INDIRECT($Q$3),W$5,0))</f>
        <v>101357.86368463057</v>
      </c>
      <c r="X163" s="394" cm="1">
        <f t="array" aca="1" ref="X163" ca="1">IF($Q163="Y",VLOOKUP($P163,INDIRECT($Q$3),X$5,0)*INDIRECT($P$2),VLOOKUP($P163,INDIRECT($Q$3),X$5,0))</f>
        <v>106673.69564379592</v>
      </c>
      <c r="Y163" s="394" cm="1">
        <f t="array" aca="1" ref="Y163" ca="1">IF($Q163="Y",VLOOKUP($P163,INDIRECT($Q$3),Y$5,0)*INDIRECT($P$2),VLOOKUP($P163,INDIRECT($Q$3),Y$5,0))</f>
        <v>113146.37034555506</v>
      </c>
      <c r="Z163" s="394" cm="1">
        <f t="array" aca="1" ref="Z163" ca="1">IF($Q163="Y",VLOOKUP($P163,INDIRECT($Q$3),Z$5,0)*INDIRECT($P$2),VLOOKUP($P163,INDIRECT($Q$3),Z$5,0))</f>
        <v>119619.04504731408</v>
      </c>
      <c r="AA163" s="406" t="str">
        <f t="shared" ref="AA163:AA226" si="103">B163</f>
        <v>05768C</v>
      </c>
      <c r="AB163" s="406" t="str">
        <f t="shared" si="83"/>
        <v>Y</v>
      </c>
      <c r="AC163" s="412" t="str">
        <f t="shared" si="82"/>
        <v>IT Security Engineer II</v>
      </c>
      <c r="AD163" s="406">
        <f t="shared" si="100"/>
        <v>65</v>
      </c>
      <c r="AE163" s="398" t="str">
        <f t="shared" si="70"/>
        <v>E</v>
      </c>
      <c r="AF163" s="403">
        <f t="shared" ca="1" si="92"/>
        <v>41.784999999999997</v>
      </c>
      <c r="AG163" s="403">
        <f t="shared" ca="1" si="93"/>
        <v>43.980999999999995</v>
      </c>
      <c r="AH163" s="403">
        <f t="shared" ca="1" si="94"/>
        <v>46.282999999999994</v>
      </c>
      <c r="AI163" s="403">
        <f t="shared" ca="1" si="95"/>
        <v>48.73</v>
      </c>
      <c r="AJ163" s="403">
        <f t="shared" ca="1" si="96"/>
        <v>51.285999999999994</v>
      </c>
      <c r="AK163" s="403">
        <f t="shared" ca="1" si="97"/>
        <v>54.397999999999996</v>
      </c>
      <c r="AL163" s="403">
        <f t="shared" ca="1" si="98"/>
        <v>57.51</v>
      </c>
    </row>
    <row r="164" spans="1:39" ht="15" hidden="1" customHeight="1">
      <c r="A164" s="259" t="s">
        <v>16</v>
      </c>
      <c r="B164" s="259" t="s">
        <v>533</v>
      </c>
      <c r="C164" s="259">
        <v>104</v>
      </c>
      <c r="D164" s="260" t="s">
        <v>1094</v>
      </c>
      <c r="E164" s="265">
        <v>545</v>
      </c>
      <c r="F164" s="262">
        <v>12</v>
      </c>
      <c r="G164" s="285">
        <f t="shared" ca="1" si="84"/>
        <v>96544.061759645236</v>
      </c>
      <c r="H164" s="285">
        <f t="shared" ca="1" si="85"/>
        <v>101625.32742241542</v>
      </c>
      <c r="I164" s="285">
        <f t="shared" ca="1" si="86"/>
        <v>106974.02849288432</v>
      </c>
      <c r="J164" s="285">
        <f t="shared" ca="1" si="87"/>
        <v>112604.24107804977</v>
      </c>
      <c r="K164" s="285">
        <f t="shared" ca="1" si="88"/>
        <v>118530.78033070175</v>
      </c>
      <c r="L164" s="285">
        <f t="shared" ca="1" si="89"/>
        <v>124769.24176987405</v>
      </c>
      <c r="M164" s="285">
        <f t="shared" ca="1" si="90"/>
        <v>131336.04378188043</v>
      </c>
      <c r="N164" s="285"/>
      <c r="P164" s="409" t="str">
        <f t="shared" si="102"/>
        <v>05767C</v>
      </c>
      <c r="Q164" s="397" t="s">
        <v>826</v>
      </c>
      <c r="R164" s="409" t="str">
        <f t="shared" si="91"/>
        <v>IT Security Engineer III</v>
      </c>
      <c r="S164" s="397">
        <f t="shared" si="101"/>
        <v>104</v>
      </c>
      <c r="T164" s="394" cm="1">
        <f t="array" aca="1" ref="T164" ca="1">IF($Q164="Y",VLOOKUP($P164,INDIRECT($Q$3),T$5,0)*INDIRECT($P$2),VLOOKUP($P164,INDIRECT($Q$3),T$5,0))</f>
        <v>96544.061759645236</v>
      </c>
      <c r="U164" s="394" cm="1">
        <f t="array" aca="1" ref="U164" ca="1">IF($Q164="Y",VLOOKUP($P164,INDIRECT($Q$3),U$5,0)*INDIRECT($P$2),VLOOKUP($P164,INDIRECT($Q$3),U$5,0))</f>
        <v>101625.32742241542</v>
      </c>
      <c r="V164" s="394" cm="1">
        <f t="array" aca="1" ref="V164" ca="1">IF($Q164="Y",VLOOKUP($P164,INDIRECT($Q$3),V$5,0)*INDIRECT($P$2),VLOOKUP($P164,INDIRECT($Q$3),V$5,0))</f>
        <v>106974.02849288432</v>
      </c>
      <c r="W164" s="394" cm="1">
        <f t="array" aca="1" ref="W164" ca="1">IF($Q164="Y",VLOOKUP($P164,INDIRECT($Q$3),W$5,0)*INDIRECT($P$2),VLOOKUP($P164,INDIRECT($Q$3),W$5,0))</f>
        <v>112604.24107804977</v>
      </c>
      <c r="X164" s="394" cm="1">
        <f t="array" aca="1" ref="X164" ca="1">IF($Q164="Y",VLOOKUP($P164,INDIRECT($Q$3),X$5,0)*INDIRECT($P$2),VLOOKUP($P164,INDIRECT($Q$3),X$5,0))</f>
        <v>118530.78033070175</v>
      </c>
      <c r="Y164" s="394" cm="1">
        <f t="array" aca="1" ref="Y164" ca="1">IF($Q164="Y",VLOOKUP($P164,INDIRECT($Q$3),Y$5,0)*INDIRECT($P$2),VLOOKUP($P164,INDIRECT($Q$3),Y$5,0))</f>
        <v>124769.24176987405</v>
      </c>
      <c r="Z164" s="394" cm="1">
        <f t="array" aca="1" ref="Z164" ca="1">IF($Q164="Y",VLOOKUP($P164,INDIRECT($Q$3),Z$5,0)*INDIRECT($P$2),VLOOKUP($P164,INDIRECT($Q$3),Z$5,0))</f>
        <v>131336.04378188043</v>
      </c>
      <c r="AA164" s="406" t="str">
        <f t="shared" si="103"/>
        <v>05767C</v>
      </c>
      <c r="AB164" s="406" t="str">
        <f t="shared" si="83"/>
        <v>Y</v>
      </c>
      <c r="AC164" s="412" t="str">
        <f t="shared" si="82"/>
        <v>IT Security Engineer III</v>
      </c>
      <c r="AD164" s="406">
        <f t="shared" si="100"/>
        <v>104</v>
      </c>
      <c r="AE164" s="398" t="str">
        <f t="shared" si="70"/>
        <v>E</v>
      </c>
      <c r="AF164" s="403">
        <f t="shared" ca="1" si="92"/>
        <v>46.415999999999997</v>
      </c>
      <c r="AG164" s="403">
        <f t="shared" ca="1" si="93"/>
        <v>48.858999999999995</v>
      </c>
      <c r="AH164" s="403">
        <f t="shared" ca="1" si="94"/>
        <v>51.43</v>
      </c>
      <c r="AI164" s="403">
        <f t="shared" ca="1" si="95"/>
        <v>54.137</v>
      </c>
      <c r="AJ164" s="403">
        <f t="shared" ca="1" si="96"/>
        <v>56.985999999999997</v>
      </c>
      <c r="AK164" s="403">
        <f t="shared" ca="1" si="97"/>
        <v>59.985999999999997</v>
      </c>
      <c r="AL164" s="403">
        <f t="shared" ca="1" si="98"/>
        <v>63.143000000000001</v>
      </c>
    </row>
    <row r="165" spans="1:39" ht="15" hidden="1" customHeight="1">
      <c r="A165" s="259" t="s">
        <v>16</v>
      </c>
      <c r="B165" s="259" t="s">
        <v>568</v>
      </c>
      <c r="C165" s="259">
        <v>65</v>
      </c>
      <c r="D165" s="260" t="s">
        <v>1095</v>
      </c>
      <c r="E165" s="265">
        <v>508</v>
      </c>
      <c r="F165" s="262">
        <v>11</v>
      </c>
      <c r="G165" s="285">
        <f t="shared" ca="1" si="84"/>
        <v>86912.467399533169</v>
      </c>
      <c r="H165" s="285">
        <f t="shared" ca="1" si="85"/>
        <v>91480.327635434413</v>
      </c>
      <c r="I165" s="285">
        <f t="shared" ca="1" si="86"/>
        <v>96266.731049737937</v>
      </c>
      <c r="J165" s="285">
        <f t="shared" ca="1" si="87"/>
        <v>101357.86368463057</v>
      </c>
      <c r="K165" s="285">
        <f t="shared" ca="1" si="88"/>
        <v>106673.69564379592</v>
      </c>
      <c r="L165" s="285">
        <f t="shared" ca="1" si="89"/>
        <v>113146.37034555506</v>
      </c>
      <c r="M165" s="285">
        <f t="shared" ca="1" si="90"/>
        <v>119619.04504731408</v>
      </c>
      <c r="N165" s="285"/>
      <c r="P165" s="409" t="str">
        <f t="shared" si="102"/>
        <v>52929C</v>
      </c>
      <c r="Q165" s="397" t="s">
        <v>826</v>
      </c>
      <c r="R165" s="409" t="str">
        <f t="shared" si="91"/>
        <v>IT Senior Security Analyst</v>
      </c>
      <c r="S165" s="397">
        <f t="shared" si="101"/>
        <v>65</v>
      </c>
      <c r="T165" s="394" cm="1">
        <f t="array" aca="1" ref="T165" ca="1">IF($Q165="Y",VLOOKUP($P165,INDIRECT($Q$3),T$5,0)*INDIRECT($P$2),VLOOKUP($P165,INDIRECT($Q$3),T$5,0))</f>
        <v>86912.467399533169</v>
      </c>
      <c r="U165" s="394" cm="1">
        <f t="array" aca="1" ref="U165" ca="1">IF($Q165="Y",VLOOKUP($P165,INDIRECT($Q$3),U$5,0)*INDIRECT($P$2),VLOOKUP($P165,INDIRECT($Q$3),U$5,0))</f>
        <v>91480.327635434413</v>
      </c>
      <c r="V165" s="394" cm="1">
        <f t="array" aca="1" ref="V165" ca="1">IF($Q165="Y",VLOOKUP($P165,INDIRECT($Q$3),V$5,0)*INDIRECT($P$2),VLOOKUP($P165,INDIRECT($Q$3),V$5,0))</f>
        <v>96266.731049737937</v>
      </c>
      <c r="W165" s="394" cm="1">
        <f t="array" aca="1" ref="W165" ca="1">IF($Q165="Y",VLOOKUP($P165,INDIRECT($Q$3),W$5,0)*INDIRECT($P$2),VLOOKUP($P165,INDIRECT($Q$3),W$5,0))</f>
        <v>101357.86368463057</v>
      </c>
      <c r="X165" s="394" cm="1">
        <f t="array" aca="1" ref="X165" ca="1">IF($Q165="Y",VLOOKUP($P165,INDIRECT($Q$3),X$5,0)*INDIRECT($P$2),VLOOKUP($P165,INDIRECT($Q$3),X$5,0))</f>
        <v>106673.69564379592</v>
      </c>
      <c r="Y165" s="394" cm="1">
        <f t="array" aca="1" ref="Y165" ca="1">IF($Q165="Y",VLOOKUP($P165,INDIRECT($Q$3),Y$5,0)*INDIRECT($P$2),VLOOKUP($P165,INDIRECT($Q$3),Y$5,0))</f>
        <v>113146.37034555506</v>
      </c>
      <c r="Z165" s="394" cm="1">
        <f t="array" aca="1" ref="Z165" ca="1">IF($Q165="Y",VLOOKUP($P165,INDIRECT($Q$3),Z$5,0)*INDIRECT($P$2),VLOOKUP($P165,INDIRECT($Q$3),Z$5,0))</f>
        <v>119619.04504731408</v>
      </c>
      <c r="AA165" s="406" t="str">
        <f t="shared" si="103"/>
        <v>52929C</v>
      </c>
      <c r="AB165" s="406" t="str">
        <f t="shared" si="83"/>
        <v>Y</v>
      </c>
      <c r="AC165" s="412" t="str">
        <f t="shared" si="82"/>
        <v>IT Senior Security Analyst</v>
      </c>
      <c r="AD165" s="406">
        <f t="shared" si="100"/>
        <v>65</v>
      </c>
      <c r="AE165" s="398" t="str">
        <f t="shared" si="70"/>
        <v>E</v>
      </c>
      <c r="AF165" s="403">
        <f t="shared" ca="1" si="92"/>
        <v>41.784999999999997</v>
      </c>
      <c r="AG165" s="403">
        <f t="shared" ca="1" si="93"/>
        <v>43.980999999999995</v>
      </c>
      <c r="AH165" s="403">
        <f t="shared" ca="1" si="94"/>
        <v>46.282999999999994</v>
      </c>
      <c r="AI165" s="403">
        <f t="shared" ca="1" si="95"/>
        <v>48.73</v>
      </c>
      <c r="AJ165" s="403">
        <f t="shared" ca="1" si="96"/>
        <v>51.285999999999994</v>
      </c>
      <c r="AK165" s="403">
        <f t="shared" ca="1" si="97"/>
        <v>54.397999999999996</v>
      </c>
      <c r="AL165" s="403">
        <f t="shared" ca="1" si="98"/>
        <v>57.51</v>
      </c>
    </row>
    <row r="166" spans="1:39" ht="15" hidden="1" customHeight="1">
      <c r="A166" s="272" t="s">
        <v>91</v>
      </c>
      <c r="B166" s="272" t="s">
        <v>276</v>
      </c>
      <c r="C166" s="272" t="s">
        <v>277</v>
      </c>
      <c r="D166" s="273" t="s">
        <v>683</v>
      </c>
      <c r="E166" s="265">
        <v>350</v>
      </c>
      <c r="F166" s="262">
        <v>7</v>
      </c>
      <c r="G166" s="285">
        <f t="shared" ca="1" si="84"/>
        <v>30.82068510688207</v>
      </c>
      <c r="H166" s="285">
        <f t="shared" ca="1" si="85"/>
        <v>32.447032297186155</v>
      </c>
      <c r="I166" s="285">
        <f t="shared" ca="1" si="86"/>
        <v>34.178448323260582</v>
      </c>
      <c r="J166" s="285">
        <f t="shared" ca="1" si="87"/>
        <v>35.954259632054864</v>
      </c>
      <c r="K166" s="285">
        <f t="shared" ca="1" si="88"/>
        <v>37.858817260736735</v>
      </c>
      <c r="L166" s="285">
        <f t="shared" ca="1" si="89"/>
        <v>39.737442568892</v>
      </c>
      <c r="M166" s="285">
        <f t="shared" ca="1" si="90"/>
        <v>41.616067877047271</v>
      </c>
      <c r="N166" s="285"/>
      <c r="P166" s="409" t="str">
        <f t="shared" si="102"/>
        <v>01336C</v>
      </c>
      <c r="Q166" s="397" t="s">
        <v>826</v>
      </c>
      <c r="R166" s="409" t="str">
        <f t="shared" si="91"/>
        <v>IT Telecom Analyst I</v>
      </c>
      <c r="S166" s="397" t="str">
        <f t="shared" si="101"/>
        <v>74</v>
      </c>
      <c r="T166" s="394" cm="1">
        <f t="array" aca="1" ref="T166" ca="1">IF($Q166="Y",VLOOKUP($P166,INDIRECT($Q$3),T$5,0)*INDIRECT($P$2),VLOOKUP($P166,INDIRECT($Q$3),T$5,0))</f>
        <v>30.82068510688207</v>
      </c>
      <c r="U166" s="394" cm="1">
        <f t="array" aca="1" ref="U166" ca="1">IF($Q166="Y",VLOOKUP($P166,INDIRECT($Q$3),U$5,0)*INDIRECT($P$2),VLOOKUP($P166,INDIRECT($Q$3),U$5,0))</f>
        <v>32.447032297186155</v>
      </c>
      <c r="V166" s="394" cm="1">
        <f t="array" aca="1" ref="V166" ca="1">IF($Q166="Y",VLOOKUP($P166,INDIRECT($Q$3),V$5,0)*INDIRECT($P$2),VLOOKUP($P166,INDIRECT($Q$3),V$5,0))</f>
        <v>34.178448323260582</v>
      </c>
      <c r="W166" s="394" cm="1">
        <f t="array" aca="1" ref="W166" ca="1">IF($Q166="Y",VLOOKUP($P166,INDIRECT($Q$3),W$5,0)*INDIRECT($P$2),VLOOKUP($P166,INDIRECT($Q$3),W$5,0))</f>
        <v>35.954259632054864</v>
      </c>
      <c r="X166" s="394" cm="1">
        <f t="array" aca="1" ref="X166" ca="1">IF($Q166="Y",VLOOKUP($P166,INDIRECT($Q$3),X$5,0)*INDIRECT($P$2),VLOOKUP($P166,INDIRECT($Q$3),X$5,0))</f>
        <v>37.858817260736735</v>
      </c>
      <c r="Y166" s="394" cm="1">
        <f t="array" aca="1" ref="Y166" ca="1">IF($Q166="Y",VLOOKUP($P166,INDIRECT($Q$3),Y$5,0)*INDIRECT($P$2),VLOOKUP($P166,INDIRECT($Q$3),Y$5,0))</f>
        <v>39.737442568892</v>
      </c>
      <c r="Z166" s="394" cm="1">
        <f t="array" aca="1" ref="Z166" ca="1">IF($Q166="Y",VLOOKUP($P166,INDIRECT($Q$3),Z$5,0)*INDIRECT($P$2),VLOOKUP($P166,INDIRECT($Q$3),Z$5,0))</f>
        <v>41.616067877047271</v>
      </c>
      <c r="AA166" s="406" t="str">
        <f t="shared" si="103"/>
        <v>01336C</v>
      </c>
      <c r="AB166" s="406" t="str">
        <f t="shared" si="83"/>
        <v>Y</v>
      </c>
      <c r="AC166" s="412" t="str">
        <f t="shared" si="82"/>
        <v>IT Telecom Analyst I</v>
      </c>
      <c r="AD166" s="406" t="str">
        <f t="shared" si="100"/>
        <v>74</v>
      </c>
      <c r="AE166" s="398" t="str">
        <f t="shared" si="70"/>
        <v>N</v>
      </c>
      <c r="AF166" s="403">
        <f t="shared" ca="1" si="92"/>
        <v>30.821000000000002</v>
      </c>
      <c r="AG166" s="403">
        <f t="shared" ca="1" si="93"/>
        <v>32.447000000000003</v>
      </c>
      <c r="AH166" s="403">
        <f t="shared" ca="1" si="94"/>
        <v>34.177999999999997</v>
      </c>
      <c r="AI166" s="403">
        <f t="shared" ca="1" si="95"/>
        <v>35.954000000000001</v>
      </c>
      <c r="AJ166" s="403">
        <f t="shared" ca="1" si="96"/>
        <v>37.859000000000002</v>
      </c>
      <c r="AK166" s="403">
        <f t="shared" ca="1" si="97"/>
        <v>39.737000000000002</v>
      </c>
      <c r="AL166" s="403">
        <f t="shared" ca="1" si="98"/>
        <v>41.616</v>
      </c>
    </row>
    <row r="167" spans="1:39" ht="15" hidden="1" customHeight="1">
      <c r="A167" s="259" t="s">
        <v>91</v>
      </c>
      <c r="B167" s="272" t="s">
        <v>279</v>
      </c>
      <c r="C167" s="272" t="s">
        <v>280</v>
      </c>
      <c r="D167" s="260" t="s">
        <v>684</v>
      </c>
      <c r="E167" s="265">
        <v>393</v>
      </c>
      <c r="F167" s="262">
        <v>8</v>
      </c>
      <c r="G167" s="285">
        <f t="shared" ca="1" si="84"/>
        <v>33.863936675010684</v>
      </c>
      <c r="H167" s="285">
        <f t="shared" ca="1" si="85"/>
        <v>35.642012810258542</v>
      </c>
      <c r="I167" s="285">
        <f t="shared" ca="1" si="86"/>
        <v>37.505134841735206</v>
      </c>
      <c r="J167" s="285">
        <f t="shared" ca="1" si="87"/>
        <v>39.491083822070124</v>
      </c>
      <c r="K167" s="285">
        <f t="shared" ca="1" si="88"/>
        <v>41.561383839572805</v>
      </c>
      <c r="L167" s="285">
        <f t="shared" ca="1" si="89"/>
        <v>44.084221992030677</v>
      </c>
      <c r="M167" s="285">
        <f t="shared" ca="1" si="90"/>
        <v>46.60706014448855</v>
      </c>
      <c r="N167" s="285"/>
      <c r="O167" s="23"/>
      <c r="P167" s="409" t="str">
        <f t="shared" si="102"/>
        <v>01337C</v>
      </c>
      <c r="Q167" s="397" t="s">
        <v>826</v>
      </c>
      <c r="R167" s="409" t="str">
        <f t="shared" si="91"/>
        <v>IT Telecom Analyst II</v>
      </c>
      <c r="S167" s="397" t="str">
        <f t="shared" si="101"/>
        <v>63</v>
      </c>
      <c r="T167" s="394" cm="1">
        <f t="array" aca="1" ref="T167" ca="1">IF($Q167="Y",VLOOKUP($P167,INDIRECT($Q$3),T$5,0)*INDIRECT($P$2),VLOOKUP($P167,INDIRECT($Q$3),T$5,0))</f>
        <v>33.863936675010684</v>
      </c>
      <c r="U167" s="394" cm="1">
        <f t="array" aca="1" ref="U167" ca="1">IF($Q167="Y",VLOOKUP($P167,INDIRECT($Q$3),U$5,0)*INDIRECT($P$2),VLOOKUP($P167,INDIRECT($Q$3),U$5,0))</f>
        <v>35.642012810258542</v>
      </c>
      <c r="V167" s="394" cm="1">
        <f t="array" aca="1" ref="V167" ca="1">IF($Q167="Y",VLOOKUP($P167,INDIRECT($Q$3),V$5,0)*INDIRECT($P$2),VLOOKUP($P167,INDIRECT($Q$3),V$5,0))</f>
        <v>37.505134841735206</v>
      </c>
      <c r="W167" s="394" cm="1">
        <f t="array" aca="1" ref="W167" ca="1">IF($Q167="Y",VLOOKUP($P167,INDIRECT($Q$3),W$5,0)*INDIRECT($P$2),VLOOKUP($P167,INDIRECT($Q$3),W$5,0))</f>
        <v>39.491083822070124</v>
      </c>
      <c r="X167" s="394" cm="1">
        <f t="array" aca="1" ref="X167" ca="1">IF($Q167="Y",VLOOKUP($P167,INDIRECT($Q$3),X$5,0)*INDIRECT($P$2),VLOOKUP($P167,INDIRECT($Q$3),X$5,0))</f>
        <v>41.561383839572805</v>
      </c>
      <c r="Y167" s="394" cm="1">
        <f t="array" aca="1" ref="Y167" ca="1">IF($Q167="Y",VLOOKUP($P167,INDIRECT($Q$3),Y$5,0)*INDIRECT($P$2),VLOOKUP($P167,INDIRECT($Q$3),Y$5,0))</f>
        <v>44.084221992030677</v>
      </c>
      <c r="Z167" s="394" cm="1">
        <f t="array" aca="1" ref="Z167" ca="1">IF($Q167="Y",VLOOKUP($P167,INDIRECT($Q$3),Z$5,0)*INDIRECT($P$2),VLOOKUP($P167,INDIRECT($Q$3),Z$5,0))</f>
        <v>46.60706014448855</v>
      </c>
      <c r="AA167" s="406" t="str">
        <f t="shared" si="103"/>
        <v>01337C</v>
      </c>
      <c r="AB167" s="406" t="str">
        <f t="shared" si="83"/>
        <v>Y</v>
      </c>
      <c r="AC167" s="412" t="str">
        <f t="shared" si="82"/>
        <v>IT Telecom Analyst II</v>
      </c>
      <c r="AD167" s="406" t="str">
        <f t="shared" si="100"/>
        <v>63</v>
      </c>
      <c r="AE167" s="398" t="str">
        <f t="shared" si="70"/>
        <v>N</v>
      </c>
      <c r="AF167" s="403">
        <f t="shared" ca="1" si="92"/>
        <v>33.863999999999997</v>
      </c>
      <c r="AG167" s="403">
        <f t="shared" ca="1" si="93"/>
        <v>35.642000000000003</v>
      </c>
      <c r="AH167" s="403">
        <f t="shared" ca="1" si="94"/>
        <v>37.505000000000003</v>
      </c>
      <c r="AI167" s="403">
        <f t="shared" ca="1" si="95"/>
        <v>39.491</v>
      </c>
      <c r="AJ167" s="403">
        <f t="shared" ca="1" si="96"/>
        <v>41.561</v>
      </c>
      <c r="AK167" s="403">
        <f t="shared" ca="1" si="97"/>
        <v>44.084000000000003</v>
      </c>
      <c r="AL167" s="403">
        <f t="shared" ca="1" si="98"/>
        <v>46.606999999999999</v>
      </c>
    </row>
    <row r="168" spans="1:39" ht="15" hidden="1" customHeight="1">
      <c r="A168" s="259" t="s">
        <v>91</v>
      </c>
      <c r="B168" s="272" t="s">
        <v>282</v>
      </c>
      <c r="C168" s="272">
        <v>64</v>
      </c>
      <c r="D168" s="260" t="s">
        <v>685</v>
      </c>
      <c r="E168" s="265">
        <v>425</v>
      </c>
      <c r="F168" s="262">
        <v>9</v>
      </c>
      <c r="G168" s="285">
        <f t="shared" ca="1" si="84"/>
        <v>35.747081646028853</v>
      </c>
      <c r="H168" s="285">
        <f t="shared" ca="1" si="85"/>
        <v>37.629441633350801</v>
      </c>
      <c r="I168" s="285">
        <f t="shared" ca="1" si="86"/>
        <v>39.61539061368574</v>
      </c>
      <c r="J168" s="285">
        <f t="shared" ca="1" si="87"/>
        <v>41.684210788431074</v>
      </c>
      <c r="K168" s="285">
        <f t="shared" ca="1" si="88"/>
        <v>43.878817597549336</v>
      </c>
      <c r="L168" s="285">
        <f t="shared" ca="1" si="89"/>
        <v>46.534125946209357</v>
      </c>
      <c r="M168" s="285">
        <f t="shared" ca="1" si="90"/>
        <v>49.189434294869343</v>
      </c>
      <c r="N168" s="285"/>
      <c r="O168" s="23"/>
      <c r="P168" s="409" t="str">
        <f t="shared" si="102"/>
        <v>01338C</v>
      </c>
      <c r="Q168" s="397" t="s">
        <v>826</v>
      </c>
      <c r="R168" s="409" t="str">
        <f t="shared" si="91"/>
        <v>IT Telecom Analyst III</v>
      </c>
      <c r="S168" s="397">
        <f t="shared" si="101"/>
        <v>64</v>
      </c>
      <c r="T168" s="394" cm="1">
        <f t="array" aca="1" ref="T168" ca="1">IF($Q168="Y",VLOOKUP($P168,INDIRECT($Q$3),T$5,0)*INDIRECT($P$2),VLOOKUP($P168,INDIRECT($Q$3),T$5,0))</f>
        <v>35.747081646028853</v>
      </c>
      <c r="U168" s="394" cm="1">
        <f t="array" aca="1" ref="U168" ca="1">IF($Q168="Y",VLOOKUP($P168,INDIRECT($Q$3),U$5,0)*INDIRECT($P$2),VLOOKUP($P168,INDIRECT($Q$3),U$5,0))</f>
        <v>37.629441633350801</v>
      </c>
      <c r="V168" s="394" cm="1">
        <f t="array" aca="1" ref="V168" ca="1">IF($Q168="Y",VLOOKUP($P168,INDIRECT($Q$3),V$5,0)*INDIRECT($P$2),VLOOKUP($P168,INDIRECT($Q$3),V$5,0))</f>
        <v>39.61539061368574</v>
      </c>
      <c r="W168" s="394" cm="1">
        <f t="array" aca="1" ref="W168" ca="1">IF($Q168="Y",VLOOKUP($P168,INDIRECT($Q$3),W$5,0)*INDIRECT($P$2),VLOOKUP($P168,INDIRECT($Q$3),W$5,0))</f>
        <v>41.684210788431074</v>
      </c>
      <c r="X168" s="394" cm="1">
        <f t="array" aca="1" ref="X168" ca="1">IF($Q168="Y",VLOOKUP($P168,INDIRECT($Q$3),X$5,0)*INDIRECT($P$2),VLOOKUP($P168,INDIRECT($Q$3),X$5,0))</f>
        <v>43.878817597549336</v>
      </c>
      <c r="Y168" s="394" cm="1">
        <f t="array" aca="1" ref="Y168" ca="1">IF($Q168="Y",VLOOKUP($P168,INDIRECT($Q$3),Y$5,0)*INDIRECT($P$2),VLOOKUP($P168,INDIRECT($Q$3),Y$5,0))</f>
        <v>46.534125946209357</v>
      </c>
      <c r="Z168" s="394" cm="1">
        <f t="array" aca="1" ref="Z168" ca="1">IF($Q168="Y",VLOOKUP($P168,INDIRECT($Q$3),Z$5,0)*INDIRECT($P$2),VLOOKUP($P168,INDIRECT($Q$3),Z$5,0))</f>
        <v>49.189434294869343</v>
      </c>
      <c r="AA168" s="406" t="str">
        <f t="shared" si="103"/>
        <v>01338C</v>
      </c>
      <c r="AB168" s="406" t="str">
        <f t="shared" si="83"/>
        <v>Y</v>
      </c>
      <c r="AC168" s="412" t="str">
        <f t="shared" si="82"/>
        <v>IT Telecom Analyst III</v>
      </c>
      <c r="AD168" s="406">
        <f t="shared" si="100"/>
        <v>64</v>
      </c>
      <c r="AE168" s="398" t="str">
        <f t="shared" si="70"/>
        <v>N</v>
      </c>
      <c r="AF168" s="403">
        <f t="shared" ca="1" si="92"/>
        <v>35.747</v>
      </c>
      <c r="AG168" s="403">
        <f t="shared" ca="1" si="93"/>
        <v>37.628999999999998</v>
      </c>
      <c r="AH168" s="403">
        <f t="shared" ca="1" si="94"/>
        <v>39.615000000000002</v>
      </c>
      <c r="AI168" s="403">
        <f t="shared" ca="1" si="95"/>
        <v>41.683999999999997</v>
      </c>
      <c r="AJ168" s="403">
        <f t="shared" ca="1" si="96"/>
        <v>43.878999999999998</v>
      </c>
      <c r="AK168" s="403">
        <f t="shared" ca="1" si="97"/>
        <v>46.533999999999999</v>
      </c>
      <c r="AL168" s="403">
        <f t="shared" ca="1" si="98"/>
        <v>49.189</v>
      </c>
    </row>
    <row r="169" spans="1:39" ht="15" hidden="1" customHeight="1">
      <c r="A169" s="259" t="s">
        <v>16</v>
      </c>
      <c r="B169" s="272" t="s">
        <v>817</v>
      </c>
      <c r="C169" s="272">
        <v>51</v>
      </c>
      <c r="D169" s="260" t="s">
        <v>816</v>
      </c>
      <c r="E169" s="265">
        <v>458</v>
      </c>
      <c r="F169" s="262">
        <v>10</v>
      </c>
      <c r="G169" s="285">
        <f t="shared" ca="1" si="84"/>
        <v>81245.735125750041</v>
      </c>
      <c r="H169" s="285">
        <f t="shared" ca="1" si="85"/>
        <v>85330.337910818082</v>
      </c>
      <c r="I169" s="285">
        <f t="shared" si="86"/>
        <v>89941.7</v>
      </c>
      <c r="J169" s="285">
        <f t="shared" ca="1" si="87"/>
        <v>94555.3224977426</v>
      </c>
      <c r="K169" s="285">
        <f t="shared" ca="1" si="88"/>
        <v>99384.818933139526</v>
      </c>
      <c r="L169" s="285">
        <f t="shared" si="89"/>
        <v>105433</v>
      </c>
      <c r="M169" s="285">
        <f t="shared" ca="1" si="90"/>
        <v>111479.4736243621</v>
      </c>
      <c r="N169" s="285"/>
      <c r="O169" s="23"/>
      <c r="P169" s="409" t="str">
        <f t="shared" si="102"/>
        <v>53033C</v>
      </c>
      <c r="Q169" s="397" t="s">
        <v>826</v>
      </c>
      <c r="R169" s="409" t="str">
        <f t="shared" si="91"/>
        <v>Language Services Program Management Coordinator</v>
      </c>
      <c r="S169" s="397">
        <f t="shared" si="101"/>
        <v>51</v>
      </c>
      <c r="T169" s="394" cm="1">
        <f t="array" aca="1" ref="T169" ca="1">IF($Q169="Y",VLOOKUP($P169,INDIRECT($Q$3),T$5,0)*INDIRECT($P$2),VLOOKUP($P169,INDIRECT($Q$3),T$5,0))</f>
        <v>81245.735125750041</v>
      </c>
      <c r="U169" s="394" cm="1">
        <f t="array" aca="1" ref="U169" ca="1">IF($Q169="Y",VLOOKUP($P169,INDIRECT($Q$3),U$5,0)*INDIRECT($P$2),VLOOKUP($P169,INDIRECT($Q$3),U$5,0))</f>
        <v>85330.337910818082</v>
      </c>
      <c r="V169" s="463">
        <v>89941.7</v>
      </c>
      <c r="W169" s="394" cm="1">
        <f t="array" aca="1" ref="W169" ca="1">IF($Q169="Y",VLOOKUP($P169,INDIRECT($Q$3),W$5,0)*INDIRECT($P$2),VLOOKUP($P169,INDIRECT($Q$3),W$5,0))</f>
        <v>94555.3224977426</v>
      </c>
      <c r="X169" s="394" cm="1">
        <f t="array" aca="1" ref="X169" ca="1">IF($Q169="Y",VLOOKUP($P169,INDIRECT($Q$3),X$5,0)*INDIRECT($P$2),VLOOKUP($P169,INDIRECT($Q$3),X$5,0))</f>
        <v>99384.818933139526</v>
      </c>
      <c r="Y169" s="463">
        <v>105433</v>
      </c>
      <c r="Z169" s="394" cm="1">
        <f t="array" aca="1" ref="Z169" ca="1">IF($Q169="Y",VLOOKUP($P169,INDIRECT($Q$3),Z$5,0)*INDIRECT($P$2),VLOOKUP($P169,INDIRECT($Q$3),Z$5,0))</f>
        <v>111479.4736243621</v>
      </c>
      <c r="AA169" s="406" t="str">
        <f t="shared" si="103"/>
        <v>53033C</v>
      </c>
      <c r="AB169" s="406" t="str">
        <f t="shared" si="83"/>
        <v>Y</v>
      </c>
      <c r="AC169" s="412" t="str">
        <f t="shared" si="82"/>
        <v>Language Services Program Management Coordinator</v>
      </c>
      <c r="AD169" s="406">
        <f t="shared" si="100"/>
        <v>51</v>
      </c>
      <c r="AE169" s="398" t="str">
        <f t="shared" si="70"/>
        <v>E</v>
      </c>
      <c r="AF169" s="403">
        <f t="shared" ca="1" si="92"/>
        <v>39.061</v>
      </c>
      <c r="AG169" s="403">
        <f t="shared" ca="1" si="93"/>
        <v>41.024999999999999</v>
      </c>
      <c r="AH169" s="403">
        <f t="shared" si="94"/>
        <v>43.241999999999997</v>
      </c>
      <c r="AI169" s="403">
        <f t="shared" ca="1" si="95"/>
        <v>45.46</v>
      </c>
      <c r="AJ169" s="403">
        <f t="shared" ca="1" si="96"/>
        <v>47.781999999999996</v>
      </c>
      <c r="AK169" s="403">
        <f t="shared" si="97"/>
        <v>50.689</v>
      </c>
      <c r="AL169" s="403">
        <f t="shared" ca="1" si="98"/>
        <v>53.595999999999997</v>
      </c>
    </row>
    <row r="170" spans="1:39" ht="15" hidden="1" customHeight="1">
      <c r="A170" s="256" t="s">
        <v>16</v>
      </c>
      <c r="B170" s="256" t="s">
        <v>761</v>
      </c>
      <c r="C170" s="256">
        <v>45</v>
      </c>
      <c r="D170" s="276" t="s">
        <v>737</v>
      </c>
      <c r="E170" s="277">
        <v>435</v>
      </c>
      <c r="F170" s="278">
        <v>9</v>
      </c>
      <c r="G170" s="380">
        <f t="shared" ca="1" si="84"/>
        <v>75625.173945995557</v>
      </c>
      <c r="H170" s="380">
        <f t="shared" ca="1" si="85"/>
        <v>79623.590688876764</v>
      </c>
      <c r="I170" s="380">
        <f t="shared" ca="1" si="86"/>
        <v>84145.279830749336</v>
      </c>
      <c r="J170" s="380">
        <f t="shared" ca="1" si="87"/>
        <v>88620.797878593308</v>
      </c>
      <c r="K170" s="380">
        <f t="shared" ca="1" si="88"/>
        <v>93367.186344738642</v>
      </c>
      <c r="L170" s="380">
        <f t="shared" ca="1" si="89"/>
        <v>98914.506399604405</v>
      </c>
      <c r="M170" s="380">
        <f t="shared" ca="1" si="90"/>
        <v>104461.82645447014</v>
      </c>
      <c r="N170" s="380" t="s">
        <v>633</v>
      </c>
      <c r="P170" s="409" t="str">
        <f t="shared" si="102"/>
        <v>53017C</v>
      </c>
      <c r="Q170" s="397" t="s">
        <v>826</v>
      </c>
      <c r="R170" s="409" t="str">
        <f t="shared" si="91"/>
        <v>Law Enforcement Auditor</v>
      </c>
      <c r="S170" s="397">
        <f t="shared" si="101"/>
        <v>45</v>
      </c>
      <c r="T170" s="394" cm="1">
        <f t="array" aca="1" ref="T170" ca="1">IF($Q170="Y",VLOOKUP($P170,INDIRECT($Q$3),T$5,0)*INDIRECT($P$2),VLOOKUP($P170,INDIRECT($Q$3),T$5,0))</f>
        <v>75625.173945995557</v>
      </c>
      <c r="U170" s="394" cm="1">
        <f t="array" aca="1" ref="U170" ca="1">IF($Q170="Y",VLOOKUP($P170,INDIRECT($Q$3),U$5,0)*INDIRECT($P$2),VLOOKUP($P170,INDIRECT($Q$3),U$5,0))</f>
        <v>79623.590688876764</v>
      </c>
      <c r="V170" s="394" cm="1">
        <f t="array" aca="1" ref="V170" ca="1">IF($Q170="Y",VLOOKUP($P170,INDIRECT($Q$3),V$5,0)*INDIRECT($P$2),VLOOKUP($P170,INDIRECT($Q$3),V$5,0))</f>
        <v>84145.279830749336</v>
      </c>
      <c r="W170" s="394" cm="1">
        <f t="array" aca="1" ref="W170" ca="1">IF($Q170="Y",VLOOKUP($P170,INDIRECT($Q$3),W$5,0)*INDIRECT($P$2),VLOOKUP($P170,INDIRECT($Q$3),W$5,0))</f>
        <v>88620.797878593308</v>
      </c>
      <c r="X170" s="394" cm="1">
        <f t="array" aca="1" ref="X170" ca="1">IF($Q170="Y",VLOOKUP($P170,INDIRECT($Q$3),X$5,0)*INDIRECT($P$2),VLOOKUP($P170,INDIRECT($Q$3),X$5,0))</f>
        <v>93367.186344738642</v>
      </c>
      <c r="Y170" s="394" cm="1">
        <f t="array" aca="1" ref="Y170" ca="1">IF($Q170="Y",VLOOKUP($P170,INDIRECT($Q$3),Y$5,0)*INDIRECT($P$2),VLOOKUP($P170,INDIRECT($Q$3),Y$5,0))</f>
        <v>98914.506399604405</v>
      </c>
      <c r="Z170" s="394" cm="1">
        <f t="array" aca="1" ref="Z170" ca="1">IF($Q170="Y",VLOOKUP($P170,INDIRECT($Q$3),Z$5,0)*INDIRECT($P$2),VLOOKUP($P170,INDIRECT($Q$3),Z$5,0))</f>
        <v>104461.82645447014</v>
      </c>
      <c r="AA170" s="406" t="str">
        <f t="shared" si="103"/>
        <v>53017C</v>
      </c>
      <c r="AB170" s="406" t="str">
        <f t="shared" si="83"/>
        <v>Y</v>
      </c>
      <c r="AC170" s="412" t="str">
        <f t="shared" si="82"/>
        <v>Law Enforcement Auditor</v>
      </c>
      <c r="AD170" s="406">
        <f t="shared" si="100"/>
        <v>45</v>
      </c>
      <c r="AE170" s="398" t="str">
        <f t="shared" si="70"/>
        <v>E</v>
      </c>
      <c r="AF170" s="403">
        <f t="shared" ca="1" si="92"/>
        <v>36.358999999999995</v>
      </c>
      <c r="AG170" s="403">
        <f t="shared" ca="1" si="93"/>
        <v>38.280999999999999</v>
      </c>
      <c r="AH170" s="403">
        <f t="shared" ca="1" si="94"/>
        <v>40.454999999999998</v>
      </c>
      <c r="AI170" s="403">
        <f t="shared" ca="1" si="95"/>
        <v>42.606999999999999</v>
      </c>
      <c r="AJ170" s="403">
        <f t="shared" ca="1" si="96"/>
        <v>44.888999999999996</v>
      </c>
      <c r="AK170" s="403">
        <f t="shared" ca="1" si="97"/>
        <v>47.555999999999997</v>
      </c>
      <c r="AL170" s="403">
        <f t="shared" ca="1" si="98"/>
        <v>50.222999999999999</v>
      </c>
    </row>
    <row r="171" spans="1:39" ht="15" hidden="1" customHeight="1">
      <c r="A171" s="259" t="s">
        <v>16</v>
      </c>
      <c r="B171" s="584" t="s">
        <v>1055</v>
      </c>
      <c r="C171" s="584" t="s">
        <v>38</v>
      </c>
      <c r="D171" s="606" t="s">
        <v>1056</v>
      </c>
      <c r="E171" s="600">
        <v>533</v>
      </c>
      <c r="F171" s="586">
        <v>11</v>
      </c>
      <c r="G171" s="285">
        <f t="shared" ca="1" si="84"/>
        <v>98140.674999999988</v>
      </c>
      <c r="H171" s="285">
        <f t="shared" ca="1" si="85"/>
        <v>101433.99999999999</v>
      </c>
      <c r="I171" s="285">
        <f t="shared" ca="1" si="86"/>
        <v>105661.09999999999</v>
      </c>
      <c r="J171" s="285">
        <f t="shared" ca="1" si="87"/>
        <v>110063.47499999999</v>
      </c>
      <c r="K171" s="285">
        <f t="shared" ca="1" si="88"/>
        <v>114650.34999999999</v>
      </c>
      <c r="L171" s="285">
        <f t="shared" ca="1" si="89"/>
        <v>119426.84999999999</v>
      </c>
      <c r="M171" s="285">
        <f t="shared" ca="1" si="90"/>
        <v>124403.22499999999</v>
      </c>
      <c r="N171" s="9"/>
      <c r="P171" s="409" t="str">
        <f t="shared" si="102"/>
        <v>59502C</v>
      </c>
      <c r="Q171" s="397" t="s">
        <v>826</v>
      </c>
      <c r="R171" s="409" t="str">
        <f t="shared" si="91"/>
        <v>Lead Applications Analyst</v>
      </c>
      <c r="S171" s="397" t="str">
        <f t="shared" si="101"/>
        <v>21</v>
      </c>
      <c r="T171" s="394" cm="1">
        <f t="array" aca="1" ref="T171" ca="1">IF($Q171="Y",VLOOKUP($P171,INDIRECT($Q$3),T$5,0)*INDIRECT($P$2),VLOOKUP($P171,INDIRECT($Q$3),T$5,0))</f>
        <v>98140.674999999988</v>
      </c>
      <c r="U171" s="394" cm="1">
        <f t="array" aca="1" ref="U171" ca="1">IF($Q171="Y",VLOOKUP($P171,INDIRECT($Q$3),U$5,0)*INDIRECT($P$2),VLOOKUP($P171,INDIRECT($Q$3),U$5,0))</f>
        <v>101433.99999999999</v>
      </c>
      <c r="V171" s="394" cm="1">
        <f t="array" aca="1" ref="V171" ca="1">IF($Q171="Y",VLOOKUP($P171,INDIRECT($Q$3),V$5,0)*INDIRECT($P$2),VLOOKUP($P171,INDIRECT($Q$3),V$5,0))</f>
        <v>105661.09999999999</v>
      </c>
      <c r="W171" s="394" cm="1">
        <f t="array" aca="1" ref="W171" ca="1">IF($Q171="Y",VLOOKUP($P171,INDIRECT($Q$3),W$5,0)*INDIRECT($P$2),VLOOKUP($P171,INDIRECT($Q$3),W$5,0))</f>
        <v>110063.47499999999</v>
      </c>
      <c r="X171" s="394" cm="1">
        <f t="array" aca="1" ref="X171" ca="1">IF($Q171="Y",VLOOKUP($P171,INDIRECT($Q$3),X$5,0)*INDIRECT($P$2),VLOOKUP($P171,INDIRECT($Q$3),X$5,0))</f>
        <v>114650.34999999999</v>
      </c>
      <c r="Y171" s="394" cm="1">
        <f t="array" aca="1" ref="Y171" ca="1">IF($Q171="Y",VLOOKUP($P171,INDIRECT($Q$3),Y$5,0)*INDIRECT($P$2),VLOOKUP($P171,INDIRECT($Q$3),Y$5,0))</f>
        <v>119426.84999999999</v>
      </c>
      <c r="Z171" s="394" cm="1">
        <f t="array" aca="1" ref="Z171" ca="1">IF($Q171="Y",VLOOKUP($P171,INDIRECT($Q$3),Z$5,0)*INDIRECT($P$2),VLOOKUP($P171,INDIRECT($Q$3),Z$5,0))</f>
        <v>124403.22499999999</v>
      </c>
      <c r="AA171" s="406" t="str">
        <f t="shared" si="103"/>
        <v>59502C</v>
      </c>
      <c r="AB171" s="406" t="str">
        <f t="shared" si="83"/>
        <v>Y</v>
      </c>
      <c r="AC171" s="412" t="str">
        <f t="shared" si="82"/>
        <v>Lead Applications Analyst</v>
      </c>
      <c r="AD171" s="406" t="str">
        <f t="shared" si="100"/>
        <v>21</v>
      </c>
      <c r="AE171" s="398" t="str">
        <f t="shared" ref="AE171:AE234" si="104">LEFT(A171,1)</f>
        <v>E</v>
      </c>
      <c r="AF171" s="403">
        <f t="shared" ca="1" si="92"/>
        <v>47.183999999999997</v>
      </c>
      <c r="AG171" s="403">
        <f t="shared" ca="1" si="93"/>
        <v>48.766999999999996</v>
      </c>
      <c r="AH171" s="403">
        <f t="shared" ca="1" si="94"/>
        <v>50.798999999999999</v>
      </c>
      <c r="AI171" s="403">
        <f t="shared" ca="1" si="95"/>
        <v>52.915999999999997</v>
      </c>
      <c r="AJ171" s="403">
        <f t="shared" ca="1" si="96"/>
        <v>55.120999999999995</v>
      </c>
      <c r="AK171" s="403">
        <f t="shared" ca="1" si="97"/>
        <v>57.416999999999994</v>
      </c>
      <c r="AL171" s="403">
        <f t="shared" ca="1" si="98"/>
        <v>59.809999999999995</v>
      </c>
    </row>
    <row r="172" spans="1:39" ht="15" hidden="1" customHeight="1">
      <c r="A172" s="259" t="s">
        <v>16</v>
      </c>
      <c r="B172" s="259" t="s">
        <v>938</v>
      </c>
      <c r="C172" s="259" t="s">
        <v>939</v>
      </c>
      <c r="D172" s="260" t="s">
        <v>940</v>
      </c>
      <c r="E172" s="265">
        <v>493</v>
      </c>
      <c r="F172" s="262">
        <v>10</v>
      </c>
      <c r="G172" s="285">
        <f t="shared" ca="1" si="84"/>
        <v>103978.04999999999</v>
      </c>
      <c r="H172" s="285">
        <f t="shared" ca="1" si="85"/>
        <v>109451.54999999999</v>
      </c>
      <c r="I172" s="285">
        <f t="shared" ca="1" si="86"/>
        <v>115212.04999999999</v>
      </c>
      <c r="J172" s="285">
        <f t="shared" ca="1" si="87"/>
        <v>121275.94999999998</v>
      </c>
      <c r="K172" s="285">
        <f t="shared" ca="1" si="88"/>
        <v>127658.62499999999</v>
      </c>
      <c r="L172" s="285">
        <f t="shared" ca="1" si="89"/>
        <v>134377.5</v>
      </c>
      <c r="M172" s="285">
        <f t="shared" ca="1" si="90"/>
        <v>141450</v>
      </c>
      <c r="N172" s="285"/>
      <c r="P172" s="409" t="str">
        <f t="shared" si="102"/>
        <v>59467C</v>
      </c>
      <c r="Q172" s="397" t="s">
        <v>826</v>
      </c>
      <c r="R172" s="409" t="str">
        <f t="shared" si="91"/>
        <v>Lead Clinician Nurse Practitioner/Physician Assistant</v>
      </c>
      <c r="S172" s="397" t="str">
        <f t="shared" si="101"/>
        <v>123</v>
      </c>
      <c r="T172" s="394" cm="1">
        <f t="array" aca="1" ref="T172" ca="1">IF($Q172="Y",VLOOKUP($P172,INDIRECT($Q$3),T$5,0)*INDIRECT($P$2),VLOOKUP($P172,INDIRECT($Q$3),T$5,0))</f>
        <v>103978.04999999999</v>
      </c>
      <c r="U172" s="394" cm="1">
        <f t="array" aca="1" ref="U172" ca="1">IF($Q172="Y",VLOOKUP($P172,INDIRECT($Q$3),U$5,0)*INDIRECT($P$2),VLOOKUP($P172,INDIRECT($Q$3),U$5,0))</f>
        <v>109451.54999999999</v>
      </c>
      <c r="V172" s="394" cm="1">
        <f t="array" aca="1" ref="V172" ca="1">IF($Q172="Y",VLOOKUP($P172,INDIRECT($Q$3),V$5,0)*INDIRECT($P$2),VLOOKUP($P172,INDIRECT($Q$3),V$5,0))</f>
        <v>115212.04999999999</v>
      </c>
      <c r="W172" s="394" cm="1">
        <f t="array" aca="1" ref="W172" ca="1">IF($Q172="Y",VLOOKUP($P172,INDIRECT($Q$3),W$5,0)*INDIRECT($P$2),VLOOKUP($P172,INDIRECT($Q$3),W$5,0))</f>
        <v>121275.94999999998</v>
      </c>
      <c r="X172" s="394" cm="1">
        <f t="array" aca="1" ref="X172" ca="1">IF($Q172="Y",VLOOKUP($P172,INDIRECT($Q$3),X$5,0)*INDIRECT($P$2),VLOOKUP($P172,INDIRECT($Q$3),X$5,0))</f>
        <v>127658.62499999999</v>
      </c>
      <c r="Y172" s="394" cm="1">
        <f t="array" aca="1" ref="Y172" ca="1">IF($Q172="Y",VLOOKUP($P172,INDIRECT($Q$3),Y$5,0)*INDIRECT($P$2),VLOOKUP($P172,INDIRECT($Q$3),Y$5,0))</f>
        <v>134377.5</v>
      </c>
      <c r="Z172" s="394" cm="1">
        <f t="array" aca="1" ref="Z172" ca="1">IF($Q172="Y",VLOOKUP($P172,INDIRECT($Q$3),Z$5,0)*INDIRECT($P$2),VLOOKUP($P172,INDIRECT($Q$3),Z$5,0))</f>
        <v>141450</v>
      </c>
      <c r="AA172" s="406" t="str">
        <f t="shared" si="103"/>
        <v>59467C</v>
      </c>
      <c r="AB172" s="406" t="s">
        <v>826</v>
      </c>
      <c r="AC172" s="412" t="str">
        <f t="shared" si="82"/>
        <v>Lead Clinician Nurse Practitioner/Physician Assistant</v>
      </c>
      <c r="AD172" s="406" t="str">
        <f t="shared" si="100"/>
        <v>123</v>
      </c>
      <c r="AE172" s="398" t="str">
        <f t="shared" si="104"/>
        <v>E</v>
      </c>
      <c r="AF172" s="403">
        <f t="shared" ca="1" si="92"/>
        <v>49.989999999999995</v>
      </c>
      <c r="AG172" s="403">
        <f t="shared" ca="1" si="93"/>
        <v>52.620999999999995</v>
      </c>
      <c r="AH172" s="403">
        <f t="shared" ca="1" si="94"/>
        <v>55.390999999999998</v>
      </c>
      <c r="AI172" s="403">
        <f t="shared" ca="1" si="95"/>
        <v>58.305999999999997</v>
      </c>
      <c r="AJ172" s="403">
        <f t="shared" ca="1" si="96"/>
        <v>61.375</v>
      </c>
      <c r="AK172" s="403">
        <f t="shared" ca="1" si="97"/>
        <v>64.605000000000004</v>
      </c>
      <c r="AL172" s="403">
        <f t="shared" ca="1" si="98"/>
        <v>68.00500000000001</v>
      </c>
    </row>
    <row r="173" spans="1:39" ht="15" hidden="1" customHeight="1">
      <c r="A173" s="259" t="s">
        <v>16</v>
      </c>
      <c r="B173" s="259" t="s">
        <v>1018</v>
      </c>
      <c r="C173" s="259" t="s">
        <v>86</v>
      </c>
      <c r="D173" s="260" t="s">
        <v>1019</v>
      </c>
      <c r="E173" s="265">
        <v>413</v>
      </c>
      <c r="F173" s="262">
        <v>9</v>
      </c>
      <c r="G173" s="285">
        <f t="shared" ca="1" si="84"/>
        <v>74353.218788891987</v>
      </c>
      <c r="H173" s="285">
        <f t="shared" ca="1" si="85"/>
        <v>78268.881540909177</v>
      </c>
      <c r="I173" s="285">
        <f t="shared" ca="1" si="86"/>
        <v>82400.603466469896</v>
      </c>
      <c r="J173" s="285">
        <f t="shared" ca="1" si="87"/>
        <v>86702.505888474348</v>
      </c>
      <c r="K173" s="285">
        <f t="shared" ca="1" si="88"/>
        <v>91267.820558058171</v>
      </c>
      <c r="L173" s="285">
        <f t="shared" ca="1" si="89"/>
        <v>96790.831592555871</v>
      </c>
      <c r="M173" s="285">
        <f t="shared" ca="1" si="90"/>
        <v>102312.6352406599</v>
      </c>
      <c r="N173" s="285"/>
      <c r="P173" s="409" t="str">
        <f t="shared" si="102"/>
        <v>59497C</v>
      </c>
      <c r="Q173" s="397" t="s">
        <v>826</v>
      </c>
      <c r="R173" s="409" t="str">
        <f t="shared" si="91"/>
        <v>Lead Homeless Response Coordinator</v>
      </c>
      <c r="S173" s="397" t="str">
        <f t="shared" si="101"/>
        <v>99</v>
      </c>
      <c r="T173" s="394" cm="1">
        <f t="array" aca="1" ref="T173" ca="1">IF($Q173="Y",VLOOKUP($P173,INDIRECT($Q$3),T$5,0)*INDIRECT($P$2),VLOOKUP($P173,INDIRECT($Q$3),T$5,0))</f>
        <v>74353.218788891987</v>
      </c>
      <c r="U173" s="394" cm="1">
        <f t="array" aca="1" ref="U173" ca="1">IF($Q173="Y",VLOOKUP($P173,INDIRECT($Q$3),U$5,0)*INDIRECT($P$2),VLOOKUP($P173,INDIRECT($Q$3),U$5,0))</f>
        <v>78268.881540909177</v>
      </c>
      <c r="V173" s="394" cm="1">
        <f t="array" aca="1" ref="V173" ca="1">IF($Q173="Y",VLOOKUP($P173,INDIRECT($Q$3),V$5,0)*INDIRECT($P$2),VLOOKUP($P173,INDIRECT($Q$3),V$5,0))</f>
        <v>82400.603466469896</v>
      </c>
      <c r="W173" s="394" cm="1">
        <f t="array" aca="1" ref="W173" ca="1">IF($Q173="Y",VLOOKUP($P173,INDIRECT($Q$3),W$5,0)*INDIRECT($P$2),VLOOKUP($P173,INDIRECT($Q$3),W$5,0))</f>
        <v>86702.505888474348</v>
      </c>
      <c r="X173" s="394" cm="1">
        <f t="array" aca="1" ref="X173" ca="1">IF($Q173="Y",VLOOKUP($P173,INDIRECT($Q$3),X$5,0)*INDIRECT($P$2),VLOOKUP($P173,INDIRECT($Q$3),X$5,0))</f>
        <v>91267.820558058171</v>
      </c>
      <c r="Y173" s="394" cm="1">
        <f t="array" aca="1" ref="Y173" ca="1">IF($Q173="Y",VLOOKUP($P173,INDIRECT($Q$3),Y$5,0)*INDIRECT($P$2),VLOOKUP($P173,INDIRECT($Q$3),Y$5,0))</f>
        <v>96790.831592555871</v>
      </c>
      <c r="Z173" s="394" cm="1">
        <f t="array" aca="1" ref="Z173" ca="1">IF($Q173="Y",VLOOKUP($P173,INDIRECT($Q$3),Z$5,0)*INDIRECT($P$2),VLOOKUP($P173,INDIRECT($Q$3),Z$5,0))</f>
        <v>102312.6352406599</v>
      </c>
      <c r="AA173" s="406" t="str">
        <f t="shared" si="103"/>
        <v>59497C</v>
      </c>
      <c r="AB173" s="406" t="s">
        <v>826</v>
      </c>
      <c r="AC173" s="412" t="str">
        <f t="shared" si="82"/>
        <v>Lead Homeless Response Coordinator</v>
      </c>
      <c r="AD173" s="406" t="str">
        <f t="shared" si="100"/>
        <v>99</v>
      </c>
      <c r="AE173" s="398" t="str">
        <f t="shared" si="104"/>
        <v>E</v>
      </c>
      <c r="AF173" s="403">
        <f t="shared" ca="1" si="92"/>
        <v>35.747</v>
      </c>
      <c r="AG173" s="403">
        <f t="shared" ca="1" si="93"/>
        <v>37.629999999999995</v>
      </c>
      <c r="AH173" s="403">
        <f t="shared" ca="1" si="94"/>
        <v>39.616</v>
      </c>
      <c r="AI173" s="403">
        <f t="shared" ca="1" si="95"/>
        <v>41.683999999999997</v>
      </c>
      <c r="AJ173" s="403">
        <f t="shared" ca="1" si="96"/>
        <v>43.878999999999998</v>
      </c>
      <c r="AK173" s="403">
        <f t="shared" ca="1" si="97"/>
        <v>46.534999999999997</v>
      </c>
      <c r="AL173" s="403">
        <f t="shared" ca="1" si="98"/>
        <v>49.189</v>
      </c>
    </row>
    <row r="174" spans="1:39" ht="15" hidden="1" customHeight="1">
      <c r="A174" s="259" t="s">
        <v>91</v>
      </c>
      <c r="B174" s="259" t="s">
        <v>567</v>
      </c>
      <c r="C174" s="259">
        <v>99</v>
      </c>
      <c r="D174" s="260" t="s">
        <v>561</v>
      </c>
      <c r="E174" s="265">
        <v>420</v>
      </c>
      <c r="F174" s="262">
        <v>9</v>
      </c>
      <c r="G174" s="285">
        <f t="shared" ca="1" si="84"/>
        <v>35.746739461370723</v>
      </c>
      <c r="H174" s="285">
        <f t="shared" ca="1" si="85"/>
        <v>37.629269723551232</v>
      </c>
      <c r="I174" s="285">
        <f t="shared" ca="1" si="86"/>
        <v>39.61567487882126</v>
      </c>
      <c r="J174" s="285">
        <f t="shared" ca="1" si="87"/>
        <v>41.683896889510223</v>
      </c>
      <c r="K174" s="285">
        <f t="shared" ca="1" si="88"/>
        <v>43.878760181558846</v>
      </c>
      <c r="L174" s="285">
        <f t="shared" ca="1" si="89"/>
        <v>46.534053724496232</v>
      </c>
      <c r="M174" s="285">
        <f t="shared" ca="1" si="90"/>
        <v>49.188766419941963</v>
      </c>
      <c r="N174" s="285"/>
      <c r="P174" s="409" t="str">
        <f t="shared" si="102"/>
        <v>06012C</v>
      </c>
      <c r="Q174" s="397" t="s">
        <v>826</v>
      </c>
      <c r="R174" s="409" t="str">
        <f t="shared" si="91"/>
        <v>Lead Inspector Zoning</v>
      </c>
      <c r="S174" s="397">
        <f t="shared" si="101"/>
        <v>99</v>
      </c>
      <c r="T174" s="394" cm="1">
        <f t="array" aca="1" ref="T174" ca="1">IF($Q174="Y",VLOOKUP($P174,INDIRECT($Q$3),T$5,0)*INDIRECT($P$2),VLOOKUP($P174,INDIRECT($Q$3),T$5,0))</f>
        <v>35.746739461370723</v>
      </c>
      <c r="U174" s="394" cm="1">
        <f t="array" aca="1" ref="U174" ca="1">IF($Q174="Y",VLOOKUP($P174,INDIRECT($Q$3),U$5,0)*INDIRECT($P$2),VLOOKUP($P174,INDIRECT($Q$3),U$5,0))</f>
        <v>37.629269723551232</v>
      </c>
      <c r="V174" s="394" cm="1">
        <f t="array" aca="1" ref="V174" ca="1">IF($Q174="Y",VLOOKUP($P174,INDIRECT($Q$3),V$5,0)*INDIRECT($P$2),VLOOKUP($P174,INDIRECT($Q$3),V$5,0))</f>
        <v>39.61567487882126</v>
      </c>
      <c r="W174" s="394" cm="1">
        <f t="array" aca="1" ref="W174" ca="1">IF($Q174="Y",VLOOKUP($P174,INDIRECT($Q$3),W$5,0)*INDIRECT($P$2),VLOOKUP($P174,INDIRECT($Q$3),W$5,0))</f>
        <v>41.683896889510223</v>
      </c>
      <c r="X174" s="394" cm="1">
        <f t="array" aca="1" ref="X174" ca="1">IF($Q174="Y",VLOOKUP($P174,INDIRECT($Q$3),X$5,0)*INDIRECT($P$2),VLOOKUP($P174,INDIRECT($Q$3),X$5,0))</f>
        <v>43.878760181558846</v>
      </c>
      <c r="Y174" s="394" cm="1">
        <f t="array" aca="1" ref="Y174" ca="1">IF($Q174="Y",VLOOKUP($P174,INDIRECT($Q$3),Y$5,0)*INDIRECT($P$2),VLOOKUP($P174,INDIRECT($Q$3),Y$5,0))</f>
        <v>46.534053724496232</v>
      </c>
      <c r="Z174" s="394" cm="1">
        <f t="array" aca="1" ref="Z174" ca="1">IF($Q174="Y",VLOOKUP($P174,INDIRECT($Q$3),Z$5,0)*INDIRECT($P$2),VLOOKUP($P174,INDIRECT($Q$3),Z$5,0))</f>
        <v>49.188766419941963</v>
      </c>
      <c r="AA174" s="406" t="str">
        <f t="shared" si="103"/>
        <v>06012C</v>
      </c>
      <c r="AB174" s="406" t="str">
        <f t="shared" ref="AB174:AB205" si="105">Q174</f>
        <v>Y</v>
      </c>
      <c r="AC174" s="412" t="str">
        <f t="shared" si="82"/>
        <v>Lead Inspector Zoning</v>
      </c>
      <c r="AD174" s="406">
        <f t="shared" si="100"/>
        <v>99</v>
      </c>
      <c r="AE174" s="398" t="str">
        <f t="shared" si="104"/>
        <v>N</v>
      </c>
      <c r="AF174" s="403">
        <f t="shared" ref="AF174:AF205" ca="1" si="106">IF($AE174="N",ROUND(T174,3),IF($AE174="E",ROUNDUP(T174/2080,3),"check"))</f>
        <v>35.747</v>
      </c>
      <c r="AG174" s="394">
        <v>37.629999999999995</v>
      </c>
      <c r="AH174" s="403">
        <f t="shared" ref="AH174:AH205" ca="1" si="107">IF($AE174="N",ROUND(V174,3),IF($AE174="E",ROUNDUP(V174/2080,3),"check"))</f>
        <v>39.616</v>
      </c>
      <c r="AI174" s="403">
        <f t="shared" ref="AI174:AI205" ca="1" si="108">IF($AE174="N",ROUND(W174,3),IF($AE174="E",ROUNDUP(W174/2080,3),"check"))</f>
        <v>41.683999999999997</v>
      </c>
      <c r="AJ174" s="403">
        <f t="shared" ref="AJ174:AJ205" ca="1" si="109">IF($AE174="N",ROUND(X174,3),IF($AE174="E",ROUNDUP(X174/2080,3),"check"))</f>
        <v>43.878999999999998</v>
      </c>
      <c r="AK174" s="394">
        <v>46.534999999999997</v>
      </c>
      <c r="AL174" s="403">
        <f t="shared" ref="AL174:AL205" ca="1" si="110">IF($AE174="N",ROUND(Z174,3),IF($AE174="E",ROUNDUP(Z174/2080,3),"check"))</f>
        <v>49.189</v>
      </c>
    </row>
    <row r="175" spans="1:39" ht="15" hidden="1" customHeight="1">
      <c r="A175" s="259" t="s">
        <v>16</v>
      </c>
      <c r="B175" s="259" t="s">
        <v>130</v>
      </c>
      <c r="C175" s="259">
        <v>39</v>
      </c>
      <c r="D175" s="260" t="s">
        <v>131</v>
      </c>
      <c r="E175" s="265">
        <v>423</v>
      </c>
      <c r="F175" s="262">
        <v>9</v>
      </c>
      <c r="G175" s="285">
        <f t="shared" ca="1" si="84"/>
        <v>74353.929823740036</v>
      </c>
      <c r="H175" s="285">
        <f t="shared" ca="1" si="85"/>
        <v>78269.23859736968</v>
      </c>
      <c r="I175" s="285">
        <f t="shared" ca="1" si="86"/>
        <v>82400.012476466334</v>
      </c>
      <c r="J175" s="285">
        <f t="shared" ca="1" si="87"/>
        <v>86703.158439936626</v>
      </c>
      <c r="K175" s="285">
        <f t="shared" ca="1" si="88"/>
        <v>91267.940602902629</v>
      </c>
      <c r="L175" s="285">
        <f t="shared" ca="1" si="89"/>
        <v>96790.003448729301</v>
      </c>
      <c r="M175" s="285">
        <f t="shared" ca="1" si="90"/>
        <v>102315.14436749126</v>
      </c>
      <c r="N175" s="285"/>
      <c r="P175" s="409" t="str">
        <f t="shared" si="102"/>
        <v>06059C</v>
      </c>
      <c r="Q175" s="397" t="s">
        <v>826</v>
      </c>
      <c r="R175" s="409" t="str">
        <f t="shared" si="91"/>
        <v>Legal Analyst Police Conduct Review</v>
      </c>
      <c r="S175" s="397">
        <f t="shared" si="101"/>
        <v>39</v>
      </c>
      <c r="T175" s="394" cm="1">
        <f t="array" aca="1" ref="T175" ca="1">IF($Q175="Y",VLOOKUP($P175,INDIRECT($Q$3),T$5,0)*INDIRECT($P$2),VLOOKUP($P175,INDIRECT($Q$3),T$5,0))</f>
        <v>74353.929823740036</v>
      </c>
      <c r="U175" s="394" cm="1">
        <f t="array" aca="1" ref="U175" ca="1">IF($Q175="Y",VLOOKUP($P175,INDIRECT($Q$3),U$5,0)*INDIRECT($P$2),VLOOKUP($P175,INDIRECT($Q$3),U$5,0))</f>
        <v>78269.23859736968</v>
      </c>
      <c r="V175" s="394" cm="1">
        <f t="array" aca="1" ref="V175" ca="1">IF($Q175="Y",VLOOKUP($P175,INDIRECT($Q$3),V$5,0)*INDIRECT($P$2),VLOOKUP($P175,INDIRECT($Q$3),V$5,0))</f>
        <v>82400.012476466334</v>
      </c>
      <c r="W175" s="394" cm="1">
        <f t="array" aca="1" ref="W175" ca="1">IF($Q175="Y",VLOOKUP($P175,INDIRECT($Q$3),W$5,0)*INDIRECT($P$2),VLOOKUP($P175,INDIRECT($Q$3),W$5,0))</f>
        <v>86703.158439936626</v>
      </c>
      <c r="X175" s="394" cm="1">
        <f t="array" aca="1" ref="X175" ca="1">IF($Q175="Y",VLOOKUP($P175,INDIRECT($Q$3),X$5,0)*INDIRECT($P$2),VLOOKUP($P175,INDIRECT($Q$3),X$5,0))</f>
        <v>91267.940602902629</v>
      </c>
      <c r="Y175" s="394" cm="1">
        <f t="array" aca="1" ref="Y175" ca="1">IF($Q175="Y",VLOOKUP($P175,INDIRECT($Q$3),Y$5,0)*INDIRECT($P$2),VLOOKUP($P175,INDIRECT($Q$3),Y$5,0))</f>
        <v>96790.003448729301</v>
      </c>
      <c r="Z175" s="394" cm="1">
        <f t="array" aca="1" ref="Z175" ca="1">IF($Q175="Y",VLOOKUP($P175,INDIRECT($Q$3),Z$5,0)*INDIRECT($P$2),VLOOKUP($P175,INDIRECT($Q$3),Z$5,0))</f>
        <v>102315.14436749126</v>
      </c>
      <c r="AA175" s="406" t="str">
        <f t="shared" si="103"/>
        <v>06059C</v>
      </c>
      <c r="AB175" s="406" t="str">
        <f t="shared" si="105"/>
        <v>Y</v>
      </c>
      <c r="AC175" s="412" t="str">
        <f t="shared" si="82"/>
        <v>Legal Analyst Police Conduct Review</v>
      </c>
      <c r="AD175" s="406">
        <f t="shared" si="100"/>
        <v>39</v>
      </c>
      <c r="AE175" s="398" t="str">
        <f t="shared" si="104"/>
        <v>E</v>
      </c>
      <c r="AF175" s="403">
        <f t="shared" ca="1" si="106"/>
        <v>35.747999999999998</v>
      </c>
      <c r="AG175" s="403">
        <f t="shared" ref="AG175:AG206" ca="1" si="111">IF($AE175="N",ROUND(U175,3),IF($AE175="E",ROUNDUP(U175/2080,3),"check"))</f>
        <v>37.629999999999995</v>
      </c>
      <c r="AH175" s="403">
        <f t="shared" ca="1" si="107"/>
        <v>39.616</v>
      </c>
      <c r="AI175" s="403">
        <f t="shared" ca="1" si="108"/>
        <v>41.684999999999995</v>
      </c>
      <c r="AJ175" s="403">
        <f t="shared" ca="1" si="109"/>
        <v>43.878999999999998</v>
      </c>
      <c r="AK175" s="403">
        <f t="shared" ref="AK175:AK206" ca="1" si="112">IF($AE175="N",ROUND(Y175,3),IF($AE175="E",ROUNDUP(Y175/2080,3),"check"))</f>
        <v>46.533999999999999</v>
      </c>
      <c r="AL175" s="403">
        <f t="shared" ca="1" si="110"/>
        <v>49.19</v>
      </c>
    </row>
    <row r="176" spans="1:39" ht="15" hidden="1" customHeight="1">
      <c r="A176" s="259" t="s">
        <v>16</v>
      </c>
      <c r="B176" s="457" t="s">
        <v>52</v>
      </c>
      <c r="C176" s="259">
        <v>99</v>
      </c>
      <c r="D176" s="260" t="s">
        <v>892</v>
      </c>
      <c r="E176" s="265">
        <v>420</v>
      </c>
      <c r="F176" s="262">
        <v>9</v>
      </c>
      <c r="G176" s="285">
        <f t="shared" ca="1" si="84"/>
        <v>74353.218788891987</v>
      </c>
      <c r="H176" s="285">
        <f t="shared" ca="1" si="85"/>
        <v>78268.881540909177</v>
      </c>
      <c r="I176" s="285">
        <f t="shared" ca="1" si="86"/>
        <v>82400.603466469896</v>
      </c>
      <c r="J176" s="285">
        <f t="shared" ca="1" si="87"/>
        <v>86702.505888474348</v>
      </c>
      <c r="K176" s="285">
        <f t="shared" ca="1" si="88"/>
        <v>91267.820558058171</v>
      </c>
      <c r="L176" s="285">
        <f t="shared" ca="1" si="89"/>
        <v>96790.831592555871</v>
      </c>
      <c r="M176" s="285">
        <f t="shared" ca="1" si="90"/>
        <v>102312.6352406599</v>
      </c>
      <c r="N176" s="285"/>
      <c r="P176" s="409" t="str">
        <f t="shared" si="102"/>
        <v>01875C</v>
      </c>
      <c r="Q176" s="397" t="s">
        <v>826</v>
      </c>
      <c r="R176" s="409" t="str">
        <f t="shared" si="91"/>
        <v>Legislative Business Analyst</v>
      </c>
      <c r="S176" s="397">
        <f t="shared" si="101"/>
        <v>99</v>
      </c>
      <c r="T176" s="394" cm="1">
        <f t="array" aca="1" ref="T176" ca="1">IF($Q176="Y",VLOOKUP($P176,INDIRECT($Q$3),T$5,0)*INDIRECT($P$2),VLOOKUP($P176,INDIRECT($Q$3),T$5,0))</f>
        <v>74353.218788891987</v>
      </c>
      <c r="U176" s="394" cm="1">
        <f t="array" aca="1" ref="U176" ca="1">IF($Q176="Y",VLOOKUP($P176,INDIRECT($Q$3),U$5,0)*INDIRECT($P$2),VLOOKUP($P176,INDIRECT($Q$3),U$5,0))</f>
        <v>78268.881540909177</v>
      </c>
      <c r="V176" s="394" cm="1">
        <f t="array" aca="1" ref="V176" ca="1">IF($Q176="Y",VLOOKUP($P176,INDIRECT($Q$3),V$5,0)*INDIRECT($P$2),VLOOKUP($P176,INDIRECT($Q$3),V$5,0))</f>
        <v>82400.603466469896</v>
      </c>
      <c r="W176" s="394" cm="1">
        <f t="array" aca="1" ref="W176" ca="1">IF($Q176="Y",VLOOKUP($P176,INDIRECT($Q$3),W$5,0)*INDIRECT($P$2),VLOOKUP($P176,INDIRECT($Q$3),W$5,0))</f>
        <v>86702.505888474348</v>
      </c>
      <c r="X176" s="394" cm="1">
        <f t="array" aca="1" ref="X176" ca="1">IF($Q176="Y",VLOOKUP($P176,INDIRECT($Q$3),X$5,0)*INDIRECT($P$2),VLOOKUP($P176,INDIRECT($Q$3),X$5,0))</f>
        <v>91267.820558058171</v>
      </c>
      <c r="Y176" s="394" cm="1">
        <f t="array" aca="1" ref="Y176" ca="1">IF($Q176="Y",VLOOKUP($P176,INDIRECT($Q$3),Y$5,0)*INDIRECT($P$2),VLOOKUP($P176,INDIRECT($Q$3),Y$5,0))</f>
        <v>96790.831592555871</v>
      </c>
      <c r="Z176" s="394" cm="1">
        <f t="array" aca="1" ref="Z176" ca="1">IF($Q176="Y",VLOOKUP($P176,INDIRECT($Q$3),Z$5,0)*INDIRECT($P$2),VLOOKUP($P176,INDIRECT($Q$3),Z$5,0))</f>
        <v>102312.6352406599</v>
      </c>
      <c r="AA176" s="406" t="str">
        <f t="shared" si="103"/>
        <v>01875C</v>
      </c>
      <c r="AB176" s="406" t="str">
        <f t="shared" si="105"/>
        <v>Y</v>
      </c>
      <c r="AC176" s="412" t="str">
        <f t="shared" si="82"/>
        <v>Legislative Business Analyst</v>
      </c>
      <c r="AD176" s="406">
        <f t="shared" si="100"/>
        <v>99</v>
      </c>
      <c r="AE176" s="398" t="str">
        <f t="shared" si="104"/>
        <v>E</v>
      </c>
      <c r="AF176" s="403">
        <f t="shared" ca="1" si="106"/>
        <v>35.747</v>
      </c>
      <c r="AG176" s="403">
        <f t="shared" ca="1" si="111"/>
        <v>37.629999999999995</v>
      </c>
      <c r="AH176" s="403">
        <f t="shared" ca="1" si="107"/>
        <v>39.616</v>
      </c>
      <c r="AI176" s="403">
        <f t="shared" ca="1" si="108"/>
        <v>41.683999999999997</v>
      </c>
      <c r="AJ176" s="403">
        <f t="shared" ca="1" si="109"/>
        <v>43.878999999999998</v>
      </c>
      <c r="AK176" s="403">
        <f t="shared" ca="1" si="112"/>
        <v>46.534999999999997</v>
      </c>
      <c r="AL176" s="403">
        <f t="shared" ca="1" si="110"/>
        <v>49.189</v>
      </c>
    </row>
    <row r="177" spans="1:38" ht="15" hidden="1" customHeight="1">
      <c r="A177" s="259" t="s">
        <v>16</v>
      </c>
      <c r="B177" s="259" t="s">
        <v>144</v>
      </c>
      <c r="C177" s="259">
        <v>65</v>
      </c>
      <c r="D177" s="260" t="s">
        <v>448</v>
      </c>
      <c r="E177" s="265">
        <v>508</v>
      </c>
      <c r="F177" s="262">
        <v>11</v>
      </c>
      <c r="G177" s="285">
        <f t="shared" ca="1" si="84"/>
        <v>86912.467399533169</v>
      </c>
      <c r="H177" s="285">
        <f t="shared" ca="1" si="85"/>
        <v>91480.327635434413</v>
      </c>
      <c r="I177" s="285">
        <f t="shared" ca="1" si="86"/>
        <v>96266.731049737937</v>
      </c>
      <c r="J177" s="285">
        <f t="shared" ca="1" si="87"/>
        <v>101357.86368463057</v>
      </c>
      <c r="K177" s="285">
        <f t="shared" ca="1" si="88"/>
        <v>106673.69564379592</v>
      </c>
      <c r="L177" s="285">
        <f t="shared" ca="1" si="89"/>
        <v>113146.37034555506</v>
      </c>
      <c r="M177" s="285">
        <f t="shared" ca="1" si="90"/>
        <v>119619.04504731408</v>
      </c>
      <c r="N177" s="285"/>
      <c r="P177" s="409" t="str">
        <f t="shared" si="102"/>
        <v>07165C</v>
      </c>
      <c r="Q177" s="397" t="s">
        <v>826</v>
      </c>
      <c r="R177" s="409" t="str">
        <f t="shared" si="91"/>
        <v>Loan Portfolio Specialist</v>
      </c>
      <c r="S177" s="397">
        <f t="shared" si="101"/>
        <v>65</v>
      </c>
      <c r="T177" s="394" cm="1">
        <f t="array" aca="1" ref="T177" ca="1">IF($Q177="Y",VLOOKUP($P177,INDIRECT($Q$3),T$5,0)*INDIRECT($P$2),VLOOKUP($P177,INDIRECT($Q$3),T$5,0))</f>
        <v>86912.467399533169</v>
      </c>
      <c r="U177" s="394" cm="1">
        <f t="array" aca="1" ref="U177" ca="1">IF($Q177="Y",VLOOKUP($P177,INDIRECT($Q$3),U$5,0)*INDIRECT($P$2),VLOOKUP($P177,INDIRECT($Q$3),U$5,0))</f>
        <v>91480.327635434413</v>
      </c>
      <c r="V177" s="394" cm="1">
        <f t="array" aca="1" ref="V177" ca="1">IF($Q177="Y",VLOOKUP($P177,INDIRECT($Q$3),V$5,0)*INDIRECT($P$2),VLOOKUP($P177,INDIRECT($Q$3),V$5,0))</f>
        <v>96266.731049737937</v>
      </c>
      <c r="W177" s="394" cm="1">
        <f t="array" aca="1" ref="W177" ca="1">IF($Q177="Y",VLOOKUP($P177,INDIRECT($Q$3),W$5,0)*INDIRECT($P$2),VLOOKUP($P177,INDIRECT($Q$3),W$5,0))</f>
        <v>101357.86368463057</v>
      </c>
      <c r="X177" s="394" cm="1">
        <f t="array" aca="1" ref="X177" ca="1">IF($Q177="Y",VLOOKUP($P177,INDIRECT($Q$3),X$5,0)*INDIRECT($P$2),VLOOKUP($P177,INDIRECT($Q$3),X$5,0))</f>
        <v>106673.69564379592</v>
      </c>
      <c r="Y177" s="394" cm="1">
        <f t="array" aca="1" ref="Y177" ca="1">IF($Q177="Y",VLOOKUP($P177,INDIRECT($Q$3),Y$5,0)*INDIRECT($P$2),VLOOKUP($P177,INDIRECT($Q$3),Y$5,0))</f>
        <v>113146.37034555506</v>
      </c>
      <c r="Z177" s="394" cm="1">
        <f t="array" aca="1" ref="Z177" ca="1">IF($Q177="Y",VLOOKUP($P177,INDIRECT($Q$3),Z$5,0)*INDIRECT($P$2),VLOOKUP($P177,INDIRECT($Q$3),Z$5,0))</f>
        <v>119619.04504731408</v>
      </c>
      <c r="AA177" s="406" t="str">
        <f t="shared" si="103"/>
        <v>07165C</v>
      </c>
      <c r="AB177" s="406" t="str">
        <f t="shared" si="105"/>
        <v>Y</v>
      </c>
      <c r="AC177" s="412" t="str">
        <f t="shared" si="82"/>
        <v>Loan Portfolio Specialist</v>
      </c>
      <c r="AD177" s="406">
        <f t="shared" si="100"/>
        <v>65</v>
      </c>
      <c r="AE177" s="398" t="str">
        <f t="shared" si="104"/>
        <v>E</v>
      </c>
      <c r="AF177" s="403">
        <f t="shared" ca="1" si="106"/>
        <v>41.784999999999997</v>
      </c>
      <c r="AG177" s="403">
        <f t="shared" ca="1" si="111"/>
        <v>43.980999999999995</v>
      </c>
      <c r="AH177" s="403">
        <f t="shared" ca="1" si="107"/>
        <v>46.282999999999994</v>
      </c>
      <c r="AI177" s="403">
        <f t="shared" ca="1" si="108"/>
        <v>48.73</v>
      </c>
      <c r="AJ177" s="403">
        <f t="shared" ca="1" si="109"/>
        <v>51.285999999999994</v>
      </c>
      <c r="AK177" s="403">
        <f t="shared" ca="1" si="112"/>
        <v>54.397999999999996</v>
      </c>
      <c r="AL177" s="403">
        <f t="shared" ca="1" si="110"/>
        <v>57.51</v>
      </c>
    </row>
    <row r="178" spans="1:38" ht="15" hidden="1" customHeight="1">
      <c r="A178" s="259" t="s">
        <v>16</v>
      </c>
      <c r="B178" s="259" t="s">
        <v>132</v>
      </c>
      <c r="C178" s="259">
        <v>51</v>
      </c>
      <c r="D178" s="260" t="s">
        <v>784</v>
      </c>
      <c r="E178" s="265">
        <v>458</v>
      </c>
      <c r="F178" s="262">
        <v>10</v>
      </c>
      <c r="G178" s="285">
        <f t="shared" ca="1" si="84"/>
        <v>81245.735125750041</v>
      </c>
      <c r="H178" s="285">
        <f t="shared" ca="1" si="85"/>
        <v>85330.337910818082</v>
      </c>
      <c r="I178" s="285">
        <f t="shared" si="86"/>
        <v>89941.7</v>
      </c>
      <c r="J178" s="285">
        <f t="shared" ca="1" si="87"/>
        <v>94555.3224977426</v>
      </c>
      <c r="K178" s="285">
        <f t="shared" ca="1" si="88"/>
        <v>99384.818933139526</v>
      </c>
      <c r="L178" s="285">
        <f t="shared" si="89"/>
        <v>105433</v>
      </c>
      <c r="M178" s="285">
        <f t="shared" ca="1" si="90"/>
        <v>111479.4736243621</v>
      </c>
      <c r="N178" s="285"/>
      <c r="P178" s="409" t="str">
        <f t="shared" si="102"/>
        <v>06478C</v>
      </c>
      <c r="Q178" s="397" t="s">
        <v>826</v>
      </c>
      <c r="R178" s="409" t="str">
        <f t="shared" si="91"/>
        <v>Management Analyst I</v>
      </c>
      <c r="S178" s="397">
        <f t="shared" si="101"/>
        <v>51</v>
      </c>
      <c r="T178" s="394" cm="1">
        <f t="array" aca="1" ref="T178" ca="1">IF($Q178="Y",VLOOKUP($P178,INDIRECT($Q$3),T$5,0)*INDIRECT($P$2),VLOOKUP($P178,INDIRECT($Q$3),T$5,0))</f>
        <v>81245.735125750041</v>
      </c>
      <c r="U178" s="394" cm="1">
        <f t="array" aca="1" ref="U178" ca="1">IF($Q178="Y",VLOOKUP($P178,INDIRECT($Q$3),U$5,0)*INDIRECT($P$2),VLOOKUP($P178,INDIRECT($Q$3),U$5,0))</f>
        <v>85330.337910818082</v>
      </c>
      <c r="V178" s="463">
        <v>89941.7</v>
      </c>
      <c r="W178" s="394" cm="1">
        <f t="array" aca="1" ref="W178" ca="1">IF($Q178="Y",VLOOKUP($P178,INDIRECT($Q$3),W$5,0)*INDIRECT($P$2),VLOOKUP($P178,INDIRECT($Q$3),W$5,0))</f>
        <v>94555.3224977426</v>
      </c>
      <c r="X178" s="394" cm="1">
        <f t="array" aca="1" ref="X178" ca="1">IF($Q178="Y",VLOOKUP($P178,INDIRECT($Q$3),X$5,0)*INDIRECT($P$2),VLOOKUP($P178,INDIRECT($Q$3),X$5,0))</f>
        <v>99384.818933139526</v>
      </c>
      <c r="Y178" s="463">
        <v>105433</v>
      </c>
      <c r="Z178" s="394" cm="1">
        <f t="array" aca="1" ref="Z178" ca="1">IF($Q178="Y",VLOOKUP($P178,INDIRECT($Q$3),Z$5,0)*INDIRECT($P$2),VLOOKUP($P178,INDIRECT($Q$3),Z$5,0))</f>
        <v>111479.4736243621</v>
      </c>
      <c r="AA178" s="406" t="str">
        <f t="shared" si="103"/>
        <v>06478C</v>
      </c>
      <c r="AB178" s="406" t="str">
        <f t="shared" si="105"/>
        <v>Y</v>
      </c>
      <c r="AC178" s="412" t="str">
        <f t="shared" si="82"/>
        <v>Management Analyst I</v>
      </c>
      <c r="AD178" s="406">
        <f t="shared" si="100"/>
        <v>51</v>
      </c>
      <c r="AE178" s="398" t="str">
        <f t="shared" si="104"/>
        <v>E</v>
      </c>
      <c r="AF178" s="403">
        <f t="shared" ca="1" si="106"/>
        <v>39.061</v>
      </c>
      <c r="AG178" s="403">
        <f t="shared" ca="1" si="111"/>
        <v>41.024999999999999</v>
      </c>
      <c r="AH178" s="403">
        <f t="shared" si="107"/>
        <v>43.241999999999997</v>
      </c>
      <c r="AI178" s="403">
        <f t="shared" ca="1" si="108"/>
        <v>45.46</v>
      </c>
      <c r="AJ178" s="403">
        <f t="shared" ca="1" si="109"/>
        <v>47.781999999999996</v>
      </c>
      <c r="AK178" s="403">
        <f t="shared" si="112"/>
        <v>50.689</v>
      </c>
      <c r="AL178" s="403">
        <f t="shared" ca="1" si="110"/>
        <v>53.595999999999997</v>
      </c>
    </row>
    <row r="179" spans="1:38" ht="15" hidden="1" customHeight="1">
      <c r="A179" s="259" t="s">
        <v>16</v>
      </c>
      <c r="B179" s="259" t="s">
        <v>136</v>
      </c>
      <c r="C179" s="259">
        <v>98</v>
      </c>
      <c r="D179" s="260" t="s">
        <v>137</v>
      </c>
      <c r="E179" s="265">
        <v>528</v>
      </c>
      <c r="F179" s="262">
        <v>11</v>
      </c>
      <c r="G179" s="285">
        <f t="shared" ca="1" si="84"/>
        <v>88818.681031454224</v>
      </c>
      <c r="H179" s="285">
        <f t="shared" ca="1" si="85"/>
        <v>93493.504301855137</v>
      </c>
      <c r="I179" s="285">
        <f t="shared" ca="1" si="86"/>
        <v>98413.98241707198</v>
      </c>
      <c r="J179" s="285">
        <f t="shared" ca="1" si="87"/>
        <v>103593.43112062258</v>
      </c>
      <c r="K179" s="285">
        <f t="shared" ca="1" si="88"/>
        <v>109045.17231217075</v>
      </c>
      <c r="L179" s="285">
        <f t="shared" ca="1" si="89"/>
        <v>114961.22511244551</v>
      </c>
      <c r="M179" s="285">
        <f t="shared" ca="1" si="90"/>
        <v>120877.27791272022</v>
      </c>
      <c r="N179" s="285"/>
      <c r="P179" s="409" t="str">
        <f t="shared" si="102"/>
        <v>06639C</v>
      </c>
      <c r="Q179" s="397" t="s">
        <v>826</v>
      </c>
      <c r="R179" s="409" t="str">
        <f t="shared" si="91"/>
        <v>Manager Continuous Improvement</v>
      </c>
      <c r="S179" s="397">
        <f t="shared" si="101"/>
        <v>98</v>
      </c>
      <c r="T179" s="394" cm="1">
        <f t="array" aca="1" ref="T179" ca="1">IF($Q179="Y",VLOOKUP($P179,INDIRECT($Q$3),T$5,0)*INDIRECT($P$2),VLOOKUP($P179,INDIRECT($Q$3),T$5,0))</f>
        <v>88818.681031454224</v>
      </c>
      <c r="U179" s="394" cm="1">
        <f t="array" aca="1" ref="U179" ca="1">IF($Q179="Y",VLOOKUP($P179,INDIRECT($Q$3),U$5,0)*INDIRECT($P$2),VLOOKUP($P179,INDIRECT($Q$3),U$5,0))</f>
        <v>93493.504301855137</v>
      </c>
      <c r="V179" s="394" cm="1">
        <f t="array" aca="1" ref="V179" ca="1">IF($Q179="Y",VLOOKUP($P179,INDIRECT($Q$3),V$5,0)*INDIRECT($P$2),VLOOKUP($P179,INDIRECT($Q$3),V$5,0))</f>
        <v>98413.98241707198</v>
      </c>
      <c r="W179" s="394" cm="1">
        <f t="array" aca="1" ref="W179" ca="1">IF($Q179="Y",VLOOKUP($P179,INDIRECT($Q$3),W$5,0)*INDIRECT($P$2),VLOOKUP($P179,INDIRECT($Q$3),W$5,0))</f>
        <v>103593.43112062258</v>
      </c>
      <c r="X179" s="394" cm="1">
        <f t="array" aca="1" ref="X179" ca="1">IF($Q179="Y",VLOOKUP($P179,INDIRECT($Q$3),X$5,0)*INDIRECT($P$2),VLOOKUP($P179,INDIRECT($Q$3),X$5,0))</f>
        <v>109045.17231217075</v>
      </c>
      <c r="Y179" s="394" cm="1">
        <f t="array" aca="1" ref="Y179" ca="1">IF($Q179="Y",VLOOKUP($P179,INDIRECT($Q$3),Y$5,0)*INDIRECT($P$2),VLOOKUP($P179,INDIRECT($Q$3),Y$5,0))</f>
        <v>114961.22511244551</v>
      </c>
      <c r="Z179" s="394" cm="1">
        <f t="array" aca="1" ref="Z179" ca="1">IF($Q179="Y",VLOOKUP($P179,INDIRECT($Q$3),Z$5,0)*INDIRECT($P$2),VLOOKUP($P179,INDIRECT($Q$3),Z$5,0))</f>
        <v>120877.27791272022</v>
      </c>
      <c r="AA179" s="406" t="str">
        <f t="shared" si="103"/>
        <v>06639C</v>
      </c>
      <c r="AB179" s="406" t="str">
        <f t="shared" si="105"/>
        <v>Y</v>
      </c>
      <c r="AC179" s="412" t="str">
        <f t="shared" si="82"/>
        <v>Manager Continuous Improvement</v>
      </c>
      <c r="AD179" s="406">
        <f t="shared" si="100"/>
        <v>98</v>
      </c>
      <c r="AE179" s="398" t="str">
        <f t="shared" si="104"/>
        <v>E</v>
      </c>
      <c r="AF179" s="403">
        <f t="shared" ca="1" si="106"/>
        <v>42.701999999999998</v>
      </c>
      <c r="AG179" s="403">
        <f t="shared" ca="1" si="111"/>
        <v>44.948999999999998</v>
      </c>
      <c r="AH179" s="403">
        <f t="shared" ca="1" si="107"/>
        <v>47.314999999999998</v>
      </c>
      <c r="AI179" s="403">
        <f t="shared" ca="1" si="108"/>
        <v>49.805</v>
      </c>
      <c r="AJ179" s="403">
        <f t="shared" ca="1" si="109"/>
        <v>52.425999999999995</v>
      </c>
      <c r="AK179" s="403">
        <f t="shared" ca="1" si="112"/>
        <v>55.269999999999996</v>
      </c>
      <c r="AL179" s="403">
        <f t="shared" ca="1" si="110"/>
        <v>58.114999999999995</v>
      </c>
    </row>
    <row r="180" spans="1:38" ht="15" hidden="1" customHeight="1">
      <c r="A180" s="259" t="s">
        <v>16</v>
      </c>
      <c r="B180" s="259" t="s">
        <v>433</v>
      </c>
      <c r="C180" s="259">
        <v>60</v>
      </c>
      <c r="D180" s="260" t="s">
        <v>427</v>
      </c>
      <c r="E180" s="265">
        <v>473</v>
      </c>
      <c r="F180" s="262">
        <v>10</v>
      </c>
      <c r="G180" s="285">
        <f t="shared" ca="1" si="84"/>
        <v>83154.720738085642</v>
      </c>
      <c r="H180" s="285">
        <f t="shared" ca="1" si="85"/>
        <v>87335.535841020581</v>
      </c>
      <c r="I180" s="285">
        <f t="shared" ca="1" si="86"/>
        <v>92055.26526069222</v>
      </c>
      <c r="J180" s="285">
        <f t="shared" ca="1" si="87"/>
        <v>96777.411336492718</v>
      </c>
      <c r="K180" s="285">
        <f t="shared" ca="1" si="88"/>
        <v>101720.68085779212</v>
      </c>
      <c r="L180" s="285">
        <f t="shared" ca="1" si="89"/>
        <v>107909.7383843975</v>
      </c>
      <c r="M180" s="285">
        <f t="shared" ca="1" si="90"/>
        <v>114098.80535567745</v>
      </c>
      <c r="N180" s="285"/>
      <c r="P180" s="409" t="str">
        <f t="shared" si="102"/>
        <v>07084C</v>
      </c>
      <c r="Q180" s="397" t="s">
        <v>826</v>
      </c>
      <c r="R180" s="409" t="str">
        <f t="shared" si="91"/>
        <v xml:space="preserve">Media Relations Coordinator </v>
      </c>
      <c r="S180" s="397">
        <f t="shared" si="101"/>
        <v>60</v>
      </c>
      <c r="T180" s="394" cm="1">
        <f t="array" aca="1" ref="T180" ca="1">IF($Q180="Y",VLOOKUP($P180,INDIRECT($Q$3),T$5,0)*INDIRECT($P$2),VLOOKUP($P180,INDIRECT($Q$3),T$5,0))</f>
        <v>83154.720738085642</v>
      </c>
      <c r="U180" s="394" cm="1">
        <f t="array" aca="1" ref="U180" ca="1">IF($Q180="Y",VLOOKUP($P180,INDIRECT($Q$3),U$5,0)*INDIRECT($P$2),VLOOKUP($P180,INDIRECT($Q$3),U$5,0))</f>
        <v>87335.535841020581</v>
      </c>
      <c r="V180" s="394" cm="1">
        <f t="array" aca="1" ref="V180" ca="1">IF($Q180="Y",VLOOKUP($P180,INDIRECT($Q$3),V$5,0)*INDIRECT($P$2),VLOOKUP($P180,INDIRECT($Q$3),V$5,0))</f>
        <v>92055.26526069222</v>
      </c>
      <c r="W180" s="394" cm="1">
        <f t="array" aca="1" ref="W180" ca="1">IF($Q180="Y",VLOOKUP($P180,INDIRECT($Q$3),W$5,0)*INDIRECT($P$2),VLOOKUP($P180,INDIRECT($Q$3),W$5,0))</f>
        <v>96777.411336492718</v>
      </c>
      <c r="X180" s="394" cm="1">
        <f t="array" aca="1" ref="X180" ca="1">IF($Q180="Y",VLOOKUP($P180,INDIRECT($Q$3),X$5,0)*INDIRECT($P$2),VLOOKUP($P180,INDIRECT($Q$3),X$5,0))</f>
        <v>101720.68085779212</v>
      </c>
      <c r="Y180" s="394" cm="1">
        <f t="array" aca="1" ref="Y180" ca="1">IF($Q180="Y",VLOOKUP($P180,INDIRECT($Q$3),Y$5,0)*INDIRECT($P$2),VLOOKUP($P180,INDIRECT($Q$3),Y$5,0))</f>
        <v>107909.7383843975</v>
      </c>
      <c r="Z180" s="394" cm="1">
        <f t="array" aca="1" ref="Z180" ca="1">IF($Q180="Y",VLOOKUP($P180,INDIRECT($Q$3),Z$5,0)*INDIRECT($P$2),VLOOKUP($P180,INDIRECT($Q$3),Z$5,0))</f>
        <v>114098.80535567745</v>
      </c>
      <c r="AA180" s="406" t="str">
        <f t="shared" si="103"/>
        <v>07084C</v>
      </c>
      <c r="AB180" s="406" t="str">
        <f t="shared" si="105"/>
        <v>Y</v>
      </c>
      <c r="AC180" s="412" t="str">
        <f t="shared" si="82"/>
        <v xml:space="preserve">Media Relations Coordinator </v>
      </c>
      <c r="AD180" s="406">
        <f t="shared" si="100"/>
        <v>60</v>
      </c>
      <c r="AE180" s="398" t="str">
        <f t="shared" si="104"/>
        <v>E</v>
      </c>
      <c r="AF180" s="403">
        <f t="shared" ca="1" si="106"/>
        <v>39.978999999999999</v>
      </c>
      <c r="AG180" s="403">
        <f t="shared" ca="1" si="111"/>
        <v>41.988999999999997</v>
      </c>
      <c r="AH180" s="403">
        <f t="shared" ca="1" si="107"/>
        <v>44.257999999999996</v>
      </c>
      <c r="AI180" s="403">
        <f t="shared" ca="1" si="108"/>
        <v>46.527999999999999</v>
      </c>
      <c r="AJ180" s="403">
        <f t="shared" ca="1" si="109"/>
        <v>48.905000000000001</v>
      </c>
      <c r="AK180" s="403">
        <f t="shared" ca="1" si="112"/>
        <v>51.879999999999995</v>
      </c>
      <c r="AL180" s="403">
        <f t="shared" ca="1" si="110"/>
        <v>54.855999999999995</v>
      </c>
    </row>
    <row r="181" spans="1:38" ht="15" hidden="1" customHeight="1">
      <c r="A181" s="256" t="s">
        <v>16</v>
      </c>
      <c r="B181" s="256" t="s">
        <v>140</v>
      </c>
      <c r="C181" s="256">
        <v>29</v>
      </c>
      <c r="D181" s="276" t="s">
        <v>141</v>
      </c>
      <c r="E181" s="277">
        <v>365</v>
      </c>
      <c r="F181" s="278">
        <v>8</v>
      </c>
      <c r="G181" s="380">
        <f t="shared" ca="1" si="84"/>
        <v>66489.453474193098</v>
      </c>
      <c r="H181" s="380">
        <f t="shared" ca="1" si="85"/>
        <v>70136.969902456549</v>
      </c>
      <c r="I181" s="380">
        <f t="shared" ca="1" si="86"/>
        <v>73781.408257784758</v>
      </c>
      <c r="J181" s="380">
        <f t="shared" ca="1" si="87"/>
        <v>77644.389791515219</v>
      </c>
      <c r="K181" s="380">
        <f t="shared" ca="1" si="88"/>
        <v>81772.085597676676</v>
      </c>
      <c r="L181" s="380">
        <f t="shared" ca="1" si="89"/>
        <v>86895.441505419934</v>
      </c>
      <c r="M181" s="380">
        <f t="shared" ca="1" si="90"/>
        <v>92018.797413163164</v>
      </c>
      <c r="N181" s="380" t="s">
        <v>633</v>
      </c>
      <c r="P181" s="409" t="str">
        <f t="shared" si="102"/>
        <v>07099C</v>
      </c>
      <c r="Q181" s="397" t="s">
        <v>826</v>
      </c>
      <c r="R181" s="409" t="str">
        <f t="shared" si="91"/>
        <v>Medical Processes Coordinator</v>
      </c>
      <c r="S181" s="397">
        <f t="shared" si="101"/>
        <v>29</v>
      </c>
      <c r="T181" s="394" cm="1">
        <f t="array" aca="1" ref="T181" ca="1">IF($Q181="Y",VLOOKUP($P181,INDIRECT($Q$3),T$5,0)*INDIRECT($P$2),VLOOKUP($P181,INDIRECT($Q$3),T$5,0))</f>
        <v>66489.453474193098</v>
      </c>
      <c r="U181" s="394" cm="1">
        <f t="array" aca="1" ref="U181" ca="1">IF($Q181="Y",VLOOKUP($P181,INDIRECT($Q$3),U$5,0)*INDIRECT($P$2),VLOOKUP($P181,INDIRECT($Q$3),U$5,0))</f>
        <v>70136.969902456549</v>
      </c>
      <c r="V181" s="394" cm="1">
        <f t="array" aca="1" ref="V181" ca="1">IF($Q181="Y",VLOOKUP($P181,INDIRECT($Q$3),V$5,0)*INDIRECT($P$2),VLOOKUP($P181,INDIRECT($Q$3),V$5,0))</f>
        <v>73781.408257784758</v>
      </c>
      <c r="W181" s="394" cm="1">
        <f t="array" aca="1" ref="W181" ca="1">IF($Q181="Y",VLOOKUP($P181,INDIRECT($Q$3),W$5,0)*INDIRECT($P$2),VLOOKUP($P181,INDIRECT($Q$3),W$5,0))</f>
        <v>77644.389791515219</v>
      </c>
      <c r="X181" s="394" cm="1">
        <f t="array" aca="1" ref="X181" ca="1">IF($Q181="Y",VLOOKUP($P181,INDIRECT($Q$3),X$5,0)*INDIRECT($P$2),VLOOKUP($P181,INDIRECT($Q$3),X$5,0))</f>
        <v>81772.085597676676</v>
      </c>
      <c r="Y181" s="394" cm="1">
        <f t="array" aca="1" ref="Y181" ca="1">IF($Q181="Y",VLOOKUP($P181,INDIRECT($Q$3),Y$5,0)*INDIRECT($P$2),VLOOKUP($P181,INDIRECT($Q$3),Y$5,0))</f>
        <v>86895.441505419934</v>
      </c>
      <c r="Z181" s="394" cm="1">
        <f t="array" aca="1" ref="Z181" ca="1">IF($Q181="Y",VLOOKUP($P181,INDIRECT($Q$3),Z$5,0)*INDIRECT($P$2),VLOOKUP($P181,INDIRECT($Q$3),Z$5,0))</f>
        <v>92018.797413163164</v>
      </c>
      <c r="AA181" s="406" t="str">
        <f t="shared" si="103"/>
        <v>07099C</v>
      </c>
      <c r="AB181" s="406" t="str">
        <f t="shared" si="105"/>
        <v>Y</v>
      </c>
      <c r="AC181" s="412" t="str">
        <f t="shared" si="82"/>
        <v>Medical Processes Coordinator</v>
      </c>
      <c r="AD181" s="406">
        <f t="shared" si="100"/>
        <v>29</v>
      </c>
      <c r="AE181" s="398" t="str">
        <f t="shared" si="104"/>
        <v>E</v>
      </c>
      <c r="AF181" s="403">
        <f t="shared" ca="1" si="106"/>
        <v>31.967000000000002</v>
      </c>
      <c r="AG181" s="403">
        <f t="shared" ca="1" si="111"/>
        <v>33.72</v>
      </c>
      <c r="AH181" s="403">
        <f t="shared" ca="1" si="107"/>
        <v>35.471999999999994</v>
      </c>
      <c r="AI181" s="403">
        <f t="shared" ca="1" si="108"/>
        <v>37.33</v>
      </c>
      <c r="AJ181" s="403">
        <f t="shared" ca="1" si="109"/>
        <v>39.314</v>
      </c>
      <c r="AK181" s="403">
        <f t="shared" ca="1" si="112"/>
        <v>41.777000000000001</v>
      </c>
      <c r="AL181" s="403">
        <f t="shared" ca="1" si="110"/>
        <v>44.239999999999995</v>
      </c>
    </row>
    <row r="182" spans="1:38" ht="15" hidden="1" customHeight="1">
      <c r="A182" s="259" t="s">
        <v>16</v>
      </c>
      <c r="B182" s="259" t="s">
        <v>142</v>
      </c>
      <c r="C182" s="259" t="s">
        <v>93</v>
      </c>
      <c r="D182" s="266" t="s">
        <v>1070</v>
      </c>
      <c r="E182" s="265">
        <v>523</v>
      </c>
      <c r="F182" s="262">
        <v>11</v>
      </c>
      <c r="G182" s="285">
        <f t="shared" ca="1" si="84"/>
        <v>93630.674999999988</v>
      </c>
      <c r="H182" s="285">
        <f t="shared" ca="1" si="85"/>
        <v>98635.749999999985</v>
      </c>
      <c r="I182" s="285">
        <f t="shared" ca="1" si="86"/>
        <v>103601.87499999999</v>
      </c>
      <c r="J182" s="285">
        <f t="shared" ca="1" si="87"/>
        <v>108694.075</v>
      </c>
      <c r="K182" s="285">
        <f t="shared" ca="1" si="88"/>
        <v>114535.54999999999</v>
      </c>
      <c r="L182" s="285">
        <f t="shared" ca="1" si="89"/>
        <v>121309.77499999999</v>
      </c>
      <c r="M182" s="285">
        <f t="shared" ca="1" si="90"/>
        <v>128085.02499999999</v>
      </c>
      <c r="N182" s="285"/>
      <c r="P182" s="409" t="str">
        <f t="shared" si="102"/>
        <v>07164C</v>
      </c>
      <c r="Q182" s="397" t="s">
        <v>826</v>
      </c>
      <c r="R182" s="409" t="str">
        <f t="shared" si="91"/>
        <v xml:space="preserve">Multifamily Housing (MFH) Finance Specialist </v>
      </c>
      <c r="S182" s="397" t="str">
        <f t="shared" si="101"/>
        <v>56</v>
      </c>
      <c r="T182" s="394" cm="1">
        <f t="array" aca="1" ref="T182" ca="1">IF($Q182="Y",VLOOKUP($P182,INDIRECT($Q$3),T$5,0)*INDIRECT($P$2),VLOOKUP($P182,INDIRECT($Q$3),T$5,0))</f>
        <v>93630.674999999988</v>
      </c>
      <c r="U182" s="394" cm="1">
        <f t="array" aca="1" ref="U182" ca="1">IF($Q182="Y",VLOOKUP($P182,INDIRECT($Q$3),U$5,0)*INDIRECT($P$2),VLOOKUP($P182,INDIRECT($Q$3),U$5,0))</f>
        <v>98635.749999999985</v>
      </c>
      <c r="V182" s="394" cm="1">
        <f t="array" aca="1" ref="V182" ca="1">IF($Q182="Y",VLOOKUP($P182,INDIRECT($Q$3),V$5,0)*INDIRECT($P$2),VLOOKUP($P182,INDIRECT($Q$3),V$5,0))</f>
        <v>103601.87499999999</v>
      </c>
      <c r="W182" s="394" cm="1">
        <f t="array" aca="1" ref="W182" ca="1">IF($Q182="Y",VLOOKUP($P182,INDIRECT($Q$3),W$5,0)*INDIRECT($P$2),VLOOKUP($P182,INDIRECT($Q$3),W$5,0))</f>
        <v>108694.075</v>
      </c>
      <c r="X182" s="394" cm="1">
        <f t="array" aca="1" ref="X182" ca="1">IF($Q182="Y",VLOOKUP($P182,INDIRECT($Q$3),X$5,0)*INDIRECT($P$2),VLOOKUP($P182,INDIRECT($Q$3),X$5,0))</f>
        <v>114535.54999999999</v>
      </c>
      <c r="Y182" s="394" cm="1">
        <f t="array" aca="1" ref="Y182" ca="1">IF($Q182="Y",VLOOKUP($P182,INDIRECT($Q$3),Y$5,0)*INDIRECT($P$2),VLOOKUP($P182,INDIRECT($Q$3),Y$5,0))</f>
        <v>121309.77499999999</v>
      </c>
      <c r="Z182" s="394" cm="1">
        <f t="array" aca="1" ref="Z182" ca="1">IF($Q182="Y",VLOOKUP($P182,INDIRECT($Q$3),Z$5,0)*INDIRECT($P$2),VLOOKUP($P182,INDIRECT($Q$3),Z$5,0))</f>
        <v>128085.02499999999</v>
      </c>
      <c r="AA182" s="406" t="str">
        <f t="shared" si="103"/>
        <v>07164C</v>
      </c>
      <c r="AB182" s="406" t="str">
        <f t="shared" si="105"/>
        <v>Y</v>
      </c>
      <c r="AC182" s="412" t="str">
        <f t="shared" si="82"/>
        <v xml:space="preserve">Multifamily Housing (MFH) Finance Specialist </v>
      </c>
      <c r="AD182" s="406" t="str">
        <f t="shared" si="100"/>
        <v>56</v>
      </c>
      <c r="AE182" s="398" t="str">
        <f t="shared" si="104"/>
        <v>E</v>
      </c>
      <c r="AF182" s="403">
        <f t="shared" ca="1" si="106"/>
        <v>45.015000000000001</v>
      </c>
      <c r="AG182" s="403">
        <f t="shared" ca="1" si="111"/>
        <v>47.421999999999997</v>
      </c>
      <c r="AH182" s="403">
        <f t="shared" ca="1" si="107"/>
        <v>49.808999999999997</v>
      </c>
      <c r="AI182" s="403">
        <f t="shared" ca="1" si="108"/>
        <v>52.256999999999998</v>
      </c>
      <c r="AJ182" s="403">
        <f t="shared" ca="1" si="109"/>
        <v>55.065999999999995</v>
      </c>
      <c r="AK182" s="403">
        <f t="shared" ca="1" si="112"/>
        <v>58.323</v>
      </c>
      <c r="AL182" s="403">
        <f t="shared" ca="1" si="110"/>
        <v>61.58</v>
      </c>
    </row>
    <row r="183" spans="1:38" ht="15" hidden="1" customHeight="1">
      <c r="A183" s="259" t="s">
        <v>16</v>
      </c>
      <c r="B183" s="259" t="s">
        <v>577</v>
      </c>
      <c r="C183" s="259" t="s">
        <v>216</v>
      </c>
      <c r="D183" s="260" t="s">
        <v>1068</v>
      </c>
      <c r="E183" s="265">
        <v>508</v>
      </c>
      <c r="F183" s="262">
        <v>11</v>
      </c>
      <c r="G183" s="285">
        <f t="shared" si="84"/>
        <v>86912</v>
      </c>
      <c r="H183" s="285">
        <f t="shared" si="85"/>
        <v>91480</v>
      </c>
      <c r="I183" s="285">
        <f t="shared" si="86"/>
        <v>96267</v>
      </c>
      <c r="J183" s="285">
        <f t="shared" ca="1" si="87"/>
        <v>101358.15</v>
      </c>
      <c r="K183" s="285">
        <f t="shared" ca="1" si="88"/>
        <v>106673.79999999999</v>
      </c>
      <c r="L183" s="285">
        <f t="shared" ca="1" si="89"/>
        <v>113146.67499999999</v>
      </c>
      <c r="M183" s="285">
        <f t="shared" ca="1" si="90"/>
        <v>119619.54999999999</v>
      </c>
      <c r="N183" s="285"/>
      <c r="P183" s="409" t="str">
        <f t="shared" si="102"/>
        <v>59221C</v>
      </c>
      <c r="Q183" s="397" t="s">
        <v>826</v>
      </c>
      <c r="R183" s="409" t="str">
        <f t="shared" si="91"/>
        <v>Multifamily Housing Compliance Analyst</v>
      </c>
      <c r="S183" s="397" t="str">
        <f t="shared" si="101"/>
        <v>65</v>
      </c>
      <c r="T183" s="394">
        <v>86912</v>
      </c>
      <c r="U183" s="394">
        <v>91480</v>
      </c>
      <c r="V183" s="394">
        <v>96267</v>
      </c>
      <c r="W183" s="394" cm="1">
        <f t="array" aca="1" ref="W183" ca="1">IF($Q183="Y",VLOOKUP($P183,INDIRECT($Q$3),W$5,0)*INDIRECT($P$2),VLOOKUP($P183,INDIRECT($Q$3),W$5,0))</f>
        <v>101358.15</v>
      </c>
      <c r="X183" s="394" cm="1">
        <f t="array" aca="1" ref="X183" ca="1">IF($Q183="Y",VLOOKUP($P183,INDIRECT($Q$3),X$5,0)*INDIRECT($P$2),VLOOKUP($P183,INDIRECT($Q$3),X$5,0))</f>
        <v>106673.79999999999</v>
      </c>
      <c r="Y183" s="394" cm="1">
        <f t="array" aca="1" ref="Y183" ca="1">IF($Q183="Y",VLOOKUP($P183,INDIRECT($Q$3),Y$5,0)*INDIRECT($P$2),VLOOKUP($P183,INDIRECT($Q$3),Y$5,0))</f>
        <v>113146.67499999999</v>
      </c>
      <c r="Z183" s="394" cm="1">
        <f t="array" aca="1" ref="Z183" ca="1">IF($Q183="Y",VLOOKUP($P183,INDIRECT($Q$3),Z$5,0)*INDIRECT($P$2),VLOOKUP($P183,INDIRECT($Q$3),Z$5,0))</f>
        <v>119619.54999999999</v>
      </c>
      <c r="AA183" s="406" t="str">
        <f t="shared" si="103"/>
        <v>59221C</v>
      </c>
      <c r="AB183" s="406" t="str">
        <f t="shared" si="105"/>
        <v>Y</v>
      </c>
      <c r="AC183" s="412" t="str">
        <f t="shared" si="82"/>
        <v>Multifamily Housing Compliance Analyst</v>
      </c>
      <c r="AD183" s="406" t="str">
        <f t="shared" si="100"/>
        <v>65</v>
      </c>
      <c r="AE183" s="398" t="str">
        <f t="shared" si="104"/>
        <v>E</v>
      </c>
      <c r="AF183" s="403">
        <f t="shared" si="106"/>
        <v>41.784999999999997</v>
      </c>
      <c r="AG183" s="463">
        <f t="shared" si="111"/>
        <v>43.980999999999995</v>
      </c>
      <c r="AH183" s="463">
        <f t="shared" si="107"/>
        <v>46.282999999999994</v>
      </c>
      <c r="AI183" s="403">
        <f t="shared" ca="1" si="108"/>
        <v>48.73</v>
      </c>
      <c r="AJ183" s="403">
        <f t="shared" ca="1" si="109"/>
        <v>51.285999999999994</v>
      </c>
      <c r="AK183" s="403">
        <f t="shared" ca="1" si="112"/>
        <v>54.397999999999996</v>
      </c>
      <c r="AL183" s="403">
        <f t="shared" ca="1" si="110"/>
        <v>57.51</v>
      </c>
    </row>
    <row r="184" spans="1:38" ht="15" hidden="1" customHeight="1">
      <c r="A184" s="259" t="s">
        <v>16</v>
      </c>
      <c r="B184" s="259" t="s">
        <v>147</v>
      </c>
      <c r="C184" s="259">
        <v>35</v>
      </c>
      <c r="D184" s="260" t="s">
        <v>148</v>
      </c>
      <c r="E184" s="265">
        <v>363</v>
      </c>
      <c r="F184" s="262">
        <v>8</v>
      </c>
      <c r="G184" s="285">
        <f t="shared" ca="1" si="84"/>
        <v>66489.453474193098</v>
      </c>
      <c r="H184" s="285">
        <f t="shared" ca="1" si="85"/>
        <v>70136.969902456549</v>
      </c>
      <c r="I184" s="285">
        <f t="shared" ca="1" si="86"/>
        <v>73781.408257784758</v>
      </c>
      <c r="J184" s="285">
        <f t="shared" ca="1" si="87"/>
        <v>77644.389791515219</v>
      </c>
      <c r="K184" s="285">
        <f t="shared" ca="1" si="88"/>
        <v>81772.085597676676</v>
      </c>
      <c r="L184" s="285">
        <f t="shared" ca="1" si="89"/>
        <v>87409.96835061493</v>
      </c>
      <c r="M184" s="285">
        <f t="shared" ca="1" si="90"/>
        <v>93047.851103553214</v>
      </c>
      <c r="N184" s="285"/>
      <c r="P184" s="409" t="str">
        <f t="shared" si="102"/>
        <v>07200C</v>
      </c>
      <c r="Q184" s="397" t="s">
        <v>826</v>
      </c>
      <c r="R184" s="409" t="str">
        <f t="shared" si="91"/>
        <v>Native American Community Specialist</v>
      </c>
      <c r="S184" s="397">
        <f t="shared" si="101"/>
        <v>35</v>
      </c>
      <c r="T184" s="394" cm="1">
        <f t="array" aca="1" ref="T184" ca="1">IF($Q184="Y",VLOOKUP($P184,INDIRECT($Q$3),T$5,0)*INDIRECT($P$2),VLOOKUP($P184,INDIRECT($Q$3),T$5,0))</f>
        <v>66489.453474193098</v>
      </c>
      <c r="U184" s="394" cm="1">
        <f t="array" aca="1" ref="U184" ca="1">IF($Q184="Y",VLOOKUP($P184,INDIRECT($Q$3),U$5,0)*INDIRECT($P$2),VLOOKUP($P184,INDIRECT($Q$3),U$5,0))</f>
        <v>70136.969902456549</v>
      </c>
      <c r="V184" s="394" cm="1">
        <f t="array" aca="1" ref="V184" ca="1">IF($Q184="Y",VLOOKUP($P184,INDIRECT($Q$3),V$5,0)*INDIRECT($P$2),VLOOKUP($P184,INDIRECT($Q$3),V$5,0))</f>
        <v>73781.408257784758</v>
      </c>
      <c r="W184" s="394" cm="1">
        <f t="array" aca="1" ref="W184" ca="1">IF($Q184="Y",VLOOKUP($P184,INDIRECT($Q$3),W$5,0)*INDIRECT($P$2),VLOOKUP($P184,INDIRECT($Q$3),W$5,0))</f>
        <v>77644.389791515219</v>
      </c>
      <c r="X184" s="394" cm="1">
        <f t="array" aca="1" ref="X184" ca="1">IF($Q184="Y",VLOOKUP($P184,INDIRECT($Q$3),X$5,0)*INDIRECT($P$2),VLOOKUP($P184,INDIRECT($Q$3),X$5,0))</f>
        <v>81772.085597676676</v>
      </c>
      <c r="Y184" s="394" cm="1">
        <f t="array" aca="1" ref="Y184" ca="1">IF($Q184="Y",VLOOKUP($P184,INDIRECT($Q$3),Y$5,0)*INDIRECT($P$2),VLOOKUP($P184,INDIRECT($Q$3),Y$5,0))</f>
        <v>87409.96835061493</v>
      </c>
      <c r="Z184" s="394" cm="1">
        <f t="array" aca="1" ref="Z184" ca="1">IF($Q184="Y",VLOOKUP($P184,INDIRECT($Q$3),Z$5,0)*INDIRECT($P$2),VLOOKUP($P184,INDIRECT($Q$3),Z$5,0))</f>
        <v>93047.851103553214</v>
      </c>
      <c r="AA184" s="406" t="str">
        <f t="shared" si="103"/>
        <v>07200C</v>
      </c>
      <c r="AB184" s="406" t="str">
        <f t="shared" si="105"/>
        <v>Y</v>
      </c>
      <c r="AC184" s="412" t="str">
        <f t="shared" si="82"/>
        <v>Native American Community Specialist</v>
      </c>
      <c r="AD184" s="406">
        <f t="shared" si="100"/>
        <v>35</v>
      </c>
      <c r="AE184" s="398" t="str">
        <f t="shared" si="104"/>
        <v>E</v>
      </c>
      <c r="AF184" s="403">
        <f t="shared" ca="1" si="106"/>
        <v>31.967000000000002</v>
      </c>
      <c r="AG184" s="403">
        <f t="shared" ca="1" si="111"/>
        <v>33.72</v>
      </c>
      <c r="AH184" s="403">
        <f t="shared" ca="1" si="107"/>
        <v>35.471999999999994</v>
      </c>
      <c r="AI184" s="403">
        <f t="shared" ca="1" si="108"/>
        <v>37.33</v>
      </c>
      <c r="AJ184" s="403">
        <f t="shared" ca="1" si="109"/>
        <v>39.314</v>
      </c>
      <c r="AK184" s="403">
        <f t="shared" ca="1" si="112"/>
        <v>42.024999999999999</v>
      </c>
      <c r="AL184" s="403">
        <f t="shared" ca="1" si="110"/>
        <v>44.734999999999999</v>
      </c>
    </row>
    <row r="185" spans="1:38" ht="15" hidden="1" customHeight="1">
      <c r="A185" s="256" t="s">
        <v>16</v>
      </c>
      <c r="B185" s="256" t="s">
        <v>434</v>
      </c>
      <c r="C185" s="256">
        <v>45</v>
      </c>
      <c r="D185" s="276" t="s">
        <v>636</v>
      </c>
      <c r="E185" s="277">
        <v>418</v>
      </c>
      <c r="F185" s="278">
        <v>9</v>
      </c>
      <c r="G185" s="380">
        <f t="shared" ca="1" si="84"/>
        <v>75625.173945995557</v>
      </c>
      <c r="H185" s="380">
        <f t="shared" ca="1" si="85"/>
        <v>79623.590688876764</v>
      </c>
      <c r="I185" s="380">
        <f t="shared" ca="1" si="86"/>
        <v>84145.279830749336</v>
      </c>
      <c r="J185" s="380">
        <f t="shared" ca="1" si="87"/>
        <v>88620.797878593308</v>
      </c>
      <c r="K185" s="380">
        <f t="shared" ca="1" si="88"/>
        <v>93367.186344738642</v>
      </c>
      <c r="L185" s="380">
        <f t="shared" ca="1" si="89"/>
        <v>98914.506399604405</v>
      </c>
      <c r="M185" s="380">
        <f t="shared" ca="1" si="90"/>
        <v>104461.82645447014</v>
      </c>
      <c r="N185" s="380" t="s">
        <v>633</v>
      </c>
      <c r="P185" s="409" t="str">
        <f t="shared" si="102"/>
        <v>06251C</v>
      </c>
      <c r="Q185" s="397" t="s">
        <v>826</v>
      </c>
      <c r="R185" s="409" t="str">
        <f t="shared" si="91"/>
        <v>Neighborhood &amp; Community Relations Policy Specialist</v>
      </c>
      <c r="S185" s="397">
        <f t="shared" si="101"/>
        <v>45</v>
      </c>
      <c r="T185" s="394" cm="1">
        <f t="array" aca="1" ref="T185" ca="1">IF($Q185="Y",VLOOKUP($P185,INDIRECT($Q$3),T$5,0)*INDIRECT($P$2),VLOOKUP($P185,INDIRECT($Q$3),T$5,0))</f>
        <v>75625.173945995557</v>
      </c>
      <c r="U185" s="394" cm="1">
        <f t="array" aca="1" ref="U185" ca="1">IF($Q185="Y",VLOOKUP($P185,INDIRECT($Q$3),U$5,0)*INDIRECT($P$2),VLOOKUP($P185,INDIRECT($Q$3),U$5,0))</f>
        <v>79623.590688876764</v>
      </c>
      <c r="V185" s="394" cm="1">
        <f t="array" aca="1" ref="V185" ca="1">IF($Q185="Y",VLOOKUP($P185,INDIRECT($Q$3),V$5,0)*INDIRECT($P$2),VLOOKUP($P185,INDIRECT($Q$3),V$5,0))</f>
        <v>84145.279830749336</v>
      </c>
      <c r="W185" s="394" cm="1">
        <f t="array" aca="1" ref="W185" ca="1">IF($Q185="Y",VLOOKUP($P185,INDIRECT($Q$3),W$5,0)*INDIRECT($P$2),VLOOKUP($P185,INDIRECT($Q$3),W$5,0))</f>
        <v>88620.797878593308</v>
      </c>
      <c r="X185" s="394" cm="1">
        <f t="array" aca="1" ref="X185" ca="1">IF($Q185="Y",VLOOKUP($P185,INDIRECT($Q$3),X$5,0)*INDIRECT($P$2),VLOOKUP($P185,INDIRECT($Q$3),X$5,0))</f>
        <v>93367.186344738642</v>
      </c>
      <c r="Y185" s="394" cm="1">
        <f t="array" aca="1" ref="Y185" ca="1">IF($Q185="Y",VLOOKUP($P185,INDIRECT($Q$3),Y$5,0)*INDIRECT($P$2),VLOOKUP($P185,INDIRECT($Q$3),Y$5,0))</f>
        <v>98914.506399604405</v>
      </c>
      <c r="Z185" s="394" cm="1">
        <f t="array" aca="1" ref="Z185" ca="1">IF($Q185="Y",VLOOKUP($P185,INDIRECT($Q$3),Z$5,0)*INDIRECT($P$2),VLOOKUP($P185,INDIRECT($Q$3),Z$5,0))</f>
        <v>104461.82645447014</v>
      </c>
      <c r="AA185" s="406" t="str">
        <f t="shared" si="103"/>
        <v>06251C</v>
      </c>
      <c r="AB185" s="406" t="str">
        <f t="shared" si="105"/>
        <v>Y</v>
      </c>
      <c r="AC185" s="412" t="str">
        <f t="shared" si="82"/>
        <v>Neighborhood &amp; Community Relations Policy Specialist</v>
      </c>
      <c r="AD185" s="406">
        <f t="shared" si="100"/>
        <v>45</v>
      </c>
      <c r="AE185" s="398" t="str">
        <f t="shared" si="104"/>
        <v>E</v>
      </c>
      <c r="AF185" s="403">
        <f t="shared" ca="1" si="106"/>
        <v>36.358999999999995</v>
      </c>
      <c r="AG185" s="403">
        <f t="shared" ca="1" si="111"/>
        <v>38.280999999999999</v>
      </c>
      <c r="AH185" s="403">
        <f t="shared" ca="1" si="107"/>
        <v>40.454999999999998</v>
      </c>
      <c r="AI185" s="403">
        <f t="shared" ca="1" si="108"/>
        <v>42.606999999999999</v>
      </c>
      <c r="AJ185" s="403">
        <f t="shared" ca="1" si="109"/>
        <v>44.888999999999996</v>
      </c>
      <c r="AK185" s="403">
        <f t="shared" ca="1" si="112"/>
        <v>47.555999999999997</v>
      </c>
      <c r="AL185" s="403">
        <f t="shared" ca="1" si="110"/>
        <v>50.222999999999999</v>
      </c>
    </row>
    <row r="186" spans="1:38" ht="15" hidden="1" customHeight="1">
      <c r="A186" s="259" t="s">
        <v>91</v>
      </c>
      <c r="B186" s="259" t="s">
        <v>723</v>
      </c>
      <c r="C186" s="259" t="s">
        <v>274</v>
      </c>
      <c r="D186" s="260" t="s">
        <v>694</v>
      </c>
      <c r="E186" s="265">
        <v>323</v>
      </c>
      <c r="F186" s="262">
        <v>7</v>
      </c>
      <c r="G186" s="285">
        <f t="shared" ca="1" si="84"/>
        <v>28.067048953164598</v>
      </c>
      <c r="H186" s="285">
        <f t="shared" ca="1" si="85"/>
        <v>29.84546872980253</v>
      </c>
      <c r="I186" s="285">
        <f t="shared" ca="1" si="86"/>
        <v>31.41854158084281</v>
      </c>
      <c r="J186" s="285">
        <f t="shared" ca="1" si="87"/>
        <v>33.157356820703868</v>
      </c>
      <c r="K186" s="285">
        <f t="shared" ca="1" si="88"/>
        <v>34.937607657770151</v>
      </c>
      <c r="L186" s="285">
        <f t="shared" ca="1" si="89"/>
        <v>37.058298688908252</v>
      </c>
      <c r="M186" s="285">
        <f t="shared" ca="1" si="90"/>
        <v>39.178989720046367</v>
      </c>
      <c r="N186" s="285"/>
      <c r="P186" s="409" t="str">
        <f t="shared" si="102"/>
        <v>59413C</v>
      </c>
      <c r="Q186" s="397" t="s">
        <v>826</v>
      </c>
      <c r="R186" s="409" t="str">
        <f t="shared" si="91"/>
        <v>Neighborhood Support Specialist I</v>
      </c>
      <c r="S186" s="397" t="str">
        <f t="shared" si="101"/>
        <v>07</v>
      </c>
      <c r="T186" s="394" cm="1">
        <f t="array" aca="1" ref="T186" ca="1">IF($Q186="Y",VLOOKUP($P186,INDIRECT($Q$3),T$5,0)*INDIRECT($P$2),VLOOKUP($P186,INDIRECT($Q$3),T$5,0))</f>
        <v>28.067048953164598</v>
      </c>
      <c r="U186" s="394" cm="1">
        <f t="array" aca="1" ref="U186" ca="1">IF($Q186="Y",VLOOKUP($P186,INDIRECT($Q$3),U$5,0)*INDIRECT($P$2),VLOOKUP($P186,INDIRECT($Q$3),U$5,0))</f>
        <v>29.84546872980253</v>
      </c>
      <c r="V186" s="394" cm="1">
        <f t="array" aca="1" ref="V186" ca="1">IF($Q186="Y",VLOOKUP($P186,INDIRECT($Q$3),V$5,0)*INDIRECT($P$2),VLOOKUP($P186,INDIRECT($Q$3),V$5,0))</f>
        <v>31.41854158084281</v>
      </c>
      <c r="W186" s="394" cm="1">
        <f t="array" aca="1" ref="W186" ca="1">IF($Q186="Y",VLOOKUP($P186,INDIRECT($Q$3),W$5,0)*INDIRECT($P$2),VLOOKUP($P186,INDIRECT($Q$3),W$5,0))</f>
        <v>33.157356820703868</v>
      </c>
      <c r="X186" s="394" cm="1">
        <f t="array" aca="1" ref="X186" ca="1">IF($Q186="Y",VLOOKUP($P186,INDIRECT($Q$3),X$5,0)*INDIRECT($P$2),VLOOKUP($P186,INDIRECT($Q$3),X$5,0))</f>
        <v>34.937607657770151</v>
      </c>
      <c r="Y186" s="394" cm="1">
        <f t="array" aca="1" ref="Y186" ca="1">IF($Q186="Y",VLOOKUP($P186,INDIRECT($Q$3),Y$5,0)*INDIRECT($P$2),VLOOKUP($P186,INDIRECT($Q$3),Y$5,0))</f>
        <v>37.058298688908252</v>
      </c>
      <c r="Z186" s="394" cm="1">
        <f t="array" aca="1" ref="Z186" ca="1">IF($Q186="Y",VLOOKUP($P186,INDIRECT($Q$3),Z$5,0)*INDIRECT($P$2),VLOOKUP($P186,INDIRECT($Q$3),Z$5,0))</f>
        <v>39.178989720046367</v>
      </c>
      <c r="AA186" s="406" t="str">
        <f t="shared" si="103"/>
        <v>59413C</v>
      </c>
      <c r="AB186" s="406" t="str">
        <f t="shared" si="105"/>
        <v>Y</v>
      </c>
      <c r="AC186" s="412" t="str">
        <f t="shared" ref="AC186:AC249" si="113">D186</f>
        <v>Neighborhood Support Specialist I</v>
      </c>
      <c r="AD186" s="406" t="str">
        <f t="shared" si="100"/>
        <v>07</v>
      </c>
      <c r="AE186" s="398" t="str">
        <f t="shared" si="104"/>
        <v>N</v>
      </c>
      <c r="AF186" s="403">
        <f t="shared" ca="1" si="106"/>
        <v>28.067</v>
      </c>
      <c r="AG186" s="403">
        <f t="shared" ca="1" si="111"/>
        <v>29.844999999999999</v>
      </c>
      <c r="AH186" s="403">
        <f t="shared" ca="1" si="107"/>
        <v>31.419</v>
      </c>
      <c r="AI186" s="403">
        <f t="shared" ca="1" si="108"/>
        <v>33.156999999999996</v>
      </c>
      <c r="AJ186" s="403">
        <f t="shared" ca="1" si="109"/>
        <v>34.938000000000002</v>
      </c>
      <c r="AK186" s="403">
        <f t="shared" ca="1" si="112"/>
        <v>37.058</v>
      </c>
      <c r="AL186" s="403">
        <f t="shared" ca="1" si="110"/>
        <v>39.179000000000002</v>
      </c>
    </row>
    <row r="187" spans="1:38" ht="15" hidden="1" customHeight="1">
      <c r="A187" s="259" t="s">
        <v>16</v>
      </c>
      <c r="B187" s="262" t="s">
        <v>149</v>
      </c>
      <c r="C187" s="259">
        <v>35</v>
      </c>
      <c r="D187" s="266" t="s">
        <v>696</v>
      </c>
      <c r="E187" s="265">
        <v>378</v>
      </c>
      <c r="F187" s="262">
        <v>8</v>
      </c>
      <c r="G187" s="285">
        <f t="shared" ca="1" si="84"/>
        <v>66489.453474193098</v>
      </c>
      <c r="H187" s="285">
        <f t="shared" ca="1" si="85"/>
        <v>70136.969902456549</v>
      </c>
      <c r="I187" s="285">
        <f t="shared" ca="1" si="86"/>
        <v>73781.408257784758</v>
      </c>
      <c r="J187" s="285">
        <f t="shared" ca="1" si="87"/>
        <v>77644.389791515219</v>
      </c>
      <c r="K187" s="285">
        <f t="shared" ca="1" si="88"/>
        <v>81772.085597676676</v>
      </c>
      <c r="L187" s="285">
        <f t="shared" ca="1" si="89"/>
        <v>87409.96835061493</v>
      </c>
      <c r="M187" s="285">
        <f t="shared" ca="1" si="90"/>
        <v>93047.851103553214</v>
      </c>
      <c r="N187" s="285"/>
      <c r="P187" s="409" t="str">
        <f t="shared" si="102"/>
        <v>06260C</v>
      </c>
      <c r="Q187" s="397" t="s">
        <v>826</v>
      </c>
      <c r="R187" s="409" t="str">
        <f t="shared" si="91"/>
        <v>Neighborhood Support Specialist II</v>
      </c>
      <c r="S187" s="397">
        <f t="shared" si="101"/>
        <v>35</v>
      </c>
      <c r="T187" s="394" cm="1">
        <f t="array" aca="1" ref="T187" ca="1">IF($Q187="Y",VLOOKUP($P187,INDIRECT($Q$3),T$5,0)*INDIRECT($P$2),VLOOKUP($P187,INDIRECT($Q$3),T$5,0))</f>
        <v>66489.453474193098</v>
      </c>
      <c r="U187" s="394" cm="1">
        <f t="array" aca="1" ref="U187" ca="1">IF($Q187="Y",VLOOKUP($P187,INDIRECT($Q$3),U$5,0)*INDIRECT($P$2),VLOOKUP($P187,INDIRECT($Q$3),U$5,0))</f>
        <v>70136.969902456549</v>
      </c>
      <c r="V187" s="394" cm="1">
        <f t="array" aca="1" ref="V187" ca="1">IF($Q187="Y",VLOOKUP($P187,INDIRECT($Q$3),V$5,0)*INDIRECT($P$2),VLOOKUP($P187,INDIRECT($Q$3),V$5,0))</f>
        <v>73781.408257784758</v>
      </c>
      <c r="W187" s="394" cm="1">
        <f t="array" aca="1" ref="W187" ca="1">IF($Q187="Y",VLOOKUP($P187,INDIRECT($Q$3),W$5,0)*INDIRECT($P$2),VLOOKUP($P187,INDIRECT($Q$3),W$5,0))</f>
        <v>77644.389791515219</v>
      </c>
      <c r="X187" s="394" cm="1">
        <f t="array" aca="1" ref="X187" ca="1">IF($Q187="Y",VLOOKUP($P187,INDIRECT($Q$3),X$5,0)*INDIRECT($P$2),VLOOKUP($P187,INDIRECT($Q$3),X$5,0))</f>
        <v>81772.085597676676</v>
      </c>
      <c r="Y187" s="394" cm="1">
        <f t="array" aca="1" ref="Y187" ca="1">IF($Q187="Y",VLOOKUP($P187,INDIRECT($Q$3),Y$5,0)*INDIRECT($P$2),VLOOKUP($P187,INDIRECT($Q$3),Y$5,0))</f>
        <v>87409.96835061493</v>
      </c>
      <c r="Z187" s="394" cm="1">
        <f t="array" aca="1" ref="Z187" ca="1">IF($Q187="Y",VLOOKUP($P187,INDIRECT($Q$3),Z$5,0)*INDIRECT($P$2),VLOOKUP($P187,INDIRECT($Q$3),Z$5,0))</f>
        <v>93047.851103553214</v>
      </c>
      <c r="AA187" s="406" t="str">
        <f t="shared" si="103"/>
        <v>06260C</v>
      </c>
      <c r="AB187" s="406" t="str">
        <f t="shared" si="105"/>
        <v>Y</v>
      </c>
      <c r="AC187" s="412" t="str">
        <f t="shared" si="113"/>
        <v>Neighborhood Support Specialist II</v>
      </c>
      <c r="AD187" s="406">
        <f t="shared" si="100"/>
        <v>35</v>
      </c>
      <c r="AE187" s="398" t="str">
        <f t="shared" si="104"/>
        <v>E</v>
      </c>
      <c r="AF187" s="403">
        <f t="shared" ca="1" si="106"/>
        <v>31.967000000000002</v>
      </c>
      <c r="AG187" s="403">
        <f t="shared" ca="1" si="111"/>
        <v>33.72</v>
      </c>
      <c r="AH187" s="403">
        <f t="shared" ca="1" si="107"/>
        <v>35.471999999999994</v>
      </c>
      <c r="AI187" s="403">
        <f t="shared" ca="1" si="108"/>
        <v>37.33</v>
      </c>
      <c r="AJ187" s="403">
        <f t="shared" ca="1" si="109"/>
        <v>39.314</v>
      </c>
      <c r="AK187" s="403">
        <f t="shared" ca="1" si="112"/>
        <v>42.024999999999999</v>
      </c>
      <c r="AL187" s="403">
        <f t="shared" ca="1" si="110"/>
        <v>44.734999999999999</v>
      </c>
    </row>
    <row r="188" spans="1:38" ht="15" hidden="1" customHeight="1">
      <c r="A188" s="259" t="s">
        <v>16</v>
      </c>
      <c r="B188" s="262" t="s">
        <v>522</v>
      </c>
      <c r="C188" s="259">
        <v>99</v>
      </c>
      <c r="D188" s="266" t="s">
        <v>511</v>
      </c>
      <c r="E188" s="265">
        <v>415</v>
      </c>
      <c r="F188" s="262">
        <v>9</v>
      </c>
      <c r="G188" s="285">
        <f t="shared" ca="1" si="84"/>
        <v>74353.218788891987</v>
      </c>
      <c r="H188" s="285">
        <f t="shared" ca="1" si="85"/>
        <v>78268.881540909177</v>
      </c>
      <c r="I188" s="285">
        <f t="shared" ca="1" si="86"/>
        <v>82400.603466469896</v>
      </c>
      <c r="J188" s="285">
        <f t="shared" ca="1" si="87"/>
        <v>86702.505888474348</v>
      </c>
      <c r="K188" s="285">
        <f t="shared" ca="1" si="88"/>
        <v>91267.820558058171</v>
      </c>
      <c r="L188" s="285">
        <f t="shared" ca="1" si="89"/>
        <v>96790.831592555871</v>
      </c>
      <c r="M188" s="285">
        <f t="shared" ca="1" si="90"/>
        <v>102312.6352406599</v>
      </c>
      <c r="N188" s="285"/>
      <c r="P188" s="409" t="str">
        <f t="shared" si="102"/>
        <v>06261C</v>
      </c>
      <c r="Q188" s="397" t="s">
        <v>826</v>
      </c>
      <c r="R188" s="409" t="str">
        <f t="shared" si="91"/>
        <v>Neighborhood Support Specialist Project Lead</v>
      </c>
      <c r="S188" s="397">
        <f t="shared" si="101"/>
        <v>99</v>
      </c>
      <c r="T188" s="394" cm="1">
        <f t="array" aca="1" ref="T188" ca="1">IF($Q188="Y",VLOOKUP($P188,INDIRECT($Q$3),T$5,0)*INDIRECT($P$2),VLOOKUP($P188,INDIRECT($Q$3),T$5,0))</f>
        <v>74353.218788891987</v>
      </c>
      <c r="U188" s="394" cm="1">
        <f t="array" aca="1" ref="U188" ca="1">IF($Q188="Y",VLOOKUP($P188,INDIRECT($Q$3),U$5,0)*INDIRECT($P$2),VLOOKUP($P188,INDIRECT($Q$3),U$5,0))</f>
        <v>78268.881540909177</v>
      </c>
      <c r="V188" s="394" cm="1">
        <f t="array" aca="1" ref="V188" ca="1">IF($Q188="Y",VLOOKUP($P188,INDIRECT($Q$3),V$5,0)*INDIRECT($P$2),VLOOKUP($P188,INDIRECT($Q$3),V$5,0))</f>
        <v>82400.603466469896</v>
      </c>
      <c r="W188" s="394" cm="1">
        <f t="array" aca="1" ref="W188" ca="1">IF($Q188="Y",VLOOKUP($P188,INDIRECT($Q$3),W$5,0)*INDIRECT($P$2),VLOOKUP($P188,INDIRECT($Q$3),W$5,0))</f>
        <v>86702.505888474348</v>
      </c>
      <c r="X188" s="394" cm="1">
        <f t="array" aca="1" ref="X188" ca="1">IF($Q188="Y",VLOOKUP($P188,INDIRECT($Q$3),X$5,0)*INDIRECT($P$2),VLOOKUP($P188,INDIRECT($Q$3),X$5,0))</f>
        <v>91267.820558058171</v>
      </c>
      <c r="Y188" s="394" cm="1">
        <f t="array" aca="1" ref="Y188" ca="1">IF($Q188="Y",VLOOKUP($P188,INDIRECT($Q$3),Y$5,0)*INDIRECT($P$2),VLOOKUP($P188,INDIRECT($Q$3),Y$5,0))</f>
        <v>96790.831592555871</v>
      </c>
      <c r="Z188" s="394" cm="1">
        <f t="array" aca="1" ref="Z188" ca="1">IF($Q188="Y",VLOOKUP($P188,INDIRECT($Q$3),Z$5,0)*INDIRECT($P$2),VLOOKUP($P188,INDIRECT($Q$3),Z$5,0))</f>
        <v>102312.6352406599</v>
      </c>
      <c r="AA188" s="406" t="str">
        <f t="shared" si="103"/>
        <v>06261C</v>
      </c>
      <c r="AB188" s="406" t="str">
        <f t="shared" si="105"/>
        <v>Y</v>
      </c>
      <c r="AC188" s="412" t="str">
        <f t="shared" si="113"/>
        <v>Neighborhood Support Specialist Project Lead</v>
      </c>
      <c r="AD188" s="406">
        <f t="shared" si="100"/>
        <v>99</v>
      </c>
      <c r="AE188" s="398" t="str">
        <f t="shared" si="104"/>
        <v>E</v>
      </c>
      <c r="AF188" s="403">
        <f t="shared" ca="1" si="106"/>
        <v>35.747</v>
      </c>
      <c r="AG188" s="403">
        <f t="shared" ca="1" si="111"/>
        <v>37.629999999999995</v>
      </c>
      <c r="AH188" s="403">
        <f t="shared" ca="1" si="107"/>
        <v>39.616</v>
      </c>
      <c r="AI188" s="403">
        <f t="shared" ca="1" si="108"/>
        <v>41.683999999999997</v>
      </c>
      <c r="AJ188" s="403">
        <f t="shared" ca="1" si="109"/>
        <v>43.878999999999998</v>
      </c>
      <c r="AK188" s="403">
        <f t="shared" ca="1" si="112"/>
        <v>46.534999999999997</v>
      </c>
      <c r="AL188" s="403">
        <f t="shared" ca="1" si="110"/>
        <v>49.189</v>
      </c>
    </row>
    <row r="189" spans="1:38" ht="15" hidden="1" customHeight="1">
      <c r="A189" s="259" t="s">
        <v>91</v>
      </c>
      <c r="B189" s="259" t="s">
        <v>321</v>
      </c>
      <c r="C189" s="259">
        <v>64</v>
      </c>
      <c r="D189" s="260" t="s">
        <v>322</v>
      </c>
      <c r="E189" s="265">
        <v>418</v>
      </c>
      <c r="F189" s="262">
        <v>9</v>
      </c>
      <c r="G189" s="285">
        <f t="shared" ca="1" si="84"/>
        <v>35.747081646028853</v>
      </c>
      <c r="H189" s="285">
        <f t="shared" ca="1" si="85"/>
        <v>37.629441633350801</v>
      </c>
      <c r="I189" s="285">
        <f t="shared" ca="1" si="86"/>
        <v>39.61539061368574</v>
      </c>
      <c r="J189" s="285">
        <f t="shared" ca="1" si="87"/>
        <v>41.684210788431074</v>
      </c>
      <c r="K189" s="285">
        <f t="shared" ca="1" si="88"/>
        <v>43.878817597549336</v>
      </c>
      <c r="L189" s="285">
        <f t="shared" ca="1" si="89"/>
        <v>46.534125946209357</v>
      </c>
      <c r="M189" s="285">
        <f t="shared" ca="1" si="90"/>
        <v>49.189434294869343</v>
      </c>
      <c r="N189" s="285"/>
      <c r="P189" s="409" t="str">
        <f t="shared" si="102"/>
        <v>07228C</v>
      </c>
      <c r="Q189" s="397" t="s">
        <v>826</v>
      </c>
      <c r="R189" s="409" t="str">
        <f t="shared" si="91"/>
        <v>Network Infrastructure Analyst</v>
      </c>
      <c r="S189" s="397">
        <f t="shared" si="101"/>
        <v>64</v>
      </c>
      <c r="T189" s="394" cm="1">
        <f t="array" aca="1" ref="T189" ca="1">IF($Q189="Y",VLOOKUP($P189,INDIRECT($Q$3),T$5,0)*INDIRECT($P$2),VLOOKUP($P189,INDIRECT($Q$3),T$5,0))</f>
        <v>35.747081646028853</v>
      </c>
      <c r="U189" s="394" cm="1">
        <f t="array" aca="1" ref="U189" ca="1">IF($Q189="Y",VLOOKUP($P189,INDIRECT($Q$3),U$5,0)*INDIRECT($P$2),VLOOKUP($P189,INDIRECT($Q$3),U$5,0))</f>
        <v>37.629441633350801</v>
      </c>
      <c r="V189" s="394" cm="1">
        <f t="array" aca="1" ref="V189" ca="1">IF($Q189="Y",VLOOKUP($P189,INDIRECT($Q$3),V$5,0)*INDIRECT($P$2),VLOOKUP($P189,INDIRECT($Q$3),V$5,0))</f>
        <v>39.61539061368574</v>
      </c>
      <c r="W189" s="394" cm="1">
        <f t="array" aca="1" ref="W189" ca="1">IF($Q189="Y",VLOOKUP($P189,INDIRECT($Q$3),W$5,0)*INDIRECT($P$2),VLOOKUP($P189,INDIRECT($Q$3),W$5,0))</f>
        <v>41.684210788431074</v>
      </c>
      <c r="X189" s="394" cm="1">
        <f t="array" aca="1" ref="X189" ca="1">IF($Q189="Y",VLOOKUP($P189,INDIRECT($Q$3),X$5,0)*INDIRECT($P$2),VLOOKUP($P189,INDIRECT($Q$3),X$5,0))</f>
        <v>43.878817597549336</v>
      </c>
      <c r="Y189" s="394" cm="1">
        <f t="array" aca="1" ref="Y189" ca="1">IF($Q189="Y",VLOOKUP($P189,INDIRECT($Q$3),Y$5,0)*INDIRECT($P$2),VLOOKUP($P189,INDIRECT($Q$3),Y$5,0))</f>
        <v>46.534125946209357</v>
      </c>
      <c r="Z189" s="394" cm="1">
        <f t="array" aca="1" ref="Z189" ca="1">IF($Q189="Y",VLOOKUP($P189,INDIRECT($Q$3),Z$5,0)*INDIRECT($P$2),VLOOKUP($P189,INDIRECT($Q$3),Z$5,0))</f>
        <v>49.189434294869343</v>
      </c>
      <c r="AA189" s="406" t="str">
        <f t="shared" si="103"/>
        <v>07228C</v>
      </c>
      <c r="AB189" s="406" t="str">
        <f t="shared" si="105"/>
        <v>Y</v>
      </c>
      <c r="AC189" s="412" t="str">
        <f t="shared" si="113"/>
        <v>Network Infrastructure Analyst</v>
      </c>
      <c r="AD189" s="406">
        <f t="shared" si="100"/>
        <v>64</v>
      </c>
      <c r="AE189" s="398" t="str">
        <f t="shared" si="104"/>
        <v>N</v>
      </c>
      <c r="AF189" s="403">
        <f t="shared" ca="1" si="106"/>
        <v>35.747</v>
      </c>
      <c r="AG189" s="403">
        <f t="shared" ca="1" si="111"/>
        <v>37.628999999999998</v>
      </c>
      <c r="AH189" s="403">
        <f t="shared" ca="1" si="107"/>
        <v>39.615000000000002</v>
      </c>
      <c r="AI189" s="403">
        <f t="shared" ca="1" si="108"/>
        <v>41.683999999999997</v>
      </c>
      <c r="AJ189" s="403">
        <f t="shared" ca="1" si="109"/>
        <v>43.878999999999998</v>
      </c>
      <c r="AK189" s="403">
        <f t="shared" ca="1" si="112"/>
        <v>46.533999999999999</v>
      </c>
      <c r="AL189" s="403">
        <f t="shared" ca="1" si="110"/>
        <v>49.189</v>
      </c>
    </row>
    <row r="190" spans="1:38" ht="15" hidden="1" customHeight="1">
      <c r="A190" s="259" t="s">
        <v>16</v>
      </c>
      <c r="B190" s="259" t="s">
        <v>151</v>
      </c>
      <c r="C190" s="259">
        <v>99</v>
      </c>
      <c r="D190" s="260" t="s">
        <v>152</v>
      </c>
      <c r="E190" s="265">
        <v>423</v>
      </c>
      <c r="F190" s="262">
        <v>9</v>
      </c>
      <c r="G190" s="285">
        <f t="shared" ca="1" si="84"/>
        <v>74353.218788891987</v>
      </c>
      <c r="H190" s="285">
        <f t="shared" ca="1" si="85"/>
        <v>78268.881540909177</v>
      </c>
      <c r="I190" s="285">
        <f t="shared" ca="1" si="86"/>
        <v>82400.603466469896</v>
      </c>
      <c r="J190" s="285">
        <f t="shared" ca="1" si="87"/>
        <v>86702.505888474348</v>
      </c>
      <c r="K190" s="285">
        <f t="shared" ca="1" si="88"/>
        <v>91267.820558058171</v>
      </c>
      <c r="L190" s="285">
        <f t="shared" ca="1" si="89"/>
        <v>96790.831592555871</v>
      </c>
      <c r="M190" s="285">
        <f t="shared" ca="1" si="90"/>
        <v>102312.6352406599</v>
      </c>
      <c r="N190" s="285"/>
      <c r="P190" s="409" t="str">
        <f t="shared" si="102"/>
        <v>52410C</v>
      </c>
      <c r="Q190" s="397" t="s">
        <v>826</v>
      </c>
      <c r="R190" s="409" t="str">
        <f t="shared" si="91"/>
        <v>NRP/Finance Specialist</v>
      </c>
      <c r="S190" s="397">
        <f t="shared" si="101"/>
        <v>99</v>
      </c>
      <c r="T190" s="394" cm="1">
        <f t="array" aca="1" ref="T190" ca="1">IF($Q190="Y",VLOOKUP($P190,INDIRECT($Q$3),T$5,0)*INDIRECT($P$2),VLOOKUP($P190,INDIRECT($Q$3),T$5,0))</f>
        <v>74353.218788891987</v>
      </c>
      <c r="U190" s="394" cm="1">
        <f t="array" aca="1" ref="U190" ca="1">IF($Q190="Y",VLOOKUP($P190,INDIRECT($Q$3),U$5,0)*INDIRECT($P$2),VLOOKUP($P190,INDIRECT($Q$3),U$5,0))</f>
        <v>78268.881540909177</v>
      </c>
      <c r="V190" s="394" cm="1">
        <f t="array" aca="1" ref="V190" ca="1">IF($Q190="Y",VLOOKUP($P190,INDIRECT($Q$3),V$5,0)*INDIRECT($P$2),VLOOKUP($P190,INDIRECT($Q$3),V$5,0))</f>
        <v>82400.603466469896</v>
      </c>
      <c r="W190" s="394" cm="1">
        <f t="array" aca="1" ref="W190" ca="1">IF($Q190="Y",VLOOKUP($P190,INDIRECT($Q$3),W$5,0)*INDIRECT($P$2),VLOOKUP($P190,INDIRECT($Q$3),W$5,0))</f>
        <v>86702.505888474348</v>
      </c>
      <c r="X190" s="394" cm="1">
        <f t="array" aca="1" ref="X190" ca="1">IF($Q190="Y",VLOOKUP($P190,INDIRECT($Q$3),X$5,0)*INDIRECT($P$2),VLOOKUP($P190,INDIRECT($Q$3),X$5,0))</f>
        <v>91267.820558058171</v>
      </c>
      <c r="Y190" s="394" cm="1">
        <f t="array" aca="1" ref="Y190" ca="1">IF($Q190="Y",VLOOKUP($P190,INDIRECT($Q$3),Y$5,0)*INDIRECT($P$2),VLOOKUP($P190,INDIRECT($Q$3),Y$5,0))</f>
        <v>96790.831592555871</v>
      </c>
      <c r="Z190" s="394" cm="1">
        <f t="array" aca="1" ref="Z190" ca="1">IF($Q190="Y",VLOOKUP($P190,INDIRECT($Q$3),Z$5,0)*INDIRECT($P$2),VLOOKUP($P190,INDIRECT($Q$3),Z$5,0))</f>
        <v>102312.6352406599</v>
      </c>
      <c r="AA190" s="406" t="str">
        <f t="shared" si="103"/>
        <v>52410C</v>
      </c>
      <c r="AB190" s="406" t="str">
        <f t="shared" si="105"/>
        <v>Y</v>
      </c>
      <c r="AC190" s="412" t="str">
        <f t="shared" si="113"/>
        <v>NRP/Finance Specialist</v>
      </c>
      <c r="AD190" s="406">
        <f t="shared" si="100"/>
        <v>99</v>
      </c>
      <c r="AE190" s="398" t="str">
        <f t="shared" si="104"/>
        <v>E</v>
      </c>
      <c r="AF190" s="403">
        <f t="shared" ca="1" si="106"/>
        <v>35.747</v>
      </c>
      <c r="AG190" s="403">
        <f t="shared" ca="1" si="111"/>
        <v>37.629999999999995</v>
      </c>
      <c r="AH190" s="403">
        <f t="shared" ca="1" si="107"/>
        <v>39.616</v>
      </c>
      <c r="AI190" s="403">
        <f t="shared" ca="1" si="108"/>
        <v>41.683999999999997</v>
      </c>
      <c r="AJ190" s="403">
        <f t="shared" ca="1" si="109"/>
        <v>43.878999999999998</v>
      </c>
      <c r="AK190" s="403">
        <f t="shared" ca="1" si="112"/>
        <v>46.534999999999997</v>
      </c>
      <c r="AL190" s="403">
        <f t="shared" ca="1" si="110"/>
        <v>49.189</v>
      </c>
    </row>
    <row r="191" spans="1:38" ht="15" hidden="1" customHeight="1">
      <c r="A191" s="259" t="s">
        <v>16</v>
      </c>
      <c r="B191" s="259" t="s">
        <v>935</v>
      </c>
      <c r="C191" s="259" t="s">
        <v>936</v>
      </c>
      <c r="D191" s="260" t="s">
        <v>937</v>
      </c>
      <c r="E191" s="265">
        <v>485</v>
      </c>
      <c r="F191" s="262">
        <v>10</v>
      </c>
      <c r="G191" s="285">
        <f t="shared" ca="1" si="84"/>
        <v>100361.84999999999</v>
      </c>
      <c r="H191" s="285">
        <f t="shared" ca="1" si="85"/>
        <v>105644.7</v>
      </c>
      <c r="I191" s="285">
        <f t="shared" ca="1" si="86"/>
        <v>111204.29999999999</v>
      </c>
      <c r="J191" s="285">
        <f t="shared" ca="1" si="87"/>
        <v>117058.075</v>
      </c>
      <c r="K191" s="285">
        <f t="shared" ca="1" si="88"/>
        <v>123218.32499999998</v>
      </c>
      <c r="L191" s="285">
        <f t="shared" ca="1" si="89"/>
        <v>129703.49999999999</v>
      </c>
      <c r="M191" s="285">
        <f t="shared" ca="1" si="90"/>
        <v>136530</v>
      </c>
      <c r="N191" s="285"/>
      <c r="P191" s="409" t="str">
        <f t="shared" si="102"/>
        <v>07250C</v>
      </c>
      <c r="Q191" s="397" t="s">
        <v>826</v>
      </c>
      <c r="R191" s="409" t="str">
        <f t="shared" si="91"/>
        <v>Nurse Practitioner/Physician Assistant</v>
      </c>
      <c r="S191" s="397" t="s">
        <v>936</v>
      </c>
      <c r="T191" s="394" cm="1">
        <f t="array" aca="1" ref="T191" ca="1">IF($Q191="Y",VLOOKUP($P191,INDIRECT($Q$3),T$5,0)*INDIRECT($P$2),VLOOKUP($P191,INDIRECT($Q$3),T$5,0))</f>
        <v>100361.84999999999</v>
      </c>
      <c r="U191" s="394" cm="1">
        <f t="array" aca="1" ref="U191" ca="1">IF($Q191="Y",VLOOKUP($P191,INDIRECT($Q$3),U$5,0)*INDIRECT($P$2),VLOOKUP($P191,INDIRECT($Q$3),U$5,0))</f>
        <v>105644.7</v>
      </c>
      <c r="V191" s="394" cm="1">
        <f t="array" aca="1" ref="V191" ca="1">IF($Q191="Y",VLOOKUP($P191,INDIRECT($Q$3),V$5,0)*INDIRECT($P$2),VLOOKUP($P191,INDIRECT($Q$3),V$5,0))</f>
        <v>111204.29999999999</v>
      </c>
      <c r="W191" s="394" cm="1">
        <f t="array" aca="1" ref="W191" ca="1">IF($Q191="Y",VLOOKUP($P191,INDIRECT($Q$3),W$5,0)*INDIRECT($P$2),VLOOKUP($P191,INDIRECT($Q$3),W$5,0))</f>
        <v>117058.075</v>
      </c>
      <c r="X191" s="394" cm="1">
        <f t="array" aca="1" ref="X191" ca="1">IF($Q191="Y",VLOOKUP($P191,INDIRECT($Q$3),X$5,0)*INDIRECT($P$2),VLOOKUP($P191,INDIRECT($Q$3),X$5,0))</f>
        <v>123218.32499999998</v>
      </c>
      <c r="Y191" s="394" cm="1">
        <f t="array" aca="1" ref="Y191" ca="1">IF($Q191="Y",VLOOKUP($P191,INDIRECT($Q$3),Y$5,0)*INDIRECT($P$2),VLOOKUP($P191,INDIRECT($Q$3),Y$5,0))</f>
        <v>129703.49999999999</v>
      </c>
      <c r="Z191" s="394" cm="1">
        <f t="array" aca="1" ref="Z191" ca="1">IF($Q191="Y",VLOOKUP($P191,INDIRECT($Q$3),Z$5,0)*INDIRECT($P$2),VLOOKUP($P191,INDIRECT($Q$3),Z$5,0))</f>
        <v>136530</v>
      </c>
      <c r="AA191" s="406" t="str">
        <f t="shared" si="103"/>
        <v>07250C</v>
      </c>
      <c r="AB191" s="406" t="str">
        <f t="shared" si="105"/>
        <v>Y</v>
      </c>
      <c r="AC191" s="412" t="str">
        <f t="shared" si="113"/>
        <v>Nurse Practitioner/Physician Assistant</v>
      </c>
      <c r="AD191" s="406" t="str">
        <f t="shared" si="100"/>
        <v>120</v>
      </c>
      <c r="AE191" s="398" t="str">
        <f t="shared" si="104"/>
        <v>E</v>
      </c>
      <c r="AF191" s="403">
        <f t="shared" ca="1" si="106"/>
        <v>48.250999999999998</v>
      </c>
      <c r="AG191" s="403">
        <f t="shared" ca="1" si="111"/>
        <v>50.790999999999997</v>
      </c>
      <c r="AH191" s="403">
        <f t="shared" ca="1" si="107"/>
        <v>53.463999999999999</v>
      </c>
      <c r="AI191" s="403">
        <f t="shared" ca="1" si="108"/>
        <v>56.277999999999999</v>
      </c>
      <c r="AJ191" s="403">
        <f t="shared" ca="1" si="109"/>
        <v>59.239999999999995</v>
      </c>
      <c r="AK191" s="403">
        <f t="shared" ca="1" si="112"/>
        <v>62.357999999999997</v>
      </c>
      <c r="AL191" s="403">
        <f t="shared" ca="1" si="110"/>
        <v>65.64</v>
      </c>
    </row>
    <row r="192" spans="1:38" ht="15" hidden="1" customHeight="1">
      <c r="A192" s="272" t="s">
        <v>91</v>
      </c>
      <c r="B192" s="259" t="s">
        <v>323</v>
      </c>
      <c r="C192" s="259">
        <v>16</v>
      </c>
      <c r="D192" s="273" t="s">
        <v>324</v>
      </c>
      <c r="E192" s="265">
        <v>358</v>
      </c>
      <c r="F192" s="262">
        <v>7</v>
      </c>
      <c r="G192" s="285">
        <f t="shared" ca="1" si="84"/>
        <v>29.955796247424619</v>
      </c>
      <c r="H192" s="285">
        <f t="shared" ca="1" si="85"/>
        <v>31.689614657167699</v>
      </c>
      <c r="I192" s="285">
        <f t="shared" ca="1" si="86"/>
        <v>33.324824206998876</v>
      </c>
      <c r="J192" s="285">
        <f t="shared" ca="1" si="87"/>
        <v>35.186723838125324</v>
      </c>
      <c r="K192" s="285">
        <f t="shared" ca="1" si="88"/>
        <v>37.088708910456411</v>
      </c>
      <c r="L192" s="285">
        <f t="shared" ca="1" si="89"/>
        <v>39.347316183849607</v>
      </c>
      <c r="M192" s="285">
        <f t="shared" ca="1" si="90"/>
        <v>41.605923457242774</v>
      </c>
      <c r="N192" s="285"/>
      <c r="P192" s="409" t="str">
        <f t="shared" si="102"/>
        <v>07370C</v>
      </c>
      <c r="Q192" s="397" t="s">
        <v>826</v>
      </c>
      <c r="R192" s="409" t="str">
        <f t="shared" si="91"/>
        <v>Paralegal</v>
      </c>
      <c r="S192" s="397">
        <f t="shared" ref="S192:S223" si="114">C192</f>
        <v>16</v>
      </c>
      <c r="T192" s="394" cm="1">
        <f t="array" aca="1" ref="T192" ca="1">IF($Q192="Y",VLOOKUP($P192,INDIRECT($Q$3),T$5,0)*INDIRECT($P$2),VLOOKUP($P192,INDIRECT($Q$3),T$5,0))</f>
        <v>29.955796247424619</v>
      </c>
      <c r="U192" s="394" cm="1">
        <f t="array" aca="1" ref="U192" ca="1">IF($Q192="Y",VLOOKUP($P192,INDIRECT($Q$3),U$5,0)*INDIRECT($P$2),VLOOKUP($P192,INDIRECT($Q$3),U$5,0))</f>
        <v>31.689614657167699</v>
      </c>
      <c r="V192" s="394" cm="1">
        <f t="array" aca="1" ref="V192" ca="1">IF($Q192="Y",VLOOKUP($P192,INDIRECT($Q$3),V$5,0)*INDIRECT($P$2),VLOOKUP($P192,INDIRECT($Q$3),V$5,0))</f>
        <v>33.324824206998876</v>
      </c>
      <c r="W192" s="394" cm="1">
        <f t="array" aca="1" ref="W192" ca="1">IF($Q192="Y",VLOOKUP($P192,INDIRECT($Q$3),W$5,0)*INDIRECT($P$2),VLOOKUP($P192,INDIRECT($Q$3),W$5,0))</f>
        <v>35.186723838125324</v>
      </c>
      <c r="X192" s="394" cm="1">
        <f t="array" aca="1" ref="X192" ca="1">IF($Q192="Y",VLOOKUP($P192,INDIRECT($Q$3),X$5,0)*INDIRECT($P$2),VLOOKUP($P192,INDIRECT($Q$3),X$5,0))</f>
        <v>37.088708910456411</v>
      </c>
      <c r="Y192" s="394" cm="1">
        <f t="array" aca="1" ref="Y192" ca="1">IF($Q192="Y",VLOOKUP($P192,INDIRECT($Q$3),Y$5,0)*INDIRECT($P$2),VLOOKUP($P192,INDIRECT($Q$3),Y$5,0))</f>
        <v>39.347316183849607</v>
      </c>
      <c r="Z192" s="394" cm="1">
        <f t="array" aca="1" ref="Z192" ca="1">IF($Q192="Y",VLOOKUP($P192,INDIRECT($Q$3),Z$5,0)*INDIRECT($P$2),VLOOKUP($P192,INDIRECT($Q$3),Z$5,0))</f>
        <v>41.605923457242774</v>
      </c>
      <c r="AA192" s="406" t="str">
        <f t="shared" si="103"/>
        <v>07370C</v>
      </c>
      <c r="AB192" s="406" t="str">
        <f t="shared" si="105"/>
        <v>Y</v>
      </c>
      <c r="AC192" s="412" t="str">
        <f t="shared" si="113"/>
        <v>Paralegal</v>
      </c>
      <c r="AD192" s="406">
        <f t="shared" si="100"/>
        <v>16</v>
      </c>
      <c r="AE192" s="398" t="str">
        <f t="shared" si="104"/>
        <v>N</v>
      </c>
      <c r="AF192" s="403">
        <f t="shared" ca="1" si="106"/>
        <v>29.956</v>
      </c>
      <c r="AG192" s="403">
        <f t="shared" ca="1" si="111"/>
        <v>31.69</v>
      </c>
      <c r="AH192" s="403">
        <f t="shared" ca="1" si="107"/>
        <v>33.325000000000003</v>
      </c>
      <c r="AI192" s="403">
        <f t="shared" ca="1" si="108"/>
        <v>35.186999999999998</v>
      </c>
      <c r="AJ192" s="403">
        <f t="shared" ca="1" si="109"/>
        <v>37.088999999999999</v>
      </c>
      <c r="AK192" s="403">
        <f t="shared" ca="1" si="112"/>
        <v>39.347000000000001</v>
      </c>
      <c r="AL192" s="403">
        <f t="shared" ca="1" si="110"/>
        <v>41.606000000000002</v>
      </c>
    </row>
    <row r="193" spans="1:39" ht="15" hidden="1" customHeight="1">
      <c r="A193" s="272" t="s">
        <v>91</v>
      </c>
      <c r="B193" s="259" t="s">
        <v>325</v>
      </c>
      <c r="C193" s="259">
        <v>16</v>
      </c>
      <c r="D193" s="273" t="s">
        <v>326</v>
      </c>
      <c r="E193" s="265">
        <v>358</v>
      </c>
      <c r="F193" s="262">
        <v>7</v>
      </c>
      <c r="G193" s="285">
        <f t="shared" ca="1" si="84"/>
        <v>29.955796247424619</v>
      </c>
      <c r="H193" s="285">
        <f t="shared" ca="1" si="85"/>
        <v>31.689614657167699</v>
      </c>
      <c r="I193" s="285">
        <f t="shared" ca="1" si="86"/>
        <v>33.324824206998876</v>
      </c>
      <c r="J193" s="285">
        <f t="shared" ca="1" si="87"/>
        <v>35.186723838125324</v>
      </c>
      <c r="K193" s="285">
        <f t="shared" ca="1" si="88"/>
        <v>37.088708910456411</v>
      </c>
      <c r="L193" s="285">
        <f t="shared" ca="1" si="89"/>
        <v>39.347316183849607</v>
      </c>
      <c r="M193" s="285">
        <f t="shared" ca="1" si="90"/>
        <v>41.605923457242774</v>
      </c>
      <c r="N193" s="285"/>
      <c r="P193" s="409" t="str">
        <f t="shared" si="102"/>
        <v>07375C</v>
      </c>
      <c r="Q193" s="397" t="s">
        <v>826</v>
      </c>
      <c r="R193" s="409" t="str">
        <f t="shared" si="91"/>
        <v>Paralegal Confidential</v>
      </c>
      <c r="S193" s="397">
        <f t="shared" si="114"/>
        <v>16</v>
      </c>
      <c r="T193" s="394" cm="1">
        <f t="array" aca="1" ref="T193" ca="1">IF($Q193="Y",VLOOKUP($P193,INDIRECT($Q$3),T$5,0)*INDIRECT($P$2),VLOOKUP($P193,INDIRECT($Q$3),T$5,0))</f>
        <v>29.955796247424619</v>
      </c>
      <c r="U193" s="394" cm="1">
        <f t="array" aca="1" ref="U193" ca="1">IF($Q193="Y",VLOOKUP($P193,INDIRECT($Q$3),U$5,0)*INDIRECT($P$2),VLOOKUP($P193,INDIRECT($Q$3),U$5,0))</f>
        <v>31.689614657167699</v>
      </c>
      <c r="V193" s="394" cm="1">
        <f t="array" aca="1" ref="V193" ca="1">IF($Q193="Y",VLOOKUP($P193,INDIRECT($Q$3),V$5,0)*INDIRECT($P$2),VLOOKUP($P193,INDIRECT($Q$3),V$5,0))</f>
        <v>33.324824206998876</v>
      </c>
      <c r="W193" s="394" cm="1">
        <f t="array" aca="1" ref="W193" ca="1">IF($Q193="Y",VLOOKUP($P193,INDIRECT($Q$3),W$5,0)*INDIRECT($P$2),VLOOKUP($P193,INDIRECT($Q$3),W$5,0))</f>
        <v>35.186723838125324</v>
      </c>
      <c r="X193" s="394" cm="1">
        <f t="array" aca="1" ref="X193" ca="1">IF($Q193="Y",VLOOKUP($P193,INDIRECT($Q$3),X$5,0)*INDIRECT($P$2),VLOOKUP($P193,INDIRECT($Q$3),X$5,0))</f>
        <v>37.088708910456411</v>
      </c>
      <c r="Y193" s="394" cm="1">
        <f t="array" aca="1" ref="Y193" ca="1">IF($Q193="Y",VLOOKUP($P193,INDIRECT($Q$3),Y$5,0)*INDIRECT($P$2),VLOOKUP($P193,INDIRECT($Q$3),Y$5,0))</f>
        <v>39.347316183849607</v>
      </c>
      <c r="Z193" s="394" cm="1">
        <f t="array" aca="1" ref="Z193" ca="1">IF($Q193="Y",VLOOKUP($P193,INDIRECT($Q$3),Z$5,0)*INDIRECT($P$2),VLOOKUP($P193,INDIRECT($Q$3),Z$5,0))</f>
        <v>41.605923457242774</v>
      </c>
      <c r="AA193" s="406" t="str">
        <f t="shared" si="103"/>
        <v>07375C</v>
      </c>
      <c r="AB193" s="406" t="str">
        <f t="shared" si="105"/>
        <v>Y</v>
      </c>
      <c r="AC193" s="412" t="str">
        <f t="shared" si="113"/>
        <v>Paralegal Confidential</v>
      </c>
      <c r="AD193" s="406">
        <f t="shared" si="100"/>
        <v>16</v>
      </c>
      <c r="AE193" s="398" t="str">
        <f t="shared" si="104"/>
        <v>N</v>
      </c>
      <c r="AF193" s="403">
        <f t="shared" ca="1" si="106"/>
        <v>29.956</v>
      </c>
      <c r="AG193" s="403">
        <f t="shared" ca="1" si="111"/>
        <v>31.69</v>
      </c>
      <c r="AH193" s="403">
        <f t="shared" ca="1" si="107"/>
        <v>33.325000000000003</v>
      </c>
      <c r="AI193" s="403">
        <f t="shared" ca="1" si="108"/>
        <v>35.186999999999998</v>
      </c>
      <c r="AJ193" s="403">
        <f t="shared" ca="1" si="109"/>
        <v>37.088999999999999</v>
      </c>
      <c r="AK193" s="403">
        <f t="shared" ca="1" si="112"/>
        <v>39.347000000000001</v>
      </c>
      <c r="AL193" s="403">
        <f t="shared" ca="1" si="110"/>
        <v>41.606000000000002</v>
      </c>
    </row>
    <row r="194" spans="1:39" ht="15" hidden="1" customHeight="1">
      <c r="A194" s="259" t="s">
        <v>16</v>
      </c>
      <c r="B194" s="259" t="s">
        <v>153</v>
      </c>
      <c r="C194" s="259">
        <v>29</v>
      </c>
      <c r="D194" s="260" t="s">
        <v>154</v>
      </c>
      <c r="E194" s="265">
        <v>393</v>
      </c>
      <c r="F194" s="262">
        <v>8</v>
      </c>
      <c r="G194" s="285">
        <f t="shared" ca="1" si="84"/>
        <v>66489.453474193098</v>
      </c>
      <c r="H194" s="285">
        <f t="shared" ca="1" si="85"/>
        <v>70136.969902456549</v>
      </c>
      <c r="I194" s="285">
        <f t="shared" ca="1" si="86"/>
        <v>73781.408257784758</v>
      </c>
      <c r="J194" s="285">
        <f t="shared" ca="1" si="87"/>
        <v>77644.389791515219</v>
      </c>
      <c r="K194" s="285">
        <f t="shared" ca="1" si="88"/>
        <v>81772.085597676676</v>
      </c>
      <c r="L194" s="285">
        <f t="shared" ca="1" si="89"/>
        <v>86895.441505419934</v>
      </c>
      <c r="M194" s="285">
        <f t="shared" ca="1" si="90"/>
        <v>92018.797413163164</v>
      </c>
      <c r="N194" s="285"/>
      <c r="P194" s="409" t="str">
        <f t="shared" si="102"/>
        <v>07450C</v>
      </c>
      <c r="Q194" s="397" t="s">
        <v>826</v>
      </c>
      <c r="R194" s="409" t="str">
        <f t="shared" si="91"/>
        <v>Parking Systems Analyst</v>
      </c>
      <c r="S194" s="397">
        <f t="shared" si="114"/>
        <v>29</v>
      </c>
      <c r="T194" s="394" cm="1">
        <f t="array" aca="1" ref="T194" ca="1">IF($Q194="Y",VLOOKUP($P194,INDIRECT($Q$3),T$5,0)*INDIRECT($P$2),VLOOKUP($P194,INDIRECT($Q$3),T$5,0))</f>
        <v>66489.453474193098</v>
      </c>
      <c r="U194" s="394" cm="1">
        <f t="array" aca="1" ref="U194" ca="1">IF($Q194="Y",VLOOKUP($P194,INDIRECT($Q$3),U$5,0)*INDIRECT($P$2),VLOOKUP($P194,INDIRECT($Q$3),U$5,0))</f>
        <v>70136.969902456549</v>
      </c>
      <c r="V194" s="394" cm="1">
        <f t="array" aca="1" ref="V194" ca="1">IF($Q194="Y",VLOOKUP($P194,INDIRECT($Q$3),V$5,0)*INDIRECT($P$2),VLOOKUP($P194,INDIRECT($Q$3),V$5,0))</f>
        <v>73781.408257784758</v>
      </c>
      <c r="W194" s="394" cm="1">
        <f t="array" aca="1" ref="W194" ca="1">IF($Q194="Y",VLOOKUP($P194,INDIRECT($Q$3),W$5,0)*INDIRECT($P$2),VLOOKUP($P194,INDIRECT($Q$3),W$5,0))</f>
        <v>77644.389791515219</v>
      </c>
      <c r="X194" s="394" cm="1">
        <f t="array" aca="1" ref="X194" ca="1">IF($Q194="Y",VLOOKUP($P194,INDIRECT($Q$3),X$5,0)*INDIRECT($P$2),VLOOKUP($P194,INDIRECT($Q$3),X$5,0))</f>
        <v>81772.085597676676</v>
      </c>
      <c r="Y194" s="394" cm="1">
        <f t="array" aca="1" ref="Y194" ca="1">IF($Q194="Y",VLOOKUP($P194,INDIRECT($Q$3),Y$5,0)*INDIRECT($P$2),VLOOKUP($P194,INDIRECT($Q$3),Y$5,0))</f>
        <v>86895.441505419934</v>
      </c>
      <c r="Z194" s="394" cm="1">
        <f t="array" aca="1" ref="Z194" ca="1">IF($Q194="Y",VLOOKUP($P194,INDIRECT($Q$3),Z$5,0)*INDIRECT($P$2),VLOOKUP($P194,INDIRECT($Q$3),Z$5,0))</f>
        <v>92018.797413163164</v>
      </c>
      <c r="AA194" s="406" t="str">
        <f t="shared" si="103"/>
        <v>07450C</v>
      </c>
      <c r="AB194" s="406" t="str">
        <f t="shared" si="105"/>
        <v>Y</v>
      </c>
      <c r="AC194" s="412" t="str">
        <f t="shared" si="113"/>
        <v>Parking Systems Analyst</v>
      </c>
      <c r="AD194" s="406">
        <f t="shared" si="100"/>
        <v>29</v>
      </c>
      <c r="AE194" s="398" t="str">
        <f t="shared" si="104"/>
        <v>E</v>
      </c>
      <c r="AF194" s="403">
        <f t="shared" ca="1" si="106"/>
        <v>31.967000000000002</v>
      </c>
      <c r="AG194" s="403">
        <f t="shared" ca="1" si="111"/>
        <v>33.72</v>
      </c>
      <c r="AH194" s="403">
        <f t="shared" ca="1" si="107"/>
        <v>35.471999999999994</v>
      </c>
      <c r="AI194" s="403">
        <f t="shared" ca="1" si="108"/>
        <v>37.33</v>
      </c>
      <c r="AJ194" s="403">
        <f t="shared" ca="1" si="109"/>
        <v>39.314</v>
      </c>
      <c r="AK194" s="403">
        <f t="shared" ca="1" si="112"/>
        <v>41.777000000000001</v>
      </c>
      <c r="AL194" s="403">
        <f t="shared" ca="1" si="110"/>
        <v>44.239999999999995</v>
      </c>
      <c r="AM194" s="169"/>
    </row>
    <row r="195" spans="1:39" ht="15" hidden="1" customHeight="1">
      <c r="A195" s="259" t="s">
        <v>16</v>
      </c>
      <c r="B195" s="259" t="s">
        <v>746</v>
      </c>
      <c r="C195" s="259" t="s">
        <v>216</v>
      </c>
      <c r="D195" s="260" t="s">
        <v>745</v>
      </c>
      <c r="E195" s="265">
        <v>508</v>
      </c>
      <c r="F195" s="262">
        <v>11</v>
      </c>
      <c r="G195" s="285">
        <f t="shared" ca="1" si="84"/>
        <v>86912.467399533169</v>
      </c>
      <c r="H195" s="285">
        <f t="shared" ca="1" si="85"/>
        <v>91480.327635434413</v>
      </c>
      <c r="I195" s="285">
        <f t="shared" ca="1" si="86"/>
        <v>96266.731049737937</v>
      </c>
      <c r="J195" s="285">
        <f t="shared" ca="1" si="87"/>
        <v>101357.86368463057</v>
      </c>
      <c r="K195" s="285">
        <f t="shared" ca="1" si="88"/>
        <v>106673.69564379592</v>
      </c>
      <c r="L195" s="285">
        <f t="shared" ca="1" si="89"/>
        <v>113146.37034555506</v>
      </c>
      <c r="M195" s="285">
        <f t="shared" ca="1" si="90"/>
        <v>119619.04504731408</v>
      </c>
      <c r="N195" s="285"/>
      <c r="P195" s="409" t="str">
        <f t="shared" si="102"/>
        <v>59418C</v>
      </c>
      <c r="Q195" s="397" t="s">
        <v>826</v>
      </c>
      <c r="R195" s="409" t="str">
        <f t="shared" si="91"/>
        <v>PeopleSoft System Administrator</v>
      </c>
      <c r="S195" s="397" t="str">
        <f t="shared" si="114"/>
        <v>65</v>
      </c>
      <c r="T195" s="394" cm="1">
        <f t="array" aca="1" ref="T195" ca="1">IF($Q195="Y",VLOOKUP($P195,INDIRECT($Q$3),T$5,0)*INDIRECT($P$2),VLOOKUP($P195,INDIRECT($Q$3),T$5,0))</f>
        <v>86912.467399533169</v>
      </c>
      <c r="U195" s="394" cm="1">
        <f t="array" aca="1" ref="U195" ca="1">IF($Q195="Y",VLOOKUP($P195,INDIRECT($Q$3),U$5,0)*INDIRECT($P$2),VLOOKUP($P195,INDIRECT($Q$3),U$5,0))</f>
        <v>91480.327635434413</v>
      </c>
      <c r="V195" s="394" cm="1">
        <f t="array" aca="1" ref="V195" ca="1">IF($Q195="Y",VLOOKUP($P195,INDIRECT($Q$3),V$5,0)*INDIRECT($P$2),VLOOKUP($P195,INDIRECT($Q$3),V$5,0))</f>
        <v>96266.731049737937</v>
      </c>
      <c r="W195" s="394" cm="1">
        <f t="array" aca="1" ref="W195" ca="1">IF($Q195="Y",VLOOKUP($P195,INDIRECT($Q$3),W$5,0)*INDIRECT($P$2),VLOOKUP($P195,INDIRECT($Q$3),W$5,0))</f>
        <v>101357.86368463057</v>
      </c>
      <c r="X195" s="394" cm="1">
        <f t="array" aca="1" ref="X195" ca="1">IF($Q195="Y",VLOOKUP($P195,INDIRECT($Q$3),X$5,0)*INDIRECT($P$2),VLOOKUP($P195,INDIRECT($Q$3),X$5,0))</f>
        <v>106673.69564379592</v>
      </c>
      <c r="Y195" s="394" cm="1">
        <f t="array" aca="1" ref="Y195" ca="1">IF($Q195="Y",VLOOKUP($P195,INDIRECT($Q$3),Y$5,0)*INDIRECT($P$2),VLOOKUP($P195,INDIRECT($Q$3),Y$5,0))</f>
        <v>113146.37034555506</v>
      </c>
      <c r="Z195" s="394" cm="1">
        <f t="array" aca="1" ref="Z195" ca="1">IF($Q195="Y",VLOOKUP($P195,INDIRECT($Q$3),Z$5,0)*INDIRECT($P$2),VLOOKUP($P195,INDIRECT($Q$3),Z$5,0))</f>
        <v>119619.04504731408</v>
      </c>
      <c r="AA195" s="406" t="str">
        <f t="shared" si="103"/>
        <v>59418C</v>
      </c>
      <c r="AB195" s="406" t="str">
        <f t="shared" si="105"/>
        <v>Y</v>
      </c>
      <c r="AC195" s="412" t="str">
        <f t="shared" si="113"/>
        <v>PeopleSoft System Administrator</v>
      </c>
      <c r="AD195" s="406" t="str">
        <f t="shared" si="100"/>
        <v>65</v>
      </c>
      <c r="AE195" s="398" t="str">
        <f t="shared" si="104"/>
        <v>E</v>
      </c>
      <c r="AF195" s="403">
        <f t="shared" ca="1" si="106"/>
        <v>41.784999999999997</v>
      </c>
      <c r="AG195" s="403">
        <f t="shared" ca="1" si="111"/>
        <v>43.980999999999995</v>
      </c>
      <c r="AH195" s="403">
        <f t="shared" ca="1" si="107"/>
        <v>46.282999999999994</v>
      </c>
      <c r="AI195" s="403">
        <f t="shared" ca="1" si="108"/>
        <v>48.73</v>
      </c>
      <c r="AJ195" s="403">
        <f t="shared" ca="1" si="109"/>
        <v>51.285999999999994</v>
      </c>
      <c r="AK195" s="403">
        <f t="shared" ca="1" si="112"/>
        <v>54.397999999999996</v>
      </c>
      <c r="AL195" s="403">
        <f t="shared" ca="1" si="110"/>
        <v>57.51</v>
      </c>
      <c r="AM195" s="169"/>
    </row>
    <row r="196" spans="1:39" ht="15" hidden="1" customHeight="1">
      <c r="A196" s="259" t="s">
        <v>16</v>
      </c>
      <c r="B196" s="259" t="s">
        <v>155</v>
      </c>
      <c r="C196" s="259">
        <v>50</v>
      </c>
      <c r="D196" s="260" t="s">
        <v>156</v>
      </c>
      <c r="E196" s="265">
        <v>455</v>
      </c>
      <c r="F196" s="262">
        <v>10</v>
      </c>
      <c r="G196" s="285">
        <f t="shared" ca="1" si="84"/>
        <v>80765.555747852079</v>
      </c>
      <c r="H196" s="285">
        <f t="shared" ca="1" si="85"/>
        <v>84982.515669135581</v>
      </c>
      <c r="I196" s="285">
        <f t="shared" ca="1" si="86"/>
        <v>89590.390853194986</v>
      </c>
      <c r="J196" s="285">
        <f t="shared" ca="1" si="87"/>
        <v>94290.608225311691</v>
      </c>
      <c r="K196" s="285">
        <f t="shared" ca="1" si="88"/>
        <v>99384.818933139526</v>
      </c>
      <c r="L196" s="285">
        <f t="shared" ca="1" si="89"/>
        <v>105525.76459152281</v>
      </c>
      <c r="M196" s="285">
        <f t="shared" ca="1" si="90"/>
        <v>111666.71024990613</v>
      </c>
      <c r="N196" s="285"/>
      <c r="P196" s="409" t="str">
        <f t="shared" si="102"/>
        <v>07880C</v>
      </c>
      <c r="Q196" s="397" t="s">
        <v>826</v>
      </c>
      <c r="R196" s="409" t="str">
        <f t="shared" si="91"/>
        <v>Plan Examiner II - Architect</v>
      </c>
      <c r="S196" s="397">
        <f t="shared" si="114"/>
        <v>50</v>
      </c>
      <c r="T196" s="394" cm="1">
        <f t="array" aca="1" ref="T196" ca="1">IF($Q196="Y",VLOOKUP($P196,INDIRECT($Q$3),T$5,0)*INDIRECT($P$2),VLOOKUP($P196,INDIRECT($Q$3),T$5,0))</f>
        <v>80765.555747852079</v>
      </c>
      <c r="U196" s="394" cm="1">
        <f t="array" aca="1" ref="U196" ca="1">IF($Q196="Y",VLOOKUP($P196,INDIRECT($Q$3),U$5,0)*INDIRECT($P$2),VLOOKUP($P196,INDIRECT($Q$3),U$5,0))</f>
        <v>84982.515669135581</v>
      </c>
      <c r="V196" s="394" cm="1">
        <f t="array" aca="1" ref="V196" ca="1">IF($Q196="Y",VLOOKUP($P196,INDIRECT($Q$3),V$5,0)*INDIRECT($P$2),VLOOKUP($P196,INDIRECT($Q$3),V$5,0))</f>
        <v>89590.390853194986</v>
      </c>
      <c r="W196" s="394" cm="1">
        <f t="array" aca="1" ref="W196" ca="1">IF($Q196="Y",VLOOKUP($P196,INDIRECT($Q$3),W$5,0)*INDIRECT($P$2),VLOOKUP($P196,INDIRECT($Q$3),W$5,0))</f>
        <v>94290.608225311691</v>
      </c>
      <c r="X196" s="394" cm="1">
        <f t="array" aca="1" ref="X196" ca="1">IF($Q196="Y",VLOOKUP($P196,INDIRECT($Q$3),X$5,0)*INDIRECT($P$2),VLOOKUP($P196,INDIRECT($Q$3),X$5,0))</f>
        <v>99384.818933139526</v>
      </c>
      <c r="Y196" s="394" cm="1">
        <f t="array" aca="1" ref="Y196" ca="1">IF($Q196="Y",VLOOKUP($P196,INDIRECT($Q$3),Y$5,0)*INDIRECT($P$2),VLOOKUP($P196,INDIRECT($Q$3),Y$5,0))</f>
        <v>105525.76459152281</v>
      </c>
      <c r="Z196" s="394" cm="1">
        <f t="array" aca="1" ref="Z196" ca="1">IF($Q196="Y",VLOOKUP($P196,INDIRECT($Q$3),Z$5,0)*INDIRECT($P$2),VLOOKUP($P196,INDIRECT($Q$3),Z$5,0))</f>
        <v>111666.71024990613</v>
      </c>
      <c r="AA196" s="406" t="str">
        <f t="shared" si="103"/>
        <v>07880C</v>
      </c>
      <c r="AB196" s="406" t="str">
        <f t="shared" si="105"/>
        <v>Y</v>
      </c>
      <c r="AC196" s="412" t="str">
        <f t="shared" si="113"/>
        <v>Plan Examiner II - Architect</v>
      </c>
      <c r="AD196" s="406">
        <f t="shared" si="100"/>
        <v>50</v>
      </c>
      <c r="AE196" s="398" t="str">
        <f t="shared" si="104"/>
        <v>E</v>
      </c>
      <c r="AF196" s="403">
        <f t="shared" ca="1" si="106"/>
        <v>38.83</v>
      </c>
      <c r="AG196" s="403">
        <f t="shared" ca="1" si="111"/>
        <v>40.856999999999999</v>
      </c>
      <c r="AH196" s="403">
        <f t="shared" ca="1" si="107"/>
        <v>43.073</v>
      </c>
      <c r="AI196" s="403">
        <f t="shared" ca="1" si="108"/>
        <v>45.332999999999998</v>
      </c>
      <c r="AJ196" s="403">
        <f t="shared" ca="1" si="109"/>
        <v>47.781999999999996</v>
      </c>
      <c r="AK196" s="403">
        <f t="shared" ca="1" si="112"/>
        <v>50.733999999999995</v>
      </c>
      <c r="AL196" s="403">
        <f t="shared" ca="1" si="110"/>
        <v>53.686</v>
      </c>
      <c r="AM196" s="169"/>
    </row>
    <row r="197" spans="1:39" ht="15" hidden="1" customHeight="1">
      <c r="A197" s="259" t="s">
        <v>16</v>
      </c>
      <c r="B197" s="259" t="s">
        <v>929</v>
      </c>
      <c r="C197" s="259" t="s">
        <v>86</v>
      </c>
      <c r="D197" s="260" t="s">
        <v>1085</v>
      </c>
      <c r="E197" s="265">
        <v>413</v>
      </c>
      <c r="F197" s="262">
        <v>9</v>
      </c>
      <c r="G197" s="285">
        <f t="shared" ca="1" si="84"/>
        <v>74353.218788891987</v>
      </c>
      <c r="H197" s="285">
        <f t="shared" ca="1" si="85"/>
        <v>78268.881540909177</v>
      </c>
      <c r="I197" s="285">
        <f t="shared" ca="1" si="86"/>
        <v>82400.603466469896</v>
      </c>
      <c r="J197" s="285">
        <f t="shared" ca="1" si="87"/>
        <v>86702.505888474348</v>
      </c>
      <c r="K197" s="285">
        <f t="shared" ca="1" si="88"/>
        <v>91267.820558058171</v>
      </c>
      <c r="L197" s="285">
        <f t="shared" ca="1" si="89"/>
        <v>96790.831592555871</v>
      </c>
      <c r="M197" s="285">
        <f t="shared" ca="1" si="90"/>
        <v>102312.6352406599</v>
      </c>
      <c r="N197" s="285"/>
      <c r="P197" s="409" t="str">
        <f t="shared" si="102"/>
        <v>53056C</v>
      </c>
      <c r="Q197" s="397" t="s">
        <v>826</v>
      </c>
      <c r="R197" s="409" t="str">
        <f t="shared" si="91"/>
        <v>Police Compliance Specialist</v>
      </c>
      <c r="S197" s="397" t="str">
        <f t="shared" si="114"/>
        <v>99</v>
      </c>
      <c r="T197" s="394" cm="1">
        <f t="array" aca="1" ref="T197" ca="1">IF($Q197="Y",VLOOKUP($P197,INDIRECT($Q$3),T$5,0)*INDIRECT($P$2),VLOOKUP($P197,INDIRECT($Q$3),T$5,0))</f>
        <v>74353.218788891987</v>
      </c>
      <c r="U197" s="394" cm="1">
        <f t="array" aca="1" ref="U197" ca="1">IF($Q197="Y",VLOOKUP($P197,INDIRECT($Q$3),U$5,0)*INDIRECT($P$2),VLOOKUP($P197,INDIRECT($Q$3),U$5,0))</f>
        <v>78268.881540909177</v>
      </c>
      <c r="V197" s="394" cm="1">
        <f t="array" aca="1" ref="V197" ca="1">IF($Q197="Y",VLOOKUP($P197,INDIRECT($Q$3),V$5,0)*INDIRECT($P$2),VLOOKUP($P197,INDIRECT($Q$3),V$5,0))</f>
        <v>82400.603466469896</v>
      </c>
      <c r="W197" s="394" cm="1">
        <f t="array" aca="1" ref="W197" ca="1">IF($Q197="Y",VLOOKUP($P197,INDIRECT($Q$3),W$5,0)*INDIRECT($P$2),VLOOKUP($P197,INDIRECT($Q$3),W$5,0))</f>
        <v>86702.505888474348</v>
      </c>
      <c r="X197" s="394" cm="1">
        <f t="array" aca="1" ref="X197" ca="1">IF($Q197="Y",VLOOKUP($P197,INDIRECT($Q$3),X$5,0)*INDIRECT($P$2),VLOOKUP($P197,INDIRECT($Q$3),X$5,0))</f>
        <v>91267.820558058171</v>
      </c>
      <c r="Y197" s="394" cm="1">
        <f t="array" aca="1" ref="Y197" ca="1">IF($Q197="Y",VLOOKUP($P197,INDIRECT($Q$3),Y$5,0)*INDIRECT($P$2),VLOOKUP($P197,INDIRECT($Q$3),Y$5,0))</f>
        <v>96790.831592555871</v>
      </c>
      <c r="Z197" s="394" cm="1">
        <f t="array" aca="1" ref="Z197" ca="1">IF($Q197="Y",VLOOKUP($P197,INDIRECT($Q$3),Z$5,0)*INDIRECT($P$2),VLOOKUP($P197,INDIRECT($Q$3),Z$5,0))</f>
        <v>102312.6352406599</v>
      </c>
      <c r="AA197" s="406" t="str">
        <f t="shared" si="103"/>
        <v>53056C</v>
      </c>
      <c r="AB197" s="406" t="str">
        <f t="shared" si="105"/>
        <v>Y</v>
      </c>
      <c r="AC197" s="412" t="str">
        <f t="shared" si="113"/>
        <v>Police Compliance Specialist</v>
      </c>
      <c r="AD197" s="406" t="str">
        <f t="shared" si="100"/>
        <v>99</v>
      </c>
      <c r="AE197" s="398" t="str">
        <f t="shared" si="104"/>
        <v>E</v>
      </c>
      <c r="AF197" s="403">
        <f t="shared" ca="1" si="106"/>
        <v>35.747</v>
      </c>
      <c r="AG197" s="403">
        <f t="shared" ca="1" si="111"/>
        <v>37.629999999999995</v>
      </c>
      <c r="AH197" s="403">
        <f t="shared" ca="1" si="107"/>
        <v>39.616</v>
      </c>
      <c r="AI197" s="403">
        <f t="shared" ca="1" si="108"/>
        <v>41.683999999999997</v>
      </c>
      <c r="AJ197" s="403">
        <f t="shared" ca="1" si="109"/>
        <v>43.878999999999998</v>
      </c>
      <c r="AK197" s="403">
        <f t="shared" ca="1" si="112"/>
        <v>46.534999999999997</v>
      </c>
      <c r="AL197" s="403">
        <f t="shared" ca="1" si="110"/>
        <v>49.189</v>
      </c>
    </row>
    <row r="198" spans="1:39" ht="15" hidden="1" customHeight="1">
      <c r="A198" s="259" t="s">
        <v>16</v>
      </c>
      <c r="B198" s="259" t="s">
        <v>759</v>
      </c>
      <c r="C198" s="259">
        <v>99</v>
      </c>
      <c r="D198" s="260" t="s">
        <v>1083</v>
      </c>
      <c r="E198" s="265">
        <v>420</v>
      </c>
      <c r="F198" s="262">
        <v>9</v>
      </c>
      <c r="G198" s="285">
        <f t="shared" ca="1" si="84"/>
        <v>74353.218788891987</v>
      </c>
      <c r="H198" s="285">
        <f t="shared" ca="1" si="85"/>
        <v>78268.881540909177</v>
      </c>
      <c r="I198" s="285">
        <f t="shared" ca="1" si="86"/>
        <v>82400.603466469896</v>
      </c>
      <c r="J198" s="285">
        <f t="shared" ca="1" si="87"/>
        <v>86702.505888474348</v>
      </c>
      <c r="K198" s="285">
        <f t="shared" ca="1" si="88"/>
        <v>91267.820558058171</v>
      </c>
      <c r="L198" s="285">
        <f t="shared" ca="1" si="89"/>
        <v>96790.831592555871</v>
      </c>
      <c r="M198" s="285">
        <f t="shared" ca="1" si="90"/>
        <v>102312.6352406599</v>
      </c>
      <c r="N198" s="285"/>
      <c r="P198" s="409" t="str">
        <f t="shared" si="102"/>
        <v>59421C</v>
      </c>
      <c r="Q198" s="397" t="s">
        <v>826</v>
      </c>
      <c r="R198" s="409" t="str">
        <f t="shared" si="91"/>
        <v>Police Curriculum Development Specialist</v>
      </c>
      <c r="S198" s="397">
        <f t="shared" si="114"/>
        <v>99</v>
      </c>
      <c r="T198" s="394" cm="1">
        <f t="array" aca="1" ref="T198" ca="1">IF($Q198="Y",VLOOKUP($P198,INDIRECT($Q$3),T$5,0)*INDIRECT($P$2),VLOOKUP($P198,INDIRECT($Q$3),T$5,0))</f>
        <v>74353.218788891987</v>
      </c>
      <c r="U198" s="394" cm="1">
        <f t="array" aca="1" ref="U198" ca="1">IF($Q198="Y",VLOOKUP($P198,INDIRECT($Q$3),U$5,0)*INDIRECT($P$2),VLOOKUP($P198,INDIRECT($Q$3),U$5,0))</f>
        <v>78268.881540909177</v>
      </c>
      <c r="V198" s="394" cm="1">
        <f t="array" aca="1" ref="V198" ca="1">IF($Q198="Y",VLOOKUP($P198,INDIRECT($Q$3),V$5,0)*INDIRECT($P$2),VLOOKUP($P198,INDIRECT($Q$3),V$5,0))</f>
        <v>82400.603466469896</v>
      </c>
      <c r="W198" s="394" cm="1">
        <f t="array" aca="1" ref="W198" ca="1">IF($Q198="Y",VLOOKUP($P198,INDIRECT($Q$3),W$5,0)*INDIRECT($P$2),VLOOKUP($P198,INDIRECT($Q$3),W$5,0))</f>
        <v>86702.505888474348</v>
      </c>
      <c r="X198" s="394" cm="1">
        <f t="array" aca="1" ref="X198" ca="1">IF($Q198="Y",VLOOKUP($P198,INDIRECT($Q$3),X$5,0)*INDIRECT($P$2),VLOOKUP($P198,INDIRECT($Q$3),X$5,0))</f>
        <v>91267.820558058171</v>
      </c>
      <c r="Y198" s="394" cm="1">
        <f t="array" aca="1" ref="Y198" ca="1">IF($Q198="Y",VLOOKUP($P198,INDIRECT($Q$3),Y$5,0)*INDIRECT($P$2),VLOOKUP($P198,INDIRECT($Q$3),Y$5,0))</f>
        <v>96790.831592555871</v>
      </c>
      <c r="Z198" s="394" cm="1">
        <f t="array" aca="1" ref="Z198" ca="1">IF($Q198="Y",VLOOKUP($P198,INDIRECT($Q$3),Z$5,0)*INDIRECT($P$2),VLOOKUP($P198,INDIRECT($Q$3),Z$5,0))</f>
        <v>102312.6352406599</v>
      </c>
      <c r="AA198" s="406" t="str">
        <f t="shared" si="103"/>
        <v>59421C</v>
      </c>
      <c r="AB198" s="406" t="str">
        <f t="shared" si="105"/>
        <v>Y</v>
      </c>
      <c r="AC198" s="412" t="str">
        <f t="shared" si="113"/>
        <v>Police Curriculum Development Specialist</v>
      </c>
      <c r="AD198" s="406">
        <f t="shared" si="100"/>
        <v>99</v>
      </c>
      <c r="AE198" s="398" t="str">
        <f t="shared" si="104"/>
        <v>E</v>
      </c>
      <c r="AF198" s="403">
        <f t="shared" ca="1" si="106"/>
        <v>35.747</v>
      </c>
      <c r="AG198" s="403">
        <f t="shared" ca="1" si="111"/>
        <v>37.629999999999995</v>
      </c>
      <c r="AH198" s="403">
        <f t="shared" ca="1" si="107"/>
        <v>39.616</v>
      </c>
      <c r="AI198" s="403">
        <f t="shared" ca="1" si="108"/>
        <v>41.683999999999997</v>
      </c>
      <c r="AJ198" s="403">
        <f t="shared" ca="1" si="109"/>
        <v>43.878999999999998</v>
      </c>
      <c r="AK198" s="403">
        <f t="shared" ca="1" si="112"/>
        <v>46.534999999999997</v>
      </c>
      <c r="AL198" s="403">
        <f t="shared" ca="1" si="110"/>
        <v>49.189</v>
      </c>
    </row>
    <row r="199" spans="1:39" ht="15" hidden="1" customHeight="1">
      <c r="A199" s="259" t="s">
        <v>16</v>
      </c>
      <c r="B199" s="259" t="s">
        <v>644</v>
      </c>
      <c r="C199" s="259">
        <v>45</v>
      </c>
      <c r="D199" s="260" t="s">
        <v>1081</v>
      </c>
      <c r="E199" s="265">
        <v>428</v>
      </c>
      <c r="F199" s="262">
        <v>9</v>
      </c>
      <c r="G199" s="285">
        <f t="shared" ca="1" si="84"/>
        <v>75625.173945995557</v>
      </c>
      <c r="H199" s="285">
        <f t="shared" ca="1" si="85"/>
        <v>79623.590688876764</v>
      </c>
      <c r="I199" s="285">
        <f t="shared" ca="1" si="86"/>
        <v>84145.279830749336</v>
      </c>
      <c r="J199" s="285">
        <f t="shared" ca="1" si="87"/>
        <v>88620.797878593308</v>
      </c>
      <c r="K199" s="285">
        <f t="shared" ca="1" si="88"/>
        <v>93367.186344738642</v>
      </c>
      <c r="L199" s="285">
        <f t="shared" ca="1" si="89"/>
        <v>98914.506399604405</v>
      </c>
      <c r="M199" s="285">
        <f t="shared" ca="1" si="90"/>
        <v>104461.82645447014</v>
      </c>
      <c r="N199" s="285"/>
      <c r="P199" s="409" t="str">
        <f t="shared" si="102"/>
        <v>52971C</v>
      </c>
      <c r="Q199" s="397" t="s">
        <v>826</v>
      </c>
      <c r="R199" s="409" t="str">
        <f t="shared" si="91"/>
        <v>Police Data Management Analyst</v>
      </c>
      <c r="S199" s="397">
        <f t="shared" si="114"/>
        <v>45</v>
      </c>
      <c r="T199" s="394" cm="1">
        <f t="array" aca="1" ref="T199" ca="1">IF($Q199="Y",VLOOKUP($P199,INDIRECT($Q$3),T$5,0)*INDIRECT($P$2),VLOOKUP($P199,INDIRECT($Q$3),T$5,0))</f>
        <v>75625.173945995557</v>
      </c>
      <c r="U199" s="394" cm="1">
        <f t="array" aca="1" ref="U199" ca="1">IF($Q199="Y",VLOOKUP($P199,INDIRECT($Q$3),U$5,0)*INDIRECT($P$2),VLOOKUP($P199,INDIRECT($Q$3),U$5,0))</f>
        <v>79623.590688876764</v>
      </c>
      <c r="V199" s="394" cm="1">
        <f t="array" aca="1" ref="V199" ca="1">IF($Q199="Y",VLOOKUP($P199,INDIRECT($Q$3),V$5,0)*INDIRECT($P$2),VLOOKUP($P199,INDIRECT($Q$3),V$5,0))</f>
        <v>84145.279830749336</v>
      </c>
      <c r="W199" s="394" cm="1">
        <f t="array" aca="1" ref="W199" ca="1">IF($Q199="Y",VLOOKUP($P199,INDIRECT($Q$3),W$5,0)*INDIRECT($P$2),VLOOKUP($P199,INDIRECT($Q$3),W$5,0))</f>
        <v>88620.797878593308</v>
      </c>
      <c r="X199" s="394" cm="1">
        <f t="array" aca="1" ref="X199" ca="1">IF($Q199="Y",VLOOKUP($P199,INDIRECT($Q$3),X$5,0)*INDIRECT($P$2),VLOOKUP($P199,INDIRECT($Q$3),X$5,0))</f>
        <v>93367.186344738642</v>
      </c>
      <c r="Y199" s="394" cm="1">
        <f t="array" aca="1" ref="Y199" ca="1">IF($Q199="Y",VLOOKUP($P199,INDIRECT($Q$3),Y$5,0)*INDIRECT($P$2),VLOOKUP($P199,INDIRECT($Q$3),Y$5,0))</f>
        <v>98914.506399604405</v>
      </c>
      <c r="Z199" s="394" cm="1">
        <f t="array" aca="1" ref="Z199" ca="1">IF($Q199="Y",VLOOKUP($P199,INDIRECT($Q$3),Z$5,0)*INDIRECT($P$2),VLOOKUP($P199,INDIRECT($Q$3),Z$5,0))</f>
        <v>104461.82645447014</v>
      </c>
      <c r="AA199" s="406" t="str">
        <f t="shared" si="103"/>
        <v>52971C</v>
      </c>
      <c r="AB199" s="406" t="str">
        <f t="shared" si="105"/>
        <v>Y</v>
      </c>
      <c r="AC199" s="412" t="str">
        <f t="shared" si="113"/>
        <v>Police Data Management Analyst</v>
      </c>
      <c r="AD199" s="406">
        <f t="shared" si="100"/>
        <v>45</v>
      </c>
      <c r="AE199" s="398" t="str">
        <f t="shared" si="104"/>
        <v>E</v>
      </c>
      <c r="AF199" s="403">
        <f t="shared" ca="1" si="106"/>
        <v>36.358999999999995</v>
      </c>
      <c r="AG199" s="403">
        <f t="shared" ca="1" si="111"/>
        <v>38.280999999999999</v>
      </c>
      <c r="AH199" s="403">
        <f t="shared" ca="1" si="107"/>
        <v>40.454999999999998</v>
      </c>
      <c r="AI199" s="403">
        <f t="shared" ca="1" si="108"/>
        <v>42.606999999999999</v>
      </c>
      <c r="AJ199" s="403">
        <f t="shared" ca="1" si="109"/>
        <v>44.888999999999996</v>
      </c>
      <c r="AK199" s="403">
        <f t="shared" ca="1" si="112"/>
        <v>47.555999999999997</v>
      </c>
      <c r="AL199" s="403">
        <f t="shared" ca="1" si="110"/>
        <v>50.222999999999999</v>
      </c>
    </row>
    <row r="200" spans="1:39" ht="15" hidden="1" customHeight="1">
      <c r="A200" s="259" t="s">
        <v>16</v>
      </c>
      <c r="B200" s="259" t="s">
        <v>432</v>
      </c>
      <c r="C200" s="259">
        <v>40</v>
      </c>
      <c r="D200" s="260" t="s">
        <v>1080</v>
      </c>
      <c r="E200" s="265">
        <v>408</v>
      </c>
      <c r="F200" s="262">
        <v>9</v>
      </c>
      <c r="G200" s="285">
        <f t="shared" ca="1" si="84"/>
        <v>71719.099391171665</v>
      </c>
      <c r="H200" s="285">
        <f t="shared" ca="1" si="85"/>
        <v>75535.909830873512</v>
      </c>
      <c r="I200" s="285">
        <f t="shared" ca="1" si="86"/>
        <v>79752.869752156999</v>
      </c>
      <c r="J200" s="285">
        <f t="shared" ca="1" si="87"/>
        <v>84102.186809655948</v>
      </c>
      <c r="K200" s="285">
        <f t="shared" ca="1" si="88"/>
        <v>88534.61183640646</v>
      </c>
      <c r="L200" s="285">
        <f t="shared" ca="1" si="89"/>
        <v>93831.214183151038</v>
      </c>
      <c r="M200" s="285">
        <f t="shared" ca="1" si="90"/>
        <v>99127.816529895703</v>
      </c>
      <c r="N200" s="285"/>
      <c r="P200" s="409" t="str">
        <f t="shared" si="102"/>
        <v>07153C</v>
      </c>
      <c r="Q200" s="397" t="s">
        <v>826</v>
      </c>
      <c r="R200" s="409" t="str">
        <f t="shared" si="91"/>
        <v>Police Early Intervention Specialist</v>
      </c>
      <c r="S200" s="397">
        <f t="shared" si="114"/>
        <v>40</v>
      </c>
      <c r="T200" s="394" cm="1">
        <f t="array" aca="1" ref="T200" ca="1">IF($Q200="Y",VLOOKUP($P200,INDIRECT($Q$3),T$5,0)*INDIRECT($P$2),VLOOKUP($P200,INDIRECT($Q$3),T$5,0))</f>
        <v>71719.099391171665</v>
      </c>
      <c r="U200" s="394" cm="1">
        <f t="array" aca="1" ref="U200" ca="1">IF($Q200="Y",VLOOKUP($P200,INDIRECT($Q$3),U$5,0)*INDIRECT($P$2),VLOOKUP($P200,INDIRECT($Q$3),U$5,0))</f>
        <v>75535.909830873512</v>
      </c>
      <c r="V200" s="394" cm="1">
        <f t="array" aca="1" ref="V200" ca="1">IF($Q200="Y",VLOOKUP($P200,INDIRECT($Q$3),V$5,0)*INDIRECT($P$2),VLOOKUP($P200,INDIRECT($Q$3),V$5,0))</f>
        <v>79752.869752156999</v>
      </c>
      <c r="W200" s="394" cm="1">
        <f t="array" aca="1" ref="W200" ca="1">IF($Q200="Y",VLOOKUP($P200,INDIRECT($Q$3),W$5,0)*INDIRECT($P$2),VLOOKUP($P200,INDIRECT($Q$3),W$5,0))</f>
        <v>84102.186809655948</v>
      </c>
      <c r="X200" s="394" cm="1">
        <f t="array" aca="1" ref="X200" ca="1">IF($Q200="Y",VLOOKUP($P200,INDIRECT($Q$3),X$5,0)*INDIRECT($P$2),VLOOKUP($P200,INDIRECT($Q$3),X$5,0))</f>
        <v>88534.61183640646</v>
      </c>
      <c r="Y200" s="394" cm="1">
        <f t="array" aca="1" ref="Y200" ca="1">IF($Q200="Y",VLOOKUP($P200,INDIRECT($Q$3),Y$5,0)*INDIRECT($P$2),VLOOKUP($P200,INDIRECT($Q$3),Y$5,0))</f>
        <v>93831.214183151038</v>
      </c>
      <c r="Z200" s="394" cm="1">
        <f t="array" aca="1" ref="Z200" ca="1">IF($Q200="Y",VLOOKUP($P200,INDIRECT($Q$3),Z$5,0)*INDIRECT($P$2),VLOOKUP($P200,INDIRECT($Q$3),Z$5,0))</f>
        <v>99127.816529895703</v>
      </c>
      <c r="AA200" s="406" t="str">
        <f t="shared" si="103"/>
        <v>07153C</v>
      </c>
      <c r="AB200" s="406" t="str">
        <f t="shared" si="105"/>
        <v>Y</v>
      </c>
      <c r="AC200" s="412" t="str">
        <f t="shared" si="113"/>
        <v>Police Early Intervention Specialist</v>
      </c>
      <c r="AD200" s="406">
        <f t="shared" si="100"/>
        <v>40</v>
      </c>
      <c r="AE200" s="398" t="str">
        <f t="shared" si="104"/>
        <v>E</v>
      </c>
      <c r="AF200" s="403">
        <f t="shared" ca="1" si="106"/>
        <v>34.480999999999995</v>
      </c>
      <c r="AG200" s="403">
        <f t="shared" ca="1" si="111"/>
        <v>36.315999999999995</v>
      </c>
      <c r="AH200" s="403">
        <f t="shared" ca="1" si="107"/>
        <v>38.342999999999996</v>
      </c>
      <c r="AI200" s="403">
        <f t="shared" ca="1" si="108"/>
        <v>40.433999999999997</v>
      </c>
      <c r="AJ200" s="403">
        <f t="shared" ca="1" si="109"/>
        <v>42.564999999999998</v>
      </c>
      <c r="AK200" s="403">
        <f t="shared" ca="1" si="112"/>
        <v>45.111999999999995</v>
      </c>
      <c r="AL200" s="403">
        <f t="shared" ca="1" si="110"/>
        <v>47.657999999999994</v>
      </c>
    </row>
    <row r="201" spans="1:39" ht="15" hidden="1" customHeight="1">
      <c r="A201" s="259" t="s">
        <v>16</v>
      </c>
      <c r="B201" s="259" t="s">
        <v>157</v>
      </c>
      <c r="C201" s="259">
        <v>29</v>
      </c>
      <c r="D201" s="260" t="s">
        <v>158</v>
      </c>
      <c r="E201" s="265">
        <v>368</v>
      </c>
      <c r="F201" s="262">
        <v>8</v>
      </c>
      <c r="G201" s="285">
        <f t="shared" ca="1" si="84"/>
        <v>66489.453474193098</v>
      </c>
      <c r="H201" s="285">
        <f t="shared" ca="1" si="85"/>
        <v>70136.969902456549</v>
      </c>
      <c r="I201" s="285">
        <f t="shared" ca="1" si="86"/>
        <v>73781.408257784758</v>
      </c>
      <c r="J201" s="285">
        <f t="shared" ca="1" si="87"/>
        <v>77644.389791515219</v>
      </c>
      <c r="K201" s="285">
        <f t="shared" ca="1" si="88"/>
        <v>81772.085597676676</v>
      </c>
      <c r="L201" s="285">
        <f t="shared" ca="1" si="89"/>
        <v>86895.441505419934</v>
      </c>
      <c r="M201" s="285">
        <f t="shared" ca="1" si="90"/>
        <v>92018.797413163164</v>
      </c>
      <c r="N201" s="285"/>
      <c r="P201" s="409" t="str">
        <f t="shared" si="102"/>
        <v>08141C</v>
      </c>
      <c r="Q201" s="397" t="s">
        <v>826</v>
      </c>
      <c r="R201" s="409" t="str">
        <f t="shared" si="91"/>
        <v>Police Equipment Specialist</v>
      </c>
      <c r="S201" s="397">
        <f t="shared" si="114"/>
        <v>29</v>
      </c>
      <c r="T201" s="394" cm="1">
        <f t="array" aca="1" ref="T201" ca="1">IF($Q201="Y",VLOOKUP($P201,INDIRECT($Q$3),T$5,0)*INDIRECT($P$2),VLOOKUP($P201,INDIRECT($Q$3),T$5,0))</f>
        <v>66489.453474193098</v>
      </c>
      <c r="U201" s="394" cm="1">
        <f t="array" aca="1" ref="U201" ca="1">IF($Q201="Y",VLOOKUP($P201,INDIRECT($Q$3),U$5,0)*INDIRECT($P$2),VLOOKUP($P201,INDIRECT($Q$3),U$5,0))</f>
        <v>70136.969902456549</v>
      </c>
      <c r="V201" s="394" cm="1">
        <f t="array" aca="1" ref="V201" ca="1">IF($Q201="Y",VLOOKUP($P201,INDIRECT($Q$3),V$5,0)*INDIRECT($P$2),VLOOKUP($P201,INDIRECT($Q$3),V$5,0))</f>
        <v>73781.408257784758</v>
      </c>
      <c r="W201" s="394" cm="1">
        <f t="array" aca="1" ref="W201" ca="1">IF($Q201="Y",VLOOKUP($P201,INDIRECT($Q$3),W$5,0)*INDIRECT($P$2),VLOOKUP($P201,INDIRECT($Q$3),W$5,0))</f>
        <v>77644.389791515219</v>
      </c>
      <c r="X201" s="394" cm="1">
        <f t="array" aca="1" ref="X201" ca="1">IF($Q201="Y",VLOOKUP($P201,INDIRECT($Q$3),X$5,0)*INDIRECT($P$2),VLOOKUP($P201,INDIRECT($Q$3),X$5,0))</f>
        <v>81772.085597676676</v>
      </c>
      <c r="Y201" s="394" cm="1">
        <f t="array" aca="1" ref="Y201" ca="1">IF($Q201="Y",VLOOKUP($P201,INDIRECT($Q$3),Y$5,0)*INDIRECT($P$2),VLOOKUP($P201,INDIRECT($Q$3),Y$5,0))</f>
        <v>86895.441505419934</v>
      </c>
      <c r="Z201" s="394" cm="1">
        <f t="array" aca="1" ref="Z201" ca="1">IF($Q201="Y",VLOOKUP($P201,INDIRECT($Q$3),Z$5,0)*INDIRECT($P$2),VLOOKUP($P201,INDIRECT($Q$3),Z$5,0))</f>
        <v>92018.797413163164</v>
      </c>
      <c r="AA201" s="406" t="str">
        <f t="shared" si="103"/>
        <v>08141C</v>
      </c>
      <c r="AB201" s="406" t="str">
        <f t="shared" si="105"/>
        <v>Y</v>
      </c>
      <c r="AC201" s="412" t="str">
        <f t="shared" si="113"/>
        <v>Police Equipment Specialist</v>
      </c>
      <c r="AD201" s="406">
        <f t="shared" si="100"/>
        <v>29</v>
      </c>
      <c r="AE201" s="398" t="str">
        <f t="shared" si="104"/>
        <v>E</v>
      </c>
      <c r="AF201" s="403">
        <f t="shared" ca="1" si="106"/>
        <v>31.967000000000002</v>
      </c>
      <c r="AG201" s="403">
        <f t="shared" ca="1" si="111"/>
        <v>33.72</v>
      </c>
      <c r="AH201" s="403">
        <f t="shared" ca="1" si="107"/>
        <v>35.471999999999994</v>
      </c>
      <c r="AI201" s="403">
        <f t="shared" ca="1" si="108"/>
        <v>37.33</v>
      </c>
      <c r="AJ201" s="403">
        <f t="shared" ca="1" si="109"/>
        <v>39.314</v>
      </c>
      <c r="AK201" s="403">
        <f t="shared" ca="1" si="112"/>
        <v>41.777000000000001</v>
      </c>
      <c r="AL201" s="403">
        <f t="shared" ca="1" si="110"/>
        <v>44.239999999999995</v>
      </c>
      <c r="AM201" s="169"/>
    </row>
    <row r="202" spans="1:39" ht="15" hidden="1" customHeight="1">
      <c r="A202" s="259" t="s">
        <v>16</v>
      </c>
      <c r="B202" s="259" t="s">
        <v>946</v>
      </c>
      <c r="C202" s="259" t="s">
        <v>96</v>
      </c>
      <c r="D202" s="260" t="s">
        <v>1079</v>
      </c>
      <c r="E202" s="265">
        <v>403</v>
      </c>
      <c r="F202" s="262">
        <v>8</v>
      </c>
      <c r="G202" s="285">
        <f t="shared" ref="G202:G266" ca="1" si="115">T202</f>
        <v>69650.63437868809</v>
      </c>
      <c r="H202" s="285">
        <f t="shared" ref="H202:H266" ca="1" si="116">U202</f>
        <v>73473.600964260419</v>
      </c>
      <c r="I202" s="285">
        <f t="shared" ref="I202:I266" ca="1" si="117">V202</f>
        <v>77293.489476897477</v>
      </c>
      <c r="J202" s="285">
        <f t="shared" ref="J202:J266" ca="1" si="118">W202</f>
        <v>81381.170334900773</v>
      </c>
      <c r="K202" s="285">
        <f t="shared" ref="K202:K266" ca="1" si="119">X202</f>
        <v>85681.238225435824</v>
      </c>
      <c r="L202" s="285">
        <f t="shared" ref="L202:L266" ca="1" si="120">Y202</f>
        <v>91002.49593639173</v>
      </c>
      <c r="M202" s="285">
        <f t="shared" ref="M202:M266" ca="1" si="121">Z202</f>
        <v>96323.753647347636</v>
      </c>
      <c r="N202" s="285"/>
      <c r="P202" s="409" t="str">
        <f t="shared" si="102"/>
        <v>59470C</v>
      </c>
      <c r="Q202" s="397" t="s">
        <v>826</v>
      </c>
      <c r="R202" s="409" t="str">
        <f t="shared" ref="R202:R266" si="122">D202</f>
        <v>Police Health and Wellness Specialist</v>
      </c>
      <c r="S202" s="397" t="str">
        <f t="shared" si="114"/>
        <v>60M</v>
      </c>
      <c r="T202" s="394" cm="1">
        <f t="array" aca="1" ref="T202" ca="1">IF($Q202="Y",VLOOKUP($P202,INDIRECT($Q$3),T$5,0)*INDIRECT($P$2),VLOOKUP($P202,INDIRECT($Q$3),T$5,0))</f>
        <v>69650.63437868809</v>
      </c>
      <c r="U202" s="394" cm="1">
        <f t="array" aca="1" ref="U202" ca="1">IF($Q202="Y",VLOOKUP($P202,INDIRECT($Q$3),U$5,0)*INDIRECT($P$2),VLOOKUP($P202,INDIRECT($Q$3),U$5,0))</f>
        <v>73473.600964260419</v>
      </c>
      <c r="V202" s="394" cm="1">
        <f t="array" aca="1" ref="V202" ca="1">IF($Q202="Y",VLOOKUP($P202,INDIRECT($Q$3),V$5,0)*INDIRECT($P$2),VLOOKUP($P202,INDIRECT($Q$3),V$5,0))</f>
        <v>77293.489476897477</v>
      </c>
      <c r="W202" s="394" cm="1">
        <f t="array" aca="1" ref="W202" ca="1">IF($Q202="Y",VLOOKUP($P202,INDIRECT($Q$3),W$5,0)*INDIRECT($P$2),VLOOKUP($P202,INDIRECT($Q$3),W$5,0))</f>
        <v>81381.170334900773</v>
      </c>
      <c r="X202" s="394" cm="1">
        <f t="array" aca="1" ref="X202" ca="1">IF($Q202="Y",VLOOKUP($P202,INDIRECT($Q$3),X$5,0)*INDIRECT($P$2),VLOOKUP($P202,INDIRECT($Q$3),X$5,0))</f>
        <v>85681.238225435824</v>
      </c>
      <c r="Y202" s="394" cm="1">
        <f t="array" aca="1" ref="Y202" ca="1">IF($Q202="Y",VLOOKUP($P202,INDIRECT($Q$3),Y$5,0)*INDIRECT($P$2),VLOOKUP($P202,INDIRECT($Q$3),Y$5,0))</f>
        <v>91002.49593639173</v>
      </c>
      <c r="Z202" s="394" cm="1">
        <f t="array" aca="1" ref="Z202" ca="1">IF($Q202="Y",VLOOKUP($P202,INDIRECT($Q$3),Z$5,0)*INDIRECT($P$2),VLOOKUP($P202,INDIRECT($Q$3),Z$5,0))</f>
        <v>96323.753647347636</v>
      </c>
      <c r="AA202" s="406" t="str">
        <f t="shared" si="103"/>
        <v>59470C</v>
      </c>
      <c r="AB202" s="406" t="str">
        <f t="shared" si="105"/>
        <v>Y</v>
      </c>
      <c r="AC202" s="412" t="str">
        <f t="shared" si="113"/>
        <v>Police Health and Wellness Specialist</v>
      </c>
      <c r="AD202" s="406" t="str">
        <f t="shared" si="100"/>
        <v>60M</v>
      </c>
      <c r="AE202" s="398" t="str">
        <f t="shared" si="104"/>
        <v>E</v>
      </c>
      <c r="AF202" s="403">
        <f t="shared" ca="1" si="106"/>
        <v>33.485999999999997</v>
      </c>
      <c r="AG202" s="403">
        <f t="shared" ca="1" si="111"/>
        <v>35.323999999999998</v>
      </c>
      <c r="AH202" s="403">
        <f t="shared" ca="1" si="107"/>
        <v>37.160999999999994</v>
      </c>
      <c r="AI202" s="403">
        <f t="shared" ca="1" si="108"/>
        <v>39.125999999999998</v>
      </c>
      <c r="AJ202" s="403">
        <f t="shared" ca="1" si="109"/>
        <v>41.192999999999998</v>
      </c>
      <c r="AK202" s="403">
        <f t="shared" ca="1" si="112"/>
        <v>43.751999999999995</v>
      </c>
      <c r="AL202" s="403">
        <f t="shared" ca="1" si="110"/>
        <v>46.309999999999995</v>
      </c>
    </row>
    <row r="203" spans="1:39" ht="15" hidden="1" customHeight="1">
      <c r="A203" s="259" t="s">
        <v>16</v>
      </c>
      <c r="B203" s="259" t="s">
        <v>444</v>
      </c>
      <c r="C203" s="259">
        <v>51</v>
      </c>
      <c r="D203" s="273" t="s">
        <v>1086</v>
      </c>
      <c r="E203" s="265">
        <v>455</v>
      </c>
      <c r="F203" s="265">
        <v>10</v>
      </c>
      <c r="G203" s="285">
        <f t="shared" ca="1" si="115"/>
        <v>81245.735125750041</v>
      </c>
      <c r="H203" s="285">
        <f t="shared" ca="1" si="116"/>
        <v>85330.337910818082</v>
      </c>
      <c r="I203" s="285">
        <f t="shared" si="117"/>
        <v>89941.7</v>
      </c>
      <c r="J203" s="285">
        <f t="shared" ca="1" si="118"/>
        <v>94555.3224977426</v>
      </c>
      <c r="K203" s="285">
        <f t="shared" ca="1" si="119"/>
        <v>99384.818933139526</v>
      </c>
      <c r="L203" s="285">
        <f t="shared" si="120"/>
        <v>105433</v>
      </c>
      <c r="M203" s="285">
        <f t="shared" ca="1" si="121"/>
        <v>111479.4736243621</v>
      </c>
      <c r="N203" s="285"/>
      <c r="P203" s="409" t="str">
        <f t="shared" si="102"/>
        <v>07162C</v>
      </c>
      <c r="Q203" s="397" t="s">
        <v>826</v>
      </c>
      <c r="R203" s="409" t="str">
        <f t="shared" si="122"/>
        <v>Police Public Information Specialist</v>
      </c>
      <c r="S203" s="397">
        <f t="shared" si="114"/>
        <v>51</v>
      </c>
      <c r="T203" s="394" cm="1">
        <f t="array" aca="1" ref="T203" ca="1">IF($Q203="Y",VLOOKUP($P203,INDIRECT($Q$3),T$5,0)*INDIRECT($P$2),VLOOKUP($P203,INDIRECT($Q$3),T$5,0))</f>
        <v>81245.735125750041</v>
      </c>
      <c r="U203" s="394" cm="1">
        <f t="array" aca="1" ref="U203" ca="1">IF($Q203="Y",VLOOKUP($P203,INDIRECT($Q$3),U$5,0)*INDIRECT($P$2),VLOOKUP($P203,INDIRECT($Q$3),U$5,0))</f>
        <v>85330.337910818082</v>
      </c>
      <c r="V203" s="463">
        <v>89941.7</v>
      </c>
      <c r="W203" s="394" cm="1">
        <f t="array" aca="1" ref="W203" ca="1">IF($Q203="Y",VLOOKUP($P203,INDIRECT($Q$3),W$5,0)*INDIRECT($P$2),VLOOKUP($P203,INDIRECT($Q$3),W$5,0))</f>
        <v>94555.3224977426</v>
      </c>
      <c r="X203" s="394" cm="1">
        <f t="array" aca="1" ref="X203" ca="1">IF($Q203="Y",VLOOKUP($P203,INDIRECT($Q$3),X$5,0)*INDIRECT($P$2),VLOOKUP($P203,INDIRECT($Q$3),X$5,0))</f>
        <v>99384.818933139526</v>
      </c>
      <c r="Y203" s="463">
        <v>105433</v>
      </c>
      <c r="Z203" s="394" cm="1">
        <f t="array" aca="1" ref="Z203" ca="1">IF($Q203="Y",VLOOKUP($P203,INDIRECT($Q$3),Z$5,0)*INDIRECT($P$2),VLOOKUP($P203,INDIRECT($Q$3),Z$5,0))</f>
        <v>111479.4736243621</v>
      </c>
      <c r="AA203" s="406" t="str">
        <f t="shared" si="103"/>
        <v>07162C</v>
      </c>
      <c r="AB203" s="406" t="str">
        <f t="shared" si="105"/>
        <v>Y</v>
      </c>
      <c r="AC203" s="412" t="str">
        <f t="shared" si="113"/>
        <v>Police Public Information Specialist</v>
      </c>
      <c r="AD203" s="406">
        <f t="shared" si="100"/>
        <v>51</v>
      </c>
      <c r="AE203" s="398" t="str">
        <f t="shared" si="104"/>
        <v>E</v>
      </c>
      <c r="AF203" s="403">
        <f t="shared" ca="1" si="106"/>
        <v>39.061</v>
      </c>
      <c r="AG203" s="403">
        <f t="shared" ca="1" si="111"/>
        <v>41.024999999999999</v>
      </c>
      <c r="AH203" s="403">
        <f t="shared" si="107"/>
        <v>43.241999999999997</v>
      </c>
      <c r="AI203" s="403">
        <f t="shared" ca="1" si="108"/>
        <v>45.46</v>
      </c>
      <c r="AJ203" s="403">
        <f t="shared" ca="1" si="109"/>
        <v>47.781999999999996</v>
      </c>
      <c r="AK203" s="403">
        <f t="shared" si="112"/>
        <v>50.689</v>
      </c>
      <c r="AL203" s="403">
        <f t="shared" ca="1" si="110"/>
        <v>53.595999999999997</v>
      </c>
    </row>
    <row r="204" spans="1:39" ht="15" hidden="1" customHeight="1">
      <c r="A204" s="259" t="s">
        <v>16</v>
      </c>
      <c r="B204" s="262" t="s">
        <v>505</v>
      </c>
      <c r="C204" s="259">
        <v>35</v>
      </c>
      <c r="D204" s="266" t="s">
        <v>1084</v>
      </c>
      <c r="E204" s="265">
        <v>400</v>
      </c>
      <c r="F204" s="262">
        <v>8</v>
      </c>
      <c r="G204" s="285">
        <f t="shared" ca="1" si="115"/>
        <v>66489.453474193098</v>
      </c>
      <c r="H204" s="285">
        <f t="shared" ca="1" si="116"/>
        <v>70136.969902456549</v>
      </c>
      <c r="I204" s="285">
        <f t="shared" ca="1" si="117"/>
        <v>73781.408257784758</v>
      </c>
      <c r="J204" s="285">
        <f t="shared" ca="1" si="118"/>
        <v>77644.389791515219</v>
      </c>
      <c r="K204" s="285">
        <f t="shared" ca="1" si="119"/>
        <v>81772.085597676676</v>
      </c>
      <c r="L204" s="285">
        <f t="shared" ca="1" si="120"/>
        <v>87409.96835061493</v>
      </c>
      <c r="M204" s="285">
        <f t="shared" ca="1" si="121"/>
        <v>93047.851103553214</v>
      </c>
      <c r="N204" s="285"/>
      <c r="P204" s="409" t="str">
        <f t="shared" si="102"/>
        <v>05365C</v>
      </c>
      <c r="Q204" s="397" t="s">
        <v>826</v>
      </c>
      <c r="R204" s="409" t="str">
        <f t="shared" si="122"/>
        <v>Police/Fire Health and Safety Coordinator</v>
      </c>
      <c r="S204" s="397">
        <f t="shared" si="114"/>
        <v>35</v>
      </c>
      <c r="T204" s="394" cm="1">
        <f t="array" aca="1" ref="T204" ca="1">IF($Q204="Y",VLOOKUP($P204,INDIRECT($Q$3),T$5,0)*INDIRECT($P$2),VLOOKUP($P204,INDIRECT($Q$3),T$5,0))</f>
        <v>66489.453474193098</v>
      </c>
      <c r="U204" s="394" cm="1">
        <f t="array" aca="1" ref="U204" ca="1">IF($Q204="Y",VLOOKUP($P204,INDIRECT($Q$3),U$5,0)*INDIRECT($P$2),VLOOKUP($P204,INDIRECT($Q$3),U$5,0))</f>
        <v>70136.969902456549</v>
      </c>
      <c r="V204" s="394" cm="1">
        <f t="array" aca="1" ref="V204" ca="1">IF($Q204="Y",VLOOKUP($P204,INDIRECT($Q$3),V$5,0)*INDIRECT($P$2),VLOOKUP($P204,INDIRECT($Q$3),V$5,0))</f>
        <v>73781.408257784758</v>
      </c>
      <c r="W204" s="394" cm="1">
        <f t="array" aca="1" ref="W204" ca="1">IF($Q204="Y",VLOOKUP($P204,INDIRECT($Q$3),W$5,0)*INDIRECT($P$2),VLOOKUP($P204,INDIRECT($Q$3),W$5,0))</f>
        <v>77644.389791515219</v>
      </c>
      <c r="X204" s="394" cm="1">
        <f t="array" aca="1" ref="X204" ca="1">IF($Q204="Y",VLOOKUP($P204,INDIRECT($Q$3),X$5,0)*INDIRECT($P$2),VLOOKUP($P204,INDIRECT($Q$3),X$5,0))</f>
        <v>81772.085597676676</v>
      </c>
      <c r="Y204" s="394" cm="1">
        <f t="array" aca="1" ref="Y204" ca="1">IF($Q204="Y",VLOOKUP($P204,INDIRECT($Q$3),Y$5,0)*INDIRECT($P$2),VLOOKUP($P204,INDIRECT($Q$3),Y$5,0))</f>
        <v>87409.96835061493</v>
      </c>
      <c r="Z204" s="394" cm="1">
        <f t="array" aca="1" ref="Z204" ca="1">IF($Q204="Y",VLOOKUP($P204,INDIRECT($Q$3),Z$5,0)*INDIRECT($P$2),VLOOKUP($P204,INDIRECT($Q$3),Z$5,0))</f>
        <v>93047.851103553214</v>
      </c>
      <c r="AA204" s="406" t="str">
        <f t="shared" si="103"/>
        <v>05365C</v>
      </c>
      <c r="AB204" s="406" t="str">
        <f t="shared" si="105"/>
        <v>Y</v>
      </c>
      <c r="AC204" s="412" t="str">
        <f t="shared" si="113"/>
        <v>Police/Fire Health and Safety Coordinator</v>
      </c>
      <c r="AD204" s="406">
        <f t="shared" ref="AD204:AD269" si="123">C204</f>
        <v>35</v>
      </c>
      <c r="AE204" s="398" t="str">
        <f t="shared" si="104"/>
        <v>E</v>
      </c>
      <c r="AF204" s="403">
        <f t="shared" ca="1" si="106"/>
        <v>31.967000000000002</v>
      </c>
      <c r="AG204" s="403">
        <f t="shared" ca="1" si="111"/>
        <v>33.72</v>
      </c>
      <c r="AH204" s="403">
        <f t="shared" ca="1" si="107"/>
        <v>35.471999999999994</v>
      </c>
      <c r="AI204" s="403">
        <f t="shared" ca="1" si="108"/>
        <v>37.33</v>
      </c>
      <c r="AJ204" s="403">
        <f t="shared" ca="1" si="109"/>
        <v>39.314</v>
      </c>
      <c r="AK204" s="403">
        <f t="shared" ca="1" si="112"/>
        <v>42.024999999999999</v>
      </c>
      <c r="AL204" s="403">
        <f t="shared" ca="1" si="110"/>
        <v>44.734999999999999</v>
      </c>
    </row>
    <row r="205" spans="1:39" ht="15" hidden="1" customHeight="1">
      <c r="A205" s="259" t="s">
        <v>16</v>
      </c>
      <c r="B205" s="259" t="s">
        <v>773</v>
      </c>
      <c r="C205" s="259" t="s">
        <v>772</v>
      </c>
      <c r="D205" s="260" t="s">
        <v>771</v>
      </c>
      <c r="E205" s="265">
        <v>545</v>
      </c>
      <c r="F205" s="262">
        <v>12</v>
      </c>
      <c r="G205" s="285">
        <f t="shared" ca="1" si="115"/>
        <v>96544.061759645236</v>
      </c>
      <c r="H205" s="285">
        <f t="shared" ca="1" si="116"/>
        <v>101625.32742241542</v>
      </c>
      <c r="I205" s="285">
        <f t="shared" ca="1" si="117"/>
        <v>106974.02849288432</v>
      </c>
      <c r="J205" s="285">
        <f t="shared" ca="1" si="118"/>
        <v>112604.24107804977</v>
      </c>
      <c r="K205" s="285">
        <f t="shared" ca="1" si="119"/>
        <v>118530.78033070175</v>
      </c>
      <c r="L205" s="285">
        <f t="shared" ca="1" si="120"/>
        <v>124769.24176987405</v>
      </c>
      <c r="M205" s="285">
        <f t="shared" ca="1" si="121"/>
        <v>131336.04378188043</v>
      </c>
      <c r="N205" s="285"/>
      <c r="P205" s="409" t="str">
        <f t="shared" si="102"/>
        <v>53020C</v>
      </c>
      <c r="Q205" s="397" t="s">
        <v>826</v>
      </c>
      <c r="R205" s="409" t="str">
        <f t="shared" si="122"/>
        <v>Principal Applications Analyst</v>
      </c>
      <c r="S205" s="397" t="str">
        <f t="shared" si="114"/>
        <v>104</v>
      </c>
      <c r="T205" s="394" cm="1">
        <f t="array" aca="1" ref="T205" ca="1">IF($Q205="Y",VLOOKUP($P205,INDIRECT($Q$3),T$5,0)*INDIRECT($P$2),VLOOKUP($P205,INDIRECT($Q$3),T$5,0))</f>
        <v>96544.061759645236</v>
      </c>
      <c r="U205" s="394" cm="1">
        <f t="array" aca="1" ref="U205" ca="1">IF($Q205="Y",VLOOKUP($P205,INDIRECT($Q$3),U$5,0)*INDIRECT($P$2),VLOOKUP($P205,INDIRECT($Q$3),U$5,0))</f>
        <v>101625.32742241542</v>
      </c>
      <c r="V205" s="394" cm="1">
        <f t="array" aca="1" ref="V205" ca="1">IF($Q205="Y",VLOOKUP($P205,INDIRECT($Q$3),V$5,0)*INDIRECT($P$2),VLOOKUP($P205,INDIRECT($Q$3),V$5,0))</f>
        <v>106974.02849288432</v>
      </c>
      <c r="W205" s="394" cm="1">
        <f t="array" aca="1" ref="W205" ca="1">IF($Q205="Y",VLOOKUP($P205,INDIRECT($Q$3),W$5,0)*INDIRECT($P$2),VLOOKUP($P205,INDIRECT($Q$3),W$5,0))</f>
        <v>112604.24107804977</v>
      </c>
      <c r="X205" s="394" cm="1">
        <f t="array" aca="1" ref="X205" ca="1">IF($Q205="Y",VLOOKUP($P205,INDIRECT($Q$3),X$5,0)*INDIRECT($P$2),VLOOKUP($P205,INDIRECT($Q$3),X$5,0))</f>
        <v>118530.78033070175</v>
      </c>
      <c r="Y205" s="394" cm="1">
        <f t="array" aca="1" ref="Y205" ca="1">IF($Q205="Y",VLOOKUP($P205,INDIRECT($Q$3),Y$5,0)*INDIRECT($P$2),VLOOKUP($P205,INDIRECT($Q$3),Y$5,0))</f>
        <v>124769.24176987405</v>
      </c>
      <c r="Z205" s="394" cm="1">
        <f t="array" aca="1" ref="Z205" ca="1">IF($Q205="Y",VLOOKUP($P205,INDIRECT($Q$3),Z$5,0)*INDIRECT($P$2),VLOOKUP($P205,INDIRECT($Q$3),Z$5,0))</f>
        <v>131336.04378188043</v>
      </c>
      <c r="AA205" s="406" t="str">
        <f t="shared" si="103"/>
        <v>53020C</v>
      </c>
      <c r="AB205" s="406" t="str">
        <f t="shared" si="105"/>
        <v>Y</v>
      </c>
      <c r="AC205" s="412" t="str">
        <f t="shared" si="113"/>
        <v>Principal Applications Analyst</v>
      </c>
      <c r="AD205" s="406" t="str">
        <f t="shared" si="123"/>
        <v>104</v>
      </c>
      <c r="AE205" s="398" t="str">
        <f t="shared" si="104"/>
        <v>E</v>
      </c>
      <c r="AF205" s="403">
        <f t="shared" ca="1" si="106"/>
        <v>46.415999999999997</v>
      </c>
      <c r="AG205" s="403">
        <f t="shared" ca="1" si="111"/>
        <v>48.858999999999995</v>
      </c>
      <c r="AH205" s="403">
        <f t="shared" ca="1" si="107"/>
        <v>51.43</v>
      </c>
      <c r="AI205" s="403">
        <f t="shared" ca="1" si="108"/>
        <v>54.137</v>
      </c>
      <c r="AJ205" s="403">
        <f t="shared" ca="1" si="109"/>
        <v>56.985999999999997</v>
      </c>
      <c r="AK205" s="403">
        <f t="shared" ca="1" si="112"/>
        <v>59.985999999999997</v>
      </c>
      <c r="AL205" s="403">
        <f t="shared" ca="1" si="110"/>
        <v>63.143000000000001</v>
      </c>
    </row>
    <row r="206" spans="1:39" ht="15" hidden="1" customHeight="1">
      <c r="A206" s="259" t="s">
        <v>16</v>
      </c>
      <c r="B206" s="259" t="s">
        <v>375</v>
      </c>
      <c r="C206" s="259" t="s">
        <v>950</v>
      </c>
      <c r="D206" s="260" t="s">
        <v>376</v>
      </c>
      <c r="E206" s="265">
        <v>476</v>
      </c>
      <c r="F206" s="262">
        <v>10</v>
      </c>
      <c r="G206" s="285">
        <f t="shared" ca="1" si="115"/>
        <v>106992.85533749998</v>
      </c>
      <c r="H206" s="285">
        <f t="shared" ca="1" si="116"/>
        <v>110072.47360312498</v>
      </c>
      <c r="I206" s="285">
        <f t="shared" ca="1" si="117"/>
        <v>112381.36387499997</v>
      </c>
      <c r="J206" s="285">
        <f t="shared" ca="1" si="118"/>
        <v>116999.14441874997</v>
      </c>
      <c r="K206" s="285">
        <f t="shared" ca="1" si="119"/>
        <v>120848.39277499997</v>
      </c>
      <c r="L206" s="285">
        <f t="shared" ca="1" si="120"/>
        <v>124696.54322812497</v>
      </c>
      <c r="M206" s="285">
        <f t="shared" ca="1" si="121"/>
        <v>128545.79158437497</v>
      </c>
      <c r="N206" s="285"/>
      <c r="P206" s="409" t="str">
        <f t="shared" si="102"/>
        <v>08282C</v>
      </c>
      <c r="Q206" s="397" t="s">
        <v>826</v>
      </c>
      <c r="R206" s="409" t="str">
        <f t="shared" si="122"/>
        <v>Principal Appraiser</v>
      </c>
      <c r="S206" s="397" t="str">
        <f t="shared" si="114"/>
        <v>114</v>
      </c>
      <c r="T206" s="394" cm="1">
        <f t="array" aca="1" ref="T206" ca="1">IF($Q206="Y",VLOOKUP($P206,INDIRECT($Q$3),T$5,0)*INDIRECT($P$2),VLOOKUP($P206,INDIRECT($Q$3),T$5,0))</f>
        <v>106992.85533749998</v>
      </c>
      <c r="U206" s="394" cm="1">
        <f t="array" aca="1" ref="U206" ca="1">IF($Q206="Y",VLOOKUP($P206,INDIRECT($Q$3),U$5,0)*INDIRECT($P$2),VLOOKUP($P206,INDIRECT($Q$3),U$5,0))</f>
        <v>110072.47360312498</v>
      </c>
      <c r="V206" s="394" cm="1">
        <f t="array" aca="1" ref="V206" ca="1">IF($Q206="Y",VLOOKUP($P206,INDIRECT($Q$3),V$5,0)*INDIRECT($P$2),VLOOKUP($P206,INDIRECT($Q$3),V$5,0))</f>
        <v>112381.36387499997</v>
      </c>
      <c r="W206" s="394" cm="1">
        <f t="array" aca="1" ref="W206" ca="1">IF($Q206="Y",VLOOKUP($P206,INDIRECT($Q$3),W$5,0)*INDIRECT($P$2),VLOOKUP($P206,INDIRECT($Q$3),W$5,0))</f>
        <v>116999.14441874997</v>
      </c>
      <c r="X206" s="394" cm="1">
        <f t="array" aca="1" ref="X206" ca="1">IF($Q206="Y",VLOOKUP($P206,INDIRECT($Q$3),X$5,0)*INDIRECT($P$2),VLOOKUP($P206,INDIRECT($Q$3),X$5,0))</f>
        <v>120848.39277499997</v>
      </c>
      <c r="Y206" s="394" cm="1">
        <f t="array" aca="1" ref="Y206" ca="1">IF($Q206="Y",VLOOKUP($P206,INDIRECT($Q$3),Y$5,0)*INDIRECT($P$2),VLOOKUP($P206,INDIRECT($Q$3),Y$5,0))</f>
        <v>124696.54322812497</v>
      </c>
      <c r="Z206" s="394" cm="1">
        <f t="array" aca="1" ref="Z206" ca="1">IF($Q206="Y",VLOOKUP($P206,INDIRECT($Q$3),Z$5,0)*INDIRECT($P$2),VLOOKUP($P206,INDIRECT($Q$3),Z$5,0))</f>
        <v>128545.79158437497</v>
      </c>
      <c r="AA206" s="406" t="str">
        <f t="shared" si="103"/>
        <v>08282C</v>
      </c>
      <c r="AB206" s="406" t="str">
        <f t="shared" ref="AB206:AB237" si="124">Q206</f>
        <v>Y</v>
      </c>
      <c r="AC206" s="412" t="str">
        <f t="shared" si="113"/>
        <v>Principal Appraiser</v>
      </c>
      <c r="AD206" s="406" t="str">
        <f t="shared" si="123"/>
        <v>114</v>
      </c>
      <c r="AE206" s="398" t="str">
        <f t="shared" si="104"/>
        <v>E</v>
      </c>
      <c r="AF206" s="403">
        <f t="shared" ref="AF206:AF237" ca="1" si="125">IF($AE206="N",ROUND(T206,3),IF($AE206="E",ROUNDUP(T206/2080,3),"check"))</f>
        <v>51.439</v>
      </c>
      <c r="AG206" s="403">
        <f t="shared" ca="1" si="111"/>
        <v>52.919999999999995</v>
      </c>
      <c r="AH206" s="403">
        <f t="shared" ref="AH206:AH237" ca="1" si="126">IF($AE206="N",ROUND(V206,3),IF($AE206="E",ROUNDUP(V206/2080,3),"check"))</f>
        <v>54.03</v>
      </c>
      <c r="AI206" s="403">
        <f t="shared" ref="AI206:AI237" ca="1" si="127">IF($AE206="N",ROUND(W206,3),IF($AE206="E",ROUNDUP(W206/2080,3),"check"))</f>
        <v>56.25</v>
      </c>
      <c r="AJ206" s="403">
        <f t="shared" ref="AJ206:AJ237" ca="1" si="128">IF($AE206="N",ROUND(X206,3),IF($AE206="E",ROUNDUP(X206/2080,3),"check"))</f>
        <v>58.100999999999999</v>
      </c>
      <c r="AK206" s="403">
        <f t="shared" ca="1" si="112"/>
        <v>59.951000000000001</v>
      </c>
      <c r="AL206" s="403">
        <f t="shared" ref="AL206:AL237" ca="1" si="129">IF($AE206="N",ROUND(Z206,3),IF($AE206="E",ROUNDUP(Z206/2080,3),"check"))</f>
        <v>61.800999999999995</v>
      </c>
    </row>
    <row r="207" spans="1:39" ht="15" hidden="1" customHeight="1">
      <c r="A207" s="259" t="s">
        <v>16</v>
      </c>
      <c r="B207" s="259" t="s">
        <v>593</v>
      </c>
      <c r="C207" s="259">
        <v>65</v>
      </c>
      <c r="D207" s="260" t="s">
        <v>599</v>
      </c>
      <c r="E207" s="265">
        <v>508</v>
      </c>
      <c r="F207" s="262">
        <v>11</v>
      </c>
      <c r="G207" s="285">
        <f t="shared" ca="1" si="115"/>
        <v>86912.467399533169</v>
      </c>
      <c r="H207" s="285">
        <f t="shared" ca="1" si="116"/>
        <v>91480.327635434413</v>
      </c>
      <c r="I207" s="285">
        <f t="shared" ca="1" si="117"/>
        <v>96266.731049737937</v>
      </c>
      <c r="J207" s="285">
        <f t="shared" ca="1" si="118"/>
        <v>101357.86368463057</v>
      </c>
      <c r="K207" s="285">
        <f t="shared" ca="1" si="119"/>
        <v>106673.69564379592</v>
      </c>
      <c r="L207" s="285">
        <f t="shared" ca="1" si="120"/>
        <v>113146.37034555506</v>
      </c>
      <c r="M207" s="285">
        <f t="shared" ca="1" si="121"/>
        <v>119619.04504731408</v>
      </c>
      <c r="N207" s="285"/>
      <c r="P207" s="409" t="str">
        <f t="shared" si="102"/>
        <v>52922C</v>
      </c>
      <c r="Q207" s="397" t="s">
        <v>826</v>
      </c>
      <c r="R207" s="409" t="str">
        <f t="shared" si="122"/>
        <v>Principal Business Analyst</v>
      </c>
      <c r="S207" s="397">
        <f t="shared" si="114"/>
        <v>65</v>
      </c>
      <c r="T207" s="394" cm="1">
        <f t="array" aca="1" ref="T207" ca="1">IF($Q207="Y",VLOOKUP($P207,INDIRECT($Q$3),T$5,0)*INDIRECT($P$2),VLOOKUP($P207,INDIRECT($Q$3),T$5,0))</f>
        <v>86912.467399533169</v>
      </c>
      <c r="U207" s="394" cm="1">
        <f t="array" aca="1" ref="U207" ca="1">IF($Q207="Y",VLOOKUP($P207,INDIRECT($Q$3),U$5,0)*INDIRECT($P$2),VLOOKUP($P207,INDIRECT($Q$3),U$5,0))</f>
        <v>91480.327635434413</v>
      </c>
      <c r="V207" s="394" cm="1">
        <f t="array" aca="1" ref="V207" ca="1">IF($Q207="Y",VLOOKUP($P207,INDIRECT($Q$3),V$5,0)*INDIRECT($P$2),VLOOKUP($P207,INDIRECT($Q$3),V$5,0))</f>
        <v>96266.731049737937</v>
      </c>
      <c r="W207" s="394" cm="1">
        <f t="array" aca="1" ref="W207" ca="1">IF($Q207="Y",VLOOKUP($P207,INDIRECT($Q$3),W$5,0)*INDIRECT($P$2),VLOOKUP($P207,INDIRECT($Q$3),W$5,0))</f>
        <v>101357.86368463057</v>
      </c>
      <c r="X207" s="394" cm="1">
        <f t="array" aca="1" ref="X207" ca="1">IF($Q207="Y",VLOOKUP($P207,INDIRECT($Q$3),X$5,0)*INDIRECT($P$2),VLOOKUP($P207,INDIRECT($Q$3),X$5,0))</f>
        <v>106673.69564379592</v>
      </c>
      <c r="Y207" s="394" cm="1">
        <f t="array" aca="1" ref="Y207" ca="1">IF($Q207="Y",VLOOKUP($P207,INDIRECT($Q$3),Y$5,0)*INDIRECT($P$2),VLOOKUP($P207,INDIRECT($Q$3),Y$5,0))</f>
        <v>113146.37034555506</v>
      </c>
      <c r="Z207" s="394" cm="1">
        <f t="array" aca="1" ref="Z207" ca="1">IF($Q207="Y",VLOOKUP($P207,INDIRECT($Q$3),Z$5,0)*INDIRECT($P$2),VLOOKUP($P207,INDIRECT($Q$3),Z$5,0))</f>
        <v>119619.04504731408</v>
      </c>
      <c r="AA207" s="406" t="str">
        <f t="shared" si="103"/>
        <v>52922C</v>
      </c>
      <c r="AB207" s="406" t="str">
        <f t="shared" si="124"/>
        <v>Y</v>
      </c>
      <c r="AC207" s="412" t="str">
        <f t="shared" si="113"/>
        <v>Principal Business Analyst</v>
      </c>
      <c r="AD207" s="406">
        <f t="shared" si="123"/>
        <v>65</v>
      </c>
      <c r="AE207" s="398" t="str">
        <f t="shared" si="104"/>
        <v>E</v>
      </c>
      <c r="AF207" s="403">
        <f t="shared" ca="1" si="125"/>
        <v>41.784999999999997</v>
      </c>
      <c r="AG207" s="403">
        <f t="shared" ref="AG207:AG238" ca="1" si="130">IF($AE207="N",ROUND(U207,3),IF($AE207="E",ROUNDUP(U207/2080,3),"check"))</f>
        <v>43.980999999999995</v>
      </c>
      <c r="AH207" s="403">
        <f t="shared" ca="1" si="126"/>
        <v>46.282999999999994</v>
      </c>
      <c r="AI207" s="403">
        <f t="shared" ca="1" si="127"/>
        <v>48.73</v>
      </c>
      <c r="AJ207" s="403">
        <f t="shared" ca="1" si="128"/>
        <v>51.285999999999994</v>
      </c>
      <c r="AK207" s="403">
        <f t="shared" ref="AK207:AK238" ca="1" si="131">IF($AE207="N",ROUND(Y207,3),IF($AE207="E",ROUNDUP(Y207/2080,3),"check"))</f>
        <v>54.397999999999996</v>
      </c>
      <c r="AL207" s="403">
        <f t="shared" ca="1" si="129"/>
        <v>57.51</v>
      </c>
    </row>
    <row r="208" spans="1:39" ht="15" hidden="1" customHeight="1">
      <c r="A208" s="259" t="s">
        <v>16</v>
      </c>
      <c r="B208" s="259" t="s">
        <v>159</v>
      </c>
      <c r="C208" s="259">
        <v>65</v>
      </c>
      <c r="D208" s="260" t="s">
        <v>160</v>
      </c>
      <c r="E208" s="265">
        <v>500</v>
      </c>
      <c r="F208" s="262">
        <v>11</v>
      </c>
      <c r="G208" s="285">
        <f t="shared" ca="1" si="115"/>
        <v>86912.467399533169</v>
      </c>
      <c r="H208" s="285">
        <f t="shared" ca="1" si="116"/>
        <v>91480.327635434413</v>
      </c>
      <c r="I208" s="285">
        <f t="shared" ca="1" si="117"/>
        <v>96266.731049737937</v>
      </c>
      <c r="J208" s="285">
        <f t="shared" ca="1" si="118"/>
        <v>101357.86368463057</v>
      </c>
      <c r="K208" s="285">
        <f t="shared" ca="1" si="119"/>
        <v>106673.69564379592</v>
      </c>
      <c r="L208" s="285">
        <f t="shared" ca="1" si="120"/>
        <v>113146.37034555506</v>
      </c>
      <c r="M208" s="285">
        <f t="shared" ca="1" si="121"/>
        <v>119619.04504731408</v>
      </c>
      <c r="N208" s="285"/>
      <c r="P208" s="409" t="str">
        <f t="shared" si="102"/>
        <v>08285C</v>
      </c>
      <c r="Q208" s="397" t="s">
        <v>826</v>
      </c>
      <c r="R208" s="409" t="str">
        <f t="shared" si="122"/>
        <v>Principal City Planner</v>
      </c>
      <c r="S208" s="397">
        <f t="shared" si="114"/>
        <v>65</v>
      </c>
      <c r="T208" s="394" cm="1">
        <f t="array" aca="1" ref="T208" ca="1">IF($Q208="Y",VLOOKUP($P208,INDIRECT($Q$3),T$5,0)*INDIRECT($P$2),VLOOKUP($P208,INDIRECT($Q$3),T$5,0))</f>
        <v>86912.467399533169</v>
      </c>
      <c r="U208" s="394" cm="1">
        <f t="array" aca="1" ref="U208" ca="1">IF($Q208="Y",VLOOKUP($P208,INDIRECT($Q$3),U$5,0)*INDIRECT($P$2),VLOOKUP($P208,INDIRECT($Q$3),U$5,0))</f>
        <v>91480.327635434413</v>
      </c>
      <c r="V208" s="394" cm="1">
        <f t="array" aca="1" ref="V208" ca="1">IF($Q208="Y",VLOOKUP($P208,INDIRECT($Q$3),V$5,0)*INDIRECT($P$2),VLOOKUP($P208,INDIRECT($Q$3),V$5,0))</f>
        <v>96266.731049737937</v>
      </c>
      <c r="W208" s="394" cm="1">
        <f t="array" aca="1" ref="W208" ca="1">IF($Q208="Y",VLOOKUP($P208,INDIRECT($Q$3),W$5,0)*INDIRECT($P$2),VLOOKUP($P208,INDIRECT($Q$3),W$5,0))</f>
        <v>101357.86368463057</v>
      </c>
      <c r="X208" s="394" cm="1">
        <f t="array" aca="1" ref="X208" ca="1">IF($Q208="Y",VLOOKUP($P208,INDIRECT($Q$3),X$5,0)*INDIRECT($P$2),VLOOKUP($P208,INDIRECT($Q$3),X$5,0))</f>
        <v>106673.69564379592</v>
      </c>
      <c r="Y208" s="394" cm="1">
        <f t="array" aca="1" ref="Y208" ca="1">IF($Q208="Y",VLOOKUP($P208,INDIRECT($Q$3),Y$5,0)*INDIRECT($P$2),VLOOKUP($P208,INDIRECT($Q$3),Y$5,0))</f>
        <v>113146.37034555506</v>
      </c>
      <c r="Z208" s="394" cm="1">
        <f t="array" aca="1" ref="Z208" ca="1">IF($Q208="Y",VLOOKUP($P208,INDIRECT($Q$3),Z$5,0)*INDIRECT($P$2),VLOOKUP($P208,INDIRECT($Q$3),Z$5,0))</f>
        <v>119619.04504731408</v>
      </c>
      <c r="AA208" s="406" t="str">
        <f t="shared" si="103"/>
        <v>08285C</v>
      </c>
      <c r="AB208" s="406" t="str">
        <f t="shared" si="124"/>
        <v>Y</v>
      </c>
      <c r="AC208" s="412" t="str">
        <f t="shared" si="113"/>
        <v>Principal City Planner</v>
      </c>
      <c r="AD208" s="406">
        <f t="shared" si="123"/>
        <v>65</v>
      </c>
      <c r="AE208" s="398" t="str">
        <f t="shared" si="104"/>
        <v>E</v>
      </c>
      <c r="AF208" s="403">
        <f t="shared" ca="1" si="125"/>
        <v>41.784999999999997</v>
      </c>
      <c r="AG208" s="463">
        <f t="shared" ca="1" si="130"/>
        <v>43.980999999999995</v>
      </c>
      <c r="AH208" s="463">
        <f t="shared" ca="1" si="126"/>
        <v>46.282999999999994</v>
      </c>
      <c r="AI208" s="403">
        <f t="shared" ca="1" si="127"/>
        <v>48.73</v>
      </c>
      <c r="AJ208" s="403">
        <f t="shared" ca="1" si="128"/>
        <v>51.285999999999994</v>
      </c>
      <c r="AK208" s="403">
        <f t="shared" ca="1" si="131"/>
        <v>54.397999999999996</v>
      </c>
      <c r="AL208" s="403">
        <f t="shared" ca="1" si="129"/>
        <v>57.51</v>
      </c>
    </row>
    <row r="209" spans="1:38" ht="15" hidden="1" customHeight="1">
      <c r="A209" s="259" t="s">
        <v>16</v>
      </c>
      <c r="B209" s="259" t="s">
        <v>595</v>
      </c>
      <c r="C209" s="259">
        <v>101</v>
      </c>
      <c r="D209" s="260" t="s">
        <v>598</v>
      </c>
      <c r="E209" s="265">
        <v>443</v>
      </c>
      <c r="F209" s="262">
        <v>9</v>
      </c>
      <c r="G209" s="285">
        <f t="shared" ca="1" si="115"/>
        <v>77167.878418308042</v>
      </c>
      <c r="H209" s="285">
        <f t="shared" ca="1" si="116"/>
        <v>81230.045976399429</v>
      </c>
      <c r="I209" s="285">
        <f t="shared" ca="1" si="117"/>
        <v>85638.500169764957</v>
      </c>
      <c r="J209" s="285">
        <f t="shared" ca="1" si="118"/>
        <v>90005.51467247137</v>
      </c>
      <c r="K209" s="285">
        <f t="shared" ca="1" si="119"/>
        <v>94742.490068073836</v>
      </c>
      <c r="L209" s="285">
        <f t="shared" ca="1" si="120"/>
        <v>99883.762471302194</v>
      </c>
      <c r="M209" s="285">
        <f t="shared" ca="1" si="121"/>
        <v>105025.03605511488</v>
      </c>
      <c r="N209" s="285"/>
      <c r="P209" s="409" t="str">
        <f t="shared" si="102"/>
        <v>08287C</v>
      </c>
      <c r="Q209" s="397" t="s">
        <v>826</v>
      </c>
      <c r="R209" s="409" t="str">
        <f t="shared" si="122"/>
        <v>Principal Resource Coordinator</v>
      </c>
      <c r="S209" s="397">
        <f t="shared" si="114"/>
        <v>101</v>
      </c>
      <c r="T209" s="394" cm="1">
        <f t="array" aca="1" ref="T209" ca="1">IF($Q209="Y",VLOOKUP($P209,INDIRECT($Q$3),T$5,0)*INDIRECT($P$2),VLOOKUP($P209,INDIRECT($Q$3),T$5,0))</f>
        <v>77167.878418308042</v>
      </c>
      <c r="U209" s="394" cm="1">
        <f t="array" aca="1" ref="U209" ca="1">IF($Q209="Y",VLOOKUP($P209,INDIRECT($Q$3),U$5,0)*INDIRECT($P$2),VLOOKUP($P209,INDIRECT($Q$3),U$5,0))</f>
        <v>81230.045976399429</v>
      </c>
      <c r="V209" s="394" cm="1">
        <f t="array" aca="1" ref="V209" ca="1">IF($Q209="Y",VLOOKUP($P209,INDIRECT($Q$3),V$5,0)*INDIRECT($P$2),VLOOKUP($P209,INDIRECT($Q$3),V$5,0))</f>
        <v>85638.500169764957</v>
      </c>
      <c r="W209" s="394" cm="1">
        <f t="array" aca="1" ref="W209" ca="1">IF($Q209="Y",VLOOKUP($P209,INDIRECT($Q$3),W$5,0)*INDIRECT($P$2),VLOOKUP($P209,INDIRECT($Q$3),W$5,0))</f>
        <v>90005.51467247137</v>
      </c>
      <c r="X209" s="394" cm="1">
        <f t="array" aca="1" ref="X209" ca="1">IF($Q209="Y",VLOOKUP($P209,INDIRECT($Q$3),X$5,0)*INDIRECT($P$2),VLOOKUP($P209,INDIRECT($Q$3),X$5,0))</f>
        <v>94742.490068073836</v>
      </c>
      <c r="Y209" s="394" cm="1">
        <f t="array" aca="1" ref="Y209" ca="1">IF($Q209="Y",VLOOKUP($P209,INDIRECT($Q$3),Y$5,0)*INDIRECT($P$2),VLOOKUP($P209,INDIRECT($Q$3),Y$5,0))</f>
        <v>99883.762471302194</v>
      </c>
      <c r="Z209" s="394" cm="1">
        <f t="array" aca="1" ref="Z209" ca="1">IF($Q209="Y",VLOOKUP($P209,INDIRECT($Q$3),Z$5,0)*INDIRECT($P$2),VLOOKUP($P209,INDIRECT($Q$3),Z$5,0))</f>
        <v>105025.03605511488</v>
      </c>
      <c r="AA209" s="406" t="str">
        <f t="shared" si="103"/>
        <v>08287C</v>
      </c>
      <c r="AB209" s="406" t="str">
        <f t="shared" si="124"/>
        <v>Y</v>
      </c>
      <c r="AC209" s="412" t="str">
        <f t="shared" si="113"/>
        <v>Principal Resource Coordinator</v>
      </c>
      <c r="AD209" s="406">
        <f t="shared" si="123"/>
        <v>101</v>
      </c>
      <c r="AE209" s="398" t="str">
        <f t="shared" si="104"/>
        <v>E</v>
      </c>
      <c r="AF209" s="403">
        <f t="shared" ca="1" si="125"/>
        <v>37.099999999999994</v>
      </c>
      <c r="AG209" s="403">
        <f t="shared" ca="1" si="130"/>
        <v>39.052999999999997</v>
      </c>
      <c r="AH209" s="403">
        <f t="shared" ca="1" si="126"/>
        <v>41.172999999999995</v>
      </c>
      <c r="AI209" s="403">
        <f t="shared" ca="1" si="127"/>
        <v>43.271999999999998</v>
      </c>
      <c r="AJ209" s="403">
        <f t="shared" ca="1" si="128"/>
        <v>45.55</v>
      </c>
      <c r="AK209" s="403">
        <f t="shared" ca="1" si="131"/>
        <v>48.021999999999998</v>
      </c>
      <c r="AL209" s="403">
        <f t="shared" ca="1" si="129"/>
        <v>50.492999999999995</v>
      </c>
    </row>
    <row r="210" spans="1:38" ht="15" hidden="1" customHeight="1">
      <c r="A210" s="259" t="s">
        <v>16</v>
      </c>
      <c r="B210" s="259" t="s">
        <v>517</v>
      </c>
      <c r="C210" s="259">
        <v>58</v>
      </c>
      <c r="D210" s="260" t="s">
        <v>516</v>
      </c>
      <c r="E210" s="265">
        <v>488</v>
      </c>
      <c r="F210" s="262">
        <v>10</v>
      </c>
      <c r="G210" s="285">
        <f t="shared" ca="1" si="115"/>
        <v>85681.238225435824</v>
      </c>
      <c r="H210" s="285">
        <f t="shared" ca="1" si="116"/>
        <v>90467.641639739333</v>
      </c>
      <c r="I210" s="285">
        <f t="shared" ca="1" si="117"/>
        <v>94992.408854547175</v>
      </c>
      <c r="J210" s="285">
        <f t="shared" ca="1" si="118"/>
        <v>99735.719247757268</v>
      </c>
      <c r="K210" s="285">
        <f t="shared" ca="1" si="119"/>
        <v>104743.74391339831</v>
      </c>
      <c r="L210" s="285">
        <f t="shared" ca="1" si="120"/>
        <v>110940.38635011253</v>
      </c>
      <c r="M210" s="285">
        <f t="shared" ca="1" si="121"/>
        <v>117137.02878682668</v>
      </c>
      <c r="N210" s="285"/>
      <c r="P210" s="409" t="str">
        <f t="shared" si="102"/>
        <v>08289C</v>
      </c>
      <c r="Q210" s="397" t="s">
        <v>826</v>
      </c>
      <c r="R210" s="409" t="str">
        <f t="shared" si="122"/>
        <v>Principal Urban Designer</v>
      </c>
      <c r="S210" s="397">
        <f t="shared" si="114"/>
        <v>58</v>
      </c>
      <c r="T210" s="394" cm="1">
        <f t="array" aca="1" ref="T210" ca="1">IF($Q210="Y",VLOOKUP($P210,INDIRECT($Q$3),T$5,0)*INDIRECT($P$2),VLOOKUP($P210,INDIRECT($Q$3),T$5,0))</f>
        <v>85681.238225435824</v>
      </c>
      <c r="U210" s="394" cm="1">
        <f t="array" aca="1" ref="U210" ca="1">IF($Q210="Y",VLOOKUP($P210,INDIRECT($Q$3),U$5,0)*INDIRECT($P$2),VLOOKUP($P210,INDIRECT($Q$3),U$5,0))</f>
        <v>90467.641639739333</v>
      </c>
      <c r="V210" s="394" cm="1">
        <f t="array" aca="1" ref="V210" ca="1">IF($Q210="Y",VLOOKUP($P210,INDIRECT($Q$3),V$5,0)*INDIRECT($P$2),VLOOKUP($P210,INDIRECT($Q$3),V$5,0))</f>
        <v>94992.408854547175</v>
      </c>
      <c r="W210" s="394" cm="1">
        <f t="array" aca="1" ref="W210" ca="1">IF($Q210="Y",VLOOKUP($P210,INDIRECT($Q$3),W$5,0)*INDIRECT($P$2),VLOOKUP($P210,INDIRECT($Q$3),W$5,0))</f>
        <v>99735.719247757268</v>
      </c>
      <c r="X210" s="394" cm="1">
        <f t="array" aca="1" ref="X210" ca="1">IF($Q210="Y",VLOOKUP($P210,INDIRECT($Q$3),X$5,0)*INDIRECT($P$2),VLOOKUP($P210,INDIRECT($Q$3),X$5,0))</f>
        <v>104743.74391339831</v>
      </c>
      <c r="Y210" s="394" cm="1">
        <f t="array" aca="1" ref="Y210" ca="1">IF($Q210="Y",VLOOKUP($P210,INDIRECT($Q$3),Y$5,0)*INDIRECT($P$2),VLOOKUP($P210,INDIRECT($Q$3),Y$5,0))</f>
        <v>110940.38635011253</v>
      </c>
      <c r="Z210" s="394" cm="1">
        <f t="array" aca="1" ref="Z210" ca="1">IF($Q210="Y",VLOOKUP($P210,INDIRECT($Q$3),Z$5,0)*INDIRECT($P$2),VLOOKUP($P210,INDIRECT($Q$3),Z$5,0))</f>
        <v>117137.02878682668</v>
      </c>
      <c r="AA210" s="406" t="str">
        <f t="shared" si="103"/>
        <v>08289C</v>
      </c>
      <c r="AB210" s="406" t="str">
        <f t="shared" si="124"/>
        <v>Y</v>
      </c>
      <c r="AC210" s="412" t="str">
        <f t="shared" si="113"/>
        <v>Principal Urban Designer</v>
      </c>
      <c r="AD210" s="406">
        <f t="shared" si="123"/>
        <v>58</v>
      </c>
      <c r="AE210" s="398" t="str">
        <f t="shared" si="104"/>
        <v>E</v>
      </c>
      <c r="AF210" s="403">
        <f t="shared" ca="1" si="125"/>
        <v>41.192999999999998</v>
      </c>
      <c r="AG210" s="403">
        <f t="shared" ca="1" si="130"/>
        <v>43.494999999999997</v>
      </c>
      <c r="AH210" s="403">
        <f t="shared" ca="1" si="126"/>
        <v>45.669999999999995</v>
      </c>
      <c r="AI210" s="403">
        <f t="shared" ca="1" si="127"/>
        <v>47.949999999999996</v>
      </c>
      <c r="AJ210" s="403">
        <f t="shared" ca="1" si="128"/>
        <v>50.357999999999997</v>
      </c>
      <c r="AK210" s="403">
        <f t="shared" ca="1" si="131"/>
        <v>53.336999999999996</v>
      </c>
      <c r="AL210" s="403">
        <f t="shared" ca="1" si="129"/>
        <v>56.315999999999995</v>
      </c>
    </row>
    <row r="211" spans="1:38" ht="15" hidden="1" customHeight="1">
      <c r="A211" s="259" t="s">
        <v>16</v>
      </c>
      <c r="B211" s="262" t="s">
        <v>161</v>
      </c>
      <c r="C211" s="259" t="s">
        <v>166</v>
      </c>
      <c r="D211" s="266" t="s">
        <v>162</v>
      </c>
      <c r="E211" s="265">
        <v>435</v>
      </c>
      <c r="F211" s="262">
        <v>9</v>
      </c>
      <c r="G211" s="285">
        <f t="shared" ca="1" si="115"/>
        <v>75625.173945995557</v>
      </c>
      <c r="H211" s="285">
        <f t="shared" ca="1" si="116"/>
        <v>79623.590688876764</v>
      </c>
      <c r="I211" s="285">
        <f t="shared" ca="1" si="117"/>
        <v>84145.279830749336</v>
      </c>
      <c r="J211" s="285">
        <f t="shared" ca="1" si="118"/>
        <v>88620.797878593308</v>
      </c>
      <c r="K211" s="285">
        <f t="shared" ca="1" si="119"/>
        <v>93367.186344738642</v>
      </c>
      <c r="L211" s="285">
        <f t="shared" ca="1" si="120"/>
        <v>98914.506399604405</v>
      </c>
      <c r="M211" s="285">
        <f t="shared" ca="1" si="121"/>
        <v>104461.82645447014</v>
      </c>
      <c r="N211" s="285"/>
      <c r="P211" s="409" t="str">
        <f t="shared" si="102"/>
        <v>08296C</v>
      </c>
      <c r="Q211" s="397" t="s">
        <v>826</v>
      </c>
      <c r="R211" s="409" t="str">
        <f t="shared" si="122"/>
        <v>Problem Properties Operations Analyst</v>
      </c>
      <c r="S211" s="397" t="str">
        <f t="shared" si="114"/>
        <v>45</v>
      </c>
      <c r="T211" s="394" cm="1">
        <f t="array" aca="1" ref="T211" ca="1">IF($Q211="Y",VLOOKUP($P211,INDIRECT($Q$3),T$5,0)*INDIRECT($P$2),VLOOKUP($P211,INDIRECT($Q$3),T$5,0))</f>
        <v>75625.173945995557</v>
      </c>
      <c r="U211" s="394" cm="1">
        <f t="array" aca="1" ref="U211" ca="1">IF($Q211="Y",VLOOKUP($P211,INDIRECT($Q$3),U$5,0)*INDIRECT($P$2),VLOOKUP($P211,INDIRECT($Q$3),U$5,0))</f>
        <v>79623.590688876764</v>
      </c>
      <c r="V211" s="394" cm="1">
        <f t="array" aca="1" ref="V211" ca="1">IF($Q211="Y",VLOOKUP($P211,INDIRECT($Q$3),V$5,0)*INDIRECT($P$2),VLOOKUP($P211,INDIRECT($Q$3),V$5,0))</f>
        <v>84145.279830749336</v>
      </c>
      <c r="W211" s="394" cm="1">
        <f t="array" aca="1" ref="W211" ca="1">IF($Q211="Y",VLOOKUP($P211,INDIRECT($Q$3),W$5,0)*INDIRECT($P$2),VLOOKUP($P211,INDIRECT($Q$3),W$5,0))</f>
        <v>88620.797878593308</v>
      </c>
      <c r="X211" s="394" cm="1">
        <f t="array" aca="1" ref="X211" ca="1">IF($Q211="Y",VLOOKUP($P211,INDIRECT($Q$3),X$5,0)*INDIRECT($P$2),VLOOKUP($P211,INDIRECT($Q$3),X$5,0))</f>
        <v>93367.186344738642</v>
      </c>
      <c r="Y211" s="394" cm="1">
        <f t="array" aca="1" ref="Y211" ca="1">IF($Q211="Y",VLOOKUP($P211,INDIRECT($Q$3),Y$5,0)*INDIRECT($P$2),VLOOKUP($P211,INDIRECT($Q$3),Y$5,0))</f>
        <v>98914.506399604405</v>
      </c>
      <c r="Z211" s="394" cm="1">
        <f t="array" aca="1" ref="Z211" ca="1">IF($Q211="Y",VLOOKUP($P211,INDIRECT($Q$3),Z$5,0)*INDIRECT($P$2),VLOOKUP($P211,INDIRECT($Q$3),Z$5,0))</f>
        <v>104461.82645447014</v>
      </c>
      <c r="AA211" s="406" t="str">
        <f t="shared" si="103"/>
        <v>08296C</v>
      </c>
      <c r="AB211" s="406" t="str">
        <f t="shared" si="124"/>
        <v>Y</v>
      </c>
      <c r="AC211" s="412" t="str">
        <f t="shared" si="113"/>
        <v>Problem Properties Operations Analyst</v>
      </c>
      <c r="AD211" s="406" t="str">
        <f t="shared" si="123"/>
        <v>45</v>
      </c>
      <c r="AE211" s="398" t="str">
        <f t="shared" si="104"/>
        <v>E</v>
      </c>
      <c r="AF211" s="403">
        <f t="shared" ca="1" si="125"/>
        <v>36.358999999999995</v>
      </c>
      <c r="AG211" s="403">
        <f t="shared" ca="1" si="130"/>
        <v>38.280999999999999</v>
      </c>
      <c r="AH211" s="403">
        <f t="shared" ca="1" si="126"/>
        <v>40.454999999999998</v>
      </c>
      <c r="AI211" s="403">
        <f t="shared" ca="1" si="127"/>
        <v>42.606999999999999</v>
      </c>
      <c r="AJ211" s="403">
        <f t="shared" ca="1" si="128"/>
        <v>44.888999999999996</v>
      </c>
      <c r="AK211" s="403">
        <f t="shared" ca="1" si="131"/>
        <v>47.555999999999997</v>
      </c>
      <c r="AL211" s="403">
        <f t="shared" ca="1" si="129"/>
        <v>50.222999999999999</v>
      </c>
    </row>
    <row r="212" spans="1:38" ht="15" hidden="1" customHeight="1">
      <c r="A212" s="259" t="s">
        <v>91</v>
      </c>
      <c r="B212" s="262" t="s">
        <v>919</v>
      </c>
      <c r="C212" s="259" t="s">
        <v>274</v>
      </c>
      <c r="D212" s="266" t="s">
        <v>920</v>
      </c>
      <c r="E212" s="265">
        <v>325</v>
      </c>
      <c r="F212" s="262">
        <v>7</v>
      </c>
      <c r="G212" s="285">
        <f t="shared" ca="1" si="115"/>
        <v>28.067048953164598</v>
      </c>
      <c r="H212" s="285">
        <f t="shared" ca="1" si="116"/>
        <v>29.84546872980253</v>
      </c>
      <c r="I212" s="285">
        <f t="shared" ca="1" si="117"/>
        <v>31.41854158084281</v>
      </c>
      <c r="J212" s="285">
        <f t="shared" ca="1" si="118"/>
        <v>33.157356820703868</v>
      </c>
      <c r="K212" s="285">
        <f t="shared" ca="1" si="119"/>
        <v>34.937607657770151</v>
      </c>
      <c r="L212" s="285">
        <f t="shared" ca="1" si="120"/>
        <v>37.058298688908252</v>
      </c>
      <c r="M212" s="285">
        <f t="shared" ca="1" si="121"/>
        <v>39.178989720046367</v>
      </c>
      <c r="N212" s="285"/>
      <c r="P212" s="409" t="str">
        <f t="shared" si="102"/>
        <v>59460C</v>
      </c>
      <c r="Q212" s="397" t="s">
        <v>826</v>
      </c>
      <c r="R212" s="409" t="str">
        <f t="shared" si="122"/>
        <v>Program Assistant - Neighborhood Safety</v>
      </c>
      <c r="S212" s="397" t="str">
        <f t="shared" si="114"/>
        <v>07</v>
      </c>
      <c r="T212" s="394" cm="1">
        <f t="array" aca="1" ref="T212" ca="1">IF($Q212="Y",VLOOKUP($P212,INDIRECT($Q$3),T$5,0)*INDIRECT($P$2),VLOOKUP($P212,INDIRECT($Q$3),T$5,0))</f>
        <v>28.067048953164598</v>
      </c>
      <c r="U212" s="394" cm="1">
        <f t="array" aca="1" ref="U212" ca="1">IF($Q212="Y",VLOOKUP($P212,INDIRECT($Q$3),U$5,0)*INDIRECT($P$2),VLOOKUP($P212,INDIRECT($Q$3),U$5,0))</f>
        <v>29.84546872980253</v>
      </c>
      <c r="V212" s="394" cm="1">
        <f t="array" aca="1" ref="V212" ca="1">IF($Q212="Y",VLOOKUP($P212,INDIRECT($Q$3),V$5,0)*INDIRECT($P$2),VLOOKUP($P212,INDIRECT($Q$3),V$5,0))</f>
        <v>31.41854158084281</v>
      </c>
      <c r="W212" s="394" cm="1">
        <f t="array" aca="1" ref="W212" ca="1">IF($Q212="Y",VLOOKUP($P212,INDIRECT($Q$3),W$5,0)*INDIRECT($P$2),VLOOKUP($P212,INDIRECT($Q$3),W$5,0))</f>
        <v>33.157356820703868</v>
      </c>
      <c r="X212" s="394" cm="1">
        <f t="array" aca="1" ref="X212" ca="1">IF($Q212="Y",VLOOKUP($P212,INDIRECT($Q$3),X$5,0)*INDIRECT($P$2),VLOOKUP($P212,INDIRECT($Q$3),X$5,0))</f>
        <v>34.937607657770151</v>
      </c>
      <c r="Y212" s="394" cm="1">
        <f t="array" aca="1" ref="Y212" ca="1">IF($Q212="Y",VLOOKUP($P212,INDIRECT($Q$3),Y$5,0)*INDIRECT($P$2),VLOOKUP($P212,INDIRECT($Q$3),Y$5,0))</f>
        <v>37.058298688908252</v>
      </c>
      <c r="Z212" s="394" cm="1">
        <f t="array" aca="1" ref="Z212" ca="1">IF($Q212="Y",VLOOKUP($P212,INDIRECT($Q$3),Z$5,0)*INDIRECT($P$2),VLOOKUP($P212,INDIRECT($Q$3),Z$5,0))</f>
        <v>39.178989720046367</v>
      </c>
      <c r="AA212" s="406" t="str">
        <f t="shared" si="103"/>
        <v>59460C</v>
      </c>
      <c r="AB212" s="406" t="str">
        <f t="shared" si="124"/>
        <v>Y</v>
      </c>
      <c r="AC212" s="412" t="str">
        <f t="shared" si="113"/>
        <v>Program Assistant - Neighborhood Safety</v>
      </c>
      <c r="AD212" s="406" t="str">
        <f t="shared" si="123"/>
        <v>07</v>
      </c>
      <c r="AE212" s="398" t="str">
        <f t="shared" si="104"/>
        <v>N</v>
      </c>
      <c r="AF212" s="403">
        <f t="shared" ca="1" si="125"/>
        <v>28.067</v>
      </c>
      <c r="AG212" s="403">
        <f t="shared" ca="1" si="130"/>
        <v>29.844999999999999</v>
      </c>
      <c r="AH212" s="403">
        <f t="shared" ca="1" si="126"/>
        <v>31.419</v>
      </c>
      <c r="AI212" s="403">
        <f t="shared" ca="1" si="127"/>
        <v>33.156999999999996</v>
      </c>
      <c r="AJ212" s="403">
        <f t="shared" ca="1" si="128"/>
        <v>34.938000000000002</v>
      </c>
      <c r="AK212" s="403">
        <f t="shared" ca="1" si="131"/>
        <v>37.058</v>
      </c>
      <c r="AL212" s="403">
        <f t="shared" ca="1" si="129"/>
        <v>39.179000000000002</v>
      </c>
    </row>
    <row r="213" spans="1:38" ht="15" hidden="1" customHeight="1">
      <c r="A213" s="272" t="s">
        <v>91</v>
      </c>
      <c r="B213" s="259" t="s">
        <v>327</v>
      </c>
      <c r="C213" s="259" t="s">
        <v>274</v>
      </c>
      <c r="D213" s="273" t="s">
        <v>328</v>
      </c>
      <c r="E213" s="265">
        <v>320</v>
      </c>
      <c r="F213" s="262">
        <v>7</v>
      </c>
      <c r="G213" s="285">
        <f t="shared" ca="1" si="115"/>
        <v>28.067048953164598</v>
      </c>
      <c r="H213" s="285">
        <f t="shared" ca="1" si="116"/>
        <v>29.84546872980253</v>
      </c>
      <c r="I213" s="285">
        <f t="shared" ca="1" si="117"/>
        <v>31.41854158084281</v>
      </c>
      <c r="J213" s="285">
        <f t="shared" ca="1" si="118"/>
        <v>33.157356820703868</v>
      </c>
      <c r="K213" s="285">
        <f t="shared" ca="1" si="119"/>
        <v>34.937607657770151</v>
      </c>
      <c r="L213" s="285">
        <f t="shared" ca="1" si="120"/>
        <v>37.058298688908252</v>
      </c>
      <c r="M213" s="285">
        <f t="shared" ca="1" si="121"/>
        <v>39.178989720046367</v>
      </c>
      <c r="N213" s="285"/>
      <c r="P213" s="409" t="str">
        <f t="shared" si="102"/>
        <v>08350C</v>
      </c>
      <c r="Q213" s="397" t="s">
        <v>826</v>
      </c>
      <c r="R213" s="409" t="str">
        <f t="shared" si="122"/>
        <v>Program Assistant, Non-Supervisory</v>
      </c>
      <c r="S213" s="397" t="str">
        <f t="shared" si="114"/>
        <v>07</v>
      </c>
      <c r="T213" s="394" cm="1">
        <f t="array" aca="1" ref="T213" ca="1">IF($Q213="Y",VLOOKUP($P213,INDIRECT($Q$3),T$5,0)*INDIRECT($P$2),VLOOKUP($P213,INDIRECT($Q$3),T$5,0))</f>
        <v>28.067048953164598</v>
      </c>
      <c r="U213" s="394" cm="1">
        <f t="array" aca="1" ref="U213" ca="1">IF($Q213="Y",VLOOKUP($P213,INDIRECT($Q$3),U$5,0)*INDIRECT($P$2),VLOOKUP($P213,INDIRECT($Q$3),U$5,0))</f>
        <v>29.84546872980253</v>
      </c>
      <c r="V213" s="394" cm="1">
        <f t="array" aca="1" ref="V213" ca="1">IF($Q213="Y",VLOOKUP($P213,INDIRECT($Q$3),V$5,0)*INDIRECT($P$2),VLOOKUP($P213,INDIRECT($Q$3),V$5,0))</f>
        <v>31.41854158084281</v>
      </c>
      <c r="W213" s="394" cm="1">
        <f t="array" aca="1" ref="W213" ca="1">IF($Q213="Y",VLOOKUP($P213,INDIRECT($Q$3),W$5,0)*INDIRECT($P$2),VLOOKUP($P213,INDIRECT($Q$3),W$5,0))</f>
        <v>33.157356820703868</v>
      </c>
      <c r="X213" s="394" cm="1">
        <f t="array" aca="1" ref="X213" ca="1">IF($Q213="Y",VLOOKUP($P213,INDIRECT($Q$3),X$5,0)*INDIRECT($P$2),VLOOKUP($P213,INDIRECT($Q$3),X$5,0))</f>
        <v>34.937607657770151</v>
      </c>
      <c r="Y213" s="394" cm="1">
        <f t="array" aca="1" ref="Y213" ca="1">IF($Q213="Y",VLOOKUP($P213,INDIRECT($Q$3),Y$5,0)*INDIRECT($P$2),VLOOKUP($P213,INDIRECT($Q$3),Y$5,0))</f>
        <v>37.058298688908252</v>
      </c>
      <c r="Z213" s="394" cm="1">
        <f t="array" aca="1" ref="Z213" ca="1">IF($Q213="Y",VLOOKUP($P213,INDIRECT($Q$3),Z$5,0)*INDIRECT($P$2),VLOOKUP($P213,INDIRECT($Q$3),Z$5,0))</f>
        <v>39.178989720046367</v>
      </c>
      <c r="AA213" s="406" t="str">
        <f t="shared" si="103"/>
        <v>08350C</v>
      </c>
      <c r="AB213" s="406" t="str">
        <f t="shared" si="124"/>
        <v>Y</v>
      </c>
      <c r="AC213" s="412" t="str">
        <f t="shared" si="113"/>
        <v>Program Assistant, Non-Supervisory</v>
      </c>
      <c r="AD213" s="406" t="str">
        <f t="shared" si="123"/>
        <v>07</v>
      </c>
      <c r="AE213" s="398" t="str">
        <f t="shared" si="104"/>
        <v>N</v>
      </c>
      <c r="AF213" s="403">
        <f t="shared" ca="1" si="125"/>
        <v>28.067</v>
      </c>
      <c r="AG213" s="403">
        <f t="shared" ca="1" si="130"/>
        <v>29.844999999999999</v>
      </c>
      <c r="AH213" s="403">
        <f t="shared" ca="1" si="126"/>
        <v>31.419</v>
      </c>
      <c r="AI213" s="403">
        <f t="shared" ca="1" si="127"/>
        <v>33.156999999999996</v>
      </c>
      <c r="AJ213" s="403">
        <f t="shared" ca="1" si="128"/>
        <v>34.938000000000002</v>
      </c>
      <c r="AK213" s="403">
        <f t="shared" ca="1" si="131"/>
        <v>37.058</v>
      </c>
      <c r="AL213" s="403">
        <f t="shared" ca="1" si="129"/>
        <v>39.179000000000002</v>
      </c>
    </row>
    <row r="214" spans="1:38" ht="15" hidden="1" customHeight="1">
      <c r="A214" s="259" t="s">
        <v>16</v>
      </c>
      <c r="B214" s="259" t="s">
        <v>163</v>
      </c>
      <c r="C214" s="259">
        <v>40</v>
      </c>
      <c r="D214" s="260" t="s">
        <v>164</v>
      </c>
      <c r="E214" s="265">
        <v>408</v>
      </c>
      <c r="F214" s="262">
        <v>9</v>
      </c>
      <c r="G214" s="285">
        <f t="shared" ca="1" si="115"/>
        <v>71719.099391171665</v>
      </c>
      <c r="H214" s="285">
        <f t="shared" ca="1" si="116"/>
        <v>75535.909830873512</v>
      </c>
      <c r="I214" s="285">
        <f t="shared" ca="1" si="117"/>
        <v>79752.869752156999</v>
      </c>
      <c r="J214" s="285">
        <f t="shared" ca="1" si="118"/>
        <v>84102.186809655948</v>
      </c>
      <c r="K214" s="285">
        <f t="shared" ca="1" si="119"/>
        <v>88534.61183640646</v>
      </c>
      <c r="L214" s="285">
        <f t="shared" ca="1" si="120"/>
        <v>93831.214183151038</v>
      </c>
      <c r="M214" s="285">
        <f t="shared" ca="1" si="121"/>
        <v>99127.816529895703</v>
      </c>
      <c r="N214" s="285"/>
      <c r="P214" s="409" t="str">
        <f t="shared" si="102"/>
        <v>08375C</v>
      </c>
      <c r="Q214" s="397" t="s">
        <v>826</v>
      </c>
      <c r="R214" s="409" t="str">
        <f t="shared" si="122"/>
        <v>Program Development Coordinator</v>
      </c>
      <c r="S214" s="397">
        <f t="shared" si="114"/>
        <v>40</v>
      </c>
      <c r="T214" s="394" cm="1">
        <f t="array" aca="1" ref="T214" ca="1">IF($Q214="Y",VLOOKUP($P214,INDIRECT($Q$3),T$5,0)*INDIRECT($P$2),VLOOKUP($P214,INDIRECT($Q$3),T$5,0))</f>
        <v>71719.099391171665</v>
      </c>
      <c r="U214" s="394" cm="1">
        <f t="array" aca="1" ref="U214" ca="1">IF($Q214="Y",VLOOKUP($P214,INDIRECT($Q$3),U$5,0)*INDIRECT($P$2),VLOOKUP($P214,INDIRECT($Q$3),U$5,0))</f>
        <v>75535.909830873512</v>
      </c>
      <c r="V214" s="394" cm="1">
        <f t="array" aca="1" ref="V214" ca="1">IF($Q214="Y",VLOOKUP($P214,INDIRECT($Q$3),V$5,0)*INDIRECT($P$2),VLOOKUP($P214,INDIRECT($Q$3),V$5,0))</f>
        <v>79752.869752156999</v>
      </c>
      <c r="W214" s="394" cm="1">
        <f t="array" aca="1" ref="W214" ca="1">IF($Q214="Y",VLOOKUP($P214,INDIRECT($Q$3),W$5,0)*INDIRECT($P$2),VLOOKUP($P214,INDIRECT($Q$3),W$5,0))</f>
        <v>84102.186809655948</v>
      </c>
      <c r="X214" s="394" cm="1">
        <f t="array" aca="1" ref="X214" ca="1">IF($Q214="Y",VLOOKUP($P214,INDIRECT($Q$3),X$5,0)*INDIRECT($P$2),VLOOKUP($P214,INDIRECT($Q$3),X$5,0))</f>
        <v>88534.61183640646</v>
      </c>
      <c r="Y214" s="394" cm="1">
        <f t="array" aca="1" ref="Y214" ca="1">IF($Q214="Y",VLOOKUP($P214,INDIRECT($Q$3),Y$5,0)*INDIRECT($P$2),VLOOKUP($P214,INDIRECT($Q$3),Y$5,0))</f>
        <v>93831.214183151038</v>
      </c>
      <c r="Z214" s="394" cm="1">
        <f t="array" aca="1" ref="Z214" ca="1">IF($Q214="Y",VLOOKUP($P214,INDIRECT($Q$3),Z$5,0)*INDIRECT($P$2),VLOOKUP($P214,INDIRECT($Q$3),Z$5,0))</f>
        <v>99127.816529895703</v>
      </c>
      <c r="AA214" s="406" t="str">
        <f t="shared" si="103"/>
        <v>08375C</v>
      </c>
      <c r="AB214" s="406" t="str">
        <f t="shared" si="124"/>
        <v>Y</v>
      </c>
      <c r="AC214" s="412" t="str">
        <f t="shared" si="113"/>
        <v>Program Development Coordinator</v>
      </c>
      <c r="AD214" s="406">
        <f t="shared" si="123"/>
        <v>40</v>
      </c>
      <c r="AE214" s="398" t="str">
        <f t="shared" si="104"/>
        <v>E</v>
      </c>
      <c r="AF214" s="403">
        <f t="shared" ca="1" si="125"/>
        <v>34.480999999999995</v>
      </c>
      <c r="AG214" s="403">
        <f t="shared" ca="1" si="130"/>
        <v>36.315999999999995</v>
      </c>
      <c r="AH214" s="403">
        <f t="shared" ca="1" si="126"/>
        <v>38.342999999999996</v>
      </c>
      <c r="AI214" s="403">
        <f t="shared" ca="1" si="127"/>
        <v>40.433999999999997</v>
      </c>
      <c r="AJ214" s="403">
        <f t="shared" ca="1" si="128"/>
        <v>42.564999999999998</v>
      </c>
      <c r="AK214" s="403">
        <f t="shared" ca="1" si="131"/>
        <v>45.111999999999995</v>
      </c>
      <c r="AL214" s="403">
        <f t="shared" ca="1" si="129"/>
        <v>47.657999999999994</v>
      </c>
    </row>
    <row r="215" spans="1:38" ht="15" hidden="1" customHeight="1">
      <c r="A215" s="259" t="s">
        <v>16</v>
      </c>
      <c r="B215" s="259" t="s">
        <v>409</v>
      </c>
      <c r="C215" s="259">
        <v>51</v>
      </c>
      <c r="D215" s="260" t="s">
        <v>908</v>
      </c>
      <c r="E215" s="265">
        <v>458</v>
      </c>
      <c r="F215" s="262">
        <v>10</v>
      </c>
      <c r="G215" s="285">
        <f t="shared" ca="1" si="115"/>
        <v>81245.735125750041</v>
      </c>
      <c r="H215" s="285">
        <f t="shared" ca="1" si="116"/>
        <v>85330.337910818082</v>
      </c>
      <c r="I215" s="285">
        <f t="shared" si="117"/>
        <v>89941.7</v>
      </c>
      <c r="J215" s="285">
        <f t="shared" ca="1" si="118"/>
        <v>94555.3224977426</v>
      </c>
      <c r="K215" s="285">
        <f t="shared" ca="1" si="119"/>
        <v>99384.818933139526</v>
      </c>
      <c r="L215" s="285">
        <f t="shared" si="120"/>
        <v>105433</v>
      </c>
      <c r="M215" s="285">
        <f t="shared" ca="1" si="121"/>
        <v>111479.4736243621</v>
      </c>
      <c r="N215" s="285"/>
      <c r="P215" s="409" t="str">
        <f t="shared" si="102"/>
        <v>05463C</v>
      </c>
      <c r="Q215" s="397" t="s">
        <v>826</v>
      </c>
      <c r="R215" s="409" t="str">
        <f t="shared" si="122"/>
        <v>Program Manager</v>
      </c>
      <c r="S215" s="397">
        <f t="shared" si="114"/>
        <v>51</v>
      </c>
      <c r="T215" s="394" cm="1">
        <f t="array" aca="1" ref="T215" ca="1">IF($Q215="Y",VLOOKUP($P215,INDIRECT($Q$3),T$5,0)*INDIRECT($P$2),VLOOKUP($P215,INDIRECT($Q$3),T$5,0))</f>
        <v>81245.735125750041</v>
      </c>
      <c r="U215" s="394" cm="1">
        <f t="array" aca="1" ref="U215" ca="1">IF($Q215="Y",VLOOKUP($P215,INDIRECT($Q$3),U$5,0)*INDIRECT($P$2),VLOOKUP($P215,INDIRECT($Q$3),U$5,0))</f>
        <v>85330.337910818082</v>
      </c>
      <c r="V215" s="463">
        <v>89941.7</v>
      </c>
      <c r="W215" s="394" cm="1">
        <f t="array" aca="1" ref="W215" ca="1">IF($Q215="Y",VLOOKUP($P215,INDIRECT($Q$3),W$5,0)*INDIRECT($P$2),VLOOKUP($P215,INDIRECT($Q$3),W$5,0))</f>
        <v>94555.3224977426</v>
      </c>
      <c r="X215" s="394" cm="1">
        <f t="array" aca="1" ref="X215" ca="1">IF($Q215="Y",VLOOKUP($P215,INDIRECT($Q$3),X$5,0)*INDIRECT($P$2),VLOOKUP($P215,INDIRECT($Q$3),X$5,0))</f>
        <v>99384.818933139526</v>
      </c>
      <c r="Y215" s="463">
        <v>105433</v>
      </c>
      <c r="Z215" s="394" cm="1">
        <f t="array" aca="1" ref="Z215" ca="1">IF($Q215="Y",VLOOKUP($P215,INDIRECT($Q$3),Z$5,0)*INDIRECT($P$2),VLOOKUP($P215,INDIRECT($Q$3),Z$5,0))</f>
        <v>111479.4736243621</v>
      </c>
      <c r="AA215" s="406" t="str">
        <f t="shared" si="103"/>
        <v>05463C</v>
      </c>
      <c r="AB215" s="406" t="str">
        <f t="shared" si="124"/>
        <v>Y</v>
      </c>
      <c r="AC215" s="412" t="str">
        <f t="shared" si="113"/>
        <v>Program Manager</v>
      </c>
      <c r="AD215" s="406">
        <f t="shared" si="123"/>
        <v>51</v>
      </c>
      <c r="AE215" s="398" t="str">
        <f t="shared" si="104"/>
        <v>E</v>
      </c>
      <c r="AF215" s="403">
        <f t="shared" ca="1" si="125"/>
        <v>39.061</v>
      </c>
      <c r="AG215" s="403">
        <f t="shared" ca="1" si="130"/>
        <v>41.024999999999999</v>
      </c>
      <c r="AH215" s="403">
        <f t="shared" si="126"/>
        <v>43.241999999999997</v>
      </c>
      <c r="AI215" s="403">
        <f t="shared" ca="1" si="127"/>
        <v>45.46</v>
      </c>
      <c r="AJ215" s="403">
        <f t="shared" ca="1" si="128"/>
        <v>47.781999999999996</v>
      </c>
      <c r="AK215" s="403">
        <f t="shared" si="131"/>
        <v>50.689</v>
      </c>
      <c r="AL215" s="403">
        <f t="shared" ca="1" si="129"/>
        <v>53.595999999999997</v>
      </c>
    </row>
    <row r="216" spans="1:38" ht="15" hidden="1" customHeight="1">
      <c r="A216" s="259" t="s">
        <v>16</v>
      </c>
      <c r="B216" s="259" t="s">
        <v>165</v>
      </c>
      <c r="C216" s="259" t="s">
        <v>166</v>
      </c>
      <c r="D216" s="266" t="s">
        <v>167</v>
      </c>
      <c r="E216" s="265">
        <v>425</v>
      </c>
      <c r="F216" s="262">
        <v>9</v>
      </c>
      <c r="G216" s="285">
        <f t="shared" ca="1" si="115"/>
        <v>75625.173945995557</v>
      </c>
      <c r="H216" s="285">
        <f t="shared" ca="1" si="116"/>
        <v>79623.590688876764</v>
      </c>
      <c r="I216" s="285">
        <f t="shared" ca="1" si="117"/>
        <v>84145.279830749336</v>
      </c>
      <c r="J216" s="285">
        <f t="shared" ca="1" si="118"/>
        <v>88620.797878593308</v>
      </c>
      <c r="K216" s="285">
        <f t="shared" ca="1" si="119"/>
        <v>93367.186344738642</v>
      </c>
      <c r="L216" s="285">
        <f t="shared" ca="1" si="120"/>
        <v>98914.506399604405</v>
      </c>
      <c r="M216" s="285">
        <f t="shared" ca="1" si="121"/>
        <v>104461.82645447014</v>
      </c>
      <c r="N216" s="285"/>
      <c r="P216" s="409" t="str">
        <f t="shared" si="102"/>
        <v>08415C</v>
      </c>
      <c r="Q216" s="397" t="s">
        <v>826</v>
      </c>
      <c r="R216" s="409" t="str">
        <f t="shared" si="122"/>
        <v>Program Specialist Senior Community</v>
      </c>
      <c r="S216" s="397" t="str">
        <f t="shared" si="114"/>
        <v>45</v>
      </c>
      <c r="T216" s="394" cm="1">
        <f t="array" aca="1" ref="T216" ca="1">IF($Q216="Y",VLOOKUP($P216,INDIRECT($Q$3),T$5,0)*INDIRECT($P$2),VLOOKUP($P216,INDIRECT($Q$3),T$5,0))</f>
        <v>75625.173945995557</v>
      </c>
      <c r="U216" s="394" cm="1">
        <f t="array" aca="1" ref="U216" ca="1">IF($Q216="Y",VLOOKUP($P216,INDIRECT($Q$3),U$5,0)*INDIRECT($P$2),VLOOKUP($P216,INDIRECT($Q$3),U$5,0))</f>
        <v>79623.590688876764</v>
      </c>
      <c r="V216" s="394" cm="1">
        <f t="array" aca="1" ref="V216" ca="1">IF($Q216="Y",VLOOKUP($P216,INDIRECT($Q$3),V$5,0)*INDIRECT($P$2),VLOOKUP($P216,INDIRECT($Q$3),V$5,0))</f>
        <v>84145.279830749336</v>
      </c>
      <c r="W216" s="394" cm="1">
        <f t="array" aca="1" ref="W216" ca="1">IF($Q216="Y",VLOOKUP($P216,INDIRECT($Q$3),W$5,0)*INDIRECT($P$2),VLOOKUP($P216,INDIRECT($Q$3),W$5,0))</f>
        <v>88620.797878593308</v>
      </c>
      <c r="X216" s="394" cm="1">
        <f t="array" aca="1" ref="X216" ca="1">IF($Q216="Y",VLOOKUP($P216,INDIRECT($Q$3),X$5,0)*INDIRECT($P$2),VLOOKUP($P216,INDIRECT($Q$3),X$5,0))</f>
        <v>93367.186344738642</v>
      </c>
      <c r="Y216" s="394" cm="1">
        <f t="array" aca="1" ref="Y216" ca="1">IF($Q216="Y",VLOOKUP($P216,INDIRECT($Q$3),Y$5,0)*INDIRECT($P$2),VLOOKUP($P216,INDIRECT($Q$3),Y$5,0))</f>
        <v>98914.506399604405</v>
      </c>
      <c r="Z216" s="394" cm="1">
        <f t="array" aca="1" ref="Z216" ca="1">IF($Q216="Y",VLOOKUP($P216,INDIRECT($Q$3),Z$5,0)*INDIRECT($P$2),VLOOKUP($P216,INDIRECT($Q$3),Z$5,0))</f>
        <v>104461.82645447014</v>
      </c>
      <c r="AA216" s="406" t="str">
        <f t="shared" si="103"/>
        <v>08415C</v>
      </c>
      <c r="AB216" s="406" t="str">
        <f t="shared" si="124"/>
        <v>Y</v>
      </c>
      <c r="AC216" s="412" t="str">
        <f t="shared" si="113"/>
        <v>Program Specialist Senior Community</v>
      </c>
      <c r="AD216" s="406" t="str">
        <f t="shared" si="123"/>
        <v>45</v>
      </c>
      <c r="AE216" s="398" t="str">
        <f t="shared" si="104"/>
        <v>E</v>
      </c>
      <c r="AF216" s="403">
        <f t="shared" ca="1" si="125"/>
        <v>36.358999999999995</v>
      </c>
      <c r="AG216" s="403">
        <f t="shared" ca="1" si="130"/>
        <v>38.280999999999999</v>
      </c>
      <c r="AH216" s="403">
        <f t="shared" ca="1" si="126"/>
        <v>40.454999999999998</v>
      </c>
      <c r="AI216" s="403">
        <f t="shared" ca="1" si="127"/>
        <v>42.606999999999999</v>
      </c>
      <c r="AJ216" s="403">
        <f t="shared" ca="1" si="128"/>
        <v>44.888999999999996</v>
      </c>
      <c r="AK216" s="403">
        <f t="shared" ca="1" si="131"/>
        <v>47.555999999999997</v>
      </c>
      <c r="AL216" s="403">
        <f t="shared" ca="1" si="129"/>
        <v>50.222999999999999</v>
      </c>
    </row>
    <row r="217" spans="1:38" ht="15" hidden="1" customHeight="1">
      <c r="A217" s="259" t="s">
        <v>16</v>
      </c>
      <c r="B217" s="259" t="s">
        <v>168</v>
      </c>
      <c r="C217" s="259">
        <v>171</v>
      </c>
      <c r="D217" s="260" t="s">
        <v>169</v>
      </c>
      <c r="E217" s="265">
        <v>415</v>
      </c>
      <c r="F217" s="262">
        <v>9</v>
      </c>
      <c r="G217" s="285">
        <f t="shared" ca="1" si="115"/>
        <v>80837.890461830277</v>
      </c>
      <c r="H217" s="285">
        <f t="shared" ca="1" si="116"/>
        <v>85323.29385929319</v>
      </c>
      <c r="I217" s="285">
        <f t="shared" ca="1" si="117"/>
        <v>89897.487822195762</v>
      </c>
      <c r="J217" s="285">
        <f t="shared" ca="1" si="118"/>
        <v>94643.343544948511</v>
      </c>
      <c r="K217" s="285">
        <f t="shared" ca="1" si="119"/>
        <v>100977.07054631478</v>
      </c>
      <c r="L217" s="285">
        <f t="shared" ca="1" si="120"/>
        <v>0</v>
      </c>
      <c r="M217" s="285">
        <f t="shared" ca="1" si="121"/>
        <v>0</v>
      </c>
      <c r="N217" s="285"/>
      <c r="P217" s="409" t="str">
        <f t="shared" si="102"/>
        <v>08430C</v>
      </c>
      <c r="Q217" s="397" t="s">
        <v>826</v>
      </c>
      <c r="R217" s="409" t="str">
        <f t="shared" si="122"/>
        <v>Project Coordinator</v>
      </c>
      <c r="S217" s="397">
        <f t="shared" si="114"/>
        <v>171</v>
      </c>
      <c r="T217" s="394" cm="1">
        <f t="array" aca="1" ref="T217" ca="1">IF($Q217="Y",VLOOKUP($P217,INDIRECT($Q$3),T$5,0)*INDIRECT($P$2),VLOOKUP($P217,INDIRECT($Q$3),T$5,0))</f>
        <v>80837.890461830277</v>
      </c>
      <c r="U217" s="394" cm="1">
        <f t="array" aca="1" ref="U217" ca="1">IF($Q217="Y",VLOOKUP($P217,INDIRECT($Q$3),U$5,0)*INDIRECT($P$2),VLOOKUP($P217,INDIRECT($Q$3),U$5,0))</f>
        <v>85323.29385929319</v>
      </c>
      <c r="V217" s="394" cm="1">
        <f t="array" aca="1" ref="V217" ca="1">IF($Q217="Y",VLOOKUP($P217,INDIRECT($Q$3),V$5,0)*INDIRECT($P$2),VLOOKUP($P217,INDIRECT($Q$3),V$5,0))</f>
        <v>89897.487822195762</v>
      </c>
      <c r="W217" s="394" cm="1">
        <f t="array" aca="1" ref="W217" ca="1">IF($Q217="Y",VLOOKUP($P217,INDIRECT($Q$3),W$5,0)*INDIRECT($P$2),VLOOKUP($P217,INDIRECT($Q$3),W$5,0))</f>
        <v>94643.343544948511</v>
      </c>
      <c r="X217" s="394" cm="1">
        <f t="array" aca="1" ref="X217" ca="1">IF($Q217="Y",VLOOKUP($P217,INDIRECT($Q$3),X$5,0)*INDIRECT($P$2),VLOOKUP($P217,INDIRECT($Q$3),X$5,0))</f>
        <v>100977.07054631478</v>
      </c>
      <c r="Y217" s="394" cm="1">
        <f t="array" aca="1" ref="Y217" ca="1">IF($Q217="Y",VLOOKUP($P217,INDIRECT($Q$3),Y$5,0)*INDIRECT($P$2),VLOOKUP($P217,INDIRECT($Q$3),Y$5,0))</f>
        <v>0</v>
      </c>
      <c r="Z217" s="394" cm="1">
        <f t="array" aca="1" ref="Z217" ca="1">IF($Q217="Y",VLOOKUP($P217,INDIRECT($Q$3),Z$5,0)*INDIRECT($P$2),VLOOKUP($P217,INDIRECT($Q$3),Z$5,0))</f>
        <v>0</v>
      </c>
      <c r="AA217" s="406" t="str">
        <f t="shared" si="103"/>
        <v>08430C</v>
      </c>
      <c r="AB217" s="406" t="str">
        <f t="shared" si="124"/>
        <v>Y</v>
      </c>
      <c r="AC217" s="412" t="str">
        <f t="shared" si="113"/>
        <v>Project Coordinator</v>
      </c>
      <c r="AD217" s="406">
        <f t="shared" si="123"/>
        <v>171</v>
      </c>
      <c r="AE217" s="398" t="str">
        <f t="shared" si="104"/>
        <v>E</v>
      </c>
      <c r="AF217" s="403">
        <f t="shared" ca="1" si="125"/>
        <v>38.864999999999995</v>
      </c>
      <c r="AG217" s="403">
        <f t="shared" ca="1" si="130"/>
        <v>41.021000000000001</v>
      </c>
      <c r="AH217" s="403">
        <f t="shared" ca="1" si="126"/>
        <v>43.22</v>
      </c>
      <c r="AI217" s="403">
        <f t="shared" ca="1" si="127"/>
        <v>45.501999999999995</v>
      </c>
      <c r="AJ217" s="403">
        <f t="shared" ca="1" si="128"/>
        <v>48.546999999999997</v>
      </c>
      <c r="AK217" s="403">
        <f t="shared" ca="1" si="131"/>
        <v>0</v>
      </c>
      <c r="AL217" s="403">
        <f t="shared" ca="1" si="129"/>
        <v>0</v>
      </c>
    </row>
    <row r="218" spans="1:38" ht="15" hidden="1" customHeight="1">
      <c r="A218" s="259" t="s">
        <v>16</v>
      </c>
      <c r="B218" s="259" t="s">
        <v>171</v>
      </c>
      <c r="C218" s="259">
        <v>56</v>
      </c>
      <c r="D218" s="260" t="s">
        <v>172</v>
      </c>
      <c r="E218" s="265">
        <v>523</v>
      </c>
      <c r="F218" s="262">
        <v>11</v>
      </c>
      <c r="G218" s="285">
        <f t="shared" ca="1" si="115"/>
        <v>93631.131098935744</v>
      </c>
      <c r="H218" s="285">
        <f t="shared" ca="1" si="116"/>
        <v>98635.957646797076</v>
      </c>
      <c r="I218" s="285">
        <f t="shared" ca="1" si="117"/>
        <v>103601.77885442298</v>
      </c>
      <c r="J218" s="285">
        <f t="shared" ca="1" si="118"/>
        <v>108694.45052578324</v>
      </c>
      <c r="K218" s="285">
        <f t="shared" ca="1" si="119"/>
        <v>114535.09392040761</v>
      </c>
      <c r="L218" s="285">
        <f t="shared" ca="1" si="120"/>
        <v>121310.12487229862</v>
      </c>
      <c r="M218" s="285">
        <f t="shared" ca="1" si="121"/>
        <v>128085.15582418964</v>
      </c>
      <c r="N218" s="285"/>
      <c r="P218" s="409" t="str">
        <f t="shared" si="102"/>
        <v>08440C</v>
      </c>
      <c r="Q218" s="397" t="s">
        <v>826</v>
      </c>
      <c r="R218" s="409" t="str">
        <f t="shared" si="122"/>
        <v>Project Manager</v>
      </c>
      <c r="S218" s="397">
        <f t="shared" si="114"/>
        <v>56</v>
      </c>
      <c r="T218" s="394" cm="1">
        <f t="array" aca="1" ref="T218" ca="1">IF($Q218="Y",VLOOKUP($P218,INDIRECT($Q$3),T$5,0)*INDIRECT($P$2),VLOOKUP($P218,INDIRECT($Q$3),T$5,0))</f>
        <v>93631.131098935744</v>
      </c>
      <c r="U218" s="394" cm="1">
        <f t="array" aca="1" ref="U218" ca="1">IF($Q218="Y",VLOOKUP($P218,INDIRECT($Q$3),U$5,0)*INDIRECT($P$2),VLOOKUP($P218,INDIRECT($Q$3),U$5,0))</f>
        <v>98635.957646797076</v>
      </c>
      <c r="V218" s="394" cm="1">
        <f t="array" aca="1" ref="V218" ca="1">IF($Q218="Y",VLOOKUP($P218,INDIRECT($Q$3),V$5,0)*INDIRECT($P$2),VLOOKUP($P218,INDIRECT($Q$3),V$5,0))</f>
        <v>103601.77885442298</v>
      </c>
      <c r="W218" s="394" cm="1">
        <f t="array" aca="1" ref="W218" ca="1">IF($Q218="Y",VLOOKUP($P218,INDIRECT($Q$3),W$5,0)*INDIRECT($P$2),VLOOKUP($P218,INDIRECT($Q$3),W$5,0))</f>
        <v>108694.45052578324</v>
      </c>
      <c r="X218" s="394" cm="1">
        <f t="array" aca="1" ref="X218" ca="1">IF($Q218="Y",VLOOKUP($P218,INDIRECT($Q$3),X$5,0)*INDIRECT($P$2),VLOOKUP($P218,INDIRECT($Q$3),X$5,0))</f>
        <v>114535.09392040761</v>
      </c>
      <c r="Y218" s="394" cm="1">
        <f t="array" aca="1" ref="Y218" ca="1">IF($Q218="Y",VLOOKUP($P218,INDIRECT($Q$3),Y$5,0)*INDIRECT($P$2),VLOOKUP($P218,INDIRECT($Q$3),Y$5,0))</f>
        <v>121310.12487229862</v>
      </c>
      <c r="Z218" s="394" cm="1">
        <f t="array" aca="1" ref="Z218" ca="1">IF($Q218="Y",VLOOKUP($P218,INDIRECT($Q$3),Z$5,0)*INDIRECT($P$2),VLOOKUP($P218,INDIRECT($Q$3),Z$5,0))</f>
        <v>128085.15582418964</v>
      </c>
      <c r="AA218" s="406" t="str">
        <f t="shared" si="103"/>
        <v>08440C</v>
      </c>
      <c r="AB218" s="406" t="str">
        <f t="shared" si="124"/>
        <v>Y</v>
      </c>
      <c r="AC218" s="412" t="str">
        <f t="shared" si="113"/>
        <v>Project Manager</v>
      </c>
      <c r="AD218" s="406">
        <f t="shared" si="123"/>
        <v>56</v>
      </c>
      <c r="AE218" s="398" t="str">
        <f t="shared" si="104"/>
        <v>E</v>
      </c>
      <c r="AF218" s="403">
        <f t="shared" ca="1" si="125"/>
        <v>45.015000000000001</v>
      </c>
      <c r="AG218" s="403">
        <f t="shared" ca="1" si="130"/>
        <v>47.421999999999997</v>
      </c>
      <c r="AH218" s="403">
        <f t="shared" ca="1" si="126"/>
        <v>49.808999999999997</v>
      </c>
      <c r="AI218" s="403">
        <f t="shared" ca="1" si="127"/>
        <v>52.256999999999998</v>
      </c>
      <c r="AJ218" s="403">
        <f t="shared" ca="1" si="128"/>
        <v>55.064999999999998</v>
      </c>
      <c r="AK218" s="403">
        <f t="shared" ca="1" si="131"/>
        <v>58.323</v>
      </c>
      <c r="AL218" s="403">
        <f t="shared" ca="1" si="129"/>
        <v>61.58</v>
      </c>
    </row>
    <row r="219" spans="1:38" ht="15" hidden="1" customHeight="1">
      <c r="A219" s="259" t="s">
        <v>16</v>
      </c>
      <c r="B219" s="259" t="s">
        <v>1058</v>
      </c>
      <c r="C219" s="259" t="s">
        <v>93</v>
      </c>
      <c r="D219" s="260" t="s">
        <v>1059</v>
      </c>
      <c r="E219" s="265">
        <v>523</v>
      </c>
      <c r="F219" s="262">
        <v>11</v>
      </c>
      <c r="G219" s="285">
        <f t="shared" ca="1" si="115"/>
        <v>93631.131098935744</v>
      </c>
      <c r="H219" s="285">
        <f t="shared" ca="1" si="116"/>
        <v>98635.957646797076</v>
      </c>
      <c r="I219" s="285">
        <f t="shared" ca="1" si="117"/>
        <v>103601.77885442298</v>
      </c>
      <c r="J219" s="285">
        <f t="shared" ca="1" si="118"/>
        <v>108694.45052578324</v>
      </c>
      <c r="K219" s="285">
        <f t="shared" ca="1" si="119"/>
        <v>114535.09392040761</v>
      </c>
      <c r="L219" s="285">
        <f t="shared" ca="1" si="120"/>
        <v>121310.12487229862</v>
      </c>
      <c r="M219" s="285">
        <f t="shared" ca="1" si="121"/>
        <v>128085.15582418964</v>
      </c>
      <c r="N219" s="285"/>
      <c r="P219" s="409" t="str">
        <f t="shared" si="102"/>
        <v>59506C</v>
      </c>
      <c r="Q219" s="397" t="s">
        <v>826</v>
      </c>
      <c r="R219" s="409" t="str">
        <f t="shared" si="122"/>
        <v>Project Manager - Equity Performance &amp; Innovation</v>
      </c>
      <c r="S219" s="397" t="str">
        <f t="shared" si="114"/>
        <v>56</v>
      </c>
      <c r="T219" s="394" cm="1">
        <f t="array" aca="1" ref="T219" ca="1">IF($Q219="Y",VLOOKUP($P219,INDIRECT($Q$3),T$5,0)*INDIRECT($P$2),VLOOKUP($P219,INDIRECT($Q$3),T$5,0))</f>
        <v>93631.131098935744</v>
      </c>
      <c r="U219" s="394" cm="1">
        <f t="array" aca="1" ref="U219" ca="1">IF($Q219="Y",VLOOKUP($P219,INDIRECT($Q$3),U$5,0)*INDIRECT($P$2),VLOOKUP($P219,INDIRECT($Q$3),U$5,0))</f>
        <v>98635.957646797076</v>
      </c>
      <c r="V219" s="394" cm="1">
        <f t="array" aca="1" ref="V219" ca="1">IF($Q219="Y",VLOOKUP($P219,INDIRECT($Q$3),V$5,0)*INDIRECT($P$2),VLOOKUP($P219,INDIRECT($Q$3),V$5,0))</f>
        <v>103601.77885442298</v>
      </c>
      <c r="W219" s="394" cm="1">
        <f t="array" aca="1" ref="W219" ca="1">IF($Q219="Y",VLOOKUP($P219,INDIRECT($Q$3),W$5,0)*INDIRECT($P$2),VLOOKUP($P219,INDIRECT($Q$3),W$5,0))</f>
        <v>108694.45052578324</v>
      </c>
      <c r="X219" s="394" cm="1">
        <f t="array" aca="1" ref="X219" ca="1">IF($Q219="Y",VLOOKUP($P219,INDIRECT($Q$3),X$5,0)*INDIRECT($P$2),VLOOKUP($P219,INDIRECT($Q$3),X$5,0))</f>
        <v>114535.09392040761</v>
      </c>
      <c r="Y219" s="394" cm="1">
        <f t="array" aca="1" ref="Y219" ca="1">IF($Q219="Y",VLOOKUP($P219,INDIRECT($Q$3),Y$5,0)*INDIRECT($P$2),VLOOKUP($P219,INDIRECT($Q$3),Y$5,0))</f>
        <v>121310.12487229862</v>
      </c>
      <c r="Z219" s="394" cm="1">
        <f t="array" aca="1" ref="Z219" ca="1">IF($Q219="Y",VLOOKUP($P219,INDIRECT($Q$3),Z$5,0)*INDIRECT($P$2),VLOOKUP($P219,INDIRECT($Q$3),Z$5,0))</f>
        <v>128085.15582418964</v>
      </c>
      <c r="AA219" s="406" t="str">
        <f t="shared" si="103"/>
        <v>59506C</v>
      </c>
      <c r="AB219" s="406" t="str">
        <f t="shared" si="124"/>
        <v>Y</v>
      </c>
      <c r="AC219" s="412" t="str">
        <f t="shared" si="113"/>
        <v>Project Manager - Equity Performance &amp; Innovation</v>
      </c>
      <c r="AD219" s="406" t="str">
        <f t="shared" si="123"/>
        <v>56</v>
      </c>
      <c r="AE219" s="398" t="str">
        <f t="shared" si="104"/>
        <v>E</v>
      </c>
      <c r="AF219" s="403">
        <f t="shared" ca="1" si="125"/>
        <v>45.015000000000001</v>
      </c>
      <c r="AG219" s="403">
        <f t="shared" ca="1" si="130"/>
        <v>47.421999999999997</v>
      </c>
      <c r="AH219" s="403">
        <f t="shared" ca="1" si="126"/>
        <v>49.808999999999997</v>
      </c>
      <c r="AI219" s="403">
        <f t="shared" ca="1" si="127"/>
        <v>52.256999999999998</v>
      </c>
      <c r="AJ219" s="403">
        <f t="shared" ca="1" si="128"/>
        <v>55.064999999999998</v>
      </c>
      <c r="AK219" s="403">
        <f t="shared" ca="1" si="131"/>
        <v>58.323</v>
      </c>
      <c r="AL219" s="403">
        <f t="shared" ca="1" si="129"/>
        <v>61.58</v>
      </c>
    </row>
    <row r="220" spans="1:38" ht="15" hidden="1" customHeight="1">
      <c r="A220" s="259" t="s">
        <v>16</v>
      </c>
      <c r="B220" s="259" t="s">
        <v>173</v>
      </c>
      <c r="C220" s="259">
        <v>56</v>
      </c>
      <c r="D220" s="260" t="s">
        <v>686</v>
      </c>
      <c r="E220" s="265">
        <v>523</v>
      </c>
      <c r="F220" s="262">
        <v>11</v>
      </c>
      <c r="G220" s="285">
        <f t="shared" ca="1" si="115"/>
        <v>93631.131098935744</v>
      </c>
      <c r="H220" s="285">
        <f t="shared" ca="1" si="116"/>
        <v>98635.957646797076</v>
      </c>
      <c r="I220" s="285">
        <f t="shared" ca="1" si="117"/>
        <v>103601.77885442298</v>
      </c>
      <c r="J220" s="285">
        <f t="shared" ca="1" si="118"/>
        <v>108694.45052578324</v>
      </c>
      <c r="K220" s="285">
        <f t="shared" ca="1" si="119"/>
        <v>114535.09392040761</v>
      </c>
      <c r="L220" s="285">
        <f t="shared" ca="1" si="120"/>
        <v>121310.12487229862</v>
      </c>
      <c r="M220" s="285">
        <f t="shared" ca="1" si="121"/>
        <v>128085.15582418964</v>
      </c>
      <c r="N220" s="285"/>
      <c r="P220" s="409" t="str">
        <f t="shared" si="102"/>
        <v>08443C</v>
      </c>
      <c r="Q220" s="397" t="s">
        <v>826</v>
      </c>
      <c r="R220" s="409" t="str">
        <f t="shared" si="122"/>
        <v>Project Manager - IT</v>
      </c>
      <c r="S220" s="397">
        <f t="shared" si="114"/>
        <v>56</v>
      </c>
      <c r="T220" s="394" cm="1">
        <f t="array" aca="1" ref="T220" ca="1">IF($Q220="Y",VLOOKUP($P220,INDIRECT($Q$3),T$5,0)*INDIRECT($P$2),VLOOKUP($P220,INDIRECT($Q$3),T$5,0))</f>
        <v>93631.131098935744</v>
      </c>
      <c r="U220" s="394" cm="1">
        <f t="array" aca="1" ref="U220" ca="1">IF($Q220="Y",VLOOKUP($P220,INDIRECT($Q$3),U$5,0)*INDIRECT($P$2),VLOOKUP($P220,INDIRECT($Q$3),U$5,0))</f>
        <v>98635.957646797076</v>
      </c>
      <c r="V220" s="394" cm="1">
        <f t="array" aca="1" ref="V220" ca="1">IF($Q220="Y",VLOOKUP($P220,INDIRECT($Q$3),V$5,0)*INDIRECT($P$2),VLOOKUP($P220,INDIRECT($Q$3),V$5,0))</f>
        <v>103601.77885442298</v>
      </c>
      <c r="W220" s="394" cm="1">
        <f t="array" aca="1" ref="W220" ca="1">IF($Q220="Y",VLOOKUP($P220,INDIRECT($Q$3),W$5,0)*INDIRECT($P$2),VLOOKUP($P220,INDIRECT($Q$3),W$5,0))</f>
        <v>108694.45052578324</v>
      </c>
      <c r="X220" s="394" cm="1">
        <f t="array" aca="1" ref="X220" ca="1">IF($Q220="Y",VLOOKUP($P220,INDIRECT($Q$3),X$5,0)*INDIRECT($P$2),VLOOKUP($P220,INDIRECT($Q$3),X$5,0))</f>
        <v>114535.09392040761</v>
      </c>
      <c r="Y220" s="394" cm="1">
        <f t="array" aca="1" ref="Y220" ca="1">IF($Q220="Y",VLOOKUP($P220,INDIRECT($Q$3),Y$5,0)*INDIRECT($P$2),VLOOKUP($P220,INDIRECT($Q$3),Y$5,0))</f>
        <v>121310.12487229862</v>
      </c>
      <c r="Z220" s="394" cm="1">
        <f t="array" aca="1" ref="Z220" ca="1">IF($Q220="Y",VLOOKUP($P220,INDIRECT($Q$3),Z$5,0)*INDIRECT($P$2),VLOOKUP($P220,INDIRECT($Q$3),Z$5,0))</f>
        <v>128085.15582418964</v>
      </c>
      <c r="AA220" s="406" t="str">
        <f t="shared" si="103"/>
        <v>08443C</v>
      </c>
      <c r="AB220" s="406" t="str">
        <f t="shared" si="124"/>
        <v>Y</v>
      </c>
      <c r="AC220" s="412" t="str">
        <f t="shared" si="113"/>
        <v>Project Manager - IT</v>
      </c>
      <c r="AD220" s="406">
        <f t="shared" si="123"/>
        <v>56</v>
      </c>
      <c r="AE220" s="398" t="str">
        <f t="shared" si="104"/>
        <v>E</v>
      </c>
      <c r="AF220" s="403">
        <f t="shared" ca="1" si="125"/>
        <v>45.015000000000001</v>
      </c>
      <c r="AG220" s="403">
        <f t="shared" ca="1" si="130"/>
        <v>47.421999999999997</v>
      </c>
      <c r="AH220" s="403">
        <f t="shared" ca="1" si="126"/>
        <v>49.808999999999997</v>
      </c>
      <c r="AI220" s="403">
        <f t="shared" ca="1" si="127"/>
        <v>52.256999999999998</v>
      </c>
      <c r="AJ220" s="403">
        <f t="shared" ca="1" si="128"/>
        <v>55.064999999999998</v>
      </c>
      <c r="AK220" s="403">
        <f t="shared" ca="1" si="131"/>
        <v>58.323</v>
      </c>
      <c r="AL220" s="403">
        <f t="shared" ca="1" si="129"/>
        <v>61.58</v>
      </c>
    </row>
    <row r="221" spans="1:38" ht="15" hidden="1" customHeight="1">
      <c r="A221" s="259" t="s">
        <v>16</v>
      </c>
      <c r="B221" s="262" t="s">
        <v>175</v>
      </c>
      <c r="C221" s="259" t="s">
        <v>166</v>
      </c>
      <c r="D221" s="266" t="s">
        <v>176</v>
      </c>
      <c r="E221" s="265">
        <v>435</v>
      </c>
      <c r="F221" s="262">
        <v>9</v>
      </c>
      <c r="G221" s="285">
        <f t="shared" ca="1" si="115"/>
        <v>75625.173945995557</v>
      </c>
      <c r="H221" s="285">
        <f t="shared" ca="1" si="116"/>
        <v>79623.590688876764</v>
      </c>
      <c r="I221" s="285">
        <f t="shared" ca="1" si="117"/>
        <v>84145.279830749336</v>
      </c>
      <c r="J221" s="285">
        <f t="shared" ca="1" si="118"/>
        <v>88620.797878593308</v>
      </c>
      <c r="K221" s="285">
        <f t="shared" ca="1" si="119"/>
        <v>93367.186344738642</v>
      </c>
      <c r="L221" s="285">
        <f t="shared" ca="1" si="120"/>
        <v>98914.506399604405</v>
      </c>
      <c r="M221" s="285">
        <f t="shared" ca="1" si="121"/>
        <v>104461.82645447014</v>
      </c>
      <c r="N221" s="285"/>
      <c r="P221" s="409" t="str">
        <f t="shared" si="102"/>
        <v>08449C</v>
      </c>
      <c r="Q221" s="397" t="s">
        <v>826</v>
      </c>
      <c r="R221" s="409" t="str">
        <f t="shared" si="122"/>
        <v>Pub Works Financial Analyst</v>
      </c>
      <c r="S221" s="397" t="str">
        <f t="shared" si="114"/>
        <v>45</v>
      </c>
      <c r="T221" s="394" cm="1">
        <f t="array" aca="1" ref="T221" ca="1">IF($Q221="Y",VLOOKUP($P221,INDIRECT($Q$3),T$5,0)*INDIRECT($P$2),VLOOKUP($P221,INDIRECT($Q$3),T$5,0))</f>
        <v>75625.173945995557</v>
      </c>
      <c r="U221" s="394" cm="1">
        <f t="array" aca="1" ref="U221" ca="1">IF($Q221="Y",VLOOKUP($P221,INDIRECT($Q$3),U$5,0)*INDIRECT($P$2),VLOOKUP($P221,INDIRECT($Q$3),U$5,0))</f>
        <v>79623.590688876764</v>
      </c>
      <c r="V221" s="394" cm="1">
        <f t="array" aca="1" ref="V221" ca="1">IF($Q221="Y",VLOOKUP($P221,INDIRECT($Q$3),V$5,0)*INDIRECT($P$2),VLOOKUP($P221,INDIRECT($Q$3),V$5,0))</f>
        <v>84145.279830749336</v>
      </c>
      <c r="W221" s="394" cm="1">
        <f t="array" aca="1" ref="W221" ca="1">IF($Q221="Y",VLOOKUP($P221,INDIRECT($Q$3),W$5,0)*INDIRECT($P$2),VLOOKUP($P221,INDIRECT($Q$3),W$5,0))</f>
        <v>88620.797878593308</v>
      </c>
      <c r="X221" s="394" cm="1">
        <f t="array" aca="1" ref="X221" ca="1">IF($Q221="Y",VLOOKUP($P221,INDIRECT($Q$3),X$5,0)*INDIRECT($P$2),VLOOKUP($P221,INDIRECT($Q$3),X$5,0))</f>
        <v>93367.186344738642</v>
      </c>
      <c r="Y221" s="394" cm="1">
        <f t="array" aca="1" ref="Y221" ca="1">IF($Q221="Y",VLOOKUP($P221,INDIRECT($Q$3),Y$5,0)*INDIRECT($P$2),VLOOKUP($P221,INDIRECT($Q$3),Y$5,0))</f>
        <v>98914.506399604405</v>
      </c>
      <c r="Z221" s="394" cm="1">
        <f t="array" aca="1" ref="Z221" ca="1">IF($Q221="Y",VLOOKUP($P221,INDIRECT($Q$3),Z$5,0)*INDIRECT($P$2),VLOOKUP($P221,INDIRECT($Q$3),Z$5,0))</f>
        <v>104461.82645447014</v>
      </c>
      <c r="AA221" s="406" t="str">
        <f t="shared" si="103"/>
        <v>08449C</v>
      </c>
      <c r="AB221" s="406" t="str">
        <f t="shared" si="124"/>
        <v>Y</v>
      </c>
      <c r="AC221" s="412" t="str">
        <f t="shared" si="113"/>
        <v>Pub Works Financial Analyst</v>
      </c>
      <c r="AD221" s="406" t="str">
        <f t="shared" si="123"/>
        <v>45</v>
      </c>
      <c r="AE221" s="398" t="str">
        <f t="shared" si="104"/>
        <v>E</v>
      </c>
      <c r="AF221" s="403">
        <f t="shared" ca="1" si="125"/>
        <v>36.358999999999995</v>
      </c>
      <c r="AG221" s="403">
        <f t="shared" ca="1" si="130"/>
        <v>38.280999999999999</v>
      </c>
      <c r="AH221" s="403">
        <f t="shared" ca="1" si="126"/>
        <v>40.454999999999998</v>
      </c>
      <c r="AI221" s="403">
        <f t="shared" ca="1" si="127"/>
        <v>42.606999999999999</v>
      </c>
      <c r="AJ221" s="403">
        <f t="shared" ca="1" si="128"/>
        <v>44.888999999999996</v>
      </c>
      <c r="AK221" s="403">
        <f t="shared" ca="1" si="131"/>
        <v>47.555999999999997</v>
      </c>
      <c r="AL221" s="403">
        <f t="shared" ca="1" si="129"/>
        <v>50.222999999999999</v>
      </c>
    </row>
    <row r="222" spans="1:38" ht="15" hidden="1" customHeight="1">
      <c r="A222" s="259" t="s">
        <v>16</v>
      </c>
      <c r="B222" s="259" t="s">
        <v>489</v>
      </c>
      <c r="C222" s="259">
        <v>72</v>
      </c>
      <c r="D222" s="260" t="s">
        <v>488</v>
      </c>
      <c r="E222" s="265">
        <v>463</v>
      </c>
      <c r="F222" s="262">
        <v>10</v>
      </c>
      <c r="G222" s="285">
        <f t="shared" ca="1" si="115"/>
        <v>81381.170334900773</v>
      </c>
      <c r="H222" s="285">
        <f t="shared" ca="1" si="116"/>
        <v>85681.238225435824</v>
      </c>
      <c r="I222" s="285">
        <f t="shared" ca="1" si="117"/>
        <v>90162.912419150234</v>
      </c>
      <c r="J222" s="285">
        <f t="shared" ca="1" si="118"/>
        <v>94903.144739425101</v>
      </c>
      <c r="K222" s="285">
        <f t="shared" ca="1" si="119"/>
        <v>99914.247478001402</v>
      </c>
      <c r="L222" s="285">
        <f t="shared" ca="1" si="120"/>
        <v>105952.73238686292</v>
      </c>
      <c r="M222" s="285">
        <f t="shared" ca="1" si="121"/>
        <v>111990.25548779622</v>
      </c>
      <c r="N222" s="285"/>
      <c r="P222" s="409" t="str">
        <f t="shared" si="102"/>
        <v>08485C</v>
      </c>
      <c r="Q222" s="397" t="s">
        <v>826</v>
      </c>
      <c r="R222" s="409" t="str">
        <f t="shared" si="122"/>
        <v>Public Health Data Scientist &amp; Epidemiologist</v>
      </c>
      <c r="S222" s="397">
        <f t="shared" si="114"/>
        <v>72</v>
      </c>
      <c r="T222" s="394" cm="1">
        <f t="array" aca="1" ref="T222" ca="1">IF($Q222="Y",VLOOKUP($P222,INDIRECT($Q$3),T$5,0)*INDIRECT($P$2),VLOOKUP($P222,INDIRECT($Q$3),T$5,0))</f>
        <v>81381.170334900773</v>
      </c>
      <c r="U222" s="394" cm="1">
        <f t="array" aca="1" ref="U222" ca="1">IF($Q222="Y",VLOOKUP($P222,INDIRECT($Q$3),U$5,0)*INDIRECT($P$2),VLOOKUP($P222,INDIRECT($Q$3),U$5,0))</f>
        <v>85681.238225435824</v>
      </c>
      <c r="V222" s="394" cm="1">
        <f t="array" aca="1" ref="V222" ca="1">IF($Q222="Y",VLOOKUP($P222,INDIRECT($Q$3),V$5,0)*INDIRECT($P$2),VLOOKUP($P222,INDIRECT($Q$3),V$5,0))</f>
        <v>90162.912419150234</v>
      </c>
      <c r="W222" s="394" cm="1">
        <f t="array" aca="1" ref="W222" ca="1">IF($Q222="Y",VLOOKUP($P222,INDIRECT($Q$3),W$5,0)*INDIRECT($P$2),VLOOKUP($P222,INDIRECT($Q$3),W$5,0))</f>
        <v>94903.144739425101</v>
      </c>
      <c r="X222" s="394" cm="1">
        <f t="array" aca="1" ref="X222" ca="1">IF($Q222="Y",VLOOKUP($P222,INDIRECT($Q$3),X$5,0)*INDIRECT($P$2),VLOOKUP($P222,INDIRECT($Q$3),X$5,0))</f>
        <v>99914.247478001402</v>
      </c>
      <c r="Y222" s="394" cm="1">
        <f t="array" aca="1" ref="Y222" ca="1">IF($Q222="Y",VLOOKUP($P222,INDIRECT($Q$3),Y$5,0)*INDIRECT($P$2),VLOOKUP($P222,INDIRECT($Q$3),Y$5,0))</f>
        <v>105952.73238686292</v>
      </c>
      <c r="Z222" s="394" cm="1">
        <f t="array" aca="1" ref="Z222" ca="1">IF($Q222="Y",VLOOKUP($P222,INDIRECT($Q$3),Z$5,0)*INDIRECT($P$2),VLOOKUP($P222,INDIRECT($Q$3),Z$5,0))</f>
        <v>111990.25548779622</v>
      </c>
      <c r="AA222" s="406" t="str">
        <f t="shared" si="103"/>
        <v>08485C</v>
      </c>
      <c r="AB222" s="406" t="str">
        <f t="shared" si="124"/>
        <v>Y</v>
      </c>
      <c r="AC222" s="412" t="str">
        <f t="shared" si="113"/>
        <v>Public Health Data Scientist &amp; Epidemiologist</v>
      </c>
      <c r="AD222" s="406">
        <f t="shared" si="123"/>
        <v>72</v>
      </c>
      <c r="AE222" s="398" t="str">
        <f t="shared" si="104"/>
        <v>E</v>
      </c>
      <c r="AF222" s="403">
        <f t="shared" ca="1" si="125"/>
        <v>39.125999999999998</v>
      </c>
      <c r="AG222" s="403">
        <f t="shared" ca="1" si="130"/>
        <v>41.192999999999998</v>
      </c>
      <c r="AH222" s="403">
        <f t="shared" ca="1" si="126"/>
        <v>43.347999999999999</v>
      </c>
      <c r="AI222" s="403">
        <f t="shared" ca="1" si="127"/>
        <v>45.626999999999995</v>
      </c>
      <c r="AJ222" s="403">
        <f t="shared" ca="1" si="128"/>
        <v>48.035999999999994</v>
      </c>
      <c r="AK222" s="403">
        <f t="shared" ca="1" si="131"/>
        <v>50.939</v>
      </c>
      <c r="AL222" s="403">
        <f t="shared" ca="1" si="129"/>
        <v>53.841999999999999</v>
      </c>
    </row>
    <row r="223" spans="1:38" ht="15" hidden="1" customHeight="1">
      <c r="A223" s="259" t="s">
        <v>16</v>
      </c>
      <c r="B223" s="259" t="s">
        <v>179</v>
      </c>
      <c r="C223" s="259">
        <v>29</v>
      </c>
      <c r="D223" s="260" t="s">
        <v>180</v>
      </c>
      <c r="E223" s="265">
        <v>383</v>
      </c>
      <c r="F223" s="262">
        <v>8</v>
      </c>
      <c r="G223" s="285">
        <f t="shared" ca="1" si="115"/>
        <v>66489.453474193098</v>
      </c>
      <c r="H223" s="285">
        <f t="shared" ca="1" si="116"/>
        <v>70136.969902456549</v>
      </c>
      <c r="I223" s="285">
        <f t="shared" ca="1" si="117"/>
        <v>73781.408257784758</v>
      </c>
      <c r="J223" s="285">
        <f t="shared" ca="1" si="118"/>
        <v>77644.389791515219</v>
      </c>
      <c r="K223" s="285">
        <f t="shared" ca="1" si="119"/>
        <v>81772.085597676676</v>
      </c>
      <c r="L223" s="285">
        <f t="shared" ca="1" si="120"/>
        <v>86895.441505419934</v>
      </c>
      <c r="M223" s="285">
        <f t="shared" ca="1" si="121"/>
        <v>92018.797413163164</v>
      </c>
      <c r="N223" s="285"/>
      <c r="P223" s="409" t="str">
        <f t="shared" si="102"/>
        <v>08488C</v>
      </c>
      <c r="Q223" s="397" t="s">
        <v>826</v>
      </c>
      <c r="R223" s="409" t="str">
        <f t="shared" si="122"/>
        <v>Public Health Mental Health Counselor I</v>
      </c>
      <c r="S223" s="397">
        <f t="shared" si="114"/>
        <v>29</v>
      </c>
      <c r="T223" s="394" cm="1">
        <f t="array" aca="1" ref="T223" ca="1">IF($Q223="Y",VLOOKUP($P223,INDIRECT($Q$3),T$5,0)*INDIRECT($P$2),VLOOKUP($P223,INDIRECT($Q$3),T$5,0))</f>
        <v>66489.453474193098</v>
      </c>
      <c r="U223" s="394" cm="1">
        <f t="array" aca="1" ref="U223" ca="1">IF($Q223="Y",VLOOKUP($P223,INDIRECT($Q$3),U$5,0)*INDIRECT($P$2),VLOOKUP($P223,INDIRECT($Q$3),U$5,0))</f>
        <v>70136.969902456549</v>
      </c>
      <c r="V223" s="394" cm="1">
        <f t="array" aca="1" ref="V223" ca="1">IF($Q223="Y",VLOOKUP($P223,INDIRECT($Q$3),V$5,0)*INDIRECT($P$2),VLOOKUP($P223,INDIRECT($Q$3),V$5,0))</f>
        <v>73781.408257784758</v>
      </c>
      <c r="W223" s="394" cm="1">
        <f t="array" aca="1" ref="W223" ca="1">IF($Q223="Y",VLOOKUP($P223,INDIRECT($Q$3),W$5,0)*INDIRECT($P$2),VLOOKUP($P223,INDIRECT($Q$3),W$5,0))</f>
        <v>77644.389791515219</v>
      </c>
      <c r="X223" s="394" cm="1">
        <f t="array" aca="1" ref="X223" ca="1">IF($Q223="Y",VLOOKUP($P223,INDIRECT($Q$3),X$5,0)*INDIRECT($P$2),VLOOKUP($P223,INDIRECT($Q$3),X$5,0))</f>
        <v>81772.085597676676</v>
      </c>
      <c r="Y223" s="394" cm="1">
        <f t="array" aca="1" ref="Y223" ca="1">IF($Q223="Y",VLOOKUP($P223,INDIRECT($Q$3),Y$5,0)*INDIRECT($P$2),VLOOKUP($P223,INDIRECT($Q$3),Y$5,0))</f>
        <v>86895.441505419934</v>
      </c>
      <c r="Z223" s="394" cm="1">
        <f t="array" aca="1" ref="Z223" ca="1">IF($Q223="Y",VLOOKUP($P223,INDIRECT($Q$3),Z$5,0)*INDIRECT($P$2),VLOOKUP($P223,INDIRECT($Q$3),Z$5,0))</f>
        <v>92018.797413163164</v>
      </c>
      <c r="AA223" s="406" t="str">
        <f t="shared" si="103"/>
        <v>08488C</v>
      </c>
      <c r="AB223" s="406" t="str">
        <f t="shared" si="124"/>
        <v>Y</v>
      </c>
      <c r="AC223" s="412" t="str">
        <f t="shared" si="113"/>
        <v>Public Health Mental Health Counselor I</v>
      </c>
      <c r="AD223" s="406">
        <f t="shared" si="123"/>
        <v>29</v>
      </c>
      <c r="AE223" s="398" t="str">
        <f t="shared" si="104"/>
        <v>E</v>
      </c>
      <c r="AF223" s="403">
        <f t="shared" ca="1" si="125"/>
        <v>31.967000000000002</v>
      </c>
      <c r="AG223" s="403">
        <f t="shared" ca="1" si="130"/>
        <v>33.72</v>
      </c>
      <c r="AH223" s="403">
        <f t="shared" ca="1" si="126"/>
        <v>35.471999999999994</v>
      </c>
      <c r="AI223" s="403">
        <f t="shared" ca="1" si="127"/>
        <v>37.33</v>
      </c>
      <c r="AJ223" s="403">
        <f t="shared" ca="1" si="128"/>
        <v>39.314</v>
      </c>
      <c r="AK223" s="403">
        <f t="shared" ca="1" si="131"/>
        <v>41.777000000000001</v>
      </c>
      <c r="AL223" s="403">
        <f t="shared" ca="1" si="129"/>
        <v>44.239999999999995</v>
      </c>
    </row>
    <row r="224" spans="1:38" ht="15" hidden="1" customHeight="1">
      <c r="A224" s="259" t="s">
        <v>16</v>
      </c>
      <c r="B224" s="259" t="s">
        <v>401</v>
      </c>
      <c r="C224" s="259">
        <v>39</v>
      </c>
      <c r="D224" s="260" t="s">
        <v>398</v>
      </c>
      <c r="E224" s="265">
        <v>430</v>
      </c>
      <c r="F224" s="262">
        <v>9</v>
      </c>
      <c r="G224" s="285">
        <f t="shared" ca="1" si="115"/>
        <v>74353.929823740036</v>
      </c>
      <c r="H224" s="285">
        <f t="shared" ca="1" si="116"/>
        <v>78269.23859736968</v>
      </c>
      <c r="I224" s="285">
        <f t="shared" ca="1" si="117"/>
        <v>82400.012476466334</v>
      </c>
      <c r="J224" s="285">
        <f t="shared" ca="1" si="118"/>
        <v>86703.158439936626</v>
      </c>
      <c r="K224" s="285">
        <f t="shared" ca="1" si="119"/>
        <v>91267.940602902629</v>
      </c>
      <c r="L224" s="285">
        <f t="shared" ca="1" si="120"/>
        <v>96790.003448729301</v>
      </c>
      <c r="M224" s="285">
        <f t="shared" ca="1" si="121"/>
        <v>102315.14436749126</v>
      </c>
      <c r="N224" s="285"/>
      <c r="P224" s="409" t="str">
        <f t="shared" si="102"/>
        <v>08489C</v>
      </c>
      <c r="Q224" s="397" t="s">
        <v>826</v>
      </c>
      <c r="R224" s="409" t="str">
        <f t="shared" si="122"/>
        <v>Public Health Mental Health Counselor II</v>
      </c>
      <c r="S224" s="397">
        <f t="shared" ref="S224:S256" si="132">C224</f>
        <v>39</v>
      </c>
      <c r="T224" s="394" cm="1">
        <f t="array" aca="1" ref="T224" ca="1">IF($Q224="Y",VLOOKUP($P224,INDIRECT($Q$3),T$5,0)*INDIRECT($P$2),VLOOKUP($P224,INDIRECT($Q$3),T$5,0))</f>
        <v>74353.929823740036</v>
      </c>
      <c r="U224" s="394" cm="1">
        <f t="array" aca="1" ref="U224" ca="1">IF($Q224="Y",VLOOKUP($P224,INDIRECT($Q$3),U$5,0)*INDIRECT($P$2),VLOOKUP($P224,INDIRECT($Q$3),U$5,0))</f>
        <v>78269.23859736968</v>
      </c>
      <c r="V224" s="394" cm="1">
        <f t="array" aca="1" ref="V224" ca="1">IF($Q224="Y",VLOOKUP($P224,INDIRECT($Q$3),V$5,0)*INDIRECT($P$2),VLOOKUP($P224,INDIRECT($Q$3),V$5,0))</f>
        <v>82400.012476466334</v>
      </c>
      <c r="W224" s="394" cm="1">
        <f t="array" aca="1" ref="W224" ca="1">IF($Q224="Y",VLOOKUP($P224,INDIRECT($Q$3),W$5,0)*INDIRECT($P$2),VLOOKUP($P224,INDIRECT($Q$3),W$5,0))</f>
        <v>86703.158439936626</v>
      </c>
      <c r="X224" s="394" cm="1">
        <f t="array" aca="1" ref="X224" ca="1">IF($Q224="Y",VLOOKUP($P224,INDIRECT($Q$3),X$5,0)*INDIRECT($P$2),VLOOKUP($P224,INDIRECT($Q$3),X$5,0))</f>
        <v>91267.940602902629</v>
      </c>
      <c r="Y224" s="394" cm="1">
        <f t="array" aca="1" ref="Y224" ca="1">IF($Q224="Y",VLOOKUP($P224,INDIRECT($Q$3),Y$5,0)*INDIRECT($P$2),VLOOKUP($P224,INDIRECT($Q$3),Y$5,0))</f>
        <v>96790.003448729301</v>
      </c>
      <c r="Z224" s="394" cm="1">
        <f t="array" aca="1" ref="Z224" ca="1">IF($Q224="Y",VLOOKUP($P224,INDIRECT($Q$3),Z$5,0)*INDIRECT($P$2),VLOOKUP($P224,INDIRECT($Q$3),Z$5,0))</f>
        <v>102315.14436749126</v>
      </c>
      <c r="AA224" s="406" t="str">
        <f t="shared" si="103"/>
        <v>08489C</v>
      </c>
      <c r="AB224" s="406" t="str">
        <f t="shared" si="124"/>
        <v>Y</v>
      </c>
      <c r="AC224" s="412" t="str">
        <f t="shared" si="113"/>
        <v>Public Health Mental Health Counselor II</v>
      </c>
      <c r="AD224" s="406">
        <f t="shared" si="123"/>
        <v>39</v>
      </c>
      <c r="AE224" s="398" t="str">
        <f t="shared" si="104"/>
        <v>E</v>
      </c>
      <c r="AF224" s="403">
        <f t="shared" ca="1" si="125"/>
        <v>35.747999999999998</v>
      </c>
      <c r="AG224" s="403">
        <f t="shared" ca="1" si="130"/>
        <v>37.629999999999995</v>
      </c>
      <c r="AH224" s="403">
        <f t="shared" ca="1" si="126"/>
        <v>39.616</v>
      </c>
      <c r="AI224" s="403">
        <f t="shared" ca="1" si="127"/>
        <v>41.684999999999995</v>
      </c>
      <c r="AJ224" s="403">
        <f t="shared" ca="1" si="128"/>
        <v>43.878999999999998</v>
      </c>
      <c r="AK224" s="403">
        <f t="shared" ca="1" si="131"/>
        <v>46.533999999999999</v>
      </c>
      <c r="AL224" s="403">
        <f t="shared" ca="1" si="129"/>
        <v>49.19</v>
      </c>
    </row>
    <row r="225" spans="1:39" ht="15" hidden="1" customHeight="1">
      <c r="A225" s="259" t="s">
        <v>16</v>
      </c>
      <c r="B225" s="259" t="s">
        <v>181</v>
      </c>
      <c r="C225" s="259">
        <v>20</v>
      </c>
      <c r="D225" s="270" t="s">
        <v>182</v>
      </c>
      <c r="E225" s="271">
        <v>355</v>
      </c>
      <c r="F225" s="271">
        <v>7</v>
      </c>
      <c r="G225" s="285">
        <f t="shared" ca="1" si="115"/>
        <v>61330.677854710266</v>
      </c>
      <c r="H225" s="285">
        <f t="shared" ca="1" si="116"/>
        <v>64953.613773344194</v>
      </c>
      <c r="I225" s="285">
        <f t="shared" ca="1" si="117"/>
        <v>68909.12635745827</v>
      </c>
      <c r="J225" s="285">
        <f t="shared" ca="1" si="118"/>
        <v>73122.607153579811</v>
      </c>
      <c r="K225" s="285">
        <f t="shared" ca="1" si="119"/>
        <v>77468.865705881661</v>
      </c>
      <c r="L225" s="285">
        <f t="shared" ca="1" si="120"/>
        <v>82546.034192204606</v>
      </c>
      <c r="M225" s="285">
        <f t="shared" ca="1" si="121"/>
        <v>87621.938128468668</v>
      </c>
      <c r="N225" s="285"/>
      <c r="P225" s="409" t="str">
        <f t="shared" si="102"/>
        <v>08490C</v>
      </c>
      <c r="Q225" s="397" t="s">
        <v>826</v>
      </c>
      <c r="R225" s="409" t="str">
        <f t="shared" si="122"/>
        <v>Public Health Nurse I</v>
      </c>
      <c r="S225" s="397">
        <f t="shared" si="132"/>
        <v>20</v>
      </c>
      <c r="T225" s="394" cm="1">
        <f t="array" aca="1" ref="T225" ca="1">IF($Q225="Y",VLOOKUP($P225,INDIRECT($Q$3),T$5,0)*INDIRECT($P$2),VLOOKUP($P225,INDIRECT($Q$3),T$5,0))</f>
        <v>61330.677854710266</v>
      </c>
      <c r="U225" s="394" cm="1">
        <f t="array" aca="1" ref="U225" ca="1">IF($Q225="Y",VLOOKUP($P225,INDIRECT($Q$3),U$5,0)*INDIRECT($P$2),VLOOKUP($P225,INDIRECT($Q$3),U$5,0))</f>
        <v>64953.613773344194</v>
      </c>
      <c r="V225" s="394" cm="1">
        <f t="array" aca="1" ref="V225" ca="1">IF($Q225="Y",VLOOKUP($P225,INDIRECT($Q$3),V$5,0)*INDIRECT($P$2),VLOOKUP($P225,INDIRECT($Q$3),V$5,0))</f>
        <v>68909.12635745827</v>
      </c>
      <c r="W225" s="394" cm="1">
        <f t="array" aca="1" ref="W225" ca="1">IF($Q225="Y",VLOOKUP($P225,INDIRECT($Q$3),W$5,0)*INDIRECT($P$2),VLOOKUP($P225,INDIRECT($Q$3),W$5,0))</f>
        <v>73122.607153579811</v>
      </c>
      <c r="X225" s="394" cm="1">
        <f t="array" aca="1" ref="X225" ca="1">IF($Q225="Y",VLOOKUP($P225,INDIRECT($Q$3),X$5,0)*INDIRECT($P$2),VLOOKUP($P225,INDIRECT($Q$3),X$5,0))</f>
        <v>77468.865705881661</v>
      </c>
      <c r="Y225" s="394" cm="1">
        <f t="array" aca="1" ref="Y225" ca="1">IF($Q225="Y",VLOOKUP($P225,INDIRECT($Q$3),Y$5,0)*INDIRECT($P$2),VLOOKUP($P225,INDIRECT($Q$3),Y$5,0))</f>
        <v>82546.034192204606</v>
      </c>
      <c r="Z225" s="394" cm="1">
        <f t="array" aca="1" ref="Z225" ca="1">IF($Q225="Y",VLOOKUP($P225,INDIRECT($Q$3),Z$5,0)*INDIRECT($P$2),VLOOKUP($P225,INDIRECT($Q$3),Z$5,0))</f>
        <v>87621.938128468668</v>
      </c>
      <c r="AA225" s="406" t="str">
        <f t="shared" si="103"/>
        <v>08490C</v>
      </c>
      <c r="AB225" s="406" t="str">
        <f t="shared" si="124"/>
        <v>Y</v>
      </c>
      <c r="AC225" s="412" t="str">
        <f t="shared" si="113"/>
        <v>Public Health Nurse I</v>
      </c>
      <c r="AD225" s="406">
        <f t="shared" si="123"/>
        <v>20</v>
      </c>
      <c r="AE225" s="398" t="str">
        <f t="shared" si="104"/>
        <v>E</v>
      </c>
      <c r="AF225" s="403">
        <f t="shared" ca="1" si="125"/>
        <v>29.486000000000001</v>
      </c>
      <c r="AG225" s="403">
        <f t="shared" ca="1" si="130"/>
        <v>31.228000000000002</v>
      </c>
      <c r="AH225" s="403">
        <f t="shared" ca="1" si="126"/>
        <v>33.129999999999995</v>
      </c>
      <c r="AI225" s="403">
        <f t="shared" ca="1" si="127"/>
        <v>35.155999999999999</v>
      </c>
      <c r="AJ225" s="403">
        <f t="shared" ca="1" si="128"/>
        <v>37.244999999999997</v>
      </c>
      <c r="AK225" s="403">
        <f t="shared" ca="1" si="131"/>
        <v>39.686</v>
      </c>
      <c r="AL225" s="403">
        <f t="shared" ca="1" si="129"/>
        <v>42.125999999999998</v>
      </c>
    </row>
    <row r="226" spans="1:39" ht="15" hidden="1" customHeight="1">
      <c r="A226" s="272" t="s">
        <v>91</v>
      </c>
      <c r="B226" s="272" t="s">
        <v>329</v>
      </c>
      <c r="C226" s="272" t="s">
        <v>274</v>
      </c>
      <c r="D226" s="273" t="s">
        <v>330</v>
      </c>
      <c r="E226" s="265">
        <v>325</v>
      </c>
      <c r="F226" s="262">
        <v>7</v>
      </c>
      <c r="G226" s="285">
        <f t="shared" ca="1" si="115"/>
        <v>28.067048953164598</v>
      </c>
      <c r="H226" s="285">
        <f t="shared" ca="1" si="116"/>
        <v>29.84546872980253</v>
      </c>
      <c r="I226" s="285">
        <f t="shared" ca="1" si="117"/>
        <v>31.41854158084281</v>
      </c>
      <c r="J226" s="285">
        <f t="shared" ca="1" si="118"/>
        <v>33.157356820703868</v>
      </c>
      <c r="K226" s="285">
        <f t="shared" ca="1" si="119"/>
        <v>34.937607657770151</v>
      </c>
      <c r="L226" s="285">
        <f t="shared" ca="1" si="120"/>
        <v>37.058298688908252</v>
      </c>
      <c r="M226" s="285">
        <f t="shared" ca="1" si="121"/>
        <v>39.178989720046367</v>
      </c>
      <c r="N226" s="285"/>
      <c r="P226" s="409" t="str">
        <f t="shared" si="102"/>
        <v>04303C</v>
      </c>
      <c r="Q226" s="397" t="s">
        <v>826</v>
      </c>
      <c r="R226" s="409" t="str">
        <f t="shared" si="122"/>
        <v>Public Health Specialist I</v>
      </c>
      <c r="S226" s="397" t="str">
        <f t="shared" si="132"/>
        <v>07</v>
      </c>
      <c r="T226" s="394" cm="1">
        <f t="array" aca="1" ref="T226" ca="1">IF($Q226="Y",VLOOKUP($P226,INDIRECT($Q$3),T$5,0)*INDIRECT($P$2),VLOOKUP($P226,INDIRECT($Q$3),T$5,0))</f>
        <v>28.067048953164598</v>
      </c>
      <c r="U226" s="394" cm="1">
        <f t="array" aca="1" ref="U226" ca="1">IF($Q226="Y",VLOOKUP($P226,INDIRECT($Q$3),U$5,0)*INDIRECT($P$2),VLOOKUP($P226,INDIRECT($Q$3),U$5,0))</f>
        <v>29.84546872980253</v>
      </c>
      <c r="V226" s="394" cm="1">
        <f t="array" aca="1" ref="V226" ca="1">IF($Q226="Y",VLOOKUP($P226,INDIRECT($Q$3),V$5,0)*INDIRECT($P$2),VLOOKUP($P226,INDIRECT($Q$3),V$5,0))</f>
        <v>31.41854158084281</v>
      </c>
      <c r="W226" s="394" cm="1">
        <f t="array" aca="1" ref="W226" ca="1">IF($Q226="Y",VLOOKUP($P226,INDIRECT($Q$3),W$5,0)*INDIRECT($P$2),VLOOKUP($P226,INDIRECT($Q$3),W$5,0))</f>
        <v>33.157356820703868</v>
      </c>
      <c r="X226" s="394" cm="1">
        <f t="array" aca="1" ref="X226" ca="1">IF($Q226="Y",VLOOKUP($P226,INDIRECT($Q$3),X$5,0)*INDIRECT($P$2),VLOOKUP($P226,INDIRECT($Q$3),X$5,0))</f>
        <v>34.937607657770151</v>
      </c>
      <c r="Y226" s="394" cm="1">
        <f t="array" aca="1" ref="Y226" ca="1">IF($Q226="Y",VLOOKUP($P226,INDIRECT($Q$3),Y$5,0)*INDIRECT($P$2),VLOOKUP($P226,INDIRECT($Q$3),Y$5,0))</f>
        <v>37.058298688908252</v>
      </c>
      <c r="Z226" s="394" cm="1">
        <f t="array" aca="1" ref="Z226" ca="1">IF($Q226="Y",VLOOKUP($P226,INDIRECT($Q$3),Z$5,0)*INDIRECT($P$2),VLOOKUP($P226,INDIRECT($Q$3),Z$5,0))</f>
        <v>39.178989720046367</v>
      </c>
      <c r="AA226" s="406" t="str">
        <f t="shared" si="103"/>
        <v>04303C</v>
      </c>
      <c r="AB226" s="406" t="str">
        <f t="shared" si="124"/>
        <v>Y</v>
      </c>
      <c r="AC226" s="412" t="str">
        <f t="shared" si="113"/>
        <v>Public Health Specialist I</v>
      </c>
      <c r="AD226" s="406" t="str">
        <f t="shared" si="123"/>
        <v>07</v>
      </c>
      <c r="AE226" s="398" t="str">
        <f t="shared" si="104"/>
        <v>N</v>
      </c>
      <c r="AF226" s="403">
        <f t="shared" ca="1" si="125"/>
        <v>28.067</v>
      </c>
      <c r="AG226" s="403">
        <f t="shared" ca="1" si="130"/>
        <v>29.844999999999999</v>
      </c>
      <c r="AH226" s="403">
        <f t="shared" ca="1" si="126"/>
        <v>31.419</v>
      </c>
      <c r="AI226" s="403">
        <f t="shared" ca="1" si="127"/>
        <v>33.156999999999996</v>
      </c>
      <c r="AJ226" s="403">
        <f t="shared" ca="1" si="128"/>
        <v>34.938000000000002</v>
      </c>
      <c r="AK226" s="403">
        <f t="shared" ca="1" si="131"/>
        <v>37.058</v>
      </c>
      <c r="AL226" s="403">
        <f t="shared" ca="1" si="129"/>
        <v>39.179000000000002</v>
      </c>
    </row>
    <row r="227" spans="1:39" ht="15" hidden="1" customHeight="1">
      <c r="A227" s="259" t="s">
        <v>16</v>
      </c>
      <c r="B227" s="259" t="s">
        <v>183</v>
      </c>
      <c r="C227" s="259">
        <v>29</v>
      </c>
      <c r="D227" s="260" t="s">
        <v>184</v>
      </c>
      <c r="E227" s="265">
        <v>383</v>
      </c>
      <c r="F227" s="262">
        <v>8</v>
      </c>
      <c r="G227" s="285">
        <f t="shared" ca="1" si="115"/>
        <v>66489.453474193098</v>
      </c>
      <c r="H227" s="285">
        <f t="shared" ca="1" si="116"/>
        <v>70136.969902456549</v>
      </c>
      <c r="I227" s="285">
        <f t="shared" ca="1" si="117"/>
        <v>73781.408257784758</v>
      </c>
      <c r="J227" s="285">
        <f t="shared" ca="1" si="118"/>
        <v>77644.389791515219</v>
      </c>
      <c r="K227" s="285">
        <f t="shared" ca="1" si="119"/>
        <v>81772.085597676676</v>
      </c>
      <c r="L227" s="285">
        <f t="shared" ca="1" si="120"/>
        <v>86895.441505419934</v>
      </c>
      <c r="M227" s="285">
        <f t="shared" ca="1" si="121"/>
        <v>92018.797413163164</v>
      </c>
      <c r="N227" s="285"/>
      <c r="P227" s="409" t="str">
        <f t="shared" ref="P227:P292" si="133">B227</f>
        <v>04310C</v>
      </c>
      <c r="Q227" s="397" t="s">
        <v>826</v>
      </c>
      <c r="R227" s="409" t="str">
        <f t="shared" si="122"/>
        <v>Public Health Specialist II</v>
      </c>
      <c r="S227" s="397">
        <f t="shared" si="132"/>
        <v>29</v>
      </c>
      <c r="T227" s="394" cm="1">
        <f t="array" aca="1" ref="T227" ca="1">IF($Q227="Y",VLOOKUP($P227,INDIRECT($Q$3),T$5,0)*INDIRECT($P$2),VLOOKUP($P227,INDIRECT($Q$3),T$5,0))</f>
        <v>66489.453474193098</v>
      </c>
      <c r="U227" s="394" cm="1">
        <f t="array" aca="1" ref="U227" ca="1">IF($Q227="Y",VLOOKUP($P227,INDIRECT($Q$3),U$5,0)*INDIRECT($P$2),VLOOKUP($P227,INDIRECT($Q$3),U$5,0))</f>
        <v>70136.969902456549</v>
      </c>
      <c r="V227" s="394" cm="1">
        <f t="array" aca="1" ref="V227" ca="1">IF($Q227="Y",VLOOKUP($P227,INDIRECT($Q$3),V$5,0)*INDIRECT($P$2),VLOOKUP($P227,INDIRECT($Q$3),V$5,0))</f>
        <v>73781.408257784758</v>
      </c>
      <c r="W227" s="394" cm="1">
        <f t="array" aca="1" ref="W227" ca="1">IF($Q227="Y",VLOOKUP($P227,INDIRECT($Q$3),W$5,0)*INDIRECT($P$2),VLOOKUP($P227,INDIRECT($Q$3),W$5,0))</f>
        <v>77644.389791515219</v>
      </c>
      <c r="X227" s="394" cm="1">
        <f t="array" aca="1" ref="X227" ca="1">IF($Q227="Y",VLOOKUP($P227,INDIRECT($Q$3),X$5,0)*INDIRECT($P$2),VLOOKUP($P227,INDIRECT($Q$3),X$5,0))</f>
        <v>81772.085597676676</v>
      </c>
      <c r="Y227" s="394" cm="1">
        <f t="array" aca="1" ref="Y227" ca="1">IF($Q227="Y",VLOOKUP($P227,INDIRECT($Q$3),Y$5,0)*INDIRECT($P$2),VLOOKUP($P227,INDIRECT($Q$3),Y$5,0))</f>
        <v>86895.441505419934</v>
      </c>
      <c r="Z227" s="394" cm="1">
        <f t="array" aca="1" ref="Z227" ca="1">IF($Q227="Y",VLOOKUP($P227,INDIRECT($Q$3),Z$5,0)*INDIRECT($P$2),VLOOKUP($P227,INDIRECT($Q$3),Z$5,0))</f>
        <v>92018.797413163164</v>
      </c>
      <c r="AA227" s="406" t="str">
        <f t="shared" ref="AA227:AA292" si="134">B227</f>
        <v>04310C</v>
      </c>
      <c r="AB227" s="406" t="str">
        <f t="shared" si="124"/>
        <v>Y</v>
      </c>
      <c r="AC227" s="412" t="str">
        <f t="shared" si="113"/>
        <v>Public Health Specialist II</v>
      </c>
      <c r="AD227" s="406">
        <f t="shared" si="123"/>
        <v>29</v>
      </c>
      <c r="AE227" s="398" t="str">
        <f t="shared" si="104"/>
        <v>E</v>
      </c>
      <c r="AF227" s="403">
        <f t="shared" ca="1" si="125"/>
        <v>31.967000000000002</v>
      </c>
      <c r="AG227" s="403">
        <f t="shared" ca="1" si="130"/>
        <v>33.72</v>
      </c>
      <c r="AH227" s="403">
        <f t="shared" ca="1" si="126"/>
        <v>35.471999999999994</v>
      </c>
      <c r="AI227" s="403">
        <f t="shared" ca="1" si="127"/>
        <v>37.33</v>
      </c>
      <c r="AJ227" s="403">
        <f t="shared" ca="1" si="128"/>
        <v>39.314</v>
      </c>
      <c r="AK227" s="403">
        <f t="shared" ca="1" si="131"/>
        <v>41.777000000000001</v>
      </c>
      <c r="AL227" s="403">
        <f t="shared" ca="1" si="129"/>
        <v>44.239999999999995</v>
      </c>
    </row>
    <row r="228" spans="1:39" ht="15" hidden="1" customHeight="1">
      <c r="A228" s="259" t="s">
        <v>16</v>
      </c>
      <c r="B228" s="259" t="s">
        <v>801</v>
      </c>
      <c r="C228" s="259" t="s">
        <v>20</v>
      </c>
      <c r="D228" s="260" t="s">
        <v>800</v>
      </c>
      <c r="E228" s="265">
        <v>388</v>
      </c>
      <c r="F228" s="262">
        <v>8</v>
      </c>
      <c r="G228" s="285">
        <f t="shared" ca="1" si="115"/>
        <v>67191.254103428611</v>
      </c>
      <c r="H228" s="285">
        <f t="shared" ca="1" si="116"/>
        <v>70838.770531692062</v>
      </c>
      <c r="I228" s="285">
        <f t="shared" ca="1" si="117"/>
        <v>74529.3799810489</v>
      </c>
      <c r="J228" s="285">
        <f t="shared" ca="1" si="118"/>
        <v>78521.640578059625</v>
      </c>
      <c r="K228" s="285">
        <f t="shared" ca="1" si="119"/>
        <v>82652.414457156294</v>
      </c>
      <c r="L228" s="285">
        <f t="shared" ca="1" si="120"/>
        <v>87778.235050233518</v>
      </c>
      <c r="M228" s="285">
        <f t="shared" ca="1" si="121"/>
        <v>92904.05564331077</v>
      </c>
      <c r="N228" s="285"/>
      <c r="P228" s="409" t="str">
        <f t="shared" si="133"/>
        <v>59427C</v>
      </c>
      <c r="Q228" s="397" t="s">
        <v>826</v>
      </c>
      <c r="R228" s="409" t="str">
        <f t="shared" si="122"/>
        <v>Public Health Specialist II - Contracts</v>
      </c>
      <c r="S228" s="397" t="str">
        <f t="shared" si="132"/>
        <v>33B</v>
      </c>
      <c r="T228" s="394" cm="1">
        <f t="array" aca="1" ref="T228" ca="1">IF($Q228="Y",VLOOKUP($P228,INDIRECT($Q$3),T$5,0)*INDIRECT($P$2),VLOOKUP($P228,INDIRECT($Q$3),T$5,0))</f>
        <v>67191.254103428611</v>
      </c>
      <c r="U228" s="394" cm="1">
        <f t="array" aca="1" ref="U228" ca="1">IF($Q228="Y",VLOOKUP($P228,INDIRECT($Q$3),U$5,0)*INDIRECT($P$2),VLOOKUP($P228,INDIRECT($Q$3),U$5,0))</f>
        <v>70838.770531692062</v>
      </c>
      <c r="V228" s="394" cm="1">
        <f t="array" aca="1" ref="V228" ca="1">IF($Q228="Y",VLOOKUP($P228,INDIRECT($Q$3),V$5,0)*INDIRECT($P$2),VLOOKUP($P228,INDIRECT($Q$3),V$5,0))</f>
        <v>74529.3799810489</v>
      </c>
      <c r="W228" s="394" cm="1">
        <f t="array" aca="1" ref="W228" ca="1">IF($Q228="Y",VLOOKUP($P228,INDIRECT($Q$3),W$5,0)*INDIRECT($P$2),VLOOKUP($P228,INDIRECT($Q$3),W$5,0))</f>
        <v>78521.640578059625</v>
      </c>
      <c r="X228" s="394" cm="1">
        <f t="array" aca="1" ref="X228" ca="1">IF($Q228="Y",VLOOKUP($P228,INDIRECT($Q$3),X$5,0)*INDIRECT($P$2),VLOOKUP($P228,INDIRECT($Q$3),X$5,0))</f>
        <v>82652.414457156294</v>
      </c>
      <c r="Y228" s="394" cm="1">
        <f t="array" aca="1" ref="Y228" ca="1">IF($Q228="Y",VLOOKUP($P228,INDIRECT($Q$3),Y$5,0)*INDIRECT($P$2),VLOOKUP($P228,INDIRECT($Q$3),Y$5,0))</f>
        <v>87778.235050233518</v>
      </c>
      <c r="Z228" s="394" cm="1">
        <f t="array" aca="1" ref="Z228" ca="1">IF($Q228="Y",VLOOKUP($P228,INDIRECT($Q$3),Z$5,0)*INDIRECT($P$2),VLOOKUP($P228,INDIRECT($Q$3),Z$5,0))</f>
        <v>92904.05564331077</v>
      </c>
      <c r="AA228" s="406" t="str">
        <f t="shared" si="134"/>
        <v>59427C</v>
      </c>
      <c r="AB228" s="406" t="str">
        <f t="shared" si="124"/>
        <v>Y</v>
      </c>
      <c r="AC228" s="412" t="str">
        <f t="shared" si="113"/>
        <v>Public Health Specialist II - Contracts</v>
      </c>
      <c r="AD228" s="406" t="str">
        <f t="shared" si="123"/>
        <v>33B</v>
      </c>
      <c r="AE228" s="398" t="str">
        <f t="shared" si="104"/>
        <v>E</v>
      </c>
      <c r="AF228" s="403">
        <f t="shared" ca="1" si="125"/>
        <v>32.303999999999995</v>
      </c>
      <c r="AG228" s="403">
        <f t="shared" ca="1" si="130"/>
        <v>34.058</v>
      </c>
      <c r="AH228" s="403">
        <f t="shared" ca="1" si="126"/>
        <v>35.832000000000001</v>
      </c>
      <c r="AI228" s="403">
        <f t="shared" ca="1" si="127"/>
        <v>37.750999999999998</v>
      </c>
      <c r="AJ228" s="403">
        <f t="shared" ca="1" si="128"/>
        <v>39.736999999999995</v>
      </c>
      <c r="AK228" s="403">
        <f t="shared" ca="1" si="131"/>
        <v>42.201999999999998</v>
      </c>
      <c r="AL228" s="403">
        <f t="shared" ca="1" si="129"/>
        <v>44.665999999999997</v>
      </c>
    </row>
    <row r="229" spans="1:39" ht="15" hidden="1" customHeight="1">
      <c r="A229" s="259" t="s">
        <v>16</v>
      </c>
      <c r="B229" s="259" t="s">
        <v>185</v>
      </c>
      <c r="C229" s="259">
        <v>29</v>
      </c>
      <c r="D229" s="260" t="s">
        <v>186</v>
      </c>
      <c r="E229" s="265">
        <v>383</v>
      </c>
      <c r="F229" s="262">
        <v>8</v>
      </c>
      <c r="G229" s="285">
        <f t="shared" ca="1" si="115"/>
        <v>66489.453474193098</v>
      </c>
      <c r="H229" s="285">
        <f t="shared" ca="1" si="116"/>
        <v>70136.969902456549</v>
      </c>
      <c r="I229" s="285">
        <f t="shared" ca="1" si="117"/>
        <v>73781.408257784758</v>
      </c>
      <c r="J229" s="285">
        <f t="shared" ca="1" si="118"/>
        <v>77644.389791515219</v>
      </c>
      <c r="K229" s="285">
        <f t="shared" ca="1" si="119"/>
        <v>81772.085597676676</v>
      </c>
      <c r="L229" s="285">
        <f t="shared" ca="1" si="120"/>
        <v>86895.441505419934</v>
      </c>
      <c r="M229" s="285">
        <f t="shared" ca="1" si="121"/>
        <v>92018.797413163164</v>
      </c>
      <c r="N229" s="285"/>
      <c r="P229" s="409" t="str">
        <f t="shared" si="133"/>
        <v>04314C</v>
      </c>
      <c r="Q229" s="397" t="s">
        <v>826</v>
      </c>
      <c r="R229" s="409" t="str">
        <f t="shared" si="122"/>
        <v>Public Health Specialist II - Emergency Preparedness</v>
      </c>
      <c r="S229" s="397">
        <f t="shared" si="132"/>
        <v>29</v>
      </c>
      <c r="T229" s="394" cm="1">
        <f t="array" aca="1" ref="T229" ca="1">IF($Q229="Y",VLOOKUP($P229,INDIRECT($Q$3),T$5,0)*INDIRECT($P$2),VLOOKUP($P229,INDIRECT($Q$3),T$5,0))</f>
        <v>66489.453474193098</v>
      </c>
      <c r="U229" s="394" cm="1">
        <f t="array" aca="1" ref="U229" ca="1">IF($Q229="Y",VLOOKUP($P229,INDIRECT($Q$3),U$5,0)*INDIRECT($P$2),VLOOKUP($P229,INDIRECT($Q$3),U$5,0))</f>
        <v>70136.969902456549</v>
      </c>
      <c r="V229" s="394" cm="1">
        <f t="array" aca="1" ref="V229" ca="1">IF($Q229="Y",VLOOKUP($P229,INDIRECT($Q$3),V$5,0)*INDIRECT($P$2),VLOOKUP($P229,INDIRECT($Q$3),V$5,0))</f>
        <v>73781.408257784758</v>
      </c>
      <c r="W229" s="394" cm="1">
        <f t="array" aca="1" ref="W229" ca="1">IF($Q229="Y",VLOOKUP($P229,INDIRECT($Q$3),W$5,0)*INDIRECT($P$2),VLOOKUP($P229,INDIRECT($Q$3),W$5,0))</f>
        <v>77644.389791515219</v>
      </c>
      <c r="X229" s="394" cm="1">
        <f t="array" aca="1" ref="X229" ca="1">IF($Q229="Y",VLOOKUP($P229,INDIRECT($Q$3),X$5,0)*INDIRECT($P$2),VLOOKUP($P229,INDIRECT($Q$3),X$5,0))</f>
        <v>81772.085597676676</v>
      </c>
      <c r="Y229" s="394" cm="1">
        <f t="array" aca="1" ref="Y229" ca="1">IF($Q229="Y",VLOOKUP($P229,INDIRECT($Q$3),Y$5,0)*INDIRECT($P$2),VLOOKUP($P229,INDIRECT($Q$3),Y$5,0))</f>
        <v>86895.441505419934</v>
      </c>
      <c r="Z229" s="394" cm="1">
        <f t="array" aca="1" ref="Z229" ca="1">IF($Q229="Y",VLOOKUP($P229,INDIRECT($Q$3),Z$5,0)*INDIRECT($P$2),VLOOKUP($P229,INDIRECT($Q$3),Z$5,0))</f>
        <v>92018.797413163164</v>
      </c>
      <c r="AA229" s="406" t="str">
        <f t="shared" si="134"/>
        <v>04314C</v>
      </c>
      <c r="AB229" s="406" t="str">
        <f t="shared" si="124"/>
        <v>Y</v>
      </c>
      <c r="AC229" s="412" t="str">
        <f t="shared" si="113"/>
        <v>Public Health Specialist II - Emergency Preparedness</v>
      </c>
      <c r="AD229" s="406">
        <f t="shared" si="123"/>
        <v>29</v>
      </c>
      <c r="AE229" s="398" t="str">
        <f t="shared" si="104"/>
        <v>E</v>
      </c>
      <c r="AF229" s="403">
        <f t="shared" ca="1" si="125"/>
        <v>31.967000000000002</v>
      </c>
      <c r="AG229" s="403">
        <f t="shared" ca="1" si="130"/>
        <v>33.72</v>
      </c>
      <c r="AH229" s="403">
        <f t="shared" ca="1" si="126"/>
        <v>35.471999999999994</v>
      </c>
      <c r="AI229" s="403">
        <f t="shared" ca="1" si="127"/>
        <v>37.33</v>
      </c>
      <c r="AJ229" s="403">
        <f t="shared" ca="1" si="128"/>
        <v>39.314</v>
      </c>
      <c r="AK229" s="403">
        <f t="shared" ca="1" si="131"/>
        <v>41.777000000000001</v>
      </c>
      <c r="AL229" s="403">
        <f t="shared" ca="1" si="129"/>
        <v>44.239999999999995</v>
      </c>
    </row>
    <row r="230" spans="1:39" ht="15" hidden="1" customHeight="1">
      <c r="A230" s="259" t="s">
        <v>16</v>
      </c>
      <c r="B230" s="259" t="s">
        <v>679</v>
      </c>
      <c r="C230" s="259" t="s">
        <v>20</v>
      </c>
      <c r="D230" s="260" t="s">
        <v>676</v>
      </c>
      <c r="E230" s="265">
        <v>393</v>
      </c>
      <c r="F230" s="262">
        <v>8</v>
      </c>
      <c r="G230" s="285">
        <f t="shared" ca="1" si="115"/>
        <v>67191.254103428611</v>
      </c>
      <c r="H230" s="285">
        <f t="shared" ca="1" si="116"/>
        <v>70838.770531692062</v>
      </c>
      <c r="I230" s="285">
        <f t="shared" ca="1" si="117"/>
        <v>74529.3799810489</v>
      </c>
      <c r="J230" s="285">
        <f t="shared" ca="1" si="118"/>
        <v>78521.640578059625</v>
      </c>
      <c r="K230" s="285">
        <f t="shared" ca="1" si="119"/>
        <v>82652.414457156294</v>
      </c>
      <c r="L230" s="285">
        <f t="shared" ca="1" si="120"/>
        <v>87778.235050233518</v>
      </c>
      <c r="M230" s="285">
        <f t="shared" ca="1" si="121"/>
        <v>92904.05564331077</v>
      </c>
      <c r="N230" s="285"/>
      <c r="P230" s="409" t="str">
        <f t="shared" si="133"/>
        <v>59408C</v>
      </c>
      <c r="Q230" s="397" t="s">
        <v>826</v>
      </c>
      <c r="R230" s="409" t="str">
        <f t="shared" si="122"/>
        <v>Public Health Specialist II - Emergency Response</v>
      </c>
      <c r="S230" s="397" t="str">
        <f t="shared" si="132"/>
        <v>33B</v>
      </c>
      <c r="T230" s="394" cm="1">
        <f t="array" aca="1" ref="T230" ca="1">IF($Q230="Y",VLOOKUP($P230,INDIRECT($Q$3),T$5,0)*INDIRECT($P$2),VLOOKUP($P230,INDIRECT($Q$3),T$5,0))</f>
        <v>67191.254103428611</v>
      </c>
      <c r="U230" s="394" cm="1">
        <f t="array" aca="1" ref="U230" ca="1">IF($Q230="Y",VLOOKUP($P230,INDIRECT($Q$3),U$5,0)*INDIRECT($P$2),VLOOKUP($P230,INDIRECT($Q$3),U$5,0))</f>
        <v>70838.770531692062</v>
      </c>
      <c r="V230" s="394" cm="1">
        <f t="array" aca="1" ref="V230" ca="1">IF($Q230="Y",VLOOKUP($P230,INDIRECT($Q$3),V$5,0)*INDIRECT($P$2),VLOOKUP($P230,INDIRECT($Q$3),V$5,0))</f>
        <v>74529.3799810489</v>
      </c>
      <c r="W230" s="394" cm="1">
        <f t="array" aca="1" ref="W230" ca="1">IF($Q230="Y",VLOOKUP($P230,INDIRECT($Q$3),W$5,0)*INDIRECT($P$2),VLOOKUP($P230,INDIRECT($Q$3),W$5,0))</f>
        <v>78521.640578059625</v>
      </c>
      <c r="X230" s="394" cm="1">
        <f t="array" aca="1" ref="X230" ca="1">IF($Q230="Y",VLOOKUP($P230,INDIRECT($Q$3),X$5,0)*INDIRECT($P$2),VLOOKUP($P230,INDIRECT($Q$3),X$5,0))</f>
        <v>82652.414457156294</v>
      </c>
      <c r="Y230" s="394" cm="1">
        <f t="array" aca="1" ref="Y230" ca="1">IF($Q230="Y",VLOOKUP($P230,INDIRECT($Q$3),Y$5,0)*INDIRECT($P$2),VLOOKUP($P230,INDIRECT($Q$3),Y$5,0))</f>
        <v>87778.235050233518</v>
      </c>
      <c r="Z230" s="394" cm="1">
        <f t="array" aca="1" ref="Z230" ca="1">IF($Q230="Y",VLOOKUP($P230,INDIRECT($Q$3),Z$5,0)*INDIRECT($P$2),VLOOKUP($P230,INDIRECT($Q$3),Z$5,0))</f>
        <v>92904.05564331077</v>
      </c>
      <c r="AA230" s="406" t="str">
        <f t="shared" si="134"/>
        <v>59408C</v>
      </c>
      <c r="AB230" s="406" t="str">
        <f t="shared" si="124"/>
        <v>Y</v>
      </c>
      <c r="AC230" s="412" t="str">
        <f t="shared" si="113"/>
        <v>Public Health Specialist II - Emergency Response</v>
      </c>
      <c r="AD230" s="406" t="str">
        <f t="shared" si="123"/>
        <v>33B</v>
      </c>
      <c r="AE230" s="398" t="str">
        <f t="shared" si="104"/>
        <v>E</v>
      </c>
      <c r="AF230" s="403">
        <f t="shared" ca="1" si="125"/>
        <v>32.303999999999995</v>
      </c>
      <c r="AG230" s="403">
        <f t="shared" ca="1" si="130"/>
        <v>34.058</v>
      </c>
      <c r="AH230" s="403">
        <f t="shared" ca="1" si="126"/>
        <v>35.832000000000001</v>
      </c>
      <c r="AI230" s="403">
        <f t="shared" ca="1" si="127"/>
        <v>37.750999999999998</v>
      </c>
      <c r="AJ230" s="403">
        <f t="shared" ca="1" si="128"/>
        <v>39.736999999999995</v>
      </c>
      <c r="AK230" s="403">
        <f t="shared" ca="1" si="131"/>
        <v>42.201999999999998</v>
      </c>
      <c r="AL230" s="403">
        <f t="shared" ca="1" si="129"/>
        <v>44.665999999999997</v>
      </c>
    </row>
    <row r="231" spans="1:39" ht="15" hidden="1" customHeight="1">
      <c r="A231" s="259" t="s">
        <v>16</v>
      </c>
      <c r="B231" s="259" t="s">
        <v>909</v>
      </c>
      <c r="C231" s="259" t="s">
        <v>20</v>
      </c>
      <c r="D231" s="260" t="s">
        <v>910</v>
      </c>
      <c r="E231" s="265">
        <v>388</v>
      </c>
      <c r="F231" s="262">
        <v>8</v>
      </c>
      <c r="G231" s="285">
        <f t="shared" ca="1" si="115"/>
        <v>67191.254103428611</v>
      </c>
      <c r="H231" s="285">
        <f t="shared" ca="1" si="116"/>
        <v>70838.770531692062</v>
      </c>
      <c r="I231" s="285">
        <f t="shared" ca="1" si="117"/>
        <v>74529.3799810489</v>
      </c>
      <c r="J231" s="285">
        <f t="shared" ca="1" si="118"/>
        <v>78521.640578059625</v>
      </c>
      <c r="K231" s="285">
        <f t="shared" ca="1" si="119"/>
        <v>82652.414457156294</v>
      </c>
      <c r="L231" s="285">
        <f t="shared" ca="1" si="120"/>
        <v>87778.235050233518</v>
      </c>
      <c r="M231" s="285">
        <f t="shared" ca="1" si="121"/>
        <v>92904.05564331077</v>
      </c>
      <c r="N231" s="285"/>
      <c r="P231" s="409" t="str">
        <f t="shared" si="133"/>
        <v>59459C</v>
      </c>
      <c r="Q231" s="397" t="s">
        <v>826</v>
      </c>
      <c r="R231" s="409" t="str">
        <f t="shared" si="122"/>
        <v>Public Health Specialist II - Neighborhood Safety</v>
      </c>
      <c r="S231" s="397" t="str">
        <f t="shared" si="132"/>
        <v>33B</v>
      </c>
      <c r="T231" s="394" cm="1">
        <f t="array" aca="1" ref="T231" ca="1">IF($Q231="Y",VLOOKUP($P231,INDIRECT($Q$3),T$5,0)*INDIRECT($P$2),VLOOKUP($P231,INDIRECT($Q$3),T$5,0))</f>
        <v>67191.254103428611</v>
      </c>
      <c r="U231" s="394" cm="1">
        <f t="array" aca="1" ref="U231" ca="1">IF($Q231="Y",VLOOKUP($P231,INDIRECT($Q$3),U$5,0)*INDIRECT($P$2),VLOOKUP($P231,INDIRECT($Q$3),U$5,0))</f>
        <v>70838.770531692062</v>
      </c>
      <c r="V231" s="394" cm="1">
        <f t="array" aca="1" ref="V231" ca="1">IF($Q231="Y",VLOOKUP($P231,INDIRECT($Q$3),V$5,0)*INDIRECT($P$2),VLOOKUP($P231,INDIRECT($Q$3),V$5,0))</f>
        <v>74529.3799810489</v>
      </c>
      <c r="W231" s="394" cm="1">
        <f t="array" aca="1" ref="W231" ca="1">IF($Q231="Y",VLOOKUP($P231,INDIRECT($Q$3),W$5,0)*INDIRECT($P$2),VLOOKUP($P231,INDIRECT($Q$3),W$5,0))</f>
        <v>78521.640578059625</v>
      </c>
      <c r="X231" s="394" cm="1">
        <f t="array" aca="1" ref="X231" ca="1">IF($Q231="Y",VLOOKUP($P231,INDIRECT($Q$3),X$5,0)*INDIRECT($P$2),VLOOKUP($P231,INDIRECT($Q$3),X$5,0))</f>
        <v>82652.414457156294</v>
      </c>
      <c r="Y231" s="394" cm="1">
        <f t="array" aca="1" ref="Y231" ca="1">IF($Q231="Y",VLOOKUP($P231,INDIRECT($Q$3),Y$5,0)*INDIRECT($P$2),VLOOKUP($P231,INDIRECT($Q$3),Y$5,0))</f>
        <v>87778.235050233518</v>
      </c>
      <c r="Z231" s="394" cm="1">
        <f t="array" aca="1" ref="Z231" ca="1">IF($Q231="Y",VLOOKUP($P231,INDIRECT($Q$3),Z$5,0)*INDIRECT($P$2),VLOOKUP($P231,INDIRECT($Q$3),Z$5,0))</f>
        <v>92904.05564331077</v>
      </c>
      <c r="AA231" s="406" t="str">
        <f t="shared" si="134"/>
        <v>59459C</v>
      </c>
      <c r="AB231" s="406" t="str">
        <f t="shared" si="124"/>
        <v>Y</v>
      </c>
      <c r="AC231" s="412" t="str">
        <f t="shared" si="113"/>
        <v>Public Health Specialist II - Neighborhood Safety</v>
      </c>
      <c r="AD231" s="406" t="str">
        <f t="shared" si="123"/>
        <v>33B</v>
      </c>
      <c r="AE231" s="398" t="str">
        <f t="shared" si="104"/>
        <v>E</v>
      </c>
      <c r="AF231" s="403">
        <f t="shared" ca="1" si="125"/>
        <v>32.303999999999995</v>
      </c>
      <c r="AG231" s="403">
        <f t="shared" ca="1" si="130"/>
        <v>34.058</v>
      </c>
      <c r="AH231" s="403">
        <f t="shared" ca="1" si="126"/>
        <v>35.832000000000001</v>
      </c>
      <c r="AI231" s="403">
        <f t="shared" ca="1" si="127"/>
        <v>37.750999999999998</v>
      </c>
      <c r="AJ231" s="403">
        <f t="shared" ca="1" si="128"/>
        <v>39.736999999999995</v>
      </c>
      <c r="AK231" s="403">
        <f t="shared" ca="1" si="131"/>
        <v>42.201999999999998</v>
      </c>
      <c r="AL231" s="403">
        <f t="shared" ca="1" si="129"/>
        <v>44.665999999999997</v>
      </c>
    </row>
    <row r="232" spans="1:39" ht="15" hidden="1" customHeight="1">
      <c r="A232" s="259" t="s">
        <v>16</v>
      </c>
      <c r="B232" s="259" t="s">
        <v>187</v>
      </c>
      <c r="C232" s="259" t="s">
        <v>166</v>
      </c>
      <c r="D232" s="266" t="s">
        <v>188</v>
      </c>
      <c r="E232" s="265">
        <v>435</v>
      </c>
      <c r="F232" s="262">
        <v>9</v>
      </c>
      <c r="G232" s="285">
        <f t="shared" ca="1" si="115"/>
        <v>75625.173945995557</v>
      </c>
      <c r="H232" s="285">
        <f t="shared" ca="1" si="116"/>
        <v>79623.590688876764</v>
      </c>
      <c r="I232" s="285">
        <f t="shared" ca="1" si="117"/>
        <v>84145.279830749336</v>
      </c>
      <c r="J232" s="285">
        <f t="shared" ca="1" si="118"/>
        <v>88620.797878593308</v>
      </c>
      <c r="K232" s="285">
        <f t="shared" ca="1" si="119"/>
        <v>93367.186344738642</v>
      </c>
      <c r="L232" s="285">
        <f t="shared" ca="1" si="120"/>
        <v>98914.506399604405</v>
      </c>
      <c r="M232" s="285">
        <f t="shared" ca="1" si="121"/>
        <v>104461.82645447014</v>
      </c>
      <c r="N232" s="285"/>
      <c r="P232" s="409" t="str">
        <f t="shared" si="133"/>
        <v>08560C</v>
      </c>
      <c r="Q232" s="397" t="s">
        <v>826</v>
      </c>
      <c r="R232" s="409" t="str">
        <f t="shared" si="122"/>
        <v>Public Information Officer-C</v>
      </c>
      <c r="S232" s="397" t="str">
        <f t="shared" si="132"/>
        <v>45</v>
      </c>
      <c r="T232" s="394" cm="1">
        <f t="array" aca="1" ref="T232" ca="1">IF($Q232="Y",VLOOKUP($P232,INDIRECT($Q$3),T$5,0)*INDIRECT($P$2),VLOOKUP($P232,INDIRECT($Q$3),T$5,0))</f>
        <v>75625.173945995557</v>
      </c>
      <c r="U232" s="394" cm="1">
        <f t="array" aca="1" ref="U232" ca="1">IF($Q232="Y",VLOOKUP($P232,INDIRECT($Q$3),U$5,0)*INDIRECT($P$2),VLOOKUP($P232,INDIRECT($Q$3),U$5,0))</f>
        <v>79623.590688876764</v>
      </c>
      <c r="V232" s="394" cm="1">
        <f t="array" aca="1" ref="V232" ca="1">IF($Q232="Y",VLOOKUP($P232,INDIRECT($Q$3),V$5,0)*INDIRECT($P$2),VLOOKUP($P232,INDIRECT($Q$3),V$5,0))</f>
        <v>84145.279830749336</v>
      </c>
      <c r="W232" s="394" cm="1">
        <f t="array" aca="1" ref="W232" ca="1">IF($Q232="Y",VLOOKUP($P232,INDIRECT($Q$3),W$5,0)*INDIRECT($P$2),VLOOKUP($P232,INDIRECT($Q$3),W$5,0))</f>
        <v>88620.797878593308</v>
      </c>
      <c r="X232" s="394" cm="1">
        <f t="array" aca="1" ref="X232" ca="1">IF($Q232="Y",VLOOKUP($P232,INDIRECT($Q$3),X$5,0)*INDIRECT($P$2),VLOOKUP($P232,INDIRECT($Q$3),X$5,0))</f>
        <v>93367.186344738642</v>
      </c>
      <c r="Y232" s="394" cm="1">
        <f t="array" aca="1" ref="Y232" ca="1">IF($Q232="Y",VLOOKUP($P232,INDIRECT($Q$3),Y$5,0)*INDIRECT($P$2),VLOOKUP($P232,INDIRECT($Q$3),Y$5,0))</f>
        <v>98914.506399604405</v>
      </c>
      <c r="Z232" s="394" cm="1">
        <f t="array" aca="1" ref="Z232" ca="1">IF($Q232="Y",VLOOKUP($P232,INDIRECT($Q$3),Z$5,0)*INDIRECT($P$2),VLOOKUP($P232,INDIRECT($Q$3),Z$5,0))</f>
        <v>104461.82645447014</v>
      </c>
      <c r="AA232" s="406" t="str">
        <f t="shared" si="134"/>
        <v>08560C</v>
      </c>
      <c r="AB232" s="406" t="str">
        <f t="shared" si="124"/>
        <v>Y</v>
      </c>
      <c r="AC232" s="412" t="str">
        <f t="shared" si="113"/>
        <v>Public Information Officer-C</v>
      </c>
      <c r="AD232" s="406" t="str">
        <f t="shared" si="123"/>
        <v>45</v>
      </c>
      <c r="AE232" s="398" t="str">
        <f t="shared" si="104"/>
        <v>E</v>
      </c>
      <c r="AF232" s="403">
        <f t="shared" ca="1" si="125"/>
        <v>36.358999999999995</v>
      </c>
      <c r="AG232" s="403">
        <f t="shared" ca="1" si="130"/>
        <v>38.280999999999999</v>
      </c>
      <c r="AH232" s="403">
        <f t="shared" ca="1" si="126"/>
        <v>40.454999999999998</v>
      </c>
      <c r="AI232" s="403">
        <f t="shared" ca="1" si="127"/>
        <v>42.606999999999999</v>
      </c>
      <c r="AJ232" s="403">
        <f t="shared" ca="1" si="128"/>
        <v>44.888999999999996</v>
      </c>
      <c r="AK232" s="403">
        <f t="shared" ca="1" si="131"/>
        <v>47.555999999999997</v>
      </c>
      <c r="AL232" s="403">
        <f t="shared" ca="1" si="129"/>
        <v>50.222999999999999</v>
      </c>
    </row>
    <row r="233" spans="1:39" ht="15" hidden="1" customHeight="1">
      <c r="A233" s="259" t="s">
        <v>16</v>
      </c>
      <c r="B233" s="259" t="s">
        <v>473</v>
      </c>
      <c r="C233" s="259">
        <v>99</v>
      </c>
      <c r="D233" s="266" t="s">
        <v>1111</v>
      </c>
      <c r="E233" s="265">
        <v>415</v>
      </c>
      <c r="F233" s="262">
        <v>9</v>
      </c>
      <c r="G233" s="285">
        <f t="shared" ca="1" si="115"/>
        <v>74353.218788891987</v>
      </c>
      <c r="H233" s="285">
        <f t="shared" ca="1" si="116"/>
        <v>78268.881540909177</v>
      </c>
      <c r="I233" s="285">
        <f t="shared" ca="1" si="117"/>
        <v>82400.603466469896</v>
      </c>
      <c r="J233" s="285">
        <f t="shared" ca="1" si="118"/>
        <v>86702.505888474348</v>
      </c>
      <c r="K233" s="285">
        <f t="shared" ca="1" si="119"/>
        <v>91267.820558058171</v>
      </c>
      <c r="L233" s="285">
        <f t="shared" ca="1" si="120"/>
        <v>96790.831592555871</v>
      </c>
      <c r="M233" s="285">
        <f t="shared" ca="1" si="121"/>
        <v>102312.6352406599</v>
      </c>
      <c r="N233" s="285"/>
      <c r="P233" s="409" t="str">
        <f t="shared" si="133"/>
        <v>02615C</v>
      </c>
      <c r="Q233" s="397" t="s">
        <v>826</v>
      </c>
      <c r="R233" s="409" t="str">
        <f t="shared" si="122"/>
        <v>Public Works Engagement and Outreach Coordinator</v>
      </c>
      <c r="S233" s="397">
        <f t="shared" si="132"/>
        <v>99</v>
      </c>
      <c r="T233" s="394" cm="1">
        <f t="array" aca="1" ref="T233" ca="1">IF($Q233="Y",VLOOKUP($P233,INDIRECT($Q$3),T$5,0)*INDIRECT($P$2),VLOOKUP($P233,INDIRECT($Q$3),T$5,0))</f>
        <v>74353.218788891987</v>
      </c>
      <c r="U233" s="394" cm="1">
        <f t="array" aca="1" ref="U233" ca="1">IF($Q233="Y",VLOOKUP($P233,INDIRECT($Q$3),U$5,0)*INDIRECT($P$2),VLOOKUP($P233,INDIRECT($Q$3),U$5,0))</f>
        <v>78268.881540909177</v>
      </c>
      <c r="V233" s="394" cm="1">
        <f t="array" aca="1" ref="V233" ca="1">IF($Q233="Y",VLOOKUP($P233,INDIRECT($Q$3),V$5,0)*INDIRECT($P$2),VLOOKUP($P233,INDIRECT($Q$3),V$5,0))</f>
        <v>82400.603466469896</v>
      </c>
      <c r="W233" s="394" cm="1">
        <f t="array" aca="1" ref="W233" ca="1">IF($Q233="Y",VLOOKUP($P233,INDIRECT($Q$3),W$5,0)*INDIRECT($P$2),VLOOKUP($P233,INDIRECT($Q$3),W$5,0))</f>
        <v>86702.505888474348</v>
      </c>
      <c r="X233" s="394" cm="1">
        <f t="array" aca="1" ref="X233" ca="1">IF($Q233="Y",VLOOKUP($P233,INDIRECT($Q$3),X$5,0)*INDIRECT($P$2),VLOOKUP($P233,INDIRECT($Q$3),X$5,0))</f>
        <v>91267.820558058171</v>
      </c>
      <c r="Y233" s="394" cm="1">
        <f t="array" aca="1" ref="Y233" ca="1">IF($Q233="Y",VLOOKUP($P233,INDIRECT($Q$3),Y$5,0)*INDIRECT($P$2),VLOOKUP($P233,INDIRECT($Q$3),Y$5,0))</f>
        <v>96790.831592555871</v>
      </c>
      <c r="Z233" s="394" cm="1">
        <f t="array" aca="1" ref="Z233" ca="1">IF($Q233="Y",VLOOKUP($P233,INDIRECT($Q$3),Z$5,0)*INDIRECT($P$2),VLOOKUP($P233,INDIRECT($Q$3),Z$5,0))</f>
        <v>102312.6352406599</v>
      </c>
      <c r="AA233" s="406" t="str">
        <f t="shared" si="134"/>
        <v>02615C</v>
      </c>
      <c r="AB233" s="406" t="str">
        <f t="shared" si="124"/>
        <v>Y</v>
      </c>
      <c r="AC233" s="412" t="str">
        <f t="shared" si="113"/>
        <v>Public Works Engagement and Outreach Coordinator</v>
      </c>
      <c r="AD233" s="406">
        <f t="shared" si="123"/>
        <v>99</v>
      </c>
      <c r="AE233" s="398" t="str">
        <f t="shared" si="104"/>
        <v>E</v>
      </c>
      <c r="AF233" s="403">
        <f t="shared" ca="1" si="125"/>
        <v>35.747</v>
      </c>
      <c r="AG233" s="403">
        <f t="shared" ca="1" si="130"/>
        <v>37.629999999999995</v>
      </c>
      <c r="AH233" s="403">
        <f t="shared" ca="1" si="126"/>
        <v>39.616</v>
      </c>
      <c r="AI233" s="403">
        <f t="shared" ca="1" si="127"/>
        <v>41.683999999999997</v>
      </c>
      <c r="AJ233" s="403">
        <f t="shared" ca="1" si="128"/>
        <v>43.878999999999998</v>
      </c>
      <c r="AK233" s="403">
        <f t="shared" ca="1" si="131"/>
        <v>46.534999999999997</v>
      </c>
      <c r="AL233" s="403">
        <f t="shared" ca="1" si="129"/>
        <v>49.189</v>
      </c>
    </row>
    <row r="234" spans="1:39" ht="15" hidden="1" customHeight="1">
      <c r="A234" s="259" t="s">
        <v>16</v>
      </c>
      <c r="B234" s="259" t="s">
        <v>189</v>
      </c>
      <c r="C234" s="259">
        <v>40</v>
      </c>
      <c r="D234" s="260" t="s">
        <v>190</v>
      </c>
      <c r="E234" s="265">
        <v>415</v>
      </c>
      <c r="F234" s="262">
        <v>9</v>
      </c>
      <c r="G234" s="285">
        <f t="shared" ca="1" si="115"/>
        <v>71719.099391171665</v>
      </c>
      <c r="H234" s="285">
        <f t="shared" ca="1" si="116"/>
        <v>75535.909830873512</v>
      </c>
      <c r="I234" s="285">
        <f t="shared" ca="1" si="117"/>
        <v>79752.869752156999</v>
      </c>
      <c r="J234" s="285">
        <f t="shared" ca="1" si="118"/>
        <v>84102.186809655948</v>
      </c>
      <c r="K234" s="285">
        <f t="shared" ca="1" si="119"/>
        <v>88534.61183640646</v>
      </c>
      <c r="L234" s="285">
        <f t="shared" ca="1" si="120"/>
        <v>93831.214183151038</v>
      </c>
      <c r="M234" s="285">
        <f t="shared" ca="1" si="121"/>
        <v>99127.816529895703</v>
      </c>
      <c r="N234" s="285"/>
      <c r="P234" s="409" t="str">
        <f t="shared" si="133"/>
        <v>08565C</v>
      </c>
      <c r="Q234" s="397" t="s">
        <v>826</v>
      </c>
      <c r="R234" s="409" t="str">
        <f t="shared" si="122"/>
        <v>Public Works Operations Analyst</v>
      </c>
      <c r="S234" s="397">
        <f t="shared" si="132"/>
        <v>40</v>
      </c>
      <c r="T234" s="394" cm="1">
        <f t="array" aca="1" ref="T234" ca="1">IF($Q234="Y",VLOOKUP($P234,INDIRECT($Q$3),T$5,0)*INDIRECT($P$2),VLOOKUP($P234,INDIRECT($Q$3),T$5,0))</f>
        <v>71719.099391171665</v>
      </c>
      <c r="U234" s="394" cm="1">
        <f t="array" aca="1" ref="U234" ca="1">IF($Q234="Y",VLOOKUP($P234,INDIRECT($Q$3),U$5,0)*INDIRECT($P$2),VLOOKUP($P234,INDIRECT($Q$3),U$5,0))</f>
        <v>75535.909830873512</v>
      </c>
      <c r="V234" s="394" cm="1">
        <f t="array" aca="1" ref="V234" ca="1">IF($Q234="Y",VLOOKUP($P234,INDIRECT($Q$3),V$5,0)*INDIRECT($P$2),VLOOKUP($P234,INDIRECT($Q$3),V$5,0))</f>
        <v>79752.869752156999</v>
      </c>
      <c r="W234" s="394" cm="1">
        <f t="array" aca="1" ref="W234" ca="1">IF($Q234="Y",VLOOKUP($P234,INDIRECT($Q$3),W$5,0)*INDIRECT($P$2),VLOOKUP($P234,INDIRECT($Q$3),W$5,0))</f>
        <v>84102.186809655948</v>
      </c>
      <c r="X234" s="394" cm="1">
        <f t="array" aca="1" ref="X234" ca="1">IF($Q234="Y",VLOOKUP($P234,INDIRECT($Q$3),X$5,0)*INDIRECT($P$2),VLOOKUP($P234,INDIRECT($Q$3),X$5,0))</f>
        <v>88534.61183640646</v>
      </c>
      <c r="Y234" s="394" cm="1">
        <f t="array" aca="1" ref="Y234" ca="1">IF($Q234="Y",VLOOKUP($P234,INDIRECT($Q$3),Y$5,0)*INDIRECT($P$2),VLOOKUP($P234,INDIRECT($Q$3),Y$5,0))</f>
        <v>93831.214183151038</v>
      </c>
      <c r="Z234" s="394" cm="1">
        <f t="array" aca="1" ref="Z234" ca="1">IF($Q234="Y",VLOOKUP($P234,INDIRECT($Q$3),Z$5,0)*INDIRECT($P$2),VLOOKUP($P234,INDIRECT($Q$3),Z$5,0))</f>
        <v>99127.816529895703</v>
      </c>
      <c r="AA234" s="406" t="str">
        <f t="shared" si="134"/>
        <v>08565C</v>
      </c>
      <c r="AB234" s="406" t="str">
        <f t="shared" si="124"/>
        <v>Y</v>
      </c>
      <c r="AC234" s="412" t="str">
        <f t="shared" si="113"/>
        <v>Public Works Operations Analyst</v>
      </c>
      <c r="AD234" s="406">
        <f t="shared" si="123"/>
        <v>40</v>
      </c>
      <c r="AE234" s="398" t="str">
        <f t="shared" si="104"/>
        <v>E</v>
      </c>
      <c r="AF234" s="403">
        <f t="shared" ca="1" si="125"/>
        <v>34.480999999999995</v>
      </c>
      <c r="AG234" s="403">
        <f t="shared" ca="1" si="130"/>
        <v>36.315999999999995</v>
      </c>
      <c r="AH234" s="403">
        <f t="shared" ca="1" si="126"/>
        <v>38.342999999999996</v>
      </c>
      <c r="AI234" s="403">
        <f t="shared" ca="1" si="127"/>
        <v>40.433999999999997</v>
      </c>
      <c r="AJ234" s="403">
        <f t="shared" ca="1" si="128"/>
        <v>42.564999999999998</v>
      </c>
      <c r="AK234" s="403">
        <f t="shared" ca="1" si="131"/>
        <v>45.111999999999995</v>
      </c>
      <c r="AL234" s="403">
        <f t="shared" ca="1" si="129"/>
        <v>47.657999999999994</v>
      </c>
    </row>
    <row r="235" spans="1:39" ht="15" hidden="1" customHeight="1">
      <c r="A235" s="259" t="s">
        <v>16</v>
      </c>
      <c r="B235" s="259" t="s">
        <v>191</v>
      </c>
      <c r="C235" s="259">
        <v>29</v>
      </c>
      <c r="D235" s="260" t="s">
        <v>192</v>
      </c>
      <c r="E235" s="265">
        <v>365</v>
      </c>
      <c r="F235" s="262">
        <v>8</v>
      </c>
      <c r="G235" s="285">
        <f t="shared" ca="1" si="115"/>
        <v>66489.453474193098</v>
      </c>
      <c r="H235" s="285">
        <f t="shared" ca="1" si="116"/>
        <v>70136.969902456549</v>
      </c>
      <c r="I235" s="285">
        <f t="shared" ca="1" si="117"/>
        <v>73781.408257784758</v>
      </c>
      <c r="J235" s="285">
        <f t="shared" ca="1" si="118"/>
        <v>77644.389791515219</v>
      </c>
      <c r="K235" s="285">
        <f t="shared" ca="1" si="119"/>
        <v>81772.085597676676</v>
      </c>
      <c r="L235" s="285">
        <f t="shared" ca="1" si="120"/>
        <v>86895.441505419934</v>
      </c>
      <c r="M235" s="285">
        <f t="shared" ca="1" si="121"/>
        <v>92018.797413163164</v>
      </c>
      <c r="N235" s="285"/>
      <c r="P235" s="409" t="str">
        <f t="shared" si="133"/>
        <v>08567C</v>
      </c>
      <c r="Q235" s="397" t="s">
        <v>826</v>
      </c>
      <c r="R235" s="409" t="str">
        <f t="shared" si="122"/>
        <v>Public Works Safety Specialist</v>
      </c>
      <c r="S235" s="397">
        <f t="shared" si="132"/>
        <v>29</v>
      </c>
      <c r="T235" s="394" cm="1">
        <f t="array" aca="1" ref="T235" ca="1">IF($Q235="Y",VLOOKUP($P235,INDIRECT($Q$3),T$5,0)*INDIRECT($P$2),VLOOKUP($P235,INDIRECT($Q$3),T$5,0))</f>
        <v>66489.453474193098</v>
      </c>
      <c r="U235" s="394" cm="1">
        <f t="array" aca="1" ref="U235" ca="1">IF($Q235="Y",VLOOKUP($P235,INDIRECT($Q$3),U$5,0)*INDIRECT($P$2),VLOOKUP($P235,INDIRECT($Q$3),U$5,0))</f>
        <v>70136.969902456549</v>
      </c>
      <c r="V235" s="394" cm="1">
        <f t="array" aca="1" ref="V235" ca="1">IF($Q235="Y",VLOOKUP($P235,INDIRECT($Q$3),V$5,0)*INDIRECT($P$2),VLOOKUP($P235,INDIRECT($Q$3),V$5,0))</f>
        <v>73781.408257784758</v>
      </c>
      <c r="W235" s="394" cm="1">
        <f t="array" aca="1" ref="W235" ca="1">IF($Q235="Y",VLOOKUP($P235,INDIRECT($Q$3),W$5,0)*INDIRECT($P$2),VLOOKUP($P235,INDIRECT($Q$3),W$5,0))</f>
        <v>77644.389791515219</v>
      </c>
      <c r="X235" s="394" cm="1">
        <f t="array" aca="1" ref="X235" ca="1">IF($Q235="Y",VLOOKUP($P235,INDIRECT($Q$3),X$5,0)*INDIRECT($P$2),VLOOKUP($P235,INDIRECT($Q$3),X$5,0))</f>
        <v>81772.085597676676</v>
      </c>
      <c r="Y235" s="394" cm="1">
        <f t="array" aca="1" ref="Y235" ca="1">IF($Q235="Y",VLOOKUP($P235,INDIRECT($Q$3),Y$5,0)*INDIRECT($P$2),VLOOKUP($P235,INDIRECT($Q$3),Y$5,0))</f>
        <v>86895.441505419934</v>
      </c>
      <c r="Z235" s="394" cm="1">
        <f t="array" aca="1" ref="Z235" ca="1">IF($Q235="Y",VLOOKUP($P235,INDIRECT($Q$3),Z$5,0)*INDIRECT($P$2),VLOOKUP($P235,INDIRECT($Q$3),Z$5,0))</f>
        <v>92018.797413163164</v>
      </c>
      <c r="AA235" s="406" t="str">
        <f t="shared" si="134"/>
        <v>08567C</v>
      </c>
      <c r="AB235" s="406" t="str">
        <f t="shared" si="124"/>
        <v>Y</v>
      </c>
      <c r="AC235" s="412" t="str">
        <f t="shared" si="113"/>
        <v>Public Works Safety Specialist</v>
      </c>
      <c r="AD235" s="406">
        <f t="shared" si="123"/>
        <v>29</v>
      </c>
      <c r="AE235" s="398" t="str">
        <f t="shared" ref="AE235:AE300" si="135">LEFT(A235,1)</f>
        <v>E</v>
      </c>
      <c r="AF235" s="403">
        <f t="shared" ca="1" si="125"/>
        <v>31.967000000000002</v>
      </c>
      <c r="AG235" s="403">
        <f t="shared" ca="1" si="130"/>
        <v>33.72</v>
      </c>
      <c r="AH235" s="403">
        <f t="shared" ca="1" si="126"/>
        <v>35.471999999999994</v>
      </c>
      <c r="AI235" s="403">
        <f t="shared" ca="1" si="127"/>
        <v>37.33</v>
      </c>
      <c r="AJ235" s="403">
        <f t="shared" ca="1" si="128"/>
        <v>39.314</v>
      </c>
      <c r="AK235" s="403">
        <f t="shared" ca="1" si="131"/>
        <v>41.777000000000001</v>
      </c>
      <c r="AL235" s="403">
        <f t="shared" ca="1" si="129"/>
        <v>44.239999999999995</v>
      </c>
      <c r="AM235" s="8"/>
    </row>
    <row r="236" spans="1:39" ht="15" hidden="1" customHeight="1">
      <c r="A236" s="272" t="s">
        <v>91</v>
      </c>
      <c r="B236" s="272" t="s">
        <v>586</v>
      </c>
      <c r="C236" s="272">
        <v>63</v>
      </c>
      <c r="D236" s="273" t="s">
        <v>585</v>
      </c>
      <c r="E236" s="265">
        <v>385</v>
      </c>
      <c r="F236" s="262">
        <v>8</v>
      </c>
      <c r="G236" s="285">
        <f t="shared" ca="1" si="115"/>
        <v>33.863936675010684</v>
      </c>
      <c r="H236" s="285">
        <f t="shared" ca="1" si="116"/>
        <v>35.642012810258542</v>
      </c>
      <c r="I236" s="285">
        <f t="shared" ca="1" si="117"/>
        <v>37.505134841735206</v>
      </c>
      <c r="J236" s="285">
        <f t="shared" ca="1" si="118"/>
        <v>39.491083822070124</v>
      </c>
      <c r="K236" s="285">
        <f t="shared" ca="1" si="119"/>
        <v>41.561383839572805</v>
      </c>
      <c r="L236" s="285">
        <f t="shared" ca="1" si="120"/>
        <v>44.084221992030677</v>
      </c>
      <c r="M236" s="285">
        <f t="shared" ca="1" si="121"/>
        <v>46.60706014448855</v>
      </c>
      <c r="N236" s="285"/>
      <c r="P236" s="409" t="str">
        <f t="shared" si="133"/>
        <v>52948C</v>
      </c>
      <c r="Q236" s="397" t="s">
        <v>826</v>
      </c>
      <c r="R236" s="409" t="str">
        <f t="shared" si="122"/>
        <v>Public Works Workforce Coord</v>
      </c>
      <c r="S236" s="397">
        <f t="shared" si="132"/>
        <v>63</v>
      </c>
      <c r="T236" s="394" cm="1">
        <f t="array" aca="1" ref="T236" ca="1">IF($Q236="Y",VLOOKUP($P236,INDIRECT($Q$3),T$5,0)*INDIRECT($P$2),VLOOKUP($P236,INDIRECT($Q$3),T$5,0))</f>
        <v>33.863936675010684</v>
      </c>
      <c r="U236" s="394" cm="1">
        <f t="array" aca="1" ref="U236" ca="1">IF($Q236="Y",VLOOKUP($P236,INDIRECT($Q$3),U$5,0)*INDIRECT($P$2),VLOOKUP($P236,INDIRECT($Q$3),U$5,0))</f>
        <v>35.642012810258542</v>
      </c>
      <c r="V236" s="394" cm="1">
        <f t="array" aca="1" ref="V236" ca="1">IF($Q236="Y",VLOOKUP($P236,INDIRECT($Q$3),V$5,0)*INDIRECT($P$2),VLOOKUP($P236,INDIRECT($Q$3),V$5,0))</f>
        <v>37.505134841735206</v>
      </c>
      <c r="W236" s="394" cm="1">
        <f t="array" aca="1" ref="W236" ca="1">IF($Q236="Y",VLOOKUP($P236,INDIRECT($Q$3),W$5,0)*INDIRECT($P$2),VLOOKUP($P236,INDIRECT($Q$3),W$5,0))</f>
        <v>39.491083822070124</v>
      </c>
      <c r="X236" s="394" cm="1">
        <f t="array" aca="1" ref="X236" ca="1">IF($Q236="Y",VLOOKUP($P236,INDIRECT($Q$3),X$5,0)*INDIRECT($P$2),VLOOKUP($P236,INDIRECT($Q$3),X$5,0))</f>
        <v>41.561383839572805</v>
      </c>
      <c r="Y236" s="394" cm="1">
        <f t="array" aca="1" ref="Y236" ca="1">IF($Q236="Y",VLOOKUP($P236,INDIRECT($Q$3),Y$5,0)*INDIRECT($P$2),VLOOKUP($P236,INDIRECT($Q$3),Y$5,0))</f>
        <v>44.084221992030677</v>
      </c>
      <c r="Z236" s="394" cm="1">
        <f t="array" aca="1" ref="Z236" ca="1">IF($Q236="Y",VLOOKUP($P236,INDIRECT($Q$3),Z$5,0)*INDIRECT($P$2),VLOOKUP($P236,INDIRECT($Q$3),Z$5,0))</f>
        <v>46.60706014448855</v>
      </c>
      <c r="AA236" s="406" t="str">
        <f t="shared" si="134"/>
        <v>52948C</v>
      </c>
      <c r="AB236" s="406" t="str">
        <f t="shared" si="124"/>
        <v>Y</v>
      </c>
      <c r="AC236" s="412" t="str">
        <f t="shared" si="113"/>
        <v>Public Works Workforce Coord</v>
      </c>
      <c r="AD236" s="406">
        <f t="shared" si="123"/>
        <v>63</v>
      </c>
      <c r="AE236" s="398" t="str">
        <f t="shared" si="135"/>
        <v>N</v>
      </c>
      <c r="AF236" s="403">
        <f t="shared" ca="1" si="125"/>
        <v>33.863999999999997</v>
      </c>
      <c r="AG236" s="403">
        <f t="shared" ca="1" si="130"/>
        <v>35.642000000000003</v>
      </c>
      <c r="AH236" s="403">
        <f t="shared" ca="1" si="126"/>
        <v>37.505000000000003</v>
      </c>
      <c r="AI236" s="403">
        <f t="shared" ca="1" si="127"/>
        <v>39.491</v>
      </c>
      <c r="AJ236" s="403">
        <f t="shared" ca="1" si="128"/>
        <v>41.561</v>
      </c>
      <c r="AK236" s="403">
        <f t="shared" ca="1" si="131"/>
        <v>44.084000000000003</v>
      </c>
      <c r="AL236" s="403">
        <f t="shared" ca="1" si="129"/>
        <v>46.606999999999999</v>
      </c>
      <c r="AM236" s="8"/>
    </row>
    <row r="237" spans="1:39" ht="15" hidden="1" customHeight="1">
      <c r="A237" s="259" t="s">
        <v>16</v>
      </c>
      <c r="B237" s="259" t="s">
        <v>193</v>
      </c>
      <c r="C237" s="259">
        <v>51</v>
      </c>
      <c r="D237" s="260" t="s">
        <v>194</v>
      </c>
      <c r="E237" s="265">
        <v>460</v>
      </c>
      <c r="F237" s="262">
        <v>10</v>
      </c>
      <c r="G237" s="285">
        <f t="shared" ca="1" si="115"/>
        <v>81245.735125750041</v>
      </c>
      <c r="H237" s="285">
        <f t="shared" ca="1" si="116"/>
        <v>85330.337910818082</v>
      </c>
      <c r="I237" s="285">
        <f t="shared" si="117"/>
        <v>89941.7</v>
      </c>
      <c r="J237" s="285">
        <f t="shared" ca="1" si="118"/>
        <v>94555.3224977426</v>
      </c>
      <c r="K237" s="285">
        <f t="shared" ca="1" si="119"/>
        <v>99384.818933139526</v>
      </c>
      <c r="L237" s="285">
        <f t="shared" si="120"/>
        <v>105433</v>
      </c>
      <c r="M237" s="285">
        <f t="shared" ca="1" si="121"/>
        <v>111479.4736243621</v>
      </c>
      <c r="N237" s="285"/>
      <c r="P237" s="409" t="str">
        <f t="shared" si="133"/>
        <v>52780C</v>
      </c>
      <c r="Q237" s="397" t="s">
        <v>826</v>
      </c>
      <c r="R237" s="409" t="str">
        <f t="shared" si="122"/>
        <v>Real Estate Coordinator</v>
      </c>
      <c r="S237" s="397">
        <f t="shared" si="132"/>
        <v>51</v>
      </c>
      <c r="T237" s="394" cm="1">
        <f t="array" aca="1" ref="T237" ca="1">IF($Q237="Y",VLOOKUP($P237,INDIRECT($Q$3),T$5,0)*INDIRECT($P$2),VLOOKUP($P237,INDIRECT($Q$3),T$5,0))</f>
        <v>81245.735125750041</v>
      </c>
      <c r="U237" s="394" cm="1">
        <f t="array" aca="1" ref="U237" ca="1">IF($Q237="Y",VLOOKUP($P237,INDIRECT($Q$3),U$5,0)*INDIRECT($P$2),VLOOKUP($P237,INDIRECT($Q$3),U$5,0))</f>
        <v>85330.337910818082</v>
      </c>
      <c r="V237" s="463">
        <v>89941.7</v>
      </c>
      <c r="W237" s="394" cm="1">
        <f t="array" aca="1" ref="W237" ca="1">IF($Q237="Y",VLOOKUP($P237,INDIRECT($Q$3),W$5,0)*INDIRECT($P$2),VLOOKUP($P237,INDIRECT($Q$3),W$5,0))</f>
        <v>94555.3224977426</v>
      </c>
      <c r="X237" s="394" cm="1">
        <f t="array" aca="1" ref="X237" ca="1">IF($Q237="Y",VLOOKUP($P237,INDIRECT($Q$3),X$5,0)*INDIRECT($P$2),VLOOKUP($P237,INDIRECT($Q$3),X$5,0))</f>
        <v>99384.818933139526</v>
      </c>
      <c r="Y237" s="463">
        <v>105433</v>
      </c>
      <c r="Z237" s="394" cm="1">
        <f t="array" aca="1" ref="Z237" ca="1">IF($Q237="Y",VLOOKUP($P237,INDIRECT($Q$3),Z$5,0)*INDIRECT($P$2),VLOOKUP($P237,INDIRECT($Q$3),Z$5,0))</f>
        <v>111479.4736243621</v>
      </c>
      <c r="AA237" s="406" t="str">
        <f t="shared" si="134"/>
        <v>52780C</v>
      </c>
      <c r="AB237" s="406" t="str">
        <f t="shared" si="124"/>
        <v>Y</v>
      </c>
      <c r="AC237" s="412" t="str">
        <f t="shared" si="113"/>
        <v>Real Estate Coordinator</v>
      </c>
      <c r="AD237" s="406">
        <f t="shared" si="123"/>
        <v>51</v>
      </c>
      <c r="AE237" s="398" t="str">
        <f t="shared" si="135"/>
        <v>E</v>
      </c>
      <c r="AF237" s="403">
        <f t="shared" ca="1" si="125"/>
        <v>39.061</v>
      </c>
      <c r="AG237" s="403">
        <f t="shared" ca="1" si="130"/>
        <v>41.024999999999999</v>
      </c>
      <c r="AH237" s="403">
        <f t="shared" si="126"/>
        <v>43.241999999999997</v>
      </c>
      <c r="AI237" s="403">
        <f t="shared" ca="1" si="127"/>
        <v>45.46</v>
      </c>
      <c r="AJ237" s="403">
        <f t="shared" ca="1" si="128"/>
        <v>47.781999999999996</v>
      </c>
      <c r="AK237" s="403">
        <f t="shared" si="131"/>
        <v>50.689</v>
      </c>
      <c r="AL237" s="403">
        <f t="shared" ca="1" si="129"/>
        <v>53.595999999999997</v>
      </c>
    </row>
    <row r="238" spans="1:39" ht="15" hidden="1" customHeight="1">
      <c r="A238" s="272" t="s">
        <v>91</v>
      </c>
      <c r="B238" s="272" t="s">
        <v>646</v>
      </c>
      <c r="C238" s="272">
        <v>63</v>
      </c>
      <c r="D238" s="273" t="s">
        <v>642</v>
      </c>
      <c r="E238" s="265">
        <v>385</v>
      </c>
      <c r="F238" s="262">
        <v>8</v>
      </c>
      <c r="G238" s="285">
        <f t="shared" ca="1" si="115"/>
        <v>33.863936675010684</v>
      </c>
      <c r="H238" s="285">
        <f t="shared" ca="1" si="116"/>
        <v>35.642012810258542</v>
      </c>
      <c r="I238" s="285">
        <f t="shared" ca="1" si="117"/>
        <v>37.505134841735206</v>
      </c>
      <c r="J238" s="285">
        <f t="shared" ca="1" si="118"/>
        <v>39.491083822070124</v>
      </c>
      <c r="K238" s="285">
        <f t="shared" ca="1" si="119"/>
        <v>41.561383839572805</v>
      </c>
      <c r="L238" s="285">
        <f t="shared" ca="1" si="120"/>
        <v>44.084221992030677</v>
      </c>
      <c r="M238" s="285">
        <f t="shared" ca="1" si="121"/>
        <v>46.60706014448855</v>
      </c>
      <c r="N238" s="285"/>
      <c r="P238" s="409" t="str">
        <f t="shared" si="133"/>
        <v>08700C</v>
      </c>
      <c r="Q238" s="397" t="s">
        <v>826</v>
      </c>
      <c r="R238" s="409" t="str">
        <f t="shared" si="122"/>
        <v>Records Management Specialist</v>
      </c>
      <c r="S238" s="397">
        <f t="shared" si="132"/>
        <v>63</v>
      </c>
      <c r="T238" s="394" cm="1">
        <f t="array" aca="1" ref="T238" ca="1">IF($Q238="Y",VLOOKUP($P238,INDIRECT($Q$3),T$5,0)*INDIRECT($P$2),VLOOKUP($P238,INDIRECT($Q$3),T$5,0))</f>
        <v>33.863936675010684</v>
      </c>
      <c r="U238" s="394" cm="1">
        <f t="array" aca="1" ref="U238" ca="1">IF($Q238="Y",VLOOKUP($P238,INDIRECT($Q$3),U$5,0)*INDIRECT($P$2),VLOOKUP($P238,INDIRECT($Q$3),U$5,0))</f>
        <v>35.642012810258542</v>
      </c>
      <c r="V238" s="394" cm="1">
        <f t="array" aca="1" ref="V238" ca="1">IF($Q238="Y",VLOOKUP($P238,INDIRECT($Q$3),V$5,0)*INDIRECT($P$2),VLOOKUP($P238,INDIRECT($Q$3),V$5,0))</f>
        <v>37.505134841735206</v>
      </c>
      <c r="W238" s="394" cm="1">
        <f t="array" aca="1" ref="W238" ca="1">IF($Q238="Y",VLOOKUP($P238,INDIRECT($Q$3),W$5,0)*INDIRECT($P$2),VLOOKUP($P238,INDIRECT($Q$3),W$5,0))</f>
        <v>39.491083822070124</v>
      </c>
      <c r="X238" s="394" cm="1">
        <f t="array" aca="1" ref="X238" ca="1">IF($Q238="Y",VLOOKUP($P238,INDIRECT($Q$3),X$5,0)*INDIRECT($P$2),VLOOKUP($P238,INDIRECT($Q$3),X$5,0))</f>
        <v>41.561383839572805</v>
      </c>
      <c r="Y238" s="394" cm="1">
        <f t="array" aca="1" ref="Y238" ca="1">IF($Q238="Y",VLOOKUP($P238,INDIRECT($Q$3),Y$5,0)*INDIRECT($P$2),VLOOKUP($P238,INDIRECT($Q$3),Y$5,0))</f>
        <v>44.084221992030677</v>
      </c>
      <c r="Z238" s="394" cm="1">
        <f t="array" aca="1" ref="Z238" ca="1">IF($Q238="Y",VLOOKUP($P238,INDIRECT($Q$3),Z$5,0)*INDIRECT($P$2),VLOOKUP($P238,INDIRECT($Q$3),Z$5,0))</f>
        <v>46.60706014448855</v>
      </c>
      <c r="AA238" s="406" t="str">
        <f t="shared" si="134"/>
        <v>08700C</v>
      </c>
      <c r="AB238" s="406" t="str">
        <f t="shared" ref="AB238:AB269" si="136">Q238</f>
        <v>Y</v>
      </c>
      <c r="AC238" s="412" t="str">
        <f t="shared" si="113"/>
        <v>Records Management Specialist</v>
      </c>
      <c r="AD238" s="406">
        <f t="shared" si="123"/>
        <v>63</v>
      </c>
      <c r="AE238" s="398" t="str">
        <f t="shared" si="135"/>
        <v>N</v>
      </c>
      <c r="AF238" s="403">
        <f t="shared" ref="AF238:AF271" ca="1" si="137">IF($AE238="N",ROUND(T238,3),IF($AE238="E",ROUNDUP(T238/2080,3),"check"))</f>
        <v>33.863999999999997</v>
      </c>
      <c r="AG238" s="403">
        <f t="shared" ca="1" si="130"/>
        <v>35.642000000000003</v>
      </c>
      <c r="AH238" s="403">
        <f t="shared" ref="AH238:AH271" ca="1" si="138">IF($AE238="N",ROUND(V238,3),IF($AE238="E",ROUNDUP(V238/2080,3),"check"))</f>
        <v>37.505000000000003</v>
      </c>
      <c r="AI238" s="403">
        <f t="shared" ref="AI238:AI271" ca="1" si="139">IF($AE238="N",ROUND(W238,3),IF($AE238="E",ROUNDUP(W238/2080,3),"check"))</f>
        <v>39.491</v>
      </c>
      <c r="AJ238" s="403">
        <f t="shared" ref="AJ238:AJ271" ca="1" si="140">IF($AE238="N",ROUND(X238,3),IF($AE238="E",ROUNDUP(X238/2080,3),"check"))</f>
        <v>41.561</v>
      </c>
      <c r="AK238" s="403">
        <f t="shared" ca="1" si="131"/>
        <v>44.084000000000003</v>
      </c>
      <c r="AL238" s="403">
        <f t="shared" ref="AL238:AL271" ca="1" si="141">IF($AE238="N",ROUND(Z238,3),IF($AE238="E",ROUNDUP(Z238/2080,3),"check"))</f>
        <v>46.606999999999999</v>
      </c>
    </row>
    <row r="239" spans="1:39" ht="15" hidden="1" customHeight="1">
      <c r="A239" s="272" t="s">
        <v>91</v>
      </c>
      <c r="B239" s="272" t="s">
        <v>917</v>
      </c>
      <c r="C239" s="272" t="s">
        <v>274</v>
      </c>
      <c r="D239" s="273" t="s">
        <v>918</v>
      </c>
      <c r="E239" s="265">
        <v>328</v>
      </c>
      <c r="F239" s="262">
        <v>7</v>
      </c>
      <c r="G239" s="285">
        <f t="shared" ca="1" si="115"/>
        <v>28.067048953164598</v>
      </c>
      <c r="H239" s="285">
        <f t="shared" ca="1" si="116"/>
        <v>29.84546872980253</v>
      </c>
      <c r="I239" s="285">
        <f t="shared" ca="1" si="117"/>
        <v>31.41854158084281</v>
      </c>
      <c r="J239" s="285">
        <f t="shared" ca="1" si="118"/>
        <v>33.157356820703868</v>
      </c>
      <c r="K239" s="285">
        <f t="shared" ca="1" si="119"/>
        <v>34.937607657770151</v>
      </c>
      <c r="L239" s="285">
        <f t="shared" ca="1" si="120"/>
        <v>37.058298688908252</v>
      </c>
      <c r="M239" s="285">
        <f t="shared" ca="1" si="121"/>
        <v>39.178989720046367</v>
      </c>
      <c r="N239" s="285"/>
      <c r="P239" s="409" t="str">
        <f t="shared" si="133"/>
        <v>53053C</v>
      </c>
      <c r="Q239" s="397" t="s">
        <v>826</v>
      </c>
      <c r="R239" s="409" t="str">
        <f t="shared" si="122"/>
        <v>Recycling Services Program Assistant</v>
      </c>
      <c r="S239" s="397" t="str">
        <f t="shared" si="132"/>
        <v>07</v>
      </c>
      <c r="T239" s="394" cm="1">
        <f t="array" aca="1" ref="T239" ca="1">IF($Q239="Y",VLOOKUP($P239,INDIRECT($Q$3),T$5,0)*INDIRECT($P$2),VLOOKUP($P239,INDIRECT($Q$3),T$5,0))</f>
        <v>28.067048953164598</v>
      </c>
      <c r="U239" s="394" cm="1">
        <f t="array" aca="1" ref="U239" ca="1">IF($Q239="Y",VLOOKUP($P239,INDIRECT($Q$3),U$5,0)*INDIRECT($P$2),VLOOKUP($P239,INDIRECT($Q$3),U$5,0))</f>
        <v>29.84546872980253</v>
      </c>
      <c r="V239" s="394" cm="1">
        <f t="array" aca="1" ref="V239" ca="1">IF($Q239="Y",VLOOKUP($P239,INDIRECT($Q$3),V$5,0)*INDIRECT($P$2),VLOOKUP($P239,INDIRECT($Q$3),V$5,0))</f>
        <v>31.41854158084281</v>
      </c>
      <c r="W239" s="394" cm="1">
        <f t="array" aca="1" ref="W239" ca="1">IF($Q239="Y",VLOOKUP($P239,INDIRECT($Q$3),W$5,0)*INDIRECT($P$2),VLOOKUP($P239,INDIRECT($Q$3),W$5,0))</f>
        <v>33.157356820703868</v>
      </c>
      <c r="X239" s="394" cm="1">
        <f t="array" aca="1" ref="X239" ca="1">IF($Q239="Y",VLOOKUP($P239,INDIRECT($Q$3),X$5,0)*INDIRECT($P$2),VLOOKUP($P239,INDIRECT($Q$3),X$5,0))</f>
        <v>34.937607657770151</v>
      </c>
      <c r="Y239" s="394" cm="1">
        <f t="array" aca="1" ref="Y239" ca="1">IF($Q239="Y",VLOOKUP($P239,INDIRECT($Q$3),Y$5,0)*INDIRECT($P$2),VLOOKUP($P239,INDIRECT($Q$3),Y$5,0))</f>
        <v>37.058298688908252</v>
      </c>
      <c r="Z239" s="394" cm="1">
        <f t="array" aca="1" ref="Z239" ca="1">IF($Q239="Y",VLOOKUP($P239,INDIRECT($Q$3),Z$5,0)*INDIRECT($P$2),VLOOKUP($P239,INDIRECT($Q$3),Z$5,0))</f>
        <v>39.178989720046367</v>
      </c>
      <c r="AA239" s="406" t="str">
        <f t="shared" si="134"/>
        <v>53053C</v>
      </c>
      <c r="AB239" s="406" t="str">
        <f t="shared" si="136"/>
        <v>Y</v>
      </c>
      <c r="AC239" s="412" t="str">
        <f t="shared" si="113"/>
        <v>Recycling Services Program Assistant</v>
      </c>
      <c r="AD239" s="406" t="str">
        <f t="shared" si="123"/>
        <v>07</v>
      </c>
      <c r="AE239" s="398" t="str">
        <f t="shared" si="135"/>
        <v>N</v>
      </c>
      <c r="AF239" s="403">
        <f t="shared" ca="1" si="137"/>
        <v>28.067</v>
      </c>
      <c r="AG239" s="403">
        <f t="shared" ref="AG239:AG272" ca="1" si="142">IF($AE239="N",ROUND(U239,3),IF($AE239="E",ROUNDUP(U239/2080,3),"check"))</f>
        <v>29.844999999999999</v>
      </c>
      <c r="AH239" s="403">
        <f t="shared" ca="1" si="138"/>
        <v>31.419</v>
      </c>
      <c r="AI239" s="403">
        <f t="shared" ca="1" si="139"/>
        <v>33.156999999999996</v>
      </c>
      <c r="AJ239" s="403">
        <f t="shared" ca="1" si="140"/>
        <v>34.938000000000002</v>
      </c>
      <c r="AK239" s="403">
        <f t="shared" ref="AK239:AK272" ca="1" si="143">IF($AE239="N",ROUND(Y239,3),IF($AE239="E",ROUNDUP(Y239/2080,3),"check"))</f>
        <v>37.058</v>
      </c>
      <c r="AL239" s="403">
        <f t="shared" ca="1" si="141"/>
        <v>39.179000000000002</v>
      </c>
    </row>
    <row r="240" spans="1:39" ht="15" hidden="1" customHeight="1">
      <c r="A240" s="259" t="s">
        <v>16</v>
      </c>
      <c r="B240" s="259" t="s">
        <v>195</v>
      </c>
      <c r="C240" s="259">
        <v>168</v>
      </c>
      <c r="D240" s="260" t="s">
        <v>196</v>
      </c>
      <c r="E240" s="265">
        <v>385</v>
      </c>
      <c r="F240" s="262">
        <v>8</v>
      </c>
      <c r="G240" s="285">
        <f t="shared" ca="1" si="115"/>
        <v>81625.166098404588</v>
      </c>
      <c r="H240" s="285">
        <f t="shared" ca="1" si="116"/>
        <v>85919.668833072705</v>
      </c>
      <c r="I240" s="285">
        <f t="shared" ca="1" si="117"/>
        <v>90442.069009793326</v>
      </c>
      <c r="J240" s="285">
        <f t="shared" ca="1" si="118"/>
        <v>96364.194465364824</v>
      </c>
      <c r="K240" s="285">
        <f t="shared" ca="1" si="119"/>
        <v>0</v>
      </c>
      <c r="L240" s="285">
        <f t="shared" ca="1" si="120"/>
        <v>0</v>
      </c>
      <c r="M240" s="285">
        <f t="shared" ca="1" si="121"/>
        <v>0</v>
      </c>
      <c r="N240" s="285"/>
      <c r="P240" s="409" t="str">
        <f t="shared" si="133"/>
        <v>08840C</v>
      </c>
      <c r="Q240" s="397" t="s">
        <v>826</v>
      </c>
      <c r="R240" s="409" t="str">
        <f t="shared" si="122"/>
        <v>Registered Professional Nurse</v>
      </c>
      <c r="S240" s="397">
        <f t="shared" si="132"/>
        <v>168</v>
      </c>
      <c r="T240" s="394" cm="1">
        <f t="array" aca="1" ref="T240" ca="1">IF($Q240="Y",VLOOKUP($P240,INDIRECT($Q$3),T$5,0)*INDIRECT($P$2),VLOOKUP($P240,INDIRECT($Q$3),T$5,0))</f>
        <v>81625.166098404588</v>
      </c>
      <c r="U240" s="394" cm="1">
        <f t="array" aca="1" ref="U240" ca="1">IF($Q240="Y",VLOOKUP($P240,INDIRECT($Q$3),U$5,0)*INDIRECT($P$2),VLOOKUP($P240,INDIRECT($Q$3),U$5,0))</f>
        <v>85919.668833072705</v>
      </c>
      <c r="V240" s="394" cm="1">
        <f t="array" aca="1" ref="V240" ca="1">IF($Q240="Y",VLOOKUP($P240,INDIRECT($Q$3),V$5,0)*INDIRECT($P$2),VLOOKUP($P240,INDIRECT($Q$3),V$5,0))</f>
        <v>90442.069009793326</v>
      </c>
      <c r="W240" s="394" cm="1">
        <f t="array" aca="1" ref="W240" ca="1">IF($Q240="Y",VLOOKUP($P240,INDIRECT($Q$3),W$5,0)*INDIRECT($P$2),VLOOKUP($P240,INDIRECT($Q$3),W$5,0))</f>
        <v>96364.194465364824</v>
      </c>
      <c r="X240" s="394" cm="1">
        <f t="array" aca="1" ref="X240" ca="1">IF($Q240="Y",VLOOKUP($P240,INDIRECT($Q$3),X$5,0)*INDIRECT($P$2),VLOOKUP($P240,INDIRECT($Q$3),X$5,0))</f>
        <v>0</v>
      </c>
      <c r="Y240" s="394" cm="1">
        <f t="array" aca="1" ref="Y240" ca="1">IF($Q240="Y",VLOOKUP($P240,INDIRECT($Q$3),Y$5,0)*INDIRECT($P$2),VLOOKUP($P240,INDIRECT($Q$3),Y$5,0))</f>
        <v>0</v>
      </c>
      <c r="Z240" s="394" cm="1">
        <f t="array" aca="1" ref="Z240" ca="1">IF($Q240="Y",VLOOKUP($P240,INDIRECT($Q$3),Z$5,0)*INDIRECT($P$2),VLOOKUP($P240,INDIRECT($Q$3),Z$5,0))</f>
        <v>0</v>
      </c>
      <c r="AA240" s="406" t="str">
        <f t="shared" si="134"/>
        <v>08840C</v>
      </c>
      <c r="AB240" s="406" t="str">
        <f t="shared" si="136"/>
        <v>Y</v>
      </c>
      <c r="AC240" s="412" t="str">
        <f t="shared" si="113"/>
        <v>Registered Professional Nurse</v>
      </c>
      <c r="AD240" s="406">
        <f t="shared" si="123"/>
        <v>168</v>
      </c>
      <c r="AE240" s="398" t="str">
        <f t="shared" si="135"/>
        <v>E</v>
      </c>
      <c r="AF240" s="403">
        <f t="shared" ca="1" si="137"/>
        <v>39.242999999999995</v>
      </c>
      <c r="AG240" s="403">
        <f t="shared" ca="1" si="142"/>
        <v>41.308</v>
      </c>
      <c r="AH240" s="403">
        <f t="shared" ca="1" si="138"/>
        <v>43.481999999999999</v>
      </c>
      <c r="AI240" s="403">
        <f t="shared" ca="1" si="139"/>
        <v>46.329000000000001</v>
      </c>
      <c r="AJ240" s="403">
        <f t="shared" ca="1" si="140"/>
        <v>0</v>
      </c>
      <c r="AK240" s="403">
        <f t="shared" ca="1" si="143"/>
        <v>0</v>
      </c>
      <c r="AL240" s="403">
        <f t="shared" ca="1" si="141"/>
        <v>0</v>
      </c>
    </row>
    <row r="241" spans="1:39" ht="15" hidden="1" customHeight="1">
      <c r="A241" s="259" t="s">
        <v>16</v>
      </c>
      <c r="B241" s="259" t="s">
        <v>1047</v>
      </c>
      <c r="C241" s="259">
        <v>40</v>
      </c>
      <c r="D241" s="260" t="s">
        <v>647</v>
      </c>
      <c r="E241" s="265">
        <v>410</v>
      </c>
      <c r="F241" s="262">
        <v>9</v>
      </c>
      <c r="G241" s="285">
        <f t="shared" ca="1" si="115"/>
        <v>71719.099391171665</v>
      </c>
      <c r="H241" s="285">
        <f t="shared" ca="1" si="116"/>
        <v>75535.909830873512</v>
      </c>
      <c r="I241" s="285">
        <f t="shared" ca="1" si="117"/>
        <v>79752.869752156999</v>
      </c>
      <c r="J241" s="285">
        <f t="shared" ca="1" si="118"/>
        <v>84102.186809655948</v>
      </c>
      <c r="K241" s="285">
        <f t="shared" ca="1" si="119"/>
        <v>88534.61183640646</v>
      </c>
      <c r="L241" s="285">
        <f t="shared" ca="1" si="120"/>
        <v>93831.214183151038</v>
      </c>
      <c r="M241" s="285">
        <f t="shared" ca="1" si="121"/>
        <v>99127.816529895703</v>
      </c>
      <c r="N241" s="285"/>
      <c r="P241" s="409" t="str">
        <f t="shared" si="133"/>
        <v>52972C</v>
      </c>
      <c r="Q241" s="397" t="s">
        <v>826</v>
      </c>
      <c r="R241" s="409" t="str">
        <f t="shared" si="122"/>
        <v>Rental Housing Liaison</v>
      </c>
      <c r="S241" s="397">
        <f t="shared" si="132"/>
        <v>40</v>
      </c>
      <c r="T241" s="394" cm="1">
        <f t="array" aca="1" ref="T241" ca="1">IF($Q241="Y",VLOOKUP($P241,INDIRECT($Q$3),T$5,0)*INDIRECT($P$2),VLOOKUP($P241,INDIRECT($Q$3),T$5,0))</f>
        <v>71719.099391171665</v>
      </c>
      <c r="U241" s="394" cm="1">
        <f t="array" aca="1" ref="U241" ca="1">IF($Q241="Y",VLOOKUP($P241,INDIRECT($Q$3),U$5,0)*INDIRECT($P$2),VLOOKUP($P241,INDIRECT($Q$3),U$5,0))</f>
        <v>75535.909830873512</v>
      </c>
      <c r="V241" s="394" cm="1">
        <f t="array" aca="1" ref="V241" ca="1">IF($Q241="Y",VLOOKUP($P241,INDIRECT($Q$3),V$5,0)*INDIRECT($P$2),VLOOKUP($P241,INDIRECT($Q$3),V$5,0))</f>
        <v>79752.869752156999</v>
      </c>
      <c r="W241" s="394" cm="1">
        <f t="array" aca="1" ref="W241" ca="1">IF($Q241="Y",VLOOKUP($P241,INDIRECT($Q$3),W$5,0)*INDIRECT($P$2),VLOOKUP($P241,INDIRECT($Q$3),W$5,0))</f>
        <v>84102.186809655948</v>
      </c>
      <c r="X241" s="394" cm="1">
        <f t="array" aca="1" ref="X241" ca="1">IF($Q241="Y",VLOOKUP($P241,INDIRECT($Q$3),X$5,0)*INDIRECT($P$2),VLOOKUP($P241,INDIRECT($Q$3),X$5,0))</f>
        <v>88534.61183640646</v>
      </c>
      <c r="Y241" s="394" cm="1">
        <f t="array" aca="1" ref="Y241" ca="1">IF($Q241="Y",VLOOKUP($P241,INDIRECT($Q$3),Y$5,0)*INDIRECT($P$2),VLOOKUP($P241,INDIRECT($Q$3),Y$5,0))</f>
        <v>93831.214183151038</v>
      </c>
      <c r="Z241" s="394" cm="1">
        <f t="array" aca="1" ref="Z241" ca="1">IF($Q241="Y",VLOOKUP($P241,INDIRECT($Q$3),Z$5,0)*INDIRECT($P$2),VLOOKUP($P241,INDIRECT($Q$3),Z$5,0))</f>
        <v>99127.816529895703</v>
      </c>
      <c r="AA241" s="406" t="str">
        <f t="shared" si="134"/>
        <v>52972C</v>
      </c>
      <c r="AB241" s="406" t="str">
        <f t="shared" si="136"/>
        <v>Y</v>
      </c>
      <c r="AC241" s="412" t="str">
        <f t="shared" si="113"/>
        <v>Rental Housing Liaison</v>
      </c>
      <c r="AD241" s="406">
        <f t="shared" si="123"/>
        <v>40</v>
      </c>
      <c r="AE241" s="398" t="str">
        <f t="shared" si="135"/>
        <v>E</v>
      </c>
      <c r="AF241" s="403">
        <f t="shared" ca="1" si="137"/>
        <v>34.480999999999995</v>
      </c>
      <c r="AG241" s="403">
        <f t="shared" ca="1" si="142"/>
        <v>36.315999999999995</v>
      </c>
      <c r="AH241" s="403">
        <f t="shared" ca="1" si="138"/>
        <v>38.342999999999996</v>
      </c>
      <c r="AI241" s="403">
        <f t="shared" ca="1" si="139"/>
        <v>40.433999999999997</v>
      </c>
      <c r="AJ241" s="403">
        <f t="shared" ca="1" si="140"/>
        <v>42.564999999999998</v>
      </c>
      <c r="AK241" s="403">
        <f t="shared" ca="1" si="143"/>
        <v>45.111999999999995</v>
      </c>
      <c r="AL241" s="403">
        <f t="shared" ca="1" si="141"/>
        <v>47.657999999999994</v>
      </c>
    </row>
    <row r="242" spans="1:39" ht="15" hidden="1" customHeight="1">
      <c r="A242" s="259" t="s">
        <v>16</v>
      </c>
      <c r="B242" s="259" t="s">
        <v>987</v>
      </c>
      <c r="C242" s="259" t="s">
        <v>989</v>
      </c>
      <c r="D242" s="260" t="s">
        <v>988</v>
      </c>
      <c r="E242" s="265">
        <v>410</v>
      </c>
      <c r="F242" s="262">
        <v>9</v>
      </c>
      <c r="G242" s="285">
        <f t="shared" ca="1" si="115"/>
        <v>73169.474391171665</v>
      </c>
      <c r="H242" s="285">
        <f t="shared" ca="1" si="116"/>
        <v>76986.284830873497</v>
      </c>
      <c r="I242" s="285">
        <f t="shared" ca="1" si="117"/>
        <v>81203.244752156999</v>
      </c>
      <c r="J242" s="285">
        <f t="shared" ca="1" si="118"/>
        <v>85552.561809655948</v>
      </c>
      <c r="K242" s="285">
        <f t="shared" ca="1" si="119"/>
        <v>89984.98683640646</v>
      </c>
      <c r="L242" s="285">
        <f t="shared" ca="1" si="120"/>
        <v>95281.589183151038</v>
      </c>
      <c r="M242" s="285">
        <f t="shared" ca="1" si="121"/>
        <v>100578.1915298957</v>
      </c>
      <c r="N242" s="285"/>
      <c r="P242" s="409" t="str">
        <f t="shared" si="133"/>
        <v>53080C</v>
      </c>
      <c r="Q242" s="397" t="s">
        <v>826</v>
      </c>
      <c r="R242" s="409" t="str">
        <f t="shared" si="122"/>
        <v>Rental Housing Liaison - Bilingual</v>
      </c>
      <c r="S242" s="397" t="str">
        <f t="shared" si="132"/>
        <v>174</v>
      </c>
      <c r="T242" s="394" cm="1">
        <f t="array" aca="1" ref="T242" ca="1">IF($Q242="Y",VLOOKUP($P242,INDIRECT($Q$3),T$5,0)*INDIRECT($P$2),VLOOKUP($P242,INDIRECT($Q$3),T$5,0))</f>
        <v>73169.474391171665</v>
      </c>
      <c r="U242" s="394" cm="1">
        <f t="array" aca="1" ref="U242" ca="1">IF($Q242="Y",VLOOKUP($P242,INDIRECT($Q$3),U$5,0)*INDIRECT($P$2),VLOOKUP($P242,INDIRECT($Q$3),U$5,0))</f>
        <v>76986.284830873497</v>
      </c>
      <c r="V242" s="394" cm="1">
        <f t="array" aca="1" ref="V242" ca="1">IF($Q242="Y",VLOOKUP($P242,INDIRECT($Q$3),V$5,0)*INDIRECT($P$2),VLOOKUP($P242,INDIRECT($Q$3),V$5,0))</f>
        <v>81203.244752156999</v>
      </c>
      <c r="W242" s="394" cm="1">
        <f t="array" aca="1" ref="W242" ca="1">IF($Q242="Y",VLOOKUP($P242,INDIRECT($Q$3),W$5,0)*INDIRECT($P$2),VLOOKUP($P242,INDIRECT($Q$3),W$5,0))</f>
        <v>85552.561809655948</v>
      </c>
      <c r="X242" s="394" cm="1">
        <f t="array" aca="1" ref="X242" ca="1">IF($Q242="Y",VLOOKUP($P242,INDIRECT($Q$3),X$5,0)*INDIRECT($P$2),VLOOKUP($P242,INDIRECT($Q$3),X$5,0))</f>
        <v>89984.98683640646</v>
      </c>
      <c r="Y242" s="394" cm="1">
        <f t="array" aca="1" ref="Y242" ca="1">IF($Q242="Y",VLOOKUP($P242,INDIRECT($Q$3),Y$5,0)*INDIRECT($P$2),VLOOKUP($P242,INDIRECT($Q$3),Y$5,0))</f>
        <v>95281.589183151038</v>
      </c>
      <c r="Z242" s="394" cm="1">
        <f t="array" aca="1" ref="Z242" ca="1">IF($Q242="Y",VLOOKUP($P242,INDIRECT($Q$3),Z$5,0)*INDIRECT($P$2),VLOOKUP($P242,INDIRECT($Q$3),Z$5,0))</f>
        <v>100578.1915298957</v>
      </c>
      <c r="AA242" s="406" t="str">
        <f t="shared" si="134"/>
        <v>53080C</v>
      </c>
      <c r="AB242" s="406" t="str">
        <f t="shared" si="136"/>
        <v>Y</v>
      </c>
      <c r="AC242" s="412" t="str">
        <f t="shared" si="113"/>
        <v>Rental Housing Liaison - Bilingual</v>
      </c>
      <c r="AD242" s="406" t="str">
        <f t="shared" si="123"/>
        <v>174</v>
      </c>
      <c r="AE242" s="398" t="str">
        <f t="shared" si="135"/>
        <v>E</v>
      </c>
      <c r="AF242" s="403">
        <f t="shared" ca="1" si="137"/>
        <v>35.177999999999997</v>
      </c>
      <c r="AG242" s="403">
        <f t="shared" ca="1" si="142"/>
        <v>37.012999999999998</v>
      </c>
      <c r="AH242" s="403">
        <f t="shared" ca="1" si="138"/>
        <v>39.040999999999997</v>
      </c>
      <c r="AI242" s="403">
        <f t="shared" ca="1" si="139"/>
        <v>41.131999999999998</v>
      </c>
      <c r="AJ242" s="403">
        <f t="shared" ca="1" si="140"/>
        <v>43.262999999999998</v>
      </c>
      <c r="AK242" s="403">
        <f t="shared" ca="1" si="143"/>
        <v>45.808999999999997</v>
      </c>
      <c r="AL242" s="403">
        <f t="shared" ca="1" si="141"/>
        <v>48.354999999999997</v>
      </c>
    </row>
    <row r="243" spans="1:39" ht="15" hidden="1" customHeight="1">
      <c r="A243" s="259" t="s">
        <v>16</v>
      </c>
      <c r="B243" s="259" t="s">
        <v>493</v>
      </c>
      <c r="C243" s="259">
        <v>45</v>
      </c>
      <c r="D243" s="260" t="s">
        <v>491</v>
      </c>
      <c r="E243" s="265">
        <v>430</v>
      </c>
      <c r="F243" s="262">
        <v>9</v>
      </c>
      <c r="G243" s="285">
        <f t="shared" ca="1" si="115"/>
        <v>75625.173945995557</v>
      </c>
      <c r="H243" s="285">
        <f t="shared" ca="1" si="116"/>
        <v>79623.590688876764</v>
      </c>
      <c r="I243" s="285">
        <f t="shared" ca="1" si="117"/>
        <v>84145.279830749336</v>
      </c>
      <c r="J243" s="285">
        <f t="shared" ca="1" si="118"/>
        <v>88620.797878593308</v>
      </c>
      <c r="K243" s="285">
        <f t="shared" ca="1" si="119"/>
        <v>93367.186344738642</v>
      </c>
      <c r="L243" s="285">
        <f t="shared" ca="1" si="120"/>
        <v>98914.506399604405</v>
      </c>
      <c r="M243" s="285">
        <f t="shared" ca="1" si="121"/>
        <v>104461.82645447014</v>
      </c>
      <c r="N243" s="285"/>
      <c r="P243" s="409" t="str">
        <f t="shared" si="133"/>
        <v>08859C</v>
      </c>
      <c r="Q243" s="397" t="s">
        <v>826</v>
      </c>
      <c r="R243" s="409" t="str">
        <f t="shared" si="122"/>
        <v>Rental Licenses Operations Analyst</v>
      </c>
      <c r="S243" s="397">
        <f t="shared" si="132"/>
        <v>45</v>
      </c>
      <c r="T243" s="394" cm="1">
        <f t="array" aca="1" ref="T243" ca="1">IF($Q243="Y",VLOOKUP($P243,INDIRECT($Q$3),T$5,0)*INDIRECT($P$2),VLOOKUP($P243,INDIRECT($Q$3),T$5,0))</f>
        <v>75625.173945995557</v>
      </c>
      <c r="U243" s="394" cm="1">
        <f t="array" aca="1" ref="U243" ca="1">IF($Q243="Y",VLOOKUP($P243,INDIRECT($Q$3),U$5,0)*INDIRECT($P$2),VLOOKUP($P243,INDIRECT($Q$3),U$5,0))</f>
        <v>79623.590688876764</v>
      </c>
      <c r="V243" s="394" cm="1">
        <f t="array" aca="1" ref="V243" ca="1">IF($Q243="Y",VLOOKUP($P243,INDIRECT($Q$3),V$5,0)*INDIRECT($P$2),VLOOKUP($P243,INDIRECT($Q$3),V$5,0))</f>
        <v>84145.279830749336</v>
      </c>
      <c r="W243" s="394" cm="1">
        <f t="array" aca="1" ref="W243" ca="1">IF($Q243="Y",VLOOKUP($P243,INDIRECT($Q$3),W$5,0)*INDIRECT($P$2),VLOOKUP($P243,INDIRECT($Q$3),W$5,0))</f>
        <v>88620.797878593308</v>
      </c>
      <c r="X243" s="394" cm="1">
        <f t="array" aca="1" ref="X243" ca="1">IF($Q243="Y",VLOOKUP($P243,INDIRECT($Q$3),X$5,0)*INDIRECT($P$2),VLOOKUP($P243,INDIRECT($Q$3),X$5,0))</f>
        <v>93367.186344738642</v>
      </c>
      <c r="Y243" s="394" cm="1">
        <f t="array" aca="1" ref="Y243" ca="1">IF($Q243="Y",VLOOKUP($P243,INDIRECT($Q$3),Y$5,0)*INDIRECT($P$2),VLOOKUP($P243,INDIRECT($Q$3),Y$5,0))</f>
        <v>98914.506399604405</v>
      </c>
      <c r="Z243" s="394" cm="1">
        <f t="array" aca="1" ref="Z243" ca="1">IF($Q243="Y",VLOOKUP($P243,INDIRECT($Q$3),Z$5,0)*INDIRECT($P$2),VLOOKUP($P243,INDIRECT($Q$3),Z$5,0))</f>
        <v>104461.82645447014</v>
      </c>
      <c r="AA243" s="406" t="str">
        <f t="shared" si="134"/>
        <v>08859C</v>
      </c>
      <c r="AB243" s="406" t="str">
        <f t="shared" si="136"/>
        <v>Y</v>
      </c>
      <c r="AC243" s="412" t="str">
        <f t="shared" si="113"/>
        <v>Rental Licenses Operations Analyst</v>
      </c>
      <c r="AD243" s="406">
        <f t="shared" si="123"/>
        <v>45</v>
      </c>
      <c r="AE243" s="398" t="str">
        <f t="shared" si="135"/>
        <v>E</v>
      </c>
      <c r="AF243" s="403">
        <f t="shared" ca="1" si="137"/>
        <v>36.358999999999995</v>
      </c>
      <c r="AG243" s="403">
        <f t="shared" ca="1" si="142"/>
        <v>38.280999999999999</v>
      </c>
      <c r="AH243" s="403">
        <f t="shared" ca="1" si="138"/>
        <v>40.454999999999998</v>
      </c>
      <c r="AI243" s="403">
        <f t="shared" ca="1" si="139"/>
        <v>42.606999999999999</v>
      </c>
      <c r="AJ243" s="403">
        <f t="shared" ca="1" si="140"/>
        <v>44.888999999999996</v>
      </c>
      <c r="AK243" s="403">
        <f t="shared" ca="1" si="143"/>
        <v>47.555999999999997</v>
      </c>
      <c r="AL243" s="403">
        <f t="shared" ca="1" si="141"/>
        <v>50.222999999999999</v>
      </c>
    </row>
    <row r="244" spans="1:39" ht="15" hidden="1" customHeight="1">
      <c r="A244" s="259" t="s">
        <v>16</v>
      </c>
      <c r="B244" s="259" t="s">
        <v>445</v>
      </c>
      <c r="C244" s="259">
        <v>29</v>
      </c>
      <c r="D244" s="260" t="s">
        <v>447</v>
      </c>
      <c r="E244" s="265">
        <v>383</v>
      </c>
      <c r="F244" s="262">
        <v>8</v>
      </c>
      <c r="G244" s="285">
        <f t="shared" ca="1" si="115"/>
        <v>66489.453474193098</v>
      </c>
      <c r="H244" s="285">
        <f t="shared" ca="1" si="116"/>
        <v>70136.969902456549</v>
      </c>
      <c r="I244" s="285">
        <f t="shared" ca="1" si="117"/>
        <v>73781.408257784758</v>
      </c>
      <c r="J244" s="285">
        <f t="shared" ca="1" si="118"/>
        <v>77644.389791515219</v>
      </c>
      <c r="K244" s="285">
        <f t="shared" ca="1" si="119"/>
        <v>81772.085597676676</v>
      </c>
      <c r="L244" s="285">
        <f t="shared" ca="1" si="120"/>
        <v>86895.441505419934</v>
      </c>
      <c r="M244" s="285">
        <f t="shared" ca="1" si="121"/>
        <v>92018.797413163164</v>
      </c>
      <c r="N244" s="285"/>
      <c r="P244" s="409" t="str">
        <f t="shared" si="133"/>
        <v>08865C</v>
      </c>
      <c r="Q244" s="397" t="s">
        <v>826</v>
      </c>
      <c r="R244" s="409" t="str">
        <f t="shared" si="122"/>
        <v>Research Associate</v>
      </c>
      <c r="S244" s="397">
        <f t="shared" si="132"/>
        <v>29</v>
      </c>
      <c r="T244" s="394" cm="1">
        <f t="array" aca="1" ref="T244" ca="1">IF($Q244="Y",VLOOKUP($P244,INDIRECT($Q$3),T$5,0)*INDIRECT($P$2),VLOOKUP($P244,INDIRECT($Q$3),T$5,0))</f>
        <v>66489.453474193098</v>
      </c>
      <c r="U244" s="394" cm="1">
        <f t="array" aca="1" ref="U244" ca="1">IF($Q244="Y",VLOOKUP($P244,INDIRECT($Q$3),U$5,0)*INDIRECT($P$2),VLOOKUP($P244,INDIRECT($Q$3),U$5,0))</f>
        <v>70136.969902456549</v>
      </c>
      <c r="V244" s="394" cm="1">
        <f t="array" aca="1" ref="V244" ca="1">IF($Q244="Y",VLOOKUP($P244,INDIRECT($Q$3),V$5,0)*INDIRECT($P$2),VLOOKUP($P244,INDIRECT($Q$3),V$5,0))</f>
        <v>73781.408257784758</v>
      </c>
      <c r="W244" s="394" cm="1">
        <f t="array" aca="1" ref="W244" ca="1">IF($Q244="Y",VLOOKUP($P244,INDIRECT($Q$3),W$5,0)*INDIRECT($P$2),VLOOKUP($P244,INDIRECT($Q$3),W$5,0))</f>
        <v>77644.389791515219</v>
      </c>
      <c r="X244" s="394" cm="1">
        <f t="array" aca="1" ref="X244" ca="1">IF($Q244="Y",VLOOKUP($P244,INDIRECT($Q$3),X$5,0)*INDIRECT($P$2),VLOOKUP($P244,INDIRECT($Q$3),X$5,0))</f>
        <v>81772.085597676676</v>
      </c>
      <c r="Y244" s="394" cm="1">
        <f t="array" aca="1" ref="Y244" ca="1">IF($Q244="Y",VLOOKUP($P244,INDIRECT($Q$3),Y$5,0)*INDIRECT($P$2),VLOOKUP($P244,INDIRECT($Q$3),Y$5,0))</f>
        <v>86895.441505419934</v>
      </c>
      <c r="Z244" s="394" cm="1">
        <f t="array" aca="1" ref="Z244" ca="1">IF($Q244="Y",VLOOKUP($P244,INDIRECT($Q$3),Z$5,0)*INDIRECT($P$2),VLOOKUP($P244,INDIRECT($Q$3),Z$5,0))</f>
        <v>92018.797413163164</v>
      </c>
      <c r="AA244" s="406" t="str">
        <f t="shared" si="134"/>
        <v>08865C</v>
      </c>
      <c r="AB244" s="406" t="str">
        <f t="shared" si="136"/>
        <v>Y</v>
      </c>
      <c r="AC244" s="412" t="str">
        <f t="shared" si="113"/>
        <v>Research Associate</v>
      </c>
      <c r="AD244" s="406">
        <f t="shared" si="123"/>
        <v>29</v>
      </c>
      <c r="AE244" s="398" t="str">
        <f t="shared" si="135"/>
        <v>E</v>
      </c>
      <c r="AF244" s="403">
        <f t="shared" ca="1" si="137"/>
        <v>31.967000000000002</v>
      </c>
      <c r="AG244" s="403">
        <f t="shared" ca="1" si="142"/>
        <v>33.72</v>
      </c>
      <c r="AH244" s="403">
        <f t="shared" ca="1" si="138"/>
        <v>35.471999999999994</v>
      </c>
      <c r="AI244" s="403">
        <f t="shared" ca="1" si="139"/>
        <v>37.33</v>
      </c>
      <c r="AJ244" s="403">
        <f t="shared" ca="1" si="140"/>
        <v>39.314</v>
      </c>
      <c r="AK244" s="403">
        <f t="shared" ca="1" si="143"/>
        <v>41.777000000000001</v>
      </c>
      <c r="AL244" s="403">
        <f t="shared" ca="1" si="141"/>
        <v>44.239999999999995</v>
      </c>
    </row>
    <row r="245" spans="1:39" s="763" customFormat="1" ht="15" hidden="1" customHeight="1">
      <c r="A245" s="256" t="s">
        <v>16</v>
      </c>
      <c r="B245" s="256" t="s">
        <v>402</v>
      </c>
      <c r="C245" s="256">
        <v>51</v>
      </c>
      <c r="D245" s="276" t="s">
        <v>399</v>
      </c>
      <c r="E245" s="277">
        <v>455</v>
      </c>
      <c r="F245" s="278">
        <v>10</v>
      </c>
      <c r="G245" s="380">
        <f t="shared" ca="1" si="115"/>
        <v>81245.735125750041</v>
      </c>
      <c r="H245" s="380">
        <f t="shared" ca="1" si="116"/>
        <v>85330.337910818082</v>
      </c>
      <c r="I245" s="380">
        <f t="shared" si="117"/>
        <v>89941.7</v>
      </c>
      <c r="J245" s="380">
        <f t="shared" ca="1" si="118"/>
        <v>94555.3224977426</v>
      </c>
      <c r="K245" s="380">
        <f t="shared" ca="1" si="119"/>
        <v>99384.818933139526</v>
      </c>
      <c r="L245" s="380">
        <f t="shared" si="120"/>
        <v>105433</v>
      </c>
      <c r="M245" s="380">
        <f t="shared" ca="1" si="121"/>
        <v>111479.4736243621</v>
      </c>
      <c r="N245" s="380" t="s">
        <v>633</v>
      </c>
      <c r="O245" s="441"/>
      <c r="P245" s="451" t="str">
        <f t="shared" si="133"/>
        <v>08869C</v>
      </c>
      <c r="Q245" s="452" t="s">
        <v>826</v>
      </c>
      <c r="R245" s="451" t="str">
        <f t="shared" si="122"/>
        <v xml:space="preserve">Results Management Program Coordinator </v>
      </c>
      <c r="S245" s="452">
        <f t="shared" si="132"/>
        <v>51</v>
      </c>
      <c r="T245" s="453" cm="1">
        <f t="array" aca="1" ref="T245" ca="1">IF($Q245="Y",VLOOKUP($P245,INDIRECT($Q$3),T$5,0)*INDIRECT($P$2),VLOOKUP($P245,INDIRECT($Q$3),T$5,0))</f>
        <v>81245.735125750041</v>
      </c>
      <c r="U245" s="453" cm="1">
        <f t="array" aca="1" ref="U245" ca="1">IF($Q245="Y",VLOOKUP($P245,INDIRECT($Q$3),U$5,0)*INDIRECT($P$2),VLOOKUP($P245,INDIRECT($Q$3),U$5,0))</f>
        <v>85330.337910818082</v>
      </c>
      <c r="V245" s="453">
        <v>89941.7</v>
      </c>
      <c r="W245" s="453" cm="1">
        <f t="array" aca="1" ref="W245" ca="1">IF($Q245="Y",VLOOKUP($P245,INDIRECT($Q$3),W$5,0)*INDIRECT($P$2),VLOOKUP($P245,INDIRECT($Q$3),W$5,0))</f>
        <v>94555.3224977426</v>
      </c>
      <c r="X245" s="453" cm="1">
        <f t="array" aca="1" ref="X245" ca="1">IF($Q245="Y",VLOOKUP($P245,INDIRECT($Q$3),X$5,0)*INDIRECT($P$2),VLOOKUP($P245,INDIRECT($Q$3),X$5,0))</f>
        <v>99384.818933139526</v>
      </c>
      <c r="Y245" s="453">
        <v>105433</v>
      </c>
      <c r="Z245" s="453" cm="1">
        <f t="array" aca="1" ref="Z245" ca="1">IF($Q245="Y",VLOOKUP($P245,INDIRECT($Q$3),Z$5,0)*INDIRECT($P$2),VLOOKUP($P245,INDIRECT($Q$3),Z$5,0))</f>
        <v>111479.4736243621</v>
      </c>
      <c r="AA245" s="452" t="str">
        <f t="shared" si="134"/>
        <v>08869C</v>
      </c>
      <c r="AB245" s="452" t="str">
        <f t="shared" si="136"/>
        <v>Y</v>
      </c>
      <c r="AC245" s="454" t="str">
        <f t="shared" si="113"/>
        <v xml:space="preserve">Results Management Program Coordinator </v>
      </c>
      <c r="AD245" s="452">
        <f t="shared" si="123"/>
        <v>51</v>
      </c>
      <c r="AE245" s="455" t="str">
        <f t="shared" si="135"/>
        <v>E</v>
      </c>
      <c r="AF245" s="453">
        <f t="shared" ca="1" si="137"/>
        <v>39.061</v>
      </c>
      <c r="AG245" s="453">
        <f t="shared" ca="1" si="142"/>
        <v>41.024999999999999</v>
      </c>
      <c r="AH245" s="453">
        <f t="shared" si="138"/>
        <v>43.241999999999997</v>
      </c>
      <c r="AI245" s="453">
        <f t="shared" ca="1" si="139"/>
        <v>45.46</v>
      </c>
      <c r="AJ245" s="453">
        <f t="shared" ca="1" si="140"/>
        <v>47.781999999999996</v>
      </c>
      <c r="AK245" s="453">
        <f t="shared" si="143"/>
        <v>50.689</v>
      </c>
      <c r="AL245" s="453">
        <f t="shared" ca="1" si="141"/>
        <v>53.595999999999997</v>
      </c>
      <c r="AM245" s="441"/>
    </row>
    <row r="246" spans="1:39" ht="15" hidden="1" customHeight="1">
      <c r="A246" s="259" t="s">
        <v>16</v>
      </c>
      <c r="B246" s="259" t="s">
        <v>197</v>
      </c>
      <c r="C246" s="259">
        <v>29</v>
      </c>
      <c r="D246" s="260" t="s">
        <v>198</v>
      </c>
      <c r="E246" s="265">
        <v>370</v>
      </c>
      <c r="F246" s="262">
        <v>8</v>
      </c>
      <c r="G246" s="285">
        <f t="shared" ca="1" si="115"/>
        <v>66489.453474193098</v>
      </c>
      <c r="H246" s="285">
        <f t="shared" ca="1" si="116"/>
        <v>70136.969902456549</v>
      </c>
      <c r="I246" s="285">
        <f t="shared" ca="1" si="117"/>
        <v>73781.408257784758</v>
      </c>
      <c r="J246" s="285">
        <f t="shared" ca="1" si="118"/>
        <v>77644.389791515219</v>
      </c>
      <c r="K246" s="285">
        <f t="shared" ca="1" si="119"/>
        <v>81772.085597676676</v>
      </c>
      <c r="L246" s="285">
        <f t="shared" ca="1" si="120"/>
        <v>86895.441505419934</v>
      </c>
      <c r="M246" s="285">
        <f t="shared" ca="1" si="121"/>
        <v>92018.797413163164</v>
      </c>
      <c r="N246" s="285"/>
      <c r="P246" s="409" t="str">
        <f t="shared" si="133"/>
        <v>09135C</v>
      </c>
      <c r="Q246" s="397" t="s">
        <v>826</v>
      </c>
      <c r="R246" s="409" t="str">
        <f t="shared" si="122"/>
        <v>Security Coordinator</v>
      </c>
      <c r="S246" s="397">
        <f t="shared" si="132"/>
        <v>29</v>
      </c>
      <c r="T246" s="394" cm="1">
        <f t="array" aca="1" ref="T246" ca="1">IF($Q246="Y",VLOOKUP($P246,INDIRECT($Q$3),T$5,0)*INDIRECT($P$2),VLOOKUP($P246,INDIRECT($Q$3),T$5,0))</f>
        <v>66489.453474193098</v>
      </c>
      <c r="U246" s="394" cm="1">
        <f t="array" aca="1" ref="U246" ca="1">IF($Q246="Y",VLOOKUP($P246,INDIRECT($Q$3),U$5,0)*INDIRECT($P$2),VLOOKUP($P246,INDIRECT($Q$3),U$5,0))</f>
        <v>70136.969902456549</v>
      </c>
      <c r="V246" s="394" cm="1">
        <f t="array" aca="1" ref="V246" ca="1">IF($Q246="Y",VLOOKUP($P246,INDIRECT($Q$3),V$5,0)*INDIRECT($P$2),VLOOKUP($P246,INDIRECT($Q$3),V$5,0))</f>
        <v>73781.408257784758</v>
      </c>
      <c r="W246" s="394" cm="1">
        <f t="array" aca="1" ref="W246" ca="1">IF($Q246="Y",VLOOKUP($P246,INDIRECT($Q$3),W$5,0)*INDIRECT($P$2),VLOOKUP($P246,INDIRECT($Q$3),W$5,0))</f>
        <v>77644.389791515219</v>
      </c>
      <c r="X246" s="394" cm="1">
        <f t="array" aca="1" ref="X246" ca="1">IF($Q246="Y",VLOOKUP($P246,INDIRECT($Q$3),X$5,0)*INDIRECT($P$2),VLOOKUP($P246,INDIRECT($Q$3),X$5,0))</f>
        <v>81772.085597676676</v>
      </c>
      <c r="Y246" s="394" cm="1">
        <f t="array" aca="1" ref="Y246" ca="1">IF($Q246="Y",VLOOKUP($P246,INDIRECT($Q$3),Y$5,0)*INDIRECT($P$2),VLOOKUP($P246,INDIRECT($Q$3),Y$5,0))</f>
        <v>86895.441505419934</v>
      </c>
      <c r="Z246" s="394" cm="1">
        <f t="array" aca="1" ref="Z246" ca="1">IF($Q246="Y",VLOOKUP($P246,INDIRECT($Q$3),Z$5,0)*INDIRECT($P$2),VLOOKUP($P246,INDIRECT($Q$3),Z$5,0))</f>
        <v>92018.797413163164</v>
      </c>
      <c r="AA246" s="406" t="str">
        <f t="shared" si="134"/>
        <v>09135C</v>
      </c>
      <c r="AB246" s="406" t="str">
        <f t="shared" si="136"/>
        <v>Y</v>
      </c>
      <c r="AC246" s="412" t="str">
        <f t="shared" si="113"/>
        <v>Security Coordinator</v>
      </c>
      <c r="AD246" s="406">
        <f t="shared" si="123"/>
        <v>29</v>
      </c>
      <c r="AE246" s="398" t="str">
        <f t="shared" si="135"/>
        <v>E</v>
      </c>
      <c r="AF246" s="403">
        <f t="shared" ca="1" si="137"/>
        <v>31.967000000000002</v>
      </c>
      <c r="AG246" s="403">
        <f t="shared" ca="1" si="142"/>
        <v>33.72</v>
      </c>
      <c r="AH246" s="403">
        <f t="shared" ca="1" si="138"/>
        <v>35.471999999999994</v>
      </c>
      <c r="AI246" s="403">
        <f t="shared" ca="1" si="139"/>
        <v>37.33</v>
      </c>
      <c r="AJ246" s="403">
        <f t="shared" ca="1" si="140"/>
        <v>39.314</v>
      </c>
      <c r="AK246" s="403">
        <f t="shared" ca="1" si="143"/>
        <v>41.777000000000001</v>
      </c>
      <c r="AL246" s="403">
        <f t="shared" ca="1" si="141"/>
        <v>44.239999999999995</v>
      </c>
    </row>
    <row r="247" spans="1:39" ht="15" hidden="1" customHeight="1">
      <c r="A247" s="259" t="s">
        <v>16</v>
      </c>
      <c r="B247" s="259" t="s">
        <v>199</v>
      </c>
      <c r="C247" s="259">
        <v>65</v>
      </c>
      <c r="D247" s="260" t="s">
        <v>200</v>
      </c>
      <c r="E247" s="265">
        <v>508</v>
      </c>
      <c r="F247" s="262">
        <v>11</v>
      </c>
      <c r="G247" s="285">
        <f t="shared" ca="1" si="115"/>
        <v>86912.467399533169</v>
      </c>
      <c r="H247" s="285">
        <f t="shared" ca="1" si="116"/>
        <v>91480.327635434413</v>
      </c>
      <c r="I247" s="285">
        <f t="shared" ca="1" si="117"/>
        <v>96266.731049737937</v>
      </c>
      <c r="J247" s="285">
        <f t="shared" ca="1" si="118"/>
        <v>101357.86368463057</v>
      </c>
      <c r="K247" s="285">
        <f t="shared" ca="1" si="119"/>
        <v>106673.69564379592</v>
      </c>
      <c r="L247" s="285">
        <f t="shared" ca="1" si="120"/>
        <v>113146.37034555506</v>
      </c>
      <c r="M247" s="285">
        <f t="shared" ca="1" si="121"/>
        <v>119619.04504731408</v>
      </c>
      <c r="N247" s="285"/>
      <c r="P247" s="409" t="str">
        <f t="shared" si="133"/>
        <v>09000C</v>
      </c>
      <c r="Q247" s="397" t="s">
        <v>826</v>
      </c>
      <c r="R247" s="409" t="str">
        <f t="shared" si="122"/>
        <v>Senior Applications Analyst</v>
      </c>
      <c r="S247" s="397">
        <f t="shared" si="132"/>
        <v>65</v>
      </c>
      <c r="T247" s="394" cm="1">
        <f t="array" aca="1" ref="T247" ca="1">IF($Q247="Y",VLOOKUP($P247,INDIRECT($Q$3),T$5,0)*INDIRECT($P$2),VLOOKUP($P247,INDIRECT($Q$3),T$5,0))</f>
        <v>86912.467399533169</v>
      </c>
      <c r="U247" s="394" cm="1">
        <f t="array" aca="1" ref="U247" ca="1">IF($Q247="Y",VLOOKUP($P247,INDIRECT($Q$3),U$5,0)*INDIRECT($P$2),VLOOKUP($P247,INDIRECT($Q$3),U$5,0))</f>
        <v>91480.327635434413</v>
      </c>
      <c r="V247" s="394" cm="1">
        <f t="array" aca="1" ref="V247" ca="1">IF($Q247="Y",VLOOKUP($P247,INDIRECT($Q$3),V$5,0)*INDIRECT($P$2),VLOOKUP($P247,INDIRECT($Q$3),V$5,0))</f>
        <v>96266.731049737937</v>
      </c>
      <c r="W247" s="394" cm="1">
        <f t="array" aca="1" ref="W247" ca="1">IF($Q247="Y",VLOOKUP($P247,INDIRECT($Q$3),W$5,0)*INDIRECT($P$2),VLOOKUP($P247,INDIRECT($Q$3),W$5,0))</f>
        <v>101357.86368463057</v>
      </c>
      <c r="X247" s="394" cm="1">
        <f t="array" aca="1" ref="X247" ca="1">IF($Q247="Y",VLOOKUP($P247,INDIRECT($Q$3),X$5,0)*INDIRECT($P$2),VLOOKUP($P247,INDIRECT($Q$3),X$5,0))</f>
        <v>106673.69564379592</v>
      </c>
      <c r="Y247" s="394" cm="1">
        <f t="array" aca="1" ref="Y247" ca="1">IF($Q247="Y",VLOOKUP($P247,INDIRECT($Q$3),Y$5,0)*INDIRECT($P$2),VLOOKUP($P247,INDIRECT($Q$3),Y$5,0))</f>
        <v>113146.37034555506</v>
      </c>
      <c r="Z247" s="394" cm="1">
        <f t="array" aca="1" ref="Z247" ca="1">IF($Q247="Y",VLOOKUP($P247,INDIRECT($Q$3),Z$5,0)*INDIRECT($P$2),VLOOKUP($P247,INDIRECT($Q$3),Z$5,0))</f>
        <v>119619.04504731408</v>
      </c>
      <c r="AA247" s="406" t="str">
        <f t="shared" si="134"/>
        <v>09000C</v>
      </c>
      <c r="AB247" s="406" t="str">
        <f t="shared" si="136"/>
        <v>Y</v>
      </c>
      <c r="AC247" s="412" t="str">
        <f t="shared" si="113"/>
        <v>Senior Applications Analyst</v>
      </c>
      <c r="AD247" s="406">
        <f t="shared" si="123"/>
        <v>65</v>
      </c>
      <c r="AE247" s="398" t="str">
        <f t="shared" si="135"/>
        <v>E</v>
      </c>
      <c r="AF247" s="403">
        <f t="shared" ca="1" si="137"/>
        <v>41.784999999999997</v>
      </c>
      <c r="AG247" s="403">
        <f t="shared" ca="1" si="142"/>
        <v>43.980999999999995</v>
      </c>
      <c r="AH247" s="403">
        <f t="shared" ca="1" si="138"/>
        <v>46.282999999999994</v>
      </c>
      <c r="AI247" s="403">
        <f t="shared" ca="1" si="139"/>
        <v>48.73</v>
      </c>
      <c r="AJ247" s="403">
        <f t="shared" ca="1" si="140"/>
        <v>51.285999999999994</v>
      </c>
      <c r="AK247" s="403">
        <f t="shared" ca="1" si="143"/>
        <v>54.397999999999996</v>
      </c>
      <c r="AL247" s="403">
        <f t="shared" ca="1" si="141"/>
        <v>57.51</v>
      </c>
    </row>
    <row r="248" spans="1:39" ht="15" hidden="1" customHeight="1">
      <c r="A248" s="259" t="s">
        <v>16</v>
      </c>
      <c r="B248" s="259" t="s">
        <v>403</v>
      </c>
      <c r="C248" s="259" t="s">
        <v>235</v>
      </c>
      <c r="D248" s="260" t="s">
        <v>966</v>
      </c>
      <c r="E248" s="265">
        <v>455</v>
      </c>
      <c r="F248" s="262">
        <v>10</v>
      </c>
      <c r="G248" s="285">
        <f t="shared" ca="1" si="115"/>
        <v>81245.599999999991</v>
      </c>
      <c r="H248" s="285">
        <f t="shared" ca="1" si="116"/>
        <v>85330.224999999991</v>
      </c>
      <c r="I248" s="285">
        <f t="shared" ca="1" si="117"/>
        <v>89941.7</v>
      </c>
      <c r="J248" s="285">
        <f t="shared" ca="1" si="118"/>
        <v>94555.224999999991</v>
      </c>
      <c r="K248" s="285">
        <f t="shared" ca="1" si="119"/>
        <v>99385.024999999994</v>
      </c>
      <c r="L248" s="285">
        <f t="shared" ca="1" si="120"/>
        <v>105432.52499999999</v>
      </c>
      <c r="M248" s="285">
        <f t="shared" ca="1" si="121"/>
        <v>111478.99999999999</v>
      </c>
      <c r="N248" s="285"/>
      <c r="P248" s="409" t="str">
        <f t="shared" si="133"/>
        <v>09203C</v>
      </c>
      <c r="Q248" s="397" t="s">
        <v>826</v>
      </c>
      <c r="R248" s="409" t="str">
        <f t="shared" si="122"/>
        <v>Senior Banking Analyst</v>
      </c>
      <c r="S248" s="397" t="str">
        <f t="shared" si="132"/>
        <v>51</v>
      </c>
      <c r="T248" s="394" cm="1">
        <f t="array" aca="1" ref="T248" ca="1">IF($Q248="Y",VLOOKUP($P248,INDIRECT($Q$3),T$5,0)*INDIRECT($P$2),VLOOKUP($P248,INDIRECT($Q$3),T$5,0))</f>
        <v>81245.599999999991</v>
      </c>
      <c r="U248" s="394" cm="1">
        <f t="array" aca="1" ref="U248" ca="1">IF($Q248="Y",VLOOKUP($P248,INDIRECT($Q$3),U$5,0)*INDIRECT($P$2),VLOOKUP($P248,INDIRECT($Q$3),U$5,0))</f>
        <v>85330.224999999991</v>
      </c>
      <c r="V248" s="394" cm="1">
        <f t="array" aca="1" ref="V248" ca="1">IF($Q248="Y",VLOOKUP($P248,INDIRECT($Q$3),V$5,0)*INDIRECT($P$2),VLOOKUP($P248,INDIRECT($Q$3),V$5,0))</f>
        <v>89941.7</v>
      </c>
      <c r="W248" s="394" cm="1">
        <f t="array" aca="1" ref="W248" ca="1">IF($Q248="Y",VLOOKUP($P248,INDIRECT($Q$3),W$5,0)*INDIRECT($P$2),VLOOKUP($P248,INDIRECT($Q$3),W$5,0))</f>
        <v>94555.224999999991</v>
      </c>
      <c r="X248" s="394" cm="1">
        <f t="array" aca="1" ref="X248" ca="1">IF($Q248="Y",VLOOKUP($P248,INDIRECT($Q$3),X$5,0)*INDIRECT($P$2),VLOOKUP($P248,INDIRECT($Q$3),X$5,0))</f>
        <v>99385.024999999994</v>
      </c>
      <c r="Y248" s="394" cm="1">
        <f t="array" aca="1" ref="Y248" ca="1">IF($Q248="Y",VLOOKUP($P248,INDIRECT($Q$3),Y$5,0)*INDIRECT($P$2),VLOOKUP($P248,INDIRECT($Q$3),Y$5,0))</f>
        <v>105432.52499999999</v>
      </c>
      <c r="Z248" s="394" cm="1">
        <f t="array" aca="1" ref="Z248" ca="1">IF($Q248="Y",VLOOKUP($P248,INDIRECT($Q$3),Z$5,0)*INDIRECT($P$2),VLOOKUP($P248,INDIRECT($Q$3),Z$5,0))</f>
        <v>111478.99999999999</v>
      </c>
      <c r="AA248" s="406" t="str">
        <f t="shared" si="134"/>
        <v>09203C</v>
      </c>
      <c r="AB248" s="406" t="str">
        <f t="shared" si="136"/>
        <v>Y</v>
      </c>
      <c r="AC248" s="412" t="str">
        <f t="shared" si="113"/>
        <v>Senior Banking Analyst</v>
      </c>
      <c r="AD248" s="406" t="str">
        <f t="shared" si="123"/>
        <v>51</v>
      </c>
      <c r="AE248" s="398" t="str">
        <f t="shared" si="135"/>
        <v>E</v>
      </c>
      <c r="AF248" s="403">
        <f t="shared" ca="1" si="137"/>
        <v>39.061</v>
      </c>
      <c r="AG248" s="403">
        <f t="shared" ca="1" si="142"/>
        <v>41.024999999999999</v>
      </c>
      <c r="AH248" s="403">
        <f t="shared" ca="1" si="138"/>
        <v>43.241999999999997</v>
      </c>
      <c r="AI248" s="403">
        <f t="shared" ca="1" si="139"/>
        <v>45.46</v>
      </c>
      <c r="AJ248" s="403">
        <f t="shared" ca="1" si="140"/>
        <v>47.781999999999996</v>
      </c>
      <c r="AK248" s="403">
        <f t="shared" ca="1" si="143"/>
        <v>50.689</v>
      </c>
      <c r="AL248" s="403">
        <f t="shared" ca="1" si="141"/>
        <v>53.595999999999997</v>
      </c>
      <c r="AM248" s="23"/>
    </row>
    <row r="249" spans="1:39" ht="15" hidden="1" customHeight="1">
      <c r="A249" s="259" t="s">
        <v>16</v>
      </c>
      <c r="B249" s="259" t="s">
        <v>669</v>
      </c>
      <c r="C249" s="259">
        <v>72</v>
      </c>
      <c r="D249" s="260" t="s">
        <v>668</v>
      </c>
      <c r="E249" s="265">
        <v>463</v>
      </c>
      <c r="F249" s="262">
        <v>10</v>
      </c>
      <c r="G249" s="285">
        <f t="shared" ca="1" si="115"/>
        <v>81381.170334900773</v>
      </c>
      <c r="H249" s="285">
        <f t="shared" ca="1" si="116"/>
        <v>85681.238225435824</v>
      </c>
      <c r="I249" s="285">
        <f t="shared" ca="1" si="117"/>
        <v>90162.912419150234</v>
      </c>
      <c r="J249" s="285">
        <f t="shared" ca="1" si="118"/>
        <v>94903.144739425101</v>
      </c>
      <c r="K249" s="285">
        <f t="shared" ca="1" si="119"/>
        <v>99914.247478001402</v>
      </c>
      <c r="L249" s="285">
        <f t="shared" ca="1" si="120"/>
        <v>105952.73238686292</v>
      </c>
      <c r="M249" s="285">
        <f t="shared" ca="1" si="121"/>
        <v>111990.25548779622</v>
      </c>
      <c r="N249" s="285"/>
      <c r="P249" s="409" t="str">
        <f t="shared" si="133"/>
        <v>01446C</v>
      </c>
      <c r="Q249" s="397" t="s">
        <v>826</v>
      </c>
      <c r="R249" s="409" t="str">
        <f t="shared" si="122"/>
        <v>Senior Business Analyst</v>
      </c>
      <c r="S249" s="397">
        <f t="shared" si="132"/>
        <v>72</v>
      </c>
      <c r="T249" s="394" cm="1">
        <f t="array" aca="1" ref="T249" ca="1">IF($Q249="Y",VLOOKUP($P249,INDIRECT($Q$3),T$5,0)*INDIRECT($P$2),VLOOKUP($P249,INDIRECT($Q$3),T$5,0))</f>
        <v>81381.170334900773</v>
      </c>
      <c r="U249" s="394" cm="1">
        <f t="array" aca="1" ref="U249" ca="1">IF($Q249="Y",VLOOKUP($P249,INDIRECT($Q$3),U$5,0)*INDIRECT($P$2),VLOOKUP($P249,INDIRECT($Q$3),U$5,0))</f>
        <v>85681.238225435824</v>
      </c>
      <c r="V249" s="394" cm="1">
        <f t="array" aca="1" ref="V249" ca="1">IF($Q249="Y",VLOOKUP($P249,INDIRECT($Q$3),V$5,0)*INDIRECT($P$2),VLOOKUP($P249,INDIRECT($Q$3),V$5,0))</f>
        <v>90162.912419150234</v>
      </c>
      <c r="W249" s="394" cm="1">
        <f t="array" aca="1" ref="W249" ca="1">IF($Q249="Y",VLOOKUP($P249,INDIRECT($Q$3),W$5,0)*INDIRECT($P$2),VLOOKUP($P249,INDIRECT($Q$3),W$5,0))</f>
        <v>94903.144739425101</v>
      </c>
      <c r="X249" s="394" cm="1">
        <f t="array" aca="1" ref="X249" ca="1">IF($Q249="Y",VLOOKUP($P249,INDIRECT($Q$3),X$5,0)*INDIRECT($P$2),VLOOKUP($P249,INDIRECT($Q$3),X$5,0))</f>
        <v>99914.247478001402</v>
      </c>
      <c r="Y249" s="394" cm="1">
        <f t="array" aca="1" ref="Y249" ca="1">IF($Q249="Y",VLOOKUP($P249,INDIRECT($Q$3),Y$5,0)*INDIRECT($P$2),VLOOKUP($P249,INDIRECT($Q$3),Y$5,0))</f>
        <v>105952.73238686292</v>
      </c>
      <c r="Z249" s="394" cm="1">
        <f t="array" aca="1" ref="Z249" ca="1">IF($Q249="Y",VLOOKUP($P249,INDIRECT($Q$3),Z$5,0)*INDIRECT($P$2),VLOOKUP($P249,INDIRECT($Q$3),Z$5,0))</f>
        <v>111990.25548779622</v>
      </c>
      <c r="AA249" s="406" t="str">
        <f t="shared" si="134"/>
        <v>01446C</v>
      </c>
      <c r="AB249" s="406" t="str">
        <f t="shared" si="136"/>
        <v>Y</v>
      </c>
      <c r="AC249" s="412" t="str">
        <f t="shared" si="113"/>
        <v>Senior Business Analyst</v>
      </c>
      <c r="AD249" s="406">
        <f t="shared" si="123"/>
        <v>72</v>
      </c>
      <c r="AE249" s="398" t="str">
        <f t="shared" si="135"/>
        <v>E</v>
      </c>
      <c r="AF249" s="403">
        <f t="shared" ca="1" si="137"/>
        <v>39.125999999999998</v>
      </c>
      <c r="AG249" s="403">
        <f t="shared" ca="1" si="142"/>
        <v>41.192999999999998</v>
      </c>
      <c r="AH249" s="403">
        <f t="shared" ca="1" si="138"/>
        <v>43.347999999999999</v>
      </c>
      <c r="AI249" s="403">
        <f t="shared" ca="1" si="139"/>
        <v>45.626999999999995</v>
      </c>
      <c r="AJ249" s="403">
        <f t="shared" ca="1" si="140"/>
        <v>48.035999999999994</v>
      </c>
      <c r="AK249" s="403">
        <f t="shared" ca="1" si="143"/>
        <v>50.939</v>
      </c>
      <c r="AL249" s="403">
        <f t="shared" ca="1" si="141"/>
        <v>53.841999999999999</v>
      </c>
    </row>
    <row r="250" spans="1:39" ht="15" hidden="1" customHeight="1">
      <c r="A250" s="259" t="s">
        <v>16</v>
      </c>
      <c r="B250" s="259" t="s">
        <v>201</v>
      </c>
      <c r="C250" s="259">
        <v>51</v>
      </c>
      <c r="D250" s="260" t="s">
        <v>202</v>
      </c>
      <c r="E250" s="265">
        <v>458</v>
      </c>
      <c r="F250" s="262">
        <v>10</v>
      </c>
      <c r="G250" s="285">
        <f t="shared" ca="1" si="115"/>
        <v>81245.599999999991</v>
      </c>
      <c r="H250" s="285">
        <f t="shared" ca="1" si="116"/>
        <v>85330.224999999991</v>
      </c>
      <c r="I250" s="285">
        <f t="shared" ca="1" si="117"/>
        <v>89941.7</v>
      </c>
      <c r="J250" s="285">
        <f t="shared" ca="1" si="118"/>
        <v>94555.224999999991</v>
      </c>
      <c r="K250" s="285">
        <f t="shared" ca="1" si="119"/>
        <v>99385.024999999994</v>
      </c>
      <c r="L250" s="285">
        <f t="shared" ca="1" si="120"/>
        <v>105432.52499999999</v>
      </c>
      <c r="M250" s="285">
        <f t="shared" ca="1" si="121"/>
        <v>111478.99999999999</v>
      </c>
      <c r="N250" s="285"/>
      <c r="P250" s="409" t="str">
        <f t="shared" si="133"/>
        <v>09162C</v>
      </c>
      <c r="Q250" s="397" t="s">
        <v>826</v>
      </c>
      <c r="R250" s="409" t="str">
        <f t="shared" si="122"/>
        <v>Senior City Planner</v>
      </c>
      <c r="S250" s="397">
        <f t="shared" si="132"/>
        <v>51</v>
      </c>
      <c r="T250" s="394" cm="1">
        <f t="array" aca="1" ref="T250" ca="1">IF($Q250="Y",VLOOKUP($P250,INDIRECT($Q$3),T$5,0)*INDIRECT($P$2),VLOOKUP($P250,INDIRECT($Q$3),T$5,0))</f>
        <v>81245.599999999991</v>
      </c>
      <c r="U250" s="394" cm="1">
        <f t="array" aca="1" ref="U250" ca="1">IF($Q250="Y",VLOOKUP($P250,INDIRECT($Q$3),U$5,0)*INDIRECT($P$2),VLOOKUP($P250,INDIRECT($Q$3),U$5,0))</f>
        <v>85330.224999999991</v>
      </c>
      <c r="V250" s="394" cm="1">
        <f t="array" aca="1" ref="V250" ca="1">IF($Q250="Y",VLOOKUP($P250,INDIRECT($Q$3),V$5,0)*INDIRECT($P$2),VLOOKUP($P250,INDIRECT($Q$3),V$5,0))</f>
        <v>89941.7</v>
      </c>
      <c r="W250" s="394" cm="1">
        <f t="array" aca="1" ref="W250" ca="1">IF($Q250="Y",VLOOKUP($P250,INDIRECT($Q$3),W$5,0)*INDIRECT($P$2),VLOOKUP($P250,INDIRECT($Q$3),W$5,0))</f>
        <v>94555.224999999991</v>
      </c>
      <c r="X250" s="394" cm="1">
        <f t="array" aca="1" ref="X250" ca="1">IF($Q250="Y",VLOOKUP($P250,INDIRECT($Q$3),X$5,0)*INDIRECT($P$2),VLOOKUP($P250,INDIRECT($Q$3),X$5,0))</f>
        <v>99385.024999999994</v>
      </c>
      <c r="Y250" s="394" cm="1">
        <f t="array" aca="1" ref="Y250" ca="1">IF($Q250="Y",VLOOKUP($P250,INDIRECT($Q$3),Y$5,0)*INDIRECT($P$2),VLOOKUP($P250,INDIRECT($Q$3),Y$5,0))</f>
        <v>105432.52499999999</v>
      </c>
      <c r="Z250" s="394" cm="1">
        <f t="array" aca="1" ref="Z250" ca="1">IF($Q250="Y",VLOOKUP($P250,INDIRECT($Q$3),Z$5,0)*INDIRECT($P$2),VLOOKUP($P250,INDIRECT($Q$3),Z$5,0))</f>
        <v>111478.99999999999</v>
      </c>
      <c r="AA250" s="406" t="str">
        <f t="shared" si="134"/>
        <v>09162C</v>
      </c>
      <c r="AB250" s="406" t="str">
        <f t="shared" si="136"/>
        <v>Y</v>
      </c>
      <c r="AC250" s="412" t="str">
        <f t="shared" ref="AC250:AC312" si="144">D250</f>
        <v>Senior City Planner</v>
      </c>
      <c r="AD250" s="406">
        <f t="shared" si="123"/>
        <v>51</v>
      </c>
      <c r="AE250" s="398" t="str">
        <f t="shared" si="135"/>
        <v>E</v>
      </c>
      <c r="AF250" s="403">
        <f t="shared" ca="1" si="137"/>
        <v>39.061</v>
      </c>
      <c r="AG250" s="403">
        <f t="shared" ca="1" si="142"/>
        <v>41.024999999999999</v>
      </c>
      <c r="AH250" s="403">
        <f t="shared" ca="1" si="138"/>
        <v>43.241999999999997</v>
      </c>
      <c r="AI250" s="403">
        <f t="shared" ca="1" si="139"/>
        <v>45.46</v>
      </c>
      <c r="AJ250" s="403">
        <f t="shared" ca="1" si="140"/>
        <v>47.781999999999996</v>
      </c>
      <c r="AK250" s="403">
        <f t="shared" ca="1" si="143"/>
        <v>50.689</v>
      </c>
      <c r="AL250" s="403">
        <f t="shared" ca="1" si="141"/>
        <v>53.595999999999997</v>
      </c>
    </row>
    <row r="251" spans="1:39" ht="15" hidden="1" customHeight="1">
      <c r="A251" s="259" t="s">
        <v>16</v>
      </c>
      <c r="B251" s="259" t="s">
        <v>1132</v>
      </c>
      <c r="C251" s="259" t="s">
        <v>1133</v>
      </c>
      <c r="D251" s="260" t="s">
        <v>1131</v>
      </c>
      <c r="E251" s="265">
        <v>513</v>
      </c>
      <c r="F251" s="262">
        <v>11</v>
      </c>
      <c r="G251" s="285">
        <f t="shared" ref="G251" si="145">T251</f>
        <v>89558</v>
      </c>
      <c r="H251" s="285">
        <f t="shared" ref="H251" si="146">U251</f>
        <v>94264</v>
      </c>
      <c r="I251" s="285">
        <f t="shared" ref="I251" si="147">V251</f>
        <v>99196</v>
      </c>
      <c r="J251" s="285">
        <f t="shared" ref="J251" si="148">W251</f>
        <v>104443</v>
      </c>
      <c r="K251" s="285">
        <f t="shared" ref="K251" si="149">X251</f>
        <v>109920</v>
      </c>
      <c r="L251" s="285">
        <f t="shared" ref="L251" si="150">Y251</f>
        <v>116590</v>
      </c>
      <c r="M251" s="285">
        <f t="shared" ref="M251" si="151">Z251</f>
        <v>123259</v>
      </c>
      <c r="N251" s="285"/>
      <c r="P251" s="409" t="str">
        <f t="shared" si="133"/>
        <v>53118C</v>
      </c>
      <c r="Q251" s="397" t="s">
        <v>826</v>
      </c>
      <c r="R251" s="409" t="str">
        <f t="shared" si="122"/>
        <v>Senior Communications Operations and Production Lead</v>
      </c>
      <c r="S251" s="397" t="str">
        <f t="shared" ref="S251" si="152">C251</f>
        <v>128</v>
      </c>
      <c r="T251" s="463">
        <v>89558</v>
      </c>
      <c r="U251" s="463">
        <v>94264</v>
      </c>
      <c r="V251" s="463">
        <v>99196</v>
      </c>
      <c r="W251" s="463">
        <v>104443</v>
      </c>
      <c r="X251" s="463">
        <v>109920</v>
      </c>
      <c r="Y251" s="463">
        <v>116590</v>
      </c>
      <c r="Z251" s="463">
        <v>123259</v>
      </c>
      <c r="AA251" s="406" t="str">
        <f t="shared" si="134"/>
        <v>53118C</v>
      </c>
      <c r="AB251" s="406" t="s">
        <v>826</v>
      </c>
      <c r="AC251" s="412" t="str">
        <f t="shared" si="144"/>
        <v>Senior Communications Operations and Production Lead</v>
      </c>
      <c r="AD251" s="406" t="str">
        <f t="shared" ref="AD251" si="153">C251</f>
        <v>128</v>
      </c>
      <c r="AE251" s="398" t="str">
        <f t="shared" ref="AE251" si="154">LEFT(A251,1)</f>
        <v>E</v>
      </c>
      <c r="AF251" s="403">
        <f t="shared" ref="AF251" si="155">IF($AE251="N",ROUND(T251,3),IF($AE251="E",ROUNDUP(T251/2080,3),"check"))</f>
        <v>43.056999999999995</v>
      </c>
      <c r="AG251" s="403">
        <f t="shared" ref="AG251" si="156">IF($AE251="N",ROUND(U251,3),IF($AE251="E",ROUNDUP(U251/2080,3),"check"))</f>
        <v>45.32</v>
      </c>
      <c r="AH251" s="403">
        <f t="shared" ref="AH251" si="157">IF($AE251="N",ROUND(V251,3),IF($AE251="E",ROUNDUP(V251/2080,3),"check"))</f>
        <v>47.690999999999995</v>
      </c>
      <c r="AI251" s="403">
        <f t="shared" ref="AI251" si="158">IF($AE251="N",ROUND(W251,3),IF($AE251="E",ROUNDUP(W251/2080,3),"check"))</f>
        <v>50.213000000000001</v>
      </c>
      <c r="AJ251" s="403">
        <f t="shared" ref="AJ251" si="159">IF($AE251="N",ROUND(X251,3),IF($AE251="E",ROUNDUP(X251/2080,3),"check"))</f>
        <v>52.846999999999994</v>
      </c>
      <c r="AK251" s="403">
        <f t="shared" ref="AK251" si="160">IF($AE251="N",ROUND(Y251,3),IF($AE251="E",ROUNDUP(Y251/2080,3),"check"))</f>
        <v>56.052999999999997</v>
      </c>
      <c r="AL251" s="403">
        <f t="shared" ref="AL251" si="161">IF($AE251="N",ROUND(Z251,3),IF($AE251="E",ROUNDUP(Z251/2080,3),"check"))</f>
        <v>59.26</v>
      </c>
    </row>
    <row r="252" spans="1:39" ht="15" hidden="1" customHeight="1">
      <c r="A252" s="259" t="s">
        <v>16</v>
      </c>
      <c r="B252" s="259" t="s">
        <v>203</v>
      </c>
      <c r="C252" s="259">
        <v>99</v>
      </c>
      <c r="D252" s="260" t="s">
        <v>204</v>
      </c>
      <c r="E252" s="265">
        <v>420</v>
      </c>
      <c r="F252" s="262">
        <v>9</v>
      </c>
      <c r="G252" s="285">
        <f t="shared" ca="1" si="115"/>
        <v>74353.218788891987</v>
      </c>
      <c r="H252" s="285">
        <f t="shared" ca="1" si="116"/>
        <v>78268.881540909177</v>
      </c>
      <c r="I252" s="285">
        <f t="shared" ca="1" si="117"/>
        <v>82400.603466469896</v>
      </c>
      <c r="J252" s="285">
        <f t="shared" ca="1" si="118"/>
        <v>86702.505888474348</v>
      </c>
      <c r="K252" s="285">
        <f t="shared" ca="1" si="119"/>
        <v>91267.820558058171</v>
      </c>
      <c r="L252" s="285">
        <f t="shared" ca="1" si="120"/>
        <v>96790.831592555871</v>
      </c>
      <c r="M252" s="285">
        <f t="shared" ca="1" si="121"/>
        <v>102312.6352406599</v>
      </c>
      <c r="N252" s="285"/>
      <c r="P252" s="409" t="str">
        <f t="shared" si="133"/>
        <v>52446C</v>
      </c>
      <c r="Q252" s="397" t="s">
        <v>826</v>
      </c>
      <c r="R252" s="409" t="str">
        <f t="shared" si="122"/>
        <v>Senior Construction Management Specialist</v>
      </c>
      <c r="S252" s="397">
        <f t="shared" si="132"/>
        <v>99</v>
      </c>
      <c r="T252" s="394" cm="1">
        <f t="array" aca="1" ref="T252" ca="1">IF($Q252="Y",VLOOKUP($P252,INDIRECT($Q$3),T$5,0)*INDIRECT($P$2),VLOOKUP($P252,INDIRECT($Q$3),T$5,0))</f>
        <v>74353.218788891987</v>
      </c>
      <c r="U252" s="394" cm="1">
        <f t="array" aca="1" ref="U252" ca="1">IF($Q252="Y",VLOOKUP($P252,INDIRECT($Q$3),U$5,0)*INDIRECT($P$2),VLOOKUP($P252,INDIRECT($Q$3),U$5,0))</f>
        <v>78268.881540909177</v>
      </c>
      <c r="V252" s="394" cm="1">
        <f t="array" aca="1" ref="V252" ca="1">IF($Q252="Y",VLOOKUP($P252,INDIRECT($Q$3),V$5,0)*INDIRECT($P$2),VLOOKUP($P252,INDIRECT($Q$3),V$5,0))</f>
        <v>82400.603466469896</v>
      </c>
      <c r="W252" s="394" cm="1">
        <f t="array" aca="1" ref="W252" ca="1">IF($Q252="Y",VLOOKUP($P252,INDIRECT($Q$3),W$5,0)*INDIRECT($P$2),VLOOKUP($P252,INDIRECT($Q$3),W$5,0))</f>
        <v>86702.505888474348</v>
      </c>
      <c r="X252" s="394" cm="1">
        <f t="array" aca="1" ref="X252" ca="1">IF($Q252="Y",VLOOKUP($P252,INDIRECT($Q$3),X$5,0)*INDIRECT($P$2),VLOOKUP($P252,INDIRECT($Q$3),X$5,0))</f>
        <v>91267.820558058171</v>
      </c>
      <c r="Y252" s="394" cm="1">
        <f t="array" aca="1" ref="Y252" ca="1">IF($Q252="Y",VLOOKUP($P252,INDIRECT($Q$3),Y$5,0)*INDIRECT($P$2),VLOOKUP($P252,INDIRECT($Q$3),Y$5,0))</f>
        <v>96790.831592555871</v>
      </c>
      <c r="Z252" s="394" cm="1">
        <f t="array" aca="1" ref="Z252" ca="1">IF($Q252="Y",VLOOKUP($P252,INDIRECT($Q$3),Z$5,0)*INDIRECT($P$2),VLOOKUP($P252,INDIRECT($Q$3),Z$5,0))</f>
        <v>102312.6352406599</v>
      </c>
      <c r="AA252" s="406" t="str">
        <f t="shared" si="134"/>
        <v>52446C</v>
      </c>
      <c r="AB252" s="406" t="str">
        <f t="shared" si="136"/>
        <v>Y</v>
      </c>
      <c r="AC252" s="412" t="str">
        <f t="shared" si="144"/>
        <v>Senior Construction Management Specialist</v>
      </c>
      <c r="AD252" s="406">
        <f t="shared" si="123"/>
        <v>99</v>
      </c>
      <c r="AE252" s="398" t="str">
        <f t="shared" si="135"/>
        <v>E</v>
      </c>
      <c r="AF252" s="403">
        <f t="shared" ca="1" si="137"/>
        <v>35.747</v>
      </c>
      <c r="AG252" s="403">
        <f t="shared" ca="1" si="142"/>
        <v>37.629999999999995</v>
      </c>
      <c r="AH252" s="403">
        <f t="shared" ca="1" si="138"/>
        <v>39.616</v>
      </c>
      <c r="AI252" s="403">
        <f t="shared" ca="1" si="139"/>
        <v>41.683999999999997</v>
      </c>
      <c r="AJ252" s="403">
        <f t="shared" ca="1" si="140"/>
        <v>43.878999999999998</v>
      </c>
      <c r="AK252" s="403">
        <f t="shared" ca="1" si="143"/>
        <v>46.534999999999997</v>
      </c>
      <c r="AL252" s="403">
        <f t="shared" ca="1" si="141"/>
        <v>49.189</v>
      </c>
    </row>
    <row r="253" spans="1:39" s="763" customFormat="1" ht="15" hidden="1" customHeight="1">
      <c r="A253" s="256" t="s">
        <v>16</v>
      </c>
      <c r="B253" s="256" t="s">
        <v>205</v>
      </c>
      <c r="C253" s="256">
        <v>102</v>
      </c>
      <c r="D253" s="276" t="s">
        <v>206</v>
      </c>
      <c r="E253" s="277">
        <v>518</v>
      </c>
      <c r="F253" s="278">
        <v>11</v>
      </c>
      <c r="G253" s="380">
        <f t="shared" ca="1" si="115"/>
        <v>88818.681031454224</v>
      </c>
      <c r="H253" s="380">
        <f t="shared" ca="1" si="116"/>
        <v>93493.504301855137</v>
      </c>
      <c r="I253" s="380">
        <f t="shared" ca="1" si="117"/>
        <v>98413.98241707198</v>
      </c>
      <c r="J253" s="380">
        <f t="shared" ca="1" si="118"/>
        <v>103593.43112062258</v>
      </c>
      <c r="K253" s="380">
        <f t="shared" ca="1" si="119"/>
        <v>109045.17231217075</v>
      </c>
      <c r="L253" s="380">
        <f t="shared" ca="1" si="120"/>
        <v>115260.80495956607</v>
      </c>
      <c r="M253" s="380">
        <f t="shared" ca="1" si="121"/>
        <v>121476.43760696139</v>
      </c>
      <c r="N253" s="380" t="s">
        <v>633</v>
      </c>
      <c r="O253" s="197"/>
      <c r="P253" s="451" t="str">
        <f t="shared" si="133"/>
        <v>52873C</v>
      </c>
      <c r="Q253" s="452" t="s">
        <v>826</v>
      </c>
      <c r="R253" s="451" t="str">
        <f t="shared" si="122"/>
        <v>Senior Contract Management Specialist</v>
      </c>
      <c r="S253" s="452">
        <f t="shared" si="132"/>
        <v>102</v>
      </c>
      <c r="T253" s="453" cm="1">
        <f t="array" aca="1" ref="T253" ca="1">IF($Q253="Y",VLOOKUP($P253,INDIRECT($Q$3),T$5,0)*INDIRECT($P$2),VLOOKUP($P253,INDIRECT($Q$3),T$5,0))</f>
        <v>88818.681031454224</v>
      </c>
      <c r="U253" s="453" cm="1">
        <f t="array" aca="1" ref="U253" ca="1">IF($Q253="Y",VLOOKUP($P253,INDIRECT($Q$3),U$5,0)*INDIRECT($P$2),VLOOKUP($P253,INDIRECT($Q$3),U$5,0))</f>
        <v>93493.504301855137</v>
      </c>
      <c r="V253" s="453" cm="1">
        <f t="array" aca="1" ref="V253" ca="1">IF($Q253="Y",VLOOKUP($P253,INDIRECT($Q$3),V$5,0)*INDIRECT($P$2),VLOOKUP($P253,INDIRECT($Q$3),V$5,0))</f>
        <v>98413.98241707198</v>
      </c>
      <c r="W253" s="453" cm="1">
        <f t="array" aca="1" ref="W253" ca="1">IF($Q253="Y",VLOOKUP($P253,INDIRECT($Q$3),W$5,0)*INDIRECT($P$2),VLOOKUP($P253,INDIRECT($Q$3),W$5,0))</f>
        <v>103593.43112062258</v>
      </c>
      <c r="X253" s="453" cm="1">
        <f t="array" aca="1" ref="X253" ca="1">IF($Q253="Y",VLOOKUP($P253,INDIRECT($Q$3),X$5,0)*INDIRECT($P$2),VLOOKUP($P253,INDIRECT($Q$3),X$5,0))</f>
        <v>109045.17231217075</v>
      </c>
      <c r="Y253" s="453" cm="1">
        <f t="array" aca="1" ref="Y253" ca="1">IF($Q253="Y",VLOOKUP($P253,INDIRECT($Q$3),Y$5,0)*INDIRECT($P$2),VLOOKUP($P253,INDIRECT($Q$3),Y$5,0))</f>
        <v>115260.80495956607</v>
      </c>
      <c r="Z253" s="453" cm="1">
        <f t="array" aca="1" ref="Z253" ca="1">IF($Q253="Y",VLOOKUP($P253,INDIRECT($Q$3),Z$5,0)*INDIRECT($P$2),VLOOKUP($P253,INDIRECT($Q$3),Z$5,0))</f>
        <v>121476.43760696139</v>
      </c>
      <c r="AA253" s="452" t="str">
        <f t="shared" si="134"/>
        <v>52873C</v>
      </c>
      <c r="AB253" s="452" t="str">
        <f t="shared" si="136"/>
        <v>Y</v>
      </c>
      <c r="AC253" s="454" t="str">
        <f t="shared" si="144"/>
        <v>Senior Contract Management Specialist</v>
      </c>
      <c r="AD253" s="452">
        <f t="shared" si="123"/>
        <v>102</v>
      </c>
      <c r="AE253" s="455" t="str">
        <f t="shared" si="135"/>
        <v>E</v>
      </c>
      <c r="AF253" s="453">
        <f t="shared" ca="1" si="137"/>
        <v>42.701999999999998</v>
      </c>
      <c r="AG253" s="453">
        <f t="shared" ca="1" si="142"/>
        <v>44.948999999999998</v>
      </c>
      <c r="AH253" s="453">
        <f t="shared" ca="1" si="138"/>
        <v>47.314999999999998</v>
      </c>
      <c r="AI253" s="453">
        <f t="shared" ca="1" si="139"/>
        <v>49.805</v>
      </c>
      <c r="AJ253" s="453">
        <f t="shared" ca="1" si="140"/>
        <v>52.425999999999995</v>
      </c>
      <c r="AK253" s="453">
        <f t="shared" ca="1" si="143"/>
        <v>55.413999999999994</v>
      </c>
      <c r="AL253" s="453">
        <f t="shared" ca="1" si="141"/>
        <v>58.402999999999999</v>
      </c>
      <c r="AM253" s="441"/>
    </row>
    <row r="254" spans="1:39" ht="15" hidden="1" customHeight="1">
      <c r="A254" s="259" t="s">
        <v>16</v>
      </c>
      <c r="B254" s="259" t="s">
        <v>982</v>
      </c>
      <c r="C254" s="259" t="s">
        <v>235</v>
      </c>
      <c r="D254" s="260" t="s">
        <v>983</v>
      </c>
      <c r="E254" s="265">
        <v>455</v>
      </c>
      <c r="F254" s="262">
        <v>10</v>
      </c>
      <c r="G254" s="285">
        <f t="shared" ca="1" si="115"/>
        <v>81245.599999999991</v>
      </c>
      <c r="H254" s="285">
        <f t="shared" ca="1" si="116"/>
        <v>85330.224999999991</v>
      </c>
      <c r="I254" s="285">
        <f t="shared" ca="1" si="117"/>
        <v>89941.7</v>
      </c>
      <c r="J254" s="285">
        <f t="shared" ca="1" si="118"/>
        <v>94555.224999999991</v>
      </c>
      <c r="K254" s="285">
        <f t="shared" ca="1" si="119"/>
        <v>99385.024999999994</v>
      </c>
      <c r="L254" s="285">
        <f t="shared" ca="1" si="120"/>
        <v>105432.52499999999</v>
      </c>
      <c r="M254" s="285">
        <f t="shared" ca="1" si="121"/>
        <v>111478.99999999999</v>
      </c>
      <c r="N254" s="285"/>
      <c r="O254" s="169"/>
      <c r="P254" s="409" t="str">
        <f t="shared" si="133"/>
        <v>59479C</v>
      </c>
      <c r="Q254" s="397" t="s">
        <v>826</v>
      </c>
      <c r="R254" s="409" t="str">
        <f t="shared" si="122"/>
        <v>Senior Debt Analyst</v>
      </c>
      <c r="S254" s="397" t="str">
        <f t="shared" si="132"/>
        <v>51</v>
      </c>
      <c r="T254" s="394" cm="1">
        <f t="array" aca="1" ref="T254" ca="1">IF($Q254="Y",VLOOKUP($P254,INDIRECT($Q$3),T$5,0)*INDIRECT($P$2),VLOOKUP($P254,INDIRECT($Q$3),T$5,0))</f>
        <v>81245.599999999991</v>
      </c>
      <c r="U254" s="394" cm="1">
        <f t="array" aca="1" ref="U254" ca="1">IF($Q254="Y",VLOOKUP($P254,INDIRECT($Q$3),U$5,0)*INDIRECT($P$2),VLOOKUP($P254,INDIRECT($Q$3),U$5,0))</f>
        <v>85330.224999999991</v>
      </c>
      <c r="V254" s="394" cm="1">
        <f t="array" aca="1" ref="V254" ca="1">IF($Q254="Y",VLOOKUP($P254,INDIRECT($Q$3),V$5,0)*INDIRECT($P$2),VLOOKUP($P254,INDIRECT($Q$3),V$5,0))</f>
        <v>89941.7</v>
      </c>
      <c r="W254" s="394" cm="1">
        <f t="array" aca="1" ref="W254" ca="1">IF($Q254="Y",VLOOKUP($P254,INDIRECT($Q$3),W$5,0)*INDIRECT($P$2),VLOOKUP($P254,INDIRECT($Q$3),W$5,0))</f>
        <v>94555.224999999991</v>
      </c>
      <c r="X254" s="394" cm="1">
        <f t="array" aca="1" ref="X254" ca="1">IF($Q254="Y",VLOOKUP($P254,INDIRECT($Q$3),X$5,0)*INDIRECT($P$2),VLOOKUP($P254,INDIRECT($Q$3),X$5,0))</f>
        <v>99385.024999999994</v>
      </c>
      <c r="Y254" s="394" cm="1">
        <f t="array" aca="1" ref="Y254" ca="1">IF($Q254="Y",VLOOKUP($P254,INDIRECT($Q$3),Y$5,0)*INDIRECT($P$2),VLOOKUP($P254,INDIRECT($Q$3),Y$5,0))</f>
        <v>105432.52499999999</v>
      </c>
      <c r="Z254" s="394" cm="1">
        <f t="array" aca="1" ref="Z254" ca="1">IF($Q254="Y",VLOOKUP($P254,INDIRECT($Q$3),Z$5,0)*INDIRECT($P$2),VLOOKUP($P254,INDIRECT($Q$3),Z$5,0))</f>
        <v>111478.99999999999</v>
      </c>
      <c r="AA254" s="406" t="str">
        <f t="shared" si="134"/>
        <v>59479C</v>
      </c>
      <c r="AB254" s="406" t="str">
        <f t="shared" si="136"/>
        <v>Y</v>
      </c>
      <c r="AC254" s="412" t="str">
        <f t="shared" si="144"/>
        <v>Senior Debt Analyst</v>
      </c>
      <c r="AD254" s="406" t="str">
        <f t="shared" si="123"/>
        <v>51</v>
      </c>
      <c r="AE254" s="398" t="str">
        <f t="shared" si="135"/>
        <v>E</v>
      </c>
      <c r="AF254" s="403">
        <f t="shared" ca="1" si="137"/>
        <v>39.061</v>
      </c>
      <c r="AG254" s="403">
        <f t="shared" ca="1" si="142"/>
        <v>41.024999999999999</v>
      </c>
      <c r="AH254" s="403">
        <f t="shared" ca="1" si="138"/>
        <v>43.241999999999997</v>
      </c>
      <c r="AI254" s="403">
        <f t="shared" ca="1" si="139"/>
        <v>45.46</v>
      </c>
      <c r="AJ254" s="403">
        <f t="shared" ca="1" si="140"/>
        <v>47.781999999999996</v>
      </c>
      <c r="AK254" s="403">
        <f t="shared" ca="1" si="143"/>
        <v>50.689</v>
      </c>
      <c r="AL254" s="403">
        <f t="shared" ca="1" si="141"/>
        <v>53.595999999999997</v>
      </c>
    </row>
    <row r="255" spans="1:39" ht="15" hidden="1" customHeight="1">
      <c r="A255" s="259" t="s">
        <v>16</v>
      </c>
      <c r="B255" s="259" t="s">
        <v>207</v>
      </c>
      <c r="C255" s="259">
        <v>98</v>
      </c>
      <c r="D255" s="260" t="s">
        <v>208</v>
      </c>
      <c r="E255" s="265">
        <v>523</v>
      </c>
      <c r="F255" s="262">
        <v>11</v>
      </c>
      <c r="G255" s="285">
        <f t="shared" ca="1" si="115"/>
        <v>88818.681031454224</v>
      </c>
      <c r="H255" s="285">
        <f t="shared" ca="1" si="116"/>
        <v>93493.504301855137</v>
      </c>
      <c r="I255" s="285">
        <f t="shared" ca="1" si="117"/>
        <v>98413.98241707198</v>
      </c>
      <c r="J255" s="285">
        <f t="shared" ca="1" si="118"/>
        <v>103593.43112062258</v>
      </c>
      <c r="K255" s="285">
        <f t="shared" ca="1" si="119"/>
        <v>109045.17231217075</v>
      </c>
      <c r="L255" s="285">
        <f t="shared" ca="1" si="120"/>
        <v>114961.22511244551</v>
      </c>
      <c r="M255" s="285">
        <f t="shared" ca="1" si="121"/>
        <v>120877.27791272022</v>
      </c>
      <c r="N255" s="285"/>
      <c r="O255" s="169"/>
      <c r="P255" s="409" t="str">
        <f t="shared" si="133"/>
        <v>52875C</v>
      </c>
      <c r="Q255" s="397" t="s">
        <v>826</v>
      </c>
      <c r="R255" s="409" t="str">
        <f t="shared" si="122"/>
        <v>Senior Development Finance Analyst</v>
      </c>
      <c r="S255" s="397">
        <f t="shared" si="132"/>
        <v>98</v>
      </c>
      <c r="T255" s="394" cm="1">
        <f t="array" aca="1" ref="T255" ca="1">IF($Q255="Y",VLOOKUP($P255,INDIRECT($Q$3),T$5,0)*INDIRECT($P$2),VLOOKUP($P255,INDIRECT($Q$3),T$5,0))</f>
        <v>88818.681031454224</v>
      </c>
      <c r="U255" s="394" cm="1">
        <f t="array" aca="1" ref="U255" ca="1">IF($Q255="Y",VLOOKUP($P255,INDIRECT($Q$3),U$5,0)*INDIRECT($P$2),VLOOKUP($P255,INDIRECT($Q$3),U$5,0))</f>
        <v>93493.504301855137</v>
      </c>
      <c r="V255" s="394" cm="1">
        <f t="array" aca="1" ref="V255" ca="1">IF($Q255="Y",VLOOKUP($P255,INDIRECT($Q$3),V$5,0)*INDIRECT($P$2),VLOOKUP($P255,INDIRECT($Q$3),V$5,0))</f>
        <v>98413.98241707198</v>
      </c>
      <c r="W255" s="394" cm="1">
        <f t="array" aca="1" ref="W255" ca="1">IF($Q255="Y",VLOOKUP($P255,INDIRECT($Q$3),W$5,0)*INDIRECT($P$2),VLOOKUP($P255,INDIRECT($Q$3),W$5,0))</f>
        <v>103593.43112062258</v>
      </c>
      <c r="X255" s="394" cm="1">
        <f t="array" aca="1" ref="X255" ca="1">IF($Q255="Y",VLOOKUP($P255,INDIRECT($Q$3),X$5,0)*INDIRECT($P$2),VLOOKUP($P255,INDIRECT($Q$3),X$5,0))</f>
        <v>109045.17231217075</v>
      </c>
      <c r="Y255" s="394" cm="1">
        <f t="array" aca="1" ref="Y255" ca="1">IF($Q255="Y",VLOOKUP($P255,INDIRECT($Q$3),Y$5,0)*INDIRECT($P$2),VLOOKUP($P255,INDIRECT($Q$3),Y$5,0))</f>
        <v>114961.22511244551</v>
      </c>
      <c r="Z255" s="394" cm="1">
        <f t="array" aca="1" ref="Z255" ca="1">IF($Q255="Y",VLOOKUP($P255,INDIRECT($Q$3),Z$5,0)*INDIRECT($P$2),VLOOKUP($P255,INDIRECT($Q$3),Z$5,0))</f>
        <v>120877.27791272022</v>
      </c>
      <c r="AA255" s="406" t="str">
        <f t="shared" si="134"/>
        <v>52875C</v>
      </c>
      <c r="AB255" s="406" t="str">
        <f t="shared" si="136"/>
        <v>Y</v>
      </c>
      <c r="AC255" s="412" t="str">
        <f t="shared" si="144"/>
        <v>Senior Development Finance Analyst</v>
      </c>
      <c r="AD255" s="406">
        <f t="shared" si="123"/>
        <v>98</v>
      </c>
      <c r="AE255" s="398" t="str">
        <f t="shared" si="135"/>
        <v>E</v>
      </c>
      <c r="AF255" s="403">
        <f t="shared" ca="1" si="137"/>
        <v>42.701999999999998</v>
      </c>
      <c r="AG255" s="403">
        <f t="shared" ca="1" si="142"/>
        <v>44.948999999999998</v>
      </c>
      <c r="AH255" s="403">
        <f t="shared" ca="1" si="138"/>
        <v>47.314999999999998</v>
      </c>
      <c r="AI255" s="403">
        <f t="shared" ca="1" si="139"/>
        <v>49.805</v>
      </c>
      <c r="AJ255" s="403">
        <f t="shared" ca="1" si="140"/>
        <v>52.425999999999995</v>
      </c>
      <c r="AK255" s="403">
        <f t="shared" ca="1" si="143"/>
        <v>55.269999999999996</v>
      </c>
      <c r="AL255" s="403">
        <f t="shared" ca="1" si="141"/>
        <v>58.114999999999995</v>
      </c>
    </row>
    <row r="256" spans="1:39" ht="15" hidden="1" customHeight="1">
      <c r="A256" s="259" t="s">
        <v>16</v>
      </c>
      <c r="B256" s="259" t="s">
        <v>209</v>
      </c>
      <c r="C256" s="259">
        <v>58</v>
      </c>
      <c r="D256" s="260" t="s">
        <v>680</v>
      </c>
      <c r="E256" s="265">
        <v>493</v>
      </c>
      <c r="F256" s="262">
        <v>10</v>
      </c>
      <c r="G256" s="285">
        <f t="shared" ca="1" si="115"/>
        <v>85681.238225435824</v>
      </c>
      <c r="H256" s="285">
        <f t="shared" ca="1" si="116"/>
        <v>90467.641639739333</v>
      </c>
      <c r="I256" s="285">
        <f t="shared" ca="1" si="117"/>
        <v>94992.408854547175</v>
      </c>
      <c r="J256" s="285">
        <f t="shared" ca="1" si="118"/>
        <v>99735.719247757268</v>
      </c>
      <c r="K256" s="285">
        <f t="shared" ca="1" si="119"/>
        <v>104743.74391339831</v>
      </c>
      <c r="L256" s="285">
        <f t="shared" ca="1" si="120"/>
        <v>110940.38635011253</v>
      </c>
      <c r="M256" s="285">
        <f t="shared" ca="1" si="121"/>
        <v>117137.02878682668</v>
      </c>
      <c r="N256" s="285"/>
      <c r="O256" s="169"/>
      <c r="P256" s="409" t="str">
        <f t="shared" si="133"/>
        <v>52340C</v>
      </c>
      <c r="Q256" s="397" t="s">
        <v>826</v>
      </c>
      <c r="R256" s="409" t="str">
        <f t="shared" si="122"/>
        <v>Senior Economic Development Specialist</v>
      </c>
      <c r="S256" s="397">
        <f t="shared" si="132"/>
        <v>58</v>
      </c>
      <c r="T256" s="394" cm="1">
        <f t="array" aca="1" ref="T256" ca="1">IF($Q256="Y",VLOOKUP($P256,INDIRECT($Q$3),T$5,0)*INDIRECT($P$2),VLOOKUP($P256,INDIRECT($Q$3),T$5,0))</f>
        <v>85681.238225435824</v>
      </c>
      <c r="U256" s="394" cm="1">
        <f t="array" aca="1" ref="U256" ca="1">IF($Q256="Y",VLOOKUP($P256,INDIRECT($Q$3),U$5,0)*INDIRECT($P$2),VLOOKUP($P256,INDIRECT($Q$3),U$5,0))</f>
        <v>90467.641639739333</v>
      </c>
      <c r="V256" s="394" cm="1">
        <f t="array" aca="1" ref="V256" ca="1">IF($Q256="Y",VLOOKUP($P256,INDIRECT($Q$3),V$5,0)*INDIRECT($P$2),VLOOKUP($P256,INDIRECT($Q$3),V$5,0))</f>
        <v>94992.408854547175</v>
      </c>
      <c r="W256" s="394" cm="1">
        <f t="array" aca="1" ref="W256" ca="1">IF($Q256="Y",VLOOKUP($P256,INDIRECT($Q$3),W$5,0)*INDIRECT($P$2),VLOOKUP($P256,INDIRECT($Q$3),W$5,0))</f>
        <v>99735.719247757268</v>
      </c>
      <c r="X256" s="394" cm="1">
        <f t="array" aca="1" ref="X256" ca="1">IF($Q256="Y",VLOOKUP($P256,INDIRECT($Q$3),X$5,0)*INDIRECT($P$2),VLOOKUP($P256,INDIRECT($Q$3),X$5,0))</f>
        <v>104743.74391339831</v>
      </c>
      <c r="Y256" s="394" cm="1">
        <f t="array" aca="1" ref="Y256" ca="1">IF($Q256="Y",VLOOKUP($P256,INDIRECT($Q$3),Y$5,0)*INDIRECT($P$2),VLOOKUP($P256,INDIRECT($Q$3),Y$5,0))</f>
        <v>110940.38635011253</v>
      </c>
      <c r="Z256" s="394" cm="1">
        <f t="array" aca="1" ref="Z256" ca="1">IF($Q256="Y",VLOOKUP($P256,INDIRECT($Q$3),Z$5,0)*INDIRECT($P$2),VLOOKUP($P256,INDIRECT($Q$3),Z$5,0))</f>
        <v>117137.02878682668</v>
      </c>
      <c r="AA256" s="406" t="str">
        <f t="shared" si="134"/>
        <v>52340C</v>
      </c>
      <c r="AB256" s="406" t="str">
        <f t="shared" si="136"/>
        <v>Y</v>
      </c>
      <c r="AC256" s="412" t="str">
        <f t="shared" si="144"/>
        <v>Senior Economic Development Specialist</v>
      </c>
      <c r="AD256" s="406">
        <f t="shared" si="123"/>
        <v>58</v>
      </c>
      <c r="AE256" s="398" t="str">
        <f t="shared" si="135"/>
        <v>E</v>
      </c>
      <c r="AF256" s="403">
        <f t="shared" ca="1" si="137"/>
        <v>41.192999999999998</v>
      </c>
      <c r="AG256" s="403">
        <f t="shared" ca="1" si="142"/>
        <v>43.494999999999997</v>
      </c>
      <c r="AH256" s="403">
        <f t="shared" ca="1" si="138"/>
        <v>45.669999999999995</v>
      </c>
      <c r="AI256" s="403">
        <f t="shared" ca="1" si="139"/>
        <v>47.949999999999996</v>
      </c>
      <c r="AJ256" s="403">
        <f t="shared" ca="1" si="140"/>
        <v>50.357999999999997</v>
      </c>
      <c r="AK256" s="403">
        <f t="shared" ca="1" si="143"/>
        <v>53.336999999999996</v>
      </c>
      <c r="AL256" s="403">
        <f t="shared" ca="1" si="141"/>
        <v>56.315999999999995</v>
      </c>
      <c r="AM256" s="23"/>
    </row>
    <row r="257" spans="1:39" ht="15" hidden="1" customHeight="1">
      <c r="A257" s="259" t="s">
        <v>16</v>
      </c>
      <c r="B257" s="259" t="s">
        <v>1032</v>
      </c>
      <c r="C257" s="259" t="s">
        <v>166</v>
      </c>
      <c r="D257" s="260" t="s">
        <v>1034</v>
      </c>
      <c r="E257" s="265">
        <v>433</v>
      </c>
      <c r="F257" s="262">
        <v>9</v>
      </c>
      <c r="G257" s="285">
        <f t="shared" ca="1" si="115"/>
        <v>75625.173945995557</v>
      </c>
      <c r="H257" s="285">
        <f t="shared" ca="1" si="116"/>
        <v>79623.590688876764</v>
      </c>
      <c r="I257" s="285">
        <f t="shared" ca="1" si="117"/>
        <v>84145.279830749336</v>
      </c>
      <c r="J257" s="285">
        <f t="shared" ca="1" si="118"/>
        <v>88620.797878593308</v>
      </c>
      <c r="K257" s="285">
        <f t="shared" ca="1" si="119"/>
        <v>93367.186344738642</v>
      </c>
      <c r="L257" s="285">
        <f t="shared" ca="1" si="120"/>
        <v>98914.506399604405</v>
      </c>
      <c r="M257" s="285">
        <f t="shared" ca="1" si="121"/>
        <v>104461.82645447014</v>
      </c>
      <c r="N257" s="285"/>
      <c r="O257" s="169"/>
      <c r="P257" s="409" t="str">
        <f t="shared" si="133"/>
        <v>53086C</v>
      </c>
      <c r="Q257" s="397" t="s">
        <v>1035</v>
      </c>
      <c r="R257" s="409" t="str">
        <f t="shared" si="122"/>
        <v>Senior Emergency Preparedness Specialist - Pandemic Planning</v>
      </c>
      <c r="S257" s="397" t="s">
        <v>166</v>
      </c>
      <c r="T257" s="394" cm="1">
        <f t="array" aca="1" ref="T257" ca="1">IF($Q257="Y",VLOOKUP($P257,INDIRECT($Q$3),T$5,0)*INDIRECT($P$2),VLOOKUP($P257,INDIRECT($Q$3),T$5,0))</f>
        <v>75625.173945995557</v>
      </c>
      <c r="U257" s="394" cm="1">
        <f t="array" aca="1" ref="U257" ca="1">IF($Q257="Y",VLOOKUP($P257,INDIRECT($Q$3),U$5,0)*INDIRECT($P$2),VLOOKUP($P257,INDIRECT($Q$3),U$5,0))</f>
        <v>79623.590688876764</v>
      </c>
      <c r="V257" s="394" cm="1">
        <f t="array" aca="1" ref="V257" ca="1">IF($Q257="Y",VLOOKUP($P257,INDIRECT($Q$3),V$5,0)*INDIRECT($P$2),VLOOKUP($P257,INDIRECT($Q$3),V$5,0))</f>
        <v>84145.279830749336</v>
      </c>
      <c r="W257" s="394" cm="1">
        <f t="array" aca="1" ref="W257" ca="1">IF($Q257="Y",VLOOKUP($P257,INDIRECT($Q$3),W$5,0)*INDIRECT($P$2),VLOOKUP($P257,INDIRECT($Q$3),W$5,0))</f>
        <v>88620.797878593308</v>
      </c>
      <c r="X257" s="394" cm="1">
        <f t="array" aca="1" ref="X257" ca="1">IF($Q257="Y",VLOOKUP($P257,INDIRECT($Q$3),X$5,0)*INDIRECT($P$2),VLOOKUP($P257,INDIRECT($Q$3),X$5,0))</f>
        <v>93367.186344738642</v>
      </c>
      <c r="Y257" s="394" cm="1">
        <f t="array" aca="1" ref="Y257" ca="1">IF($Q257="Y",VLOOKUP($P257,INDIRECT($Q$3),Y$5,0)*INDIRECT($P$2),VLOOKUP($P257,INDIRECT($Q$3),Y$5,0))</f>
        <v>98914.506399604405</v>
      </c>
      <c r="Z257" s="394" cm="1">
        <f t="array" aca="1" ref="Z257" ca="1">IF($Q257="Y",VLOOKUP($P257,INDIRECT($Q$3),Z$5,0)*INDIRECT($P$2),VLOOKUP($P257,INDIRECT($Q$3),Z$5,0))</f>
        <v>104461.82645447014</v>
      </c>
      <c r="AA257" s="406" t="str">
        <f t="shared" si="134"/>
        <v>53086C</v>
      </c>
      <c r="AB257" s="406" t="str">
        <f t="shared" si="136"/>
        <v>y</v>
      </c>
      <c r="AC257" s="412" t="str">
        <f t="shared" si="144"/>
        <v>Senior Emergency Preparedness Specialist - Pandemic Planning</v>
      </c>
      <c r="AD257" s="406" t="str">
        <f t="shared" si="123"/>
        <v>45</v>
      </c>
      <c r="AE257" s="398" t="str">
        <f t="shared" si="135"/>
        <v>E</v>
      </c>
      <c r="AF257" s="403">
        <f t="shared" ca="1" si="137"/>
        <v>36.358999999999995</v>
      </c>
      <c r="AG257" s="403">
        <f t="shared" ca="1" si="142"/>
        <v>38.280999999999999</v>
      </c>
      <c r="AH257" s="403">
        <f t="shared" ca="1" si="138"/>
        <v>40.454999999999998</v>
      </c>
      <c r="AI257" s="403">
        <f t="shared" ca="1" si="139"/>
        <v>42.606999999999999</v>
      </c>
      <c r="AJ257" s="403">
        <f t="shared" ca="1" si="140"/>
        <v>44.888999999999996</v>
      </c>
      <c r="AK257" s="403">
        <f t="shared" ca="1" si="143"/>
        <v>47.555999999999997</v>
      </c>
      <c r="AL257" s="403">
        <f t="shared" ca="1" si="141"/>
        <v>50.222999999999999</v>
      </c>
      <c r="AM257" s="23"/>
    </row>
    <row r="258" spans="1:39" ht="15" hidden="1" customHeight="1">
      <c r="A258" s="259" t="s">
        <v>16</v>
      </c>
      <c r="B258" s="259" t="s">
        <v>923</v>
      </c>
      <c r="C258" s="259" t="s">
        <v>235</v>
      </c>
      <c r="D258" s="260" t="s">
        <v>924</v>
      </c>
      <c r="E258" s="265">
        <v>455</v>
      </c>
      <c r="F258" s="262">
        <v>10</v>
      </c>
      <c r="G258" s="285">
        <f t="shared" ca="1" si="115"/>
        <v>81245.599999999991</v>
      </c>
      <c r="H258" s="285">
        <f t="shared" ca="1" si="116"/>
        <v>85330.224999999991</v>
      </c>
      <c r="I258" s="285">
        <f t="shared" ca="1" si="117"/>
        <v>89941.7</v>
      </c>
      <c r="J258" s="285">
        <f t="shared" ca="1" si="118"/>
        <v>94555.224999999991</v>
      </c>
      <c r="K258" s="285">
        <f t="shared" ca="1" si="119"/>
        <v>99385.024999999994</v>
      </c>
      <c r="L258" s="285">
        <f t="shared" ca="1" si="120"/>
        <v>105432.52499999999</v>
      </c>
      <c r="M258" s="285">
        <f t="shared" ca="1" si="121"/>
        <v>111478.99999999999</v>
      </c>
      <c r="N258" s="285"/>
      <c r="O258" s="169"/>
      <c r="P258" s="409" t="str">
        <f t="shared" si="133"/>
        <v>59461C</v>
      </c>
      <c r="Q258" s="397" t="s">
        <v>826</v>
      </c>
      <c r="R258" s="409" t="str">
        <f t="shared" si="122"/>
        <v>Senior Engineering Applications Analyst</v>
      </c>
      <c r="S258" s="397" t="str">
        <f t="shared" ref="S258:S290" si="162">C258</f>
        <v>51</v>
      </c>
      <c r="T258" s="394" cm="1">
        <f t="array" aca="1" ref="T258" ca="1">IF($Q258="Y",VLOOKUP($P258,INDIRECT($Q$3),T$5,0)*INDIRECT($P$2),VLOOKUP($P258,INDIRECT($Q$3),T$5,0))</f>
        <v>81245.599999999991</v>
      </c>
      <c r="U258" s="394" cm="1">
        <f t="array" aca="1" ref="U258" ca="1">IF($Q258="Y",VLOOKUP($P258,INDIRECT($Q$3),U$5,0)*INDIRECT($P$2),VLOOKUP($P258,INDIRECT($Q$3),U$5,0))</f>
        <v>85330.224999999991</v>
      </c>
      <c r="V258" s="394" cm="1">
        <f t="array" aca="1" ref="V258" ca="1">IF($Q258="Y",VLOOKUP($P258,INDIRECT($Q$3),V$5,0)*INDIRECT($P$2),VLOOKUP($P258,INDIRECT($Q$3),V$5,0))</f>
        <v>89941.7</v>
      </c>
      <c r="W258" s="394" cm="1">
        <f t="array" aca="1" ref="W258" ca="1">IF($Q258="Y",VLOOKUP($P258,INDIRECT($Q$3),W$5,0)*INDIRECT($P$2),VLOOKUP($P258,INDIRECT($Q$3),W$5,0))</f>
        <v>94555.224999999991</v>
      </c>
      <c r="X258" s="394" cm="1">
        <f t="array" aca="1" ref="X258" ca="1">IF($Q258="Y",VLOOKUP($P258,INDIRECT($Q$3),X$5,0)*INDIRECT($P$2),VLOOKUP($P258,INDIRECT($Q$3),X$5,0))</f>
        <v>99385.024999999994</v>
      </c>
      <c r="Y258" s="394" cm="1">
        <f t="array" aca="1" ref="Y258" ca="1">IF($Q258="Y",VLOOKUP($P258,INDIRECT($Q$3),Y$5,0)*INDIRECT($P$2),VLOOKUP($P258,INDIRECT($Q$3),Y$5,0))</f>
        <v>105432.52499999999</v>
      </c>
      <c r="Z258" s="394" cm="1">
        <f t="array" aca="1" ref="Z258" ca="1">IF($Q258="Y",VLOOKUP($P258,INDIRECT($Q$3),Z$5,0)*INDIRECT($P$2),VLOOKUP($P258,INDIRECT($Q$3),Z$5,0))</f>
        <v>111478.99999999999</v>
      </c>
      <c r="AA258" s="406" t="str">
        <f t="shared" si="134"/>
        <v>59461C</v>
      </c>
      <c r="AB258" s="406" t="str">
        <f t="shared" si="136"/>
        <v>Y</v>
      </c>
      <c r="AC258" s="412" t="str">
        <f t="shared" si="144"/>
        <v>Senior Engineering Applications Analyst</v>
      </c>
      <c r="AD258" s="406" t="str">
        <f t="shared" si="123"/>
        <v>51</v>
      </c>
      <c r="AE258" s="398" t="str">
        <f t="shared" si="135"/>
        <v>E</v>
      </c>
      <c r="AF258" s="403">
        <f t="shared" ca="1" si="137"/>
        <v>39.061</v>
      </c>
      <c r="AG258" s="403">
        <f t="shared" ca="1" si="142"/>
        <v>41.024999999999999</v>
      </c>
      <c r="AH258" s="403">
        <f t="shared" ca="1" si="138"/>
        <v>43.241999999999997</v>
      </c>
      <c r="AI258" s="403">
        <f t="shared" ca="1" si="139"/>
        <v>45.46</v>
      </c>
      <c r="AJ258" s="403">
        <f t="shared" ca="1" si="140"/>
        <v>47.781999999999996</v>
      </c>
      <c r="AK258" s="403">
        <f t="shared" ca="1" si="143"/>
        <v>50.689</v>
      </c>
      <c r="AL258" s="403">
        <f t="shared" ca="1" si="141"/>
        <v>53.595999999999997</v>
      </c>
      <c r="AM258" s="23"/>
    </row>
    <row r="259" spans="1:39" ht="15" hidden="1" customHeight="1">
      <c r="A259" s="259" t="s">
        <v>16</v>
      </c>
      <c r="B259" s="259" t="s">
        <v>991</v>
      </c>
      <c r="C259" s="259" t="s">
        <v>86</v>
      </c>
      <c r="D259" s="260" t="s">
        <v>992</v>
      </c>
      <c r="E259" s="265">
        <v>415</v>
      </c>
      <c r="F259" s="262">
        <v>9</v>
      </c>
      <c r="G259" s="285">
        <f t="shared" ca="1" si="115"/>
        <v>74353.218788891987</v>
      </c>
      <c r="H259" s="285">
        <f t="shared" ca="1" si="116"/>
        <v>78268.881540909177</v>
      </c>
      <c r="I259" s="285">
        <f t="shared" ca="1" si="117"/>
        <v>82400.603466469896</v>
      </c>
      <c r="J259" s="285">
        <f t="shared" ca="1" si="118"/>
        <v>86702.505888474348</v>
      </c>
      <c r="K259" s="285">
        <f t="shared" ca="1" si="119"/>
        <v>91267.820558058171</v>
      </c>
      <c r="L259" s="285">
        <f t="shared" ca="1" si="120"/>
        <v>96790.831592555871</v>
      </c>
      <c r="M259" s="285">
        <f t="shared" ca="1" si="121"/>
        <v>102312.6352406599</v>
      </c>
      <c r="N259" s="285"/>
      <c r="O259" s="169"/>
      <c r="P259" s="409" t="str">
        <f t="shared" si="133"/>
        <v>59483C</v>
      </c>
      <c r="Q259" s="397" t="s">
        <v>826</v>
      </c>
      <c r="R259" s="409" t="str">
        <f t="shared" si="122"/>
        <v>Senior Environmental Health Community Liaison</v>
      </c>
      <c r="S259" s="397" t="str">
        <f t="shared" si="162"/>
        <v>99</v>
      </c>
      <c r="T259" s="394" cm="1">
        <f t="array" aca="1" ref="T259" ca="1">IF($Q259="Y",VLOOKUP($P259,INDIRECT($Q$3),T$5,0)*INDIRECT($P$2),VLOOKUP($P259,INDIRECT($Q$3),T$5,0))</f>
        <v>74353.218788891987</v>
      </c>
      <c r="U259" s="394" cm="1">
        <f t="array" aca="1" ref="U259" ca="1">IF($Q259="Y",VLOOKUP($P259,INDIRECT($Q$3),U$5,0)*INDIRECT($P$2),VLOOKUP($P259,INDIRECT($Q$3),U$5,0))</f>
        <v>78268.881540909177</v>
      </c>
      <c r="V259" s="394" cm="1">
        <f t="array" aca="1" ref="V259" ca="1">IF($Q259="Y",VLOOKUP($P259,INDIRECT($Q$3),V$5,0)*INDIRECT($P$2),VLOOKUP($P259,INDIRECT($Q$3),V$5,0))</f>
        <v>82400.603466469896</v>
      </c>
      <c r="W259" s="394" cm="1">
        <f t="array" aca="1" ref="W259" ca="1">IF($Q259="Y",VLOOKUP($P259,INDIRECT($Q$3),W$5,0)*INDIRECT($P$2),VLOOKUP($P259,INDIRECT($Q$3),W$5,0))</f>
        <v>86702.505888474348</v>
      </c>
      <c r="X259" s="394" cm="1">
        <f t="array" aca="1" ref="X259" ca="1">IF($Q259="Y",VLOOKUP($P259,INDIRECT($Q$3),X$5,0)*INDIRECT($P$2),VLOOKUP($P259,INDIRECT($Q$3),X$5,0))</f>
        <v>91267.820558058171</v>
      </c>
      <c r="Y259" s="394" cm="1">
        <f t="array" aca="1" ref="Y259" ca="1">IF($Q259="Y",VLOOKUP($P259,INDIRECT($Q$3),Y$5,0)*INDIRECT($P$2),VLOOKUP($P259,INDIRECT($Q$3),Y$5,0))</f>
        <v>96790.831592555871</v>
      </c>
      <c r="Z259" s="394" cm="1">
        <f t="array" aca="1" ref="Z259" ca="1">IF($Q259="Y",VLOOKUP($P259,INDIRECT($Q$3),Z$5,0)*INDIRECT($P$2),VLOOKUP($P259,INDIRECT($Q$3),Z$5,0))</f>
        <v>102312.6352406599</v>
      </c>
      <c r="AA259" s="406" t="str">
        <f t="shared" si="134"/>
        <v>59483C</v>
      </c>
      <c r="AB259" s="406" t="str">
        <f t="shared" si="136"/>
        <v>Y</v>
      </c>
      <c r="AC259" s="412" t="str">
        <f t="shared" si="144"/>
        <v>Senior Environmental Health Community Liaison</v>
      </c>
      <c r="AD259" s="406" t="str">
        <f t="shared" si="123"/>
        <v>99</v>
      </c>
      <c r="AE259" s="398" t="str">
        <f t="shared" si="135"/>
        <v>E</v>
      </c>
      <c r="AF259" s="403">
        <f t="shared" ca="1" si="137"/>
        <v>35.747</v>
      </c>
      <c r="AG259" s="403">
        <f t="shared" ca="1" si="142"/>
        <v>37.629999999999995</v>
      </c>
      <c r="AH259" s="403">
        <f t="shared" ca="1" si="138"/>
        <v>39.616</v>
      </c>
      <c r="AI259" s="403">
        <f t="shared" ca="1" si="139"/>
        <v>41.683999999999997</v>
      </c>
      <c r="AJ259" s="403">
        <f t="shared" ca="1" si="140"/>
        <v>43.878999999999998</v>
      </c>
      <c r="AK259" s="403">
        <f t="shared" ca="1" si="143"/>
        <v>46.534999999999997</v>
      </c>
      <c r="AL259" s="403">
        <f t="shared" ca="1" si="141"/>
        <v>49.189</v>
      </c>
      <c r="AM259" s="23"/>
    </row>
    <row r="260" spans="1:39" ht="15" hidden="1" customHeight="1">
      <c r="A260" s="259" t="s">
        <v>91</v>
      </c>
      <c r="B260" s="259" t="s">
        <v>792</v>
      </c>
      <c r="C260" s="259" t="s">
        <v>790</v>
      </c>
      <c r="D260" s="260" t="s">
        <v>781</v>
      </c>
      <c r="E260" s="265">
        <v>443</v>
      </c>
      <c r="F260" s="262">
        <v>9</v>
      </c>
      <c r="G260" s="285">
        <f t="shared" ca="1" si="115"/>
        <v>37.260993074765629</v>
      </c>
      <c r="H260" s="285">
        <f t="shared" ca="1" si="116"/>
        <v>39.222751081335929</v>
      </c>
      <c r="I260" s="285">
        <f t="shared" ca="1" si="117"/>
        <v>41.292806252156247</v>
      </c>
      <c r="J260" s="285">
        <f t="shared" ca="1" si="118"/>
        <v>43.449724773468745</v>
      </c>
      <c r="K260" s="285">
        <f t="shared" ca="1" si="119"/>
        <v>45.737502368249984</v>
      </c>
      <c r="L260" s="285">
        <f t="shared" ca="1" si="120"/>
        <v>48.504720533929685</v>
      </c>
      <c r="M260" s="285">
        <f t="shared" ca="1" si="121"/>
        <v>51.273066795070307</v>
      </c>
      <c r="N260" s="285"/>
      <c r="O260" s="169"/>
      <c r="P260" s="409" t="str">
        <f t="shared" si="133"/>
        <v>53027C</v>
      </c>
      <c r="Q260" s="397" t="s">
        <v>826</v>
      </c>
      <c r="R260" s="409" t="str">
        <f t="shared" si="122"/>
        <v>Senior Environmental Health Specialist</v>
      </c>
      <c r="S260" s="397" t="str">
        <f t="shared" si="162"/>
        <v>117</v>
      </c>
      <c r="T260" s="394" cm="1">
        <f t="array" aca="1" ref="T260" ca="1">IF($Q260="Y",VLOOKUP($P260,INDIRECT($Q$3),T$5,0)*INDIRECT($P$2),VLOOKUP($P260,INDIRECT($Q$3),T$5,0))</f>
        <v>37.260993074765629</v>
      </c>
      <c r="U260" s="394" cm="1">
        <f t="array" aca="1" ref="U260" ca="1">IF($Q260="Y",VLOOKUP($P260,INDIRECT($Q$3),U$5,0)*INDIRECT($P$2),VLOOKUP($P260,INDIRECT($Q$3),U$5,0))</f>
        <v>39.222751081335929</v>
      </c>
      <c r="V260" s="394" cm="1">
        <f t="array" aca="1" ref="V260" ca="1">IF($Q260="Y",VLOOKUP($P260,INDIRECT($Q$3),V$5,0)*INDIRECT($P$2),VLOOKUP($P260,INDIRECT($Q$3),V$5,0))</f>
        <v>41.292806252156247</v>
      </c>
      <c r="W260" s="394" cm="1">
        <f t="array" aca="1" ref="W260" ca="1">IF($Q260="Y",VLOOKUP($P260,INDIRECT($Q$3),W$5,0)*INDIRECT($P$2),VLOOKUP($P260,INDIRECT($Q$3),W$5,0))</f>
        <v>43.449724773468745</v>
      </c>
      <c r="X260" s="394" cm="1">
        <f t="array" aca="1" ref="X260" ca="1">IF($Q260="Y",VLOOKUP($P260,INDIRECT($Q$3),X$5,0)*INDIRECT($P$2),VLOOKUP($P260,INDIRECT($Q$3),X$5,0))</f>
        <v>45.737502368249984</v>
      </c>
      <c r="Y260" s="394" cm="1">
        <f t="array" aca="1" ref="Y260" ca="1">IF($Q260="Y",VLOOKUP($P260,INDIRECT($Q$3),Y$5,0)*INDIRECT($P$2),VLOOKUP($P260,INDIRECT($Q$3),Y$5,0))</f>
        <v>48.504720533929685</v>
      </c>
      <c r="Z260" s="394" cm="1">
        <f t="array" aca="1" ref="Z260" ca="1">IF($Q260="Y",VLOOKUP($P260,INDIRECT($Q$3),Z$5,0)*INDIRECT($P$2),VLOOKUP($P260,INDIRECT($Q$3),Z$5,0))</f>
        <v>51.273066795070307</v>
      </c>
      <c r="AA260" s="406" t="str">
        <f t="shared" si="134"/>
        <v>53027C</v>
      </c>
      <c r="AB260" s="406" t="str">
        <f t="shared" si="136"/>
        <v>Y</v>
      </c>
      <c r="AC260" s="412" t="str">
        <f t="shared" si="144"/>
        <v>Senior Environmental Health Specialist</v>
      </c>
      <c r="AD260" s="406" t="str">
        <f t="shared" si="123"/>
        <v>117</v>
      </c>
      <c r="AE260" s="398" t="str">
        <f t="shared" si="135"/>
        <v>N</v>
      </c>
      <c r="AF260" s="403">
        <f t="shared" ca="1" si="137"/>
        <v>37.261000000000003</v>
      </c>
      <c r="AG260" s="403">
        <f t="shared" ca="1" si="142"/>
        <v>39.222999999999999</v>
      </c>
      <c r="AH260" s="403">
        <f t="shared" ca="1" si="138"/>
        <v>41.292999999999999</v>
      </c>
      <c r="AI260" s="403">
        <f t="shared" ca="1" si="139"/>
        <v>43.45</v>
      </c>
      <c r="AJ260" s="403">
        <f t="shared" ca="1" si="140"/>
        <v>45.738</v>
      </c>
      <c r="AK260" s="403">
        <f t="shared" ca="1" si="143"/>
        <v>48.505000000000003</v>
      </c>
      <c r="AL260" s="403">
        <f t="shared" ca="1" si="141"/>
        <v>51.273000000000003</v>
      </c>
      <c r="AM260" s="23"/>
    </row>
    <row r="261" spans="1:39" ht="15" hidden="1" customHeight="1">
      <c r="A261" s="272" t="s">
        <v>91</v>
      </c>
      <c r="B261" s="259" t="s">
        <v>438</v>
      </c>
      <c r="C261" s="259">
        <v>111</v>
      </c>
      <c r="D261" s="260" t="s">
        <v>439</v>
      </c>
      <c r="E261" s="265">
        <v>423</v>
      </c>
      <c r="F261" s="262">
        <v>9</v>
      </c>
      <c r="G261" s="285">
        <f t="shared" ca="1" si="115"/>
        <v>42.832407811286799</v>
      </c>
      <c r="H261" s="285">
        <f t="shared" ca="1" si="116"/>
        <v>44.779073028685232</v>
      </c>
      <c r="I261" s="285">
        <f t="shared" ca="1" si="117"/>
        <v>46.725738246083658</v>
      </c>
      <c r="J261" s="285">
        <f t="shared" ca="1" si="118"/>
        <v>48.673558069186363</v>
      </c>
      <c r="K261" s="285">
        <f t="shared" ca="1" si="119"/>
        <v>50.620223286584782</v>
      </c>
      <c r="L261" s="285">
        <f t="shared" ca="1" si="120"/>
        <v>0</v>
      </c>
      <c r="M261" s="285">
        <f t="shared" ca="1" si="121"/>
        <v>0</v>
      </c>
      <c r="N261" s="285"/>
      <c r="O261" s="234"/>
      <c r="P261" s="409" t="str">
        <f t="shared" si="133"/>
        <v>04349C</v>
      </c>
      <c r="Q261" s="397" t="s">
        <v>826</v>
      </c>
      <c r="R261" s="409" t="str">
        <f t="shared" si="122"/>
        <v>Senior Environmental Research Analyst</v>
      </c>
      <c r="S261" s="397">
        <f t="shared" si="162"/>
        <v>111</v>
      </c>
      <c r="T261" s="394" cm="1">
        <f t="array" aca="1" ref="T261" ca="1">IF($Q261="Y",VLOOKUP($P261,INDIRECT($Q$3),T$5,0)*INDIRECT($P$2),VLOOKUP($P261,INDIRECT($Q$3),T$5,0))</f>
        <v>42.832407811286799</v>
      </c>
      <c r="U261" s="394" cm="1">
        <f t="array" aca="1" ref="U261" ca="1">IF($Q261="Y",VLOOKUP($P261,INDIRECT($Q$3),U$5,0)*INDIRECT($P$2),VLOOKUP($P261,INDIRECT($Q$3),U$5,0))</f>
        <v>44.779073028685232</v>
      </c>
      <c r="V261" s="394" cm="1">
        <f t="array" aca="1" ref="V261" ca="1">IF($Q261="Y",VLOOKUP($P261,INDIRECT($Q$3),V$5,0)*INDIRECT($P$2),VLOOKUP($P261,INDIRECT($Q$3),V$5,0))</f>
        <v>46.725738246083658</v>
      </c>
      <c r="W261" s="394" cm="1">
        <f t="array" aca="1" ref="W261" ca="1">IF($Q261="Y",VLOOKUP($P261,INDIRECT($Q$3),W$5,0)*INDIRECT($P$2),VLOOKUP($P261,INDIRECT($Q$3),W$5,0))</f>
        <v>48.673558069186363</v>
      </c>
      <c r="X261" s="394" cm="1">
        <f t="array" aca="1" ref="X261" ca="1">IF($Q261="Y",VLOOKUP($P261,INDIRECT($Q$3),X$5,0)*INDIRECT($P$2),VLOOKUP($P261,INDIRECT($Q$3),X$5,0))</f>
        <v>50.620223286584782</v>
      </c>
      <c r="Y261" s="394" cm="1">
        <f t="array" aca="1" ref="Y261" ca="1">IF($Q261="Y",VLOOKUP($P261,INDIRECT($Q$3),Y$5,0)*INDIRECT($P$2),VLOOKUP($P261,INDIRECT($Q$3),Y$5,0))</f>
        <v>0</v>
      </c>
      <c r="Z261" s="394" cm="1">
        <f t="array" aca="1" ref="Z261" ca="1">IF($Q261="Y",VLOOKUP($P261,INDIRECT($Q$3),Z$5,0)*INDIRECT($P$2),VLOOKUP($P261,INDIRECT($Q$3),Z$5,0))</f>
        <v>0</v>
      </c>
      <c r="AA261" s="406" t="str">
        <f t="shared" si="134"/>
        <v>04349C</v>
      </c>
      <c r="AB261" s="406" t="str">
        <f t="shared" si="136"/>
        <v>Y</v>
      </c>
      <c r="AC261" s="412" t="str">
        <f t="shared" si="144"/>
        <v>Senior Environmental Research Analyst</v>
      </c>
      <c r="AD261" s="406">
        <f t="shared" si="123"/>
        <v>111</v>
      </c>
      <c r="AE261" s="398" t="str">
        <f t="shared" si="135"/>
        <v>N</v>
      </c>
      <c r="AF261" s="403">
        <f t="shared" ca="1" si="137"/>
        <v>42.832000000000001</v>
      </c>
      <c r="AG261" s="403">
        <f t="shared" ca="1" si="142"/>
        <v>44.779000000000003</v>
      </c>
      <c r="AH261" s="403">
        <f t="shared" ca="1" si="138"/>
        <v>46.725999999999999</v>
      </c>
      <c r="AI261" s="403">
        <f t="shared" ca="1" si="139"/>
        <v>48.673999999999999</v>
      </c>
      <c r="AJ261" s="403">
        <f t="shared" ca="1" si="140"/>
        <v>50.62</v>
      </c>
      <c r="AK261" s="403">
        <f t="shared" ca="1" si="143"/>
        <v>0</v>
      </c>
      <c r="AL261" s="403">
        <f t="shared" ca="1" si="141"/>
        <v>0</v>
      </c>
      <c r="AM261" s="23"/>
    </row>
    <row r="262" spans="1:39" ht="15" hidden="1" customHeight="1">
      <c r="A262" s="259" t="s">
        <v>16</v>
      </c>
      <c r="B262" s="259" t="s">
        <v>211</v>
      </c>
      <c r="C262" s="259">
        <v>94</v>
      </c>
      <c r="D262" s="260" t="s">
        <v>212</v>
      </c>
      <c r="E262" s="265">
        <v>430</v>
      </c>
      <c r="F262" s="262">
        <v>9</v>
      </c>
      <c r="G262" s="285">
        <f t="shared" ca="1" si="115"/>
        <v>72460.914968565339</v>
      </c>
      <c r="H262" s="285">
        <f t="shared" ca="1" si="116"/>
        <v>76274.647335331931</v>
      </c>
      <c r="I262" s="285">
        <f t="shared" ca="1" si="117"/>
        <v>80288.454442889357</v>
      </c>
      <c r="J262" s="285">
        <f t="shared" ca="1" si="118"/>
        <v>84514.648582978567</v>
      </c>
      <c r="K262" s="285">
        <f t="shared" ca="1" si="119"/>
        <v>88962.463974405313</v>
      </c>
      <c r="L262" s="285">
        <f t="shared" ca="1" si="120"/>
        <v>94355.953486741098</v>
      </c>
      <c r="M262" s="285">
        <f t="shared" ca="1" si="121"/>
        <v>99749.442999076899</v>
      </c>
      <c r="N262" s="285"/>
      <c r="P262" s="409" t="str">
        <f t="shared" si="133"/>
        <v>09170C</v>
      </c>
      <c r="Q262" s="397" t="s">
        <v>826</v>
      </c>
      <c r="R262" s="409" t="str">
        <f t="shared" si="122"/>
        <v>Senior Event Coordinator</v>
      </c>
      <c r="S262" s="397">
        <f t="shared" si="162"/>
        <v>94</v>
      </c>
      <c r="T262" s="394" cm="1">
        <f t="array" aca="1" ref="T262" ca="1">IF($Q262="Y",VLOOKUP($P262,INDIRECT($Q$3),T$5,0)*INDIRECT($P$2),VLOOKUP($P262,INDIRECT($Q$3),T$5,0))</f>
        <v>72460.914968565339</v>
      </c>
      <c r="U262" s="394" cm="1">
        <f t="array" aca="1" ref="U262" ca="1">IF($Q262="Y",VLOOKUP($P262,INDIRECT($Q$3),U$5,0)*INDIRECT($P$2),VLOOKUP($P262,INDIRECT($Q$3),U$5,0))</f>
        <v>76274.647335331931</v>
      </c>
      <c r="V262" s="394" cm="1">
        <f t="array" aca="1" ref="V262" ca="1">IF($Q262="Y",VLOOKUP($P262,INDIRECT($Q$3),V$5,0)*INDIRECT($P$2),VLOOKUP($P262,INDIRECT($Q$3),V$5,0))</f>
        <v>80288.454442889357</v>
      </c>
      <c r="W262" s="394" cm="1">
        <f t="array" aca="1" ref="W262" ca="1">IF($Q262="Y",VLOOKUP($P262,INDIRECT($Q$3),W$5,0)*INDIRECT($P$2),VLOOKUP($P262,INDIRECT($Q$3),W$5,0))</f>
        <v>84514.648582978567</v>
      </c>
      <c r="X262" s="394" cm="1">
        <f t="array" aca="1" ref="X262" ca="1">IF($Q262="Y",VLOOKUP($P262,INDIRECT($Q$3),X$5,0)*INDIRECT($P$2),VLOOKUP($P262,INDIRECT($Q$3),X$5,0))</f>
        <v>88962.463974405313</v>
      </c>
      <c r="Y262" s="394" cm="1">
        <f t="array" aca="1" ref="Y262" ca="1">IF($Q262="Y",VLOOKUP($P262,INDIRECT($Q$3),Y$5,0)*INDIRECT($P$2),VLOOKUP($P262,INDIRECT($Q$3),Y$5,0))</f>
        <v>94355.953486741098</v>
      </c>
      <c r="Z262" s="394" cm="1">
        <f t="array" aca="1" ref="Z262" ca="1">IF($Q262="Y",VLOOKUP($P262,INDIRECT($Q$3),Z$5,0)*INDIRECT($P$2),VLOOKUP($P262,INDIRECT($Q$3),Z$5,0))</f>
        <v>99749.442999076899</v>
      </c>
      <c r="AA262" s="406" t="str">
        <f t="shared" si="134"/>
        <v>09170C</v>
      </c>
      <c r="AB262" s="406" t="str">
        <f t="shared" si="136"/>
        <v>Y</v>
      </c>
      <c r="AC262" s="412" t="str">
        <f t="shared" si="144"/>
        <v>Senior Event Coordinator</v>
      </c>
      <c r="AD262" s="406">
        <f t="shared" si="123"/>
        <v>94</v>
      </c>
      <c r="AE262" s="398" t="str">
        <f t="shared" si="135"/>
        <v>E</v>
      </c>
      <c r="AF262" s="403">
        <f t="shared" ca="1" si="137"/>
        <v>34.836999999999996</v>
      </c>
      <c r="AG262" s="403">
        <f t="shared" ca="1" si="142"/>
        <v>36.670999999999999</v>
      </c>
      <c r="AH262" s="403">
        <f t="shared" ca="1" si="138"/>
        <v>38.600999999999999</v>
      </c>
      <c r="AI262" s="403">
        <f t="shared" ca="1" si="139"/>
        <v>40.632999999999996</v>
      </c>
      <c r="AJ262" s="403">
        <f t="shared" ca="1" si="140"/>
        <v>42.771000000000001</v>
      </c>
      <c r="AK262" s="403">
        <f t="shared" ca="1" si="143"/>
        <v>45.363999999999997</v>
      </c>
      <c r="AL262" s="403">
        <f t="shared" ca="1" si="141"/>
        <v>47.957000000000001</v>
      </c>
      <c r="AM262" s="23"/>
    </row>
    <row r="263" spans="1:39" ht="15" hidden="1" customHeight="1">
      <c r="A263" s="256" t="s">
        <v>16</v>
      </c>
      <c r="B263" s="256" t="s">
        <v>213</v>
      </c>
      <c r="C263" s="256">
        <v>45</v>
      </c>
      <c r="D263" s="276" t="s">
        <v>214</v>
      </c>
      <c r="E263" s="277">
        <v>435</v>
      </c>
      <c r="F263" s="278">
        <v>9</v>
      </c>
      <c r="G263" s="380">
        <f t="shared" ca="1" si="115"/>
        <v>75625.173945995557</v>
      </c>
      <c r="H263" s="380">
        <f t="shared" ca="1" si="116"/>
        <v>79623.590688876764</v>
      </c>
      <c r="I263" s="380">
        <f t="shared" ca="1" si="117"/>
        <v>84145.279830749336</v>
      </c>
      <c r="J263" s="380">
        <f t="shared" ca="1" si="118"/>
        <v>88620.797878593308</v>
      </c>
      <c r="K263" s="380">
        <f t="shared" ca="1" si="119"/>
        <v>93367.186344738642</v>
      </c>
      <c r="L263" s="380">
        <f t="shared" ca="1" si="120"/>
        <v>98914.506399604405</v>
      </c>
      <c r="M263" s="380">
        <f t="shared" ca="1" si="121"/>
        <v>104461.82645447014</v>
      </c>
      <c r="N263" s="380" t="s">
        <v>633</v>
      </c>
      <c r="P263" s="409" t="str">
        <f t="shared" si="133"/>
        <v>04351C</v>
      </c>
      <c r="Q263" s="397" t="s">
        <v>826</v>
      </c>
      <c r="R263" s="409" t="str">
        <f t="shared" si="122"/>
        <v>Senior Financial Analyst</v>
      </c>
      <c r="S263" s="397">
        <f t="shared" si="162"/>
        <v>45</v>
      </c>
      <c r="T263" s="394" cm="1">
        <f t="array" aca="1" ref="T263" ca="1">IF($Q263="Y",VLOOKUP($P263,INDIRECT($Q$3),T$5,0)*INDIRECT($P$2),VLOOKUP($P263,INDIRECT($Q$3),T$5,0))</f>
        <v>75625.173945995557</v>
      </c>
      <c r="U263" s="394" cm="1">
        <f t="array" aca="1" ref="U263" ca="1">IF($Q263="Y",VLOOKUP($P263,INDIRECT($Q$3),U$5,0)*INDIRECT($P$2),VLOOKUP($P263,INDIRECT($Q$3),U$5,0))</f>
        <v>79623.590688876764</v>
      </c>
      <c r="V263" s="394" cm="1">
        <f t="array" aca="1" ref="V263" ca="1">IF($Q263="Y",VLOOKUP($P263,INDIRECT($Q$3),V$5,0)*INDIRECT($P$2),VLOOKUP($P263,INDIRECT($Q$3),V$5,0))</f>
        <v>84145.279830749336</v>
      </c>
      <c r="W263" s="394" cm="1">
        <f t="array" aca="1" ref="W263" ca="1">IF($Q263="Y",VLOOKUP($P263,INDIRECT($Q$3),W$5,0)*INDIRECT($P$2),VLOOKUP($P263,INDIRECT($Q$3),W$5,0))</f>
        <v>88620.797878593308</v>
      </c>
      <c r="X263" s="394" cm="1">
        <f t="array" aca="1" ref="X263" ca="1">IF($Q263="Y",VLOOKUP($P263,INDIRECT($Q$3),X$5,0)*INDIRECT($P$2),VLOOKUP($P263,INDIRECT($Q$3),X$5,0))</f>
        <v>93367.186344738642</v>
      </c>
      <c r="Y263" s="394" cm="1">
        <f t="array" aca="1" ref="Y263" ca="1">IF($Q263="Y",VLOOKUP($P263,INDIRECT($Q$3),Y$5,0)*INDIRECT($P$2),VLOOKUP($P263,INDIRECT($Q$3),Y$5,0))</f>
        <v>98914.506399604405</v>
      </c>
      <c r="Z263" s="394" cm="1">
        <f t="array" aca="1" ref="Z263" ca="1">IF($Q263="Y",VLOOKUP($P263,INDIRECT($Q$3),Z$5,0)*INDIRECT($P$2),VLOOKUP($P263,INDIRECT($Q$3),Z$5,0))</f>
        <v>104461.82645447014</v>
      </c>
      <c r="AA263" s="406" t="str">
        <f t="shared" si="134"/>
        <v>04351C</v>
      </c>
      <c r="AB263" s="406" t="str">
        <f t="shared" si="136"/>
        <v>Y</v>
      </c>
      <c r="AC263" s="412" t="str">
        <f t="shared" si="144"/>
        <v>Senior Financial Analyst</v>
      </c>
      <c r="AD263" s="406">
        <f t="shared" si="123"/>
        <v>45</v>
      </c>
      <c r="AE263" s="398" t="str">
        <f t="shared" si="135"/>
        <v>E</v>
      </c>
      <c r="AF263" s="403">
        <f t="shared" ca="1" si="137"/>
        <v>36.358999999999995</v>
      </c>
      <c r="AG263" s="403">
        <f t="shared" ca="1" si="142"/>
        <v>38.280999999999999</v>
      </c>
      <c r="AH263" s="403">
        <f t="shared" ca="1" si="138"/>
        <v>40.454999999999998</v>
      </c>
      <c r="AI263" s="403">
        <f t="shared" ca="1" si="139"/>
        <v>42.606999999999999</v>
      </c>
      <c r="AJ263" s="403">
        <f t="shared" ca="1" si="140"/>
        <v>44.888999999999996</v>
      </c>
      <c r="AK263" s="403">
        <f t="shared" ca="1" si="143"/>
        <v>47.555999999999997</v>
      </c>
      <c r="AL263" s="403">
        <f t="shared" ca="1" si="141"/>
        <v>50.222999999999999</v>
      </c>
      <c r="AM263" s="23"/>
    </row>
    <row r="264" spans="1:39" ht="15" hidden="1" customHeight="1">
      <c r="A264" s="259" t="s">
        <v>16</v>
      </c>
      <c r="B264" s="262" t="s">
        <v>215</v>
      </c>
      <c r="C264" s="259" t="s">
        <v>216</v>
      </c>
      <c r="D264" s="266" t="s">
        <v>217</v>
      </c>
      <c r="E264" s="265">
        <v>508</v>
      </c>
      <c r="F264" s="262">
        <v>11</v>
      </c>
      <c r="G264" s="285">
        <f t="shared" ca="1" si="115"/>
        <v>86912.467399533169</v>
      </c>
      <c r="H264" s="285">
        <f t="shared" ca="1" si="116"/>
        <v>91480.327635434413</v>
      </c>
      <c r="I264" s="285">
        <f t="shared" ca="1" si="117"/>
        <v>96266.731049737937</v>
      </c>
      <c r="J264" s="285">
        <f t="shared" ca="1" si="118"/>
        <v>101357.86368463057</v>
      </c>
      <c r="K264" s="285">
        <f t="shared" ca="1" si="119"/>
        <v>106673.69564379592</v>
      </c>
      <c r="L264" s="285">
        <f t="shared" ca="1" si="120"/>
        <v>113146.37034555506</v>
      </c>
      <c r="M264" s="285">
        <f t="shared" ca="1" si="121"/>
        <v>119619.04504731408</v>
      </c>
      <c r="N264" s="285"/>
      <c r="P264" s="409" t="str">
        <f t="shared" si="133"/>
        <v>05267C</v>
      </c>
      <c r="Q264" s="397" t="s">
        <v>826</v>
      </c>
      <c r="R264" s="409" t="str">
        <f t="shared" si="122"/>
        <v>Senior GIS Analyst</v>
      </c>
      <c r="S264" s="397" t="str">
        <f t="shared" si="162"/>
        <v>65</v>
      </c>
      <c r="T264" s="394" cm="1">
        <f t="array" aca="1" ref="T264" ca="1">IF($Q264="Y",VLOOKUP($P264,INDIRECT($Q$3),T$5,0)*INDIRECT($P$2),VLOOKUP($P264,INDIRECT($Q$3),T$5,0))</f>
        <v>86912.467399533169</v>
      </c>
      <c r="U264" s="394" cm="1">
        <f t="array" aca="1" ref="U264" ca="1">IF($Q264="Y",VLOOKUP($P264,INDIRECT($Q$3),U$5,0)*INDIRECT($P$2),VLOOKUP($P264,INDIRECT($Q$3),U$5,0))</f>
        <v>91480.327635434413</v>
      </c>
      <c r="V264" s="394" cm="1">
        <f t="array" aca="1" ref="V264" ca="1">IF($Q264="Y",VLOOKUP($P264,INDIRECT($Q$3),V$5,0)*INDIRECT($P$2),VLOOKUP($P264,INDIRECT($Q$3),V$5,0))</f>
        <v>96266.731049737937</v>
      </c>
      <c r="W264" s="394" cm="1">
        <f t="array" aca="1" ref="W264" ca="1">IF($Q264="Y",VLOOKUP($P264,INDIRECT($Q$3),W$5,0)*INDIRECT($P$2),VLOOKUP($P264,INDIRECT($Q$3),W$5,0))</f>
        <v>101357.86368463057</v>
      </c>
      <c r="X264" s="394" cm="1">
        <f t="array" aca="1" ref="X264" ca="1">IF($Q264="Y",VLOOKUP($P264,INDIRECT($Q$3),X$5,0)*INDIRECT($P$2),VLOOKUP($P264,INDIRECT($Q$3),X$5,0))</f>
        <v>106673.69564379592</v>
      </c>
      <c r="Y264" s="394" cm="1">
        <f t="array" aca="1" ref="Y264" ca="1">IF($Q264="Y",VLOOKUP($P264,INDIRECT($Q$3),Y$5,0)*INDIRECT($P$2),VLOOKUP($P264,INDIRECT($Q$3),Y$5,0))</f>
        <v>113146.37034555506</v>
      </c>
      <c r="Z264" s="394" cm="1">
        <f t="array" aca="1" ref="Z264" ca="1">IF($Q264="Y",VLOOKUP($P264,INDIRECT($Q$3),Z$5,0)*INDIRECT($P$2),VLOOKUP($P264,INDIRECT($Q$3),Z$5,0))</f>
        <v>119619.04504731408</v>
      </c>
      <c r="AA264" s="406" t="str">
        <f t="shared" si="134"/>
        <v>05267C</v>
      </c>
      <c r="AB264" s="406" t="str">
        <f t="shared" si="136"/>
        <v>Y</v>
      </c>
      <c r="AC264" s="412" t="str">
        <f t="shared" si="144"/>
        <v>Senior GIS Analyst</v>
      </c>
      <c r="AD264" s="406" t="str">
        <f t="shared" si="123"/>
        <v>65</v>
      </c>
      <c r="AE264" s="398" t="str">
        <f t="shared" si="135"/>
        <v>E</v>
      </c>
      <c r="AF264" s="403">
        <f t="shared" ca="1" si="137"/>
        <v>41.784999999999997</v>
      </c>
      <c r="AG264" s="403">
        <f t="shared" ca="1" si="142"/>
        <v>43.980999999999995</v>
      </c>
      <c r="AH264" s="403">
        <f t="shared" ca="1" si="138"/>
        <v>46.282999999999994</v>
      </c>
      <c r="AI264" s="403">
        <f t="shared" ca="1" si="139"/>
        <v>48.73</v>
      </c>
      <c r="AJ264" s="403">
        <f t="shared" ca="1" si="140"/>
        <v>51.285999999999994</v>
      </c>
      <c r="AK264" s="403">
        <f t="shared" ca="1" si="143"/>
        <v>54.397999999999996</v>
      </c>
      <c r="AL264" s="403">
        <f t="shared" ca="1" si="141"/>
        <v>57.51</v>
      </c>
      <c r="AM264" s="23"/>
    </row>
    <row r="265" spans="1:39" ht="15" hidden="1" customHeight="1">
      <c r="A265" s="256" t="s">
        <v>91</v>
      </c>
      <c r="B265" s="256" t="s">
        <v>384</v>
      </c>
      <c r="C265" s="256">
        <v>64</v>
      </c>
      <c r="D265" s="276" t="s">
        <v>368</v>
      </c>
      <c r="E265" s="277" t="s">
        <v>369</v>
      </c>
      <c r="F265" s="278" t="s">
        <v>370</v>
      </c>
      <c r="G265" s="380">
        <f t="shared" ca="1" si="115"/>
        <v>35.747081646028853</v>
      </c>
      <c r="H265" s="380">
        <f t="shared" ca="1" si="116"/>
        <v>37.629441633350801</v>
      </c>
      <c r="I265" s="380">
        <f t="shared" ca="1" si="117"/>
        <v>39.61539061368574</v>
      </c>
      <c r="J265" s="380">
        <f t="shared" ca="1" si="118"/>
        <v>41.684210788431074</v>
      </c>
      <c r="K265" s="380">
        <f t="shared" ca="1" si="119"/>
        <v>43.878817597549336</v>
      </c>
      <c r="L265" s="380">
        <f t="shared" ca="1" si="120"/>
        <v>46.534125946209357</v>
      </c>
      <c r="M265" s="380">
        <f t="shared" ca="1" si="121"/>
        <v>49.189434294869343</v>
      </c>
      <c r="N265" s="380" t="s">
        <v>633</v>
      </c>
      <c r="P265" s="409" t="str">
        <f t="shared" si="133"/>
        <v>04309C</v>
      </c>
      <c r="Q265" s="397" t="s">
        <v>826</v>
      </c>
      <c r="R265" s="409" t="str">
        <f t="shared" si="122"/>
        <v>Senior Health Inspector</v>
      </c>
      <c r="S265" s="397">
        <f t="shared" si="162"/>
        <v>64</v>
      </c>
      <c r="T265" s="394" cm="1">
        <f t="array" aca="1" ref="T265" ca="1">IF($Q265="Y",VLOOKUP($P265,INDIRECT($Q$3),T$5,0)*INDIRECT($P$2),VLOOKUP($P265,INDIRECT($Q$3),T$5,0))</f>
        <v>35.747081646028853</v>
      </c>
      <c r="U265" s="394" cm="1">
        <f t="array" aca="1" ref="U265" ca="1">IF($Q265="Y",VLOOKUP($P265,INDIRECT($Q$3),U$5,0)*INDIRECT($P$2),VLOOKUP($P265,INDIRECT($Q$3),U$5,0))</f>
        <v>37.629441633350801</v>
      </c>
      <c r="V265" s="394" cm="1">
        <f t="array" aca="1" ref="V265" ca="1">IF($Q265="Y",VLOOKUP($P265,INDIRECT($Q$3),V$5,0)*INDIRECT($P$2),VLOOKUP($P265,INDIRECT($Q$3),V$5,0))</f>
        <v>39.61539061368574</v>
      </c>
      <c r="W265" s="394" cm="1">
        <f t="array" aca="1" ref="W265" ca="1">IF($Q265="Y",VLOOKUP($P265,INDIRECT($Q$3),W$5,0)*INDIRECT($P$2),VLOOKUP($P265,INDIRECT($Q$3),W$5,0))</f>
        <v>41.684210788431074</v>
      </c>
      <c r="X265" s="394" cm="1">
        <f t="array" aca="1" ref="X265" ca="1">IF($Q265="Y",VLOOKUP($P265,INDIRECT($Q$3),X$5,0)*INDIRECT($P$2),VLOOKUP($P265,INDIRECT($Q$3),X$5,0))</f>
        <v>43.878817597549336</v>
      </c>
      <c r="Y265" s="394" cm="1">
        <f t="array" aca="1" ref="Y265" ca="1">IF($Q265="Y",VLOOKUP($P265,INDIRECT($Q$3),Y$5,0)*INDIRECT($P$2),VLOOKUP($P265,INDIRECT($Q$3),Y$5,0))</f>
        <v>46.534125946209357</v>
      </c>
      <c r="Z265" s="394" cm="1">
        <f t="array" aca="1" ref="Z265" ca="1">IF($Q265="Y",VLOOKUP($P265,INDIRECT($Q$3),Z$5,0)*INDIRECT($P$2),VLOOKUP($P265,INDIRECT($Q$3),Z$5,0))</f>
        <v>49.189434294869343</v>
      </c>
      <c r="AA265" s="406" t="str">
        <f t="shared" si="134"/>
        <v>04309C</v>
      </c>
      <c r="AB265" s="406" t="str">
        <f t="shared" si="136"/>
        <v>Y</v>
      </c>
      <c r="AC265" s="412" t="str">
        <f t="shared" si="144"/>
        <v>Senior Health Inspector</v>
      </c>
      <c r="AD265" s="406">
        <f t="shared" si="123"/>
        <v>64</v>
      </c>
      <c r="AE265" s="398" t="str">
        <f t="shared" si="135"/>
        <v>N</v>
      </c>
      <c r="AF265" s="403">
        <f t="shared" ca="1" si="137"/>
        <v>35.747</v>
      </c>
      <c r="AG265" s="403">
        <f t="shared" ca="1" si="142"/>
        <v>37.628999999999998</v>
      </c>
      <c r="AH265" s="403">
        <f t="shared" ca="1" si="138"/>
        <v>39.615000000000002</v>
      </c>
      <c r="AI265" s="403">
        <f t="shared" ca="1" si="139"/>
        <v>41.683999999999997</v>
      </c>
      <c r="AJ265" s="403">
        <f t="shared" ca="1" si="140"/>
        <v>43.878999999999998</v>
      </c>
      <c r="AK265" s="403">
        <f t="shared" ca="1" si="143"/>
        <v>46.533999999999999</v>
      </c>
      <c r="AL265" s="403">
        <f t="shared" ca="1" si="141"/>
        <v>49.189</v>
      </c>
      <c r="AM265" s="23"/>
    </row>
    <row r="266" spans="1:39" ht="15" hidden="1" customHeight="1">
      <c r="A266" s="259" t="s">
        <v>16</v>
      </c>
      <c r="B266" s="259" t="s">
        <v>386</v>
      </c>
      <c r="C266" s="449" t="s">
        <v>888</v>
      </c>
      <c r="D266" s="260" t="s">
        <v>364</v>
      </c>
      <c r="E266" s="265">
        <v>595</v>
      </c>
      <c r="F266" s="262">
        <v>13</v>
      </c>
      <c r="G266" s="285">
        <f t="shared" ca="1" si="115"/>
        <v>114326.38883445731</v>
      </c>
      <c r="H266" s="285">
        <f t="shared" ca="1" si="116"/>
        <v>120043.04574116878</v>
      </c>
      <c r="I266" s="285">
        <f t="shared" ca="1" si="117"/>
        <v>126045.87295820436</v>
      </c>
      <c r="J266" s="285">
        <f t="shared" ca="1" si="118"/>
        <v>132348.36908510778</v>
      </c>
      <c r="K266" s="285">
        <f t="shared" ca="1" si="119"/>
        <v>138965.38258137685</v>
      </c>
      <c r="L266" s="285">
        <f t="shared" ca="1" si="120"/>
        <v>145913.1117664639</v>
      </c>
      <c r="M266" s="285">
        <f t="shared" ca="1" si="121"/>
        <v>153209.1048197757</v>
      </c>
      <c r="N266" s="285"/>
      <c r="P266" s="409" t="str">
        <f t="shared" si="133"/>
        <v>04354C</v>
      </c>
      <c r="Q266" s="397" t="s">
        <v>826</v>
      </c>
      <c r="R266" s="409" t="str">
        <f t="shared" si="122"/>
        <v xml:space="preserve">Senior Information Technology Program Manager </v>
      </c>
      <c r="S266" s="397" t="str">
        <f t="shared" si="162"/>
        <v>01</v>
      </c>
      <c r="T266" s="394" cm="1">
        <f t="array" aca="1" ref="T266" ca="1">IF($Q266="Y",VLOOKUP($P266,INDIRECT($Q$3),T$5,0)*INDIRECT($P$2),VLOOKUP($P266,INDIRECT($Q$3),T$5,0))</f>
        <v>114326.38883445731</v>
      </c>
      <c r="U266" s="394" cm="1">
        <f t="array" aca="1" ref="U266" ca="1">IF($Q266="Y",VLOOKUP($P266,INDIRECT($Q$3),U$5,0)*INDIRECT($P$2),VLOOKUP($P266,INDIRECT($Q$3),U$5,0))</f>
        <v>120043.04574116878</v>
      </c>
      <c r="V266" s="394" cm="1">
        <f t="array" aca="1" ref="V266" ca="1">IF($Q266="Y",VLOOKUP($P266,INDIRECT($Q$3),V$5,0)*INDIRECT($P$2),VLOOKUP($P266,INDIRECT($Q$3),V$5,0))</f>
        <v>126045.87295820436</v>
      </c>
      <c r="W266" s="394" cm="1">
        <f t="array" aca="1" ref="W266" ca="1">IF($Q266="Y",VLOOKUP($P266,INDIRECT($Q$3),W$5,0)*INDIRECT($P$2),VLOOKUP($P266,INDIRECT($Q$3),W$5,0))</f>
        <v>132348.36908510778</v>
      </c>
      <c r="X266" s="394" cm="1">
        <f t="array" aca="1" ref="X266" ca="1">IF($Q266="Y",VLOOKUP($P266,INDIRECT($Q$3),X$5,0)*INDIRECT($P$2),VLOOKUP($P266,INDIRECT($Q$3),X$5,0))</f>
        <v>138965.38258137685</v>
      </c>
      <c r="Y266" s="394" cm="1">
        <f t="array" aca="1" ref="Y266" ca="1">IF($Q266="Y",VLOOKUP($P266,INDIRECT($Q$3),Y$5,0)*INDIRECT($P$2),VLOOKUP($P266,INDIRECT($Q$3),Y$5,0))</f>
        <v>145913.1117664639</v>
      </c>
      <c r="Z266" s="394" cm="1">
        <f t="array" aca="1" ref="Z266" ca="1">IF($Q266="Y",VLOOKUP($P266,INDIRECT($Q$3),Z$5,0)*INDIRECT($P$2),VLOOKUP($P266,INDIRECT($Q$3),Z$5,0))</f>
        <v>153209.1048197757</v>
      </c>
      <c r="AA266" s="406" t="str">
        <f t="shared" si="134"/>
        <v>04354C</v>
      </c>
      <c r="AB266" s="406" t="str">
        <f t="shared" si="136"/>
        <v>Y</v>
      </c>
      <c r="AC266" s="412" t="str">
        <f t="shared" si="144"/>
        <v xml:space="preserve">Senior Information Technology Program Manager </v>
      </c>
      <c r="AD266" s="406" t="str">
        <f t="shared" si="123"/>
        <v>01</v>
      </c>
      <c r="AE266" s="398" t="str">
        <f t="shared" si="135"/>
        <v>E</v>
      </c>
      <c r="AF266" s="403">
        <f t="shared" ca="1" si="137"/>
        <v>54.964999999999996</v>
      </c>
      <c r="AG266" s="403">
        <f t="shared" ca="1" si="142"/>
        <v>57.713999999999999</v>
      </c>
      <c r="AH266" s="403">
        <f t="shared" ca="1" si="138"/>
        <v>60.598999999999997</v>
      </c>
      <c r="AI266" s="403">
        <f t="shared" ca="1" si="139"/>
        <v>63.629999999999995</v>
      </c>
      <c r="AJ266" s="403">
        <f t="shared" ca="1" si="140"/>
        <v>66.811000000000007</v>
      </c>
      <c r="AK266" s="403">
        <f t="shared" ca="1" si="143"/>
        <v>70.15100000000001</v>
      </c>
      <c r="AL266" s="403">
        <f t="shared" ca="1" si="141"/>
        <v>73.659000000000006</v>
      </c>
      <c r="AM266" s="23"/>
    </row>
    <row r="267" spans="1:39" ht="15" hidden="1" customHeight="1">
      <c r="A267" s="259" t="s">
        <v>16</v>
      </c>
      <c r="B267" s="259" t="s">
        <v>374</v>
      </c>
      <c r="C267" s="259">
        <v>51</v>
      </c>
      <c r="D267" s="260" t="s">
        <v>984</v>
      </c>
      <c r="E267" s="265">
        <v>455</v>
      </c>
      <c r="F267" s="262">
        <v>10</v>
      </c>
      <c r="G267" s="285">
        <f t="shared" ref="G267:G312" ca="1" si="163">T267</f>
        <v>81245.735125750041</v>
      </c>
      <c r="H267" s="285">
        <f t="shared" ref="H267:H312" ca="1" si="164">U267</f>
        <v>85330.337910818082</v>
      </c>
      <c r="I267" s="285">
        <f t="shared" ref="I267:I312" si="165">V267</f>
        <v>89941.7</v>
      </c>
      <c r="J267" s="285">
        <f t="shared" ref="J267:J312" ca="1" si="166">W267</f>
        <v>94555.3224977426</v>
      </c>
      <c r="K267" s="285">
        <f t="shared" ref="K267:K312" ca="1" si="167">X267</f>
        <v>99384.818933139526</v>
      </c>
      <c r="L267" s="285">
        <f t="shared" ref="L267:L312" si="168">Y267</f>
        <v>105433</v>
      </c>
      <c r="M267" s="285">
        <f t="shared" ref="M267:M312" ca="1" si="169">Z267</f>
        <v>111479.4736243621</v>
      </c>
      <c r="N267" s="285"/>
      <c r="P267" s="409" t="str">
        <f t="shared" si="133"/>
        <v>05755C</v>
      </c>
      <c r="Q267" s="397" t="s">
        <v>826</v>
      </c>
      <c r="R267" s="409" t="str">
        <f t="shared" ref="R267:R312" si="170">D267</f>
        <v>Senior Investment Analyst</v>
      </c>
      <c r="S267" s="397">
        <f t="shared" si="162"/>
        <v>51</v>
      </c>
      <c r="T267" s="394" cm="1">
        <f t="array" aca="1" ref="T267" ca="1">IF($Q267="Y",VLOOKUP($P267,INDIRECT($Q$3),T$5,0)*INDIRECT($P$2),VLOOKUP($P267,INDIRECT($Q$3),T$5,0))</f>
        <v>81245.735125750041</v>
      </c>
      <c r="U267" s="394" cm="1">
        <f t="array" aca="1" ref="U267" ca="1">IF($Q267="Y",VLOOKUP($P267,INDIRECT($Q$3),U$5,0)*INDIRECT($P$2),VLOOKUP($P267,INDIRECT($Q$3),U$5,0))</f>
        <v>85330.337910818082</v>
      </c>
      <c r="V267" s="463">
        <v>89941.7</v>
      </c>
      <c r="W267" s="394" cm="1">
        <f t="array" aca="1" ref="W267" ca="1">IF($Q267="Y",VLOOKUP($P267,INDIRECT($Q$3),W$5,0)*INDIRECT($P$2),VLOOKUP($P267,INDIRECT($Q$3),W$5,0))</f>
        <v>94555.3224977426</v>
      </c>
      <c r="X267" s="394" cm="1">
        <f t="array" aca="1" ref="X267" ca="1">IF($Q267="Y",VLOOKUP($P267,INDIRECT($Q$3),X$5,0)*INDIRECT($P$2),VLOOKUP($P267,INDIRECT($Q$3),X$5,0))</f>
        <v>99384.818933139526</v>
      </c>
      <c r="Y267" s="463">
        <v>105433</v>
      </c>
      <c r="Z267" s="394" cm="1">
        <f t="array" aca="1" ref="Z267" ca="1">IF($Q267="Y",VLOOKUP($P267,INDIRECT($Q$3),Z$5,0)*INDIRECT($P$2),VLOOKUP($P267,INDIRECT($Q$3),Z$5,0))</f>
        <v>111479.4736243621</v>
      </c>
      <c r="AA267" s="406" t="str">
        <f t="shared" si="134"/>
        <v>05755C</v>
      </c>
      <c r="AB267" s="406" t="str">
        <f t="shared" si="136"/>
        <v>Y</v>
      </c>
      <c r="AC267" s="412" t="str">
        <f t="shared" si="144"/>
        <v>Senior Investment Analyst</v>
      </c>
      <c r="AD267" s="406">
        <f t="shared" si="123"/>
        <v>51</v>
      </c>
      <c r="AE267" s="398" t="str">
        <f t="shared" si="135"/>
        <v>E</v>
      </c>
      <c r="AF267" s="403">
        <f t="shared" ca="1" si="137"/>
        <v>39.061</v>
      </c>
      <c r="AG267" s="403">
        <f t="shared" ca="1" si="142"/>
        <v>41.024999999999999</v>
      </c>
      <c r="AH267" s="403">
        <f t="shared" si="138"/>
        <v>43.241999999999997</v>
      </c>
      <c r="AI267" s="403">
        <f t="shared" ca="1" si="139"/>
        <v>45.46</v>
      </c>
      <c r="AJ267" s="403">
        <f t="shared" ca="1" si="140"/>
        <v>47.781999999999996</v>
      </c>
      <c r="AK267" s="403">
        <f t="shared" si="143"/>
        <v>50.689</v>
      </c>
      <c r="AL267" s="403">
        <f t="shared" ca="1" si="141"/>
        <v>53.595999999999997</v>
      </c>
    </row>
    <row r="268" spans="1:39" ht="15" hidden="1" customHeight="1">
      <c r="A268" s="259" t="s">
        <v>16</v>
      </c>
      <c r="B268" s="259" t="s">
        <v>1135</v>
      </c>
      <c r="C268" s="259" t="s">
        <v>782</v>
      </c>
      <c r="D268" s="260" t="s">
        <v>1136</v>
      </c>
      <c r="E268" s="265">
        <v>493</v>
      </c>
      <c r="F268" s="262">
        <v>10</v>
      </c>
      <c r="G268" s="285">
        <f t="shared" ref="G268" si="171">T268</f>
        <v>85681.238225435824</v>
      </c>
      <c r="H268" s="285">
        <f t="shared" ref="H268" si="172">U268</f>
        <v>90467.641639739333</v>
      </c>
      <c r="I268" s="285">
        <f t="shared" ref="I268" si="173">V268</f>
        <v>94992.408854547175</v>
      </c>
      <c r="J268" s="285">
        <f t="shared" ref="J268" si="174">W268</f>
        <v>99735.719247757268</v>
      </c>
      <c r="K268" s="285">
        <f t="shared" ref="K268" si="175">X268</f>
        <v>104743.74391339831</v>
      </c>
      <c r="L268" s="285">
        <f t="shared" ref="L268" si="176">Y268</f>
        <v>110940.38635011253</v>
      </c>
      <c r="M268" s="285">
        <f t="shared" ref="M268" si="177">Z268</f>
        <v>117137.02878682668</v>
      </c>
      <c r="N268" s="285"/>
      <c r="P268" s="409" t="s">
        <v>1137</v>
      </c>
      <c r="Q268" s="397" t="s">
        <v>826</v>
      </c>
      <c r="R268" s="409" t="s">
        <v>1136</v>
      </c>
      <c r="S268" s="397" t="str">
        <f t="shared" ref="S268" si="178">C268</f>
        <v>58</v>
      </c>
      <c r="T268" s="463">
        <v>85681.238225435824</v>
      </c>
      <c r="U268" s="463">
        <v>90467.641639739333</v>
      </c>
      <c r="V268" s="463">
        <v>94992.408854547175</v>
      </c>
      <c r="W268" s="463">
        <v>99735.719247757268</v>
      </c>
      <c r="X268" s="463">
        <v>104743.74391339831</v>
      </c>
      <c r="Y268" s="463">
        <v>110940.38635011253</v>
      </c>
      <c r="Z268" s="463">
        <v>117137.02878682668</v>
      </c>
      <c r="AA268" s="406" t="s">
        <v>1135</v>
      </c>
      <c r="AB268" s="406" t="str">
        <f t="shared" si="136"/>
        <v>Y</v>
      </c>
      <c r="AC268" s="412" t="str">
        <f t="shared" ref="AC268" si="179">D268</f>
        <v>Senior Loss Control Coordinator</v>
      </c>
      <c r="AD268" s="406" t="str">
        <f t="shared" ref="AD268" si="180">C268</f>
        <v>58</v>
      </c>
      <c r="AE268" s="398" t="str">
        <f t="shared" ref="AE268" si="181">LEFT(A268,1)</f>
        <v>E</v>
      </c>
      <c r="AF268" s="403">
        <f t="shared" ref="AF268" si="182">IF($AE268="N",ROUND(T268,3),IF($AE268="E",ROUNDUP(T268/2080,3),"check"))</f>
        <v>41.192999999999998</v>
      </c>
      <c r="AG268" s="403">
        <f t="shared" ref="AG268" si="183">IF($AE268="N",ROUND(U268,3),IF($AE268="E",ROUNDUP(U268/2080,3),"check"))</f>
        <v>43.494999999999997</v>
      </c>
      <c r="AH268" s="403">
        <f t="shared" ref="AH268" si="184">IF($AE268="N",ROUND(V268,3),IF($AE268="E",ROUNDUP(V268/2080,3),"check"))</f>
        <v>45.669999999999995</v>
      </c>
      <c r="AI268" s="403">
        <f t="shared" ref="AI268" si="185">IF($AE268="N",ROUND(W268,3),IF($AE268="E",ROUNDUP(W268/2080,3),"check"))</f>
        <v>47.949999999999996</v>
      </c>
      <c r="AJ268" s="403">
        <f t="shared" ref="AJ268" si="186">IF($AE268="N",ROUND(X268,3),IF($AE268="E",ROUNDUP(X268/2080,3),"check"))</f>
        <v>50.357999999999997</v>
      </c>
      <c r="AK268" s="403">
        <f t="shared" ref="AK268" si="187">IF($AE268="N",ROUND(Y268,3),IF($AE268="E",ROUNDUP(Y268/2080,3),"check"))</f>
        <v>53.336999999999996</v>
      </c>
      <c r="AL268" s="403">
        <f t="shared" ref="AL268" si="188">IF($AE268="N",ROUND(Z268,3),IF($AE268="E",ROUNDUP(Z268/2080,3),"check"))</f>
        <v>56.315999999999995</v>
      </c>
    </row>
    <row r="269" spans="1:39" s="763" customFormat="1" ht="15" hidden="1" customHeight="1">
      <c r="A269" s="256" t="s">
        <v>16</v>
      </c>
      <c r="B269" s="256" t="s">
        <v>218</v>
      </c>
      <c r="C269" s="256">
        <v>65</v>
      </c>
      <c r="D269" s="276" t="s">
        <v>219</v>
      </c>
      <c r="E269" s="277">
        <v>500</v>
      </c>
      <c r="F269" s="278">
        <v>11</v>
      </c>
      <c r="G269" s="380">
        <f t="shared" ca="1" si="163"/>
        <v>86912.467399533169</v>
      </c>
      <c r="H269" s="380">
        <f t="shared" ca="1" si="164"/>
        <v>91480.327635434413</v>
      </c>
      <c r="I269" s="380">
        <f t="shared" ca="1" si="165"/>
        <v>96266.731049737937</v>
      </c>
      <c r="J269" s="380">
        <f t="shared" ca="1" si="166"/>
        <v>101357.86368463057</v>
      </c>
      <c r="K269" s="380">
        <f t="shared" ca="1" si="167"/>
        <v>106673.69564379592</v>
      </c>
      <c r="L269" s="380">
        <f t="shared" ca="1" si="168"/>
        <v>113146.37034555506</v>
      </c>
      <c r="M269" s="380">
        <f t="shared" ca="1" si="169"/>
        <v>119619.04504731408</v>
      </c>
      <c r="N269" s="380" t="s">
        <v>633</v>
      </c>
      <c r="O269" s="441"/>
      <c r="P269" s="451" t="str">
        <f t="shared" si="133"/>
        <v>52885C</v>
      </c>
      <c r="Q269" s="452" t="s">
        <v>826</v>
      </c>
      <c r="R269" s="451" t="str">
        <f t="shared" si="170"/>
        <v xml:space="preserve">Senior NRP/Citizen Participation Specialist </v>
      </c>
      <c r="S269" s="452">
        <f t="shared" si="162"/>
        <v>65</v>
      </c>
      <c r="T269" s="453" cm="1">
        <f t="array" aca="1" ref="T269" ca="1">IF($Q269="Y",VLOOKUP($P269,INDIRECT($Q$3),T$5,0)*INDIRECT($P$2),VLOOKUP($P269,INDIRECT($Q$3),T$5,0))</f>
        <v>86912.467399533169</v>
      </c>
      <c r="U269" s="453" cm="1">
        <f t="array" aca="1" ref="U269" ca="1">IF($Q269="Y",VLOOKUP($P269,INDIRECT($Q$3),U$5,0)*INDIRECT($P$2),VLOOKUP($P269,INDIRECT($Q$3),U$5,0))</f>
        <v>91480.327635434413</v>
      </c>
      <c r="V269" s="453" cm="1">
        <f t="array" aca="1" ref="V269" ca="1">IF($Q269="Y",VLOOKUP($P269,INDIRECT($Q$3),V$5,0)*INDIRECT($P$2),VLOOKUP($P269,INDIRECT($Q$3),V$5,0))</f>
        <v>96266.731049737937</v>
      </c>
      <c r="W269" s="453" cm="1">
        <f t="array" aca="1" ref="W269" ca="1">IF($Q269="Y",VLOOKUP($P269,INDIRECT($Q$3),W$5,0)*INDIRECT($P$2),VLOOKUP($P269,INDIRECT($Q$3),W$5,0))</f>
        <v>101357.86368463057</v>
      </c>
      <c r="X269" s="453" cm="1">
        <f t="array" aca="1" ref="X269" ca="1">IF($Q269="Y",VLOOKUP($P269,INDIRECT($Q$3),X$5,0)*INDIRECT($P$2),VLOOKUP($P269,INDIRECT($Q$3),X$5,0))</f>
        <v>106673.69564379592</v>
      </c>
      <c r="Y269" s="453" cm="1">
        <f t="array" aca="1" ref="Y269" ca="1">IF($Q269="Y",VLOOKUP($P269,INDIRECT($Q$3),Y$5,0)*INDIRECT($P$2),VLOOKUP($P269,INDIRECT($Q$3),Y$5,0))</f>
        <v>113146.37034555506</v>
      </c>
      <c r="Z269" s="453" cm="1">
        <f t="array" aca="1" ref="Z269" ca="1">IF($Q269="Y",VLOOKUP($P269,INDIRECT($Q$3),Z$5,0)*INDIRECT($P$2),VLOOKUP($P269,INDIRECT($Q$3),Z$5,0))</f>
        <v>119619.04504731408</v>
      </c>
      <c r="AA269" s="452" t="str">
        <f t="shared" si="134"/>
        <v>52885C</v>
      </c>
      <c r="AB269" s="452" t="str">
        <f t="shared" si="136"/>
        <v>Y</v>
      </c>
      <c r="AC269" s="454" t="str">
        <f t="shared" si="144"/>
        <v xml:space="preserve">Senior NRP/Citizen Participation Specialist </v>
      </c>
      <c r="AD269" s="452">
        <f t="shared" si="123"/>
        <v>65</v>
      </c>
      <c r="AE269" s="455" t="str">
        <f t="shared" si="135"/>
        <v>E</v>
      </c>
      <c r="AF269" s="453">
        <f t="shared" ca="1" si="137"/>
        <v>41.784999999999997</v>
      </c>
      <c r="AG269" s="453">
        <f t="shared" ca="1" si="142"/>
        <v>43.980999999999995</v>
      </c>
      <c r="AH269" s="453">
        <f t="shared" ca="1" si="138"/>
        <v>46.282999999999994</v>
      </c>
      <c r="AI269" s="453">
        <f t="shared" ca="1" si="139"/>
        <v>48.73</v>
      </c>
      <c r="AJ269" s="453">
        <f t="shared" ca="1" si="140"/>
        <v>51.285999999999994</v>
      </c>
      <c r="AK269" s="453">
        <f t="shared" ca="1" si="143"/>
        <v>54.397999999999996</v>
      </c>
      <c r="AL269" s="453">
        <f t="shared" ca="1" si="141"/>
        <v>57.51</v>
      </c>
      <c r="AM269" s="442"/>
    </row>
    <row r="270" spans="1:39" ht="15" hidden="1" customHeight="1">
      <c r="A270" s="259" t="s">
        <v>91</v>
      </c>
      <c r="B270" s="584" t="s">
        <v>953</v>
      </c>
      <c r="C270" s="584" t="s">
        <v>896</v>
      </c>
      <c r="D270" s="606" t="s">
        <v>954</v>
      </c>
      <c r="E270" s="600">
        <v>378</v>
      </c>
      <c r="F270" s="586">
        <v>8</v>
      </c>
      <c r="G270" s="285">
        <f t="shared" ca="1" si="163"/>
        <v>31.966083401054373</v>
      </c>
      <c r="H270" s="285">
        <f t="shared" ca="1" si="164"/>
        <v>33.719697068488728</v>
      </c>
      <c r="I270" s="285">
        <f t="shared" ca="1" si="165"/>
        <v>35.471830893165745</v>
      </c>
      <c r="J270" s="285">
        <f t="shared" ca="1" si="166"/>
        <v>37.329033553613087</v>
      </c>
      <c r="K270" s="285">
        <f t="shared" ca="1" si="167"/>
        <v>39.313502691190713</v>
      </c>
      <c r="L270" s="285">
        <f t="shared" ca="1" si="168"/>
        <v>42.024023245487946</v>
      </c>
      <c r="M270" s="285">
        <f t="shared" ca="1" si="169"/>
        <v>44.734543799785193</v>
      </c>
      <c r="N270" s="9"/>
      <c r="P270" s="409" t="str">
        <f t="shared" si="133"/>
        <v>59472C</v>
      </c>
      <c r="Q270" s="397" t="s">
        <v>826</v>
      </c>
      <c r="R270" s="409" t="str">
        <f t="shared" si="170"/>
        <v>Senior Paralegal</v>
      </c>
      <c r="S270" s="397" t="str">
        <f t="shared" si="162"/>
        <v>35</v>
      </c>
      <c r="T270" s="394" cm="1">
        <f t="array" aca="1" ref="T270" ca="1">IF($Q270="Y",VLOOKUP($P270,INDIRECT($Q$3),T$5,0)*INDIRECT($P$2),VLOOKUP($P270,INDIRECT($Q$3),T$5,0))</f>
        <v>31.966083401054373</v>
      </c>
      <c r="U270" s="394" cm="1">
        <f t="array" aca="1" ref="U270" ca="1">IF($Q270="Y",VLOOKUP($P270,INDIRECT($Q$3),U$5,0)*INDIRECT($P$2),VLOOKUP($P270,INDIRECT($Q$3),U$5,0))</f>
        <v>33.719697068488728</v>
      </c>
      <c r="V270" s="394" cm="1">
        <f t="array" aca="1" ref="V270" ca="1">IF($Q270="Y",VLOOKUP($P270,INDIRECT($Q$3),V$5,0)*INDIRECT($P$2),VLOOKUP($P270,INDIRECT($Q$3),V$5,0))</f>
        <v>35.471830893165745</v>
      </c>
      <c r="W270" s="394" cm="1">
        <f t="array" aca="1" ref="W270" ca="1">IF($Q270="Y",VLOOKUP($P270,INDIRECT($Q$3),W$5,0)*INDIRECT($P$2),VLOOKUP($P270,INDIRECT($Q$3),W$5,0))</f>
        <v>37.329033553613087</v>
      </c>
      <c r="X270" s="394" cm="1">
        <f t="array" aca="1" ref="X270" ca="1">IF($Q270="Y",VLOOKUP($P270,INDIRECT($Q$3),X$5,0)*INDIRECT($P$2),VLOOKUP($P270,INDIRECT($Q$3),X$5,0))</f>
        <v>39.313502691190713</v>
      </c>
      <c r="Y270" s="394" cm="1">
        <f t="array" aca="1" ref="Y270" ca="1">IF($Q270="Y",VLOOKUP($P270,INDIRECT($Q$3),Y$5,0)*INDIRECT($P$2),VLOOKUP($P270,INDIRECT($Q$3),Y$5,0))</f>
        <v>42.024023245487946</v>
      </c>
      <c r="Z270" s="394" cm="1">
        <f t="array" aca="1" ref="Z270" ca="1">IF($Q270="Y",VLOOKUP($P270,INDIRECT($Q$3),Z$5,0)*INDIRECT($P$2),VLOOKUP($P270,INDIRECT($Q$3),Z$5,0))</f>
        <v>44.734543799785193</v>
      </c>
      <c r="AA270" s="406" t="str">
        <f t="shared" si="134"/>
        <v>59472C</v>
      </c>
      <c r="AB270" s="406" t="s">
        <v>826</v>
      </c>
      <c r="AC270" s="412" t="str">
        <f t="shared" si="144"/>
        <v>Senior Paralegal</v>
      </c>
      <c r="AD270" s="406" t="str">
        <f t="shared" ref="AD270:AD312" si="189">C270</f>
        <v>35</v>
      </c>
      <c r="AE270" s="398" t="str">
        <f t="shared" si="135"/>
        <v>N</v>
      </c>
      <c r="AF270" s="403">
        <f t="shared" ca="1" si="137"/>
        <v>31.966000000000001</v>
      </c>
      <c r="AG270" s="403">
        <f t="shared" ca="1" si="142"/>
        <v>33.72</v>
      </c>
      <c r="AH270" s="403">
        <f t="shared" ca="1" si="138"/>
        <v>35.472000000000001</v>
      </c>
      <c r="AI270" s="403">
        <f t="shared" ca="1" si="139"/>
        <v>37.329000000000001</v>
      </c>
      <c r="AJ270" s="403">
        <f t="shared" ca="1" si="140"/>
        <v>39.314</v>
      </c>
      <c r="AK270" s="403">
        <f t="shared" ca="1" si="143"/>
        <v>42.024000000000001</v>
      </c>
      <c r="AL270" s="403">
        <f t="shared" ca="1" si="141"/>
        <v>44.734999999999999</v>
      </c>
    </row>
    <row r="271" spans="1:39" ht="15" hidden="1" customHeight="1">
      <c r="A271" s="259" t="s">
        <v>16</v>
      </c>
      <c r="B271" s="259" t="s">
        <v>654</v>
      </c>
      <c r="C271" s="259">
        <v>36</v>
      </c>
      <c r="D271" s="260" t="s">
        <v>704</v>
      </c>
      <c r="E271" s="265">
        <v>443</v>
      </c>
      <c r="F271" s="262">
        <v>9</v>
      </c>
      <c r="G271" s="285">
        <f t="shared" ca="1" si="163"/>
        <v>77503.785399427506</v>
      </c>
      <c r="H271" s="285">
        <f t="shared" ca="1" si="164"/>
        <v>81584.069589859675</v>
      </c>
      <c r="I271" s="285">
        <f t="shared" ca="1" si="165"/>
        <v>85890.102287590664</v>
      </c>
      <c r="J271" s="285">
        <f t="shared" ca="1" si="166"/>
        <v>90376.253475187666</v>
      </c>
      <c r="K271" s="285">
        <f t="shared" ca="1" si="167"/>
        <v>95133.783187516194</v>
      </c>
      <c r="L271" s="285">
        <f t="shared" ca="1" si="168"/>
        <v>100890.37012363503</v>
      </c>
      <c r="M271" s="285">
        <f t="shared" ca="1" si="169"/>
        <v>106646.95705975388</v>
      </c>
      <c r="N271" s="285"/>
      <c r="P271" s="409" t="str">
        <f t="shared" si="133"/>
        <v>52980C</v>
      </c>
      <c r="Q271" s="397" t="s">
        <v>826</v>
      </c>
      <c r="R271" s="409" t="str">
        <f t="shared" si="170"/>
        <v>Senior Plan Examiner I</v>
      </c>
      <c r="S271" s="397">
        <f t="shared" si="162"/>
        <v>36</v>
      </c>
      <c r="T271" s="394" cm="1">
        <f t="array" aca="1" ref="T271" ca="1">IF($Q271="Y",VLOOKUP($P271,INDIRECT($Q$3),T$5,0)*INDIRECT($P$2),VLOOKUP($P271,INDIRECT($Q$3),T$5,0))</f>
        <v>77503.785399427506</v>
      </c>
      <c r="U271" s="394" cm="1">
        <f t="array" aca="1" ref="U271" ca="1">IF($Q271="Y",VLOOKUP($P271,INDIRECT($Q$3),U$5,0)*INDIRECT($P$2),VLOOKUP($P271,INDIRECT($Q$3),U$5,0))</f>
        <v>81584.069589859675</v>
      </c>
      <c r="V271" s="394" cm="1">
        <f t="array" aca="1" ref="V271" ca="1">IF($Q271="Y",VLOOKUP($P271,INDIRECT($Q$3),V$5,0)*INDIRECT($P$2),VLOOKUP($P271,INDIRECT($Q$3),V$5,0))</f>
        <v>85890.102287590664</v>
      </c>
      <c r="W271" s="394" cm="1">
        <f t="array" aca="1" ref="W271" ca="1">IF($Q271="Y",VLOOKUP($P271,INDIRECT($Q$3),W$5,0)*INDIRECT($P$2),VLOOKUP($P271,INDIRECT($Q$3),W$5,0))</f>
        <v>90376.253475187666</v>
      </c>
      <c r="X271" s="394" cm="1">
        <f t="array" aca="1" ref="X271" ca="1">IF($Q271="Y",VLOOKUP($P271,INDIRECT($Q$3),X$5,0)*INDIRECT($P$2),VLOOKUP($P271,INDIRECT($Q$3),X$5,0))</f>
        <v>95133.783187516194</v>
      </c>
      <c r="Y271" s="394" cm="1">
        <f t="array" aca="1" ref="Y271" ca="1">IF($Q271="Y",VLOOKUP($P271,INDIRECT($Q$3),Y$5,0)*INDIRECT($P$2),VLOOKUP($P271,INDIRECT($Q$3),Y$5,0))</f>
        <v>100890.37012363503</v>
      </c>
      <c r="Z271" s="394" cm="1">
        <f t="array" aca="1" ref="Z271" ca="1">IF($Q271="Y",VLOOKUP($P271,INDIRECT($Q$3),Z$5,0)*INDIRECT($P$2),VLOOKUP($P271,INDIRECT($Q$3),Z$5,0))</f>
        <v>106646.95705975388</v>
      </c>
      <c r="AA271" s="406" t="str">
        <f t="shared" si="134"/>
        <v>52980C</v>
      </c>
      <c r="AB271" s="406" t="str">
        <f t="shared" ref="AB271:AB312" si="190">Q271</f>
        <v>Y</v>
      </c>
      <c r="AC271" s="412" t="str">
        <f t="shared" si="144"/>
        <v>Senior Plan Examiner I</v>
      </c>
      <c r="AD271" s="406">
        <f t="shared" si="189"/>
        <v>36</v>
      </c>
      <c r="AE271" s="398" t="str">
        <f t="shared" si="135"/>
        <v>E</v>
      </c>
      <c r="AF271" s="403">
        <f t="shared" ca="1" si="137"/>
        <v>37.262</v>
      </c>
      <c r="AG271" s="403">
        <f t="shared" ca="1" si="142"/>
        <v>39.223999999999997</v>
      </c>
      <c r="AH271" s="403">
        <f t="shared" ca="1" si="138"/>
        <v>41.293999999999997</v>
      </c>
      <c r="AI271" s="403">
        <f t="shared" ca="1" si="139"/>
        <v>43.451000000000001</v>
      </c>
      <c r="AJ271" s="403">
        <f t="shared" ca="1" si="140"/>
        <v>45.738</v>
      </c>
      <c r="AK271" s="403">
        <f t="shared" ca="1" si="143"/>
        <v>48.504999999999995</v>
      </c>
      <c r="AL271" s="403">
        <f t="shared" ca="1" si="141"/>
        <v>51.272999999999996</v>
      </c>
      <c r="AM271" s="23"/>
    </row>
    <row r="272" spans="1:39" ht="15" hidden="1" customHeight="1">
      <c r="A272" s="259" t="s">
        <v>16</v>
      </c>
      <c r="B272" s="259" t="s">
        <v>220</v>
      </c>
      <c r="C272" s="259">
        <v>45</v>
      </c>
      <c r="D272" s="260" t="s">
        <v>724</v>
      </c>
      <c r="E272" s="265">
        <v>423</v>
      </c>
      <c r="F272" s="262">
        <v>9</v>
      </c>
      <c r="G272" s="285">
        <f t="shared" ca="1" si="163"/>
        <v>75625.173945995557</v>
      </c>
      <c r="H272" s="285">
        <f t="shared" ca="1" si="164"/>
        <v>79623.590688876764</v>
      </c>
      <c r="I272" s="285">
        <f t="shared" ca="1" si="165"/>
        <v>84145.279830749336</v>
      </c>
      <c r="J272" s="285">
        <f t="shared" ca="1" si="166"/>
        <v>88620.797878593308</v>
      </c>
      <c r="K272" s="285">
        <f t="shared" ca="1" si="167"/>
        <v>93367.186344738642</v>
      </c>
      <c r="L272" s="285">
        <f t="shared" ca="1" si="168"/>
        <v>98914.506399604405</v>
      </c>
      <c r="M272" s="285">
        <f t="shared" ca="1" si="169"/>
        <v>104461.82645447014</v>
      </c>
      <c r="N272" s="285"/>
      <c r="P272" s="409" t="str">
        <f t="shared" si="133"/>
        <v>04110C</v>
      </c>
      <c r="Q272" s="397" t="s">
        <v>826</v>
      </c>
      <c r="R272" s="409" t="str">
        <f t="shared" si="170"/>
        <v>Senior Public Health Researcher/Epidemiologist</v>
      </c>
      <c r="S272" s="397">
        <f t="shared" si="162"/>
        <v>45</v>
      </c>
      <c r="T272" s="394" cm="1">
        <f t="array" aca="1" ref="T272" ca="1">IF($Q272="Y",VLOOKUP($P272,INDIRECT($Q$3),T$5,0)*INDIRECT($P$2),VLOOKUP($P272,INDIRECT($Q$3),T$5,0))</f>
        <v>75625.173945995557</v>
      </c>
      <c r="U272" s="394" cm="1">
        <f t="array" aca="1" ref="U272" ca="1">IF($Q272="Y",VLOOKUP($P272,INDIRECT($Q$3),U$5,0)*INDIRECT($P$2),VLOOKUP($P272,INDIRECT($Q$3),U$5,0))</f>
        <v>79623.590688876764</v>
      </c>
      <c r="V272" s="394" cm="1">
        <f t="array" aca="1" ref="V272" ca="1">IF($Q272="Y",VLOOKUP($P272,INDIRECT($Q$3),V$5,0)*INDIRECT($P$2),VLOOKUP($P272,INDIRECT($Q$3),V$5,0))</f>
        <v>84145.279830749336</v>
      </c>
      <c r="W272" s="394" cm="1">
        <f t="array" aca="1" ref="W272" ca="1">IF($Q272="Y",VLOOKUP($P272,INDIRECT($Q$3),W$5,0)*INDIRECT($P$2),VLOOKUP($P272,INDIRECT($Q$3),W$5,0))</f>
        <v>88620.797878593308</v>
      </c>
      <c r="X272" s="394" cm="1">
        <f t="array" aca="1" ref="X272" ca="1">IF($Q272="Y",VLOOKUP($P272,INDIRECT($Q$3),X$5,0)*INDIRECT($P$2),VLOOKUP($P272,INDIRECT($Q$3),X$5,0))</f>
        <v>93367.186344738642</v>
      </c>
      <c r="Y272" s="394" cm="1">
        <f t="array" aca="1" ref="Y272" ca="1">IF($Q272="Y",VLOOKUP($P272,INDIRECT($Q$3),Y$5,0)*INDIRECT($P$2),VLOOKUP($P272,INDIRECT($Q$3),Y$5,0))</f>
        <v>98914.506399604405</v>
      </c>
      <c r="Z272" s="394" cm="1">
        <f t="array" aca="1" ref="Z272" ca="1">IF($Q272="Y",VLOOKUP($P272,INDIRECT($Q$3),Z$5,0)*INDIRECT($P$2),VLOOKUP($P272,INDIRECT($Q$3),Z$5,0))</f>
        <v>104461.82645447014</v>
      </c>
      <c r="AA272" s="406" t="str">
        <f t="shared" si="134"/>
        <v>04110C</v>
      </c>
      <c r="AB272" s="406" t="str">
        <f t="shared" si="190"/>
        <v>Y</v>
      </c>
      <c r="AC272" s="412" t="str">
        <f t="shared" si="144"/>
        <v>Senior Public Health Researcher/Epidemiologist</v>
      </c>
      <c r="AD272" s="406">
        <f t="shared" si="189"/>
        <v>45</v>
      </c>
      <c r="AE272" s="398" t="str">
        <f t="shared" si="135"/>
        <v>E</v>
      </c>
      <c r="AF272" s="403">
        <f t="shared" ref="AF272:AF303" ca="1" si="191">IF($AE272="N",ROUND(T272,3),IF($AE272="E",ROUNDUP(T272/2080,3),"check"))</f>
        <v>36.358999999999995</v>
      </c>
      <c r="AG272" s="403">
        <f t="shared" ca="1" si="142"/>
        <v>38.280999999999999</v>
      </c>
      <c r="AH272" s="403">
        <f t="shared" ref="AH272:AH303" ca="1" si="192">IF($AE272="N",ROUND(V272,3),IF($AE272="E",ROUNDUP(V272/2080,3),"check"))</f>
        <v>40.454999999999998</v>
      </c>
      <c r="AI272" s="403">
        <f t="shared" ref="AI272:AI303" ca="1" si="193">IF($AE272="N",ROUND(W272,3),IF($AE272="E",ROUNDUP(W272/2080,3),"check"))</f>
        <v>42.606999999999999</v>
      </c>
      <c r="AJ272" s="403">
        <f t="shared" ref="AJ272:AJ303" ca="1" si="194">IF($AE272="N",ROUND(X272,3),IF($AE272="E",ROUNDUP(X272/2080,3),"check"))</f>
        <v>44.888999999999996</v>
      </c>
      <c r="AK272" s="403">
        <f t="shared" ca="1" si="143"/>
        <v>47.555999999999997</v>
      </c>
      <c r="AL272" s="403">
        <f t="shared" ref="AL272:AL303" ca="1" si="195">IF($AE272="N",ROUND(Z272,3),IF($AE272="E",ROUNDUP(Z272/2080,3),"check"))</f>
        <v>50.222999999999999</v>
      </c>
      <c r="AM272" s="23"/>
    </row>
    <row r="273" spans="1:39" ht="15" hidden="1" customHeight="1">
      <c r="A273" s="259" t="s">
        <v>16</v>
      </c>
      <c r="B273" s="259" t="s">
        <v>222</v>
      </c>
      <c r="C273" s="259">
        <v>45</v>
      </c>
      <c r="D273" s="260" t="s">
        <v>223</v>
      </c>
      <c r="E273" s="265">
        <v>425</v>
      </c>
      <c r="F273" s="262">
        <v>9</v>
      </c>
      <c r="G273" s="285">
        <f t="shared" ca="1" si="163"/>
        <v>75625.173945995557</v>
      </c>
      <c r="H273" s="285">
        <f t="shared" ca="1" si="164"/>
        <v>79623.590688876764</v>
      </c>
      <c r="I273" s="285">
        <f t="shared" ca="1" si="165"/>
        <v>84145.279830749336</v>
      </c>
      <c r="J273" s="285">
        <f t="shared" ca="1" si="166"/>
        <v>88620.797878593308</v>
      </c>
      <c r="K273" s="285">
        <f t="shared" ca="1" si="167"/>
        <v>93367.186344738642</v>
      </c>
      <c r="L273" s="285">
        <f t="shared" ca="1" si="168"/>
        <v>98914.506399604405</v>
      </c>
      <c r="M273" s="285">
        <f t="shared" ca="1" si="169"/>
        <v>104461.82645447014</v>
      </c>
      <c r="N273" s="285"/>
      <c r="P273" s="409" t="str">
        <f t="shared" si="133"/>
        <v>04311C</v>
      </c>
      <c r="Q273" s="397" t="s">
        <v>826</v>
      </c>
      <c r="R273" s="409" t="str">
        <f t="shared" si="170"/>
        <v xml:space="preserve">Senior Public Health Specialist </v>
      </c>
      <c r="S273" s="397">
        <f t="shared" si="162"/>
        <v>45</v>
      </c>
      <c r="T273" s="394" cm="1">
        <f t="array" aca="1" ref="T273" ca="1">IF($Q273="Y",VLOOKUP($P273,INDIRECT($Q$3),T$5,0)*INDIRECT($P$2),VLOOKUP($P273,INDIRECT($Q$3),T$5,0))</f>
        <v>75625.173945995557</v>
      </c>
      <c r="U273" s="394" cm="1">
        <f t="array" aca="1" ref="U273" ca="1">IF($Q273="Y",VLOOKUP($P273,INDIRECT($Q$3),U$5,0)*INDIRECT($P$2),VLOOKUP($P273,INDIRECT($Q$3),U$5,0))</f>
        <v>79623.590688876764</v>
      </c>
      <c r="V273" s="394" cm="1">
        <f t="array" aca="1" ref="V273" ca="1">IF($Q273="Y",VLOOKUP($P273,INDIRECT($Q$3),V$5,0)*INDIRECT($P$2),VLOOKUP($P273,INDIRECT($Q$3),V$5,0))</f>
        <v>84145.279830749336</v>
      </c>
      <c r="W273" s="394" cm="1">
        <f t="array" aca="1" ref="W273" ca="1">IF($Q273="Y",VLOOKUP($P273,INDIRECT($Q$3),W$5,0)*INDIRECT($P$2),VLOOKUP($P273,INDIRECT($Q$3),W$5,0))</f>
        <v>88620.797878593308</v>
      </c>
      <c r="X273" s="394" cm="1">
        <f t="array" aca="1" ref="X273" ca="1">IF($Q273="Y",VLOOKUP($P273,INDIRECT($Q$3),X$5,0)*INDIRECT($P$2),VLOOKUP($P273,INDIRECT($Q$3),X$5,0))</f>
        <v>93367.186344738642</v>
      </c>
      <c r="Y273" s="394" cm="1">
        <f t="array" aca="1" ref="Y273" ca="1">IF($Q273="Y",VLOOKUP($P273,INDIRECT($Q$3),Y$5,0)*INDIRECT($P$2),VLOOKUP($P273,INDIRECT($Q$3),Y$5,0))</f>
        <v>98914.506399604405</v>
      </c>
      <c r="Z273" s="394" cm="1">
        <f t="array" aca="1" ref="Z273" ca="1">IF($Q273="Y",VLOOKUP($P273,INDIRECT($Q$3),Z$5,0)*INDIRECT($P$2),VLOOKUP($P273,INDIRECT($Q$3),Z$5,0))</f>
        <v>104461.82645447014</v>
      </c>
      <c r="AA273" s="406" t="str">
        <f t="shared" si="134"/>
        <v>04311C</v>
      </c>
      <c r="AB273" s="406" t="str">
        <f t="shared" si="190"/>
        <v>Y</v>
      </c>
      <c r="AC273" s="412" t="str">
        <f t="shared" si="144"/>
        <v xml:space="preserve">Senior Public Health Specialist </v>
      </c>
      <c r="AD273" s="406">
        <f t="shared" si="189"/>
        <v>45</v>
      </c>
      <c r="AE273" s="398" t="str">
        <f t="shared" si="135"/>
        <v>E</v>
      </c>
      <c r="AF273" s="403">
        <f t="shared" ca="1" si="191"/>
        <v>36.358999999999995</v>
      </c>
      <c r="AG273" s="403">
        <f t="shared" ref="AG273:AG304" ca="1" si="196">IF($AE273="N",ROUND(U273,3),IF($AE273="E",ROUNDUP(U273/2080,3),"check"))</f>
        <v>38.280999999999999</v>
      </c>
      <c r="AH273" s="403">
        <f t="shared" ca="1" si="192"/>
        <v>40.454999999999998</v>
      </c>
      <c r="AI273" s="403">
        <f t="shared" ca="1" si="193"/>
        <v>42.606999999999999</v>
      </c>
      <c r="AJ273" s="403">
        <f t="shared" ca="1" si="194"/>
        <v>44.888999999999996</v>
      </c>
      <c r="AK273" s="403">
        <f t="shared" ref="AK273:AK304" ca="1" si="197">IF($AE273="N",ROUND(Y273,3),IF($AE273="E",ROUNDUP(Y273/2080,3),"check"))</f>
        <v>47.555999999999997</v>
      </c>
      <c r="AL273" s="403">
        <f t="shared" ca="1" si="195"/>
        <v>50.222999999999999</v>
      </c>
      <c r="AM273" s="23"/>
    </row>
    <row r="274" spans="1:39" ht="15" hidden="1" customHeight="1">
      <c r="A274" s="259" t="s">
        <v>689</v>
      </c>
      <c r="B274" s="259" t="s">
        <v>711</v>
      </c>
      <c r="C274" s="259">
        <v>99</v>
      </c>
      <c r="D274" s="260" t="s">
        <v>710</v>
      </c>
      <c r="E274" s="265">
        <v>415</v>
      </c>
      <c r="F274" s="262">
        <v>9</v>
      </c>
      <c r="G274" s="285">
        <f t="shared" ca="1" si="163"/>
        <v>74353.218788891987</v>
      </c>
      <c r="H274" s="285">
        <f t="shared" ca="1" si="164"/>
        <v>78268.881540909177</v>
      </c>
      <c r="I274" s="285">
        <f t="shared" ca="1" si="165"/>
        <v>82400.603466469896</v>
      </c>
      <c r="J274" s="285">
        <f t="shared" ca="1" si="166"/>
        <v>86702.505888474348</v>
      </c>
      <c r="K274" s="285">
        <f t="shared" ca="1" si="167"/>
        <v>91267.820558058171</v>
      </c>
      <c r="L274" s="285">
        <f t="shared" ca="1" si="168"/>
        <v>96790.831592555871</v>
      </c>
      <c r="M274" s="285">
        <f t="shared" ca="1" si="169"/>
        <v>102312.6352406599</v>
      </c>
      <c r="N274" s="285"/>
      <c r="P274" s="409" t="str">
        <f t="shared" si="133"/>
        <v>52999C</v>
      </c>
      <c r="Q274" s="397" t="s">
        <v>826</v>
      </c>
      <c r="R274" s="409" t="str">
        <f t="shared" si="170"/>
        <v>Senior Public Health Specialist - Immunizations</v>
      </c>
      <c r="S274" s="397">
        <f t="shared" si="162"/>
        <v>99</v>
      </c>
      <c r="T274" s="394" cm="1">
        <f t="array" aca="1" ref="T274" ca="1">IF($Q274="Y",VLOOKUP($P274,INDIRECT($Q$3),T$5,0)*INDIRECT($P$2),VLOOKUP($P274,INDIRECT($Q$3),T$5,0))</f>
        <v>74353.218788891987</v>
      </c>
      <c r="U274" s="394" cm="1">
        <f t="array" aca="1" ref="U274" ca="1">IF($Q274="Y",VLOOKUP($P274,INDIRECT($Q$3),U$5,0)*INDIRECT($P$2),VLOOKUP($P274,INDIRECT($Q$3),U$5,0))</f>
        <v>78268.881540909177</v>
      </c>
      <c r="V274" s="394" cm="1">
        <f t="array" aca="1" ref="V274" ca="1">IF($Q274="Y",VLOOKUP($P274,INDIRECT($Q$3),V$5,0)*INDIRECT($P$2),VLOOKUP($P274,INDIRECT($Q$3),V$5,0))</f>
        <v>82400.603466469896</v>
      </c>
      <c r="W274" s="394" cm="1">
        <f t="array" aca="1" ref="W274" ca="1">IF($Q274="Y",VLOOKUP($P274,INDIRECT($Q$3),W$5,0)*INDIRECT($P$2),VLOOKUP($P274,INDIRECT($Q$3),W$5,0))</f>
        <v>86702.505888474348</v>
      </c>
      <c r="X274" s="394" cm="1">
        <f t="array" aca="1" ref="X274" ca="1">IF($Q274="Y",VLOOKUP($P274,INDIRECT($Q$3),X$5,0)*INDIRECT($P$2),VLOOKUP($P274,INDIRECT($Q$3),X$5,0))</f>
        <v>91267.820558058171</v>
      </c>
      <c r="Y274" s="394" cm="1">
        <f t="array" aca="1" ref="Y274" ca="1">IF($Q274="Y",VLOOKUP($P274,INDIRECT($Q$3),Y$5,0)*INDIRECT($P$2),VLOOKUP($P274,INDIRECT($Q$3),Y$5,0))</f>
        <v>96790.831592555871</v>
      </c>
      <c r="Z274" s="394" cm="1">
        <f t="array" aca="1" ref="Z274" ca="1">IF($Q274="Y",VLOOKUP($P274,INDIRECT($Q$3),Z$5,0)*INDIRECT($P$2),VLOOKUP($P274,INDIRECT($Q$3),Z$5,0))</f>
        <v>102312.6352406599</v>
      </c>
      <c r="AA274" s="406" t="str">
        <f t="shared" si="134"/>
        <v>52999C</v>
      </c>
      <c r="AB274" s="406" t="str">
        <f t="shared" si="190"/>
        <v>Y</v>
      </c>
      <c r="AC274" s="412" t="str">
        <f t="shared" si="144"/>
        <v>Senior Public Health Specialist - Immunizations</v>
      </c>
      <c r="AD274" s="406">
        <f t="shared" si="189"/>
        <v>99</v>
      </c>
      <c r="AE274" s="398" t="str">
        <f t="shared" si="135"/>
        <v>E</v>
      </c>
      <c r="AF274" s="403">
        <f t="shared" ca="1" si="191"/>
        <v>35.747</v>
      </c>
      <c r="AG274" s="403">
        <f t="shared" ca="1" si="196"/>
        <v>37.629999999999995</v>
      </c>
      <c r="AH274" s="403">
        <f t="shared" ca="1" si="192"/>
        <v>39.616</v>
      </c>
      <c r="AI274" s="403">
        <f t="shared" ca="1" si="193"/>
        <v>41.683999999999997</v>
      </c>
      <c r="AJ274" s="403">
        <f t="shared" ca="1" si="194"/>
        <v>43.878999999999998</v>
      </c>
      <c r="AK274" s="403">
        <f t="shared" ca="1" si="197"/>
        <v>46.534999999999997</v>
      </c>
      <c r="AL274" s="403">
        <f t="shared" ca="1" si="195"/>
        <v>49.189</v>
      </c>
      <c r="AM274" s="23"/>
    </row>
    <row r="275" spans="1:39" ht="15" hidden="1" customHeight="1">
      <c r="A275" s="259" t="s">
        <v>16</v>
      </c>
      <c r="B275" s="259" t="s">
        <v>932</v>
      </c>
      <c r="C275" s="259" t="s">
        <v>166</v>
      </c>
      <c r="D275" s="260" t="s">
        <v>933</v>
      </c>
      <c r="E275" s="265">
        <v>425</v>
      </c>
      <c r="F275" s="262">
        <v>9</v>
      </c>
      <c r="G275" s="285">
        <f t="shared" ca="1" si="163"/>
        <v>75625.173945995557</v>
      </c>
      <c r="H275" s="285">
        <f t="shared" ca="1" si="164"/>
        <v>79623.590688876764</v>
      </c>
      <c r="I275" s="285">
        <f t="shared" ca="1" si="165"/>
        <v>84145.279830749336</v>
      </c>
      <c r="J275" s="285">
        <f t="shared" ca="1" si="166"/>
        <v>88620.797878593308</v>
      </c>
      <c r="K275" s="285">
        <f t="shared" ca="1" si="167"/>
        <v>93367.186344738642</v>
      </c>
      <c r="L275" s="285">
        <f t="shared" ca="1" si="168"/>
        <v>98914.506399604405</v>
      </c>
      <c r="M275" s="285">
        <f t="shared" ca="1" si="169"/>
        <v>104461.82645447014</v>
      </c>
      <c r="N275" s="285"/>
      <c r="P275" s="409" t="str">
        <f t="shared" si="133"/>
        <v>59465C</v>
      </c>
      <c r="Q275" s="397" t="s">
        <v>826</v>
      </c>
      <c r="R275" s="409" t="str">
        <f t="shared" si="170"/>
        <v>Senior Public Health Specialist - Neighborhood Safety</v>
      </c>
      <c r="S275" s="397" t="str">
        <f t="shared" si="162"/>
        <v>45</v>
      </c>
      <c r="T275" s="394" cm="1">
        <f t="array" aca="1" ref="T275" ca="1">IF($Q275="Y",VLOOKUP($P275,INDIRECT($Q$3),T$5,0)*INDIRECT($P$2),VLOOKUP($P275,INDIRECT($Q$3),T$5,0))</f>
        <v>75625.173945995557</v>
      </c>
      <c r="U275" s="394" cm="1">
        <f t="array" aca="1" ref="U275" ca="1">IF($Q275="Y",VLOOKUP($P275,INDIRECT($Q$3),U$5,0)*INDIRECT($P$2),VLOOKUP($P275,INDIRECT($Q$3),U$5,0))</f>
        <v>79623.590688876764</v>
      </c>
      <c r="V275" s="394" cm="1">
        <f t="array" aca="1" ref="V275" ca="1">IF($Q275="Y",VLOOKUP($P275,INDIRECT($Q$3),V$5,0)*INDIRECT($P$2),VLOOKUP($P275,INDIRECT($Q$3),V$5,0))</f>
        <v>84145.279830749336</v>
      </c>
      <c r="W275" s="394" cm="1">
        <f t="array" aca="1" ref="W275" ca="1">IF($Q275="Y",VLOOKUP($P275,INDIRECT($Q$3),W$5,0)*INDIRECT($P$2),VLOOKUP($P275,INDIRECT($Q$3),W$5,0))</f>
        <v>88620.797878593308</v>
      </c>
      <c r="X275" s="394" cm="1">
        <f t="array" aca="1" ref="X275" ca="1">IF($Q275="Y",VLOOKUP($P275,INDIRECT($Q$3),X$5,0)*INDIRECT($P$2),VLOOKUP($P275,INDIRECT($Q$3),X$5,0))</f>
        <v>93367.186344738642</v>
      </c>
      <c r="Y275" s="394" cm="1">
        <f t="array" aca="1" ref="Y275" ca="1">IF($Q275="Y",VLOOKUP($P275,INDIRECT($Q$3),Y$5,0)*INDIRECT($P$2),VLOOKUP($P275,INDIRECT($Q$3),Y$5,0))</f>
        <v>98914.506399604405</v>
      </c>
      <c r="Z275" s="394" cm="1">
        <f t="array" aca="1" ref="Z275" ca="1">IF($Q275="Y",VLOOKUP($P275,INDIRECT($Q$3),Z$5,0)*INDIRECT($P$2),VLOOKUP($P275,INDIRECT($Q$3),Z$5,0))</f>
        <v>104461.82645447014</v>
      </c>
      <c r="AA275" s="406" t="str">
        <f t="shared" si="134"/>
        <v>59465C</v>
      </c>
      <c r="AB275" s="406" t="str">
        <f t="shared" si="190"/>
        <v>Y</v>
      </c>
      <c r="AC275" s="412" t="str">
        <f t="shared" si="144"/>
        <v>Senior Public Health Specialist - Neighborhood Safety</v>
      </c>
      <c r="AD275" s="406" t="str">
        <f t="shared" si="189"/>
        <v>45</v>
      </c>
      <c r="AE275" s="398" t="str">
        <f t="shared" si="135"/>
        <v>E</v>
      </c>
      <c r="AF275" s="403">
        <f t="shared" ca="1" si="191"/>
        <v>36.358999999999995</v>
      </c>
      <c r="AG275" s="403">
        <f t="shared" ca="1" si="196"/>
        <v>38.280999999999999</v>
      </c>
      <c r="AH275" s="403">
        <f t="shared" ca="1" si="192"/>
        <v>40.454999999999998</v>
      </c>
      <c r="AI275" s="403">
        <f t="shared" ca="1" si="193"/>
        <v>42.606999999999999</v>
      </c>
      <c r="AJ275" s="403">
        <f t="shared" ca="1" si="194"/>
        <v>44.888999999999996</v>
      </c>
      <c r="AK275" s="403">
        <f t="shared" ca="1" si="197"/>
        <v>47.555999999999997</v>
      </c>
      <c r="AL275" s="403">
        <f t="shared" ca="1" si="195"/>
        <v>50.222999999999999</v>
      </c>
      <c r="AM275" s="23"/>
    </row>
    <row r="276" spans="1:39" ht="15" hidden="1" customHeight="1">
      <c r="A276" s="259" t="s">
        <v>16</v>
      </c>
      <c r="B276" s="259" t="s">
        <v>224</v>
      </c>
      <c r="C276" s="259">
        <v>45</v>
      </c>
      <c r="D276" s="260" t="s">
        <v>225</v>
      </c>
      <c r="E276" s="265">
        <v>425</v>
      </c>
      <c r="F276" s="262">
        <v>9</v>
      </c>
      <c r="G276" s="285">
        <f t="shared" ca="1" si="163"/>
        <v>75625.173945995557</v>
      </c>
      <c r="H276" s="285">
        <f t="shared" ca="1" si="164"/>
        <v>79623.590688876764</v>
      </c>
      <c r="I276" s="285">
        <f t="shared" ca="1" si="165"/>
        <v>84145.279830749336</v>
      </c>
      <c r="J276" s="285">
        <f t="shared" ca="1" si="166"/>
        <v>88620.797878593308</v>
      </c>
      <c r="K276" s="285">
        <f t="shared" ca="1" si="167"/>
        <v>93367.186344738642</v>
      </c>
      <c r="L276" s="285">
        <f t="shared" ca="1" si="168"/>
        <v>98914.506399604405</v>
      </c>
      <c r="M276" s="285">
        <f t="shared" ca="1" si="169"/>
        <v>104461.82645447014</v>
      </c>
      <c r="N276" s="285"/>
      <c r="P276" s="409" t="str">
        <f t="shared" si="133"/>
        <v>04313C</v>
      </c>
      <c r="Q276" s="397" t="s">
        <v>826</v>
      </c>
      <c r="R276" s="409" t="str">
        <f t="shared" si="170"/>
        <v>Senior Public Health Specialist (Youth Development)</v>
      </c>
      <c r="S276" s="397">
        <f t="shared" si="162"/>
        <v>45</v>
      </c>
      <c r="T276" s="394" cm="1">
        <f t="array" aca="1" ref="T276" ca="1">IF($Q276="Y",VLOOKUP($P276,INDIRECT($Q$3),T$5,0)*INDIRECT($P$2),VLOOKUP($P276,INDIRECT($Q$3),T$5,0))</f>
        <v>75625.173945995557</v>
      </c>
      <c r="U276" s="394" cm="1">
        <f t="array" aca="1" ref="U276" ca="1">IF($Q276="Y",VLOOKUP($P276,INDIRECT($Q$3),U$5,0)*INDIRECT($P$2),VLOOKUP($P276,INDIRECT($Q$3),U$5,0))</f>
        <v>79623.590688876764</v>
      </c>
      <c r="V276" s="394" cm="1">
        <f t="array" aca="1" ref="V276" ca="1">IF($Q276="Y",VLOOKUP($P276,INDIRECT($Q$3),V$5,0)*INDIRECT($P$2),VLOOKUP($P276,INDIRECT($Q$3),V$5,0))</f>
        <v>84145.279830749336</v>
      </c>
      <c r="W276" s="394" cm="1">
        <f t="array" aca="1" ref="W276" ca="1">IF($Q276="Y",VLOOKUP($P276,INDIRECT($Q$3),W$5,0)*INDIRECT($P$2),VLOOKUP($P276,INDIRECT($Q$3),W$5,0))</f>
        <v>88620.797878593308</v>
      </c>
      <c r="X276" s="394" cm="1">
        <f t="array" aca="1" ref="X276" ca="1">IF($Q276="Y",VLOOKUP($P276,INDIRECT($Q$3),X$5,0)*INDIRECT($P$2),VLOOKUP($P276,INDIRECT($Q$3),X$5,0))</f>
        <v>93367.186344738642</v>
      </c>
      <c r="Y276" s="394" cm="1">
        <f t="array" aca="1" ref="Y276" ca="1">IF($Q276="Y",VLOOKUP($P276,INDIRECT($Q$3),Y$5,0)*INDIRECT($P$2),VLOOKUP($P276,INDIRECT($Q$3),Y$5,0))</f>
        <v>98914.506399604405</v>
      </c>
      <c r="Z276" s="394" cm="1">
        <f t="array" aca="1" ref="Z276" ca="1">IF($Q276="Y",VLOOKUP($P276,INDIRECT($Q$3),Z$5,0)*INDIRECT($P$2),VLOOKUP($P276,INDIRECT($Q$3),Z$5,0))</f>
        <v>104461.82645447014</v>
      </c>
      <c r="AA276" s="406" t="str">
        <f t="shared" si="134"/>
        <v>04313C</v>
      </c>
      <c r="AB276" s="406" t="str">
        <f t="shared" si="190"/>
        <v>Y</v>
      </c>
      <c r="AC276" s="412" t="str">
        <f t="shared" si="144"/>
        <v>Senior Public Health Specialist (Youth Development)</v>
      </c>
      <c r="AD276" s="406">
        <f t="shared" si="189"/>
        <v>45</v>
      </c>
      <c r="AE276" s="398" t="str">
        <f t="shared" si="135"/>
        <v>E</v>
      </c>
      <c r="AF276" s="403">
        <f t="shared" ca="1" si="191"/>
        <v>36.358999999999995</v>
      </c>
      <c r="AG276" s="403">
        <f t="shared" ca="1" si="196"/>
        <v>38.280999999999999</v>
      </c>
      <c r="AH276" s="403">
        <f t="shared" ca="1" si="192"/>
        <v>40.454999999999998</v>
      </c>
      <c r="AI276" s="403">
        <f t="shared" ca="1" si="193"/>
        <v>42.606999999999999</v>
      </c>
      <c r="AJ276" s="403">
        <f t="shared" ca="1" si="194"/>
        <v>44.888999999999996</v>
      </c>
      <c r="AK276" s="403">
        <f t="shared" ca="1" si="197"/>
        <v>47.555999999999997</v>
      </c>
      <c r="AL276" s="403">
        <f t="shared" ca="1" si="195"/>
        <v>50.222999999999999</v>
      </c>
      <c r="AM276" s="23"/>
    </row>
    <row r="277" spans="1:39" ht="15" hidden="1" customHeight="1">
      <c r="A277" s="259" t="s">
        <v>16</v>
      </c>
      <c r="B277" s="259" t="s">
        <v>556</v>
      </c>
      <c r="C277" s="259">
        <v>45</v>
      </c>
      <c r="D277" s="260" t="s">
        <v>1013</v>
      </c>
      <c r="E277" s="265">
        <v>433</v>
      </c>
      <c r="F277" s="262">
        <v>9</v>
      </c>
      <c r="G277" s="285">
        <f t="shared" ca="1" si="163"/>
        <v>75625.173945995557</v>
      </c>
      <c r="H277" s="285">
        <f t="shared" ca="1" si="164"/>
        <v>79623.590688876764</v>
      </c>
      <c r="I277" s="285">
        <f t="shared" ca="1" si="165"/>
        <v>84145.279830749336</v>
      </c>
      <c r="J277" s="285">
        <f t="shared" ca="1" si="166"/>
        <v>88620.797878593308</v>
      </c>
      <c r="K277" s="285">
        <f t="shared" ca="1" si="167"/>
        <v>93367.186344738642</v>
      </c>
      <c r="L277" s="285">
        <f t="shared" ca="1" si="168"/>
        <v>98914.506399604405</v>
      </c>
      <c r="M277" s="285">
        <f t="shared" ca="1" si="169"/>
        <v>104461.82645447014</v>
      </c>
      <c r="N277" s="285"/>
      <c r="P277" s="409" t="str">
        <f t="shared" si="133"/>
        <v>59212C</v>
      </c>
      <c r="Q277" s="397" t="s">
        <v>826</v>
      </c>
      <c r="R277" s="409" t="str">
        <f t="shared" si="170"/>
        <v>Senior Public Health Specialist Emergency Preparedness &amp; Response</v>
      </c>
      <c r="S277" s="397">
        <f t="shared" si="162"/>
        <v>45</v>
      </c>
      <c r="T277" s="394" cm="1">
        <f t="array" aca="1" ref="T277" ca="1">IF($Q277="Y",VLOOKUP($P277,INDIRECT($Q$3),T$5,0)*INDIRECT($P$2),VLOOKUP($P277,INDIRECT($Q$3),T$5,0))</f>
        <v>75625.173945995557</v>
      </c>
      <c r="U277" s="394" cm="1">
        <f t="array" aca="1" ref="U277" ca="1">IF($Q277="Y",VLOOKUP($P277,INDIRECT($Q$3),U$5,0)*INDIRECT($P$2),VLOOKUP($P277,INDIRECT($Q$3),U$5,0))</f>
        <v>79623.590688876764</v>
      </c>
      <c r="V277" s="394" cm="1">
        <f t="array" aca="1" ref="V277" ca="1">IF($Q277="Y",VLOOKUP($P277,INDIRECT($Q$3),V$5,0)*INDIRECT($P$2),VLOOKUP($P277,INDIRECT($Q$3),V$5,0))</f>
        <v>84145.279830749336</v>
      </c>
      <c r="W277" s="394" cm="1">
        <f t="array" aca="1" ref="W277" ca="1">IF($Q277="Y",VLOOKUP($P277,INDIRECT($Q$3),W$5,0)*INDIRECT($P$2),VLOOKUP($P277,INDIRECT($Q$3),W$5,0))</f>
        <v>88620.797878593308</v>
      </c>
      <c r="X277" s="394" cm="1">
        <f t="array" aca="1" ref="X277" ca="1">IF($Q277="Y",VLOOKUP($P277,INDIRECT($Q$3),X$5,0)*INDIRECT($P$2),VLOOKUP($P277,INDIRECT($Q$3),X$5,0))</f>
        <v>93367.186344738642</v>
      </c>
      <c r="Y277" s="394" cm="1">
        <f t="array" aca="1" ref="Y277" ca="1">IF($Q277="Y",VLOOKUP($P277,INDIRECT($Q$3),Y$5,0)*INDIRECT($P$2),VLOOKUP($P277,INDIRECT($Q$3),Y$5,0))</f>
        <v>98914.506399604405</v>
      </c>
      <c r="Z277" s="394" cm="1">
        <f t="array" aca="1" ref="Z277" ca="1">IF($Q277="Y",VLOOKUP($P277,INDIRECT($Q$3),Z$5,0)*INDIRECT($P$2),VLOOKUP($P277,INDIRECT($Q$3),Z$5,0))</f>
        <v>104461.82645447014</v>
      </c>
      <c r="AA277" s="406" t="str">
        <f t="shared" si="134"/>
        <v>59212C</v>
      </c>
      <c r="AB277" s="406" t="str">
        <f t="shared" si="190"/>
        <v>Y</v>
      </c>
      <c r="AC277" s="412" t="str">
        <f t="shared" si="144"/>
        <v>Senior Public Health Specialist Emergency Preparedness &amp; Response</v>
      </c>
      <c r="AD277" s="406">
        <f t="shared" si="189"/>
        <v>45</v>
      </c>
      <c r="AE277" s="398" t="str">
        <f t="shared" si="135"/>
        <v>E</v>
      </c>
      <c r="AF277" s="403">
        <f t="shared" ca="1" si="191"/>
        <v>36.358999999999995</v>
      </c>
      <c r="AG277" s="403">
        <f t="shared" ca="1" si="196"/>
        <v>38.280999999999999</v>
      </c>
      <c r="AH277" s="403">
        <f t="shared" ca="1" si="192"/>
        <v>40.454999999999998</v>
      </c>
      <c r="AI277" s="403">
        <f t="shared" ca="1" si="193"/>
        <v>42.606999999999999</v>
      </c>
      <c r="AJ277" s="403">
        <f t="shared" ca="1" si="194"/>
        <v>44.888999999999996</v>
      </c>
      <c r="AK277" s="403">
        <f t="shared" ca="1" si="197"/>
        <v>47.555999999999997</v>
      </c>
      <c r="AL277" s="403">
        <f t="shared" ca="1" si="195"/>
        <v>50.222999999999999</v>
      </c>
      <c r="AM277" s="23"/>
    </row>
    <row r="278" spans="1:39" ht="15" hidden="1" customHeight="1">
      <c r="A278" s="259" t="s">
        <v>91</v>
      </c>
      <c r="B278" s="262" t="s">
        <v>331</v>
      </c>
      <c r="C278" s="259">
        <v>90</v>
      </c>
      <c r="D278" s="260" t="s">
        <v>332</v>
      </c>
      <c r="E278" s="265">
        <v>365</v>
      </c>
      <c r="F278" s="262">
        <v>8</v>
      </c>
      <c r="G278" s="285">
        <f t="shared" ca="1" si="163"/>
        <v>31.337150229189728</v>
      </c>
      <c r="H278" s="285">
        <f t="shared" ca="1" si="164"/>
        <v>33.055247670448203</v>
      </c>
      <c r="I278" s="285">
        <f t="shared" ca="1" si="165"/>
        <v>34.771865268949334</v>
      </c>
      <c r="J278" s="285">
        <f t="shared" ca="1" si="166"/>
        <v>36.593551703220797</v>
      </c>
      <c r="K278" s="285">
        <f t="shared" ca="1" si="167"/>
        <v>38.539544929107841</v>
      </c>
      <c r="L278" s="285">
        <f t="shared" ca="1" si="168"/>
        <v>40.954825002293319</v>
      </c>
      <c r="M278" s="285">
        <f t="shared" ca="1" si="169"/>
        <v>43.370105075478762</v>
      </c>
      <c r="N278" s="285"/>
      <c r="P278" s="409" t="str">
        <f t="shared" si="133"/>
        <v>01890C</v>
      </c>
      <c r="Q278" s="397" t="s">
        <v>826</v>
      </c>
      <c r="R278" s="409" t="str">
        <f t="shared" si="170"/>
        <v>Senior Resource Coordinator</v>
      </c>
      <c r="S278" s="397">
        <f t="shared" si="162"/>
        <v>90</v>
      </c>
      <c r="T278" s="394" cm="1">
        <f t="array" aca="1" ref="T278" ca="1">IF($Q278="Y",VLOOKUP($P278,INDIRECT($Q$3),T$5,0)*INDIRECT($P$2),VLOOKUP($P278,INDIRECT($Q$3),T$5,0))</f>
        <v>31.337150229189728</v>
      </c>
      <c r="U278" s="394" cm="1">
        <f t="array" aca="1" ref="U278" ca="1">IF($Q278="Y",VLOOKUP($P278,INDIRECT($Q$3),U$5,0)*INDIRECT($P$2),VLOOKUP($P278,INDIRECT($Q$3),U$5,0))</f>
        <v>33.055247670448203</v>
      </c>
      <c r="V278" s="394" cm="1">
        <f t="array" aca="1" ref="V278" ca="1">IF($Q278="Y",VLOOKUP($P278,INDIRECT($Q$3),V$5,0)*INDIRECT($P$2),VLOOKUP($P278,INDIRECT($Q$3),V$5,0))</f>
        <v>34.771865268949334</v>
      </c>
      <c r="W278" s="394" cm="1">
        <f t="array" aca="1" ref="W278" ca="1">IF($Q278="Y",VLOOKUP($P278,INDIRECT($Q$3),W$5,0)*INDIRECT($P$2),VLOOKUP($P278,INDIRECT($Q$3),W$5,0))</f>
        <v>36.593551703220797</v>
      </c>
      <c r="X278" s="394" cm="1">
        <f t="array" aca="1" ref="X278" ca="1">IF($Q278="Y",VLOOKUP($P278,INDIRECT($Q$3),X$5,0)*INDIRECT($P$2),VLOOKUP($P278,INDIRECT($Q$3),X$5,0))</f>
        <v>38.539544929107841</v>
      </c>
      <c r="Y278" s="394" cm="1">
        <f t="array" aca="1" ref="Y278" ca="1">IF($Q278="Y",VLOOKUP($P278,INDIRECT($Q$3),Y$5,0)*INDIRECT($P$2),VLOOKUP($P278,INDIRECT($Q$3),Y$5,0))</f>
        <v>40.954825002293319</v>
      </c>
      <c r="Z278" s="394" cm="1">
        <f t="array" aca="1" ref="Z278" ca="1">IF($Q278="Y",VLOOKUP($P278,INDIRECT($Q$3),Z$5,0)*INDIRECT($P$2),VLOOKUP($P278,INDIRECT($Q$3),Z$5,0))</f>
        <v>43.370105075478762</v>
      </c>
      <c r="AA278" s="406" t="str">
        <f t="shared" si="134"/>
        <v>01890C</v>
      </c>
      <c r="AB278" s="406" t="str">
        <f t="shared" si="190"/>
        <v>Y</v>
      </c>
      <c r="AC278" s="412" t="str">
        <f t="shared" si="144"/>
        <v>Senior Resource Coordinator</v>
      </c>
      <c r="AD278" s="406">
        <f t="shared" si="189"/>
        <v>90</v>
      </c>
      <c r="AE278" s="398" t="str">
        <f t="shared" si="135"/>
        <v>N</v>
      </c>
      <c r="AF278" s="403">
        <f t="shared" ca="1" si="191"/>
        <v>31.337</v>
      </c>
      <c r="AG278" s="403">
        <f t="shared" ca="1" si="196"/>
        <v>33.055</v>
      </c>
      <c r="AH278" s="403">
        <f t="shared" ca="1" si="192"/>
        <v>34.771999999999998</v>
      </c>
      <c r="AI278" s="403">
        <f t="shared" ca="1" si="193"/>
        <v>36.594000000000001</v>
      </c>
      <c r="AJ278" s="403">
        <f t="shared" ca="1" si="194"/>
        <v>38.54</v>
      </c>
      <c r="AK278" s="403">
        <f t="shared" ca="1" si="197"/>
        <v>40.954999999999998</v>
      </c>
      <c r="AL278" s="403">
        <f t="shared" ca="1" si="195"/>
        <v>43.37</v>
      </c>
      <c r="AM278" s="23"/>
    </row>
    <row r="279" spans="1:39" ht="15" hidden="1" customHeight="1">
      <c r="A279" s="259" t="s">
        <v>16</v>
      </c>
      <c r="B279" s="349" t="s">
        <v>536</v>
      </c>
      <c r="C279" s="259">
        <v>45</v>
      </c>
      <c r="D279" s="260" t="s">
        <v>530</v>
      </c>
      <c r="E279" s="265">
        <v>438</v>
      </c>
      <c r="F279" s="262">
        <v>9</v>
      </c>
      <c r="G279" s="285">
        <f t="shared" ca="1" si="163"/>
        <v>75625.173945995557</v>
      </c>
      <c r="H279" s="285">
        <f t="shared" ca="1" si="164"/>
        <v>79623.590688876764</v>
      </c>
      <c r="I279" s="285">
        <f t="shared" ca="1" si="165"/>
        <v>84145.279830749336</v>
      </c>
      <c r="J279" s="285">
        <f t="shared" ca="1" si="166"/>
        <v>88620.797878593308</v>
      </c>
      <c r="K279" s="285">
        <f t="shared" ca="1" si="167"/>
        <v>93367.186344738642</v>
      </c>
      <c r="L279" s="285">
        <f t="shared" ca="1" si="168"/>
        <v>98914.506399604405</v>
      </c>
      <c r="M279" s="285">
        <f t="shared" ca="1" si="169"/>
        <v>104461.82645447014</v>
      </c>
      <c r="N279" s="285"/>
      <c r="P279" s="409" t="str">
        <f t="shared" si="133"/>
        <v>52913C</v>
      </c>
      <c r="Q279" s="397" t="s">
        <v>826</v>
      </c>
      <c r="R279" s="409" t="str">
        <f t="shared" si="170"/>
        <v>Senior Security Coordinator</v>
      </c>
      <c r="S279" s="397">
        <f t="shared" si="162"/>
        <v>45</v>
      </c>
      <c r="T279" s="394" cm="1">
        <f t="array" aca="1" ref="T279" ca="1">IF($Q279="Y",VLOOKUP($P279,INDIRECT($Q$3),T$5,0)*INDIRECT($P$2),VLOOKUP($P279,INDIRECT($Q$3),T$5,0))</f>
        <v>75625.173945995557</v>
      </c>
      <c r="U279" s="394" cm="1">
        <f t="array" aca="1" ref="U279" ca="1">IF($Q279="Y",VLOOKUP($P279,INDIRECT($Q$3),U$5,0)*INDIRECT($P$2),VLOOKUP($P279,INDIRECT($Q$3),U$5,0))</f>
        <v>79623.590688876764</v>
      </c>
      <c r="V279" s="394" cm="1">
        <f t="array" aca="1" ref="V279" ca="1">IF($Q279="Y",VLOOKUP($P279,INDIRECT($Q$3),V$5,0)*INDIRECT($P$2),VLOOKUP($P279,INDIRECT($Q$3),V$5,0))</f>
        <v>84145.279830749336</v>
      </c>
      <c r="W279" s="394" cm="1">
        <f t="array" aca="1" ref="W279" ca="1">IF($Q279="Y",VLOOKUP($P279,INDIRECT($Q$3),W$5,0)*INDIRECT($P$2),VLOOKUP($P279,INDIRECT($Q$3),W$5,0))</f>
        <v>88620.797878593308</v>
      </c>
      <c r="X279" s="394" cm="1">
        <f t="array" aca="1" ref="X279" ca="1">IF($Q279="Y",VLOOKUP($P279,INDIRECT($Q$3),X$5,0)*INDIRECT($P$2),VLOOKUP($P279,INDIRECT($Q$3),X$5,0))</f>
        <v>93367.186344738642</v>
      </c>
      <c r="Y279" s="394" cm="1">
        <f t="array" aca="1" ref="Y279" ca="1">IF($Q279="Y",VLOOKUP($P279,INDIRECT($Q$3),Y$5,0)*INDIRECT($P$2),VLOOKUP($P279,INDIRECT($Q$3),Y$5,0))</f>
        <v>98914.506399604405</v>
      </c>
      <c r="Z279" s="394" cm="1">
        <f t="array" aca="1" ref="Z279" ca="1">IF($Q279="Y",VLOOKUP($P279,INDIRECT($Q$3),Z$5,0)*INDIRECT($P$2),VLOOKUP($P279,INDIRECT($Q$3),Z$5,0))</f>
        <v>104461.82645447014</v>
      </c>
      <c r="AA279" s="406" t="str">
        <f t="shared" si="134"/>
        <v>52913C</v>
      </c>
      <c r="AB279" s="406" t="str">
        <f t="shared" si="190"/>
        <v>Y</v>
      </c>
      <c r="AC279" s="412" t="str">
        <f t="shared" si="144"/>
        <v>Senior Security Coordinator</v>
      </c>
      <c r="AD279" s="406">
        <f t="shared" si="189"/>
        <v>45</v>
      </c>
      <c r="AE279" s="398" t="str">
        <f t="shared" si="135"/>
        <v>E</v>
      </c>
      <c r="AF279" s="403">
        <f t="shared" ca="1" si="191"/>
        <v>36.358999999999995</v>
      </c>
      <c r="AG279" s="403">
        <f t="shared" ca="1" si="196"/>
        <v>38.280999999999999</v>
      </c>
      <c r="AH279" s="403">
        <f t="shared" ca="1" si="192"/>
        <v>40.454999999999998</v>
      </c>
      <c r="AI279" s="403">
        <f t="shared" ca="1" si="193"/>
        <v>42.606999999999999</v>
      </c>
      <c r="AJ279" s="403">
        <f t="shared" ca="1" si="194"/>
        <v>44.888999999999996</v>
      </c>
      <c r="AK279" s="403">
        <f t="shared" ca="1" si="197"/>
        <v>47.555999999999997</v>
      </c>
      <c r="AL279" s="403">
        <f t="shared" ca="1" si="195"/>
        <v>50.222999999999999</v>
      </c>
      <c r="AM279" s="23"/>
    </row>
    <row r="280" spans="1:39" ht="15" hidden="1" customHeight="1">
      <c r="A280" s="259" t="s">
        <v>16</v>
      </c>
      <c r="B280" s="259" t="s">
        <v>226</v>
      </c>
      <c r="C280" s="259">
        <v>65</v>
      </c>
      <c r="D280" s="260" t="s">
        <v>227</v>
      </c>
      <c r="E280" s="265">
        <v>508</v>
      </c>
      <c r="F280" s="262">
        <v>11</v>
      </c>
      <c r="G280" s="285">
        <f t="shared" ca="1" si="163"/>
        <v>86912.467399533169</v>
      </c>
      <c r="H280" s="285">
        <f t="shared" ca="1" si="164"/>
        <v>91480.327635434413</v>
      </c>
      <c r="I280" s="285">
        <f t="shared" ca="1" si="165"/>
        <v>96266.731049737937</v>
      </c>
      <c r="J280" s="285">
        <f t="shared" ca="1" si="166"/>
        <v>101357.86368463057</v>
      </c>
      <c r="K280" s="285">
        <f t="shared" ca="1" si="167"/>
        <v>106673.69564379592</v>
      </c>
      <c r="L280" s="285">
        <f t="shared" ca="1" si="168"/>
        <v>113146.37034555506</v>
      </c>
      <c r="M280" s="285">
        <f t="shared" ca="1" si="169"/>
        <v>119619.04504731408</v>
      </c>
      <c r="N280" s="285"/>
      <c r="P280" s="409" t="str">
        <f t="shared" si="133"/>
        <v>09189C</v>
      </c>
      <c r="Q280" s="397" t="s">
        <v>826</v>
      </c>
      <c r="R280" s="409" t="str">
        <f t="shared" si="170"/>
        <v xml:space="preserve">Senior Telecom Analyst </v>
      </c>
      <c r="S280" s="397">
        <f t="shared" si="162"/>
        <v>65</v>
      </c>
      <c r="T280" s="394" cm="1">
        <f t="array" aca="1" ref="T280" ca="1">IF($Q280="Y",VLOOKUP($P280,INDIRECT($Q$3),T$5,0)*INDIRECT($P$2),VLOOKUP($P280,INDIRECT($Q$3),T$5,0))</f>
        <v>86912.467399533169</v>
      </c>
      <c r="U280" s="394" cm="1">
        <f t="array" aca="1" ref="U280" ca="1">IF($Q280="Y",VLOOKUP($P280,INDIRECT($Q$3),U$5,0)*INDIRECT($P$2),VLOOKUP($P280,INDIRECT($Q$3),U$5,0))</f>
        <v>91480.327635434413</v>
      </c>
      <c r="V280" s="394" cm="1">
        <f t="array" aca="1" ref="V280" ca="1">IF($Q280="Y",VLOOKUP($P280,INDIRECT($Q$3),V$5,0)*INDIRECT($P$2),VLOOKUP($P280,INDIRECT($Q$3),V$5,0))</f>
        <v>96266.731049737937</v>
      </c>
      <c r="W280" s="394" cm="1">
        <f t="array" aca="1" ref="W280" ca="1">IF($Q280="Y",VLOOKUP($P280,INDIRECT($Q$3),W$5,0)*INDIRECT($P$2),VLOOKUP($P280,INDIRECT($Q$3),W$5,0))</f>
        <v>101357.86368463057</v>
      </c>
      <c r="X280" s="394" cm="1">
        <f t="array" aca="1" ref="X280" ca="1">IF($Q280="Y",VLOOKUP($P280,INDIRECT($Q$3),X$5,0)*INDIRECT($P$2),VLOOKUP($P280,INDIRECT($Q$3),X$5,0))</f>
        <v>106673.69564379592</v>
      </c>
      <c r="Y280" s="394" cm="1">
        <f t="array" aca="1" ref="Y280" ca="1">IF($Q280="Y",VLOOKUP($P280,INDIRECT($Q$3),Y$5,0)*INDIRECT($P$2),VLOOKUP($P280,INDIRECT($Q$3),Y$5,0))</f>
        <v>113146.37034555506</v>
      </c>
      <c r="Z280" s="394" cm="1">
        <f t="array" aca="1" ref="Z280" ca="1">IF($Q280="Y",VLOOKUP($P280,INDIRECT($Q$3),Z$5,0)*INDIRECT($P$2),VLOOKUP($P280,INDIRECT($Q$3),Z$5,0))</f>
        <v>119619.04504731408</v>
      </c>
      <c r="AA280" s="406" t="str">
        <f t="shared" si="134"/>
        <v>09189C</v>
      </c>
      <c r="AB280" s="406" t="str">
        <f t="shared" si="190"/>
        <v>Y</v>
      </c>
      <c r="AC280" s="412" t="str">
        <f t="shared" si="144"/>
        <v xml:space="preserve">Senior Telecom Analyst </v>
      </c>
      <c r="AD280" s="406">
        <f t="shared" si="189"/>
        <v>65</v>
      </c>
      <c r="AE280" s="398" t="str">
        <f t="shared" si="135"/>
        <v>E</v>
      </c>
      <c r="AF280" s="403">
        <f t="shared" ca="1" si="191"/>
        <v>41.784999999999997</v>
      </c>
      <c r="AG280" s="403">
        <f t="shared" ca="1" si="196"/>
        <v>43.980999999999995</v>
      </c>
      <c r="AH280" s="403">
        <f t="shared" ca="1" si="192"/>
        <v>46.282999999999994</v>
      </c>
      <c r="AI280" s="403">
        <f t="shared" ca="1" si="193"/>
        <v>48.73</v>
      </c>
      <c r="AJ280" s="403">
        <f t="shared" ca="1" si="194"/>
        <v>51.285999999999994</v>
      </c>
      <c r="AK280" s="403">
        <f t="shared" ca="1" si="197"/>
        <v>54.397999999999996</v>
      </c>
      <c r="AL280" s="403">
        <f t="shared" ca="1" si="195"/>
        <v>57.51</v>
      </c>
      <c r="AM280" s="23"/>
    </row>
    <row r="281" spans="1:39" ht="15" hidden="1" customHeight="1">
      <c r="A281" s="259" t="s">
        <v>16</v>
      </c>
      <c r="B281" s="584" t="s">
        <v>1015</v>
      </c>
      <c r="C281" s="584" t="s">
        <v>86</v>
      </c>
      <c r="D281" s="606" t="s">
        <v>1016</v>
      </c>
      <c r="E281" s="600">
        <v>423</v>
      </c>
      <c r="F281" s="586">
        <v>9</v>
      </c>
      <c r="G281" s="285">
        <f t="shared" ca="1" si="163"/>
        <v>74353.5</v>
      </c>
      <c r="H281" s="285">
        <f t="shared" ca="1" si="164"/>
        <v>78269</v>
      </c>
      <c r="I281" s="285">
        <f t="shared" ca="1" si="165"/>
        <v>82400.774999999994</v>
      </c>
      <c r="J281" s="285">
        <f t="shared" ca="1" si="166"/>
        <v>86702.7</v>
      </c>
      <c r="K281" s="285">
        <f t="shared" ca="1" si="167"/>
        <v>91268.049999999988</v>
      </c>
      <c r="L281" s="285">
        <f t="shared" ca="1" si="168"/>
        <v>96790.749999999985</v>
      </c>
      <c r="M281" s="285">
        <f t="shared" ca="1" si="169"/>
        <v>102312.42499999999</v>
      </c>
      <c r="N281" s="9"/>
      <c r="P281" s="409" t="str">
        <f t="shared" si="133"/>
        <v>59496C</v>
      </c>
      <c r="Q281" s="397" t="s">
        <v>826</v>
      </c>
      <c r="R281" s="409" t="str">
        <f t="shared" si="170"/>
        <v>Senior Victim Witness Specialist</v>
      </c>
      <c r="S281" s="397" t="str">
        <f t="shared" si="162"/>
        <v>99</v>
      </c>
      <c r="T281" s="394" cm="1">
        <f t="array" aca="1" ref="T281" ca="1">IF($Q281="Y",VLOOKUP($P281,INDIRECT($Q$3),T$5,0)*INDIRECT($P$2),VLOOKUP($P281,INDIRECT($Q$3),T$5,0))</f>
        <v>74353.5</v>
      </c>
      <c r="U281" s="394" cm="1">
        <f t="array" aca="1" ref="U281" ca="1">IF($Q281="Y",VLOOKUP($P281,INDIRECT($Q$3),U$5,0)*INDIRECT($P$2),VLOOKUP($P281,INDIRECT($Q$3),U$5,0))</f>
        <v>78269</v>
      </c>
      <c r="V281" s="394" cm="1">
        <f t="array" aca="1" ref="V281" ca="1">IF($Q281="Y",VLOOKUP($P281,INDIRECT($Q$3),V$5,0)*INDIRECT($P$2),VLOOKUP($P281,INDIRECT($Q$3),V$5,0))</f>
        <v>82400.774999999994</v>
      </c>
      <c r="W281" s="394" cm="1">
        <f t="array" aca="1" ref="W281" ca="1">IF($Q281="Y",VLOOKUP($P281,INDIRECT($Q$3),W$5,0)*INDIRECT($P$2),VLOOKUP($P281,INDIRECT($Q$3),W$5,0))</f>
        <v>86702.7</v>
      </c>
      <c r="X281" s="394" cm="1">
        <f t="array" aca="1" ref="X281" ca="1">IF($Q281="Y",VLOOKUP($P281,INDIRECT($Q$3),X$5,0)*INDIRECT($P$2),VLOOKUP($P281,INDIRECT($Q$3),X$5,0))</f>
        <v>91268.049999999988</v>
      </c>
      <c r="Y281" s="394" cm="1">
        <f t="array" aca="1" ref="Y281" ca="1">IF($Q281="Y",VLOOKUP($P281,INDIRECT($Q$3),Y$5,0)*INDIRECT($P$2),VLOOKUP($P281,INDIRECT($Q$3),Y$5,0))</f>
        <v>96790.749999999985</v>
      </c>
      <c r="Z281" s="394" cm="1">
        <f t="array" aca="1" ref="Z281" ca="1">IF($Q281="Y",VLOOKUP($P281,INDIRECT($Q$3),Z$5,0)*INDIRECT($P$2),VLOOKUP($P281,INDIRECT($Q$3),Z$5,0))</f>
        <v>102312.42499999999</v>
      </c>
      <c r="AA281" s="406" t="str">
        <f t="shared" si="134"/>
        <v>59496C</v>
      </c>
      <c r="AB281" s="406" t="str">
        <f t="shared" si="190"/>
        <v>Y</v>
      </c>
      <c r="AC281" s="412" t="str">
        <f t="shared" si="144"/>
        <v>Senior Victim Witness Specialist</v>
      </c>
      <c r="AD281" s="406" t="str">
        <f t="shared" si="189"/>
        <v>99</v>
      </c>
      <c r="AE281" s="398" t="str">
        <f t="shared" si="135"/>
        <v>E</v>
      </c>
      <c r="AF281" s="403">
        <f t="shared" ca="1" si="191"/>
        <v>35.747</v>
      </c>
      <c r="AG281" s="403">
        <f t="shared" ca="1" si="196"/>
        <v>37.629999999999995</v>
      </c>
      <c r="AH281" s="403">
        <f t="shared" ca="1" si="192"/>
        <v>39.616</v>
      </c>
      <c r="AI281" s="403">
        <f t="shared" ca="1" si="193"/>
        <v>41.683999999999997</v>
      </c>
      <c r="AJ281" s="403">
        <f t="shared" ca="1" si="194"/>
        <v>43.878999999999998</v>
      </c>
      <c r="AK281" s="403">
        <f t="shared" ca="1" si="197"/>
        <v>46.534999999999997</v>
      </c>
      <c r="AL281" s="403">
        <f t="shared" ca="1" si="195"/>
        <v>49.189</v>
      </c>
    </row>
    <row r="282" spans="1:39" ht="15" hidden="1" customHeight="1">
      <c r="A282" s="259" t="s">
        <v>91</v>
      </c>
      <c r="B282" s="259" t="s">
        <v>478</v>
      </c>
      <c r="C282" s="259">
        <v>85</v>
      </c>
      <c r="D282" s="260" t="s">
        <v>464</v>
      </c>
      <c r="E282" s="265">
        <v>463</v>
      </c>
      <c r="F282" s="262">
        <v>10</v>
      </c>
      <c r="G282" s="285">
        <f t="shared" ca="1" si="163"/>
        <v>41.344121058483374</v>
      </c>
      <c r="H282" s="285">
        <f t="shared" ca="1" si="164"/>
        <v>43.518243599622899</v>
      </c>
      <c r="I282" s="285">
        <f t="shared" ca="1" si="165"/>
        <v>45.814754345414997</v>
      </c>
      <c r="J282" s="285">
        <f t="shared" ca="1" si="166"/>
        <v>50.733374645603199</v>
      </c>
      <c r="K282" s="285">
        <f t="shared" ca="1" si="167"/>
        <v>52.154694267559002</v>
      </c>
      <c r="L282" s="285">
        <f t="shared" ca="1" si="168"/>
        <v>53.615270483459952</v>
      </c>
      <c r="M282" s="285">
        <f t="shared" ca="1" si="169"/>
        <v>55.142813830208532</v>
      </c>
      <c r="N282" s="285"/>
      <c r="P282" s="409" t="str">
        <f t="shared" si="133"/>
        <v>09002C</v>
      </c>
      <c r="Q282" s="397" t="s">
        <v>826</v>
      </c>
      <c r="R282" s="409" t="str">
        <f t="shared" si="170"/>
        <v>Shelter Veterinarian</v>
      </c>
      <c r="S282" s="397">
        <f t="shared" si="162"/>
        <v>85</v>
      </c>
      <c r="T282" s="394" cm="1">
        <f t="array" aca="1" ref="T282" ca="1">IF($Q282="Y",VLOOKUP($P282,INDIRECT($Q$3),T$5,0)*INDIRECT($P$2),VLOOKUP($P282,INDIRECT($Q$3),T$5,0))</f>
        <v>41.344121058483374</v>
      </c>
      <c r="U282" s="394" cm="1">
        <f t="array" aca="1" ref="U282" ca="1">IF($Q282="Y",VLOOKUP($P282,INDIRECT($Q$3),U$5,0)*INDIRECT($P$2),VLOOKUP($P282,INDIRECT($Q$3),U$5,0))</f>
        <v>43.518243599622899</v>
      </c>
      <c r="V282" s="394" cm="1">
        <f t="array" aca="1" ref="V282" ca="1">IF($Q282="Y",VLOOKUP($P282,INDIRECT($Q$3),V$5,0)*INDIRECT($P$2),VLOOKUP($P282,INDIRECT($Q$3),V$5,0))</f>
        <v>45.814754345414997</v>
      </c>
      <c r="W282" s="394" cm="1">
        <f t="array" aca="1" ref="W282" ca="1">IF($Q282="Y",VLOOKUP($P282,INDIRECT($Q$3),W$5,0)*INDIRECT($P$2),VLOOKUP($P282,INDIRECT($Q$3),W$5,0))</f>
        <v>50.733374645603199</v>
      </c>
      <c r="X282" s="394" cm="1">
        <f t="array" aca="1" ref="X282" ca="1">IF($Q282="Y",VLOOKUP($P282,INDIRECT($Q$3),X$5,0)*INDIRECT($P$2),VLOOKUP($P282,INDIRECT($Q$3),X$5,0))</f>
        <v>52.154694267559002</v>
      </c>
      <c r="Y282" s="394" cm="1">
        <f t="array" aca="1" ref="Y282" ca="1">IF($Q282="Y",VLOOKUP($P282,INDIRECT($Q$3),Y$5,0)*INDIRECT($P$2),VLOOKUP($P282,INDIRECT($Q$3),Y$5,0))</f>
        <v>53.615270483459952</v>
      </c>
      <c r="Z282" s="394" cm="1">
        <f t="array" aca="1" ref="Z282" ca="1">IF($Q282="Y",VLOOKUP($P282,INDIRECT($Q$3),Z$5,0)*INDIRECT($P$2),VLOOKUP($P282,INDIRECT($Q$3),Z$5,0))</f>
        <v>55.142813830208532</v>
      </c>
      <c r="AA282" s="406" t="str">
        <f t="shared" si="134"/>
        <v>09002C</v>
      </c>
      <c r="AB282" s="406" t="str">
        <f t="shared" si="190"/>
        <v>Y</v>
      </c>
      <c r="AC282" s="412" t="str">
        <f t="shared" si="144"/>
        <v>Shelter Veterinarian</v>
      </c>
      <c r="AD282" s="406">
        <f t="shared" si="189"/>
        <v>85</v>
      </c>
      <c r="AE282" s="398" t="str">
        <f t="shared" si="135"/>
        <v>N</v>
      </c>
      <c r="AF282" s="403">
        <f t="shared" ca="1" si="191"/>
        <v>41.344000000000001</v>
      </c>
      <c r="AG282" s="403">
        <f t="shared" ca="1" si="196"/>
        <v>43.518000000000001</v>
      </c>
      <c r="AH282" s="403">
        <f t="shared" ca="1" si="192"/>
        <v>45.814999999999998</v>
      </c>
      <c r="AI282" s="403">
        <f t="shared" ca="1" si="193"/>
        <v>50.732999999999997</v>
      </c>
      <c r="AJ282" s="403">
        <f t="shared" ca="1" si="194"/>
        <v>52.155000000000001</v>
      </c>
      <c r="AK282" s="403">
        <f t="shared" ca="1" si="197"/>
        <v>53.615000000000002</v>
      </c>
      <c r="AL282" s="403">
        <f t="shared" ca="1" si="195"/>
        <v>55.143000000000001</v>
      </c>
      <c r="AM282" s="23"/>
    </row>
    <row r="283" spans="1:39" ht="15" hidden="1" customHeight="1">
      <c r="A283" s="259" t="s">
        <v>16</v>
      </c>
      <c r="B283" s="259" t="s">
        <v>527</v>
      </c>
      <c r="C283" s="259">
        <v>40</v>
      </c>
      <c r="D283" s="260" t="s">
        <v>513</v>
      </c>
      <c r="E283" s="265">
        <v>412</v>
      </c>
      <c r="F283" s="262">
        <v>9</v>
      </c>
      <c r="G283" s="285">
        <f t="shared" ca="1" si="163"/>
        <v>71719.099391171665</v>
      </c>
      <c r="H283" s="285">
        <f t="shared" ca="1" si="164"/>
        <v>75535.909830873512</v>
      </c>
      <c r="I283" s="285">
        <f t="shared" ca="1" si="165"/>
        <v>79752.869752156999</v>
      </c>
      <c r="J283" s="285">
        <f t="shared" ca="1" si="166"/>
        <v>84102.186809655948</v>
      </c>
      <c r="K283" s="285">
        <f t="shared" ca="1" si="167"/>
        <v>88534.61183640646</v>
      </c>
      <c r="L283" s="285">
        <f t="shared" ca="1" si="168"/>
        <v>93831.214183151038</v>
      </c>
      <c r="M283" s="285">
        <f t="shared" ca="1" si="169"/>
        <v>99127.816529895703</v>
      </c>
      <c r="N283" s="285"/>
      <c r="P283" s="409" t="str">
        <f t="shared" si="133"/>
        <v>11110C</v>
      </c>
      <c r="Q283" s="397" t="s">
        <v>826</v>
      </c>
      <c r="R283" s="409" t="str">
        <f t="shared" si="170"/>
        <v xml:space="preserve">Small Business Community Liaison </v>
      </c>
      <c r="S283" s="397">
        <f t="shared" si="162"/>
        <v>40</v>
      </c>
      <c r="T283" s="394" cm="1">
        <f t="array" aca="1" ref="T283" ca="1">IF($Q283="Y",VLOOKUP($P283,INDIRECT($Q$3),T$5,0)*INDIRECT($P$2),VLOOKUP($P283,INDIRECT($Q$3),T$5,0))</f>
        <v>71719.099391171665</v>
      </c>
      <c r="U283" s="394" cm="1">
        <f t="array" aca="1" ref="U283" ca="1">IF($Q283="Y",VLOOKUP($P283,INDIRECT($Q$3),U$5,0)*INDIRECT($P$2),VLOOKUP($P283,INDIRECT($Q$3),U$5,0))</f>
        <v>75535.909830873512</v>
      </c>
      <c r="V283" s="394" cm="1">
        <f t="array" aca="1" ref="V283" ca="1">IF($Q283="Y",VLOOKUP($P283,INDIRECT($Q$3),V$5,0)*INDIRECT($P$2),VLOOKUP($P283,INDIRECT($Q$3),V$5,0))</f>
        <v>79752.869752156999</v>
      </c>
      <c r="W283" s="394" cm="1">
        <f t="array" aca="1" ref="W283" ca="1">IF($Q283="Y",VLOOKUP($P283,INDIRECT($Q$3),W$5,0)*INDIRECT($P$2),VLOOKUP($P283,INDIRECT($Q$3),W$5,0))</f>
        <v>84102.186809655948</v>
      </c>
      <c r="X283" s="394" cm="1">
        <f t="array" aca="1" ref="X283" ca="1">IF($Q283="Y",VLOOKUP($P283,INDIRECT($Q$3),X$5,0)*INDIRECT($P$2),VLOOKUP($P283,INDIRECT($Q$3),X$5,0))</f>
        <v>88534.61183640646</v>
      </c>
      <c r="Y283" s="394" cm="1">
        <f t="array" aca="1" ref="Y283" ca="1">IF($Q283="Y",VLOOKUP($P283,INDIRECT($Q$3),Y$5,0)*INDIRECT($P$2),VLOOKUP($P283,INDIRECT($Q$3),Y$5,0))</f>
        <v>93831.214183151038</v>
      </c>
      <c r="Z283" s="394" cm="1">
        <f t="array" aca="1" ref="Z283" ca="1">IF($Q283="Y",VLOOKUP($P283,INDIRECT($Q$3),Z$5,0)*INDIRECT($P$2),VLOOKUP($P283,INDIRECT($Q$3),Z$5,0))</f>
        <v>99127.816529895703</v>
      </c>
      <c r="AA283" s="406" t="str">
        <f t="shared" si="134"/>
        <v>11110C</v>
      </c>
      <c r="AB283" s="406" t="str">
        <f t="shared" si="190"/>
        <v>Y</v>
      </c>
      <c r="AC283" s="412" t="str">
        <f t="shared" si="144"/>
        <v xml:space="preserve">Small Business Community Liaison </v>
      </c>
      <c r="AD283" s="406">
        <f t="shared" si="189"/>
        <v>40</v>
      </c>
      <c r="AE283" s="398" t="str">
        <f t="shared" si="135"/>
        <v>E</v>
      </c>
      <c r="AF283" s="403">
        <f t="shared" ca="1" si="191"/>
        <v>34.480999999999995</v>
      </c>
      <c r="AG283" s="403">
        <f t="shared" ca="1" si="196"/>
        <v>36.315999999999995</v>
      </c>
      <c r="AH283" s="403">
        <f t="shared" ca="1" si="192"/>
        <v>38.342999999999996</v>
      </c>
      <c r="AI283" s="403">
        <f t="shared" ca="1" si="193"/>
        <v>40.433999999999997</v>
      </c>
      <c r="AJ283" s="403">
        <f t="shared" ca="1" si="194"/>
        <v>42.564999999999998</v>
      </c>
      <c r="AK283" s="403">
        <f t="shared" ca="1" si="197"/>
        <v>45.111999999999995</v>
      </c>
      <c r="AL283" s="403">
        <f t="shared" ca="1" si="195"/>
        <v>47.657999999999994</v>
      </c>
    </row>
    <row r="284" spans="1:39" ht="15" hidden="1" customHeight="1">
      <c r="A284" s="259" t="s">
        <v>16</v>
      </c>
      <c r="B284" s="259" t="s">
        <v>228</v>
      </c>
      <c r="C284" s="259">
        <v>72</v>
      </c>
      <c r="D284" s="260" t="s">
        <v>229</v>
      </c>
      <c r="E284" s="265">
        <v>463</v>
      </c>
      <c r="F284" s="262">
        <v>10</v>
      </c>
      <c r="G284" s="285">
        <f t="shared" ca="1" si="163"/>
        <v>81381.170334900773</v>
      </c>
      <c r="H284" s="285">
        <f t="shared" ca="1" si="164"/>
        <v>85681.238225435824</v>
      </c>
      <c r="I284" s="285">
        <f t="shared" ca="1" si="165"/>
        <v>90162.912419150234</v>
      </c>
      <c r="J284" s="285">
        <f t="shared" ca="1" si="166"/>
        <v>94903.144739425101</v>
      </c>
      <c r="K284" s="285">
        <f t="shared" ca="1" si="167"/>
        <v>99914.247478001402</v>
      </c>
      <c r="L284" s="285">
        <f t="shared" ca="1" si="168"/>
        <v>105952.73238686292</v>
      </c>
      <c r="M284" s="285">
        <f t="shared" ca="1" si="169"/>
        <v>111990.25548779622</v>
      </c>
      <c r="N284" s="285"/>
      <c r="P284" s="409" t="str">
        <f t="shared" si="133"/>
        <v>09247C</v>
      </c>
      <c r="Q284" s="397" t="s">
        <v>826</v>
      </c>
      <c r="R284" s="409" t="str">
        <f t="shared" si="170"/>
        <v>Software Engineer I</v>
      </c>
      <c r="S284" s="397">
        <f t="shared" si="162"/>
        <v>72</v>
      </c>
      <c r="T284" s="394" cm="1">
        <f t="array" aca="1" ref="T284" ca="1">IF($Q284="Y",VLOOKUP($P284,INDIRECT($Q$3),T$5,0)*INDIRECT($P$2),VLOOKUP($P284,INDIRECT($Q$3),T$5,0))</f>
        <v>81381.170334900773</v>
      </c>
      <c r="U284" s="394" cm="1">
        <f t="array" aca="1" ref="U284" ca="1">IF($Q284="Y",VLOOKUP($P284,INDIRECT($Q$3),U$5,0)*INDIRECT($P$2),VLOOKUP($P284,INDIRECT($Q$3),U$5,0))</f>
        <v>85681.238225435824</v>
      </c>
      <c r="V284" s="394" cm="1">
        <f t="array" aca="1" ref="V284" ca="1">IF($Q284="Y",VLOOKUP($P284,INDIRECT($Q$3),V$5,0)*INDIRECT($P$2),VLOOKUP($P284,INDIRECT($Q$3),V$5,0))</f>
        <v>90162.912419150234</v>
      </c>
      <c r="W284" s="394" cm="1">
        <f t="array" aca="1" ref="W284" ca="1">IF($Q284="Y",VLOOKUP($P284,INDIRECT($Q$3),W$5,0)*INDIRECT($P$2),VLOOKUP($P284,INDIRECT($Q$3),W$5,0))</f>
        <v>94903.144739425101</v>
      </c>
      <c r="X284" s="394" cm="1">
        <f t="array" aca="1" ref="X284" ca="1">IF($Q284="Y",VLOOKUP($P284,INDIRECT($Q$3),X$5,0)*INDIRECT($P$2),VLOOKUP($P284,INDIRECT($Q$3),X$5,0))</f>
        <v>99914.247478001402</v>
      </c>
      <c r="Y284" s="394" cm="1">
        <f t="array" aca="1" ref="Y284" ca="1">IF($Q284="Y",VLOOKUP($P284,INDIRECT($Q$3),Y$5,0)*INDIRECT($P$2),VLOOKUP($P284,INDIRECT($Q$3),Y$5,0))</f>
        <v>105952.73238686292</v>
      </c>
      <c r="Z284" s="394" cm="1">
        <f t="array" aca="1" ref="Z284" ca="1">IF($Q284="Y",VLOOKUP($P284,INDIRECT($Q$3),Z$5,0)*INDIRECT($P$2),VLOOKUP($P284,INDIRECT($Q$3),Z$5,0))</f>
        <v>111990.25548779622</v>
      </c>
      <c r="AA284" s="406" t="str">
        <f t="shared" si="134"/>
        <v>09247C</v>
      </c>
      <c r="AB284" s="406" t="str">
        <f t="shared" si="190"/>
        <v>Y</v>
      </c>
      <c r="AC284" s="412" t="str">
        <f t="shared" si="144"/>
        <v>Software Engineer I</v>
      </c>
      <c r="AD284" s="406">
        <f t="shared" si="189"/>
        <v>72</v>
      </c>
      <c r="AE284" s="398" t="str">
        <f t="shared" si="135"/>
        <v>E</v>
      </c>
      <c r="AF284" s="403">
        <f t="shared" ca="1" si="191"/>
        <v>39.125999999999998</v>
      </c>
      <c r="AG284" s="403">
        <f t="shared" ca="1" si="196"/>
        <v>41.192999999999998</v>
      </c>
      <c r="AH284" s="403">
        <f t="shared" ca="1" si="192"/>
        <v>43.347999999999999</v>
      </c>
      <c r="AI284" s="403">
        <f t="shared" ca="1" si="193"/>
        <v>45.626999999999995</v>
      </c>
      <c r="AJ284" s="403">
        <f t="shared" ca="1" si="194"/>
        <v>48.035999999999994</v>
      </c>
      <c r="AK284" s="403">
        <f t="shared" ca="1" si="197"/>
        <v>50.939</v>
      </c>
      <c r="AL284" s="403">
        <f t="shared" ca="1" si="195"/>
        <v>53.841999999999999</v>
      </c>
    </row>
    <row r="285" spans="1:39" ht="15" hidden="1" customHeight="1">
      <c r="A285" s="259" t="s">
        <v>16</v>
      </c>
      <c r="B285" s="259" t="s">
        <v>230</v>
      </c>
      <c r="C285" s="259">
        <v>65</v>
      </c>
      <c r="D285" s="260" t="s">
        <v>231</v>
      </c>
      <c r="E285" s="265">
        <v>508</v>
      </c>
      <c r="F285" s="262">
        <v>11</v>
      </c>
      <c r="G285" s="285">
        <f t="shared" ca="1" si="163"/>
        <v>86912.467399533169</v>
      </c>
      <c r="H285" s="285">
        <f t="shared" ca="1" si="164"/>
        <v>91480.327635434413</v>
      </c>
      <c r="I285" s="285">
        <f t="shared" ca="1" si="165"/>
        <v>96266.731049737937</v>
      </c>
      <c r="J285" s="285">
        <f t="shared" ca="1" si="166"/>
        <v>101357.86368463057</v>
      </c>
      <c r="K285" s="285">
        <f t="shared" ca="1" si="167"/>
        <v>106673.69564379592</v>
      </c>
      <c r="L285" s="285">
        <f t="shared" ca="1" si="168"/>
        <v>113146.37034555506</v>
      </c>
      <c r="M285" s="285">
        <f t="shared" ca="1" si="169"/>
        <v>119619.04504731408</v>
      </c>
      <c r="N285" s="285"/>
      <c r="P285" s="409" t="str">
        <f t="shared" si="133"/>
        <v>09245C</v>
      </c>
      <c r="Q285" s="397" t="s">
        <v>826</v>
      </c>
      <c r="R285" s="409" t="str">
        <f t="shared" si="170"/>
        <v>Software Engineer II - Solution Designer/Developer</v>
      </c>
      <c r="S285" s="397">
        <f t="shared" si="162"/>
        <v>65</v>
      </c>
      <c r="T285" s="394" cm="1">
        <f t="array" aca="1" ref="T285" ca="1">IF($Q285="Y",VLOOKUP($P285,INDIRECT($Q$3),T$5,0)*INDIRECT($P$2),VLOOKUP($P285,INDIRECT($Q$3),T$5,0))</f>
        <v>86912.467399533169</v>
      </c>
      <c r="U285" s="394" cm="1">
        <f t="array" aca="1" ref="U285" ca="1">IF($Q285="Y",VLOOKUP($P285,INDIRECT($Q$3),U$5,0)*INDIRECT($P$2),VLOOKUP($P285,INDIRECT($Q$3),U$5,0))</f>
        <v>91480.327635434413</v>
      </c>
      <c r="V285" s="394" cm="1">
        <f t="array" aca="1" ref="V285" ca="1">IF($Q285="Y",VLOOKUP($P285,INDIRECT($Q$3),V$5,0)*INDIRECT($P$2),VLOOKUP($P285,INDIRECT($Q$3),V$5,0))</f>
        <v>96266.731049737937</v>
      </c>
      <c r="W285" s="394" cm="1">
        <f t="array" aca="1" ref="W285" ca="1">IF($Q285="Y",VLOOKUP($P285,INDIRECT($Q$3),W$5,0)*INDIRECT($P$2),VLOOKUP($P285,INDIRECT($Q$3),W$5,0))</f>
        <v>101357.86368463057</v>
      </c>
      <c r="X285" s="394" cm="1">
        <f t="array" aca="1" ref="X285" ca="1">IF($Q285="Y",VLOOKUP($P285,INDIRECT($Q$3),X$5,0)*INDIRECT($P$2),VLOOKUP($P285,INDIRECT($Q$3),X$5,0))</f>
        <v>106673.69564379592</v>
      </c>
      <c r="Y285" s="394" cm="1">
        <f t="array" aca="1" ref="Y285" ca="1">IF($Q285="Y",VLOOKUP($P285,INDIRECT($Q$3),Y$5,0)*INDIRECT($P$2),VLOOKUP($P285,INDIRECT($Q$3),Y$5,0))</f>
        <v>113146.37034555506</v>
      </c>
      <c r="Z285" s="394" cm="1">
        <f t="array" aca="1" ref="Z285" ca="1">IF($Q285="Y",VLOOKUP($P285,INDIRECT($Q$3),Z$5,0)*INDIRECT($P$2),VLOOKUP($P285,INDIRECT($Q$3),Z$5,0))</f>
        <v>119619.04504731408</v>
      </c>
      <c r="AA285" s="406" t="str">
        <f t="shared" si="134"/>
        <v>09245C</v>
      </c>
      <c r="AB285" s="406" t="str">
        <f t="shared" si="190"/>
        <v>Y</v>
      </c>
      <c r="AC285" s="412" t="str">
        <f t="shared" si="144"/>
        <v>Software Engineer II - Solution Designer/Developer</v>
      </c>
      <c r="AD285" s="406">
        <f t="shared" si="189"/>
        <v>65</v>
      </c>
      <c r="AE285" s="398" t="str">
        <f t="shared" si="135"/>
        <v>E</v>
      </c>
      <c r="AF285" s="403">
        <f t="shared" ca="1" si="191"/>
        <v>41.784999999999997</v>
      </c>
      <c r="AG285" s="403">
        <f t="shared" ca="1" si="196"/>
        <v>43.980999999999995</v>
      </c>
      <c r="AH285" s="403">
        <f t="shared" ca="1" si="192"/>
        <v>46.282999999999994</v>
      </c>
      <c r="AI285" s="403">
        <f t="shared" ca="1" si="193"/>
        <v>48.73</v>
      </c>
      <c r="AJ285" s="403">
        <f t="shared" ca="1" si="194"/>
        <v>51.285999999999994</v>
      </c>
      <c r="AK285" s="403">
        <f t="shared" ca="1" si="197"/>
        <v>54.397999999999996</v>
      </c>
      <c r="AL285" s="403">
        <f t="shared" ca="1" si="195"/>
        <v>57.51</v>
      </c>
    </row>
    <row r="286" spans="1:39" ht="15" hidden="1" customHeight="1">
      <c r="A286" s="259" t="s">
        <v>16</v>
      </c>
      <c r="B286" s="259" t="s">
        <v>232</v>
      </c>
      <c r="C286" s="259">
        <v>104</v>
      </c>
      <c r="D286" s="260" t="s">
        <v>233</v>
      </c>
      <c r="E286" s="265">
        <v>545</v>
      </c>
      <c r="F286" s="262">
        <v>12</v>
      </c>
      <c r="G286" s="285">
        <f t="shared" ca="1" si="163"/>
        <v>96544.061759645236</v>
      </c>
      <c r="H286" s="285">
        <f t="shared" ca="1" si="164"/>
        <v>101625.32742241542</v>
      </c>
      <c r="I286" s="285">
        <f t="shared" ca="1" si="165"/>
        <v>106974.02849288432</v>
      </c>
      <c r="J286" s="285">
        <f t="shared" ca="1" si="166"/>
        <v>112604.24107804977</v>
      </c>
      <c r="K286" s="285">
        <f t="shared" ca="1" si="167"/>
        <v>118530.78033070175</v>
      </c>
      <c r="L286" s="285">
        <f t="shared" ca="1" si="168"/>
        <v>124769.24176987405</v>
      </c>
      <c r="M286" s="285">
        <f t="shared" ca="1" si="169"/>
        <v>131336.04378188043</v>
      </c>
      <c r="N286" s="285"/>
      <c r="P286" s="409" t="str">
        <f t="shared" si="133"/>
        <v>09250C</v>
      </c>
      <c r="Q286" s="397" t="s">
        <v>826</v>
      </c>
      <c r="R286" s="409" t="str">
        <f t="shared" si="170"/>
        <v xml:space="preserve">Software Engineer III </v>
      </c>
      <c r="S286" s="397">
        <f t="shared" si="162"/>
        <v>104</v>
      </c>
      <c r="T286" s="394" cm="1">
        <f t="array" aca="1" ref="T286" ca="1">IF($Q286="Y",VLOOKUP($P286,INDIRECT($Q$3),T$5,0)*INDIRECT($P$2),VLOOKUP($P286,INDIRECT($Q$3),T$5,0))</f>
        <v>96544.061759645236</v>
      </c>
      <c r="U286" s="394" cm="1">
        <f t="array" aca="1" ref="U286" ca="1">IF($Q286="Y",VLOOKUP($P286,INDIRECT($Q$3),U$5,0)*INDIRECT($P$2),VLOOKUP($P286,INDIRECT($Q$3),U$5,0))</f>
        <v>101625.32742241542</v>
      </c>
      <c r="V286" s="394" cm="1">
        <f t="array" aca="1" ref="V286" ca="1">IF($Q286="Y",VLOOKUP($P286,INDIRECT($Q$3),V$5,0)*INDIRECT($P$2),VLOOKUP($P286,INDIRECT($Q$3),V$5,0))</f>
        <v>106974.02849288432</v>
      </c>
      <c r="W286" s="394" cm="1">
        <f t="array" aca="1" ref="W286" ca="1">IF($Q286="Y",VLOOKUP($P286,INDIRECT($Q$3),W$5,0)*INDIRECT($P$2),VLOOKUP($P286,INDIRECT($Q$3),W$5,0))</f>
        <v>112604.24107804977</v>
      </c>
      <c r="X286" s="394" cm="1">
        <f t="array" aca="1" ref="X286" ca="1">IF($Q286="Y",VLOOKUP($P286,INDIRECT($Q$3),X$5,0)*INDIRECT($P$2),VLOOKUP($P286,INDIRECT($Q$3),X$5,0))</f>
        <v>118530.78033070175</v>
      </c>
      <c r="Y286" s="394" cm="1">
        <f t="array" aca="1" ref="Y286" ca="1">IF($Q286="Y",VLOOKUP($P286,INDIRECT($Q$3),Y$5,0)*INDIRECT($P$2),VLOOKUP($P286,INDIRECT($Q$3),Y$5,0))</f>
        <v>124769.24176987405</v>
      </c>
      <c r="Z286" s="394" cm="1">
        <f t="array" aca="1" ref="Z286" ca="1">IF($Q286="Y",VLOOKUP($P286,INDIRECT($Q$3),Z$5,0)*INDIRECT($P$2),VLOOKUP($P286,INDIRECT($Q$3),Z$5,0))</f>
        <v>131336.04378188043</v>
      </c>
      <c r="AA286" s="406" t="str">
        <f t="shared" si="134"/>
        <v>09250C</v>
      </c>
      <c r="AB286" s="406" t="str">
        <f t="shared" si="190"/>
        <v>Y</v>
      </c>
      <c r="AC286" s="412" t="str">
        <f t="shared" si="144"/>
        <v xml:space="preserve">Software Engineer III </v>
      </c>
      <c r="AD286" s="406">
        <f t="shared" si="189"/>
        <v>104</v>
      </c>
      <c r="AE286" s="398" t="str">
        <f t="shared" si="135"/>
        <v>E</v>
      </c>
      <c r="AF286" s="403">
        <f t="shared" ca="1" si="191"/>
        <v>46.415999999999997</v>
      </c>
      <c r="AG286" s="403">
        <f t="shared" ca="1" si="196"/>
        <v>48.858999999999995</v>
      </c>
      <c r="AH286" s="403">
        <f t="shared" ca="1" si="192"/>
        <v>51.43</v>
      </c>
      <c r="AI286" s="403">
        <f t="shared" ca="1" si="193"/>
        <v>54.137</v>
      </c>
      <c r="AJ286" s="403">
        <f t="shared" ca="1" si="194"/>
        <v>56.985999999999997</v>
      </c>
      <c r="AK286" s="403">
        <f t="shared" ca="1" si="197"/>
        <v>59.985999999999997</v>
      </c>
      <c r="AL286" s="403">
        <f t="shared" ca="1" si="195"/>
        <v>63.143000000000001</v>
      </c>
    </row>
    <row r="287" spans="1:39" ht="15" hidden="1" customHeight="1">
      <c r="A287" s="259" t="s">
        <v>16</v>
      </c>
      <c r="B287" s="259" t="s">
        <v>298</v>
      </c>
      <c r="C287" s="259">
        <v>37</v>
      </c>
      <c r="D287" s="260" t="s">
        <v>755</v>
      </c>
      <c r="E287" s="265">
        <v>443</v>
      </c>
      <c r="F287" s="262">
        <v>9</v>
      </c>
      <c r="G287" s="285">
        <f t="shared" ca="1" si="163"/>
        <v>77167.879476556074</v>
      </c>
      <c r="H287" s="285">
        <f t="shared" ca="1" si="164"/>
        <v>81230.046187999105</v>
      </c>
      <c r="I287" s="285">
        <f t="shared" ca="1" si="165"/>
        <v>85638.499182729953</v>
      </c>
      <c r="J287" s="285">
        <f t="shared" ca="1" si="166"/>
        <v>90005.51515960657</v>
      </c>
      <c r="K287" s="285">
        <f t="shared" ca="1" si="167"/>
        <v>94742.490878715966</v>
      </c>
      <c r="L287" s="285">
        <f t="shared" ca="1" si="168"/>
        <v>99883.762912823833</v>
      </c>
      <c r="M287" s="285">
        <f t="shared" ca="1" si="169"/>
        <v>105025.0349469316</v>
      </c>
      <c r="N287" s="285"/>
      <c r="P287" s="409" t="str">
        <f t="shared" si="133"/>
        <v>08550C</v>
      </c>
      <c r="Q287" s="397" t="s">
        <v>826</v>
      </c>
      <c r="R287" s="409" t="str">
        <f t="shared" si="170"/>
        <v>Strategic Communications Specialist</v>
      </c>
      <c r="S287" s="397">
        <f t="shared" si="162"/>
        <v>37</v>
      </c>
      <c r="T287" s="394" cm="1">
        <f t="array" aca="1" ref="T287" ca="1">IF($Q287="Y",VLOOKUP($P287,INDIRECT($Q$3),T$5,0)*INDIRECT($P$2),VLOOKUP($P287,INDIRECT($Q$3),T$5,0))</f>
        <v>77167.879476556074</v>
      </c>
      <c r="U287" s="394" cm="1">
        <f t="array" aca="1" ref="U287" ca="1">IF($Q287="Y",VLOOKUP($P287,INDIRECT($Q$3),U$5,0)*INDIRECT($P$2),VLOOKUP($P287,INDIRECT($Q$3),U$5,0))</f>
        <v>81230.046187999105</v>
      </c>
      <c r="V287" s="394" cm="1">
        <f t="array" aca="1" ref="V287" ca="1">IF($Q287="Y",VLOOKUP($P287,INDIRECT($Q$3),V$5,0)*INDIRECT($P$2),VLOOKUP($P287,INDIRECT($Q$3),V$5,0))</f>
        <v>85638.499182729953</v>
      </c>
      <c r="W287" s="394" cm="1">
        <f t="array" aca="1" ref="W287" ca="1">IF($Q287="Y",VLOOKUP($P287,INDIRECT($Q$3),W$5,0)*INDIRECT($P$2),VLOOKUP($P287,INDIRECT($Q$3),W$5,0))</f>
        <v>90005.51515960657</v>
      </c>
      <c r="X287" s="394" cm="1">
        <f t="array" aca="1" ref="X287" ca="1">IF($Q287="Y",VLOOKUP($P287,INDIRECT($Q$3),X$5,0)*INDIRECT($P$2),VLOOKUP($P287,INDIRECT($Q$3),X$5,0))</f>
        <v>94742.490878715966</v>
      </c>
      <c r="Y287" s="394" cm="1">
        <f t="array" aca="1" ref="Y287" ca="1">IF($Q287="Y",VLOOKUP($P287,INDIRECT($Q$3),Y$5,0)*INDIRECT($P$2),VLOOKUP($P287,INDIRECT($Q$3),Y$5,0))</f>
        <v>99883.762912823833</v>
      </c>
      <c r="Z287" s="394" cm="1">
        <f t="array" aca="1" ref="Z287" ca="1">IF($Q287="Y",VLOOKUP($P287,INDIRECT($Q$3),Z$5,0)*INDIRECT($P$2),VLOOKUP($P287,INDIRECT($Q$3),Z$5,0))</f>
        <v>105025.0349469316</v>
      </c>
      <c r="AA287" s="406" t="str">
        <f t="shared" si="134"/>
        <v>08550C</v>
      </c>
      <c r="AB287" s="406" t="str">
        <f t="shared" si="190"/>
        <v>Y</v>
      </c>
      <c r="AC287" s="412" t="str">
        <f t="shared" si="144"/>
        <v>Strategic Communications Specialist</v>
      </c>
      <c r="AD287" s="406">
        <f t="shared" si="189"/>
        <v>37</v>
      </c>
      <c r="AE287" s="398" t="str">
        <f t="shared" si="135"/>
        <v>E</v>
      </c>
      <c r="AF287" s="403">
        <f t="shared" ca="1" si="191"/>
        <v>37.099999999999994</v>
      </c>
      <c r="AG287" s="403">
        <f t="shared" ca="1" si="196"/>
        <v>39.052999999999997</v>
      </c>
      <c r="AH287" s="403">
        <f t="shared" ca="1" si="192"/>
        <v>41.172999999999995</v>
      </c>
      <c r="AI287" s="403">
        <f t="shared" ca="1" si="193"/>
        <v>43.271999999999998</v>
      </c>
      <c r="AJ287" s="403">
        <f t="shared" ca="1" si="194"/>
        <v>45.55</v>
      </c>
      <c r="AK287" s="403">
        <f t="shared" ca="1" si="197"/>
        <v>48.021999999999998</v>
      </c>
      <c r="AL287" s="403">
        <f t="shared" ca="1" si="195"/>
        <v>50.492999999999995</v>
      </c>
    </row>
    <row r="288" spans="1:39" ht="15" hidden="1" customHeight="1">
      <c r="A288" s="259" t="s">
        <v>16</v>
      </c>
      <c r="B288" s="262" t="s">
        <v>234</v>
      </c>
      <c r="C288" s="259" t="s">
        <v>235</v>
      </c>
      <c r="D288" s="282" t="s">
        <v>236</v>
      </c>
      <c r="E288" s="265">
        <v>453</v>
      </c>
      <c r="F288" s="262">
        <v>10</v>
      </c>
      <c r="G288" s="285">
        <f t="shared" ca="1" si="163"/>
        <v>81245.735125750041</v>
      </c>
      <c r="H288" s="285">
        <f t="shared" ca="1" si="164"/>
        <v>85330.337910818082</v>
      </c>
      <c r="I288" s="285">
        <f t="shared" si="165"/>
        <v>89941.7</v>
      </c>
      <c r="J288" s="285">
        <f t="shared" ca="1" si="166"/>
        <v>94555.3224977426</v>
      </c>
      <c r="K288" s="285">
        <f t="shared" ca="1" si="167"/>
        <v>99384.818933139526</v>
      </c>
      <c r="L288" s="285">
        <f t="shared" si="168"/>
        <v>105433</v>
      </c>
      <c r="M288" s="285">
        <f t="shared" ca="1" si="169"/>
        <v>111479.4736243621</v>
      </c>
      <c r="N288" s="285"/>
      <c r="P288" s="409" t="str">
        <f t="shared" si="133"/>
        <v>10385C</v>
      </c>
      <c r="Q288" s="397" t="s">
        <v>826</v>
      </c>
      <c r="R288" s="409" t="str">
        <f t="shared" si="170"/>
        <v>Sustainability Program Coordinator</v>
      </c>
      <c r="S288" s="397" t="str">
        <f t="shared" si="162"/>
        <v>51</v>
      </c>
      <c r="T288" s="394" cm="1">
        <f t="array" aca="1" ref="T288" ca="1">IF($Q288="Y",VLOOKUP($P288,INDIRECT($Q$3),T$5,0)*INDIRECT($P$2),VLOOKUP($P288,INDIRECT($Q$3),T$5,0))</f>
        <v>81245.735125750041</v>
      </c>
      <c r="U288" s="394" cm="1">
        <f t="array" aca="1" ref="U288" ca="1">IF($Q288="Y",VLOOKUP($P288,INDIRECT($Q$3),U$5,0)*INDIRECT($P$2),VLOOKUP($P288,INDIRECT($Q$3),U$5,0))</f>
        <v>85330.337910818082</v>
      </c>
      <c r="V288" s="463">
        <v>89941.7</v>
      </c>
      <c r="W288" s="394" cm="1">
        <f t="array" aca="1" ref="W288" ca="1">IF($Q288="Y",VLOOKUP($P288,INDIRECT($Q$3),W$5,0)*INDIRECT($P$2),VLOOKUP($P288,INDIRECT($Q$3),W$5,0))</f>
        <v>94555.3224977426</v>
      </c>
      <c r="X288" s="394" cm="1">
        <f t="array" aca="1" ref="X288" ca="1">IF($Q288="Y",VLOOKUP($P288,INDIRECT($Q$3),X$5,0)*INDIRECT($P$2),VLOOKUP($P288,INDIRECT($Q$3),X$5,0))</f>
        <v>99384.818933139526</v>
      </c>
      <c r="Y288" s="463">
        <v>105433</v>
      </c>
      <c r="Z288" s="394" cm="1">
        <f t="array" aca="1" ref="Z288" ca="1">IF($Q288="Y",VLOOKUP($P288,INDIRECT($Q$3),Z$5,0)*INDIRECT($P$2),VLOOKUP($P288,INDIRECT($Q$3),Z$5,0))</f>
        <v>111479.4736243621</v>
      </c>
      <c r="AA288" s="406" t="str">
        <f t="shared" si="134"/>
        <v>10385C</v>
      </c>
      <c r="AB288" s="406" t="str">
        <f t="shared" si="190"/>
        <v>Y</v>
      </c>
      <c r="AC288" s="412" t="str">
        <f t="shared" si="144"/>
        <v>Sustainability Program Coordinator</v>
      </c>
      <c r="AD288" s="406" t="str">
        <f t="shared" si="189"/>
        <v>51</v>
      </c>
      <c r="AE288" s="398" t="str">
        <f t="shared" si="135"/>
        <v>E</v>
      </c>
      <c r="AF288" s="403">
        <f t="shared" ca="1" si="191"/>
        <v>39.061</v>
      </c>
      <c r="AG288" s="403">
        <f t="shared" ca="1" si="196"/>
        <v>41.024999999999999</v>
      </c>
      <c r="AH288" s="403">
        <f t="shared" si="192"/>
        <v>43.241999999999997</v>
      </c>
      <c r="AI288" s="403">
        <f t="shared" ca="1" si="193"/>
        <v>45.46</v>
      </c>
      <c r="AJ288" s="403">
        <f t="shared" ca="1" si="194"/>
        <v>47.781999999999996</v>
      </c>
      <c r="AK288" s="403">
        <f t="shared" si="197"/>
        <v>50.689</v>
      </c>
      <c r="AL288" s="403">
        <f t="shared" ca="1" si="195"/>
        <v>53.595999999999997</v>
      </c>
    </row>
    <row r="289" spans="1:38" ht="15" hidden="1" customHeight="1">
      <c r="A289" s="259" t="s">
        <v>16</v>
      </c>
      <c r="B289" s="262" t="s">
        <v>997</v>
      </c>
      <c r="C289" s="259" t="s">
        <v>216</v>
      </c>
      <c r="D289" s="282" t="s">
        <v>998</v>
      </c>
      <c r="E289" s="265">
        <v>500</v>
      </c>
      <c r="F289" s="262">
        <v>11</v>
      </c>
      <c r="G289" s="285">
        <f t="shared" ca="1" si="163"/>
        <v>86912.467399533169</v>
      </c>
      <c r="H289" s="285">
        <f t="shared" ca="1" si="164"/>
        <v>91480.327635434413</v>
      </c>
      <c r="I289" s="285">
        <f t="shared" ca="1" si="165"/>
        <v>96266.731049737937</v>
      </c>
      <c r="J289" s="285">
        <f t="shared" ca="1" si="166"/>
        <v>101357.86368463057</v>
      </c>
      <c r="K289" s="285">
        <f t="shared" ca="1" si="167"/>
        <v>106673.69564379592</v>
      </c>
      <c r="L289" s="285">
        <f t="shared" ca="1" si="168"/>
        <v>113146.37034555506</v>
      </c>
      <c r="M289" s="285">
        <f t="shared" ca="1" si="169"/>
        <v>119619.04504731408</v>
      </c>
      <c r="N289" s="285"/>
      <c r="P289" s="409" t="str">
        <f t="shared" si="133"/>
        <v>59488C</v>
      </c>
      <c r="Q289" s="397" t="s">
        <v>826</v>
      </c>
      <c r="R289" s="409" t="str">
        <f t="shared" si="170"/>
        <v>Sustainability Program Manager</v>
      </c>
      <c r="S289" s="397" t="str">
        <f t="shared" si="162"/>
        <v>65</v>
      </c>
      <c r="T289" s="394" cm="1">
        <f t="array" aca="1" ref="T289" ca="1">IF($Q289="Y",VLOOKUP($P289,INDIRECT($Q$3),T$5,0)*INDIRECT($P$2),VLOOKUP($P289,INDIRECT($Q$3),T$5,0))</f>
        <v>86912.467399533169</v>
      </c>
      <c r="U289" s="394" cm="1">
        <f t="array" aca="1" ref="U289" ca="1">IF($Q289="Y",VLOOKUP($P289,INDIRECT($Q$3),U$5,0)*INDIRECT($P$2),VLOOKUP($P289,INDIRECT($Q$3),U$5,0))</f>
        <v>91480.327635434413</v>
      </c>
      <c r="V289" s="394" cm="1">
        <f t="array" aca="1" ref="V289" ca="1">IF($Q289="Y",VLOOKUP($P289,INDIRECT($Q$3),V$5,0)*INDIRECT($P$2),VLOOKUP($P289,INDIRECT($Q$3),V$5,0))</f>
        <v>96266.731049737937</v>
      </c>
      <c r="W289" s="394" cm="1">
        <f t="array" aca="1" ref="W289" ca="1">IF($Q289="Y",VLOOKUP($P289,INDIRECT($Q$3),W$5,0)*INDIRECT($P$2),VLOOKUP($P289,INDIRECT($Q$3),W$5,0))</f>
        <v>101357.86368463057</v>
      </c>
      <c r="X289" s="394" cm="1">
        <f t="array" aca="1" ref="X289" ca="1">IF($Q289="Y",VLOOKUP($P289,INDIRECT($Q$3),X$5,0)*INDIRECT($P$2),VLOOKUP($P289,INDIRECT($Q$3),X$5,0))</f>
        <v>106673.69564379592</v>
      </c>
      <c r="Y289" s="394" cm="1">
        <f t="array" aca="1" ref="Y289" ca="1">IF($Q289="Y",VLOOKUP($P289,INDIRECT($Q$3),Y$5,0)*INDIRECT($P$2),VLOOKUP($P289,INDIRECT($Q$3),Y$5,0))</f>
        <v>113146.37034555506</v>
      </c>
      <c r="Z289" s="394" cm="1">
        <f t="array" aca="1" ref="Z289" ca="1">IF($Q289="Y",VLOOKUP($P289,INDIRECT($Q$3),Z$5,0)*INDIRECT($P$2),VLOOKUP($P289,INDIRECT($Q$3),Z$5,0))</f>
        <v>119619.04504731408</v>
      </c>
      <c r="AA289" s="406" t="str">
        <f t="shared" si="134"/>
        <v>59488C</v>
      </c>
      <c r="AB289" s="406" t="str">
        <f t="shared" si="190"/>
        <v>Y</v>
      </c>
      <c r="AC289" s="412" t="str">
        <f t="shared" si="144"/>
        <v>Sustainability Program Manager</v>
      </c>
      <c r="AD289" s="406" t="str">
        <f t="shared" si="189"/>
        <v>65</v>
      </c>
      <c r="AE289" s="398" t="str">
        <f t="shared" si="135"/>
        <v>E</v>
      </c>
      <c r="AF289" s="403">
        <f t="shared" ca="1" si="191"/>
        <v>41.784999999999997</v>
      </c>
      <c r="AG289" s="403">
        <f t="shared" ca="1" si="196"/>
        <v>43.980999999999995</v>
      </c>
      <c r="AH289" s="403">
        <f t="shared" ca="1" si="192"/>
        <v>46.282999999999994</v>
      </c>
      <c r="AI289" s="403">
        <f t="shared" ca="1" si="193"/>
        <v>48.73</v>
      </c>
      <c r="AJ289" s="403">
        <f t="shared" ca="1" si="194"/>
        <v>51.285999999999994</v>
      </c>
      <c r="AK289" s="403">
        <f t="shared" ca="1" si="197"/>
        <v>54.397999999999996</v>
      </c>
      <c r="AL289" s="403">
        <f t="shared" ca="1" si="195"/>
        <v>57.51</v>
      </c>
    </row>
    <row r="290" spans="1:38" ht="15" hidden="1" customHeight="1">
      <c r="A290" s="259" t="s">
        <v>16</v>
      </c>
      <c r="B290" s="259" t="s">
        <v>1003</v>
      </c>
      <c r="C290" s="259" t="s">
        <v>166</v>
      </c>
      <c r="D290" s="260" t="s">
        <v>1004</v>
      </c>
      <c r="E290" s="265">
        <v>435</v>
      </c>
      <c r="F290" s="262">
        <v>9</v>
      </c>
      <c r="G290" s="285">
        <f t="shared" ca="1" si="163"/>
        <v>75625.173945995557</v>
      </c>
      <c r="H290" s="285">
        <f t="shared" ca="1" si="164"/>
        <v>79623.590688876764</v>
      </c>
      <c r="I290" s="285">
        <f t="shared" ca="1" si="165"/>
        <v>84145.279830749336</v>
      </c>
      <c r="J290" s="285">
        <f t="shared" ca="1" si="166"/>
        <v>88620.797878593308</v>
      </c>
      <c r="K290" s="285">
        <f t="shared" ca="1" si="167"/>
        <v>93367.186344738642</v>
      </c>
      <c r="L290" s="285">
        <f t="shared" ca="1" si="168"/>
        <v>98914.506399604405</v>
      </c>
      <c r="M290" s="285">
        <f t="shared" ca="1" si="169"/>
        <v>104461.82645447014</v>
      </c>
      <c r="N290" s="9"/>
      <c r="P290" s="409" t="str">
        <f t="shared" si="133"/>
        <v>59487C</v>
      </c>
      <c r="Q290" s="397" t="s">
        <v>826</v>
      </c>
      <c r="R290" s="409" t="str">
        <f t="shared" si="170"/>
        <v>Systems Engineer I</v>
      </c>
      <c r="S290" s="397" t="str">
        <f t="shared" si="162"/>
        <v>45</v>
      </c>
      <c r="T290" s="394" cm="1">
        <f t="array" aca="1" ref="T290" ca="1">IF($Q290="Y",VLOOKUP($P290,INDIRECT($Q$3),T$5,0)*INDIRECT($P$2),VLOOKUP($P290,INDIRECT($Q$3),T$5,0))</f>
        <v>75625.173945995557</v>
      </c>
      <c r="U290" s="394" cm="1">
        <f t="array" aca="1" ref="U290" ca="1">IF($Q290="Y",VLOOKUP($P290,INDIRECT($Q$3),U$5,0)*INDIRECT($P$2),VLOOKUP($P290,INDIRECT($Q$3),U$5,0))</f>
        <v>79623.590688876764</v>
      </c>
      <c r="V290" s="394" cm="1">
        <f t="array" aca="1" ref="V290" ca="1">IF($Q290="Y",VLOOKUP($P290,INDIRECT($Q$3),V$5,0)*INDIRECT($P$2),VLOOKUP($P290,INDIRECT($Q$3),V$5,0))</f>
        <v>84145.279830749336</v>
      </c>
      <c r="W290" s="394" cm="1">
        <f t="array" aca="1" ref="W290" ca="1">IF($Q290="Y",VLOOKUP($P290,INDIRECT($Q$3),W$5,0)*INDIRECT($P$2),VLOOKUP($P290,INDIRECT($Q$3),W$5,0))</f>
        <v>88620.797878593308</v>
      </c>
      <c r="X290" s="394" cm="1">
        <f t="array" aca="1" ref="X290" ca="1">IF($Q290="Y",VLOOKUP($P290,INDIRECT($Q$3),X$5,0)*INDIRECT($P$2),VLOOKUP($P290,INDIRECT($Q$3),X$5,0))</f>
        <v>93367.186344738642</v>
      </c>
      <c r="Y290" s="394" cm="1">
        <f t="array" aca="1" ref="Y290" ca="1">IF($Q290="Y",VLOOKUP($P290,INDIRECT($Q$3),Y$5,0)*INDIRECT($P$2),VLOOKUP($P290,INDIRECT($Q$3),Y$5,0))</f>
        <v>98914.506399604405</v>
      </c>
      <c r="Z290" s="394" cm="1">
        <f t="array" aca="1" ref="Z290" ca="1">IF($Q290="Y",VLOOKUP($P290,INDIRECT($Q$3),Z$5,0)*INDIRECT($P$2),VLOOKUP($P290,INDIRECT($Q$3),Z$5,0))</f>
        <v>104461.82645447014</v>
      </c>
      <c r="AA290" s="406" t="str">
        <f t="shared" si="134"/>
        <v>59487C</v>
      </c>
      <c r="AB290" s="406" t="str">
        <f t="shared" si="190"/>
        <v>Y</v>
      </c>
      <c r="AC290" s="412" t="str">
        <f t="shared" si="144"/>
        <v>Systems Engineer I</v>
      </c>
      <c r="AD290" s="406" t="str">
        <f t="shared" si="189"/>
        <v>45</v>
      </c>
      <c r="AE290" s="398" t="str">
        <f t="shared" si="135"/>
        <v>E</v>
      </c>
      <c r="AF290" s="403">
        <f t="shared" ca="1" si="191"/>
        <v>36.358999999999995</v>
      </c>
      <c r="AG290" s="403">
        <f t="shared" ca="1" si="196"/>
        <v>38.280999999999999</v>
      </c>
      <c r="AH290" s="403">
        <f t="shared" ca="1" si="192"/>
        <v>40.454999999999998</v>
      </c>
      <c r="AI290" s="403">
        <f t="shared" ca="1" si="193"/>
        <v>42.606999999999999</v>
      </c>
      <c r="AJ290" s="403">
        <f t="shared" ca="1" si="194"/>
        <v>44.888999999999996</v>
      </c>
      <c r="AK290" s="403">
        <f t="shared" ca="1" si="197"/>
        <v>47.555999999999997</v>
      </c>
      <c r="AL290" s="403">
        <f t="shared" ca="1" si="195"/>
        <v>50.222999999999999</v>
      </c>
    </row>
    <row r="291" spans="1:38" ht="15" hidden="1" customHeight="1">
      <c r="A291" s="259" t="s">
        <v>16</v>
      </c>
      <c r="B291" s="259" t="s">
        <v>237</v>
      </c>
      <c r="C291" s="259">
        <v>65</v>
      </c>
      <c r="D291" s="260" t="s">
        <v>238</v>
      </c>
      <c r="E291" s="265">
        <v>508</v>
      </c>
      <c r="F291" s="262">
        <v>11</v>
      </c>
      <c r="G291" s="285">
        <f t="shared" ca="1" si="163"/>
        <v>86912.467399533169</v>
      </c>
      <c r="H291" s="285">
        <f t="shared" ca="1" si="164"/>
        <v>91480.327635434413</v>
      </c>
      <c r="I291" s="285">
        <f t="shared" ca="1" si="165"/>
        <v>96266.731049737937</v>
      </c>
      <c r="J291" s="285">
        <f t="shared" ca="1" si="166"/>
        <v>101357.86368463057</v>
      </c>
      <c r="K291" s="285">
        <f t="shared" ca="1" si="167"/>
        <v>106673.69564379592</v>
      </c>
      <c r="L291" s="285">
        <f t="shared" ca="1" si="168"/>
        <v>113146.37034555506</v>
      </c>
      <c r="M291" s="285">
        <f t="shared" ca="1" si="169"/>
        <v>119619.04504731408</v>
      </c>
      <c r="N291" s="285"/>
      <c r="P291" s="409" t="str">
        <f t="shared" si="133"/>
        <v>10401C</v>
      </c>
      <c r="Q291" s="397" t="s">
        <v>826</v>
      </c>
      <c r="R291" s="409" t="str">
        <f t="shared" si="170"/>
        <v>Systems Engineer II</v>
      </c>
      <c r="S291" s="397">
        <f t="shared" ref="S291:S312" si="198">C291</f>
        <v>65</v>
      </c>
      <c r="T291" s="394" cm="1">
        <f t="array" aca="1" ref="T291" ca="1">IF($Q291="Y",VLOOKUP($P291,INDIRECT($Q$3),T$5,0)*INDIRECT($P$2),VLOOKUP($P291,INDIRECT($Q$3),T$5,0))</f>
        <v>86912.467399533169</v>
      </c>
      <c r="U291" s="394" cm="1">
        <f t="array" aca="1" ref="U291" ca="1">IF($Q291="Y",VLOOKUP($P291,INDIRECT($Q$3),U$5,0)*INDIRECT($P$2),VLOOKUP($P291,INDIRECT($Q$3),U$5,0))</f>
        <v>91480.327635434413</v>
      </c>
      <c r="V291" s="394" cm="1">
        <f t="array" aca="1" ref="V291" ca="1">IF($Q291="Y",VLOOKUP($P291,INDIRECT($Q$3),V$5,0)*INDIRECT($P$2),VLOOKUP($P291,INDIRECT($Q$3),V$5,0))</f>
        <v>96266.731049737937</v>
      </c>
      <c r="W291" s="394" cm="1">
        <f t="array" aca="1" ref="W291" ca="1">IF($Q291="Y",VLOOKUP($P291,INDIRECT($Q$3),W$5,0)*INDIRECT($P$2),VLOOKUP($P291,INDIRECT($Q$3),W$5,0))</f>
        <v>101357.86368463057</v>
      </c>
      <c r="X291" s="394" cm="1">
        <f t="array" aca="1" ref="X291" ca="1">IF($Q291="Y",VLOOKUP($P291,INDIRECT($Q$3),X$5,0)*INDIRECT($P$2),VLOOKUP($P291,INDIRECT($Q$3),X$5,0))</f>
        <v>106673.69564379592</v>
      </c>
      <c r="Y291" s="394" cm="1">
        <f t="array" aca="1" ref="Y291" ca="1">IF($Q291="Y",VLOOKUP($P291,INDIRECT($Q$3),Y$5,0)*INDIRECT($P$2),VLOOKUP($P291,INDIRECT($Q$3),Y$5,0))</f>
        <v>113146.37034555506</v>
      </c>
      <c r="Z291" s="394" cm="1">
        <f t="array" aca="1" ref="Z291" ca="1">IF($Q291="Y",VLOOKUP($P291,INDIRECT($Q$3),Z$5,0)*INDIRECT($P$2),VLOOKUP($P291,INDIRECT($Q$3),Z$5,0))</f>
        <v>119619.04504731408</v>
      </c>
      <c r="AA291" s="406" t="str">
        <f t="shared" si="134"/>
        <v>10401C</v>
      </c>
      <c r="AB291" s="406" t="str">
        <f t="shared" si="190"/>
        <v>Y</v>
      </c>
      <c r="AC291" s="412" t="str">
        <f t="shared" si="144"/>
        <v>Systems Engineer II</v>
      </c>
      <c r="AD291" s="406">
        <f t="shared" si="189"/>
        <v>65</v>
      </c>
      <c r="AE291" s="398" t="str">
        <f t="shared" si="135"/>
        <v>E</v>
      </c>
      <c r="AF291" s="403">
        <f t="shared" ca="1" si="191"/>
        <v>41.784999999999997</v>
      </c>
      <c r="AG291" s="403">
        <f t="shared" ca="1" si="196"/>
        <v>43.980999999999995</v>
      </c>
      <c r="AH291" s="403">
        <f t="shared" ca="1" si="192"/>
        <v>46.282999999999994</v>
      </c>
      <c r="AI291" s="403">
        <f t="shared" ca="1" si="193"/>
        <v>48.73</v>
      </c>
      <c r="AJ291" s="403">
        <f t="shared" ca="1" si="194"/>
        <v>51.285999999999994</v>
      </c>
      <c r="AK291" s="403">
        <f t="shared" ca="1" si="197"/>
        <v>54.397999999999996</v>
      </c>
      <c r="AL291" s="403">
        <f t="shared" ca="1" si="195"/>
        <v>57.51</v>
      </c>
    </row>
    <row r="292" spans="1:38" ht="15" hidden="1" customHeight="1">
      <c r="A292" s="259" t="s">
        <v>91</v>
      </c>
      <c r="B292" s="259" t="s">
        <v>335</v>
      </c>
      <c r="C292" s="259" t="s">
        <v>280</v>
      </c>
      <c r="D292" s="260" t="s">
        <v>336</v>
      </c>
      <c r="E292" s="265">
        <v>383</v>
      </c>
      <c r="F292" s="262">
        <v>8</v>
      </c>
      <c r="G292" s="285">
        <f t="shared" ca="1" si="163"/>
        <v>33.863936675010684</v>
      </c>
      <c r="H292" s="285">
        <f t="shared" ca="1" si="164"/>
        <v>35.642012810258542</v>
      </c>
      <c r="I292" s="285">
        <f t="shared" ca="1" si="165"/>
        <v>37.505134841735206</v>
      </c>
      <c r="J292" s="285">
        <f t="shared" ca="1" si="166"/>
        <v>39.491083822070124</v>
      </c>
      <c r="K292" s="285">
        <f t="shared" ca="1" si="167"/>
        <v>41.561383839572805</v>
      </c>
      <c r="L292" s="285">
        <f t="shared" ca="1" si="168"/>
        <v>44.084221992030677</v>
      </c>
      <c r="M292" s="285">
        <f t="shared" ca="1" si="169"/>
        <v>46.60706014448855</v>
      </c>
      <c r="N292" s="285"/>
      <c r="P292" s="409" t="str">
        <f t="shared" si="133"/>
        <v>10404C</v>
      </c>
      <c r="Q292" s="397" t="s">
        <v>826</v>
      </c>
      <c r="R292" s="409" t="str">
        <f t="shared" si="170"/>
        <v>Systems Integrator III</v>
      </c>
      <c r="S292" s="397" t="str">
        <f t="shared" si="198"/>
        <v>63</v>
      </c>
      <c r="T292" s="394" cm="1">
        <f t="array" aca="1" ref="T292" ca="1">IF($Q292="Y",VLOOKUP($P292,INDIRECT($Q$3),T$5,0)*INDIRECT($P$2),VLOOKUP($P292,INDIRECT($Q$3),T$5,0))</f>
        <v>33.863936675010684</v>
      </c>
      <c r="U292" s="394" cm="1">
        <f t="array" aca="1" ref="U292" ca="1">IF($Q292="Y",VLOOKUP($P292,INDIRECT($Q$3),U$5,0)*INDIRECT($P$2),VLOOKUP($P292,INDIRECT($Q$3),U$5,0))</f>
        <v>35.642012810258542</v>
      </c>
      <c r="V292" s="394" cm="1">
        <f t="array" aca="1" ref="V292" ca="1">IF($Q292="Y",VLOOKUP($P292,INDIRECT($Q$3),V$5,0)*INDIRECT($P$2),VLOOKUP($P292,INDIRECT($Q$3),V$5,0))</f>
        <v>37.505134841735206</v>
      </c>
      <c r="W292" s="394" cm="1">
        <f t="array" aca="1" ref="W292" ca="1">IF($Q292="Y",VLOOKUP($P292,INDIRECT($Q$3),W$5,0)*INDIRECT($P$2),VLOOKUP($P292,INDIRECT($Q$3),W$5,0))</f>
        <v>39.491083822070124</v>
      </c>
      <c r="X292" s="394" cm="1">
        <f t="array" aca="1" ref="X292" ca="1">IF($Q292="Y",VLOOKUP($P292,INDIRECT($Q$3),X$5,0)*INDIRECT($P$2),VLOOKUP($P292,INDIRECT($Q$3),X$5,0))</f>
        <v>41.561383839572805</v>
      </c>
      <c r="Y292" s="394" cm="1">
        <f t="array" aca="1" ref="Y292" ca="1">IF($Q292="Y",VLOOKUP($P292,INDIRECT($Q$3),Y$5,0)*INDIRECT($P$2),VLOOKUP($P292,INDIRECT($Q$3),Y$5,0))</f>
        <v>44.084221992030677</v>
      </c>
      <c r="Z292" s="394" cm="1">
        <f t="array" aca="1" ref="Z292" ca="1">IF($Q292="Y",VLOOKUP($P292,INDIRECT($Q$3),Z$5,0)*INDIRECT($P$2),VLOOKUP($P292,INDIRECT($Q$3),Z$5,0))</f>
        <v>46.60706014448855</v>
      </c>
      <c r="AA292" s="406" t="str">
        <f t="shared" si="134"/>
        <v>10404C</v>
      </c>
      <c r="AB292" s="406" t="str">
        <f t="shared" si="190"/>
        <v>Y</v>
      </c>
      <c r="AC292" s="412" t="str">
        <f t="shared" si="144"/>
        <v>Systems Integrator III</v>
      </c>
      <c r="AD292" s="406" t="str">
        <f t="shared" si="189"/>
        <v>63</v>
      </c>
      <c r="AE292" s="398" t="str">
        <f t="shared" si="135"/>
        <v>N</v>
      </c>
      <c r="AF292" s="403">
        <f t="shared" ca="1" si="191"/>
        <v>33.863999999999997</v>
      </c>
      <c r="AG292" s="403">
        <f t="shared" ca="1" si="196"/>
        <v>35.642000000000003</v>
      </c>
      <c r="AH292" s="403">
        <f t="shared" ca="1" si="192"/>
        <v>37.505000000000003</v>
      </c>
      <c r="AI292" s="403">
        <f t="shared" ca="1" si="193"/>
        <v>39.491</v>
      </c>
      <c r="AJ292" s="403">
        <f t="shared" ca="1" si="194"/>
        <v>41.561</v>
      </c>
      <c r="AK292" s="403">
        <f t="shared" ca="1" si="197"/>
        <v>44.084000000000003</v>
      </c>
      <c r="AL292" s="403">
        <f t="shared" ca="1" si="195"/>
        <v>46.606999999999999</v>
      </c>
    </row>
    <row r="293" spans="1:38" ht="15" hidden="1" customHeight="1">
      <c r="A293" s="259" t="s">
        <v>91</v>
      </c>
      <c r="B293" s="259" t="s">
        <v>337</v>
      </c>
      <c r="C293" s="259" t="s">
        <v>269</v>
      </c>
      <c r="D293" s="260" t="s">
        <v>338</v>
      </c>
      <c r="E293" s="265">
        <v>425</v>
      </c>
      <c r="F293" s="262">
        <v>9</v>
      </c>
      <c r="G293" s="285">
        <f t="shared" ca="1" si="163"/>
        <v>35.747081646028853</v>
      </c>
      <c r="H293" s="285">
        <f t="shared" ca="1" si="164"/>
        <v>37.629441633350801</v>
      </c>
      <c r="I293" s="285">
        <f t="shared" ca="1" si="165"/>
        <v>39.61539061368574</v>
      </c>
      <c r="J293" s="285">
        <f t="shared" ca="1" si="166"/>
        <v>41.684210788431074</v>
      </c>
      <c r="K293" s="285">
        <f t="shared" ca="1" si="167"/>
        <v>43.878817597549336</v>
      </c>
      <c r="L293" s="285">
        <f t="shared" ca="1" si="168"/>
        <v>46.534125946209357</v>
      </c>
      <c r="M293" s="285">
        <f t="shared" ca="1" si="169"/>
        <v>49.189434294869343</v>
      </c>
      <c r="N293" s="285"/>
      <c r="P293" s="409" t="str">
        <f t="shared" ref="P293:P312" si="199">B293</f>
        <v>10405C</v>
      </c>
      <c r="Q293" s="397" t="s">
        <v>826</v>
      </c>
      <c r="R293" s="409" t="str">
        <f t="shared" si="170"/>
        <v>Systems Integrator IV</v>
      </c>
      <c r="S293" s="397" t="str">
        <f t="shared" si="198"/>
        <v>64</v>
      </c>
      <c r="T293" s="394" cm="1">
        <f t="array" aca="1" ref="T293" ca="1">IF($Q293="Y",VLOOKUP($P293,INDIRECT($Q$3),T$5,0)*INDIRECT($P$2),VLOOKUP($P293,INDIRECT($Q$3),T$5,0))</f>
        <v>35.747081646028853</v>
      </c>
      <c r="U293" s="394" cm="1">
        <f t="array" aca="1" ref="U293" ca="1">IF($Q293="Y",VLOOKUP($P293,INDIRECT($Q$3),U$5,0)*INDIRECT($P$2),VLOOKUP($P293,INDIRECT($Q$3),U$5,0))</f>
        <v>37.629441633350801</v>
      </c>
      <c r="V293" s="394" cm="1">
        <f t="array" aca="1" ref="V293" ca="1">IF($Q293="Y",VLOOKUP($P293,INDIRECT($Q$3),V$5,0)*INDIRECT($P$2),VLOOKUP($P293,INDIRECT($Q$3),V$5,0))</f>
        <v>39.61539061368574</v>
      </c>
      <c r="W293" s="394" cm="1">
        <f t="array" aca="1" ref="W293" ca="1">IF($Q293="Y",VLOOKUP($P293,INDIRECT($Q$3),W$5,0)*INDIRECT($P$2),VLOOKUP($P293,INDIRECT($Q$3),W$5,0))</f>
        <v>41.684210788431074</v>
      </c>
      <c r="X293" s="394" cm="1">
        <f t="array" aca="1" ref="X293" ca="1">IF($Q293="Y",VLOOKUP($P293,INDIRECT($Q$3),X$5,0)*INDIRECT($P$2),VLOOKUP($P293,INDIRECT($Q$3),X$5,0))</f>
        <v>43.878817597549336</v>
      </c>
      <c r="Y293" s="394" cm="1">
        <f t="array" aca="1" ref="Y293" ca="1">IF($Q293="Y",VLOOKUP($P293,INDIRECT($Q$3),Y$5,0)*INDIRECT($P$2),VLOOKUP($P293,INDIRECT($Q$3),Y$5,0))</f>
        <v>46.534125946209357</v>
      </c>
      <c r="Z293" s="394" cm="1">
        <f t="array" aca="1" ref="Z293" ca="1">IF($Q293="Y",VLOOKUP($P293,INDIRECT($Q$3),Z$5,0)*INDIRECT($P$2),VLOOKUP($P293,INDIRECT($Q$3),Z$5,0))</f>
        <v>49.189434294869343</v>
      </c>
      <c r="AA293" s="406" t="str">
        <f t="shared" ref="AA293:AA312" si="200">B293</f>
        <v>10405C</v>
      </c>
      <c r="AB293" s="406" t="str">
        <f t="shared" si="190"/>
        <v>Y</v>
      </c>
      <c r="AC293" s="412" t="str">
        <f t="shared" si="144"/>
        <v>Systems Integrator IV</v>
      </c>
      <c r="AD293" s="406" t="str">
        <f t="shared" si="189"/>
        <v>64</v>
      </c>
      <c r="AE293" s="398" t="str">
        <f t="shared" si="135"/>
        <v>N</v>
      </c>
      <c r="AF293" s="403">
        <f t="shared" ca="1" si="191"/>
        <v>35.747</v>
      </c>
      <c r="AG293" s="403">
        <f t="shared" ca="1" si="196"/>
        <v>37.628999999999998</v>
      </c>
      <c r="AH293" s="403">
        <f t="shared" ca="1" si="192"/>
        <v>39.615000000000002</v>
      </c>
      <c r="AI293" s="403">
        <f t="shared" ca="1" si="193"/>
        <v>41.683999999999997</v>
      </c>
      <c r="AJ293" s="403">
        <f t="shared" ca="1" si="194"/>
        <v>43.878999999999998</v>
      </c>
      <c r="AK293" s="403">
        <f t="shared" ca="1" si="197"/>
        <v>46.533999999999999</v>
      </c>
      <c r="AL293" s="403">
        <f t="shared" ca="1" si="195"/>
        <v>49.189</v>
      </c>
    </row>
    <row r="294" spans="1:38" ht="15" hidden="1" customHeight="1">
      <c r="A294" s="259" t="s">
        <v>16</v>
      </c>
      <c r="B294" s="259" t="s">
        <v>239</v>
      </c>
      <c r="C294" s="259">
        <v>72</v>
      </c>
      <c r="D294" s="260" t="s">
        <v>240</v>
      </c>
      <c r="E294" s="265">
        <v>463</v>
      </c>
      <c r="F294" s="262">
        <v>10</v>
      </c>
      <c r="G294" s="285">
        <f t="shared" ca="1" si="163"/>
        <v>81381.170334900773</v>
      </c>
      <c r="H294" s="285">
        <f t="shared" ca="1" si="164"/>
        <v>85681.238225435824</v>
      </c>
      <c r="I294" s="285">
        <f t="shared" ca="1" si="165"/>
        <v>90162.912419150234</v>
      </c>
      <c r="J294" s="285">
        <f t="shared" ca="1" si="166"/>
        <v>94903.144739425101</v>
      </c>
      <c r="K294" s="285">
        <f t="shared" ca="1" si="167"/>
        <v>99914.247478001402</v>
      </c>
      <c r="L294" s="285">
        <f t="shared" ca="1" si="168"/>
        <v>105952.73238686292</v>
      </c>
      <c r="M294" s="285">
        <f t="shared" ca="1" si="169"/>
        <v>111990.25548779622</v>
      </c>
      <c r="N294" s="285"/>
      <c r="P294" s="409" t="str">
        <f t="shared" si="199"/>
        <v>10406C</v>
      </c>
      <c r="Q294" s="397" t="s">
        <v>826</v>
      </c>
      <c r="R294" s="409" t="str">
        <f t="shared" si="170"/>
        <v>Systems Integrator V</v>
      </c>
      <c r="S294" s="397">
        <f t="shared" si="198"/>
        <v>72</v>
      </c>
      <c r="T294" s="394" cm="1">
        <f t="array" aca="1" ref="T294" ca="1">IF($Q294="Y",VLOOKUP($P294,INDIRECT($Q$3),T$5,0)*INDIRECT($P$2),VLOOKUP($P294,INDIRECT($Q$3),T$5,0))</f>
        <v>81381.170334900773</v>
      </c>
      <c r="U294" s="394" cm="1">
        <f t="array" aca="1" ref="U294" ca="1">IF($Q294="Y",VLOOKUP($P294,INDIRECT($Q$3),U$5,0)*INDIRECT($P$2),VLOOKUP($P294,INDIRECT($Q$3),U$5,0))</f>
        <v>85681.238225435824</v>
      </c>
      <c r="V294" s="394" cm="1">
        <f t="array" aca="1" ref="V294" ca="1">IF($Q294="Y",VLOOKUP($P294,INDIRECT($Q$3),V$5,0)*INDIRECT($P$2),VLOOKUP($P294,INDIRECT($Q$3),V$5,0))</f>
        <v>90162.912419150234</v>
      </c>
      <c r="W294" s="394" cm="1">
        <f t="array" aca="1" ref="W294" ca="1">IF($Q294="Y",VLOOKUP($P294,INDIRECT($Q$3),W$5,0)*INDIRECT($P$2),VLOOKUP($P294,INDIRECT($Q$3),W$5,0))</f>
        <v>94903.144739425101</v>
      </c>
      <c r="X294" s="394" cm="1">
        <f t="array" aca="1" ref="X294" ca="1">IF($Q294="Y",VLOOKUP($P294,INDIRECT($Q$3),X$5,0)*INDIRECT($P$2),VLOOKUP($P294,INDIRECT($Q$3),X$5,0))</f>
        <v>99914.247478001402</v>
      </c>
      <c r="Y294" s="394" cm="1">
        <f t="array" aca="1" ref="Y294" ca="1">IF($Q294="Y",VLOOKUP($P294,INDIRECT($Q$3),Y$5,0)*INDIRECT($P$2),VLOOKUP($P294,INDIRECT($Q$3),Y$5,0))</f>
        <v>105952.73238686292</v>
      </c>
      <c r="Z294" s="394" cm="1">
        <f t="array" aca="1" ref="Z294" ca="1">IF($Q294="Y",VLOOKUP($P294,INDIRECT($Q$3),Z$5,0)*INDIRECT($P$2),VLOOKUP($P294,INDIRECT($Q$3),Z$5,0))</f>
        <v>111990.25548779622</v>
      </c>
      <c r="AA294" s="406" t="str">
        <f t="shared" si="200"/>
        <v>10406C</v>
      </c>
      <c r="AB294" s="406" t="str">
        <f t="shared" si="190"/>
        <v>Y</v>
      </c>
      <c r="AC294" s="412" t="str">
        <f t="shared" si="144"/>
        <v>Systems Integrator V</v>
      </c>
      <c r="AD294" s="406">
        <f t="shared" si="189"/>
        <v>72</v>
      </c>
      <c r="AE294" s="398" t="str">
        <f t="shared" si="135"/>
        <v>E</v>
      </c>
      <c r="AF294" s="403">
        <f t="shared" ca="1" si="191"/>
        <v>39.125999999999998</v>
      </c>
      <c r="AG294" s="403">
        <f t="shared" ca="1" si="196"/>
        <v>41.192999999999998</v>
      </c>
      <c r="AH294" s="403">
        <f t="shared" ca="1" si="192"/>
        <v>43.347999999999999</v>
      </c>
      <c r="AI294" s="403">
        <f t="shared" ca="1" si="193"/>
        <v>45.626999999999995</v>
      </c>
      <c r="AJ294" s="403">
        <f t="shared" ca="1" si="194"/>
        <v>48.035999999999994</v>
      </c>
      <c r="AK294" s="403">
        <f t="shared" ca="1" si="197"/>
        <v>50.939</v>
      </c>
      <c r="AL294" s="403">
        <f t="shared" ca="1" si="195"/>
        <v>53.841999999999999</v>
      </c>
    </row>
    <row r="295" spans="1:38" ht="15" hidden="1" customHeight="1">
      <c r="A295" s="259" t="s">
        <v>16</v>
      </c>
      <c r="B295" s="259" t="s">
        <v>241</v>
      </c>
      <c r="C295" s="259">
        <v>65</v>
      </c>
      <c r="D295" s="260" t="s">
        <v>242</v>
      </c>
      <c r="E295" s="265">
        <v>508</v>
      </c>
      <c r="F295" s="262">
        <v>11</v>
      </c>
      <c r="G295" s="285">
        <f t="shared" ca="1" si="163"/>
        <v>86912.467399533169</v>
      </c>
      <c r="H295" s="285">
        <f t="shared" ca="1" si="164"/>
        <v>91480.327635434413</v>
      </c>
      <c r="I295" s="285">
        <f t="shared" ca="1" si="165"/>
        <v>96266.731049737937</v>
      </c>
      <c r="J295" s="285">
        <f t="shared" ca="1" si="166"/>
        <v>101357.86368463057</v>
      </c>
      <c r="K295" s="285">
        <f t="shared" ca="1" si="167"/>
        <v>106673.69564379592</v>
      </c>
      <c r="L295" s="285">
        <f t="shared" ca="1" si="168"/>
        <v>113146.37034555506</v>
      </c>
      <c r="M295" s="285">
        <f t="shared" ca="1" si="169"/>
        <v>119619.04504731408</v>
      </c>
      <c r="N295" s="285"/>
      <c r="P295" s="409" t="str">
        <f t="shared" si="199"/>
        <v>10407C</v>
      </c>
      <c r="Q295" s="397" t="s">
        <v>826</v>
      </c>
      <c r="R295" s="409" t="str">
        <f t="shared" si="170"/>
        <v>Systems Integrator VI</v>
      </c>
      <c r="S295" s="397">
        <f t="shared" si="198"/>
        <v>65</v>
      </c>
      <c r="T295" s="394" cm="1">
        <f t="array" aca="1" ref="T295" ca="1">IF($Q295="Y",VLOOKUP($P295,INDIRECT($Q$3),T$5,0)*INDIRECT($P$2),VLOOKUP($P295,INDIRECT($Q$3),T$5,0))</f>
        <v>86912.467399533169</v>
      </c>
      <c r="U295" s="394" cm="1">
        <f t="array" aca="1" ref="U295" ca="1">IF($Q295="Y",VLOOKUP($P295,INDIRECT($Q$3),U$5,0)*INDIRECT($P$2),VLOOKUP($P295,INDIRECT($Q$3),U$5,0))</f>
        <v>91480.327635434413</v>
      </c>
      <c r="V295" s="394" cm="1">
        <f t="array" aca="1" ref="V295" ca="1">IF($Q295="Y",VLOOKUP($P295,INDIRECT($Q$3),V$5,0)*INDIRECT($P$2),VLOOKUP($P295,INDIRECT($Q$3),V$5,0))</f>
        <v>96266.731049737937</v>
      </c>
      <c r="W295" s="394" cm="1">
        <f t="array" aca="1" ref="W295" ca="1">IF($Q295="Y",VLOOKUP($P295,INDIRECT($Q$3),W$5,0)*INDIRECT($P$2),VLOOKUP($P295,INDIRECT($Q$3),W$5,0))</f>
        <v>101357.86368463057</v>
      </c>
      <c r="X295" s="394" cm="1">
        <f t="array" aca="1" ref="X295" ca="1">IF($Q295="Y",VLOOKUP($P295,INDIRECT($Q$3),X$5,0)*INDIRECT($P$2),VLOOKUP($P295,INDIRECT($Q$3),X$5,0))</f>
        <v>106673.69564379592</v>
      </c>
      <c r="Y295" s="394" cm="1">
        <f t="array" aca="1" ref="Y295" ca="1">IF($Q295="Y",VLOOKUP($P295,INDIRECT($Q$3),Y$5,0)*INDIRECT($P$2),VLOOKUP($P295,INDIRECT($Q$3),Y$5,0))</f>
        <v>113146.37034555506</v>
      </c>
      <c r="Z295" s="394" cm="1">
        <f t="array" aca="1" ref="Z295" ca="1">IF($Q295="Y",VLOOKUP($P295,INDIRECT($Q$3),Z$5,0)*INDIRECT($P$2),VLOOKUP($P295,INDIRECT($Q$3),Z$5,0))</f>
        <v>119619.04504731408</v>
      </c>
      <c r="AA295" s="406" t="str">
        <f t="shared" si="200"/>
        <v>10407C</v>
      </c>
      <c r="AB295" s="406" t="str">
        <f t="shared" si="190"/>
        <v>Y</v>
      </c>
      <c r="AC295" s="412" t="str">
        <f t="shared" si="144"/>
        <v>Systems Integrator VI</v>
      </c>
      <c r="AD295" s="406">
        <f t="shared" si="189"/>
        <v>65</v>
      </c>
      <c r="AE295" s="398" t="str">
        <f t="shared" si="135"/>
        <v>E</v>
      </c>
      <c r="AF295" s="403">
        <f t="shared" ca="1" si="191"/>
        <v>41.784999999999997</v>
      </c>
      <c r="AG295" s="403">
        <f t="shared" ca="1" si="196"/>
        <v>43.980999999999995</v>
      </c>
      <c r="AH295" s="403">
        <f t="shared" ca="1" si="192"/>
        <v>46.282999999999994</v>
      </c>
      <c r="AI295" s="403">
        <f t="shared" ca="1" si="193"/>
        <v>48.73</v>
      </c>
      <c r="AJ295" s="403">
        <f t="shared" ca="1" si="194"/>
        <v>51.285999999999994</v>
      </c>
      <c r="AK295" s="403">
        <f t="shared" ca="1" si="197"/>
        <v>54.397999999999996</v>
      </c>
      <c r="AL295" s="403">
        <f t="shared" ca="1" si="195"/>
        <v>57.51</v>
      </c>
    </row>
    <row r="296" spans="1:38" ht="15" hidden="1" customHeight="1">
      <c r="A296" s="259" t="s">
        <v>16</v>
      </c>
      <c r="B296" s="262" t="s">
        <v>243</v>
      </c>
      <c r="C296" s="259" t="s">
        <v>86</v>
      </c>
      <c r="D296" s="266" t="s">
        <v>244</v>
      </c>
      <c r="E296" s="265">
        <v>420</v>
      </c>
      <c r="F296" s="262">
        <v>9</v>
      </c>
      <c r="G296" s="285">
        <f t="shared" ca="1" si="163"/>
        <v>74353.218788891987</v>
      </c>
      <c r="H296" s="285">
        <f t="shared" ca="1" si="164"/>
        <v>78268.881540909177</v>
      </c>
      <c r="I296" s="285">
        <f t="shared" ca="1" si="165"/>
        <v>82400.603466469896</v>
      </c>
      <c r="J296" s="285">
        <f t="shared" ca="1" si="166"/>
        <v>86702.505888474348</v>
      </c>
      <c r="K296" s="285">
        <f t="shared" ca="1" si="167"/>
        <v>91267.820558058171</v>
      </c>
      <c r="L296" s="285">
        <f t="shared" ca="1" si="168"/>
        <v>96790.831592555871</v>
      </c>
      <c r="M296" s="285">
        <f t="shared" ca="1" si="169"/>
        <v>102312.6352406599</v>
      </c>
      <c r="N296" s="285"/>
      <c r="P296" s="409" t="str">
        <f t="shared" si="199"/>
        <v>10527C</v>
      </c>
      <c r="Q296" s="397" t="s">
        <v>826</v>
      </c>
      <c r="R296" s="409" t="str">
        <f t="shared" si="170"/>
        <v>Technology Services Coordinator</v>
      </c>
      <c r="S296" s="397" t="str">
        <f t="shared" si="198"/>
        <v>99</v>
      </c>
      <c r="T296" s="394" cm="1">
        <f t="array" aca="1" ref="T296" ca="1">IF($Q296="Y",VLOOKUP($P296,INDIRECT($Q$3),T$5,0)*INDIRECT($P$2),VLOOKUP($P296,INDIRECT($Q$3),T$5,0))</f>
        <v>74353.218788891987</v>
      </c>
      <c r="U296" s="394" cm="1">
        <f t="array" aca="1" ref="U296" ca="1">IF($Q296="Y",VLOOKUP($P296,INDIRECT($Q$3),U$5,0)*INDIRECT($P$2),VLOOKUP($P296,INDIRECT($Q$3),U$5,0))</f>
        <v>78268.881540909177</v>
      </c>
      <c r="V296" s="394" cm="1">
        <f t="array" aca="1" ref="V296" ca="1">IF($Q296="Y",VLOOKUP($P296,INDIRECT($Q$3),V$5,0)*INDIRECT($P$2),VLOOKUP($P296,INDIRECT($Q$3),V$5,0))</f>
        <v>82400.603466469896</v>
      </c>
      <c r="W296" s="394" cm="1">
        <f t="array" aca="1" ref="W296" ca="1">IF($Q296="Y",VLOOKUP($P296,INDIRECT($Q$3),W$5,0)*INDIRECT($P$2),VLOOKUP($P296,INDIRECT($Q$3),W$5,0))</f>
        <v>86702.505888474348</v>
      </c>
      <c r="X296" s="394" cm="1">
        <f t="array" aca="1" ref="X296" ca="1">IF($Q296="Y",VLOOKUP($P296,INDIRECT($Q$3),X$5,0)*INDIRECT($P$2),VLOOKUP($P296,INDIRECT($Q$3),X$5,0))</f>
        <v>91267.820558058171</v>
      </c>
      <c r="Y296" s="394" cm="1">
        <f t="array" aca="1" ref="Y296" ca="1">IF($Q296="Y",VLOOKUP($P296,INDIRECT($Q$3),Y$5,0)*INDIRECT($P$2),VLOOKUP($P296,INDIRECT($Q$3),Y$5,0))</f>
        <v>96790.831592555871</v>
      </c>
      <c r="Z296" s="394" cm="1">
        <f t="array" aca="1" ref="Z296" ca="1">IF($Q296="Y",VLOOKUP($P296,INDIRECT($Q$3),Z$5,0)*INDIRECT($P$2),VLOOKUP($P296,INDIRECT($Q$3),Z$5,0))</f>
        <v>102312.6352406599</v>
      </c>
      <c r="AA296" s="406" t="str">
        <f t="shared" si="200"/>
        <v>10527C</v>
      </c>
      <c r="AB296" s="406" t="str">
        <f t="shared" si="190"/>
        <v>Y</v>
      </c>
      <c r="AC296" s="412" t="str">
        <f t="shared" si="144"/>
        <v>Technology Services Coordinator</v>
      </c>
      <c r="AD296" s="406" t="str">
        <f t="shared" si="189"/>
        <v>99</v>
      </c>
      <c r="AE296" s="398" t="str">
        <f t="shared" si="135"/>
        <v>E</v>
      </c>
      <c r="AF296" s="403">
        <f t="shared" ca="1" si="191"/>
        <v>35.747</v>
      </c>
      <c r="AG296" s="403">
        <f t="shared" ca="1" si="196"/>
        <v>37.629999999999995</v>
      </c>
      <c r="AH296" s="403">
        <f t="shared" ca="1" si="192"/>
        <v>39.616</v>
      </c>
      <c r="AI296" s="403">
        <f t="shared" ca="1" si="193"/>
        <v>41.683999999999997</v>
      </c>
      <c r="AJ296" s="403">
        <f t="shared" ca="1" si="194"/>
        <v>43.878999999999998</v>
      </c>
      <c r="AK296" s="403">
        <f t="shared" ca="1" si="197"/>
        <v>46.534999999999997</v>
      </c>
      <c r="AL296" s="403">
        <f t="shared" ca="1" si="195"/>
        <v>49.189</v>
      </c>
    </row>
    <row r="297" spans="1:38" ht="15" hidden="1" customHeight="1">
      <c r="A297" s="259" t="s">
        <v>16</v>
      </c>
      <c r="B297" s="262" t="s">
        <v>518</v>
      </c>
      <c r="C297" s="259" t="s">
        <v>86</v>
      </c>
      <c r="D297" s="283" t="s">
        <v>524</v>
      </c>
      <c r="E297" s="265">
        <v>420</v>
      </c>
      <c r="F297" s="262">
        <v>9</v>
      </c>
      <c r="G297" s="285">
        <f t="shared" ca="1" si="163"/>
        <v>74353.218788891987</v>
      </c>
      <c r="H297" s="285">
        <f t="shared" ca="1" si="164"/>
        <v>78268.881540909177</v>
      </c>
      <c r="I297" s="285">
        <f t="shared" ca="1" si="165"/>
        <v>82400.603466469896</v>
      </c>
      <c r="J297" s="285">
        <f t="shared" ca="1" si="166"/>
        <v>86702.505888474348</v>
      </c>
      <c r="K297" s="285">
        <f t="shared" ca="1" si="167"/>
        <v>91267.820558058171</v>
      </c>
      <c r="L297" s="285">
        <f t="shared" ca="1" si="168"/>
        <v>96790.831592555871</v>
      </c>
      <c r="M297" s="285">
        <f t="shared" ca="1" si="169"/>
        <v>102312.6352406599</v>
      </c>
      <c r="N297" s="285"/>
      <c r="P297" s="409" t="str">
        <f t="shared" si="199"/>
        <v>10528C</v>
      </c>
      <c r="Q297" s="397" t="s">
        <v>826</v>
      </c>
      <c r="R297" s="409" t="str">
        <f t="shared" si="170"/>
        <v xml:space="preserve">Technology Systems and Data Analysis Coordinator </v>
      </c>
      <c r="S297" s="397" t="str">
        <f t="shared" si="198"/>
        <v>99</v>
      </c>
      <c r="T297" s="394" cm="1">
        <f t="array" aca="1" ref="T297" ca="1">IF($Q297="Y",VLOOKUP($P297,INDIRECT($Q$3),T$5,0)*INDIRECT($P$2),VLOOKUP($P297,INDIRECT($Q$3),T$5,0))</f>
        <v>74353.218788891987</v>
      </c>
      <c r="U297" s="394" cm="1">
        <f t="array" aca="1" ref="U297" ca="1">IF($Q297="Y",VLOOKUP($P297,INDIRECT($Q$3),U$5,0)*INDIRECT($P$2),VLOOKUP($P297,INDIRECT($Q$3),U$5,0))</f>
        <v>78268.881540909177</v>
      </c>
      <c r="V297" s="394" cm="1">
        <f t="array" aca="1" ref="V297" ca="1">IF($Q297="Y",VLOOKUP($P297,INDIRECT($Q$3),V$5,0)*INDIRECT($P$2),VLOOKUP($P297,INDIRECT($Q$3),V$5,0))</f>
        <v>82400.603466469896</v>
      </c>
      <c r="W297" s="394" cm="1">
        <f t="array" aca="1" ref="W297" ca="1">IF($Q297="Y",VLOOKUP($P297,INDIRECT($Q$3),W$5,0)*INDIRECT($P$2),VLOOKUP($P297,INDIRECT($Q$3),W$5,0))</f>
        <v>86702.505888474348</v>
      </c>
      <c r="X297" s="394" cm="1">
        <f t="array" aca="1" ref="X297" ca="1">IF($Q297="Y",VLOOKUP($P297,INDIRECT($Q$3),X$5,0)*INDIRECT($P$2),VLOOKUP($P297,INDIRECT($Q$3),X$5,0))</f>
        <v>91267.820558058171</v>
      </c>
      <c r="Y297" s="394" cm="1">
        <f t="array" aca="1" ref="Y297" ca="1">IF($Q297="Y",VLOOKUP($P297,INDIRECT($Q$3),Y$5,0)*INDIRECT($P$2),VLOOKUP($P297,INDIRECT($Q$3),Y$5,0))</f>
        <v>96790.831592555871</v>
      </c>
      <c r="Z297" s="394" cm="1">
        <f t="array" aca="1" ref="Z297" ca="1">IF($Q297="Y",VLOOKUP($P297,INDIRECT($Q$3),Z$5,0)*INDIRECT($P$2),VLOOKUP($P297,INDIRECT($Q$3),Z$5,0))</f>
        <v>102312.6352406599</v>
      </c>
      <c r="AA297" s="406" t="str">
        <f t="shared" si="200"/>
        <v>10528C</v>
      </c>
      <c r="AB297" s="406" t="str">
        <f t="shared" si="190"/>
        <v>Y</v>
      </c>
      <c r="AC297" s="412" t="str">
        <f t="shared" si="144"/>
        <v xml:space="preserve">Technology Systems and Data Analysis Coordinator </v>
      </c>
      <c r="AD297" s="406" t="str">
        <f t="shared" si="189"/>
        <v>99</v>
      </c>
      <c r="AE297" s="398" t="str">
        <f t="shared" si="135"/>
        <v>E</v>
      </c>
      <c r="AF297" s="403">
        <f t="shared" ca="1" si="191"/>
        <v>35.747</v>
      </c>
      <c r="AG297" s="403">
        <f t="shared" ca="1" si="196"/>
        <v>37.629999999999995</v>
      </c>
      <c r="AH297" s="403">
        <f t="shared" ca="1" si="192"/>
        <v>39.616</v>
      </c>
      <c r="AI297" s="403">
        <f t="shared" ca="1" si="193"/>
        <v>41.683999999999997</v>
      </c>
      <c r="AJ297" s="403">
        <f t="shared" ca="1" si="194"/>
        <v>43.878999999999998</v>
      </c>
      <c r="AK297" s="403">
        <f t="shared" ca="1" si="197"/>
        <v>46.534999999999997</v>
      </c>
      <c r="AL297" s="403">
        <f t="shared" ca="1" si="195"/>
        <v>49.189</v>
      </c>
    </row>
    <row r="298" spans="1:38" ht="15" hidden="1" customHeight="1">
      <c r="A298" s="259" t="s">
        <v>16</v>
      </c>
      <c r="B298" s="259" t="s">
        <v>245</v>
      </c>
      <c r="C298" s="259" t="s">
        <v>956</v>
      </c>
      <c r="D298" s="260" t="s">
        <v>246</v>
      </c>
      <c r="E298" s="265">
        <v>411</v>
      </c>
      <c r="F298" s="262">
        <v>9</v>
      </c>
      <c r="G298" s="285">
        <f t="shared" si="163"/>
        <v>71719</v>
      </c>
      <c r="H298" s="285">
        <f t="shared" si="164"/>
        <v>75536</v>
      </c>
      <c r="I298" s="285">
        <f t="shared" si="165"/>
        <v>79753</v>
      </c>
      <c r="J298" s="285">
        <f t="shared" si="166"/>
        <v>84102</v>
      </c>
      <c r="K298" s="285">
        <f t="shared" si="167"/>
        <v>88535</v>
      </c>
      <c r="L298" s="285">
        <f t="shared" si="168"/>
        <v>93831</v>
      </c>
      <c r="M298" s="285">
        <f>Z298</f>
        <v>99128</v>
      </c>
      <c r="N298" s="285"/>
      <c r="P298" s="409" t="str">
        <f t="shared" si="199"/>
        <v>10588C</v>
      </c>
      <c r="Q298" s="397" t="s">
        <v>826</v>
      </c>
      <c r="R298" s="409" t="str">
        <f t="shared" si="170"/>
        <v>Tort Liability Claims Coordinator</v>
      </c>
      <c r="S298" s="397" t="str">
        <f t="shared" si="198"/>
        <v>40</v>
      </c>
      <c r="T298" s="394">
        <v>71719</v>
      </c>
      <c r="U298" s="394">
        <v>75536</v>
      </c>
      <c r="V298" s="394">
        <v>79753</v>
      </c>
      <c r="W298" s="394">
        <v>84102</v>
      </c>
      <c r="X298" s="394">
        <v>88535</v>
      </c>
      <c r="Y298" s="394">
        <v>93831</v>
      </c>
      <c r="Z298" s="394">
        <v>99128</v>
      </c>
      <c r="AA298" s="406" t="str">
        <f t="shared" si="200"/>
        <v>10588C</v>
      </c>
      <c r="AB298" s="406" t="str">
        <f t="shared" si="190"/>
        <v>Y</v>
      </c>
      <c r="AC298" s="412" t="str">
        <f t="shared" si="144"/>
        <v>Tort Liability Claims Coordinator</v>
      </c>
      <c r="AD298" s="406" t="str">
        <f t="shared" si="189"/>
        <v>40</v>
      </c>
      <c r="AE298" s="398" t="str">
        <f t="shared" si="135"/>
        <v>E</v>
      </c>
      <c r="AF298" s="403">
        <f t="shared" si="191"/>
        <v>34.480999999999995</v>
      </c>
      <c r="AG298" s="403">
        <f t="shared" si="196"/>
        <v>36.315999999999995</v>
      </c>
      <c r="AH298" s="403">
        <f t="shared" si="192"/>
        <v>38.342999999999996</v>
      </c>
      <c r="AI298" s="403">
        <f t="shared" si="193"/>
        <v>40.433999999999997</v>
      </c>
      <c r="AJ298" s="403">
        <f t="shared" si="194"/>
        <v>42.564999999999998</v>
      </c>
      <c r="AK298" s="403">
        <f t="shared" si="197"/>
        <v>45.111999999999995</v>
      </c>
      <c r="AL298" s="403">
        <f t="shared" si="195"/>
        <v>47.657999999999994</v>
      </c>
    </row>
    <row r="299" spans="1:38" ht="15" hidden="1" customHeight="1">
      <c r="A299" s="259" t="s">
        <v>16</v>
      </c>
      <c r="B299" s="259" t="s">
        <v>247</v>
      </c>
      <c r="C299" s="259">
        <v>58</v>
      </c>
      <c r="D299" s="260" t="s">
        <v>248</v>
      </c>
      <c r="E299" s="265">
        <v>490</v>
      </c>
      <c r="F299" s="262">
        <v>10</v>
      </c>
      <c r="G299" s="285">
        <f t="shared" ca="1" si="163"/>
        <v>85681.238225435824</v>
      </c>
      <c r="H299" s="285">
        <f t="shared" ca="1" si="164"/>
        <v>90467.641639739333</v>
      </c>
      <c r="I299" s="285">
        <f t="shared" ca="1" si="165"/>
        <v>94992.408854547175</v>
      </c>
      <c r="J299" s="285">
        <f t="shared" ca="1" si="166"/>
        <v>99735.719247757268</v>
      </c>
      <c r="K299" s="285">
        <f t="shared" ca="1" si="167"/>
        <v>104743.74391339831</v>
      </c>
      <c r="L299" s="285">
        <f t="shared" ca="1" si="168"/>
        <v>110940.38635011253</v>
      </c>
      <c r="M299" s="285">
        <f t="shared" ca="1" si="169"/>
        <v>117137.02878682668</v>
      </c>
      <c r="N299" s="285"/>
      <c r="O299" s="8"/>
      <c r="P299" s="409" t="str">
        <f t="shared" si="199"/>
        <v>10635C</v>
      </c>
      <c r="Q299" s="397" t="s">
        <v>826</v>
      </c>
      <c r="R299" s="409" t="str">
        <f t="shared" si="170"/>
        <v>Transportation Planner</v>
      </c>
      <c r="S299" s="397">
        <f t="shared" si="198"/>
        <v>58</v>
      </c>
      <c r="T299" s="394" cm="1">
        <f t="array" aca="1" ref="T299" ca="1">IF($Q299="Y",VLOOKUP($P299,INDIRECT($Q$3),T$5,0)*INDIRECT($P$2),VLOOKUP($P299,INDIRECT($Q$3),T$5,0))</f>
        <v>85681.238225435824</v>
      </c>
      <c r="U299" s="394" cm="1">
        <f t="array" aca="1" ref="U299" ca="1">IF($Q299="Y",VLOOKUP($P299,INDIRECT($Q$3),U$5,0)*INDIRECT($P$2),VLOOKUP($P299,INDIRECT($Q$3),U$5,0))</f>
        <v>90467.641639739333</v>
      </c>
      <c r="V299" s="394" cm="1">
        <f t="array" aca="1" ref="V299" ca="1">IF($Q299="Y",VLOOKUP($P299,INDIRECT($Q$3),V$5,0)*INDIRECT($P$2),VLOOKUP($P299,INDIRECT($Q$3),V$5,0))</f>
        <v>94992.408854547175</v>
      </c>
      <c r="W299" s="394" cm="1">
        <f t="array" aca="1" ref="W299" ca="1">IF($Q299="Y",VLOOKUP($P299,INDIRECT($Q$3),W$5,0)*INDIRECT($P$2),VLOOKUP($P299,INDIRECT($Q$3),W$5,0))</f>
        <v>99735.719247757268</v>
      </c>
      <c r="X299" s="394" cm="1">
        <f t="array" aca="1" ref="X299" ca="1">IF($Q299="Y",VLOOKUP($P299,INDIRECT($Q$3),X$5,0)*INDIRECT($P$2),VLOOKUP($P299,INDIRECT($Q$3),X$5,0))</f>
        <v>104743.74391339831</v>
      </c>
      <c r="Y299" s="394" cm="1">
        <f t="array" aca="1" ref="Y299" ca="1">IF($Q299="Y",VLOOKUP($P299,INDIRECT($Q$3),Y$5,0)*INDIRECT($P$2),VLOOKUP($P299,INDIRECT($Q$3),Y$5,0))</f>
        <v>110940.38635011253</v>
      </c>
      <c r="Z299" s="394" cm="1">
        <f t="array" aca="1" ref="Z299" ca="1">IF($Q299="Y",VLOOKUP($P299,INDIRECT($Q$3),Z$5,0)*INDIRECT($P$2),VLOOKUP($P299,INDIRECT($Q$3),Z$5,0))</f>
        <v>117137.02878682668</v>
      </c>
      <c r="AA299" s="406" t="str">
        <f t="shared" si="200"/>
        <v>10635C</v>
      </c>
      <c r="AB299" s="406" t="str">
        <f t="shared" si="190"/>
        <v>Y</v>
      </c>
      <c r="AC299" s="412" t="str">
        <f t="shared" si="144"/>
        <v>Transportation Planner</v>
      </c>
      <c r="AD299" s="406">
        <f t="shared" si="189"/>
        <v>58</v>
      </c>
      <c r="AE299" s="398" t="str">
        <f t="shared" si="135"/>
        <v>E</v>
      </c>
      <c r="AF299" s="403">
        <f t="shared" ca="1" si="191"/>
        <v>41.192999999999998</v>
      </c>
      <c r="AG299" s="403">
        <f t="shared" ca="1" si="196"/>
        <v>43.494999999999997</v>
      </c>
      <c r="AH299" s="403">
        <f t="shared" ca="1" si="192"/>
        <v>45.669999999999995</v>
      </c>
      <c r="AI299" s="403">
        <f t="shared" ca="1" si="193"/>
        <v>47.949999999999996</v>
      </c>
      <c r="AJ299" s="403">
        <f t="shared" ca="1" si="194"/>
        <v>50.357999999999997</v>
      </c>
      <c r="AK299" s="403">
        <f t="shared" ca="1" si="197"/>
        <v>53.336999999999996</v>
      </c>
      <c r="AL299" s="403">
        <f t="shared" ca="1" si="195"/>
        <v>56.315999999999995</v>
      </c>
    </row>
    <row r="300" spans="1:38" ht="15" hidden="1" customHeight="1">
      <c r="A300" s="256" t="s">
        <v>16</v>
      </c>
      <c r="B300" s="278" t="s">
        <v>249</v>
      </c>
      <c r="C300" s="256">
        <v>29</v>
      </c>
      <c r="D300" s="728" t="s">
        <v>250</v>
      </c>
      <c r="E300" s="277">
        <v>400</v>
      </c>
      <c r="F300" s="278">
        <v>8</v>
      </c>
      <c r="G300" s="380">
        <f t="shared" ca="1" si="163"/>
        <v>66489.453474193098</v>
      </c>
      <c r="H300" s="380">
        <f t="shared" ca="1" si="164"/>
        <v>70136.969902456549</v>
      </c>
      <c r="I300" s="380">
        <f t="shared" ca="1" si="165"/>
        <v>73781.408257784758</v>
      </c>
      <c r="J300" s="380">
        <f t="shared" ca="1" si="166"/>
        <v>77644.389791515219</v>
      </c>
      <c r="K300" s="380">
        <f t="shared" ca="1" si="167"/>
        <v>81772.085597676676</v>
      </c>
      <c r="L300" s="380">
        <f t="shared" ca="1" si="168"/>
        <v>86895.441505419934</v>
      </c>
      <c r="M300" s="380">
        <f t="shared" ca="1" si="169"/>
        <v>92018.797413163164</v>
      </c>
      <c r="N300" s="380" t="s">
        <v>633</v>
      </c>
      <c r="O300" s="8"/>
      <c r="P300" s="409" t="str">
        <f t="shared" si="199"/>
        <v>10665C</v>
      </c>
      <c r="Q300" s="397" t="s">
        <v>826</v>
      </c>
      <c r="R300" s="409" t="str">
        <f t="shared" si="170"/>
        <v xml:space="preserve">Treasury Analyst </v>
      </c>
      <c r="S300" s="397">
        <f t="shared" si="198"/>
        <v>29</v>
      </c>
      <c r="T300" s="394" cm="1">
        <f t="array" aca="1" ref="T300" ca="1">IF($Q300="Y",VLOOKUP($P300,INDIRECT($Q$3),T$5,0)*INDIRECT($P$2),VLOOKUP($P300,INDIRECT($Q$3),T$5,0))</f>
        <v>66489.453474193098</v>
      </c>
      <c r="U300" s="394" cm="1">
        <f t="array" aca="1" ref="U300" ca="1">IF($Q300="Y",VLOOKUP($P300,INDIRECT($Q$3),U$5,0)*INDIRECT($P$2),VLOOKUP($P300,INDIRECT($Q$3),U$5,0))</f>
        <v>70136.969902456549</v>
      </c>
      <c r="V300" s="394" cm="1">
        <f t="array" aca="1" ref="V300" ca="1">IF($Q300="Y",VLOOKUP($P300,INDIRECT($Q$3),V$5,0)*INDIRECT($P$2),VLOOKUP($P300,INDIRECT($Q$3),V$5,0))</f>
        <v>73781.408257784758</v>
      </c>
      <c r="W300" s="394" cm="1">
        <f t="array" aca="1" ref="W300" ca="1">IF($Q300="Y",VLOOKUP($P300,INDIRECT($Q$3),W$5,0)*INDIRECT($P$2),VLOOKUP($P300,INDIRECT($Q$3),W$5,0))</f>
        <v>77644.389791515219</v>
      </c>
      <c r="X300" s="394" cm="1">
        <f t="array" aca="1" ref="X300" ca="1">IF($Q300="Y",VLOOKUP($P300,INDIRECT($Q$3),X$5,0)*INDIRECT($P$2),VLOOKUP($P300,INDIRECT($Q$3),X$5,0))</f>
        <v>81772.085597676676</v>
      </c>
      <c r="Y300" s="394" cm="1">
        <f t="array" aca="1" ref="Y300" ca="1">IF($Q300="Y",VLOOKUP($P300,INDIRECT($Q$3),Y$5,0)*INDIRECT($P$2),VLOOKUP($P300,INDIRECT($Q$3),Y$5,0))</f>
        <v>86895.441505419934</v>
      </c>
      <c r="Z300" s="394" cm="1">
        <f t="array" aca="1" ref="Z300" ca="1">IF($Q300="Y",VLOOKUP($P300,INDIRECT($Q$3),Z$5,0)*INDIRECT($P$2),VLOOKUP($P300,INDIRECT($Q$3),Z$5,0))</f>
        <v>92018.797413163164</v>
      </c>
      <c r="AA300" s="406" t="str">
        <f t="shared" si="200"/>
        <v>10665C</v>
      </c>
      <c r="AB300" s="406" t="str">
        <f t="shared" si="190"/>
        <v>Y</v>
      </c>
      <c r="AC300" s="412" t="str">
        <f t="shared" si="144"/>
        <v xml:space="preserve">Treasury Analyst </v>
      </c>
      <c r="AD300" s="406">
        <f t="shared" si="189"/>
        <v>29</v>
      </c>
      <c r="AE300" s="398" t="str">
        <f t="shared" si="135"/>
        <v>E</v>
      </c>
      <c r="AF300" s="403">
        <f t="shared" ca="1" si="191"/>
        <v>31.967000000000002</v>
      </c>
      <c r="AG300" s="403">
        <f t="shared" ca="1" si="196"/>
        <v>33.72</v>
      </c>
      <c r="AH300" s="403">
        <f t="shared" ca="1" si="192"/>
        <v>35.471999999999994</v>
      </c>
      <c r="AI300" s="403">
        <f t="shared" ca="1" si="193"/>
        <v>37.33</v>
      </c>
      <c r="AJ300" s="403">
        <f t="shared" ca="1" si="194"/>
        <v>39.314</v>
      </c>
      <c r="AK300" s="403">
        <f t="shared" ca="1" si="197"/>
        <v>41.777000000000001</v>
      </c>
      <c r="AL300" s="403">
        <f t="shared" ca="1" si="195"/>
        <v>44.239999999999995</v>
      </c>
    </row>
    <row r="301" spans="1:38" ht="15" hidden="1" customHeight="1">
      <c r="A301" s="256" t="s">
        <v>16</v>
      </c>
      <c r="B301" s="278" t="s">
        <v>385</v>
      </c>
      <c r="C301" s="256">
        <v>107</v>
      </c>
      <c r="D301" s="728" t="s">
        <v>363</v>
      </c>
      <c r="E301" s="277">
        <v>370</v>
      </c>
      <c r="F301" s="278">
        <v>8</v>
      </c>
      <c r="G301" s="380">
        <f t="shared" ca="1" si="163"/>
        <v>65181.272476714621</v>
      </c>
      <c r="H301" s="380">
        <f t="shared" ca="1" si="164"/>
        <v>68754.915154532238</v>
      </c>
      <c r="I301" s="380">
        <f t="shared" ca="1" si="165"/>
        <v>72325.479759414622</v>
      </c>
      <c r="J301" s="380">
        <f t="shared" ca="1" si="166"/>
        <v>76114.587542699272</v>
      </c>
      <c r="K301" s="380">
        <f t="shared" ca="1" si="167"/>
        <v>80162.253452544333</v>
      </c>
      <c r="L301" s="380">
        <f t="shared" ca="1" si="168"/>
        <v>85186.036004770096</v>
      </c>
      <c r="M301" s="380">
        <f t="shared" ca="1" si="169"/>
        <v>90209.81855699583</v>
      </c>
      <c r="N301" s="380" t="s">
        <v>633</v>
      </c>
      <c r="P301" s="409" t="str">
        <f t="shared" si="199"/>
        <v>10730C</v>
      </c>
      <c r="Q301" s="397" t="s">
        <v>826</v>
      </c>
      <c r="R301" s="409" t="str">
        <f t="shared" si="170"/>
        <v>Urban Designer</v>
      </c>
      <c r="S301" s="397">
        <f t="shared" si="198"/>
        <v>107</v>
      </c>
      <c r="T301" s="394" cm="1">
        <f t="array" aca="1" ref="T301" ca="1">IF($Q301="Y",VLOOKUP($P301,INDIRECT($Q$3),T$5,0)*INDIRECT($P$2),VLOOKUP($P301,INDIRECT($Q$3),T$5,0))</f>
        <v>65181.272476714621</v>
      </c>
      <c r="U301" s="394" cm="1">
        <f t="array" aca="1" ref="U301" ca="1">IF($Q301="Y",VLOOKUP($P301,INDIRECT($Q$3),U$5,0)*INDIRECT($P$2),VLOOKUP($P301,INDIRECT($Q$3),U$5,0))</f>
        <v>68754.915154532238</v>
      </c>
      <c r="V301" s="394" cm="1">
        <f t="array" aca="1" ref="V301" ca="1">IF($Q301="Y",VLOOKUP($P301,INDIRECT($Q$3),V$5,0)*INDIRECT($P$2),VLOOKUP($P301,INDIRECT($Q$3),V$5,0))</f>
        <v>72325.479759414622</v>
      </c>
      <c r="W301" s="394" cm="1">
        <f t="array" aca="1" ref="W301" ca="1">IF($Q301="Y",VLOOKUP($P301,INDIRECT($Q$3),W$5,0)*INDIRECT($P$2),VLOOKUP($P301,INDIRECT($Q$3),W$5,0))</f>
        <v>76114.587542699272</v>
      </c>
      <c r="X301" s="394" cm="1">
        <f t="array" aca="1" ref="X301" ca="1">IF($Q301="Y",VLOOKUP($P301,INDIRECT($Q$3),X$5,0)*INDIRECT($P$2),VLOOKUP($P301,INDIRECT($Q$3),X$5,0))</f>
        <v>80162.253452544333</v>
      </c>
      <c r="Y301" s="394" cm="1">
        <f t="array" aca="1" ref="Y301" ca="1">IF($Q301="Y",VLOOKUP($P301,INDIRECT($Q$3),Y$5,0)*INDIRECT($P$2),VLOOKUP($P301,INDIRECT($Q$3),Y$5,0))</f>
        <v>85186.036004770096</v>
      </c>
      <c r="Z301" s="394" cm="1">
        <f t="array" aca="1" ref="Z301" ca="1">IF($Q301="Y",VLOOKUP($P301,INDIRECT($Q$3),Z$5,0)*INDIRECT($P$2),VLOOKUP($P301,INDIRECT($Q$3),Z$5,0))</f>
        <v>90209.81855699583</v>
      </c>
      <c r="AA301" s="406" t="str">
        <f t="shared" si="200"/>
        <v>10730C</v>
      </c>
      <c r="AB301" s="406" t="str">
        <f t="shared" si="190"/>
        <v>Y</v>
      </c>
      <c r="AC301" s="412" t="str">
        <f t="shared" si="144"/>
        <v>Urban Designer</v>
      </c>
      <c r="AD301" s="406">
        <f t="shared" si="189"/>
        <v>107</v>
      </c>
      <c r="AE301" s="398" t="str">
        <f t="shared" ref="AE301:AE312" si="201">LEFT(A301,1)</f>
        <v>E</v>
      </c>
      <c r="AF301" s="403">
        <f t="shared" ca="1" si="191"/>
        <v>31.338000000000001</v>
      </c>
      <c r="AG301" s="403">
        <f t="shared" ca="1" si="196"/>
        <v>33.055999999999997</v>
      </c>
      <c r="AH301" s="403">
        <f t="shared" ca="1" si="192"/>
        <v>34.771999999999998</v>
      </c>
      <c r="AI301" s="403">
        <f t="shared" ca="1" si="193"/>
        <v>36.594000000000001</v>
      </c>
      <c r="AJ301" s="403">
        <f t="shared" ca="1" si="194"/>
        <v>38.54</v>
      </c>
      <c r="AK301" s="403">
        <f t="shared" ca="1" si="197"/>
        <v>40.954999999999998</v>
      </c>
      <c r="AL301" s="403">
        <f t="shared" ca="1" si="195"/>
        <v>43.370999999999995</v>
      </c>
    </row>
    <row r="302" spans="1:38" ht="15" hidden="1" customHeight="1">
      <c r="A302" s="272" t="s">
        <v>91</v>
      </c>
      <c r="B302" s="259" t="s">
        <v>339</v>
      </c>
      <c r="C302" s="259">
        <v>90</v>
      </c>
      <c r="D302" s="273" t="s">
        <v>470</v>
      </c>
      <c r="E302" s="265">
        <v>361</v>
      </c>
      <c r="F302" s="262">
        <v>8</v>
      </c>
      <c r="G302" s="285">
        <f t="shared" ca="1" si="163"/>
        <v>31.337150229189728</v>
      </c>
      <c r="H302" s="285">
        <f t="shared" ca="1" si="164"/>
        <v>33.055247670448203</v>
      </c>
      <c r="I302" s="285">
        <f t="shared" ca="1" si="165"/>
        <v>34.771865268949334</v>
      </c>
      <c r="J302" s="285">
        <f t="shared" ca="1" si="166"/>
        <v>36.593551703220797</v>
      </c>
      <c r="K302" s="285">
        <f t="shared" ca="1" si="167"/>
        <v>38.539544929107841</v>
      </c>
      <c r="L302" s="285">
        <f t="shared" ca="1" si="168"/>
        <v>40.954825002293319</v>
      </c>
      <c r="M302" s="285">
        <f t="shared" ca="1" si="169"/>
        <v>43.370105075478762</v>
      </c>
      <c r="N302" s="285"/>
      <c r="P302" s="409" t="str">
        <f t="shared" si="199"/>
        <v>10800C</v>
      </c>
      <c r="Q302" s="397" t="s">
        <v>826</v>
      </c>
      <c r="R302" s="409" t="str">
        <f t="shared" si="170"/>
        <v>Victim/Witness Specialist</v>
      </c>
      <c r="S302" s="397">
        <f t="shared" si="198"/>
        <v>90</v>
      </c>
      <c r="T302" s="394" cm="1">
        <f t="array" aca="1" ref="T302" ca="1">IF($Q302="Y",VLOOKUP($P302,INDIRECT($Q$3),T$5,0)*INDIRECT($P$2),VLOOKUP($P302,INDIRECT($Q$3),T$5,0))</f>
        <v>31.337150229189728</v>
      </c>
      <c r="U302" s="394" cm="1">
        <f t="array" aca="1" ref="U302" ca="1">IF($Q302="Y",VLOOKUP($P302,INDIRECT($Q$3),U$5,0)*INDIRECT($P$2),VLOOKUP($P302,INDIRECT($Q$3),U$5,0))</f>
        <v>33.055247670448203</v>
      </c>
      <c r="V302" s="394" cm="1">
        <f t="array" aca="1" ref="V302" ca="1">IF($Q302="Y",VLOOKUP($P302,INDIRECT($Q$3),V$5,0)*INDIRECT($P$2),VLOOKUP($P302,INDIRECT($Q$3),V$5,0))</f>
        <v>34.771865268949334</v>
      </c>
      <c r="W302" s="394" cm="1">
        <f t="array" aca="1" ref="W302" ca="1">IF($Q302="Y",VLOOKUP($P302,INDIRECT($Q$3),W$5,0)*INDIRECT($P$2),VLOOKUP($P302,INDIRECT($Q$3),W$5,0))</f>
        <v>36.593551703220797</v>
      </c>
      <c r="X302" s="394" cm="1">
        <f t="array" aca="1" ref="X302" ca="1">IF($Q302="Y",VLOOKUP($P302,INDIRECT($Q$3),X$5,0)*INDIRECT($P$2),VLOOKUP($P302,INDIRECT($Q$3),X$5,0))</f>
        <v>38.539544929107841</v>
      </c>
      <c r="Y302" s="394" cm="1">
        <f t="array" aca="1" ref="Y302" ca="1">IF($Q302="Y",VLOOKUP($P302,INDIRECT($Q$3),Y$5,0)*INDIRECT($P$2),VLOOKUP($P302,INDIRECT($Q$3),Y$5,0))</f>
        <v>40.954825002293319</v>
      </c>
      <c r="Z302" s="394" cm="1">
        <f t="array" aca="1" ref="Z302" ca="1">IF($Q302="Y",VLOOKUP($P302,INDIRECT($Q$3),Z$5,0)*INDIRECT($P$2),VLOOKUP($P302,INDIRECT($Q$3),Z$5,0))</f>
        <v>43.370105075478762</v>
      </c>
      <c r="AA302" s="406" t="str">
        <f t="shared" si="200"/>
        <v>10800C</v>
      </c>
      <c r="AB302" s="406" t="str">
        <f t="shared" si="190"/>
        <v>Y</v>
      </c>
      <c r="AC302" s="412" t="str">
        <f t="shared" si="144"/>
        <v>Victim/Witness Specialist</v>
      </c>
      <c r="AD302" s="406">
        <f t="shared" si="189"/>
        <v>90</v>
      </c>
      <c r="AE302" s="398" t="str">
        <f t="shared" si="201"/>
        <v>N</v>
      </c>
      <c r="AF302" s="403">
        <f t="shared" ca="1" si="191"/>
        <v>31.337</v>
      </c>
      <c r="AG302" s="403">
        <f t="shared" ca="1" si="196"/>
        <v>33.055</v>
      </c>
      <c r="AH302" s="403">
        <f t="shared" ca="1" si="192"/>
        <v>34.771999999999998</v>
      </c>
      <c r="AI302" s="403">
        <f t="shared" ca="1" si="193"/>
        <v>36.594000000000001</v>
      </c>
      <c r="AJ302" s="403">
        <f t="shared" ca="1" si="194"/>
        <v>38.54</v>
      </c>
      <c r="AK302" s="403">
        <f t="shared" ca="1" si="197"/>
        <v>40.954999999999998</v>
      </c>
      <c r="AL302" s="403">
        <f t="shared" ca="1" si="195"/>
        <v>43.37</v>
      </c>
    </row>
    <row r="303" spans="1:38" ht="15" hidden="1" customHeight="1">
      <c r="A303" s="272" t="s">
        <v>91</v>
      </c>
      <c r="B303" s="259" t="s">
        <v>495</v>
      </c>
      <c r="C303" s="259">
        <v>90</v>
      </c>
      <c r="D303" s="273" t="s">
        <v>494</v>
      </c>
      <c r="E303" s="265">
        <v>373</v>
      </c>
      <c r="F303" s="262">
        <v>8</v>
      </c>
      <c r="G303" s="285">
        <f t="shared" ca="1" si="163"/>
        <v>31.337150229189728</v>
      </c>
      <c r="H303" s="285">
        <f t="shared" ca="1" si="164"/>
        <v>33.055247670448203</v>
      </c>
      <c r="I303" s="285">
        <f t="shared" ca="1" si="165"/>
        <v>34.771865268949334</v>
      </c>
      <c r="J303" s="285">
        <f t="shared" ca="1" si="166"/>
        <v>36.593551703220797</v>
      </c>
      <c r="K303" s="285">
        <f t="shared" ca="1" si="167"/>
        <v>38.539544929107841</v>
      </c>
      <c r="L303" s="285">
        <f t="shared" ca="1" si="168"/>
        <v>40.954825002293319</v>
      </c>
      <c r="M303" s="285">
        <f t="shared" ca="1" si="169"/>
        <v>43.370105075478762</v>
      </c>
      <c r="N303" s="285"/>
      <c r="P303" s="409" t="str">
        <f t="shared" si="199"/>
        <v>10807C</v>
      </c>
      <c r="Q303" s="397" t="s">
        <v>826</v>
      </c>
      <c r="R303" s="409" t="str">
        <f t="shared" si="170"/>
        <v>Video Analyst Office of Police Conduct Review</v>
      </c>
      <c r="S303" s="397">
        <f t="shared" si="198"/>
        <v>90</v>
      </c>
      <c r="T303" s="394" cm="1">
        <f t="array" aca="1" ref="T303" ca="1">IF($Q303="Y",VLOOKUP($P303,INDIRECT($Q$3),T$5,0)*INDIRECT($P$2),VLOOKUP($P303,INDIRECT($Q$3),T$5,0))</f>
        <v>31.337150229189728</v>
      </c>
      <c r="U303" s="394" cm="1">
        <f t="array" aca="1" ref="U303" ca="1">IF($Q303="Y",VLOOKUP($P303,INDIRECT($Q$3),U$5,0)*INDIRECT($P$2),VLOOKUP($P303,INDIRECT($Q$3),U$5,0))</f>
        <v>33.055247670448203</v>
      </c>
      <c r="V303" s="394" cm="1">
        <f t="array" aca="1" ref="V303" ca="1">IF($Q303="Y",VLOOKUP($P303,INDIRECT($Q$3),V$5,0)*INDIRECT($P$2),VLOOKUP($P303,INDIRECT($Q$3),V$5,0))</f>
        <v>34.771865268949334</v>
      </c>
      <c r="W303" s="394" cm="1">
        <f t="array" aca="1" ref="W303" ca="1">IF($Q303="Y",VLOOKUP($P303,INDIRECT($Q$3),W$5,0)*INDIRECT($P$2),VLOOKUP($P303,INDIRECT($Q$3),W$5,0))</f>
        <v>36.593551703220797</v>
      </c>
      <c r="X303" s="394" cm="1">
        <f t="array" aca="1" ref="X303" ca="1">IF($Q303="Y",VLOOKUP($P303,INDIRECT($Q$3),X$5,0)*INDIRECT($P$2),VLOOKUP($P303,INDIRECT($Q$3),X$5,0))</f>
        <v>38.539544929107841</v>
      </c>
      <c r="Y303" s="394" cm="1">
        <f t="array" aca="1" ref="Y303" ca="1">IF($Q303="Y",VLOOKUP($P303,INDIRECT($Q$3),Y$5,0)*INDIRECT($P$2),VLOOKUP($P303,INDIRECT($Q$3),Y$5,0))</f>
        <v>40.954825002293319</v>
      </c>
      <c r="Z303" s="394" cm="1">
        <f t="array" aca="1" ref="Z303" ca="1">IF($Q303="Y",VLOOKUP($P303,INDIRECT($Q$3),Z$5,0)*INDIRECT($P$2),VLOOKUP($P303,INDIRECT($Q$3),Z$5,0))</f>
        <v>43.370105075478762</v>
      </c>
      <c r="AA303" s="406" t="str">
        <f t="shared" si="200"/>
        <v>10807C</v>
      </c>
      <c r="AB303" s="406" t="str">
        <f t="shared" si="190"/>
        <v>Y</v>
      </c>
      <c r="AC303" s="412" t="str">
        <f t="shared" si="144"/>
        <v>Video Analyst Office of Police Conduct Review</v>
      </c>
      <c r="AD303" s="406">
        <f t="shared" si="189"/>
        <v>90</v>
      </c>
      <c r="AE303" s="398" t="str">
        <f t="shared" si="201"/>
        <v>N</v>
      </c>
      <c r="AF303" s="403">
        <f t="shared" ca="1" si="191"/>
        <v>31.337</v>
      </c>
      <c r="AG303" s="403">
        <f t="shared" ca="1" si="196"/>
        <v>33.055</v>
      </c>
      <c r="AH303" s="403">
        <f t="shared" ca="1" si="192"/>
        <v>34.771999999999998</v>
      </c>
      <c r="AI303" s="403">
        <f t="shared" ca="1" si="193"/>
        <v>36.594000000000001</v>
      </c>
      <c r="AJ303" s="403">
        <f t="shared" ca="1" si="194"/>
        <v>38.54</v>
      </c>
      <c r="AK303" s="403">
        <f t="shared" ca="1" si="197"/>
        <v>40.954999999999998</v>
      </c>
      <c r="AL303" s="403">
        <f t="shared" ca="1" si="195"/>
        <v>43.37</v>
      </c>
    </row>
    <row r="304" spans="1:38" ht="15" hidden="1" customHeight="1">
      <c r="A304" s="272" t="s">
        <v>91</v>
      </c>
      <c r="B304" s="259" t="s">
        <v>435</v>
      </c>
      <c r="C304" s="259">
        <v>16</v>
      </c>
      <c r="D304" s="273" t="s">
        <v>414</v>
      </c>
      <c r="E304" s="265">
        <v>358</v>
      </c>
      <c r="F304" s="262">
        <v>7</v>
      </c>
      <c r="G304" s="285">
        <f t="shared" ca="1" si="163"/>
        <v>29.955796247424619</v>
      </c>
      <c r="H304" s="285">
        <f t="shared" ca="1" si="164"/>
        <v>31.689614657167699</v>
      </c>
      <c r="I304" s="285">
        <f t="shared" ca="1" si="165"/>
        <v>33.324824206998876</v>
      </c>
      <c r="J304" s="285">
        <f t="shared" ca="1" si="166"/>
        <v>35.186723838125324</v>
      </c>
      <c r="K304" s="285">
        <f t="shared" ca="1" si="167"/>
        <v>37.088708910456411</v>
      </c>
      <c r="L304" s="285">
        <f t="shared" ca="1" si="168"/>
        <v>39.347316183849607</v>
      </c>
      <c r="M304" s="285">
        <f t="shared" ca="1" si="169"/>
        <v>41.605923457242774</v>
      </c>
      <c r="N304" s="285"/>
      <c r="P304" s="409" t="str">
        <f t="shared" si="199"/>
        <v>10805C</v>
      </c>
      <c r="Q304" s="397" t="s">
        <v>826</v>
      </c>
      <c r="R304" s="409" t="str">
        <f t="shared" si="170"/>
        <v>Video and Audio Evidence Technician</v>
      </c>
      <c r="S304" s="397">
        <f t="shared" si="198"/>
        <v>16</v>
      </c>
      <c r="T304" s="394" cm="1">
        <f t="array" aca="1" ref="T304" ca="1">IF($Q304="Y",VLOOKUP($P304,INDIRECT($Q$3),T$5,0)*INDIRECT($P$2),VLOOKUP($P304,INDIRECT($Q$3),T$5,0))</f>
        <v>29.955796247424619</v>
      </c>
      <c r="U304" s="394" cm="1">
        <f t="array" aca="1" ref="U304" ca="1">IF($Q304="Y",VLOOKUP($P304,INDIRECT($Q$3),U$5,0)*INDIRECT($P$2),VLOOKUP($P304,INDIRECT($Q$3),U$5,0))</f>
        <v>31.689614657167699</v>
      </c>
      <c r="V304" s="394" cm="1">
        <f t="array" aca="1" ref="V304" ca="1">IF($Q304="Y",VLOOKUP($P304,INDIRECT($Q$3),V$5,0)*INDIRECT($P$2),VLOOKUP($P304,INDIRECT($Q$3),V$5,0))</f>
        <v>33.324824206998876</v>
      </c>
      <c r="W304" s="394" cm="1">
        <f t="array" aca="1" ref="W304" ca="1">IF($Q304="Y",VLOOKUP($P304,INDIRECT($Q$3),W$5,0)*INDIRECT($P$2),VLOOKUP($P304,INDIRECT($Q$3),W$5,0))</f>
        <v>35.186723838125324</v>
      </c>
      <c r="X304" s="394" cm="1">
        <f t="array" aca="1" ref="X304" ca="1">IF($Q304="Y",VLOOKUP($P304,INDIRECT($Q$3),X$5,0)*INDIRECT($P$2),VLOOKUP($P304,INDIRECT($Q$3),X$5,0))</f>
        <v>37.088708910456411</v>
      </c>
      <c r="Y304" s="394" cm="1">
        <f t="array" aca="1" ref="Y304" ca="1">IF($Q304="Y",VLOOKUP($P304,INDIRECT($Q$3),Y$5,0)*INDIRECT($P$2),VLOOKUP($P304,INDIRECT($Q$3),Y$5,0))</f>
        <v>39.347316183849607</v>
      </c>
      <c r="Z304" s="394" cm="1">
        <f t="array" aca="1" ref="Z304" ca="1">IF($Q304="Y",VLOOKUP($P304,INDIRECT($Q$3),Z$5,0)*INDIRECT($P$2),VLOOKUP($P304,INDIRECT($Q$3),Z$5,0))</f>
        <v>41.605923457242774</v>
      </c>
      <c r="AA304" s="406" t="str">
        <f t="shared" si="200"/>
        <v>10805C</v>
      </c>
      <c r="AB304" s="406" t="str">
        <f t="shared" si="190"/>
        <v>Y</v>
      </c>
      <c r="AC304" s="412" t="str">
        <f t="shared" si="144"/>
        <v>Video and Audio Evidence Technician</v>
      </c>
      <c r="AD304" s="406">
        <f t="shared" si="189"/>
        <v>16</v>
      </c>
      <c r="AE304" s="398" t="str">
        <f t="shared" si="201"/>
        <v>N</v>
      </c>
      <c r="AF304" s="403">
        <f t="shared" ref="AF304:AF312" ca="1" si="202">IF($AE304="N",ROUND(T304,3),IF($AE304="E",ROUNDUP(T304/2080,3),"check"))</f>
        <v>29.956</v>
      </c>
      <c r="AG304" s="403">
        <f t="shared" ca="1" si="196"/>
        <v>31.69</v>
      </c>
      <c r="AH304" s="403">
        <f t="shared" ref="AH304:AH312" ca="1" si="203">IF($AE304="N",ROUND(V304,3),IF($AE304="E",ROUNDUP(V304/2080,3),"check"))</f>
        <v>33.325000000000003</v>
      </c>
      <c r="AI304" s="403">
        <f t="shared" ref="AI304:AI312" ca="1" si="204">IF($AE304="N",ROUND(W304,3),IF($AE304="E",ROUNDUP(W304/2080,3),"check"))</f>
        <v>35.186999999999998</v>
      </c>
      <c r="AJ304" s="403">
        <f t="shared" ref="AJ304:AJ312" ca="1" si="205">IF($AE304="N",ROUND(X304,3),IF($AE304="E",ROUNDUP(X304/2080,3),"check"))</f>
        <v>37.088999999999999</v>
      </c>
      <c r="AK304" s="403">
        <f t="shared" ca="1" si="197"/>
        <v>39.347000000000001</v>
      </c>
      <c r="AL304" s="403">
        <f t="shared" ref="AL304:AL312" ca="1" si="206">IF($AE304="N",ROUND(Z304,3),IF($AE304="E",ROUNDUP(Z304/2080,3),"check"))</f>
        <v>41.606000000000002</v>
      </c>
    </row>
    <row r="305" spans="1:38" ht="15" hidden="1" customHeight="1">
      <c r="A305" s="272" t="s">
        <v>91</v>
      </c>
      <c r="B305" s="259" t="s">
        <v>594</v>
      </c>
      <c r="C305" s="259">
        <v>90</v>
      </c>
      <c r="D305" s="273" t="s">
        <v>589</v>
      </c>
      <c r="E305" s="265">
        <v>363</v>
      </c>
      <c r="F305" s="262">
        <v>8</v>
      </c>
      <c r="G305" s="285">
        <f t="shared" ca="1" si="163"/>
        <v>31.337150229189728</v>
      </c>
      <c r="H305" s="285">
        <f t="shared" ca="1" si="164"/>
        <v>33.055247670448203</v>
      </c>
      <c r="I305" s="285">
        <f t="shared" ca="1" si="165"/>
        <v>34.771865268949334</v>
      </c>
      <c r="J305" s="285">
        <f t="shared" ca="1" si="166"/>
        <v>36.593551703220797</v>
      </c>
      <c r="K305" s="285">
        <f t="shared" ca="1" si="167"/>
        <v>38.539544929107841</v>
      </c>
      <c r="L305" s="285">
        <f t="shared" ca="1" si="168"/>
        <v>40.954825002293319</v>
      </c>
      <c r="M305" s="285">
        <f t="shared" ca="1" si="169"/>
        <v>43.370105075478762</v>
      </c>
      <c r="N305" s="285"/>
      <c r="P305" s="409" t="str">
        <f t="shared" si="199"/>
        <v>10810C</v>
      </c>
      <c r="Q305" s="397" t="s">
        <v>826</v>
      </c>
      <c r="R305" s="409" t="str">
        <f t="shared" si="170"/>
        <v>Video Production Coordinator</v>
      </c>
      <c r="S305" s="397">
        <f t="shared" si="198"/>
        <v>90</v>
      </c>
      <c r="T305" s="394" cm="1">
        <f t="array" aca="1" ref="T305" ca="1">IF($Q305="Y",VLOOKUP($P305,INDIRECT($Q$3),T$5,0)*INDIRECT($P$2),VLOOKUP($P305,INDIRECT($Q$3),T$5,0))</f>
        <v>31.337150229189728</v>
      </c>
      <c r="U305" s="394" cm="1">
        <f t="array" aca="1" ref="U305" ca="1">IF($Q305="Y",VLOOKUP($P305,INDIRECT($Q$3),U$5,0)*INDIRECT($P$2),VLOOKUP($P305,INDIRECT($Q$3),U$5,0))</f>
        <v>33.055247670448203</v>
      </c>
      <c r="V305" s="394" cm="1">
        <f t="array" aca="1" ref="V305" ca="1">IF($Q305="Y",VLOOKUP($P305,INDIRECT($Q$3),V$5,0)*INDIRECT($P$2),VLOOKUP($P305,INDIRECT($Q$3),V$5,0))</f>
        <v>34.771865268949334</v>
      </c>
      <c r="W305" s="394" cm="1">
        <f t="array" aca="1" ref="W305" ca="1">IF($Q305="Y",VLOOKUP($P305,INDIRECT($Q$3),W$5,0)*INDIRECT($P$2),VLOOKUP($P305,INDIRECT($Q$3),W$5,0))</f>
        <v>36.593551703220797</v>
      </c>
      <c r="X305" s="394" cm="1">
        <f t="array" aca="1" ref="X305" ca="1">IF($Q305="Y",VLOOKUP($P305,INDIRECT($Q$3),X$5,0)*INDIRECT($P$2),VLOOKUP($P305,INDIRECT($Q$3),X$5,0))</f>
        <v>38.539544929107841</v>
      </c>
      <c r="Y305" s="394" cm="1">
        <f t="array" aca="1" ref="Y305" ca="1">IF($Q305="Y",VLOOKUP($P305,INDIRECT($Q$3),Y$5,0)*INDIRECT($P$2),VLOOKUP($P305,INDIRECT($Q$3),Y$5,0))</f>
        <v>40.954825002293319</v>
      </c>
      <c r="Z305" s="394" cm="1">
        <f t="array" aca="1" ref="Z305" ca="1">IF($Q305="Y",VLOOKUP($P305,INDIRECT($Q$3),Z$5,0)*INDIRECT($P$2),VLOOKUP($P305,INDIRECT($Q$3),Z$5,0))</f>
        <v>43.370105075478762</v>
      </c>
      <c r="AA305" s="406" t="str">
        <f t="shared" si="200"/>
        <v>10810C</v>
      </c>
      <c r="AB305" s="406" t="str">
        <f t="shared" si="190"/>
        <v>Y</v>
      </c>
      <c r="AC305" s="412" t="str">
        <f t="shared" si="144"/>
        <v>Video Production Coordinator</v>
      </c>
      <c r="AD305" s="406">
        <f t="shared" si="189"/>
        <v>90</v>
      </c>
      <c r="AE305" s="398" t="str">
        <f t="shared" si="201"/>
        <v>N</v>
      </c>
      <c r="AF305" s="403">
        <f t="shared" ca="1" si="202"/>
        <v>31.337</v>
      </c>
      <c r="AG305" s="403">
        <f t="shared" ref="AG305:AG312" ca="1" si="207">IF($AE305="N",ROUND(U305,3),IF($AE305="E",ROUNDUP(U305/2080,3),"check"))</f>
        <v>33.055</v>
      </c>
      <c r="AH305" s="403">
        <f t="shared" ca="1" si="203"/>
        <v>34.771999999999998</v>
      </c>
      <c r="AI305" s="403">
        <f t="shared" ca="1" si="204"/>
        <v>36.594000000000001</v>
      </c>
      <c r="AJ305" s="403">
        <f t="shared" ca="1" si="205"/>
        <v>38.54</v>
      </c>
      <c r="AK305" s="403">
        <f t="shared" ref="AK305:AK312" ca="1" si="208">IF($AE305="N",ROUND(Y305,3),IF($AE305="E",ROUNDUP(Y305/2080,3),"check"))</f>
        <v>40.954999999999998</v>
      </c>
      <c r="AL305" s="403">
        <f t="shared" ca="1" si="206"/>
        <v>43.37</v>
      </c>
    </row>
    <row r="306" spans="1:38" ht="15" hidden="1" customHeight="1">
      <c r="A306" s="272" t="s">
        <v>91</v>
      </c>
      <c r="B306" s="259" t="s">
        <v>341</v>
      </c>
      <c r="C306" s="259">
        <v>61</v>
      </c>
      <c r="D306" s="273" t="s">
        <v>893</v>
      </c>
      <c r="E306" s="265">
        <v>333</v>
      </c>
      <c r="F306" s="262">
        <v>7</v>
      </c>
      <c r="G306" s="285">
        <f t="shared" ca="1" si="163"/>
        <v>29.82475093119994</v>
      </c>
      <c r="H306" s="285">
        <f t="shared" ca="1" si="164"/>
        <v>31.399303624997533</v>
      </c>
      <c r="I306" s="285">
        <f t="shared" ca="1" si="165"/>
        <v>33.074485626293473</v>
      </c>
      <c r="J306" s="285">
        <f t="shared" ca="1" si="166"/>
        <v>34.792583067551945</v>
      </c>
      <c r="K306" s="285">
        <f t="shared" ca="1" si="167"/>
        <v>36.634987300426005</v>
      </c>
      <c r="L306" s="285">
        <f t="shared" ca="1" si="168"/>
        <v>38.855906157722394</v>
      </c>
      <c r="M306" s="285">
        <f t="shared" ca="1" si="169"/>
        <v>41.076825015018777</v>
      </c>
      <c r="N306" s="285"/>
      <c r="P306" s="409" t="str">
        <f t="shared" si="199"/>
        <v>10830C</v>
      </c>
      <c r="Q306" s="397" t="s">
        <v>826</v>
      </c>
      <c r="R306" s="409" t="str">
        <f t="shared" si="170"/>
        <v>Video Production Operations Coordinator</v>
      </c>
      <c r="S306" s="397">
        <f t="shared" si="198"/>
        <v>61</v>
      </c>
      <c r="T306" s="394" cm="1">
        <f t="array" aca="1" ref="T306" ca="1">IF($Q306="Y",VLOOKUP($P306,INDIRECT($Q$3),T$5,0)*INDIRECT($P$2),VLOOKUP($P306,INDIRECT($Q$3),T$5,0))</f>
        <v>29.82475093119994</v>
      </c>
      <c r="U306" s="394" cm="1">
        <f t="array" aca="1" ref="U306" ca="1">IF($Q306="Y",VLOOKUP($P306,INDIRECT($Q$3),U$5,0)*INDIRECT($P$2),VLOOKUP($P306,INDIRECT($Q$3),U$5,0))</f>
        <v>31.399303624997533</v>
      </c>
      <c r="V306" s="394" cm="1">
        <f t="array" aca="1" ref="V306" ca="1">IF($Q306="Y",VLOOKUP($P306,INDIRECT($Q$3),V$5,0)*INDIRECT($P$2),VLOOKUP($P306,INDIRECT($Q$3),V$5,0))</f>
        <v>33.074485626293473</v>
      </c>
      <c r="W306" s="394" cm="1">
        <f t="array" aca="1" ref="W306" ca="1">IF($Q306="Y",VLOOKUP($P306,INDIRECT($Q$3),W$5,0)*INDIRECT($P$2),VLOOKUP($P306,INDIRECT($Q$3),W$5,0))</f>
        <v>34.792583067551945</v>
      </c>
      <c r="X306" s="394" cm="1">
        <f t="array" aca="1" ref="X306" ca="1">IF($Q306="Y",VLOOKUP($P306,INDIRECT($Q$3),X$5,0)*INDIRECT($P$2),VLOOKUP($P306,INDIRECT($Q$3),X$5,0))</f>
        <v>36.634987300426005</v>
      </c>
      <c r="Y306" s="394" cm="1">
        <f t="array" aca="1" ref="Y306" ca="1">IF($Q306="Y",VLOOKUP($P306,INDIRECT($Q$3),Y$5,0)*INDIRECT($P$2),VLOOKUP($P306,INDIRECT($Q$3),Y$5,0))</f>
        <v>38.855906157722394</v>
      </c>
      <c r="Z306" s="394" cm="1">
        <f t="array" aca="1" ref="Z306" ca="1">IF($Q306="Y",VLOOKUP($P306,INDIRECT($Q$3),Z$5,0)*INDIRECT($P$2),VLOOKUP($P306,INDIRECT($Q$3),Z$5,0))</f>
        <v>41.076825015018777</v>
      </c>
      <c r="AA306" s="406" t="str">
        <f t="shared" si="200"/>
        <v>10830C</v>
      </c>
      <c r="AB306" s="406" t="str">
        <f t="shared" si="190"/>
        <v>Y</v>
      </c>
      <c r="AC306" s="412" t="str">
        <f t="shared" si="144"/>
        <v>Video Production Operations Coordinator</v>
      </c>
      <c r="AD306" s="406">
        <f t="shared" si="189"/>
        <v>61</v>
      </c>
      <c r="AE306" s="398" t="str">
        <f t="shared" si="201"/>
        <v>N</v>
      </c>
      <c r="AF306" s="403">
        <f t="shared" ca="1" si="202"/>
        <v>29.824999999999999</v>
      </c>
      <c r="AG306" s="403">
        <f t="shared" ca="1" si="207"/>
        <v>31.399000000000001</v>
      </c>
      <c r="AH306" s="403">
        <f t="shared" ca="1" si="203"/>
        <v>33.073999999999998</v>
      </c>
      <c r="AI306" s="403">
        <f t="shared" ca="1" si="204"/>
        <v>34.792999999999999</v>
      </c>
      <c r="AJ306" s="403">
        <f t="shared" ca="1" si="205"/>
        <v>36.634999999999998</v>
      </c>
      <c r="AK306" s="403">
        <f t="shared" ca="1" si="208"/>
        <v>38.856000000000002</v>
      </c>
      <c r="AL306" s="403">
        <f t="shared" ca="1" si="206"/>
        <v>41.076999999999998</v>
      </c>
    </row>
    <row r="307" spans="1:38" ht="15" hidden="1" customHeight="1">
      <c r="A307" s="272" t="s">
        <v>16</v>
      </c>
      <c r="B307" s="259" t="s">
        <v>925</v>
      </c>
      <c r="C307" s="259" t="s">
        <v>20</v>
      </c>
      <c r="D307" s="273" t="s">
        <v>926</v>
      </c>
      <c r="E307" s="265">
        <v>396</v>
      </c>
      <c r="F307" s="262">
        <v>8</v>
      </c>
      <c r="G307" s="285">
        <f t="shared" ca="1" si="163"/>
        <v>67191.671249999985</v>
      </c>
      <c r="H307" s="285">
        <f t="shared" ca="1" si="164"/>
        <v>70838.851874999993</v>
      </c>
      <c r="I307" s="285">
        <f t="shared" ca="1" si="165"/>
        <v>74528.877499999988</v>
      </c>
      <c r="J307" s="285">
        <f t="shared" ca="1" si="166"/>
        <v>78522.031499999997</v>
      </c>
      <c r="K307" s="285">
        <f t="shared" ca="1" si="167"/>
        <v>82652.289499999984</v>
      </c>
      <c r="L307" s="285">
        <f t="shared" ca="1" si="168"/>
        <v>87778.693749999991</v>
      </c>
      <c r="M307" s="285">
        <f t="shared" ca="1" si="169"/>
        <v>92904.026874999996</v>
      </c>
      <c r="N307" s="285"/>
      <c r="P307" s="409" t="str">
        <f t="shared" si="199"/>
        <v>59462C</v>
      </c>
      <c r="Q307" s="397" t="s">
        <v>826</v>
      </c>
      <c r="R307" s="409" t="str">
        <f t="shared" si="170"/>
        <v>Wage Theft Investigator</v>
      </c>
      <c r="S307" s="397" t="str">
        <f t="shared" si="198"/>
        <v>33B</v>
      </c>
      <c r="T307" s="394" cm="1">
        <f t="array" aca="1" ref="T307" ca="1">IF($Q307="Y",VLOOKUP($P307,INDIRECT($Q$3),T$5,0)*INDIRECT($P$2),VLOOKUP($P307,INDIRECT($Q$3),T$5,0))</f>
        <v>67191.671249999985</v>
      </c>
      <c r="U307" s="394" cm="1">
        <f t="array" aca="1" ref="U307" ca="1">IF($Q307="Y",VLOOKUP($P307,INDIRECT($Q$3),U$5,0)*INDIRECT($P$2),VLOOKUP($P307,INDIRECT($Q$3),U$5,0))</f>
        <v>70838.851874999993</v>
      </c>
      <c r="V307" s="394" cm="1">
        <f t="array" aca="1" ref="V307" ca="1">IF($Q307="Y",VLOOKUP($P307,INDIRECT($Q$3),V$5,0)*INDIRECT($P$2),VLOOKUP($P307,INDIRECT($Q$3),V$5,0))</f>
        <v>74528.877499999988</v>
      </c>
      <c r="W307" s="394" cm="1">
        <f t="array" aca="1" ref="W307" ca="1">IF($Q307="Y",VLOOKUP($P307,INDIRECT($Q$3),W$5,0)*INDIRECT($P$2),VLOOKUP($P307,INDIRECT($Q$3),W$5,0))</f>
        <v>78522.031499999997</v>
      </c>
      <c r="X307" s="394" cm="1">
        <f t="array" aca="1" ref="X307" ca="1">IF($Q307="Y",VLOOKUP($P307,INDIRECT($Q$3),X$5,0)*INDIRECT($P$2),VLOOKUP($P307,INDIRECT($Q$3),X$5,0))</f>
        <v>82652.289499999984</v>
      </c>
      <c r="Y307" s="394" cm="1">
        <f t="array" aca="1" ref="Y307" ca="1">IF($Q307="Y",VLOOKUP($P307,INDIRECT($Q$3),Y$5,0)*INDIRECT($P$2),VLOOKUP($P307,INDIRECT($Q$3),Y$5,0))</f>
        <v>87778.693749999991</v>
      </c>
      <c r="Z307" s="394" cm="1">
        <f t="array" aca="1" ref="Z307" ca="1">IF($Q307="Y",VLOOKUP($P307,INDIRECT($Q$3),Z$5,0)*INDIRECT($P$2),VLOOKUP($P307,INDIRECT($Q$3),Z$5,0))</f>
        <v>92904.026874999996</v>
      </c>
      <c r="AA307" s="406" t="str">
        <f t="shared" si="200"/>
        <v>59462C</v>
      </c>
      <c r="AB307" s="406" t="str">
        <f t="shared" si="190"/>
        <v>Y</v>
      </c>
      <c r="AC307" s="412" t="str">
        <f t="shared" si="144"/>
        <v>Wage Theft Investigator</v>
      </c>
      <c r="AD307" s="406" t="str">
        <f t="shared" si="189"/>
        <v>33B</v>
      </c>
      <c r="AE307" s="398" t="str">
        <f t="shared" si="201"/>
        <v>E</v>
      </c>
      <c r="AF307" s="403">
        <f t="shared" ca="1" si="202"/>
        <v>32.303999999999995</v>
      </c>
      <c r="AG307" s="403">
        <f t="shared" ca="1" si="207"/>
        <v>34.058</v>
      </c>
      <c r="AH307" s="403">
        <f t="shared" ca="1" si="203"/>
        <v>35.832000000000001</v>
      </c>
      <c r="AI307" s="403">
        <f t="shared" ca="1" si="204"/>
        <v>37.750999999999998</v>
      </c>
      <c r="AJ307" s="403">
        <f t="shared" ca="1" si="205"/>
        <v>39.736999999999995</v>
      </c>
      <c r="AK307" s="403">
        <f t="shared" ca="1" si="208"/>
        <v>42.201999999999998</v>
      </c>
      <c r="AL307" s="403">
        <f t="shared" ca="1" si="206"/>
        <v>44.665999999999997</v>
      </c>
    </row>
    <row r="308" spans="1:38" ht="15" hidden="1" customHeight="1">
      <c r="A308" s="272" t="s">
        <v>91</v>
      </c>
      <c r="B308" s="259" t="s">
        <v>1116</v>
      </c>
      <c r="C308" s="259" t="s">
        <v>280</v>
      </c>
      <c r="D308" s="273" t="s">
        <v>1117</v>
      </c>
      <c r="E308" s="265">
        <v>395</v>
      </c>
      <c r="F308" s="262">
        <v>8</v>
      </c>
      <c r="G308" s="285">
        <f t="shared" si="163"/>
        <v>33.863936675010684</v>
      </c>
      <c r="H308" s="285">
        <f t="shared" si="164"/>
        <v>35.642012810258542</v>
      </c>
      <c r="I308" s="285">
        <f t="shared" si="165"/>
        <v>37.505134841735206</v>
      </c>
      <c r="J308" s="285">
        <f t="shared" si="166"/>
        <v>39.491083822070124</v>
      </c>
      <c r="K308" s="285">
        <f t="shared" si="167"/>
        <v>41.561383839572805</v>
      </c>
      <c r="L308" s="285">
        <f t="shared" si="168"/>
        <v>44.084221992030677</v>
      </c>
      <c r="M308" s="285">
        <f t="shared" si="169"/>
        <v>46.60706014448855</v>
      </c>
      <c r="N308" s="285"/>
      <c r="P308" s="409" t="str">
        <f t="shared" si="199"/>
        <v>53115C</v>
      </c>
      <c r="Q308" s="397" t="s">
        <v>826</v>
      </c>
      <c r="R308" s="409" t="str">
        <f t="shared" si="170"/>
        <v xml:space="preserve">Water Network Analyst I </v>
      </c>
      <c r="S308" s="397" t="str">
        <f t="shared" si="198"/>
        <v>63</v>
      </c>
      <c r="T308" s="463">
        <v>33.863936675010684</v>
      </c>
      <c r="U308" s="463">
        <v>35.642012810258542</v>
      </c>
      <c r="V308" s="463">
        <v>37.505134841735206</v>
      </c>
      <c r="W308" s="463">
        <v>39.491083822070124</v>
      </c>
      <c r="X308" s="463">
        <v>41.561383839572805</v>
      </c>
      <c r="Y308" s="463">
        <v>44.084221992030677</v>
      </c>
      <c r="Z308" s="463">
        <v>46.60706014448855</v>
      </c>
      <c r="AA308" s="406" t="str">
        <f t="shared" si="200"/>
        <v>53115C</v>
      </c>
      <c r="AB308" s="406" t="str">
        <f t="shared" si="190"/>
        <v>Y</v>
      </c>
      <c r="AC308" s="412" t="str">
        <f t="shared" si="144"/>
        <v xml:space="preserve">Water Network Analyst I </v>
      </c>
      <c r="AD308" s="406" t="str">
        <f t="shared" si="189"/>
        <v>63</v>
      </c>
      <c r="AE308" s="398" t="str">
        <f t="shared" si="201"/>
        <v>N</v>
      </c>
      <c r="AF308" s="403">
        <f t="shared" si="202"/>
        <v>33.863999999999997</v>
      </c>
      <c r="AG308" s="403">
        <f t="shared" si="207"/>
        <v>35.642000000000003</v>
      </c>
      <c r="AH308" s="403">
        <f t="shared" si="203"/>
        <v>37.505000000000003</v>
      </c>
      <c r="AI308" s="403">
        <f t="shared" si="204"/>
        <v>39.491</v>
      </c>
      <c r="AJ308" s="403">
        <f t="shared" si="205"/>
        <v>41.561</v>
      </c>
      <c r="AK308" s="403">
        <f t="shared" si="208"/>
        <v>44.084000000000003</v>
      </c>
      <c r="AL308" s="403">
        <f t="shared" si="206"/>
        <v>46.606999999999999</v>
      </c>
    </row>
    <row r="309" spans="1:38" ht="15" hidden="1" customHeight="1">
      <c r="A309" s="259" t="s">
        <v>16</v>
      </c>
      <c r="B309" s="262" t="s">
        <v>390</v>
      </c>
      <c r="C309" s="259">
        <v>51</v>
      </c>
      <c r="D309" s="266" t="s">
        <v>1113</v>
      </c>
      <c r="E309" s="265">
        <v>455</v>
      </c>
      <c r="F309" s="262">
        <v>10</v>
      </c>
      <c r="G309" s="285">
        <f t="shared" ca="1" si="163"/>
        <v>81245.735125750041</v>
      </c>
      <c r="H309" s="285">
        <f t="shared" ca="1" si="164"/>
        <v>85330.337910818082</v>
      </c>
      <c r="I309" s="285">
        <f t="shared" si="165"/>
        <v>89941.7</v>
      </c>
      <c r="J309" s="285">
        <f t="shared" ca="1" si="166"/>
        <v>94555.3224977426</v>
      </c>
      <c r="K309" s="285">
        <f t="shared" ca="1" si="167"/>
        <v>99384.818933139526</v>
      </c>
      <c r="L309" s="285">
        <f t="shared" si="168"/>
        <v>105433</v>
      </c>
      <c r="M309" s="285">
        <f t="shared" ca="1" si="169"/>
        <v>111479.4736243621</v>
      </c>
      <c r="N309" s="285"/>
      <c r="P309" s="409" t="str">
        <f t="shared" si="199"/>
        <v>10895C</v>
      </c>
      <c r="Q309" s="397" t="s">
        <v>826</v>
      </c>
      <c r="R309" s="409" t="str">
        <f t="shared" si="170"/>
        <v>Water Network Analyst II</v>
      </c>
      <c r="S309" s="397">
        <f t="shared" si="198"/>
        <v>51</v>
      </c>
      <c r="T309" s="394" cm="1">
        <f t="array" aca="1" ref="T309" ca="1">IF($Q309="Y",VLOOKUP($P309,INDIRECT($Q$3),T$5,0)*INDIRECT($P$2),VLOOKUP($P309,INDIRECT($Q$3),T$5,0))</f>
        <v>81245.735125750041</v>
      </c>
      <c r="U309" s="394" cm="1">
        <f t="array" aca="1" ref="U309" ca="1">IF($Q309="Y",VLOOKUP($P309,INDIRECT($Q$3),U$5,0)*INDIRECT($P$2),VLOOKUP($P309,INDIRECT($Q$3),U$5,0))</f>
        <v>85330.337910818082</v>
      </c>
      <c r="V309" s="463">
        <v>89941.7</v>
      </c>
      <c r="W309" s="394" cm="1">
        <f t="array" aca="1" ref="W309" ca="1">IF($Q309="Y",VLOOKUP($P309,INDIRECT($Q$3),W$5,0)*INDIRECT($P$2),VLOOKUP($P309,INDIRECT($Q$3),W$5,0))</f>
        <v>94555.3224977426</v>
      </c>
      <c r="X309" s="394" cm="1">
        <f t="array" aca="1" ref="X309" ca="1">IF($Q309="Y",VLOOKUP($P309,INDIRECT($Q$3),X$5,0)*INDIRECT($P$2),VLOOKUP($P309,INDIRECT($Q$3),X$5,0))</f>
        <v>99384.818933139526</v>
      </c>
      <c r="Y309" s="463">
        <v>105433</v>
      </c>
      <c r="Z309" s="394" cm="1">
        <f t="array" aca="1" ref="Z309" ca="1">IF($Q309="Y",VLOOKUP($P309,INDIRECT($Q$3),Z$5,0)*INDIRECT($P$2),VLOOKUP($P309,INDIRECT($Q$3),Z$5,0))</f>
        <v>111479.4736243621</v>
      </c>
      <c r="AA309" s="406" t="str">
        <f t="shared" si="200"/>
        <v>10895C</v>
      </c>
      <c r="AB309" s="406" t="str">
        <f t="shared" si="190"/>
        <v>Y</v>
      </c>
      <c r="AC309" s="412" t="str">
        <f t="shared" si="144"/>
        <v>Water Network Analyst II</v>
      </c>
      <c r="AD309" s="406">
        <f t="shared" si="189"/>
        <v>51</v>
      </c>
      <c r="AE309" s="398" t="str">
        <f t="shared" si="201"/>
        <v>E</v>
      </c>
      <c r="AF309" s="403">
        <f t="shared" ca="1" si="202"/>
        <v>39.061</v>
      </c>
      <c r="AG309" s="403">
        <f t="shared" ca="1" si="207"/>
        <v>41.024999999999999</v>
      </c>
      <c r="AH309" s="403">
        <f t="shared" si="203"/>
        <v>43.241999999999997</v>
      </c>
      <c r="AI309" s="403">
        <f t="shared" ca="1" si="204"/>
        <v>45.46</v>
      </c>
      <c r="AJ309" s="403">
        <f t="shared" ca="1" si="205"/>
        <v>47.781999999999996</v>
      </c>
      <c r="AK309" s="403">
        <f t="shared" si="208"/>
        <v>50.689</v>
      </c>
      <c r="AL309" s="403">
        <f t="shared" ca="1" si="206"/>
        <v>53.595999999999997</v>
      </c>
    </row>
    <row r="310" spans="1:38" ht="15" hidden="1" customHeight="1">
      <c r="A310" s="259" t="s">
        <v>16</v>
      </c>
      <c r="B310" s="262" t="s">
        <v>775</v>
      </c>
      <c r="C310" s="259" t="s">
        <v>777</v>
      </c>
      <c r="D310" s="266" t="s">
        <v>776</v>
      </c>
      <c r="E310" s="265">
        <v>413</v>
      </c>
      <c r="F310" s="262">
        <v>9</v>
      </c>
      <c r="G310" s="285">
        <f t="shared" ca="1" si="163"/>
        <v>74353.929823740036</v>
      </c>
      <c r="H310" s="285">
        <f t="shared" ca="1" si="164"/>
        <v>78269.23859736968</v>
      </c>
      <c r="I310" s="285">
        <f t="shared" ca="1" si="165"/>
        <v>82400.012476466334</v>
      </c>
      <c r="J310" s="285">
        <f t="shared" ca="1" si="166"/>
        <v>86703.158439936626</v>
      </c>
      <c r="K310" s="285">
        <f t="shared" ca="1" si="167"/>
        <v>91267.940602902629</v>
      </c>
      <c r="L310" s="285">
        <f t="shared" ca="1" si="168"/>
        <v>96790.003448729301</v>
      </c>
      <c r="M310" s="285">
        <f t="shared" ca="1" si="169"/>
        <v>102315.14436749126</v>
      </c>
      <c r="N310" s="285"/>
      <c r="P310" s="409" t="str">
        <f t="shared" si="199"/>
        <v>53023C</v>
      </c>
      <c r="Q310" s="397" t="s">
        <v>826</v>
      </c>
      <c r="R310" s="409" t="str">
        <f t="shared" si="170"/>
        <v>Web Content Specialist</v>
      </c>
      <c r="S310" s="397" t="str">
        <f t="shared" si="198"/>
        <v>39</v>
      </c>
      <c r="T310" s="394" cm="1">
        <f t="array" aca="1" ref="T310" ca="1">IF($Q310="Y",VLOOKUP($P310,INDIRECT($Q$3),T$5,0)*INDIRECT($P$2),VLOOKUP($P310,INDIRECT($Q$3),T$5,0))</f>
        <v>74353.929823740036</v>
      </c>
      <c r="U310" s="394" cm="1">
        <f t="array" aca="1" ref="U310" ca="1">IF($Q310="Y",VLOOKUP($P310,INDIRECT($Q$3),U$5,0)*INDIRECT($P$2),VLOOKUP($P310,INDIRECT($Q$3),U$5,0))</f>
        <v>78269.23859736968</v>
      </c>
      <c r="V310" s="394" cm="1">
        <f t="array" aca="1" ref="V310" ca="1">IF($Q310="Y",VLOOKUP($P310,INDIRECT($Q$3),V$5,0)*INDIRECT($P$2),VLOOKUP($P310,INDIRECT($Q$3),V$5,0))</f>
        <v>82400.012476466334</v>
      </c>
      <c r="W310" s="394" cm="1">
        <f t="array" aca="1" ref="W310" ca="1">IF($Q310="Y",VLOOKUP($P310,INDIRECT($Q$3),W$5,0)*INDIRECT($P$2),VLOOKUP($P310,INDIRECT($Q$3),W$5,0))</f>
        <v>86703.158439936626</v>
      </c>
      <c r="X310" s="394" cm="1">
        <f t="array" aca="1" ref="X310" ca="1">IF($Q310="Y",VLOOKUP($P310,INDIRECT($Q$3),X$5,0)*INDIRECT($P$2),VLOOKUP($P310,INDIRECT($Q$3),X$5,0))</f>
        <v>91267.940602902629</v>
      </c>
      <c r="Y310" s="394" cm="1">
        <f t="array" aca="1" ref="Y310" ca="1">IF($Q310="Y",VLOOKUP($P310,INDIRECT($Q$3),Y$5,0)*INDIRECT($P$2),VLOOKUP($P310,INDIRECT($Q$3),Y$5,0))</f>
        <v>96790.003448729301</v>
      </c>
      <c r="Z310" s="394" cm="1">
        <f t="array" aca="1" ref="Z310" ca="1">IF($Q310="Y",VLOOKUP($P310,INDIRECT($Q$3),Z$5,0)*INDIRECT($P$2),VLOOKUP($P310,INDIRECT($Q$3),Z$5,0))</f>
        <v>102315.14436749126</v>
      </c>
      <c r="AA310" s="406" t="str">
        <f t="shared" si="200"/>
        <v>53023C</v>
      </c>
      <c r="AB310" s="406" t="str">
        <f t="shared" si="190"/>
        <v>Y</v>
      </c>
      <c r="AC310" s="412" t="str">
        <f t="shared" si="144"/>
        <v>Web Content Specialist</v>
      </c>
      <c r="AD310" s="406" t="str">
        <f t="shared" si="189"/>
        <v>39</v>
      </c>
      <c r="AE310" s="398" t="str">
        <f t="shared" si="201"/>
        <v>E</v>
      </c>
      <c r="AF310" s="403">
        <f t="shared" ca="1" si="202"/>
        <v>35.747999999999998</v>
      </c>
      <c r="AG310" s="403">
        <f t="shared" ca="1" si="207"/>
        <v>37.629999999999995</v>
      </c>
      <c r="AH310" s="403">
        <f t="shared" ca="1" si="203"/>
        <v>39.616</v>
      </c>
      <c r="AI310" s="403">
        <f t="shared" ca="1" si="204"/>
        <v>41.684999999999995</v>
      </c>
      <c r="AJ310" s="403">
        <f t="shared" ca="1" si="205"/>
        <v>43.878999999999998</v>
      </c>
      <c r="AK310" s="403">
        <f t="shared" ca="1" si="208"/>
        <v>46.533999999999999</v>
      </c>
      <c r="AL310" s="403">
        <f t="shared" ca="1" si="206"/>
        <v>49.19</v>
      </c>
    </row>
    <row r="311" spans="1:38" ht="15" hidden="1" customHeight="1">
      <c r="A311" s="256" t="s">
        <v>16</v>
      </c>
      <c r="B311" s="278" t="s">
        <v>504</v>
      </c>
      <c r="C311" s="256">
        <v>29</v>
      </c>
      <c r="D311" s="759" t="s">
        <v>490</v>
      </c>
      <c r="E311" s="277">
        <v>363</v>
      </c>
      <c r="F311" s="278">
        <v>8</v>
      </c>
      <c r="G311" s="380">
        <f t="shared" ca="1" si="163"/>
        <v>66489.453474193098</v>
      </c>
      <c r="H311" s="380">
        <f t="shared" ca="1" si="164"/>
        <v>70136.969902456549</v>
      </c>
      <c r="I311" s="380">
        <f t="shared" ca="1" si="165"/>
        <v>73781.408257784758</v>
      </c>
      <c r="J311" s="380">
        <f t="shared" ca="1" si="166"/>
        <v>77644.389791515219</v>
      </c>
      <c r="K311" s="380">
        <f t="shared" ca="1" si="167"/>
        <v>81772.085597676676</v>
      </c>
      <c r="L311" s="380">
        <f t="shared" ca="1" si="168"/>
        <v>86895.441505419934</v>
      </c>
      <c r="M311" s="380">
        <f t="shared" ca="1" si="169"/>
        <v>92018.797413163164</v>
      </c>
      <c r="N311" s="380" t="s">
        <v>633</v>
      </c>
      <c r="P311" s="409" t="str">
        <f t="shared" si="199"/>
        <v>11011C</v>
      </c>
      <c r="Q311" s="397" t="s">
        <v>826</v>
      </c>
      <c r="R311" s="409" t="str">
        <f t="shared" si="170"/>
        <v>Workers Compensation Claims Adjuster</v>
      </c>
      <c r="S311" s="397">
        <f t="shared" si="198"/>
        <v>29</v>
      </c>
      <c r="T311" s="394" cm="1">
        <f t="array" aca="1" ref="T311" ca="1">IF($Q311="Y",VLOOKUP($P311,INDIRECT($Q$3),T$5,0)*INDIRECT($P$2),VLOOKUP($P311,INDIRECT($Q$3),T$5,0))</f>
        <v>66489.453474193098</v>
      </c>
      <c r="U311" s="394" cm="1">
        <f t="array" aca="1" ref="U311" ca="1">IF($Q311="Y",VLOOKUP($P311,INDIRECT($Q$3),U$5,0)*INDIRECT($P$2),VLOOKUP($P311,INDIRECT($Q$3),U$5,0))</f>
        <v>70136.969902456549</v>
      </c>
      <c r="V311" s="394" cm="1">
        <f t="array" aca="1" ref="V311" ca="1">IF($Q311="Y",VLOOKUP($P311,INDIRECT($Q$3),V$5,0)*INDIRECT($P$2),VLOOKUP($P311,INDIRECT($Q$3),V$5,0))</f>
        <v>73781.408257784758</v>
      </c>
      <c r="W311" s="394" cm="1">
        <f t="array" aca="1" ref="W311" ca="1">IF($Q311="Y",VLOOKUP($P311,INDIRECT($Q$3),W$5,0)*INDIRECT($P$2),VLOOKUP($P311,INDIRECT($Q$3),W$5,0))</f>
        <v>77644.389791515219</v>
      </c>
      <c r="X311" s="394" cm="1">
        <f t="array" aca="1" ref="X311" ca="1">IF($Q311="Y",VLOOKUP($P311,INDIRECT($Q$3),X$5,0)*INDIRECT($P$2),VLOOKUP($P311,INDIRECT($Q$3),X$5,0))</f>
        <v>81772.085597676676</v>
      </c>
      <c r="Y311" s="394" cm="1">
        <f t="array" aca="1" ref="Y311" ca="1">IF($Q311="Y",VLOOKUP($P311,INDIRECT($Q$3),Y$5,0)*INDIRECT($P$2),VLOOKUP($P311,INDIRECT($Q$3),Y$5,0))</f>
        <v>86895.441505419934</v>
      </c>
      <c r="Z311" s="394" cm="1">
        <f t="array" aca="1" ref="Z311" ca="1">IF($Q311="Y",VLOOKUP($P311,INDIRECT($Q$3),Z$5,0)*INDIRECT($P$2),VLOOKUP($P311,INDIRECT($Q$3),Z$5,0))</f>
        <v>92018.797413163164</v>
      </c>
      <c r="AA311" s="406" t="str">
        <f t="shared" si="200"/>
        <v>11011C</v>
      </c>
      <c r="AB311" s="406" t="str">
        <f t="shared" si="190"/>
        <v>Y</v>
      </c>
      <c r="AC311" s="412" t="str">
        <f t="shared" si="144"/>
        <v>Workers Compensation Claims Adjuster</v>
      </c>
      <c r="AD311" s="406">
        <f t="shared" si="189"/>
        <v>29</v>
      </c>
      <c r="AE311" s="398" t="str">
        <f t="shared" si="201"/>
        <v>E</v>
      </c>
      <c r="AF311" s="403">
        <f t="shared" ca="1" si="202"/>
        <v>31.967000000000002</v>
      </c>
      <c r="AG311" s="403">
        <f t="shared" ca="1" si="207"/>
        <v>33.72</v>
      </c>
      <c r="AH311" s="403">
        <f t="shared" ca="1" si="203"/>
        <v>35.471999999999994</v>
      </c>
      <c r="AI311" s="403">
        <f t="shared" ca="1" si="204"/>
        <v>37.33</v>
      </c>
      <c r="AJ311" s="403">
        <f t="shared" ca="1" si="205"/>
        <v>39.314</v>
      </c>
      <c r="AK311" s="403">
        <f t="shared" ca="1" si="208"/>
        <v>41.777000000000001</v>
      </c>
      <c r="AL311" s="403">
        <f t="shared" ca="1" si="206"/>
        <v>44.239999999999995</v>
      </c>
    </row>
    <row r="312" spans="1:38" ht="15" hidden="1" customHeight="1">
      <c r="A312" s="259" t="s">
        <v>16</v>
      </c>
      <c r="B312" s="259" t="s">
        <v>251</v>
      </c>
      <c r="C312" s="259" t="s">
        <v>235</v>
      </c>
      <c r="D312" s="260" t="s">
        <v>1105</v>
      </c>
      <c r="E312" s="265">
        <v>458</v>
      </c>
      <c r="F312" s="262">
        <v>10</v>
      </c>
      <c r="G312" s="285">
        <f t="shared" si="163"/>
        <v>81246</v>
      </c>
      <c r="H312" s="285">
        <f t="shared" si="164"/>
        <v>85330</v>
      </c>
      <c r="I312" s="285">
        <f t="shared" si="165"/>
        <v>89942</v>
      </c>
      <c r="J312" s="285">
        <f t="shared" si="166"/>
        <v>94555</v>
      </c>
      <c r="K312" s="285">
        <f t="shared" si="167"/>
        <v>99385</v>
      </c>
      <c r="L312" s="285">
        <f t="shared" si="168"/>
        <v>105433</v>
      </c>
      <c r="M312" s="285">
        <f t="shared" si="169"/>
        <v>111479</v>
      </c>
      <c r="N312" s="285"/>
      <c r="P312" s="409" t="str">
        <f t="shared" si="199"/>
        <v>11010C</v>
      </c>
      <c r="Q312" s="397" t="s">
        <v>826</v>
      </c>
      <c r="R312" s="409" t="str">
        <f t="shared" si="170"/>
        <v>Workers Compensation Claims Analyst</v>
      </c>
      <c r="S312" s="397" t="str">
        <f t="shared" si="198"/>
        <v>51</v>
      </c>
      <c r="T312" s="394">
        <v>81246</v>
      </c>
      <c r="U312" s="394">
        <v>85330</v>
      </c>
      <c r="V312" s="394">
        <v>89942</v>
      </c>
      <c r="W312" s="394">
        <v>94555</v>
      </c>
      <c r="X312" s="394">
        <v>99385</v>
      </c>
      <c r="Y312" s="394">
        <v>105433</v>
      </c>
      <c r="Z312" s="394">
        <v>111479</v>
      </c>
      <c r="AA312" s="406" t="str">
        <f t="shared" si="200"/>
        <v>11010C</v>
      </c>
      <c r="AB312" s="406" t="str">
        <f t="shared" si="190"/>
        <v>Y</v>
      </c>
      <c r="AC312" s="412" t="str">
        <f t="shared" si="144"/>
        <v>Workers Compensation Claims Analyst</v>
      </c>
      <c r="AD312" s="406" t="str">
        <f t="shared" si="189"/>
        <v>51</v>
      </c>
      <c r="AE312" s="398" t="str">
        <f t="shared" si="201"/>
        <v>E</v>
      </c>
      <c r="AF312" s="403">
        <f t="shared" si="202"/>
        <v>39.061</v>
      </c>
      <c r="AG312" s="403">
        <f t="shared" si="207"/>
        <v>41.024999999999999</v>
      </c>
      <c r="AH312" s="403">
        <f t="shared" si="203"/>
        <v>43.241999999999997</v>
      </c>
      <c r="AI312" s="403">
        <f t="shared" si="204"/>
        <v>45.46</v>
      </c>
      <c r="AJ312" s="403">
        <f t="shared" si="205"/>
        <v>47.781999999999996</v>
      </c>
      <c r="AK312" s="403">
        <f t="shared" si="208"/>
        <v>50.689</v>
      </c>
      <c r="AL312" s="403">
        <f t="shared" si="206"/>
        <v>53.595999999999997</v>
      </c>
    </row>
    <row r="313" spans="1:38">
      <c r="G313" s="206"/>
      <c r="H313" s="36"/>
      <c r="I313" s="36"/>
      <c r="J313" s="36"/>
      <c r="K313" s="36"/>
      <c r="L313" s="36"/>
      <c r="M313" s="36"/>
      <c r="N313" s="36"/>
    </row>
    <row r="314" spans="1:38">
      <c r="A314" s="804" t="s">
        <v>343</v>
      </c>
      <c r="B314" s="804"/>
      <c r="C314" s="804"/>
      <c r="D314" s="804"/>
      <c r="E314" s="40"/>
      <c r="G314" s="134"/>
      <c r="H314" s="134"/>
      <c r="I314" s="134"/>
      <c r="J314" s="134"/>
      <c r="K314" s="134"/>
      <c r="L314" s="134"/>
      <c r="M314" s="134"/>
      <c r="N314" s="134"/>
    </row>
    <row r="315" spans="1:38">
      <c r="A315" s="804" t="s">
        <v>344</v>
      </c>
      <c r="B315" s="804"/>
      <c r="C315" s="804"/>
      <c r="D315" s="804"/>
      <c r="E315" s="40"/>
      <c r="I315" s="35"/>
      <c r="J315" s="35"/>
      <c r="K315" s="35"/>
      <c r="P315" s="422" t="s">
        <v>725</v>
      </c>
      <c r="AA315" s="398" t="s">
        <v>725</v>
      </c>
      <c r="AC315" s="398"/>
    </row>
    <row r="316" spans="1:38" ht="12.75" customHeight="1">
      <c r="A316" s="387">
        <f ca="1">T316</f>
        <v>727.54989321301639</v>
      </c>
      <c r="B316" s="806" t="s">
        <v>819</v>
      </c>
      <c r="C316" s="806"/>
      <c r="D316" s="806"/>
      <c r="I316" s="36"/>
      <c r="J316" s="35"/>
      <c r="K316" s="35"/>
      <c r="P316" s="433" t="s">
        <v>726</v>
      </c>
      <c r="Q316" s="397" t="s">
        <v>826</v>
      </c>
      <c r="S316" s="394"/>
      <c r="T316" s="394" cm="1">
        <f t="array" aca="1" ref="T316" ca="1">IF($Q316="Y",VLOOKUP($P316,INDIRECT($Q$3),T$5,0)*INDIRECT($P$2),VLOOKUP($P316,INDIRECT($Q$3),T$5,0))</f>
        <v>727.54989321301639</v>
      </c>
      <c r="U316" s="423"/>
      <c r="AA316" s="415" t="s">
        <v>726</v>
      </c>
      <c r="AB316" s="406" t="str">
        <f>Q316</f>
        <v>Y</v>
      </c>
      <c r="AF316" s="403">
        <f ca="1">ROUNDUP(T316/2080,3)</f>
        <v>0.35</v>
      </c>
    </row>
    <row r="317" spans="1:38" ht="12.75" customHeight="1">
      <c r="A317" s="387">
        <f>T317</f>
        <v>1004</v>
      </c>
      <c r="B317" s="806" t="s">
        <v>820</v>
      </c>
      <c r="C317" s="806"/>
      <c r="D317" s="806"/>
      <c r="G317" s="231"/>
      <c r="H317" s="232"/>
      <c r="I317" s="232"/>
      <c r="J317" s="232"/>
      <c r="K317" s="233"/>
      <c r="L317" s="233"/>
      <c r="P317" s="422" t="s">
        <v>727</v>
      </c>
      <c r="Q317" s="397" t="s">
        <v>826</v>
      </c>
      <c r="S317" s="394"/>
      <c r="T317" s="394">
        <v>1004</v>
      </c>
      <c r="U317" s="423"/>
      <c r="AA317" s="416" t="s">
        <v>727</v>
      </c>
      <c r="AB317" s="406" t="str">
        <f>Q317</f>
        <v>Y</v>
      </c>
      <c r="AF317" s="403">
        <f>ROUNDUP(T317/2080,3)</f>
        <v>0.48299999999999998</v>
      </c>
    </row>
    <row r="318" spans="1:38" ht="12.75" customHeight="1">
      <c r="A318" s="387">
        <f>T318</f>
        <v>1231</v>
      </c>
      <c r="B318" s="806" t="s">
        <v>821</v>
      </c>
      <c r="C318" s="806"/>
      <c r="D318" s="806"/>
      <c r="G318" s="231"/>
      <c r="H318" s="232"/>
      <c r="I318" s="232"/>
      <c r="J318" s="232"/>
      <c r="K318" s="232"/>
      <c r="L318" s="232"/>
      <c r="P318" s="422" t="s">
        <v>728</v>
      </c>
      <c r="Q318" s="397" t="s">
        <v>826</v>
      </c>
      <c r="S318" s="394"/>
      <c r="T318" s="394">
        <v>1231</v>
      </c>
      <c r="U318" s="423"/>
      <c r="AA318" s="416" t="s">
        <v>728</v>
      </c>
      <c r="AB318" s="406" t="str">
        <f>Q318</f>
        <v>Y</v>
      </c>
      <c r="AF318" s="403">
        <v>0.59199999999999997</v>
      </c>
    </row>
    <row r="319" spans="1:38" ht="12.75" customHeight="1">
      <c r="A319" s="387">
        <f>T319</f>
        <v>1462</v>
      </c>
      <c r="B319" s="806" t="s">
        <v>822</v>
      </c>
      <c r="C319" s="806"/>
      <c r="D319" s="806"/>
      <c r="G319" s="231"/>
      <c r="H319" s="232"/>
      <c r="I319" s="232"/>
      <c r="J319" s="232"/>
      <c r="K319" s="232"/>
      <c r="L319" s="232"/>
      <c r="P319" s="422" t="s">
        <v>729</v>
      </c>
      <c r="Q319" s="397" t="s">
        <v>826</v>
      </c>
      <c r="S319" s="394"/>
      <c r="T319" s="394">
        <v>1462</v>
      </c>
      <c r="U319" s="423"/>
      <c r="AA319" s="416" t="s">
        <v>729</v>
      </c>
      <c r="AB319" s="406" t="str">
        <f>Q319</f>
        <v>Y</v>
      </c>
      <c r="AF319" s="403">
        <f>ROUNDUP(T319/2080,3)</f>
        <v>0.70299999999999996</v>
      </c>
    </row>
    <row r="320" spans="1:38" ht="12.75" customHeight="1">
      <c r="A320" s="38"/>
      <c r="B320" s="384"/>
      <c r="D320" s="9"/>
      <c r="I320" s="36"/>
      <c r="J320" s="35"/>
      <c r="K320" s="35"/>
      <c r="AF320" s="398"/>
    </row>
    <row r="321" spans="1:39">
      <c r="A321" s="804" t="s">
        <v>349</v>
      </c>
      <c r="B321" s="804"/>
      <c r="C321" s="804"/>
      <c r="D321" s="804"/>
      <c r="I321" s="40"/>
      <c r="J321" s="35"/>
      <c r="K321" s="35"/>
      <c r="AF321" s="398"/>
    </row>
    <row r="322" spans="1:39">
      <c r="A322" s="805" t="s">
        <v>350</v>
      </c>
      <c r="B322" s="805"/>
      <c r="C322" s="805"/>
      <c r="D322" s="805"/>
      <c r="J322" s="35"/>
      <c r="K322" s="35"/>
      <c r="AF322" s="398"/>
    </row>
    <row r="323" spans="1:39">
      <c r="A323" s="388">
        <f ca="1">T323</f>
        <v>0.35023109687499993</v>
      </c>
      <c r="B323" s="806" t="s">
        <v>351</v>
      </c>
      <c r="C323" s="806"/>
      <c r="D323" s="806"/>
      <c r="J323" s="35"/>
      <c r="K323" s="35"/>
      <c r="O323" s="169"/>
      <c r="P323" s="422" t="s">
        <v>730</v>
      </c>
      <c r="Q323" s="397" t="s">
        <v>826</v>
      </c>
      <c r="R323" s="433"/>
      <c r="S323" s="394"/>
      <c r="T323" s="394" cm="1">
        <f t="array" aca="1" ref="T323" ca="1">IF($Q323="Y",VLOOKUP($P323,INDIRECT($Q$3),T$5,0)*INDIRECT($P$2),VLOOKUP($P323,INDIRECT($Q$3),T$5,0))</f>
        <v>0.35023109687499993</v>
      </c>
      <c r="AA323" s="416" t="s">
        <v>730</v>
      </c>
      <c r="AB323" s="406" t="str">
        <f>Q323</f>
        <v>Y</v>
      </c>
      <c r="AC323" s="400"/>
      <c r="AE323" s="400"/>
      <c r="AF323" s="403">
        <f ca="1">ROUND(T323,3)</f>
        <v>0.35</v>
      </c>
      <c r="AG323" s="400"/>
      <c r="AH323" s="400"/>
      <c r="AI323" s="400"/>
      <c r="AJ323" s="400"/>
      <c r="AK323" s="400"/>
      <c r="AL323" s="400"/>
      <c r="AM323" s="169"/>
    </row>
    <row r="324" spans="1:39">
      <c r="A324" s="388">
        <f ca="1">T324</f>
        <v>0.48307737499999986</v>
      </c>
      <c r="B324" s="806" t="s">
        <v>352</v>
      </c>
      <c r="C324" s="806"/>
      <c r="D324" s="806"/>
      <c r="J324" s="35"/>
      <c r="K324" s="35"/>
      <c r="O324" s="169"/>
      <c r="P324" s="422" t="s">
        <v>732</v>
      </c>
      <c r="Q324" s="397" t="s">
        <v>826</v>
      </c>
      <c r="R324" s="433"/>
      <c r="S324" s="394"/>
      <c r="T324" s="394" cm="1">
        <f t="array" aca="1" ref="T324" ca="1">IF($Q324="Y",VLOOKUP($P324,INDIRECT($Q$3),T$5,0)*INDIRECT($P$2),VLOOKUP($P324,INDIRECT($Q$3),T$5,0))</f>
        <v>0.48307737499999986</v>
      </c>
      <c r="AA324" s="416" t="s">
        <v>732</v>
      </c>
      <c r="AB324" s="406" t="str">
        <f>Q324</f>
        <v>Y</v>
      </c>
      <c r="AC324" s="400"/>
      <c r="AE324" s="400"/>
      <c r="AF324" s="403">
        <f ca="1">ROUND(T324,3)</f>
        <v>0.48299999999999998</v>
      </c>
      <c r="AG324" s="400"/>
      <c r="AH324" s="400"/>
      <c r="AI324" s="400"/>
      <c r="AJ324" s="400"/>
      <c r="AK324" s="400"/>
      <c r="AL324" s="400"/>
      <c r="AM324" s="169"/>
    </row>
    <row r="325" spans="1:39">
      <c r="A325" s="388">
        <f ca="1">T325</f>
        <v>0.59176978437499983</v>
      </c>
      <c r="B325" s="806" t="s">
        <v>353</v>
      </c>
      <c r="C325" s="806"/>
      <c r="D325" s="806"/>
      <c r="J325" s="35"/>
      <c r="K325" s="35"/>
      <c r="O325" s="169"/>
      <c r="P325" s="422" t="s">
        <v>731</v>
      </c>
      <c r="Q325" s="397" t="s">
        <v>826</v>
      </c>
      <c r="R325" s="433"/>
      <c r="S325" s="394"/>
      <c r="T325" s="394" cm="1">
        <f t="array" aca="1" ref="T325" ca="1">IF($Q325="Y",VLOOKUP($P325,INDIRECT($Q$3),T$5,0)*INDIRECT($P$2),VLOOKUP($P325,INDIRECT($Q$3),T$5,0))</f>
        <v>0.59176978437499983</v>
      </c>
      <c r="AA325" s="416" t="s">
        <v>731</v>
      </c>
      <c r="AB325" s="406" t="str">
        <f>Q325</f>
        <v>Y</v>
      </c>
      <c r="AC325" s="400"/>
      <c r="AE325" s="400"/>
      <c r="AF325" s="403">
        <f ca="1">ROUND(T325,3)</f>
        <v>0.59199999999999997</v>
      </c>
      <c r="AG325" s="400"/>
      <c r="AH325" s="400"/>
      <c r="AI325" s="400"/>
      <c r="AJ325" s="400"/>
      <c r="AK325" s="400"/>
      <c r="AL325" s="400"/>
      <c r="AM325" s="169"/>
    </row>
    <row r="326" spans="1:39">
      <c r="A326" s="388">
        <f ca="1">T326</f>
        <v>0.70265799999999989</v>
      </c>
      <c r="B326" s="806" t="s">
        <v>354</v>
      </c>
      <c r="C326" s="806"/>
      <c r="D326" s="806"/>
      <c r="J326" s="35"/>
      <c r="K326" s="35"/>
      <c r="O326" s="169"/>
      <c r="P326" s="422" t="s">
        <v>733</v>
      </c>
      <c r="Q326" s="397" t="s">
        <v>826</v>
      </c>
      <c r="R326" s="433"/>
      <c r="S326" s="394"/>
      <c r="T326" s="394" cm="1">
        <f t="array" aca="1" ref="T326" ca="1">IF($Q326="Y",VLOOKUP($P326,INDIRECT($Q$3),T$5,0)*INDIRECT($P$2),VLOOKUP($P326,INDIRECT($Q$3),T$5,0))</f>
        <v>0.70265799999999989</v>
      </c>
      <c r="AA326" s="416" t="s">
        <v>733</v>
      </c>
      <c r="AB326" s="406" t="str">
        <f>Q326</f>
        <v>Y</v>
      </c>
      <c r="AC326" s="400"/>
      <c r="AE326" s="400"/>
      <c r="AF326" s="403">
        <f ca="1">ROUND(T326,3)</f>
        <v>0.70299999999999996</v>
      </c>
      <c r="AG326" s="400"/>
      <c r="AH326" s="400"/>
      <c r="AI326" s="400"/>
      <c r="AJ326" s="400"/>
      <c r="AK326" s="400"/>
      <c r="AL326" s="400"/>
      <c r="AM326" s="169"/>
    </row>
    <row r="327" spans="1:39">
      <c r="A327" s="169"/>
      <c r="B327" s="41"/>
      <c r="D327" s="9"/>
      <c r="I327" s="19"/>
      <c r="J327" s="19"/>
      <c r="K327" s="19"/>
      <c r="O327" s="169"/>
      <c r="R327" s="433"/>
      <c r="AC327" s="400"/>
      <c r="AE327" s="400"/>
      <c r="AF327" s="398"/>
      <c r="AG327" s="400"/>
      <c r="AH327" s="400"/>
      <c r="AI327" s="400"/>
      <c r="AJ327" s="400"/>
      <c r="AK327" s="400"/>
      <c r="AL327" s="400"/>
      <c r="AM327" s="169"/>
    </row>
    <row r="328" spans="1:39">
      <c r="A328" s="804" t="s">
        <v>355</v>
      </c>
      <c r="B328" s="804"/>
      <c r="C328" s="804"/>
      <c r="D328" s="804"/>
      <c r="E328" s="804"/>
      <c r="F328" s="804"/>
      <c r="G328" s="804"/>
      <c r="H328" s="804"/>
      <c r="I328" s="804"/>
      <c r="J328" s="804"/>
      <c r="K328" s="804"/>
      <c r="L328" s="804"/>
      <c r="M328" s="804"/>
      <c r="N328" s="552"/>
      <c r="O328" s="169"/>
      <c r="P328" s="433"/>
      <c r="Q328" s="392"/>
      <c r="R328" s="433"/>
      <c r="S328" s="392"/>
      <c r="T328" s="392"/>
      <c r="AC328" s="400"/>
      <c r="AE328" s="400"/>
      <c r="AF328" s="398"/>
      <c r="AG328" s="400"/>
      <c r="AH328" s="400"/>
      <c r="AI328" s="400"/>
      <c r="AJ328" s="400"/>
      <c r="AK328" s="400"/>
      <c r="AL328" s="400"/>
      <c r="AM328" s="169"/>
    </row>
    <row r="329" spans="1:39" ht="25.35" customHeight="1">
      <c r="A329" s="808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"&amp;TEXT(T329,"$0.000")&amp;"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$1.409 per hour for all hours worked on such a shift.</v>
      </c>
      <c r="B329" s="808"/>
      <c r="C329" s="808"/>
      <c r="D329" s="808"/>
      <c r="E329" s="808"/>
      <c r="F329" s="808"/>
      <c r="G329" s="808"/>
      <c r="H329" s="808"/>
      <c r="I329" s="808"/>
      <c r="J329" s="808"/>
      <c r="K329" s="808"/>
      <c r="L329" s="808"/>
      <c r="M329" s="808"/>
      <c r="N329" s="555"/>
      <c r="O329" s="169"/>
      <c r="P329" s="422" t="s">
        <v>734</v>
      </c>
      <c r="Q329" s="397" t="s">
        <v>826</v>
      </c>
      <c r="R329" s="433" t="s">
        <v>838</v>
      </c>
      <c r="S329" s="394"/>
      <c r="T329" s="394" cm="1">
        <f t="array" aca="1" ref="T329" ca="1">IF($Q329="Y",VLOOKUP($P329,INDIRECT($Q$3),T$5,0)*INDIRECT($P$2),VLOOKUP($P329,INDIRECT($Q$3),T$5,0))</f>
        <v>1.4086189592088281</v>
      </c>
      <c r="AA329" s="398" t="s">
        <v>734</v>
      </c>
      <c r="AB329" s="406" t="str">
        <f>Q329</f>
        <v>Y</v>
      </c>
      <c r="AC329" s="431" t="s">
        <v>838</v>
      </c>
      <c r="AE329" s="400"/>
      <c r="AF329" s="403">
        <f ca="1">ROUND(T329,3)</f>
        <v>1.409</v>
      </c>
      <c r="AG329" s="400"/>
      <c r="AH329" s="400"/>
      <c r="AI329" s="400"/>
      <c r="AJ329" s="400"/>
      <c r="AK329" s="400"/>
      <c r="AL329" s="400"/>
      <c r="AM329" s="169"/>
    </row>
    <row r="330" spans="1:39">
      <c r="A330" s="390"/>
      <c r="B330" s="390"/>
      <c r="C330" s="51"/>
      <c r="D330" s="390"/>
      <c r="E330" s="766"/>
      <c r="F330" s="390"/>
      <c r="G330" s="390"/>
      <c r="H330" s="390"/>
      <c r="I330" s="390"/>
      <c r="J330" s="390"/>
      <c r="K330" s="390"/>
      <c r="L330" s="390"/>
      <c r="M330" s="390"/>
      <c r="N330" s="555"/>
      <c r="O330" s="169"/>
      <c r="Q330" s="397"/>
      <c r="R330" s="433"/>
      <c r="S330" s="394"/>
      <c r="T330" s="394"/>
      <c r="AA330" s="400"/>
      <c r="AB330" s="400"/>
      <c r="AC330" s="431"/>
      <c r="AD330" s="400"/>
      <c r="AE330" s="400"/>
      <c r="AF330" s="400"/>
      <c r="AG330" s="400"/>
      <c r="AH330" s="400"/>
      <c r="AI330" s="400"/>
      <c r="AJ330" s="400"/>
      <c r="AK330" s="400"/>
      <c r="AL330" s="400"/>
      <c r="AM330" s="169"/>
    </row>
    <row r="331" spans="1:39">
      <c r="A331" s="389" t="s">
        <v>835</v>
      </c>
      <c r="B331" s="390"/>
      <c r="C331" s="51"/>
      <c r="D331" s="390"/>
      <c r="E331" s="766"/>
      <c r="F331" s="390"/>
      <c r="G331" s="390"/>
      <c r="H331" s="390"/>
      <c r="I331" s="390"/>
      <c r="J331" s="390"/>
      <c r="K331" s="390"/>
      <c r="L331" s="390"/>
      <c r="M331" s="390"/>
      <c r="N331" s="555"/>
      <c r="O331" s="169"/>
      <c r="P331" s="422" t="s">
        <v>736</v>
      </c>
      <c r="Q331" s="397" t="s">
        <v>831</v>
      </c>
      <c r="R331" s="422" t="s">
        <v>839</v>
      </c>
      <c r="S331" s="394"/>
      <c r="T331" s="394" cm="1">
        <f t="array" aca="1" ref="T331" ca="1">IF($Q331="Y",VLOOKUP($P331,INDIRECT($Q$3),T$5,0)*INDIRECT($P$2),VLOOKUP($P331,INDIRECT($Q$3),T$5,0))</f>
        <v>43</v>
      </c>
      <c r="AA331" s="398" t="s">
        <v>736</v>
      </c>
      <c r="AB331" s="406" t="str">
        <f>Q331</f>
        <v>N</v>
      </c>
      <c r="AC331" s="432" t="s">
        <v>839</v>
      </c>
      <c r="AF331" s="403">
        <f ca="1">ROUNDUP(T331/2080,3)</f>
        <v>2.1000000000000001E-2</v>
      </c>
      <c r="AG331" s="400"/>
      <c r="AH331" s="400"/>
      <c r="AI331" s="400"/>
      <c r="AJ331" s="400"/>
      <c r="AK331" s="400"/>
      <c r="AL331" s="400"/>
      <c r="AM331" s="169"/>
    </row>
    <row r="332" spans="1:39">
      <c r="A332" s="427" t="str">
        <f ca="1">"An employee will receive " &amp; TEXT(T331,"$#,###")&amp;" for each workday the employee is on call and "&amp;TEXT(T332,"$#,###")&amp;" for each weekend day (Saturday or Sunday) or holiday the employee is on call."</f>
        <v>An employee will receive $43 for each workday the employee is on call and $53 for each weekend day (Saturday or Sunday) or holiday the employee is on call.</v>
      </c>
      <c r="B332" s="385"/>
      <c r="C332" s="51"/>
      <c r="D332" s="385"/>
      <c r="E332" s="766"/>
      <c r="F332" s="385"/>
      <c r="G332" s="385"/>
      <c r="H332" s="385"/>
      <c r="I332" s="385"/>
      <c r="J332" s="385"/>
      <c r="K332" s="385"/>
      <c r="L332" s="385"/>
      <c r="M332" s="385"/>
      <c r="N332" s="555"/>
      <c r="O332" s="169"/>
      <c r="P332" s="422" t="s">
        <v>836</v>
      </c>
      <c r="Q332" s="391" t="s">
        <v>831</v>
      </c>
      <c r="R332" s="422" t="s">
        <v>840</v>
      </c>
      <c r="T332" s="394" cm="1">
        <f t="array" aca="1" ref="T332" ca="1">IF($Q332="Y",VLOOKUP($P332,INDIRECT($Q$3),T$5,0)*INDIRECT($P$2),VLOOKUP($P332,INDIRECT($Q$3),T$5,0))</f>
        <v>53</v>
      </c>
      <c r="AA332" s="398" t="s">
        <v>836</v>
      </c>
      <c r="AB332" s="406" t="s">
        <v>831</v>
      </c>
      <c r="AC332" s="410" t="s">
        <v>840</v>
      </c>
      <c r="AE332" s="400"/>
      <c r="AF332" s="403">
        <f ca="1">ROUNDUP(T332/2080,3)</f>
        <v>2.6000000000000002E-2</v>
      </c>
      <c r="AG332" s="400"/>
      <c r="AH332" s="400"/>
      <c r="AI332" s="400"/>
      <c r="AJ332" s="400"/>
      <c r="AK332" s="400"/>
      <c r="AL332" s="400"/>
      <c r="AM332" s="169"/>
    </row>
    <row r="334" spans="1:39">
      <c r="A334" s="804" t="s">
        <v>358</v>
      </c>
      <c r="B334" s="804"/>
      <c r="C334" s="804"/>
      <c r="D334" s="804"/>
      <c r="E334" s="804"/>
      <c r="F334" s="804"/>
      <c r="G334" s="804"/>
      <c r="H334" s="804"/>
      <c r="I334" s="804"/>
      <c r="J334" s="804"/>
      <c r="K334" s="804"/>
      <c r="L334" s="804"/>
      <c r="M334" s="804"/>
      <c r="N334" s="552"/>
      <c r="O334" s="169"/>
      <c r="AE334" s="400"/>
      <c r="AF334" s="400"/>
      <c r="AG334" s="400"/>
      <c r="AH334" s="400"/>
      <c r="AI334" s="400"/>
      <c r="AJ334" s="400"/>
      <c r="AK334" s="400"/>
      <c r="AL334" s="400"/>
      <c r="AM334" s="169"/>
    </row>
    <row r="335" spans="1:39">
      <c r="A335" s="807" t="s">
        <v>501</v>
      </c>
      <c r="B335" s="807"/>
      <c r="C335" s="807"/>
      <c r="D335" s="807"/>
      <c r="E335" s="807"/>
      <c r="F335" s="807"/>
      <c r="G335" s="807"/>
      <c r="H335" s="807"/>
      <c r="I335" s="807"/>
      <c r="J335" s="807"/>
      <c r="K335" s="807"/>
      <c r="L335" s="807"/>
      <c r="M335" s="807"/>
      <c r="N335" s="554"/>
      <c r="O335" s="169"/>
      <c r="AE335" s="400"/>
      <c r="AF335" s="400"/>
      <c r="AG335" s="400"/>
      <c r="AH335" s="400"/>
      <c r="AI335" s="400"/>
      <c r="AJ335" s="400"/>
      <c r="AK335" s="400"/>
      <c r="AL335" s="400"/>
      <c r="AM335" s="169"/>
    </row>
    <row r="336" spans="1:39">
      <c r="A336" s="807" t="s">
        <v>360</v>
      </c>
      <c r="B336" s="807"/>
      <c r="C336" s="807"/>
      <c r="D336" s="807"/>
      <c r="E336" s="807"/>
      <c r="F336" s="807"/>
      <c r="G336" s="807"/>
      <c r="H336" s="807"/>
      <c r="I336" s="807"/>
      <c r="J336" s="807"/>
      <c r="K336" s="807"/>
      <c r="L336" s="807"/>
      <c r="M336" s="807"/>
      <c r="N336" s="554"/>
      <c r="O336" s="169"/>
      <c r="AE336" s="400"/>
      <c r="AF336" s="400"/>
      <c r="AG336" s="400"/>
      <c r="AH336" s="400"/>
      <c r="AI336" s="400"/>
      <c r="AJ336" s="400"/>
      <c r="AK336" s="400"/>
      <c r="AL336" s="400"/>
      <c r="AM336" s="169"/>
    </row>
    <row r="338" spans="1:39">
      <c r="A338" s="804" t="s">
        <v>377</v>
      </c>
      <c r="B338" s="804"/>
      <c r="C338" s="804"/>
      <c r="D338" s="804"/>
      <c r="E338" s="804"/>
      <c r="F338" s="804"/>
      <c r="G338" s="804"/>
      <c r="H338" s="804"/>
      <c r="I338" s="804"/>
      <c r="J338" s="804"/>
      <c r="K338" s="804"/>
      <c r="L338" s="804"/>
      <c r="M338" s="804"/>
      <c r="N338" s="552"/>
      <c r="O338" s="169"/>
      <c r="AE338" s="400"/>
      <c r="AF338" s="400"/>
      <c r="AG338" s="400"/>
      <c r="AH338" s="400"/>
      <c r="AI338" s="400"/>
      <c r="AJ338" s="400"/>
      <c r="AK338" s="400"/>
      <c r="AL338" s="400"/>
      <c r="AM338" s="169"/>
    </row>
    <row r="339" spans="1:39" ht="25.35" customHeight="1">
      <c r="A339" s="809" t="str">
        <f ca="1">"Principal Appraisers who achieve and maintain a Senior Accredited Minnesota Assessor (SAMA) or a Certified Assessment Evaluator (CAE) designation shall be paid an additional "&amp;TEXT(T339,"$#,###")&amp;"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$2,855 annually.  Should the City decide to make a SAMA/CAE designations a requirement of the position, the premium will be eliminated and the then-current premium rate will be folded into the base wage.</v>
      </c>
      <c r="B339" s="809"/>
      <c r="C339" s="809"/>
      <c r="D339" s="809"/>
      <c r="E339" s="809"/>
      <c r="F339" s="809"/>
      <c r="G339" s="809"/>
      <c r="H339" s="809"/>
      <c r="I339" s="809"/>
      <c r="J339" s="809"/>
      <c r="K339" s="809"/>
      <c r="L339" s="809"/>
      <c r="M339" s="809"/>
      <c r="N339" s="556"/>
      <c r="O339" s="169"/>
      <c r="P339" s="422" t="s">
        <v>842</v>
      </c>
      <c r="Q339" s="391" t="s">
        <v>826</v>
      </c>
      <c r="R339" s="422" t="s">
        <v>843</v>
      </c>
      <c r="T339" s="394" cm="1">
        <f t="array" aca="1" ref="T339" ca="1">IF($Q339="Y",VLOOKUP($P339,INDIRECT($Q$3),T$5,0)*INDIRECT($P$2),VLOOKUP($P339,INDIRECT($Q$3),T$5,0))</f>
        <v>2854.5481249999989</v>
      </c>
      <c r="AA339" s="398" t="s">
        <v>842</v>
      </c>
      <c r="AB339" s="398" t="s">
        <v>831</v>
      </c>
      <c r="AC339" s="432" t="s">
        <v>843</v>
      </c>
      <c r="AE339" s="400"/>
      <c r="AF339" s="403">
        <f ca="1">ROUNDUP(T339/2080,3)</f>
        <v>1.373</v>
      </c>
      <c r="AG339" s="400"/>
      <c r="AH339" s="400"/>
      <c r="AI339" s="400"/>
      <c r="AJ339" s="400"/>
      <c r="AK339" s="400"/>
      <c r="AL339" s="400"/>
      <c r="AM339" s="169"/>
    </row>
    <row r="340" spans="1:39">
      <c r="A340" s="207"/>
      <c r="O340" s="169"/>
      <c r="P340" s="422" t="s">
        <v>844</v>
      </c>
      <c r="Q340" s="391" t="s">
        <v>826</v>
      </c>
      <c r="R340" s="422" t="s">
        <v>845</v>
      </c>
      <c r="T340" s="394">
        <f ca="1">T339</f>
        <v>2854.5481249999989</v>
      </c>
      <c r="AA340" s="398" t="s">
        <v>844</v>
      </c>
      <c r="AB340" s="398" t="s">
        <v>831</v>
      </c>
      <c r="AC340" s="432" t="s">
        <v>845</v>
      </c>
      <c r="AE340" s="400"/>
      <c r="AF340" s="403">
        <f ca="1">ROUNDUP(T340/2080,3)</f>
        <v>1.373</v>
      </c>
      <c r="AG340" s="400"/>
      <c r="AH340" s="400"/>
      <c r="AI340" s="400"/>
      <c r="AJ340" s="400"/>
      <c r="AK340" s="400"/>
      <c r="AL340" s="400"/>
      <c r="AM340" s="169"/>
    </row>
    <row r="341" spans="1:39">
      <c r="A341" s="34" t="s">
        <v>630</v>
      </c>
      <c r="P341" s="434"/>
      <c r="Q341" s="396"/>
      <c r="R341" s="434"/>
      <c r="S341" s="396"/>
      <c r="T341" s="396"/>
      <c r="U341" s="396"/>
      <c r="V341" s="396"/>
      <c r="W341" s="396"/>
      <c r="X341" s="396"/>
      <c r="Y341" s="396"/>
      <c r="Z341" s="396"/>
      <c r="AA341" s="401"/>
      <c r="AB341" s="401"/>
      <c r="AC341" s="413"/>
      <c r="AD341" s="401"/>
    </row>
    <row r="342" spans="1:39">
      <c r="A342" s="9" t="s">
        <v>631</v>
      </c>
      <c r="P342" s="434" t="s">
        <v>846</v>
      </c>
      <c r="Q342" s="396" t="s">
        <v>826</v>
      </c>
      <c r="R342" s="434" t="s">
        <v>847</v>
      </c>
      <c r="S342" s="396"/>
      <c r="T342" s="394" cm="1">
        <f t="array" aca="1" ref="T342" ca="1">IF($Q342="Y",VLOOKUP($P342,INDIRECT($Q$3),T$5,0)*INDIRECT($P$2),VLOOKUP($P342,INDIRECT($Q$3),T$5,0))</f>
        <v>10.430079687499997</v>
      </c>
      <c r="U342" s="396"/>
      <c r="V342" s="396"/>
      <c r="W342" s="396"/>
      <c r="X342" s="396"/>
      <c r="Y342" s="396"/>
      <c r="Z342" s="396"/>
      <c r="AA342" s="401" t="s">
        <v>846</v>
      </c>
      <c r="AB342" s="401" t="s">
        <v>831</v>
      </c>
      <c r="AC342" s="436" t="s">
        <v>847</v>
      </c>
      <c r="AD342" s="401"/>
      <c r="AF342" s="437">
        <f ca="1">ROUND(T342,3)</f>
        <v>10.43</v>
      </c>
    </row>
    <row r="343" spans="1:39">
      <c r="A343" s="9" t="str">
        <f ca="1">TEXT(T342,"$###.000")&amp;" per day when assigned and used."</f>
        <v>$10.430 per day when assigned and used.</v>
      </c>
      <c r="P343" s="434"/>
      <c r="Q343" s="396"/>
      <c r="R343" s="434"/>
      <c r="S343" s="396"/>
      <c r="T343" s="396"/>
      <c r="U343" s="396"/>
      <c r="V343" s="396"/>
      <c r="W343" s="396"/>
      <c r="X343" s="396"/>
      <c r="Y343" s="396"/>
      <c r="Z343" s="396"/>
      <c r="AA343" s="401"/>
      <c r="AB343" s="401"/>
      <c r="AC343" s="413"/>
      <c r="AD343" s="401"/>
    </row>
    <row r="344" spans="1:39">
      <c r="O344" s="234"/>
      <c r="AE344" s="405"/>
    </row>
    <row r="345" spans="1:39">
      <c r="A345" s="34" t="s">
        <v>627</v>
      </c>
      <c r="P345" s="434"/>
      <c r="Q345" s="396"/>
      <c r="R345" s="434"/>
      <c r="S345" s="396"/>
      <c r="T345" s="396"/>
      <c r="U345" s="396"/>
      <c r="V345" s="396"/>
      <c r="W345" s="396"/>
      <c r="X345" s="396"/>
      <c r="Y345" s="396"/>
      <c r="Z345" s="396"/>
      <c r="AA345" s="401"/>
      <c r="AB345" s="401"/>
      <c r="AC345" s="413"/>
      <c r="AD345" s="401"/>
    </row>
    <row r="346" spans="1:39">
      <c r="A346" s="804" t="s">
        <v>628</v>
      </c>
      <c r="B346" s="804"/>
      <c r="C346" s="804"/>
      <c r="D346" s="804"/>
      <c r="E346" s="804"/>
      <c r="F346" s="804"/>
      <c r="G346" s="804"/>
      <c r="H346" s="804"/>
      <c r="I346" s="804"/>
      <c r="J346" s="804"/>
      <c r="K346" s="804"/>
      <c r="L346" s="804"/>
      <c r="M346" s="804"/>
      <c r="N346" s="552"/>
      <c r="O346" s="234"/>
      <c r="P346" s="434"/>
      <c r="Q346" s="396"/>
      <c r="R346" s="434"/>
      <c r="S346" s="396"/>
      <c r="T346" s="396"/>
      <c r="U346" s="396"/>
      <c r="V346" s="396"/>
      <c r="W346" s="396"/>
      <c r="X346" s="396"/>
      <c r="Y346" s="396"/>
      <c r="Z346" s="396"/>
      <c r="AA346" s="401"/>
      <c r="AB346" s="401"/>
      <c r="AC346" s="413"/>
      <c r="AD346" s="401"/>
      <c r="AE346" s="405"/>
    </row>
    <row r="347" spans="1:39">
      <c r="A347" s="805" t="str">
        <f ca="1">"Forensic Scientists will receive an hourly premium of "&amp;TEXT(T347,"$#.000")&amp;"/hour when conducting and reporting on training staff."</f>
        <v>Forensic Scientists will receive an hourly premium of $1.098/hour when conducting and reporting on training staff.</v>
      </c>
      <c r="B347" s="805"/>
      <c r="C347" s="805"/>
      <c r="D347" s="805"/>
      <c r="E347" s="805"/>
      <c r="F347" s="805"/>
      <c r="G347" s="805"/>
      <c r="H347" s="805"/>
      <c r="I347" s="805"/>
      <c r="J347" s="805"/>
      <c r="K347" s="805"/>
      <c r="L347" s="805"/>
      <c r="M347" s="805"/>
      <c r="N347" s="553"/>
      <c r="O347" s="234"/>
      <c r="P347" s="422" t="s">
        <v>735</v>
      </c>
      <c r="Q347" s="397" t="s">
        <v>826</v>
      </c>
      <c r="R347" s="422" t="s">
        <v>848</v>
      </c>
      <c r="S347" s="394"/>
      <c r="T347" s="394" cm="1">
        <f t="array" aca="1" ref="T347" ca="1">IF($Q347="Y",VLOOKUP($P347,INDIRECT($Q$3),T$5,0)*INDIRECT($P$2),VLOOKUP($P347,INDIRECT($Q$3),T$5,0))</f>
        <v>1.0979031249999998</v>
      </c>
      <c r="AA347" s="398" t="s">
        <v>735</v>
      </c>
      <c r="AB347" s="406" t="str">
        <f>Q347</f>
        <v>Y</v>
      </c>
      <c r="AC347" s="410" t="s">
        <v>848</v>
      </c>
      <c r="AE347" s="405"/>
      <c r="AF347" s="403">
        <f ca="1">ROUND(T347,3)</f>
        <v>1.0980000000000001</v>
      </c>
    </row>
    <row r="348" spans="1:39">
      <c r="A348" s="383"/>
      <c r="B348" s="383"/>
      <c r="C348" s="149"/>
      <c r="D348" s="383"/>
      <c r="E348" s="765"/>
      <c r="F348" s="383"/>
      <c r="G348" s="383"/>
      <c r="H348" s="383"/>
      <c r="I348" s="383"/>
      <c r="J348" s="383"/>
      <c r="K348" s="383"/>
      <c r="L348" s="383"/>
      <c r="M348" s="383"/>
      <c r="N348" s="553"/>
      <c r="O348" s="234"/>
      <c r="AE348" s="405"/>
    </row>
    <row r="349" spans="1:39">
      <c r="A349" s="804" t="s">
        <v>629</v>
      </c>
      <c r="B349" s="804"/>
      <c r="C349" s="804"/>
      <c r="D349" s="804"/>
      <c r="E349" s="804"/>
      <c r="F349" s="804"/>
      <c r="G349" s="804"/>
      <c r="H349" s="804"/>
      <c r="I349" s="804"/>
      <c r="J349" s="804"/>
      <c r="K349" s="804"/>
      <c r="L349" s="804"/>
      <c r="M349" s="804"/>
      <c r="N349" s="552"/>
    </row>
    <row r="350" spans="1:39">
      <c r="A350" s="805" t="str">
        <f ca="1">"Forensic Scientists are eligible for a "&amp;TEXT(T350,"$#,000")&amp;"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50" s="805"/>
      <c r="C350" s="805"/>
      <c r="D350" s="805"/>
      <c r="E350" s="805"/>
      <c r="F350" s="805"/>
      <c r="G350" s="805"/>
      <c r="H350" s="805"/>
      <c r="I350" s="805"/>
      <c r="J350" s="805"/>
      <c r="K350" s="805"/>
      <c r="L350" s="805"/>
      <c r="M350" s="805"/>
      <c r="N350" s="553"/>
      <c r="P350" s="434" t="s">
        <v>849</v>
      </c>
      <c r="Q350" s="396" t="s">
        <v>831</v>
      </c>
      <c r="R350" s="422" t="s">
        <v>849</v>
      </c>
      <c r="S350" s="396"/>
      <c r="T350" s="394" cm="1">
        <f t="array" aca="1" ref="T350" ca="1">IF($Q350="Y",VLOOKUP($P350,INDIRECT($Q$3),T$5,0)*INDIRECT($P$2),VLOOKUP($P350,INDIRECT($Q$3),T$5,0))</f>
        <v>250</v>
      </c>
      <c r="U350" s="396"/>
      <c r="V350" s="396"/>
      <c r="W350" s="396"/>
      <c r="X350" s="396"/>
      <c r="Y350" s="396"/>
      <c r="Z350" s="396"/>
      <c r="AA350" s="401"/>
      <c r="AB350" s="401"/>
      <c r="AC350" s="413"/>
      <c r="AD350" s="401"/>
    </row>
    <row r="351" spans="1:39">
      <c r="P351" s="434"/>
      <c r="Q351" s="396"/>
      <c r="S351" s="396"/>
      <c r="T351" s="396"/>
      <c r="U351" s="396"/>
      <c r="V351" s="396"/>
      <c r="W351" s="396"/>
      <c r="X351" s="396"/>
      <c r="Y351" s="396"/>
      <c r="Z351" s="396"/>
      <c r="AA351" s="401"/>
      <c r="AB351" s="401"/>
      <c r="AC351" s="413"/>
      <c r="AD351" s="401"/>
    </row>
    <row r="352" spans="1:39">
      <c r="A352" s="804" t="s">
        <v>611</v>
      </c>
      <c r="B352" s="804"/>
      <c r="C352" s="804"/>
      <c r="D352" s="804"/>
      <c r="E352" s="804"/>
      <c r="F352" s="804"/>
      <c r="G352" s="804"/>
      <c r="H352" s="804"/>
      <c r="I352" s="804"/>
      <c r="J352" s="804"/>
      <c r="K352" s="804"/>
      <c r="L352" s="804"/>
      <c r="M352" s="804"/>
      <c r="N352" s="552"/>
      <c r="O352" s="234"/>
      <c r="P352" s="434"/>
      <c r="Q352" s="396"/>
      <c r="S352" s="396"/>
      <c r="T352" s="396"/>
      <c r="U352" s="396"/>
      <c r="V352" s="396"/>
      <c r="W352" s="396"/>
      <c r="X352" s="396"/>
      <c r="Y352" s="396"/>
      <c r="Z352" s="396"/>
      <c r="AA352" s="401"/>
      <c r="AB352" s="401"/>
      <c r="AC352" s="413"/>
      <c r="AD352" s="401"/>
      <c r="AE352" s="405"/>
    </row>
    <row r="353" spans="1:31" ht="25.35" customHeight="1">
      <c r="A353" s="803" t="str">
        <f ca="1">"Because Forensic Scientists are required to testify in a court of law, each Forensic Scientist will be reimbursed up to "&amp;TEXT(T353,"$#,000")&amp;"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53" s="803"/>
      <c r="C353" s="803"/>
      <c r="D353" s="803"/>
      <c r="E353" s="803"/>
      <c r="F353" s="803"/>
      <c r="G353" s="803"/>
      <c r="H353" s="803"/>
      <c r="I353" s="803"/>
      <c r="J353" s="803"/>
      <c r="K353" s="803"/>
      <c r="L353" s="803"/>
      <c r="M353" s="803"/>
      <c r="N353" s="551"/>
      <c r="O353" s="234"/>
      <c r="P353" s="422" t="s">
        <v>851</v>
      </c>
      <c r="Q353" s="391" t="s">
        <v>831</v>
      </c>
      <c r="R353" s="422" t="s">
        <v>850</v>
      </c>
      <c r="T353" s="394" cm="1">
        <f t="array" aca="1" ref="T353" ca="1">IF($Q353="Y",VLOOKUP($P353,INDIRECT($Q$3),T$5,0)*INDIRECT($P$2),VLOOKUP($P353,INDIRECT($Q$3),T$5,0))</f>
        <v>125</v>
      </c>
      <c r="AE353" s="405"/>
    </row>
    <row r="354" spans="1:31">
      <c r="P354" s="433"/>
      <c r="Q354" s="428"/>
      <c r="R354" s="433"/>
      <c r="S354" s="428"/>
      <c r="T354" s="428"/>
      <c r="AA354" s="402"/>
      <c r="AB354" s="402"/>
      <c r="AC354" s="402"/>
      <c r="AD354" s="402"/>
    </row>
    <row r="356" spans="1:31">
      <c r="A356" s="9" t="str">
        <f>A4</f>
        <v>Last Updated on 4/29/26</v>
      </c>
      <c r="M356" s="169" t="s">
        <v>1044</v>
      </c>
    </row>
  </sheetData>
  <sheetProtection autoFilter="0"/>
  <autoFilter ref="A6:AE312" xr:uid="{245E8F94-B57C-4FB1-A5F1-9586FD18D401}">
    <filterColumn colId="3">
      <filters>
        <filter val="Intelligence Analyst II"/>
      </filters>
    </filterColumn>
  </autoFilter>
  <sortState xmlns:xlrd2="http://schemas.microsoft.com/office/spreadsheetml/2017/richdata2" ref="A7:AM312">
    <sortCondition ref="D7:D312"/>
  </sortState>
  <mergeCells count="25">
    <mergeCell ref="A353:M353"/>
    <mergeCell ref="A339:M339"/>
    <mergeCell ref="A346:M346"/>
    <mergeCell ref="A347:M347"/>
    <mergeCell ref="A349:M349"/>
    <mergeCell ref="A350:M350"/>
    <mergeCell ref="A352:M352"/>
    <mergeCell ref="A338:M338"/>
    <mergeCell ref="A321:D321"/>
    <mergeCell ref="A322:D322"/>
    <mergeCell ref="B323:D323"/>
    <mergeCell ref="B324:D324"/>
    <mergeCell ref="B325:D325"/>
    <mergeCell ref="B326:D326"/>
    <mergeCell ref="A328:M328"/>
    <mergeCell ref="A329:M329"/>
    <mergeCell ref="A334:M334"/>
    <mergeCell ref="A335:M335"/>
    <mergeCell ref="A336:M336"/>
    <mergeCell ref="B319:D319"/>
    <mergeCell ref="A314:D314"/>
    <mergeCell ref="A315:D315"/>
    <mergeCell ref="B316:D316"/>
    <mergeCell ref="B317:D317"/>
    <mergeCell ref="B318:D318"/>
  </mergeCells>
  <conditionalFormatting sqref="G37:M39">
    <cfRule type="cellIs" dxfId="61" priority="3" operator="greaterThan">
      <formula>100</formula>
    </cfRule>
  </conditionalFormatting>
  <conditionalFormatting sqref="G77:M78">
    <cfRule type="cellIs" dxfId="60" priority="4" operator="greaterThan">
      <formula>100</formula>
    </cfRule>
  </conditionalFormatting>
  <conditionalFormatting sqref="G166:M166">
    <cfRule type="cellIs" dxfId="59" priority="5" operator="greaterThan">
      <formula>100</formula>
    </cfRule>
  </conditionalFormatting>
  <conditionalFormatting sqref="G173:M173">
    <cfRule type="cellIs" dxfId="58" priority="1" operator="greaterThan">
      <formula>100</formula>
    </cfRule>
  </conditionalFormatting>
  <conditionalFormatting sqref="G270:M270">
    <cfRule type="cellIs" dxfId="57" priority="2" operator="greaterThan">
      <formula>100</formula>
    </cfRule>
  </conditionalFormatting>
  <conditionalFormatting sqref="G281:M281">
    <cfRule type="cellIs" dxfId="56" priority="7" operator="greaterThan">
      <formula>100</formula>
    </cfRule>
  </conditionalFormatting>
  <conditionalFormatting sqref="G290:M290">
    <cfRule type="cellIs" dxfId="55" priority="9" operator="greaterThan">
      <formula>100</formula>
    </cfRule>
  </conditionalFormatting>
  <conditionalFormatting sqref="G2:N6 G8:N36 N37:N38 G79:N83 G84:M84 G167:N172 G282:N289 U328:Z328 T329:Z353 U354:Z354">
    <cfRule type="cellIs" dxfId="54" priority="24" operator="greaterThan">
      <formula>100</formula>
    </cfRule>
  </conditionalFormatting>
  <conditionalFormatting sqref="G85:N165">
    <cfRule type="cellIs" dxfId="53" priority="13" operator="greaterThan">
      <formula>100</formula>
    </cfRule>
  </conditionalFormatting>
  <conditionalFormatting sqref="G174:N269">
    <cfRule type="cellIs" dxfId="52" priority="12" operator="greaterThan">
      <formula>100</formula>
    </cfRule>
  </conditionalFormatting>
  <conditionalFormatting sqref="G271:N280">
    <cfRule type="cellIs" dxfId="51" priority="15" operator="greaterThan">
      <formula>100</formula>
    </cfRule>
  </conditionalFormatting>
  <conditionalFormatting sqref="T2:Z327 G7:M7 G40:N76 G291:N1048576 T355:Z1048576">
    <cfRule type="cellIs" dxfId="50" priority="6" operator="greaterThan">
      <formula>100</formula>
    </cfRule>
  </conditionalFormatting>
  <conditionalFormatting sqref="AF342">
    <cfRule type="cellIs" dxfId="49" priority="22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  <ignoredErrors>
    <ignoredError sqref="C8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38F4-FE19-40DF-8451-BCAC872B1A5B}">
  <sheetPr codeName="Sheet17">
    <tabColor theme="4"/>
  </sheetPr>
  <dimension ref="A1:AM357"/>
  <sheetViews>
    <sheetView showGridLines="0" tabSelected="1" zoomScale="94" zoomScaleNormal="94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D14" sqref="D14"/>
    </sheetView>
  </sheetViews>
  <sheetFormatPr defaultColWidth="8.90625" defaultRowHeight="15"/>
  <cols>
    <col min="1" max="1" width="6.08984375" style="9" customWidth="1"/>
    <col min="2" max="2" width="7.54296875" style="169" bestFit="1" customWidth="1"/>
    <col min="3" max="3" width="6.08984375" style="16" customWidth="1"/>
    <col min="4" max="4" width="53.08984375" style="30" bestFit="1" customWidth="1"/>
    <col min="5" max="5" width="8.08984375" style="22" bestFit="1" customWidth="1"/>
    <col min="6" max="6" width="8.08984375" style="169" bestFit="1" customWidth="1"/>
    <col min="7" max="7" width="8.453125" style="169" bestFit="1" customWidth="1"/>
    <col min="8" max="8" width="9.08984375" style="169" bestFit="1" customWidth="1"/>
    <col min="9" max="9" width="8.453125" style="169" bestFit="1" customWidth="1"/>
    <col min="10" max="10" width="9.08984375" style="169" bestFit="1" customWidth="1"/>
    <col min="11" max="11" width="8.453125" style="169" bestFit="1" customWidth="1"/>
    <col min="12" max="12" width="9.08984375" style="169" bestFit="1" customWidth="1"/>
    <col min="13" max="13" width="8.08984375" style="169" bestFit="1" customWidth="1"/>
    <col min="14" max="14" width="10.54296875" style="169" bestFit="1" customWidth="1"/>
    <col min="15" max="15" width="2" style="9" customWidth="1"/>
    <col min="16" max="16" width="13.90625" style="422" hidden="1" customWidth="1"/>
    <col min="17" max="17" width="9.08984375" style="391" hidden="1" customWidth="1"/>
    <col min="18" max="18" width="55" style="422" hidden="1" customWidth="1"/>
    <col min="19" max="19" width="10.81640625" style="391" hidden="1" customWidth="1"/>
    <col min="20" max="26" width="8.6328125" style="391" hidden="1" customWidth="1"/>
    <col min="27" max="27" width="10.81640625" style="398" hidden="1" customWidth="1"/>
    <col min="28" max="28" width="9.08984375" style="398" hidden="1" customWidth="1"/>
    <col min="29" max="29" width="55" style="410" hidden="1" customWidth="1"/>
    <col min="30" max="30" width="9.1796875" style="398" hidden="1" customWidth="1"/>
    <col min="31" max="31" width="8.6328125" style="402" hidden="1" customWidth="1"/>
    <col min="32" max="32" width="6.81640625" style="402" hidden="1" customWidth="1"/>
    <col min="33" max="33" width="6.453125" style="402" hidden="1" customWidth="1"/>
    <col min="34" max="34" width="6.1796875" style="402" hidden="1" customWidth="1"/>
    <col min="35" max="35" width="6.453125" style="402" hidden="1" customWidth="1"/>
    <col min="36" max="36" width="6.1796875" style="402" hidden="1" customWidth="1"/>
    <col min="37" max="37" width="6.453125" style="402" hidden="1" customWidth="1"/>
    <col min="38" max="38" width="6.1796875" style="402" hidden="1" customWidth="1"/>
    <col min="39" max="39" width="6.90625" style="9" customWidth="1"/>
  </cols>
  <sheetData>
    <row r="1" spans="1:39">
      <c r="A1" s="9" t="s">
        <v>1042</v>
      </c>
    </row>
    <row r="2" spans="1:39" ht="15.6">
      <c r="A2" s="1" t="s">
        <v>482</v>
      </c>
      <c r="B2" s="2"/>
      <c r="C2" s="338"/>
      <c r="D2" s="5"/>
      <c r="E2" s="40"/>
      <c r="F2" s="217">
        <v>2.75E-2</v>
      </c>
      <c r="G2" s="6"/>
      <c r="H2" s="228"/>
      <c r="I2" s="228"/>
      <c r="M2" s="8"/>
      <c r="N2" s="8"/>
      <c r="P2" s="422" t="s">
        <v>1141</v>
      </c>
      <c r="Q2" s="421">
        <v>1.04</v>
      </c>
      <c r="S2" s="423"/>
      <c r="T2" s="423"/>
      <c r="U2" s="423"/>
      <c r="Z2" s="423">
        <f ca="1">Z77*1.04*1.015</f>
        <v>133290.46838767285</v>
      </c>
    </row>
    <row r="3" spans="1:39">
      <c r="A3" s="782" t="str">
        <f>"Effective January 1, 2026 "&amp;"("&amp;TEXT(IncrPerc2025-100%,"#.00%")&amp;" Increase)+1.5% Internal Equity"</f>
        <v>Effective January 1, 2026 (4.00% Increase)+1.5% Internal Equity</v>
      </c>
      <c r="B3" s="2"/>
      <c r="C3" s="338"/>
      <c r="D3" s="325"/>
      <c r="E3" s="40"/>
      <c r="F3" s="6"/>
      <c r="G3" s="6"/>
      <c r="H3" s="6"/>
      <c r="I3" s="76"/>
      <c r="M3" s="8"/>
      <c r="N3" s="8"/>
      <c r="P3" s="422" t="s">
        <v>829</v>
      </c>
      <c r="Q3" s="391" t="s">
        <v>1140</v>
      </c>
      <c r="R3" s="794"/>
      <c r="S3" s="423"/>
      <c r="T3" s="793"/>
      <c r="U3" s="423"/>
    </row>
    <row r="4" spans="1:39">
      <c r="A4" s="782" t="s">
        <v>1147</v>
      </c>
      <c r="B4" s="2"/>
      <c r="C4" s="338"/>
      <c r="D4" s="5"/>
      <c r="E4" s="40"/>
      <c r="F4" s="6"/>
      <c r="G4" s="102"/>
      <c r="H4" s="102"/>
      <c r="I4" s="102"/>
      <c r="J4" s="102"/>
      <c r="K4" s="102"/>
      <c r="L4" s="102"/>
      <c r="M4" s="102"/>
      <c r="N4" s="102"/>
      <c r="P4" s="422" t="s">
        <v>1142</v>
      </c>
      <c r="Q4" s="795">
        <v>1.0149999999999999</v>
      </c>
      <c r="R4" s="794"/>
    </row>
    <row r="5" spans="1:39">
      <c r="A5" s="779"/>
      <c r="B5" s="2"/>
      <c r="C5" s="338"/>
      <c r="D5" s="5"/>
      <c r="E5" s="40"/>
      <c r="F5" s="6"/>
      <c r="G5" s="6"/>
      <c r="H5" s="6"/>
      <c r="I5" s="6"/>
      <c r="J5" s="6"/>
      <c r="K5" s="6"/>
      <c r="L5" s="6"/>
      <c r="M5" s="6"/>
      <c r="N5" s="6"/>
      <c r="T5" s="391">
        <v>6</v>
      </c>
      <c r="U5" s="391">
        <f t="shared" ref="U5:Z5" si="0">T5+1</f>
        <v>7</v>
      </c>
      <c r="V5" s="391">
        <f t="shared" si="0"/>
        <v>8</v>
      </c>
      <c r="W5" s="391">
        <f t="shared" si="0"/>
        <v>9</v>
      </c>
      <c r="X5" s="391">
        <f t="shared" si="0"/>
        <v>10</v>
      </c>
      <c r="Y5" s="391">
        <f t="shared" si="0"/>
        <v>11</v>
      </c>
      <c r="Z5" s="391">
        <f t="shared" si="0"/>
        <v>12</v>
      </c>
    </row>
    <row r="6" spans="1:39" ht="25.35" customHeight="1">
      <c r="A6" s="287" t="s">
        <v>2</v>
      </c>
      <c r="B6" s="287" t="s">
        <v>3</v>
      </c>
      <c r="C6" s="339" t="s">
        <v>4</v>
      </c>
      <c r="D6" s="689" t="s">
        <v>1027</v>
      </c>
      <c r="E6" s="769" t="s">
        <v>677</v>
      </c>
      <c r="F6" s="287" t="s">
        <v>675</v>
      </c>
      <c r="G6" s="290" t="s">
        <v>8</v>
      </c>
      <c r="H6" s="291" t="s">
        <v>9</v>
      </c>
      <c r="I6" s="290" t="s">
        <v>10</v>
      </c>
      <c r="J6" s="291" t="s">
        <v>11</v>
      </c>
      <c r="K6" s="290" t="s">
        <v>12</v>
      </c>
      <c r="L6" s="291" t="s">
        <v>13</v>
      </c>
      <c r="M6" s="290" t="s">
        <v>14</v>
      </c>
      <c r="N6" s="562"/>
      <c r="P6" s="435" t="s">
        <v>3</v>
      </c>
      <c r="Q6" s="414" t="s">
        <v>825</v>
      </c>
      <c r="R6" s="417" t="s">
        <v>824</v>
      </c>
      <c r="S6" s="418" t="s">
        <v>827</v>
      </c>
      <c r="T6" s="419" t="s">
        <v>8</v>
      </c>
      <c r="U6" s="420" t="s">
        <v>9</v>
      </c>
      <c r="V6" s="419" t="s">
        <v>10</v>
      </c>
      <c r="W6" s="420" t="s">
        <v>11</v>
      </c>
      <c r="X6" s="419" t="s">
        <v>12</v>
      </c>
      <c r="Y6" s="420" t="s">
        <v>13</v>
      </c>
      <c r="Z6" s="419" t="s">
        <v>14</v>
      </c>
      <c r="AA6" s="399" t="s">
        <v>3</v>
      </c>
      <c r="AB6" s="399" t="s">
        <v>825</v>
      </c>
      <c r="AC6" s="411" t="s">
        <v>824</v>
      </c>
      <c r="AD6" s="399" t="s">
        <v>832</v>
      </c>
      <c r="AE6" s="425" t="s">
        <v>823</v>
      </c>
      <c r="AF6" s="407" t="s">
        <v>8</v>
      </c>
      <c r="AG6" s="408" t="s">
        <v>9</v>
      </c>
      <c r="AH6" s="407" t="s">
        <v>10</v>
      </c>
      <c r="AI6" s="408" t="s">
        <v>11</v>
      </c>
      <c r="AJ6" s="407" t="s">
        <v>12</v>
      </c>
      <c r="AK6" s="408" t="s">
        <v>13</v>
      </c>
      <c r="AL6" s="407" t="s">
        <v>14</v>
      </c>
    </row>
    <row r="7" spans="1:39" ht="15" customHeight="1">
      <c r="A7" s="678" t="s">
        <v>16</v>
      </c>
      <c r="B7" s="644" t="s">
        <v>1022</v>
      </c>
      <c r="C7" s="680" t="s">
        <v>235</v>
      </c>
      <c r="D7" s="682" t="s">
        <v>1023</v>
      </c>
      <c r="E7" s="768">
        <v>458</v>
      </c>
      <c r="F7" s="684">
        <v>10</v>
      </c>
      <c r="G7" s="649">
        <f t="shared" ref="G7:M43" ca="1" si="1">T7</f>
        <v>85762.997998741732</v>
      </c>
      <c r="H7" s="649">
        <f t="shared" ca="1" si="1"/>
        <v>90074.704698659552</v>
      </c>
      <c r="I7" s="649">
        <f t="shared" ca="1" si="1"/>
        <v>94942.45852</v>
      </c>
      <c r="J7" s="649">
        <f t="shared" ca="1" si="1"/>
        <v>99812.598428617086</v>
      </c>
      <c r="K7" s="649">
        <f t="shared" ca="1" si="1"/>
        <v>104910.61486582208</v>
      </c>
      <c r="L7" s="649">
        <f t="shared" ca="1" si="1"/>
        <v>111295.0748</v>
      </c>
      <c r="M7" s="649">
        <f t="shared" ca="1" si="1"/>
        <v>117677.73235787662</v>
      </c>
      <c r="N7" s="9"/>
      <c r="P7" s="650" t="str">
        <f t="shared" ref="P7:P60" si="2">B7</f>
        <v>59495C</v>
      </c>
      <c r="Q7" s="651" t="s">
        <v>826</v>
      </c>
      <c r="R7" s="650" t="str">
        <f t="shared" ref="R7:R60" si="3">D7</f>
        <v>311 Service Center Analyst</v>
      </c>
      <c r="S7" s="651" t="str">
        <f t="shared" ref="S7:S60" si="4">C7</f>
        <v>51</v>
      </c>
      <c r="T7" s="394" cm="1">
        <f t="array" aca="1" ref="T7" ca="1">IF($Q7="Y",VLOOKUP($P7,INDIRECT($Q$3),T$5,0)*INDIRECT($P$2),VLOOKUP($P7,INDIRECT($Q$3),T$5,0))*$Q$4</f>
        <v>85762.997998741732</v>
      </c>
      <c r="U7" s="394" cm="1">
        <f t="array" aca="1" ref="U7" ca="1">IF($Q7="Y",VLOOKUP($P7,INDIRECT($Q$3),U$5,0)*INDIRECT($P$2),VLOOKUP($P7,INDIRECT($Q$3),U$5,0))*$Q$4</f>
        <v>90074.704698659552</v>
      </c>
      <c r="V7" s="394" cm="1">
        <f t="array" aca="1" ref="V7" ca="1">IF($Q7="Y",VLOOKUP($P7,INDIRECT($Q$3),V$5,0)*INDIRECT($P$2),VLOOKUP($P7,INDIRECT($Q$3),V$5,0))*$Q$4</f>
        <v>94942.45852</v>
      </c>
      <c r="W7" s="394" cm="1">
        <f t="array" aca="1" ref="W7" ca="1">IF($Q7="Y",VLOOKUP($P7,INDIRECT($Q$3),W$5,0)*INDIRECT($P$2),VLOOKUP($P7,INDIRECT($Q$3),W$5,0))*$Q$4</f>
        <v>99812.598428617086</v>
      </c>
      <c r="X7" s="394" cm="1">
        <f t="array" aca="1" ref="X7" ca="1">IF($Q7="Y",VLOOKUP($P7,INDIRECT($Q$3),X$5,0)*INDIRECT($P$2),VLOOKUP($P7,INDIRECT($Q$3),X$5,0))*$Q$4</f>
        <v>104910.61486582208</v>
      </c>
      <c r="Y7" s="394" cm="1">
        <f t="array" aca="1" ref="Y7" ca="1">IF($Q7="Y",VLOOKUP($P7,INDIRECT($Q$3),Y$5,0)*INDIRECT($P$2),VLOOKUP($P7,INDIRECT($Q$3),Y$5,0))*$Q$4</f>
        <v>111295.0748</v>
      </c>
      <c r="Z7" s="394" cm="1">
        <f t="array" aca="1" ref="Z7" ca="1">IF($Q7="Y",VLOOKUP($P7,INDIRECT($Q$3),Z$5,0)*INDIRECT($P$2),VLOOKUP($P7,INDIRECT($Q$3),Z$5,0))*$Q$4</f>
        <v>117677.73235787662</v>
      </c>
      <c r="AA7" s="653" t="str">
        <f t="shared" ref="AA7:AA60" si="5">B7</f>
        <v>59495C</v>
      </c>
      <c r="AB7" s="653" t="str">
        <f t="shared" ref="AB7:AB60" si="6">Q7</f>
        <v>Y</v>
      </c>
      <c r="AC7" s="654" t="str">
        <f t="shared" ref="AC7:AC53" si="7">D7</f>
        <v>311 Service Center Analyst</v>
      </c>
      <c r="AD7" s="653" t="str">
        <f t="shared" ref="AD7:AD60" si="8">C7</f>
        <v>51</v>
      </c>
      <c r="AE7" s="655" t="str">
        <f t="shared" ref="AE7:AE60" si="9">LEFT(A7,1)</f>
        <v>E</v>
      </c>
      <c r="AF7" s="656">
        <f t="shared" ref="AF7:AL38" ca="1" si="10">IF($AE7="N",ROUND(T7,3),IF($AE7="E",ROUNDUP(T7/2080,3),"check"))</f>
        <v>41.232999999999997</v>
      </c>
      <c r="AG7" s="656">
        <f t="shared" ca="1" si="10"/>
        <v>43.305999999999997</v>
      </c>
      <c r="AH7" s="656">
        <f t="shared" ca="1" si="10"/>
        <v>45.646000000000001</v>
      </c>
      <c r="AI7" s="656">
        <f t="shared" ca="1" si="10"/>
        <v>47.986999999999995</v>
      </c>
      <c r="AJ7" s="656">
        <f t="shared" ca="1" si="10"/>
        <v>50.437999999999995</v>
      </c>
      <c r="AK7" s="656">
        <f t="shared" ca="1" si="10"/>
        <v>53.507999999999996</v>
      </c>
      <c r="AL7" s="656">
        <f t="shared" ca="1" si="10"/>
        <v>56.576000000000001</v>
      </c>
    </row>
    <row r="8" spans="1:39" ht="15" customHeight="1">
      <c r="A8" s="377" t="s">
        <v>91</v>
      </c>
      <c r="B8" s="377" t="s">
        <v>253</v>
      </c>
      <c r="C8" s="377" t="s">
        <v>254</v>
      </c>
      <c r="D8" s="276" t="s">
        <v>255</v>
      </c>
      <c r="E8" s="277">
        <v>358</v>
      </c>
      <c r="F8" s="278">
        <v>7</v>
      </c>
      <c r="G8" s="380">
        <f t="shared" ca="1" si="1"/>
        <v>31.621338518781425</v>
      </c>
      <c r="H8" s="380">
        <f t="shared" ca="1" si="1"/>
        <v>33.451557232106218</v>
      </c>
      <c r="I8" s="380">
        <f t="shared" ca="1" si="1"/>
        <v>35.177684432908009</v>
      </c>
      <c r="J8" s="380">
        <f t="shared" ca="1" si="1"/>
        <v>37.143105683525086</v>
      </c>
      <c r="K8" s="380">
        <f t="shared" ca="1" si="1"/>
        <v>39.15084112587779</v>
      </c>
      <c r="L8" s="380">
        <f t="shared" ca="1" si="1"/>
        <v>41.53502696367164</v>
      </c>
      <c r="M8" s="380">
        <f t="shared" ca="1" si="1"/>
        <v>43.91921280146547</v>
      </c>
      <c r="N8" s="380" t="s">
        <v>633</v>
      </c>
      <c r="O8" s="441"/>
      <c r="P8" s="451" t="str">
        <f t="shared" si="2"/>
        <v>00003C</v>
      </c>
      <c r="Q8" s="452" t="s">
        <v>826</v>
      </c>
      <c r="R8" s="451" t="str">
        <f t="shared" si="3"/>
        <v>311 Training Coordinator</v>
      </c>
      <c r="S8" s="452" t="str">
        <f t="shared" si="4"/>
        <v>16</v>
      </c>
      <c r="T8" s="394" cm="1">
        <f t="array" aca="1" ref="T8" ca="1">IF($Q8="Y",VLOOKUP($P8,INDIRECT($Q$3),T$5,0)*INDIRECT($P$2),VLOOKUP($P8,INDIRECT($Q$3),T$5,0))*$Q$4</f>
        <v>31.621338518781425</v>
      </c>
      <c r="U8" s="394" cm="1">
        <f t="array" aca="1" ref="U8" ca="1">IF($Q8="Y",VLOOKUP($P8,INDIRECT($Q$3),U$5,0)*INDIRECT($P$2),VLOOKUP($P8,INDIRECT($Q$3),U$5,0))*$Q$4</f>
        <v>33.451557232106218</v>
      </c>
      <c r="V8" s="394" cm="1">
        <f t="array" aca="1" ref="V8" ca="1">IF($Q8="Y",VLOOKUP($P8,INDIRECT($Q$3),V$5,0)*INDIRECT($P$2),VLOOKUP($P8,INDIRECT($Q$3),V$5,0))*$Q$4</f>
        <v>35.177684432908009</v>
      </c>
      <c r="W8" s="394" cm="1">
        <f t="array" aca="1" ref="W8" ca="1">IF($Q8="Y",VLOOKUP($P8,INDIRECT($Q$3),W$5,0)*INDIRECT($P$2),VLOOKUP($P8,INDIRECT($Q$3),W$5,0))*$Q$4</f>
        <v>37.143105683525086</v>
      </c>
      <c r="X8" s="394" cm="1">
        <f t="array" aca="1" ref="X8" ca="1">IF($Q8="Y",VLOOKUP($P8,INDIRECT($Q$3),X$5,0)*INDIRECT($P$2),VLOOKUP($P8,INDIRECT($Q$3),X$5,0))*$Q$4</f>
        <v>39.15084112587779</v>
      </c>
      <c r="Y8" s="394" cm="1">
        <f t="array" aca="1" ref="Y8" ca="1">IF($Q8="Y",VLOOKUP($P8,INDIRECT($Q$3),Y$5,0)*INDIRECT($P$2),VLOOKUP($P8,INDIRECT($Q$3),Y$5,0))*$Q$4</f>
        <v>41.53502696367164</v>
      </c>
      <c r="Z8" s="394" cm="1">
        <f t="array" aca="1" ref="Z8" ca="1">IF($Q8="Y",VLOOKUP($P8,INDIRECT($Q$3),Z$5,0)*INDIRECT($P$2),VLOOKUP($P8,INDIRECT($Q$3),Z$5,0))*$Q$4</f>
        <v>43.91921280146547</v>
      </c>
      <c r="AA8" s="452" t="str">
        <f t="shared" si="5"/>
        <v>00003C</v>
      </c>
      <c r="AB8" s="452" t="str">
        <f t="shared" si="6"/>
        <v>Y</v>
      </c>
      <c r="AC8" s="454" t="str">
        <f t="shared" si="7"/>
        <v>311 Training Coordinator</v>
      </c>
      <c r="AD8" s="452" t="str">
        <f t="shared" si="8"/>
        <v>16</v>
      </c>
      <c r="AE8" s="455" t="str">
        <f t="shared" si="9"/>
        <v>N</v>
      </c>
      <c r="AF8" s="453">
        <f t="shared" ca="1" si="10"/>
        <v>31.620999999999999</v>
      </c>
      <c r="AG8" s="453">
        <f t="shared" ca="1" si="10"/>
        <v>33.451999999999998</v>
      </c>
      <c r="AH8" s="453">
        <f t="shared" ca="1" si="10"/>
        <v>35.177999999999997</v>
      </c>
      <c r="AI8" s="453">
        <f t="shared" ca="1" si="10"/>
        <v>37.143000000000001</v>
      </c>
      <c r="AJ8" s="453">
        <f t="shared" ca="1" si="10"/>
        <v>39.151000000000003</v>
      </c>
      <c r="AK8" s="453">
        <f t="shared" ca="1" si="10"/>
        <v>41.534999999999997</v>
      </c>
      <c r="AL8" s="453">
        <f t="shared" ca="1" si="10"/>
        <v>43.918999999999997</v>
      </c>
      <c r="AM8"/>
    </row>
    <row r="9" spans="1:39" ht="15" customHeight="1">
      <c r="A9" s="272" t="s">
        <v>91</v>
      </c>
      <c r="B9" s="272" t="s">
        <v>1049</v>
      </c>
      <c r="C9" s="272" t="s">
        <v>856</v>
      </c>
      <c r="D9" s="260" t="s">
        <v>1048</v>
      </c>
      <c r="E9" s="265">
        <v>368</v>
      </c>
      <c r="F9" s="262">
        <v>8</v>
      </c>
      <c r="G9" s="285">
        <f t="shared" si="1"/>
        <v>33.079495781932678</v>
      </c>
      <c r="H9" s="285">
        <f t="shared" si="1"/>
        <v>34.893119440925126</v>
      </c>
      <c r="I9" s="285">
        <f t="shared" si="1"/>
        <v>36.705180977902913</v>
      </c>
      <c r="J9" s="285">
        <f t="shared" si="1"/>
        <v>38.62815317791987</v>
      </c>
      <c r="K9" s="285">
        <f t="shared" si="1"/>
        <v>40.682343627166233</v>
      </c>
      <c r="L9" s="285">
        <f t="shared" si="1"/>
        <v>43.231913272420826</v>
      </c>
      <c r="M9" s="285">
        <f t="shared" si="1"/>
        <v>45.781482917675376</v>
      </c>
      <c r="N9" s="285"/>
      <c r="P9" s="409" t="str">
        <f t="shared" si="2"/>
        <v>59498C</v>
      </c>
      <c r="Q9" s="397" t="s">
        <v>826</v>
      </c>
      <c r="R9" s="409" t="str">
        <f t="shared" si="3"/>
        <v>911 Program Coordinator</v>
      </c>
      <c r="S9" s="397" t="str">
        <f t="shared" si="4"/>
        <v>90</v>
      </c>
      <c r="T9" s="797">
        <v>33.079495781932678</v>
      </c>
      <c r="U9" s="797">
        <v>34.893119440925126</v>
      </c>
      <c r="V9" s="797">
        <v>36.705180977902913</v>
      </c>
      <c r="W9" s="797">
        <v>38.62815317791987</v>
      </c>
      <c r="X9" s="797">
        <v>40.682343627166233</v>
      </c>
      <c r="Y9" s="797">
        <v>43.231913272420826</v>
      </c>
      <c r="Z9" s="797">
        <v>45.781482917675376</v>
      </c>
      <c r="AA9" s="406" t="str">
        <f t="shared" si="5"/>
        <v>59498C</v>
      </c>
      <c r="AB9" s="406" t="str">
        <f t="shared" si="6"/>
        <v>Y</v>
      </c>
      <c r="AC9" s="412" t="str">
        <f t="shared" si="7"/>
        <v>911 Program Coordinator</v>
      </c>
      <c r="AD9" s="406" t="str">
        <f t="shared" si="8"/>
        <v>90</v>
      </c>
      <c r="AE9" s="398" t="str">
        <f t="shared" si="9"/>
        <v>N</v>
      </c>
      <c r="AF9" s="463">
        <f t="shared" si="10"/>
        <v>33.079000000000001</v>
      </c>
      <c r="AG9" s="403">
        <f t="shared" si="10"/>
        <v>34.893000000000001</v>
      </c>
      <c r="AH9" s="403">
        <f t="shared" si="10"/>
        <v>36.704999999999998</v>
      </c>
      <c r="AI9" s="403">
        <f t="shared" si="10"/>
        <v>38.628</v>
      </c>
      <c r="AJ9" s="463">
        <f t="shared" si="10"/>
        <v>40.682000000000002</v>
      </c>
      <c r="AK9" s="403">
        <f t="shared" si="10"/>
        <v>43.231999999999999</v>
      </c>
      <c r="AL9" s="403">
        <f t="shared" si="10"/>
        <v>45.780999999999999</v>
      </c>
      <c r="AM9"/>
    </row>
    <row r="10" spans="1:39" ht="15" customHeight="1">
      <c r="A10" s="259" t="s">
        <v>16</v>
      </c>
      <c r="B10" s="259" t="s">
        <v>437</v>
      </c>
      <c r="C10" s="259">
        <v>29</v>
      </c>
      <c r="D10" s="260" t="s">
        <v>420</v>
      </c>
      <c r="E10" s="770">
        <v>365</v>
      </c>
      <c r="F10" s="262">
        <v>8</v>
      </c>
      <c r="G10" s="285">
        <f t="shared" ca="1" si="1"/>
        <v>70186.267087358239</v>
      </c>
      <c r="H10" s="285">
        <f t="shared" ca="1" si="1"/>
        <v>74036.585429033134</v>
      </c>
      <c r="I10" s="285">
        <f t="shared" ca="1" si="1"/>
        <v>77883.65455691758</v>
      </c>
      <c r="J10" s="285">
        <f t="shared" ca="1" si="1"/>
        <v>81961.41786392346</v>
      </c>
      <c r="K10" s="285">
        <f t="shared" ca="1" si="1"/>
        <v>86318.613556907498</v>
      </c>
      <c r="L10" s="285">
        <f t="shared" ca="1" si="1"/>
        <v>91726.828053121266</v>
      </c>
      <c r="M10" s="285">
        <f t="shared" ca="1" si="1"/>
        <v>97135.042549335034</v>
      </c>
      <c r="N10" s="285"/>
      <c r="P10" s="409" t="str">
        <f t="shared" si="2"/>
        <v>00027C</v>
      </c>
      <c r="Q10" s="397" t="s">
        <v>826</v>
      </c>
      <c r="R10" s="409" t="str">
        <f t="shared" si="3"/>
        <v>911 Training and Quality Assurance Specialist</v>
      </c>
      <c r="S10" s="397">
        <f t="shared" si="4"/>
        <v>29</v>
      </c>
      <c r="T10" s="394" cm="1">
        <f t="array" aca="1" ref="T10" ca="1">IF($Q10="Y",VLOOKUP($P10,INDIRECT($Q$3),T$5,0)*INDIRECT($P$2),VLOOKUP($P10,INDIRECT($Q$3),T$5,0))*$Q$4</f>
        <v>70186.267087358239</v>
      </c>
      <c r="U10" s="394" cm="1">
        <f t="array" aca="1" ref="U10" ca="1">IF($Q10="Y",VLOOKUP($P10,INDIRECT($Q$3),U$5,0)*INDIRECT($P$2),VLOOKUP($P10,INDIRECT($Q$3),U$5,0))*$Q$4</f>
        <v>74036.585429033134</v>
      </c>
      <c r="V10" s="394" cm="1">
        <f t="array" aca="1" ref="V10" ca="1">IF($Q10="Y",VLOOKUP($P10,INDIRECT($Q$3),V$5,0)*INDIRECT($P$2),VLOOKUP($P10,INDIRECT($Q$3),V$5,0))*$Q$4</f>
        <v>77883.65455691758</v>
      </c>
      <c r="W10" s="394" cm="1">
        <f t="array" aca="1" ref="W10" ca="1">IF($Q10="Y",VLOOKUP($P10,INDIRECT($Q$3),W$5,0)*INDIRECT($P$2),VLOOKUP($P10,INDIRECT($Q$3),W$5,0))*$Q$4</f>
        <v>81961.41786392346</v>
      </c>
      <c r="X10" s="394" cm="1">
        <f t="array" aca="1" ref="X10" ca="1">IF($Q10="Y",VLOOKUP($P10,INDIRECT($Q$3),X$5,0)*INDIRECT($P$2),VLOOKUP($P10,INDIRECT($Q$3),X$5,0))*$Q$4</f>
        <v>86318.613556907498</v>
      </c>
      <c r="Y10" s="394" cm="1">
        <f t="array" aca="1" ref="Y10" ca="1">IF($Q10="Y",VLOOKUP($P10,INDIRECT($Q$3),Y$5,0)*INDIRECT($P$2),VLOOKUP($P10,INDIRECT($Q$3),Y$5,0))*$Q$4</f>
        <v>91726.828053121266</v>
      </c>
      <c r="Z10" s="394" cm="1">
        <f t="array" aca="1" ref="Z10" ca="1">IF($Q10="Y",VLOOKUP($P10,INDIRECT($Q$3),Z$5,0)*INDIRECT($P$2),VLOOKUP($P10,INDIRECT($Q$3),Z$5,0))*$Q$4</f>
        <v>97135.042549335034</v>
      </c>
      <c r="AA10" s="406" t="str">
        <f t="shared" si="5"/>
        <v>00027C</v>
      </c>
      <c r="AB10" s="406" t="str">
        <f t="shared" si="6"/>
        <v>Y</v>
      </c>
      <c r="AC10" s="412" t="str">
        <f t="shared" si="7"/>
        <v>911 Training and Quality Assurance Specialist</v>
      </c>
      <c r="AD10" s="406">
        <f t="shared" si="8"/>
        <v>29</v>
      </c>
      <c r="AE10" s="398" t="str">
        <f t="shared" si="9"/>
        <v>E</v>
      </c>
      <c r="AF10" s="403">
        <f t="shared" ca="1" si="10"/>
        <v>33.744</v>
      </c>
      <c r="AG10" s="403">
        <f t="shared" ca="1" si="10"/>
        <v>35.594999999999999</v>
      </c>
      <c r="AH10" s="403">
        <f t="shared" ca="1" si="10"/>
        <v>37.445</v>
      </c>
      <c r="AI10" s="403">
        <f t="shared" ca="1" si="10"/>
        <v>39.405000000000001</v>
      </c>
      <c r="AJ10" s="403">
        <f t="shared" ca="1" si="10"/>
        <v>41.5</v>
      </c>
      <c r="AK10" s="403">
        <f t="shared" ca="1" si="10"/>
        <v>44.099999999999994</v>
      </c>
      <c r="AL10" s="403">
        <f t="shared" ca="1" si="10"/>
        <v>46.699999999999996</v>
      </c>
      <c r="AM10"/>
    </row>
    <row r="11" spans="1:39" ht="15" customHeight="1">
      <c r="A11" s="259" t="s">
        <v>91</v>
      </c>
      <c r="B11" s="259" t="s">
        <v>256</v>
      </c>
      <c r="C11" s="259" t="s">
        <v>257</v>
      </c>
      <c r="D11" s="260" t="s">
        <v>258</v>
      </c>
      <c r="E11" s="265">
        <v>363</v>
      </c>
      <c r="F11" s="262">
        <v>8</v>
      </c>
      <c r="G11" s="285">
        <f t="shared" ca="1" si="1"/>
        <v>32.051619496302166</v>
      </c>
      <c r="H11" s="285">
        <f t="shared" ca="1" si="1"/>
        <v>33.66997790346511</v>
      </c>
      <c r="I11" s="285">
        <f t="shared" ca="1" si="1"/>
        <v>35.482039440442911</v>
      </c>
      <c r="J11" s="285">
        <f t="shared" ca="1" si="1"/>
        <v>37.361272224050062</v>
      </c>
      <c r="K11" s="285">
        <f t="shared" ca="1" si="1"/>
        <v>39.327983840476819</v>
      </c>
      <c r="L11" s="285">
        <f t="shared" ca="1" si="1"/>
        <v>41.716708030372359</v>
      </c>
      <c r="M11" s="285">
        <f t="shared" ca="1" si="1"/>
        <v>44.1054322202679</v>
      </c>
      <c r="N11" s="285"/>
      <c r="P11" s="409" t="str">
        <f t="shared" si="2"/>
        <v>00180C</v>
      </c>
      <c r="Q11" s="397" t="s">
        <v>826</v>
      </c>
      <c r="R11" s="409" t="str">
        <f t="shared" si="3"/>
        <v xml:space="preserve">Accountant I </v>
      </c>
      <c r="S11" s="397" t="str">
        <f t="shared" si="4"/>
        <v>25</v>
      </c>
      <c r="T11" s="394" cm="1">
        <f t="array" aca="1" ref="T11" ca="1">IF($Q11="Y",VLOOKUP($P11,INDIRECT($Q$3),T$5,0)*INDIRECT($P$2),VLOOKUP($P11,INDIRECT($Q$3),T$5,0))*$Q$4</f>
        <v>32.051619496302166</v>
      </c>
      <c r="U11" s="394" cm="1">
        <f t="array" aca="1" ref="U11" ca="1">IF($Q11="Y",VLOOKUP($P11,INDIRECT($Q$3),U$5,0)*INDIRECT($P$2),VLOOKUP($P11,INDIRECT($Q$3),U$5,0))*$Q$4</f>
        <v>33.66997790346511</v>
      </c>
      <c r="V11" s="394" cm="1">
        <f t="array" aca="1" ref="V11" ca="1">IF($Q11="Y",VLOOKUP($P11,INDIRECT($Q$3),V$5,0)*INDIRECT($P$2),VLOOKUP($P11,INDIRECT($Q$3),V$5,0))*$Q$4</f>
        <v>35.482039440442911</v>
      </c>
      <c r="W11" s="394" cm="1">
        <f t="array" aca="1" ref="W11" ca="1">IF($Q11="Y",VLOOKUP($P11,INDIRECT($Q$3),W$5,0)*INDIRECT($P$2),VLOOKUP($P11,INDIRECT($Q$3),W$5,0))*$Q$4</f>
        <v>37.361272224050062</v>
      </c>
      <c r="X11" s="394" cm="1">
        <f t="array" aca="1" ref="X11" ca="1">IF($Q11="Y",VLOOKUP($P11,INDIRECT($Q$3),X$5,0)*INDIRECT($P$2),VLOOKUP($P11,INDIRECT($Q$3),X$5,0))*$Q$4</f>
        <v>39.327983840476819</v>
      </c>
      <c r="Y11" s="394" cm="1">
        <f t="array" aca="1" ref="Y11" ca="1">IF($Q11="Y",VLOOKUP($P11,INDIRECT($Q$3),Y$5,0)*INDIRECT($P$2),VLOOKUP($P11,INDIRECT($Q$3),Y$5,0))*$Q$4</f>
        <v>41.716708030372359</v>
      </c>
      <c r="Z11" s="394" cm="1">
        <f t="array" aca="1" ref="Z11" ca="1">IF($Q11="Y",VLOOKUP($P11,INDIRECT($Q$3),Z$5,0)*INDIRECT($P$2),VLOOKUP($P11,INDIRECT($Q$3),Z$5,0))*$Q$4</f>
        <v>44.1054322202679</v>
      </c>
      <c r="AA11" s="406" t="str">
        <f t="shared" si="5"/>
        <v>00180C</v>
      </c>
      <c r="AB11" s="406" t="str">
        <f t="shared" si="6"/>
        <v>Y</v>
      </c>
      <c r="AC11" s="412" t="str">
        <f t="shared" si="7"/>
        <v xml:space="preserve">Accountant I </v>
      </c>
      <c r="AD11" s="406" t="str">
        <f t="shared" si="8"/>
        <v>25</v>
      </c>
      <c r="AE11" s="398" t="str">
        <f t="shared" si="9"/>
        <v>N</v>
      </c>
      <c r="AF11" s="403">
        <f t="shared" ca="1" si="10"/>
        <v>32.052</v>
      </c>
      <c r="AG11" s="403">
        <f t="shared" ca="1" si="10"/>
        <v>33.67</v>
      </c>
      <c r="AH11" s="403">
        <f t="shared" ca="1" si="10"/>
        <v>35.481999999999999</v>
      </c>
      <c r="AI11" s="403">
        <f t="shared" ca="1" si="10"/>
        <v>37.360999999999997</v>
      </c>
      <c r="AJ11" s="403">
        <f t="shared" ca="1" si="10"/>
        <v>39.328000000000003</v>
      </c>
      <c r="AK11" s="403">
        <f t="shared" ca="1" si="10"/>
        <v>41.716999999999999</v>
      </c>
      <c r="AL11" s="403">
        <f t="shared" ca="1" si="10"/>
        <v>44.104999999999997</v>
      </c>
      <c r="AM11"/>
    </row>
    <row r="12" spans="1:39" ht="15" customHeight="1">
      <c r="A12" s="259" t="s">
        <v>16</v>
      </c>
      <c r="B12" s="259" t="s">
        <v>17</v>
      </c>
      <c r="C12" s="259">
        <v>40</v>
      </c>
      <c r="D12" s="260" t="s">
        <v>18</v>
      </c>
      <c r="E12" s="265">
        <v>420</v>
      </c>
      <c r="F12" s="262">
        <v>9</v>
      </c>
      <c r="G12" s="285">
        <f t="shared" ca="1" si="1"/>
        <v>75706.681317320807</v>
      </c>
      <c r="H12" s="285">
        <f t="shared" ca="1" si="1"/>
        <v>79735.706417470064</v>
      </c>
      <c r="I12" s="285">
        <f t="shared" ca="1" si="1"/>
        <v>84187.129310376928</v>
      </c>
      <c r="J12" s="285">
        <f t="shared" ca="1" si="1"/>
        <v>88778.268396272804</v>
      </c>
      <c r="K12" s="285">
        <f t="shared" ca="1" si="1"/>
        <v>93457.136254510653</v>
      </c>
      <c r="L12" s="285">
        <f t="shared" ca="1" si="1"/>
        <v>99048.229691734217</v>
      </c>
      <c r="M12" s="285">
        <f t="shared" ca="1" si="1"/>
        <v>104639.3231289579</v>
      </c>
      <c r="N12" s="285"/>
      <c r="P12" s="409" t="str">
        <f t="shared" si="2"/>
        <v>00220C</v>
      </c>
      <c r="Q12" s="397" t="s">
        <v>826</v>
      </c>
      <c r="R12" s="409" t="str">
        <f t="shared" si="3"/>
        <v xml:space="preserve">Accountant II </v>
      </c>
      <c r="S12" s="397">
        <f t="shared" si="4"/>
        <v>40</v>
      </c>
      <c r="T12" s="394" cm="1">
        <f t="array" aca="1" ref="T12" ca="1">IF($Q12="Y",VLOOKUP($P12,INDIRECT($Q$3),T$5,0)*INDIRECT($P$2),VLOOKUP($P12,INDIRECT($Q$3),T$5,0))*$Q$4</f>
        <v>75706.681317320807</v>
      </c>
      <c r="U12" s="394" cm="1">
        <f t="array" aca="1" ref="U12" ca="1">IF($Q12="Y",VLOOKUP($P12,INDIRECT($Q$3),U$5,0)*INDIRECT($P$2),VLOOKUP($P12,INDIRECT($Q$3),U$5,0))*$Q$4</f>
        <v>79735.706417470064</v>
      </c>
      <c r="V12" s="394" cm="1">
        <f t="array" aca="1" ref="V12" ca="1">IF($Q12="Y",VLOOKUP($P12,INDIRECT($Q$3),V$5,0)*INDIRECT($P$2),VLOOKUP($P12,INDIRECT($Q$3),V$5,0))*$Q$4</f>
        <v>84187.129310376928</v>
      </c>
      <c r="W12" s="394" cm="1">
        <f t="array" aca="1" ref="W12" ca="1">IF($Q12="Y",VLOOKUP($P12,INDIRECT($Q$3),W$5,0)*INDIRECT($P$2),VLOOKUP($P12,INDIRECT($Q$3),W$5,0))*$Q$4</f>
        <v>88778.268396272804</v>
      </c>
      <c r="X12" s="394" cm="1">
        <f t="array" aca="1" ref="X12" ca="1">IF($Q12="Y",VLOOKUP($P12,INDIRECT($Q$3),X$5,0)*INDIRECT($P$2),VLOOKUP($P12,INDIRECT($Q$3),X$5,0))*$Q$4</f>
        <v>93457.136254510653</v>
      </c>
      <c r="Y12" s="394" cm="1">
        <f t="array" aca="1" ref="Y12" ca="1">IF($Q12="Y",VLOOKUP($P12,INDIRECT($Q$3),Y$5,0)*INDIRECT($P$2),VLOOKUP($P12,INDIRECT($Q$3),Y$5,0))*$Q$4</f>
        <v>99048.229691734217</v>
      </c>
      <c r="Z12" s="394" cm="1">
        <f t="array" aca="1" ref="Z12" ca="1">IF($Q12="Y",VLOOKUP($P12,INDIRECT($Q$3),Z$5,0)*INDIRECT($P$2),VLOOKUP($P12,INDIRECT($Q$3),Z$5,0))*$Q$4</f>
        <v>104639.3231289579</v>
      </c>
      <c r="AA12" s="406" t="str">
        <f t="shared" si="5"/>
        <v>00220C</v>
      </c>
      <c r="AB12" s="406" t="str">
        <f t="shared" si="6"/>
        <v>Y</v>
      </c>
      <c r="AC12" s="412" t="str">
        <f t="shared" si="7"/>
        <v xml:space="preserve">Accountant II </v>
      </c>
      <c r="AD12" s="406">
        <f t="shared" si="8"/>
        <v>40</v>
      </c>
      <c r="AE12" s="398" t="str">
        <f t="shared" si="9"/>
        <v>E</v>
      </c>
      <c r="AF12" s="403">
        <f t="shared" ca="1" si="10"/>
        <v>36.397999999999996</v>
      </c>
      <c r="AG12" s="403">
        <f t="shared" ca="1" si="10"/>
        <v>38.335000000000001</v>
      </c>
      <c r="AH12" s="403">
        <f t="shared" ca="1" si="10"/>
        <v>40.474999999999994</v>
      </c>
      <c r="AI12" s="403">
        <f t="shared" ca="1" si="10"/>
        <v>42.681999999999995</v>
      </c>
      <c r="AJ12" s="403">
        <f t="shared" ca="1" si="10"/>
        <v>44.931999999999995</v>
      </c>
      <c r="AK12" s="403">
        <f t="shared" ca="1" si="10"/>
        <v>47.62</v>
      </c>
      <c r="AL12" s="403">
        <f t="shared" ca="1" si="10"/>
        <v>50.308</v>
      </c>
      <c r="AM12"/>
    </row>
    <row r="13" spans="1:39" ht="15" customHeight="1">
      <c r="A13" s="256" t="s">
        <v>16</v>
      </c>
      <c r="B13" s="256" t="s">
        <v>436</v>
      </c>
      <c r="C13" s="256">
        <v>35</v>
      </c>
      <c r="D13" s="276" t="s">
        <v>431</v>
      </c>
      <c r="E13" s="277">
        <v>378</v>
      </c>
      <c r="F13" s="278">
        <v>8</v>
      </c>
      <c r="G13" s="380">
        <f t="shared" ca="1" si="1"/>
        <v>70186.267087358239</v>
      </c>
      <c r="H13" s="380">
        <f t="shared" ca="1" si="1"/>
        <v>74036.585429033134</v>
      </c>
      <c r="I13" s="380">
        <f t="shared" ca="1" si="1"/>
        <v>77883.65455691758</v>
      </c>
      <c r="J13" s="380">
        <f t="shared" ca="1" si="1"/>
        <v>81961.41786392346</v>
      </c>
      <c r="K13" s="380">
        <f t="shared" ca="1" si="1"/>
        <v>86318.613556907498</v>
      </c>
      <c r="L13" s="380">
        <f t="shared" ca="1" si="1"/>
        <v>92269.962590909112</v>
      </c>
      <c r="M13" s="380">
        <f t="shared" ca="1" si="1"/>
        <v>98221.31162491077</v>
      </c>
      <c r="N13" s="380" t="s">
        <v>633</v>
      </c>
      <c r="O13" s="441"/>
      <c r="P13" s="451" t="str">
        <f t="shared" si="2"/>
        <v>00005C</v>
      </c>
      <c r="Q13" s="452" t="s">
        <v>826</v>
      </c>
      <c r="R13" s="451" t="str">
        <f t="shared" si="3"/>
        <v>ADA Language Access Specialist</v>
      </c>
      <c r="S13" s="452">
        <f t="shared" si="4"/>
        <v>35</v>
      </c>
      <c r="T13" s="394" cm="1">
        <f t="array" aca="1" ref="T13" ca="1">IF($Q13="Y",VLOOKUP($P13,INDIRECT($Q$3),T$5,0)*INDIRECT($P$2),VLOOKUP($P13,INDIRECT($Q$3),T$5,0))*$Q$4</f>
        <v>70186.267087358239</v>
      </c>
      <c r="U13" s="394" cm="1">
        <f t="array" aca="1" ref="U13" ca="1">IF($Q13="Y",VLOOKUP($P13,INDIRECT($Q$3),U$5,0)*INDIRECT($P$2),VLOOKUP($P13,INDIRECT($Q$3),U$5,0))*$Q$4</f>
        <v>74036.585429033134</v>
      </c>
      <c r="V13" s="394" cm="1">
        <f t="array" aca="1" ref="V13" ca="1">IF($Q13="Y",VLOOKUP($P13,INDIRECT($Q$3),V$5,0)*INDIRECT($P$2),VLOOKUP($P13,INDIRECT($Q$3),V$5,0))*$Q$4</f>
        <v>77883.65455691758</v>
      </c>
      <c r="W13" s="394" cm="1">
        <f t="array" aca="1" ref="W13" ca="1">IF($Q13="Y",VLOOKUP($P13,INDIRECT($Q$3),W$5,0)*INDIRECT($P$2),VLOOKUP($P13,INDIRECT($Q$3),W$5,0))*$Q$4</f>
        <v>81961.41786392346</v>
      </c>
      <c r="X13" s="394" cm="1">
        <f t="array" aca="1" ref="X13" ca="1">IF($Q13="Y",VLOOKUP($P13,INDIRECT($Q$3),X$5,0)*INDIRECT($P$2),VLOOKUP($P13,INDIRECT($Q$3),X$5,0))*$Q$4</f>
        <v>86318.613556907498</v>
      </c>
      <c r="Y13" s="394" cm="1">
        <f t="array" aca="1" ref="Y13" ca="1">IF($Q13="Y",VLOOKUP($P13,INDIRECT($Q$3),Y$5,0)*INDIRECT($P$2),VLOOKUP($P13,INDIRECT($Q$3),Y$5,0))*$Q$4</f>
        <v>92269.962590909112</v>
      </c>
      <c r="Z13" s="394" cm="1">
        <f t="array" aca="1" ref="Z13" ca="1">IF($Q13="Y",VLOOKUP($P13,INDIRECT($Q$3),Z$5,0)*INDIRECT($P$2),VLOOKUP($P13,INDIRECT($Q$3),Z$5,0))*$Q$4</f>
        <v>98221.31162491077</v>
      </c>
      <c r="AA13" s="452" t="str">
        <f t="shared" si="5"/>
        <v>00005C</v>
      </c>
      <c r="AB13" s="452" t="str">
        <f t="shared" si="6"/>
        <v>Y</v>
      </c>
      <c r="AC13" s="454" t="str">
        <f t="shared" si="7"/>
        <v>ADA Language Access Specialist</v>
      </c>
      <c r="AD13" s="452">
        <f t="shared" si="8"/>
        <v>35</v>
      </c>
      <c r="AE13" s="455" t="str">
        <f t="shared" si="9"/>
        <v>E</v>
      </c>
      <c r="AF13" s="453">
        <f t="shared" ca="1" si="10"/>
        <v>33.744</v>
      </c>
      <c r="AG13" s="453">
        <f t="shared" ca="1" si="10"/>
        <v>35.594999999999999</v>
      </c>
      <c r="AH13" s="453">
        <f t="shared" ca="1" si="10"/>
        <v>37.445</v>
      </c>
      <c r="AI13" s="453">
        <f t="shared" ca="1" si="10"/>
        <v>39.405000000000001</v>
      </c>
      <c r="AJ13" s="453">
        <f t="shared" ca="1" si="10"/>
        <v>41.5</v>
      </c>
      <c r="AK13" s="453">
        <f t="shared" ca="1" si="10"/>
        <v>44.360999999999997</v>
      </c>
      <c r="AL13" s="453">
        <f t="shared" ca="1" si="10"/>
        <v>47.221999999999994</v>
      </c>
      <c r="AM13"/>
    </row>
    <row r="14" spans="1:39" ht="15" customHeight="1">
      <c r="A14" s="272" t="s">
        <v>91</v>
      </c>
      <c r="B14" s="272" t="s">
        <v>259</v>
      </c>
      <c r="C14" s="272" t="s">
        <v>260</v>
      </c>
      <c r="D14" s="273" t="s">
        <v>261</v>
      </c>
      <c r="E14" s="265">
        <v>343</v>
      </c>
      <c r="F14" s="262">
        <v>7</v>
      </c>
      <c r="G14" s="285">
        <f t="shared" ca="1" si="1"/>
        <v>29.976136602901249</v>
      </c>
      <c r="H14" s="285">
        <f t="shared" ca="1" si="1"/>
        <v>31.745443581433509</v>
      </c>
      <c r="I14" s="285">
        <f t="shared" ca="1" si="1"/>
        <v>33.384109574786699</v>
      </c>
      <c r="J14" s="285">
        <f t="shared" ca="1" si="1"/>
        <v>35.241472650188953</v>
      </c>
      <c r="K14" s="285">
        <f t="shared" ca="1" si="1"/>
        <v>37.100397847605841</v>
      </c>
      <c r="L14" s="285">
        <f t="shared" ca="1" si="1"/>
        <v>39.379872378800378</v>
      </c>
      <c r="M14" s="285">
        <f t="shared" ca="1" si="1"/>
        <v>41.65934690999493</v>
      </c>
      <c r="N14" s="285"/>
      <c r="P14" s="409" t="str">
        <f t="shared" si="2"/>
        <v>00330C</v>
      </c>
      <c r="Q14" s="397" t="s">
        <v>826</v>
      </c>
      <c r="R14" s="409" t="str">
        <f t="shared" si="3"/>
        <v xml:space="preserve">Administrative Analyst I </v>
      </c>
      <c r="S14" s="397" t="str">
        <f t="shared" si="4"/>
        <v>09</v>
      </c>
      <c r="T14" s="394" cm="1">
        <f t="array" aca="1" ref="T14" ca="1">IF($Q14="Y",VLOOKUP($P14,INDIRECT($Q$3),T$5,0)*INDIRECT($P$2),VLOOKUP($P14,INDIRECT($Q$3),T$5,0))*$Q$4</f>
        <v>29.976136602901249</v>
      </c>
      <c r="U14" s="394" cm="1">
        <f t="array" aca="1" ref="U14" ca="1">IF($Q14="Y",VLOOKUP($P14,INDIRECT($Q$3),U$5,0)*INDIRECT($P$2),VLOOKUP($P14,INDIRECT($Q$3),U$5,0))*$Q$4</f>
        <v>31.745443581433509</v>
      </c>
      <c r="V14" s="394" cm="1">
        <f t="array" aca="1" ref="V14" ca="1">IF($Q14="Y",VLOOKUP($P14,INDIRECT($Q$3),V$5,0)*INDIRECT($P$2),VLOOKUP($P14,INDIRECT($Q$3),V$5,0))*$Q$4</f>
        <v>33.384109574786699</v>
      </c>
      <c r="W14" s="394" cm="1">
        <f t="array" aca="1" ref="W14" ca="1">IF($Q14="Y",VLOOKUP($P14,INDIRECT($Q$3),W$5,0)*INDIRECT($P$2),VLOOKUP($P14,INDIRECT($Q$3),W$5,0))*$Q$4</f>
        <v>35.241472650188953</v>
      </c>
      <c r="X14" s="394" cm="1">
        <f t="array" aca="1" ref="X14" ca="1">IF($Q14="Y",VLOOKUP($P14,INDIRECT($Q$3),X$5,0)*INDIRECT($P$2),VLOOKUP($P14,INDIRECT($Q$3),X$5,0))*$Q$4</f>
        <v>37.100397847605841</v>
      </c>
      <c r="Y14" s="394" cm="1">
        <f t="array" aca="1" ref="Y14" ca="1">IF($Q14="Y",VLOOKUP($P14,INDIRECT($Q$3),Y$5,0)*INDIRECT($P$2),VLOOKUP($P14,INDIRECT($Q$3),Y$5,0))*$Q$4</f>
        <v>39.379872378800378</v>
      </c>
      <c r="Z14" s="394" cm="1">
        <f t="array" aca="1" ref="Z14" ca="1">IF($Q14="Y",VLOOKUP($P14,INDIRECT($Q$3),Z$5,0)*INDIRECT($P$2),VLOOKUP($P14,INDIRECT($Q$3),Z$5,0))*$Q$4</f>
        <v>41.65934690999493</v>
      </c>
      <c r="AA14" s="406" t="str">
        <f t="shared" si="5"/>
        <v>00330C</v>
      </c>
      <c r="AB14" s="406" t="str">
        <f t="shared" si="6"/>
        <v>Y</v>
      </c>
      <c r="AC14" s="412" t="str">
        <f t="shared" si="7"/>
        <v xml:space="preserve">Administrative Analyst I </v>
      </c>
      <c r="AD14" s="406" t="str">
        <f t="shared" si="8"/>
        <v>09</v>
      </c>
      <c r="AE14" s="398" t="str">
        <f t="shared" si="9"/>
        <v>N</v>
      </c>
      <c r="AF14" s="403">
        <f t="shared" ca="1" si="10"/>
        <v>29.975999999999999</v>
      </c>
      <c r="AG14" s="403">
        <f t="shared" ca="1" si="10"/>
        <v>31.745000000000001</v>
      </c>
      <c r="AH14" s="403">
        <f t="shared" ca="1" si="10"/>
        <v>33.384</v>
      </c>
      <c r="AI14" s="403">
        <f t="shared" ca="1" si="10"/>
        <v>35.241</v>
      </c>
      <c r="AJ14" s="403">
        <f t="shared" ca="1" si="10"/>
        <v>37.1</v>
      </c>
      <c r="AK14" s="403">
        <f t="shared" ca="1" si="10"/>
        <v>39.380000000000003</v>
      </c>
      <c r="AL14" s="403">
        <f t="shared" ca="1" si="10"/>
        <v>41.658999999999999</v>
      </c>
      <c r="AM14"/>
    </row>
    <row r="15" spans="1:39" ht="15" customHeight="1">
      <c r="A15" s="259" t="s">
        <v>16</v>
      </c>
      <c r="B15" s="259" t="s">
        <v>19</v>
      </c>
      <c r="C15" s="259" t="s">
        <v>20</v>
      </c>
      <c r="D15" s="260" t="s">
        <v>21</v>
      </c>
      <c r="E15" s="265">
        <v>393</v>
      </c>
      <c r="F15" s="262">
        <v>8</v>
      </c>
      <c r="G15" s="285">
        <f t="shared" ca="1" si="1"/>
        <v>70927.087831579236</v>
      </c>
      <c r="H15" s="285">
        <f t="shared" ca="1" si="1"/>
        <v>74777.40617325413</v>
      </c>
      <c r="I15" s="285">
        <f t="shared" ca="1" si="1"/>
        <v>78673.213507995213</v>
      </c>
      <c r="J15" s="285">
        <f t="shared" ca="1" si="1"/>
        <v>82887.443794199731</v>
      </c>
      <c r="K15" s="285">
        <f t="shared" ca="1" si="1"/>
        <v>87247.888700974174</v>
      </c>
      <c r="L15" s="285">
        <f t="shared" ca="1" si="1"/>
        <v>92658.704919026495</v>
      </c>
      <c r="M15" s="285">
        <f t="shared" ca="1" si="1"/>
        <v>98069.521137078846</v>
      </c>
      <c r="N15" s="285"/>
      <c r="P15" s="409" t="str">
        <f t="shared" si="2"/>
        <v>00350C</v>
      </c>
      <c r="Q15" s="397" t="s">
        <v>826</v>
      </c>
      <c r="R15" s="409" t="str">
        <f t="shared" si="3"/>
        <v>Administrative Analyst II</v>
      </c>
      <c r="S15" s="397" t="str">
        <f t="shared" si="4"/>
        <v>33B</v>
      </c>
      <c r="T15" s="394" cm="1">
        <f t="array" aca="1" ref="T15" ca="1">IF($Q15="Y",VLOOKUP($P15,INDIRECT($Q$3),T$5,0)*INDIRECT($P$2),VLOOKUP($P15,INDIRECT($Q$3),T$5,0))*$Q$4</f>
        <v>70927.087831579236</v>
      </c>
      <c r="U15" s="394" cm="1">
        <f t="array" aca="1" ref="U15" ca="1">IF($Q15="Y",VLOOKUP($P15,INDIRECT($Q$3),U$5,0)*INDIRECT($P$2),VLOOKUP($P15,INDIRECT($Q$3),U$5,0))*$Q$4</f>
        <v>74777.40617325413</v>
      </c>
      <c r="V15" s="394" cm="1">
        <f t="array" aca="1" ref="V15" ca="1">IF($Q15="Y",VLOOKUP($P15,INDIRECT($Q$3),V$5,0)*INDIRECT($P$2),VLOOKUP($P15,INDIRECT($Q$3),V$5,0))*$Q$4</f>
        <v>78673.213507995213</v>
      </c>
      <c r="W15" s="394" cm="1">
        <f t="array" aca="1" ref="W15" ca="1">IF($Q15="Y",VLOOKUP($P15,INDIRECT($Q$3),W$5,0)*INDIRECT($P$2),VLOOKUP($P15,INDIRECT($Q$3),W$5,0))*$Q$4</f>
        <v>82887.443794199731</v>
      </c>
      <c r="X15" s="394" cm="1">
        <f t="array" aca="1" ref="X15" ca="1">IF($Q15="Y",VLOOKUP($P15,INDIRECT($Q$3),X$5,0)*INDIRECT($P$2),VLOOKUP($P15,INDIRECT($Q$3),X$5,0))*$Q$4</f>
        <v>87247.888700974174</v>
      </c>
      <c r="Y15" s="394" cm="1">
        <f t="array" aca="1" ref="Y15" ca="1">IF($Q15="Y",VLOOKUP($P15,INDIRECT($Q$3),Y$5,0)*INDIRECT($P$2),VLOOKUP($P15,INDIRECT($Q$3),Y$5,0))*$Q$4</f>
        <v>92658.704919026495</v>
      </c>
      <c r="Z15" s="394" cm="1">
        <f t="array" aca="1" ref="Z15" ca="1">IF($Q15="Y",VLOOKUP($P15,INDIRECT($Q$3),Z$5,0)*INDIRECT($P$2),VLOOKUP($P15,INDIRECT($Q$3),Z$5,0))*$Q$4</f>
        <v>98069.521137078846</v>
      </c>
      <c r="AA15" s="406" t="str">
        <f t="shared" si="5"/>
        <v>00350C</v>
      </c>
      <c r="AB15" s="406" t="str">
        <f t="shared" si="6"/>
        <v>Y</v>
      </c>
      <c r="AC15" s="412" t="str">
        <f t="shared" si="7"/>
        <v>Administrative Analyst II</v>
      </c>
      <c r="AD15" s="406" t="str">
        <f t="shared" si="8"/>
        <v>33B</v>
      </c>
      <c r="AE15" s="398" t="str">
        <f t="shared" si="9"/>
        <v>E</v>
      </c>
      <c r="AF15" s="403">
        <f t="shared" ca="1" si="10"/>
        <v>34.099999999999994</v>
      </c>
      <c r="AG15" s="403">
        <f t="shared" ca="1" si="10"/>
        <v>35.951000000000001</v>
      </c>
      <c r="AH15" s="403">
        <f t="shared" ca="1" si="10"/>
        <v>37.823999999999998</v>
      </c>
      <c r="AI15" s="403">
        <f t="shared" ca="1" si="10"/>
        <v>39.849999999999994</v>
      </c>
      <c r="AJ15" s="403">
        <f t="shared" ca="1" si="10"/>
        <v>41.946999999999996</v>
      </c>
      <c r="AK15" s="403">
        <f t="shared" ca="1" si="10"/>
        <v>44.547999999999995</v>
      </c>
      <c r="AL15" s="403">
        <f t="shared" ca="1" si="10"/>
        <v>47.149000000000001</v>
      </c>
      <c r="AM15"/>
    </row>
    <row r="16" spans="1:39" ht="15" customHeight="1">
      <c r="A16" s="259" t="s">
        <v>91</v>
      </c>
      <c r="B16" s="286" t="s">
        <v>264</v>
      </c>
      <c r="C16" s="259" t="s">
        <v>254</v>
      </c>
      <c r="D16" s="268" t="s">
        <v>265</v>
      </c>
      <c r="E16" s="265">
        <v>353</v>
      </c>
      <c r="F16" s="262">
        <v>7</v>
      </c>
      <c r="G16" s="285">
        <f t="shared" ca="1" si="1"/>
        <v>31.621338518781425</v>
      </c>
      <c r="H16" s="285">
        <f t="shared" ca="1" si="1"/>
        <v>33.451557232106218</v>
      </c>
      <c r="I16" s="285">
        <f t="shared" ca="1" si="1"/>
        <v>35.177684432908009</v>
      </c>
      <c r="J16" s="285">
        <f t="shared" ca="1" si="1"/>
        <v>37.143105683525086</v>
      </c>
      <c r="K16" s="285">
        <f t="shared" ca="1" si="1"/>
        <v>39.15084112587779</v>
      </c>
      <c r="L16" s="285">
        <f t="shared" ca="1" si="1"/>
        <v>41.53502696367164</v>
      </c>
      <c r="M16" s="285">
        <f t="shared" ca="1" si="1"/>
        <v>43.91921280146547</v>
      </c>
      <c r="N16" s="285"/>
      <c r="P16" s="409" t="str">
        <f t="shared" si="2"/>
        <v>00356C</v>
      </c>
      <c r="Q16" s="397" t="s">
        <v>826</v>
      </c>
      <c r="R16" s="409" t="str">
        <f t="shared" si="3"/>
        <v xml:space="preserve">Administrative Assistant to the Director </v>
      </c>
      <c r="S16" s="397" t="str">
        <f t="shared" si="4"/>
        <v>16</v>
      </c>
      <c r="T16" s="394" cm="1">
        <f t="array" aca="1" ref="T16" ca="1">IF($Q16="Y",VLOOKUP($P16,INDIRECT($Q$3),T$5,0)*INDIRECT($P$2),VLOOKUP($P16,INDIRECT($Q$3),T$5,0))*$Q$4</f>
        <v>31.621338518781425</v>
      </c>
      <c r="U16" s="394" cm="1">
        <f t="array" aca="1" ref="U16" ca="1">IF($Q16="Y",VLOOKUP($P16,INDIRECT($Q$3),U$5,0)*INDIRECT($P$2),VLOOKUP($P16,INDIRECT($Q$3),U$5,0))*$Q$4</f>
        <v>33.451557232106218</v>
      </c>
      <c r="V16" s="394" cm="1">
        <f t="array" aca="1" ref="V16" ca="1">IF($Q16="Y",VLOOKUP($P16,INDIRECT($Q$3),V$5,0)*INDIRECT($P$2),VLOOKUP($P16,INDIRECT($Q$3),V$5,0))*$Q$4</f>
        <v>35.177684432908009</v>
      </c>
      <c r="W16" s="394" cm="1">
        <f t="array" aca="1" ref="W16" ca="1">IF($Q16="Y",VLOOKUP($P16,INDIRECT($Q$3),W$5,0)*INDIRECT($P$2),VLOOKUP($P16,INDIRECT($Q$3),W$5,0))*$Q$4</f>
        <v>37.143105683525086</v>
      </c>
      <c r="X16" s="394" cm="1">
        <f t="array" aca="1" ref="X16" ca="1">IF($Q16="Y",VLOOKUP($P16,INDIRECT($Q$3),X$5,0)*INDIRECT($P$2),VLOOKUP($P16,INDIRECT($Q$3),X$5,0))*$Q$4</f>
        <v>39.15084112587779</v>
      </c>
      <c r="Y16" s="394" cm="1">
        <f t="array" aca="1" ref="Y16" ca="1">IF($Q16="Y",VLOOKUP($P16,INDIRECT($Q$3),Y$5,0)*INDIRECT($P$2),VLOOKUP($P16,INDIRECT($Q$3),Y$5,0))*$Q$4</f>
        <v>41.53502696367164</v>
      </c>
      <c r="Z16" s="394" cm="1">
        <f t="array" aca="1" ref="Z16" ca="1">IF($Q16="Y",VLOOKUP($P16,INDIRECT($Q$3),Z$5,0)*INDIRECT($P$2),VLOOKUP($P16,INDIRECT($Q$3),Z$5,0))*$Q$4</f>
        <v>43.91921280146547</v>
      </c>
      <c r="AA16" s="406" t="str">
        <f t="shared" si="5"/>
        <v>00356C</v>
      </c>
      <c r="AB16" s="406" t="str">
        <f t="shared" si="6"/>
        <v>Y</v>
      </c>
      <c r="AC16" s="412" t="str">
        <f t="shared" si="7"/>
        <v xml:space="preserve">Administrative Assistant to the Director </v>
      </c>
      <c r="AD16" s="406" t="str">
        <f t="shared" si="8"/>
        <v>16</v>
      </c>
      <c r="AE16" s="398" t="str">
        <f t="shared" si="9"/>
        <v>N</v>
      </c>
      <c r="AF16" s="403">
        <f t="shared" ca="1" si="10"/>
        <v>31.620999999999999</v>
      </c>
      <c r="AG16" s="403">
        <f t="shared" ca="1" si="10"/>
        <v>33.451999999999998</v>
      </c>
      <c r="AH16" s="403">
        <f t="shared" ca="1" si="10"/>
        <v>35.177999999999997</v>
      </c>
      <c r="AI16" s="403">
        <f t="shared" ca="1" si="10"/>
        <v>37.143000000000001</v>
      </c>
      <c r="AJ16" s="403">
        <f t="shared" ca="1" si="10"/>
        <v>39.151000000000003</v>
      </c>
      <c r="AK16" s="403">
        <f t="shared" ca="1" si="10"/>
        <v>41.534999999999997</v>
      </c>
      <c r="AL16" s="403">
        <f t="shared" ca="1" si="10"/>
        <v>43.918999999999997</v>
      </c>
      <c r="AM16"/>
    </row>
    <row r="17" spans="1:39" ht="15" customHeight="1">
      <c r="A17" s="259" t="s">
        <v>91</v>
      </c>
      <c r="B17" s="286" t="s">
        <v>969</v>
      </c>
      <c r="C17" s="259" t="s">
        <v>856</v>
      </c>
      <c r="D17" s="268" t="s">
        <v>970</v>
      </c>
      <c r="E17" s="265">
        <v>363</v>
      </c>
      <c r="F17" s="262">
        <v>8</v>
      </c>
      <c r="G17" s="285">
        <f t="shared" ca="1" si="1"/>
        <v>33.079495781932678</v>
      </c>
      <c r="H17" s="285">
        <f t="shared" ca="1" si="1"/>
        <v>34.893119440925126</v>
      </c>
      <c r="I17" s="285">
        <f t="shared" ca="1" si="1"/>
        <v>36.705180977902913</v>
      </c>
      <c r="J17" s="285">
        <f t="shared" ca="1" si="1"/>
        <v>38.62815317791987</v>
      </c>
      <c r="K17" s="285">
        <f t="shared" ca="1" si="1"/>
        <v>40.682343627166233</v>
      </c>
      <c r="L17" s="285">
        <f t="shared" ca="1" si="1"/>
        <v>43.231913272420826</v>
      </c>
      <c r="M17" s="285">
        <f t="shared" ca="1" si="1"/>
        <v>45.781482917675376</v>
      </c>
      <c r="N17" s="285"/>
      <c r="P17" s="409" t="str">
        <f t="shared" si="2"/>
        <v>59481C</v>
      </c>
      <c r="Q17" s="397" t="s">
        <v>826</v>
      </c>
      <c r="R17" s="409" t="str">
        <f t="shared" si="3"/>
        <v>Administrative Program Coordinator</v>
      </c>
      <c r="S17" s="397" t="str">
        <f t="shared" si="4"/>
        <v>90</v>
      </c>
      <c r="T17" s="394" cm="1">
        <f t="array" aca="1" ref="T17" ca="1">IF($Q17="Y",VLOOKUP($P17,INDIRECT($Q$3),T$5,0)*INDIRECT($P$2),VLOOKUP($P17,INDIRECT($Q$3),T$5,0))*$Q$4</f>
        <v>33.079495781932678</v>
      </c>
      <c r="U17" s="394" cm="1">
        <f t="array" aca="1" ref="U17" ca="1">IF($Q17="Y",VLOOKUP($P17,INDIRECT($Q$3),U$5,0)*INDIRECT($P$2),VLOOKUP($P17,INDIRECT($Q$3),U$5,0))*$Q$4</f>
        <v>34.893119440925126</v>
      </c>
      <c r="V17" s="394" cm="1">
        <f t="array" aca="1" ref="V17" ca="1">IF($Q17="Y",VLOOKUP($P17,INDIRECT($Q$3),V$5,0)*INDIRECT($P$2),VLOOKUP($P17,INDIRECT($Q$3),V$5,0))*$Q$4</f>
        <v>36.705180977902913</v>
      </c>
      <c r="W17" s="394" cm="1">
        <f t="array" aca="1" ref="W17" ca="1">IF($Q17="Y",VLOOKUP($P17,INDIRECT($Q$3),W$5,0)*INDIRECT($P$2),VLOOKUP($P17,INDIRECT($Q$3),W$5,0))*$Q$4</f>
        <v>38.62815317791987</v>
      </c>
      <c r="X17" s="394" cm="1">
        <f t="array" aca="1" ref="X17" ca="1">IF($Q17="Y",VLOOKUP($P17,INDIRECT($Q$3),X$5,0)*INDIRECT($P$2),VLOOKUP($P17,INDIRECT($Q$3),X$5,0))*$Q$4</f>
        <v>40.682343627166233</v>
      </c>
      <c r="Y17" s="394" cm="1">
        <f t="array" aca="1" ref="Y17" ca="1">IF($Q17="Y",VLOOKUP($P17,INDIRECT($Q$3),Y$5,0)*INDIRECT($P$2),VLOOKUP($P17,INDIRECT($Q$3),Y$5,0))*$Q$4</f>
        <v>43.231913272420826</v>
      </c>
      <c r="Z17" s="394" cm="1">
        <f t="array" aca="1" ref="Z17" ca="1">IF($Q17="Y",VLOOKUP($P17,INDIRECT($Q$3),Z$5,0)*INDIRECT($P$2),VLOOKUP($P17,INDIRECT($Q$3),Z$5,0))*$Q$4</f>
        <v>45.781482917675376</v>
      </c>
      <c r="AA17" s="406" t="str">
        <f t="shared" si="5"/>
        <v>59481C</v>
      </c>
      <c r="AB17" s="406" t="str">
        <f t="shared" si="6"/>
        <v>Y</v>
      </c>
      <c r="AC17" s="412" t="str">
        <f t="shared" si="7"/>
        <v>Administrative Program Coordinator</v>
      </c>
      <c r="AD17" s="406" t="str">
        <f t="shared" si="8"/>
        <v>90</v>
      </c>
      <c r="AE17" s="398" t="str">
        <f t="shared" si="9"/>
        <v>N</v>
      </c>
      <c r="AF17" s="403">
        <f t="shared" ca="1" si="10"/>
        <v>33.079000000000001</v>
      </c>
      <c r="AG17" s="403">
        <f t="shared" ca="1" si="10"/>
        <v>34.893000000000001</v>
      </c>
      <c r="AH17" s="403">
        <f t="shared" ca="1" si="10"/>
        <v>36.704999999999998</v>
      </c>
      <c r="AI17" s="403">
        <f t="shared" ca="1" si="10"/>
        <v>38.628</v>
      </c>
      <c r="AJ17" s="403">
        <f t="shared" ca="1" si="10"/>
        <v>40.682000000000002</v>
      </c>
      <c r="AK17" s="403">
        <f t="shared" ca="1" si="10"/>
        <v>43.231999999999999</v>
      </c>
      <c r="AL17" s="403">
        <f t="shared" ca="1" si="10"/>
        <v>45.780999999999999</v>
      </c>
      <c r="AM17"/>
    </row>
    <row r="18" spans="1:39" ht="15" customHeight="1">
      <c r="A18" s="259" t="s">
        <v>91</v>
      </c>
      <c r="B18" s="286" t="s">
        <v>962</v>
      </c>
      <c r="C18" s="259" t="s">
        <v>285</v>
      </c>
      <c r="D18" s="268" t="s">
        <v>963</v>
      </c>
      <c r="E18" s="265">
        <v>333</v>
      </c>
      <c r="F18" s="262">
        <v>7</v>
      </c>
      <c r="G18" s="285">
        <f t="shared" ca="1" si="1"/>
        <v>31.483007082974655</v>
      </c>
      <c r="H18" s="285">
        <f t="shared" ca="1" si="1"/>
        <v>33.145104906547395</v>
      </c>
      <c r="I18" s="285">
        <f t="shared" ca="1" si="1"/>
        <v>34.913427027115389</v>
      </c>
      <c r="J18" s="285">
        <f t="shared" ca="1" si="1"/>
        <v>36.72705068610783</v>
      </c>
      <c r="K18" s="285">
        <f t="shared" ca="1" si="1"/>
        <v>38.671892594329691</v>
      </c>
      <c r="L18" s="285">
        <f t="shared" ca="1" si="1"/>
        <v>41.016294540091756</v>
      </c>
      <c r="M18" s="285">
        <f t="shared" ca="1" si="1"/>
        <v>43.360696485853815</v>
      </c>
      <c r="N18" s="285"/>
      <c r="P18" s="409" t="str">
        <f t="shared" si="2"/>
        <v>53066C</v>
      </c>
      <c r="Q18" s="397" t="s">
        <v>826</v>
      </c>
      <c r="R18" s="409" t="str">
        <f t="shared" si="3"/>
        <v>Administrative Program Specialist</v>
      </c>
      <c r="S18" s="397" t="str">
        <f t="shared" si="4"/>
        <v>61</v>
      </c>
      <c r="T18" s="394" cm="1">
        <f t="array" aca="1" ref="T18" ca="1">IF($Q18="Y",VLOOKUP($P18,INDIRECT($Q$3),T$5,0)*INDIRECT($P$2),VLOOKUP($P18,INDIRECT($Q$3),T$5,0))*$Q$4</f>
        <v>31.483007082974655</v>
      </c>
      <c r="U18" s="394" cm="1">
        <f t="array" aca="1" ref="U18" ca="1">IF($Q18="Y",VLOOKUP($P18,INDIRECT($Q$3),U$5,0)*INDIRECT($P$2),VLOOKUP($P18,INDIRECT($Q$3),U$5,0))*$Q$4</f>
        <v>33.145104906547395</v>
      </c>
      <c r="V18" s="394" cm="1">
        <f t="array" aca="1" ref="V18" ca="1">IF($Q18="Y",VLOOKUP($P18,INDIRECT($Q$3),V$5,0)*INDIRECT($P$2),VLOOKUP($P18,INDIRECT($Q$3),V$5,0))*$Q$4</f>
        <v>34.913427027115389</v>
      </c>
      <c r="W18" s="394" cm="1">
        <f t="array" aca="1" ref="W18" ca="1">IF($Q18="Y",VLOOKUP($P18,INDIRECT($Q$3),W$5,0)*INDIRECT($P$2),VLOOKUP($P18,INDIRECT($Q$3),W$5,0))*$Q$4</f>
        <v>36.72705068610783</v>
      </c>
      <c r="X18" s="394" cm="1">
        <f t="array" aca="1" ref="X18" ca="1">IF($Q18="Y",VLOOKUP($P18,INDIRECT($Q$3),X$5,0)*INDIRECT($P$2),VLOOKUP($P18,INDIRECT($Q$3),X$5,0))*$Q$4</f>
        <v>38.671892594329691</v>
      </c>
      <c r="Y18" s="394" cm="1">
        <f t="array" aca="1" ref="Y18" ca="1">IF($Q18="Y",VLOOKUP($P18,INDIRECT($Q$3),Y$5,0)*INDIRECT($P$2),VLOOKUP($P18,INDIRECT($Q$3),Y$5,0))*$Q$4</f>
        <v>41.016294540091756</v>
      </c>
      <c r="Z18" s="394" cm="1">
        <f t="array" aca="1" ref="Z18" ca="1">IF($Q18="Y",VLOOKUP($P18,INDIRECT($Q$3),Z$5,0)*INDIRECT($P$2),VLOOKUP($P18,INDIRECT($Q$3),Z$5,0))*$Q$4</f>
        <v>43.360696485853815</v>
      </c>
      <c r="AA18" s="406" t="str">
        <f t="shared" si="5"/>
        <v>53066C</v>
      </c>
      <c r="AB18" s="406" t="str">
        <f t="shared" si="6"/>
        <v>Y</v>
      </c>
      <c r="AC18" s="412" t="str">
        <f t="shared" si="7"/>
        <v>Administrative Program Specialist</v>
      </c>
      <c r="AD18" s="406" t="str">
        <f t="shared" si="8"/>
        <v>61</v>
      </c>
      <c r="AE18" s="398" t="str">
        <f t="shared" si="9"/>
        <v>N</v>
      </c>
      <c r="AF18" s="403">
        <f t="shared" ca="1" si="10"/>
        <v>31.483000000000001</v>
      </c>
      <c r="AG18" s="403">
        <f t="shared" ca="1" si="10"/>
        <v>33.145000000000003</v>
      </c>
      <c r="AH18" s="403">
        <f t="shared" ca="1" si="10"/>
        <v>34.912999999999997</v>
      </c>
      <c r="AI18" s="403">
        <f t="shared" ca="1" si="10"/>
        <v>36.726999999999997</v>
      </c>
      <c r="AJ18" s="403">
        <f t="shared" ca="1" si="10"/>
        <v>38.671999999999997</v>
      </c>
      <c r="AK18" s="403">
        <f t="shared" ca="1" si="10"/>
        <v>41.015999999999998</v>
      </c>
      <c r="AL18" s="403">
        <f t="shared" ca="1" si="10"/>
        <v>43.360999999999997</v>
      </c>
      <c r="AM18"/>
    </row>
    <row r="19" spans="1:39" ht="15" customHeight="1">
      <c r="A19" s="259" t="s">
        <v>16</v>
      </c>
      <c r="B19" s="259" t="s">
        <v>597</v>
      </c>
      <c r="C19" s="259" t="s">
        <v>20</v>
      </c>
      <c r="D19" s="260" t="s">
        <v>607</v>
      </c>
      <c r="E19" s="265">
        <v>393</v>
      </c>
      <c r="F19" s="262">
        <v>8</v>
      </c>
      <c r="G19" s="285">
        <f t="shared" ca="1" si="1"/>
        <v>70927.087831579236</v>
      </c>
      <c r="H19" s="285">
        <f t="shared" ca="1" si="1"/>
        <v>74777.40617325413</v>
      </c>
      <c r="I19" s="285">
        <f t="shared" ca="1" si="1"/>
        <v>78673.213507995213</v>
      </c>
      <c r="J19" s="285">
        <f t="shared" ca="1" si="1"/>
        <v>82887.443794199731</v>
      </c>
      <c r="K19" s="285">
        <f t="shared" ca="1" si="1"/>
        <v>87247.888700974174</v>
      </c>
      <c r="L19" s="285">
        <f t="shared" ca="1" si="1"/>
        <v>92658.704919026495</v>
      </c>
      <c r="M19" s="285">
        <f t="shared" ca="1" si="1"/>
        <v>98069.521137078846</v>
      </c>
      <c r="N19" s="285"/>
      <c r="P19" s="409" t="str">
        <f t="shared" si="2"/>
        <v>00465C</v>
      </c>
      <c r="Q19" s="397" t="s">
        <v>826</v>
      </c>
      <c r="R19" s="409" t="str">
        <f t="shared" si="3"/>
        <v>Aide to the Director Public Works</v>
      </c>
      <c r="S19" s="397" t="str">
        <f t="shared" si="4"/>
        <v>33B</v>
      </c>
      <c r="T19" s="394" cm="1">
        <f t="array" aca="1" ref="T19" ca="1">IF($Q19="Y",VLOOKUP($P19,INDIRECT($Q$3),T$5,0)*INDIRECT($P$2),VLOOKUP($P19,INDIRECT($Q$3),T$5,0))*$Q$4</f>
        <v>70927.087831579236</v>
      </c>
      <c r="U19" s="394" cm="1">
        <f t="array" aca="1" ref="U19" ca="1">IF($Q19="Y",VLOOKUP($P19,INDIRECT($Q$3),U$5,0)*INDIRECT($P$2),VLOOKUP($P19,INDIRECT($Q$3),U$5,0))*$Q$4</f>
        <v>74777.40617325413</v>
      </c>
      <c r="V19" s="394" cm="1">
        <f t="array" aca="1" ref="V19" ca="1">IF($Q19="Y",VLOOKUP($P19,INDIRECT($Q$3),V$5,0)*INDIRECT($P$2),VLOOKUP($P19,INDIRECT($Q$3),V$5,0))*$Q$4</f>
        <v>78673.213507995213</v>
      </c>
      <c r="W19" s="394" cm="1">
        <f t="array" aca="1" ref="W19" ca="1">IF($Q19="Y",VLOOKUP($P19,INDIRECT($Q$3),W$5,0)*INDIRECT($P$2),VLOOKUP($P19,INDIRECT($Q$3),W$5,0))*$Q$4</f>
        <v>82887.443794199731</v>
      </c>
      <c r="X19" s="394" cm="1">
        <f t="array" aca="1" ref="X19" ca="1">IF($Q19="Y",VLOOKUP($P19,INDIRECT($Q$3),X$5,0)*INDIRECT($P$2),VLOOKUP($P19,INDIRECT($Q$3),X$5,0))*$Q$4</f>
        <v>87247.888700974174</v>
      </c>
      <c r="Y19" s="394" cm="1">
        <f t="array" aca="1" ref="Y19" ca="1">IF($Q19="Y",VLOOKUP($P19,INDIRECT($Q$3),Y$5,0)*INDIRECT($P$2),VLOOKUP($P19,INDIRECT($Q$3),Y$5,0))*$Q$4</f>
        <v>92658.704919026495</v>
      </c>
      <c r="Z19" s="394" cm="1">
        <f t="array" aca="1" ref="Z19" ca="1">IF($Q19="Y",VLOOKUP($P19,INDIRECT($Q$3),Z$5,0)*INDIRECT($P$2),VLOOKUP($P19,INDIRECT($Q$3),Z$5,0))*$Q$4</f>
        <v>98069.521137078846</v>
      </c>
      <c r="AA19" s="406" t="str">
        <f t="shared" si="5"/>
        <v>00465C</v>
      </c>
      <c r="AB19" s="406" t="str">
        <f t="shared" si="6"/>
        <v>Y</v>
      </c>
      <c r="AC19" s="412" t="str">
        <f t="shared" si="7"/>
        <v>Aide to the Director Public Works</v>
      </c>
      <c r="AD19" s="406" t="str">
        <f t="shared" si="8"/>
        <v>33B</v>
      </c>
      <c r="AE19" s="398" t="str">
        <f t="shared" si="9"/>
        <v>E</v>
      </c>
      <c r="AF19" s="403">
        <f t="shared" ca="1" si="10"/>
        <v>34.099999999999994</v>
      </c>
      <c r="AG19" s="403">
        <f t="shared" ca="1" si="10"/>
        <v>35.951000000000001</v>
      </c>
      <c r="AH19" s="403">
        <f t="shared" ca="1" si="10"/>
        <v>37.823999999999998</v>
      </c>
      <c r="AI19" s="403">
        <f t="shared" ca="1" si="10"/>
        <v>39.849999999999994</v>
      </c>
      <c r="AJ19" s="403">
        <f t="shared" ca="1" si="10"/>
        <v>41.946999999999996</v>
      </c>
      <c r="AK19" s="403">
        <f t="shared" ca="1" si="10"/>
        <v>44.547999999999995</v>
      </c>
      <c r="AL19" s="403">
        <f t="shared" ca="1" si="10"/>
        <v>47.149000000000001</v>
      </c>
      <c r="AM19"/>
    </row>
    <row r="20" spans="1:39" ht="15" customHeight="1">
      <c r="A20" s="256" t="s">
        <v>16</v>
      </c>
      <c r="B20" s="256" t="s">
        <v>24</v>
      </c>
      <c r="C20" s="256" t="s">
        <v>20</v>
      </c>
      <c r="D20" s="276" t="s">
        <v>25</v>
      </c>
      <c r="E20" s="277">
        <v>393</v>
      </c>
      <c r="F20" s="278">
        <v>8</v>
      </c>
      <c r="G20" s="380">
        <f t="shared" ca="1" si="1"/>
        <v>70927.087831579236</v>
      </c>
      <c r="H20" s="380">
        <f t="shared" ca="1" si="1"/>
        <v>74777.40617325413</v>
      </c>
      <c r="I20" s="380">
        <f t="shared" ca="1" si="1"/>
        <v>78673.213507995213</v>
      </c>
      <c r="J20" s="380">
        <f t="shared" ca="1" si="1"/>
        <v>82887.443794199731</v>
      </c>
      <c r="K20" s="380">
        <f t="shared" ca="1" si="1"/>
        <v>87247.888700974174</v>
      </c>
      <c r="L20" s="380">
        <f t="shared" ca="1" si="1"/>
        <v>92658.704919026495</v>
      </c>
      <c r="M20" s="380">
        <f t="shared" ca="1" si="1"/>
        <v>98069.521137078846</v>
      </c>
      <c r="N20" s="380" t="s">
        <v>633</v>
      </c>
      <c r="O20" s="441"/>
      <c r="P20" s="451" t="str">
        <f t="shared" si="2"/>
        <v>00468C</v>
      </c>
      <c r="Q20" s="452" t="s">
        <v>826</v>
      </c>
      <c r="R20" s="451" t="str">
        <f t="shared" si="3"/>
        <v>Aide to the Director Regulatory Services/Emergency Preparedness</v>
      </c>
      <c r="S20" s="452" t="str">
        <f t="shared" si="4"/>
        <v>33B</v>
      </c>
      <c r="T20" s="394" cm="1">
        <f t="array" aca="1" ref="T20" ca="1">IF($Q20="Y",VLOOKUP($P20,INDIRECT($Q$3),T$5,0)*INDIRECT($P$2),VLOOKUP($P20,INDIRECT($Q$3),T$5,0))*$Q$4</f>
        <v>70927.087831579236</v>
      </c>
      <c r="U20" s="394" cm="1">
        <f t="array" aca="1" ref="U20" ca="1">IF($Q20="Y",VLOOKUP($P20,INDIRECT($Q$3),U$5,0)*INDIRECT($P$2),VLOOKUP($P20,INDIRECT($Q$3),U$5,0))*$Q$4</f>
        <v>74777.40617325413</v>
      </c>
      <c r="V20" s="394" cm="1">
        <f t="array" aca="1" ref="V20" ca="1">IF($Q20="Y",VLOOKUP($P20,INDIRECT($Q$3),V$5,0)*INDIRECT($P$2),VLOOKUP($P20,INDIRECT($Q$3),V$5,0))*$Q$4</f>
        <v>78673.213507995213</v>
      </c>
      <c r="W20" s="394" cm="1">
        <f t="array" aca="1" ref="W20" ca="1">IF($Q20="Y",VLOOKUP($P20,INDIRECT($Q$3),W$5,0)*INDIRECT($P$2),VLOOKUP($P20,INDIRECT($Q$3),W$5,0))*$Q$4</f>
        <v>82887.443794199731</v>
      </c>
      <c r="X20" s="394" cm="1">
        <f t="array" aca="1" ref="X20" ca="1">IF($Q20="Y",VLOOKUP($P20,INDIRECT($Q$3),X$5,0)*INDIRECT($P$2),VLOOKUP($P20,INDIRECT($Q$3),X$5,0))*$Q$4</f>
        <v>87247.888700974174</v>
      </c>
      <c r="Y20" s="394" cm="1">
        <f t="array" aca="1" ref="Y20" ca="1">IF($Q20="Y",VLOOKUP($P20,INDIRECT($Q$3),Y$5,0)*INDIRECT($P$2),VLOOKUP($P20,INDIRECT($Q$3),Y$5,0))*$Q$4</f>
        <v>92658.704919026495</v>
      </c>
      <c r="Z20" s="394" cm="1">
        <f t="array" aca="1" ref="Z20" ca="1">IF($Q20="Y",VLOOKUP($P20,INDIRECT($Q$3),Z$5,0)*INDIRECT($P$2),VLOOKUP($P20,INDIRECT($Q$3),Z$5,0))*$Q$4</f>
        <v>98069.521137078846</v>
      </c>
      <c r="AA20" s="452" t="str">
        <f t="shared" si="5"/>
        <v>00468C</v>
      </c>
      <c r="AB20" s="452" t="str">
        <f t="shared" si="6"/>
        <v>Y</v>
      </c>
      <c r="AC20" s="454" t="str">
        <f t="shared" si="7"/>
        <v>Aide to the Director Regulatory Services/Emergency Preparedness</v>
      </c>
      <c r="AD20" s="452" t="str">
        <f t="shared" si="8"/>
        <v>33B</v>
      </c>
      <c r="AE20" s="455" t="str">
        <f t="shared" si="9"/>
        <v>E</v>
      </c>
      <c r="AF20" s="453">
        <f t="shared" ca="1" si="10"/>
        <v>34.099999999999994</v>
      </c>
      <c r="AG20" s="453">
        <f t="shared" ca="1" si="10"/>
        <v>35.951000000000001</v>
      </c>
      <c r="AH20" s="453">
        <f t="shared" ca="1" si="10"/>
        <v>37.823999999999998</v>
      </c>
      <c r="AI20" s="453">
        <f t="shared" ca="1" si="10"/>
        <v>39.849999999999994</v>
      </c>
      <c r="AJ20" s="453">
        <f t="shared" ca="1" si="10"/>
        <v>41.946999999999996</v>
      </c>
      <c r="AK20" s="453">
        <f t="shared" ca="1" si="10"/>
        <v>44.547999999999995</v>
      </c>
      <c r="AL20" s="453">
        <f t="shared" ca="1" si="10"/>
        <v>47.149000000000001</v>
      </c>
      <c r="AM20"/>
    </row>
    <row r="21" spans="1:39" ht="15" customHeight="1">
      <c r="A21" s="259" t="s">
        <v>16</v>
      </c>
      <c r="B21" s="259" t="s">
        <v>474</v>
      </c>
      <c r="C21" s="259" t="s">
        <v>20</v>
      </c>
      <c r="D21" s="260" t="s">
        <v>465</v>
      </c>
      <c r="E21" s="265">
        <v>393</v>
      </c>
      <c r="F21" s="262">
        <v>8</v>
      </c>
      <c r="G21" s="285">
        <f t="shared" ca="1" si="1"/>
        <v>70927.087831579236</v>
      </c>
      <c r="H21" s="285">
        <f t="shared" ca="1" si="1"/>
        <v>74777.40617325413</v>
      </c>
      <c r="I21" s="285">
        <f t="shared" ca="1" si="1"/>
        <v>78673.213507995213</v>
      </c>
      <c r="J21" s="285">
        <f t="shared" ca="1" si="1"/>
        <v>82887.443794199731</v>
      </c>
      <c r="K21" s="285">
        <f t="shared" ca="1" si="1"/>
        <v>87247.888700974174</v>
      </c>
      <c r="L21" s="285">
        <f t="shared" ca="1" si="1"/>
        <v>92658.704919026495</v>
      </c>
      <c r="M21" s="285">
        <f t="shared" ca="1" si="1"/>
        <v>98069.521137078846</v>
      </c>
      <c r="N21" s="285"/>
      <c r="P21" s="409" t="str">
        <f t="shared" si="2"/>
        <v>00467C</v>
      </c>
      <c r="Q21" s="397" t="s">
        <v>826</v>
      </c>
      <c r="R21" s="409" t="str">
        <f t="shared" si="3"/>
        <v>Aide to the Executive Director CPED</v>
      </c>
      <c r="S21" s="397" t="str">
        <f t="shared" si="4"/>
        <v>33B</v>
      </c>
      <c r="T21" s="394" cm="1">
        <f t="array" aca="1" ref="T21" ca="1">IF($Q21="Y",VLOOKUP($P21,INDIRECT($Q$3),T$5,0)*INDIRECT($P$2),VLOOKUP($P21,INDIRECT($Q$3),T$5,0))*$Q$4</f>
        <v>70927.087831579236</v>
      </c>
      <c r="U21" s="394" cm="1">
        <f t="array" aca="1" ref="U21" ca="1">IF($Q21="Y",VLOOKUP($P21,INDIRECT($Q$3),U$5,0)*INDIRECT($P$2),VLOOKUP($P21,INDIRECT($Q$3),U$5,0))*$Q$4</f>
        <v>74777.40617325413</v>
      </c>
      <c r="V21" s="394" cm="1">
        <f t="array" aca="1" ref="V21" ca="1">IF($Q21="Y",VLOOKUP($P21,INDIRECT($Q$3),V$5,0)*INDIRECT($P$2),VLOOKUP($P21,INDIRECT($Q$3),V$5,0))*$Q$4</f>
        <v>78673.213507995213</v>
      </c>
      <c r="W21" s="394" cm="1">
        <f t="array" aca="1" ref="W21" ca="1">IF($Q21="Y",VLOOKUP($P21,INDIRECT($Q$3),W$5,0)*INDIRECT($P$2),VLOOKUP($P21,INDIRECT($Q$3),W$5,0))*$Q$4</f>
        <v>82887.443794199731</v>
      </c>
      <c r="X21" s="394" cm="1">
        <f t="array" aca="1" ref="X21" ca="1">IF($Q21="Y",VLOOKUP($P21,INDIRECT($Q$3),X$5,0)*INDIRECT($P$2),VLOOKUP($P21,INDIRECT($Q$3),X$5,0))*$Q$4</f>
        <v>87247.888700974174</v>
      </c>
      <c r="Y21" s="394" cm="1">
        <f t="array" aca="1" ref="Y21" ca="1">IF($Q21="Y",VLOOKUP($P21,INDIRECT($Q$3),Y$5,0)*INDIRECT($P$2),VLOOKUP($P21,INDIRECT($Q$3),Y$5,0))*$Q$4</f>
        <v>92658.704919026495</v>
      </c>
      <c r="Z21" s="394" cm="1">
        <f t="array" aca="1" ref="Z21" ca="1">IF($Q21="Y",VLOOKUP($P21,INDIRECT($Q$3),Z$5,0)*INDIRECT($P$2),VLOOKUP($P21,INDIRECT($Q$3),Z$5,0))*$Q$4</f>
        <v>98069.521137078846</v>
      </c>
      <c r="AA21" s="406" t="str">
        <f t="shared" si="5"/>
        <v>00467C</v>
      </c>
      <c r="AB21" s="406" t="str">
        <f t="shared" si="6"/>
        <v>Y</v>
      </c>
      <c r="AC21" s="412" t="str">
        <f t="shared" si="7"/>
        <v>Aide to the Executive Director CPED</v>
      </c>
      <c r="AD21" s="406" t="str">
        <f t="shared" si="8"/>
        <v>33B</v>
      </c>
      <c r="AE21" s="398" t="str">
        <f t="shared" si="9"/>
        <v>E</v>
      </c>
      <c r="AF21" s="403">
        <f t="shared" ca="1" si="10"/>
        <v>34.099999999999994</v>
      </c>
      <c r="AG21" s="403">
        <f t="shared" ca="1" si="10"/>
        <v>35.951000000000001</v>
      </c>
      <c r="AH21" s="403">
        <f t="shared" ca="1" si="10"/>
        <v>37.823999999999998</v>
      </c>
      <c r="AI21" s="403">
        <f t="shared" ca="1" si="10"/>
        <v>39.849999999999994</v>
      </c>
      <c r="AJ21" s="403">
        <f t="shared" ca="1" si="10"/>
        <v>41.946999999999996</v>
      </c>
      <c r="AK21" s="403">
        <f t="shared" ca="1" si="10"/>
        <v>44.547999999999995</v>
      </c>
      <c r="AL21" s="403">
        <f t="shared" ca="1" si="10"/>
        <v>47.149000000000001</v>
      </c>
    </row>
    <row r="22" spans="1:39" ht="15" customHeight="1">
      <c r="A22" s="259" t="s">
        <v>91</v>
      </c>
      <c r="B22" s="259" t="s">
        <v>942</v>
      </c>
      <c r="C22" s="259" t="s">
        <v>274</v>
      </c>
      <c r="D22" s="260" t="s">
        <v>943</v>
      </c>
      <c r="E22" s="265">
        <v>316</v>
      </c>
      <c r="F22" s="262">
        <v>7</v>
      </c>
      <c r="G22" s="285">
        <f t="shared" ca="1" si="1"/>
        <v>29.627576874960546</v>
      </c>
      <c r="H22" s="285">
        <f t="shared" ca="1" si="1"/>
        <v>31.504876791179548</v>
      </c>
      <c r="I22" s="285">
        <f t="shared" ca="1" si="1"/>
        <v>33.165412492737673</v>
      </c>
      <c r="J22" s="285">
        <f t="shared" ca="1" si="1"/>
        <v>35.000905859935003</v>
      </c>
      <c r="K22" s="285">
        <f t="shared" ca="1" si="1"/>
        <v>36.880138643542168</v>
      </c>
      <c r="L22" s="285">
        <f t="shared" ca="1" si="1"/>
        <v>39.11874009601155</v>
      </c>
      <c r="M22" s="285">
        <f t="shared" ca="1" si="1"/>
        <v>41.357341548480946</v>
      </c>
      <c r="N22" s="285"/>
      <c r="P22" s="409" t="str">
        <f t="shared" si="2"/>
        <v>59469C</v>
      </c>
      <c r="Q22" s="397" t="s">
        <v>826</v>
      </c>
      <c r="R22" s="409" t="str">
        <f t="shared" si="3"/>
        <v>Animal Shelter Foster Program Coordinator</v>
      </c>
      <c r="S22" s="397" t="str">
        <f t="shared" si="4"/>
        <v>07</v>
      </c>
      <c r="T22" s="394" cm="1">
        <f t="array" aca="1" ref="T22" ca="1">IF($Q22="Y",VLOOKUP($P22,INDIRECT($Q$3),T$5,0)*INDIRECT($P$2),VLOOKUP($P22,INDIRECT($Q$3),T$5,0))*$Q$4</f>
        <v>29.627576874960546</v>
      </c>
      <c r="U22" s="394" cm="1">
        <f t="array" aca="1" ref="U22" ca="1">IF($Q22="Y",VLOOKUP($P22,INDIRECT($Q$3),U$5,0)*INDIRECT($P$2),VLOOKUP($P22,INDIRECT($Q$3),U$5,0))*$Q$4</f>
        <v>31.504876791179548</v>
      </c>
      <c r="V22" s="394" cm="1">
        <f t="array" aca="1" ref="V22" ca="1">IF($Q22="Y",VLOOKUP($P22,INDIRECT($Q$3),V$5,0)*INDIRECT($P$2),VLOOKUP($P22,INDIRECT($Q$3),V$5,0))*$Q$4</f>
        <v>33.165412492737673</v>
      </c>
      <c r="W22" s="394" cm="1">
        <f t="array" aca="1" ref="W22" ca="1">IF($Q22="Y",VLOOKUP($P22,INDIRECT($Q$3),W$5,0)*INDIRECT($P$2),VLOOKUP($P22,INDIRECT($Q$3),W$5,0))*$Q$4</f>
        <v>35.000905859935003</v>
      </c>
      <c r="X22" s="394" cm="1">
        <f t="array" aca="1" ref="X22" ca="1">IF($Q22="Y",VLOOKUP($P22,INDIRECT($Q$3),X$5,0)*INDIRECT($P$2),VLOOKUP($P22,INDIRECT($Q$3),X$5,0))*$Q$4</f>
        <v>36.880138643542168</v>
      </c>
      <c r="Y22" s="394" cm="1">
        <f t="array" aca="1" ref="Y22" ca="1">IF($Q22="Y",VLOOKUP($P22,INDIRECT($Q$3),Y$5,0)*INDIRECT($P$2),VLOOKUP($P22,INDIRECT($Q$3),Y$5,0))*$Q$4</f>
        <v>39.11874009601155</v>
      </c>
      <c r="Z22" s="394" cm="1">
        <f t="array" aca="1" ref="Z22" ca="1">IF($Q22="Y",VLOOKUP($P22,INDIRECT($Q$3),Z$5,0)*INDIRECT($P$2),VLOOKUP($P22,INDIRECT($Q$3),Z$5,0))*$Q$4</f>
        <v>41.357341548480946</v>
      </c>
      <c r="AA22" s="406" t="str">
        <f t="shared" si="5"/>
        <v>59469C</v>
      </c>
      <c r="AB22" s="406" t="str">
        <f t="shared" si="6"/>
        <v>Y</v>
      </c>
      <c r="AC22" s="412" t="str">
        <f t="shared" si="7"/>
        <v>Animal Shelter Foster Program Coordinator</v>
      </c>
      <c r="AD22" s="406" t="str">
        <f t="shared" si="8"/>
        <v>07</v>
      </c>
      <c r="AE22" s="398" t="str">
        <f t="shared" si="9"/>
        <v>N</v>
      </c>
      <c r="AF22" s="403">
        <f t="shared" ca="1" si="10"/>
        <v>29.628</v>
      </c>
      <c r="AG22" s="403">
        <f t="shared" ca="1" si="10"/>
        <v>31.504999999999999</v>
      </c>
      <c r="AH22" s="403">
        <f t="shared" ca="1" si="10"/>
        <v>33.164999999999999</v>
      </c>
      <c r="AI22" s="403">
        <f t="shared" ca="1" si="10"/>
        <v>35.000999999999998</v>
      </c>
      <c r="AJ22" s="403">
        <f t="shared" ca="1" si="10"/>
        <v>36.880000000000003</v>
      </c>
      <c r="AK22" s="403">
        <f t="shared" ca="1" si="10"/>
        <v>39.119</v>
      </c>
      <c r="AL22" s="403">
        <f t="shared" ca="1" si="10"/>
        <v>41.356999999999999</v>
      </c>
    </row>
    <row r="23" spans="1:39" ht="15" customHeight="1">
      <c r="A23" s="259" t="s">
        <v>16</v>
      </c>
      <c r="B23" s="259" t="s">
        <v>64</v>
      </c>
      <c r="C23" s="259" t="s">
        <v>956</v>
      </c>
      <c r="D23" s="260" t="s">
        <v>957</v>
      </c>
      <c r="E23" s="265">
        <v>408</v>
      </c>
      <c r="F23" s="262">
        <v>9</v>
      </c>
      <c r="G23" s="285">
        <f t="shared" ca="1" si="1"/>
        <v>75706.681317320807</v>
      </c>
      <c r="H23" s="285">
        <f t="shared" ca="1" si="1"/>
        <v>79735.706417470064</v>
      </c>
      <c r="I23" s="285">
        <f t="shared" ca="1" si="1"/>
        <v>84187.129310376928</v>
      </c>
      <c r="J23" s="285">
        <f t="shared" ca="1" si="1"/>
        <v>88778.268396272804</v>
      </c>
      <c r="K23" s="285">
        <f t="shared" ca="1" si="1"/>
        <v>93457.136254510653</v>
      </c>
      <c r="L23" s="285">
        <f t="shared" ca="1" si="1"/>
        <v>99048.229691734217</v>
      </c>
      <c r="M23" s="285">
        <f t="shared" ca="1" si="1"/>
        <v>104639.3231289579</v>
      </c>
      <c r="N23" s="285"/>
      <c r="P23" s="409" t="str">
        <f t="shared" si="2"/>
        <v>02685C</v>
      </c>
      <c r="Q23" s="397" t="s">
        <v>826</v>
      </c>
      <c r="R23" s="409" t="str">
        <f t="shared" si="3"/>
        <v>Animal Shelter Volunteer &amp; Outreach Coordinator</v>
      </c>
      <c r="S23" s="397" t="str">
        <f t="shared" si="4"/>
        <v>40</v>
      </c>
      <c r="T23" s="394" cm="1">
        <f t="array" aca="1" ref="T23" ca="1">IF($Q23="Y",VLOOKUP($P23,INDIRECT($Q$3),T$5,0)*INDIRECT($P$2),VLOOKUP($P23,INDIRECT($Q$3),T$5,0))*$Q$4</f>
        <v>75706.681317320807</v>
      </c>
      <c r="U23" s="394" cm="1">
        <f t="array" aca="1" ref="U23" ca="1">IF($Q23="Y",VLOOKUP($P23,INDIRECT($Q$3),U$5,0)*INDIRECT($P$2),VLOOKUP($P23,INDIRECT($Q$3),U$5,0))*$Q$4</f>
        <v>79735.706417470064</v>
      </c>
      <c r="V23" s="394" cm="1">
        <f t="array" aca="1" ref="V23" ca="1">IF($Q23="Y",VLOOKUP($P23,INDIRECT($Q$3),V$5,0)*INDIRECT($P$2),VLOOKUP($P23,INDIRECT($Q$3),V$5,0))*$Q$4</f>
        <v>84187.129310376928</v>
      </c>
      <c r="W23" s="394" cm="1">
        <f t="array" aca="1" ref="W23" ca="1">IF($Q23="Y",VLOOKUP($P23,INDIRECT($Q$3),W$5,0)*INDIRECT($P$2),VLOOKUP($P23,INDIRECT($Q$3),W$5,0))*$Q$4</f>
        <v>88778.268396272804</v>
      </c>
      <c r="X23" s="394" cm="1">
        <f t="array" aca="1" ref="X23" ca="1">IF($Q23="Y",VLOOKUP($P23,INDIRECT($Q$3),X$5,0)*INDIRECT($P$2),VLOOKUP($P23,INDIRECT($Q$3),X$5,0))*$Q$4</f>
        <v>93457.136254510653</v>
      </c>
      <c r="Y23" s="394" cm="1">
        <f t="array" aca="1" ref="Y23" ca="1">IF($Q23="Y",VLOOKUP($P23,INDIRECT($Q$3),Y$5,0)*INDIRECT($P$2),VLOOKUP($P23,INDIRECT($Q$3),Y$5,0))*$Q$4</f>
        <v>99048.229691734217</v>
      </c>
      <c r="Z23" s="394" cm="1">
        <f t="array" aca="1" ref="Z23" ca="1">IF($Q23="Y",VLOOKUP($P23,INDIRECT($Q$3),Z$5,0)*INDIRECT($P$2),VLOOKUP($P23,INDIRECT($Q$3),Z$5,0))*$Q$4</f>
        <v>104639.3231289579</v>
      </c>
      <c r="AA23" s="406" t="str">
        <f t="shared" si="5"/>
        <v>02685C</v>
      </c>
      <c r="AB23" s="406" t="str">
        <f t="shared" si="6"/>
        <v>Y</v>
      </c>
      <c r="AC23" s="412" t="str">
        <f t="shared" si="7"/>
        <v>Animal Shelter Volunteer &amp; Outreach Coordinator</v>
      </c>
      <c r="AD23" s="406" t="str">
        <f t="shared" si="8"/>
        <v>40</v>
      </c>
      <c r="AE23" s="398" t="str">
        <f t="shared" si="9"/>
        <v>E</v>
      </c>
      <c r="AF23" s="403">
        <f t="shared" ca="1" si="10"/>
        <v>36.397999999999996</v>
      </c>
      <c r="AG23" s="403">
        <f t="shared" ca="1" si="10"/>
        <v>38.335000000000001</v>
      </c>
      <c r="AH23" s="403">
        <f t="shared" ca="1" si="10"/>
        <v>40.474999999999994</v>
      </c>
      <c r="AI23" s="403">
        <f t="shared" ca="1" si="10"/>
        <v>42.681999999999995</v>
      </c>
      <c r="AJ23" s="403">
        <f t="shared" ca="1" si="10"/>
        <v>44.931999999999995</v>
      </c>
      <c r="AK23" s="403">
        <f t="shared" ca="1" si="10"/>
        <v>47.62</v>
      </c>
      <c r="AL23" s="403">
        <f t="shared" ca="1" si="10"/>
        <v>50.308</v>
      </c>
    </row>
    <row r="24" spans="1:39" ht="15" customHeight="1">
      <c r="A24" s="259" t="s">
        <v>16</v>
      </c>
      <c r="B24" s="259" t="s">
        <v>26</v>
      </c>
      <c r="C24" s="259">
        <v>72</v>
      </c>
      <c r="D24" s="260" t="s">
        <v>27</v>
      </c>
      <c r="E24" s="265">
        <v>463</v>
      </c>
      <c r="F24" s="262">
        <v>10</v>
      </c>
      <c r="G24" s="285">
        <f t="shared" ca="1" si="1"/>
        <v>85905.963405521252</v>
      </c>
      <c r="H24" s="285">
        <f t="shared" ca="1" si="1"/>
        <v>90445.115070770058</v>
      </c>
      <c r="I24" s="285">
        <f t="shared" ca="1" si="1"/>
        <v>95175.970349654977</v>
      </c>
      <c r="J24" s="285">
        <f t="shared" ca="1" si="1"/>
        <v>100179.75958693713</v>
      </c>
      <c r="K24" s="285">
        <f t="shared" ca="1" si="1"/>
        <v>105469.47963777828</v>
      </c>
      <c r="L24" s="285">
        <f t="shared" ca="1" si="1"/>
        <v>111843.70430757249</v>
      </c>
      <c r="M24" s="285">
        <f t="shared" ca="1" si="1"/>
        <v>118216.91369291769</v>
      </c>
      <c r="N24" s="285"/>
      <c r="P24" s="409" t="str">
        <f t="shared" si="2"/>
        <v>00481C</v>
      </c>
      <c r="Q24" s="397" t="s">
        <v>826</v>
      </c>
      <c r="R24" s="409" t="str">
        <f t="shared" si="3"/>
        <v>Applications Analyst</v>
      </c>
      <c r="S24" s="397">
        <f t="shared" si="4"/>
        <v>72</v>
      </c>
      <c r="T24" s="394" cm="1">
        <f t="array" aca="1" ref="T24" ca="1">IF($Q24="Y",VLOOKUP($P24,INDIRECT($Q$3),T$5,0)*INDIRECT($P$2),VLOOKUP($P24,INDIRECT($Q$3),T$5,0))*$Q$4</f>
        <v>85905.963405521252</v>
      </c>
      <c r="U24" s="394" cm="1">
        <f t="array" aca="1" ref="U24" ca="1">IF($Q24="Y",VLOOKUP($P24,INDIRECT($Q$3),U$5,0)*INDIRECT($P$2),VLOOKUP($P24,INDIRECT($Q$3),U$5,0))*$Q$4</f>
        <v>90445.115070770058</v>
      </c>
      <c r="V24" s="394" cm="1">
        <f t="array" aca="1" ref="V24" ca="1">IF($Q24="Y",VLOOKUP($P24,INDIRECT($Q$3),V$5,0)*INDIRECT($P$2),VLOOKUP($P24,INDIRECT($Q$3),V$5,0))*$Q$4</f>
        <v>95175.970349654977</v>
      </c>
      <c r="W24" s="394" cm="1">
        <f t="array" aca="1" ref="W24" ca="1">IF($Q24="Y",VLOOKUP($P24,INDIRECT($Q$3),W$5,0)*INDIRECT($P$2),VLOOKUP($P24,INDIRECT($Q$3),W$5,0))*$Q$4</f>
        <v>100179.75958693713</v>
      </c>
      <c r="X24" s="394" cm="1">
        <f t="array" aca="1" ref="X24" ca="1">IF($Q24="Y",VLOOKUP($P24,INDIRECT($Q$3),X$5,0)*INDIRECT($P$2),VLOOKUP($P24,INDIRECT($Q$3),X$5,0))*$Q$4</f>
        <v>105469.47963777828</v>
      </c>
      <c r="Y24" s="394" cm="1">
        <f t="array" aca="1" ref="Y24" ca="1">IF($Q24="Y",VLOOKUP($P24,INDIRECT($Q$3),Y$5,0)*INDIRECT($P$2),VLOOKUP($P24,INDIRECT($Q$3),Y$5,0))*$Q$4</f>
        <v>111843.70430757249</v>
      </c>
      <c r="Z24" s="394" cm="1">
        <f t="array" aca="1" ref="Z24" ca="1">IF($Q24="Y",VLOOKUP($P24,INDIRECT($Q$3),Z$5,0)*INDIRECT($P$2),VLOOKUP($P24,INDIRECT($Q$3),Z$5,0))*$Q$4</f>
        <v>118216.91369291769</v>
      </c>
      <c r="AA24" s="406" t="str">
        <f t="shared" si="5"/>
        <v>00481C</v>
      </c>
      <c r="AB24" s="406" t="str">
        <f t="shared" si="6"/>
        <v>Y</v>
      </c>
      <c r="AC24" s="412" t="str">
        <f t="shared" si="7"/>
        <v>Applications Analyst</v>
      </c>
      <c r="AD24" s="406">
        <f t="shared" si="8"/>
        <v>72</v>
      </c>
      <c r="AE24" s="398" t="str">
        <f t="shared" si="9"/>
        <v>E</v>
      </c>
      <c r="AF24" s="403">
        <f t="shared" ca="1" si="10"/>
        <v>41.300999999999995</v>
      </c>
      <c r="AG24" s="403">
        <f t="shared" ca="1" si="10"/>
        <v>43.483999999999995</v>
      </c>
      <c r="AH24" s="403">
        <f t="shared" ca="1" si="10"/>
        <v>45.757999999999996</v>
      </c>
      <c r="AI24" s="403">
        <f t="shared" ca="1" si="10"/>
        <v>48.163999999999994</v>
      </c>
      <c r="AJ24" s="403">
        <f t="shared" ca="1" si="10"/>
        <v>50.707000000000001</v>
      </c>
      <c r="AK24" s="403">
        <f t="shared" ca="1" si="10"/>
        <v>53.771999999999998</v>
      </c>
      <c r="AL24" s="403">
        <f t="shared" ca="1" si="10"/>
        <v>56.835999999999999</v>
      </c>
    </row>
    <row r="25" spans="1:39" ht="15" customHeight="1">
      <c r="A25" s="259" t="s">
        <v>91</v>
      </c>
      <c r="B25" s="272" t="s">
        <v>266</v>
      </c>
      <c r="C25" s="272">
        <v>63</v>
      </c>
      <c r="D25" s="260" t="s">
        <v>267</v>
      </c>
      <c r="E25" s="265">
        <v>383</v>
      </c>
      <c r="F25" s="262">
        <v>8</v>
      </c>
      <c r="G25" s="285">
        <f t="shared" ca="1" si="1"/>
        <v>35.746771554141276</v>
      </c>
      <c r="H25" s="285">
        <f t="shared" ca="1" si="1"/>
        <v>37.623708722508916</v>
      </c>
      <c r="I25" s="285">
        <f t="shared" ca="1" si="1"/>
        <v>39.590420338935679</v>
      </c>
      <c r="J25" s="285">
        <f t="shared" ca="1" si="1"/>
        <v>41.686788082577216</v>
      </c>
      <c r="K25" s="285">
        <f t="shared" ca="1" si="1"/>
        <v>43.872196781053049</v>
      </c>
      <c r="L25" s="285">
        <f t="shared" ca="1" si="1"/>
        <v>46.53530473478758</v>
      </c>
      <c r="M25" s="285">
        <f t="shared" ca="1" si="1"/>
        <v>49.198412688522104</v>
      </c>
      <c r="N25" s="285"/>
      <c r="P25" s="409" t="str">
        <f t="shared" si="2"/>
        <v>00482C</v>
      </c>
      <c r="Q25" s="397" t="s">
        <v>826</v>
      </c>
      <c r="R25" s="409" t="str">
        <f t="shared" si="3"/>
        <v>Applications Programmer</v>
      </c>
      <c r="S25" s="397">
        <f t="shared" si="4"/>
        <v>63</v>
      </c>
      <c r="T25" s="394" cm="1">
        <f t="array" aca="1" ref="T25" ca="1">IF($Q25="Y",VLOOKUP($P25,INDIRECT($Q$3),T$5,0)*INDIRECT($P$2),VLOOKUP($P25,INDIRECT($Q$3),T$5,0))*$Q$4</f>
        <v>35.746771554141276</v>
      </c>
      <c r="U25" s="394" cm="1">
        <f t="array" aca="1" ref="U25" ca="1">IF($Q25="Y",VLOOKUP($P25,INDIRECT($Q$3),U$5,0)*INDIRECT($P$2),VLOOKUP($P25,INDIRECT($Q$3),U$5,0))*$Q$4</f>
        <v>37.623708722508916</v>
      </c>
      <c r="V25" s="394" cm="1">
        <f t="array" aca="1" ref="V25" ca="1">IF($Q25="Y",VLOOKUP($P25,INDIRECT($Q$3),V$5,0)*INDIRECT($P$2),VLOOKUP($P25,INDIRECT($Q$3),V$5,0))*$Q$4</f>
        <v>39.590420338935679</v>
      </c>
      <c r="W25" s="394" cm="1">
        <f t="array" aca="1" ref="W25" ca="1">IF($Q25="Y",VLOOKUP($P25,INDIRECT($Q$3),W$5,0)*INDIRECT($P$2),VLOOKUP($P25,INDIRECT($Q$3),W$5,0))*$Q$4</f>
        <v>41.686788082577216</v>
      </c>
      <c r="X25" s="394" cm="1">
        <f t="array" aca="1" ref="X25" ca="1">IF($Q25="Y",VLOOKUP($P25,INDIRECT($Q$3),X$5,0)*INDIRECT($P$2),VLOOKUP($P25,INDIRECT($Q$3),X$5,0))*$Q$4</f>
        <v>43.872196781053049</v>
      </c>
      <c r="Y25" s="394" cm="1">
        <f t="array" aca="1" ref="Y25" ca="1">IF($Q25="Y",VLOOKUP($P25,INDIRECT($Q$3),Y$5,0)*INDIRECT($P$2),VLOOKUP($P25,INDIRECT($Q$3),Y$5,0))*$Q$4</f>
        <v>46.53530473478758</v>
      </c>
      <c r="Z25" s="394" cm="1">
        <f t="array" aca="1" ref="Z25" ca="1">IF($Q25="Y",VLOOKUP($P25,INDIRECT($Q$3),Z$5,0)*INDIRECT($P$2),VLOOKUP($P25,INDIRECT($Q$3),Z$5,0))*$Q$4</f>
        <v>49.198412688522104</v>
      </c>
      <c r="AA25" s="406" t="str">
        <f t="shared" si="5"/>
        <v>00482C</v>
      </c>
      <c r="AB25" s="406" t="str">
        <f t="shared" si="6"/>
        <v>Y</v>
      </c>
      <c r="AC25" s="412" t="str">
        <f t="shared" si="7"/>
        <v>Applications Programmer</v>
      </c>
      <c r="AD25" s="406">
        <f t="shared" si="8"/>
        <v>63</v>
      </c>
      <c r="AE25" s="398" t="str">
        <f t="shared" si="9"/>
        <v>N</v>
      </c>
      <c r="AF25" s="403">
        <f t="shared" ca="1" si="10"/>
        <v>35.747</v>
      </c>
      <c r="AG25" s="403">
        <f t="shared" ca="1" si="10"/>
        <v>37.624000000000002</v>
      </c>
      <c r="AH25" s="403">
        <f t="shared" ca="1" si="10"/>
        <v>39.590000000000003</v>
      </c>
      <c r="AI25" s="403">
        <f t="shared" ca="1" si="10"/>
        <v>41.686999999999998</v>
      </c>
      <c r="AJ25" s="403">
        <f t="shared" ca="1" si="10"/>
        <v>43.872</v>
      </c>
      <c r="AK25" s="403">
        <f t="shared" ca="1" si="10"/>
        <v>46.534999999999997</v>
      </c>
      <c r="AL25" s="403">
        <f t="shared" ca="1" si="10"/>
        <v>49.198</v>
      </c>
    </row>
    <row r="26" spans="1:39" ht="15" customHeight="1">
      <c r="A26" s="259" t="s">
        <v>91</v>
      </c>
      <c r="B26" s="272" t="s">
        <v>268</v>
      </c>
      <c r="C26" s="272" t="s">
        <v>269</v>
      </c>
      <c r="D26" s="260" t="s">
        <v>270</v>
      </c>
      <c r="E26" s="265">
        <v>425</v>
      </c>
      <c r="F26" s="262">
        <v>9</v>
      </c>
      <c r="G26" s="285">
        <f t="shared" ca="1" si="1"/>
        <v>37.734619385548058</v>
      </c>
      <c r="H26" s="285">
        <f t="shared" ca="1" si="1"/>
        <v>39.721638588165099</v>
      </c>
      <c r="I26" s="285">
        <f t="shared" ca="1" si="1"/>
        <v>41.818006331806664</v>
      </c>
      <c r="J26" s="285">
        <f t="shared" ca="1" si="1"/>
        <v>44.001852908267836</v>
      </c>
      <c r="K26" s="285">
        <f t="shared" ca="1" si="1"/>
        <v>46.318479855973081</v>
      </c>
      <c r="L26" s="285">
        <f t="shared" ca="1" si="1"/>
        <v>49.121423348818588</v>
      </c>
      <c r="M26" s="285">
        <f t="shared" ca="1" si="1"/>
        <v>51.924366841664074</v>
      </c>
      <c r="N26" s="285"/>
      <c r="P26" s="409" t="str">
        <f t="shared" si="2"/>
        <v>00483C</v>
      </c>
      <c r="Q26" s="397" t="s">
        <v>826</v>
      </c>
      <c r="R26" s="409" t="str">
        <f t="shared" si="3"/>
        <v>Applications Programmer/Analyst</v>
      </c>
      <c r="S26" s="397" t="str">
        <f t="shared" si="4"/>
        <v>64</v>
      </c>
      <c r="T26" s="394" cm="1">
        <f t="array" aca="1" ref="T26" ca="1">IF($Q26="Y",VLOOKUP($P26,INDIRECT($Q$3),T$5,0)*INDIRECT($P$2),VLOOKUP($P26,INDIRECT($Q$3),T$5,0))*$Q$4</f>
        <v>37.734619385548058</v>
      </c>
      <c r="U26" s="394" cm="1">
        <f t="array" aca="1" ref="U26" ca="1">IF($Q26="Y",VLOOKUP($P26,INDIRECT($Q$3),U$5,0)*INDIRECT($P$2),VLOOKUP($P26,INDIRECT($Q$3),U$5,0))*$Q$4</f>
        <v>39.721638588165099</v>
      </c>
      <c r="V26" s="394" cm="1">
        <f t="array" aca="1" ref="V26" ca="1">IF($Q26="Y",VLOOKUP($P26,INDIRECT($Q$3),V$5,0)*INDIRECT($P$2),VLOOKUP($P26,INDIRECT($Q$3),V$5,0))*$Q$4</f>
        <v>41.818006331806664</v>
      </c>
      <c r="W26" s="394" cm="1">
        <f t="array" aca="1" ref="W26" ca="1">IF($Q26="Y",VLOOKUP($P26,INDIRECT($Q$3),W$5,0)*INDIRECT($P$2),VLOOKUP($P26,INDIRECT($Q$3),W$5,0))*$Q$4</f>
        <v>44.001852908267836</v>
      </c>
      <c r="X26" s="394" cm="1">
        <f t="array" aca="1" ref="X26" ca="1">IF($Q26="Y",VLOOKUP($P26,INDIRECT($Q$3),X$5,0)*INDIRECT($P$2),VLOOKUP($P26,INDIRECT($Q$3),X$5,0))*$Q$4</f>
        <v>46.318479855973081</v>
      </c>
      <c r="Y26" s="394" cm="1">
        <f t="array" aca="1" ref="Y26" ca="1">IF($Q26="Y",VLOOKUP($P26,INDIRECT($Q$3),Y$5,0)*INDIRECT($P$2),VLOOKUP($P26,INDIRECT($Q$3),Y$5,0))*$Q$4</f>
        <v>49.121423348818588</v>
      </c>
      <c r="Z26" s="394" cm="1">
        <f t="array" aca="1" ref="Z26" ca="1">IF($Q26="Y",VLOOKUP($P26,INDIRECT($Q$3),Z$5,0)*INDIRECT($P$2),VLOOKUP($P26,INDIRECT($Q$3),Z$5,0))*$Q$4</f>
        <v>51.924366841664074</v>
      </c>
      <c r="AA26" s="406" t="str">
        <f t="shared" si="5"/>
        <v>00483C</v>
      </c>
      <c r="AB26" s="406" t="str">
        <f t="shared" si="6"/>
        <v>Y</v>
      </c>
      <c r="AC26" s="412" t="str">
        <f t="shared" si="7"/>
        <v>Applications Programmer/Analyst</v>
      </c>
      <c r="AD26" s="406" t="str">
        <f t="shared" si="8"/>
        <v>64</v>
      </c>
      <c r="AE26" s="398" t="str">
        <f t="shared" si="9"/>
        <v>N</v>
      </c>
      <c r="AF26" s="403">
        <f t="shared" ca="1" si="10"/>
        <v>37.734999999999999</v>
      </c>
      <c r="AG26" s="403">
        <f t="shared" ca="1" si="10"/>
        <v>39.722000000000001</v>
      </c>
      <c r="AH26" s="403">
        <f t="shared" ca="1" si="10"/>
        <v>41.817999999999998</v>
      </c>
      <c r="AI26" s="403">
        <f t="shared" ca="1" si="10"/>
        <v>44.002000000000002</v>
      </c>
      <c r="AJ26" s="403">
        <f t="shared" ca="1" si="10"/>
        <v>46.317999999999998</v>
      </c>
      <c r="AK26" s="403">
        <f t="shared" ca="1" si="10"/>
        <v>49.121000000000002</v>
      </c>
      <c r="AL26" s="403">
        <f t="shared" ca="1" si="10"/>
        <v>51.923999999999999</v>
      </c>
    </row>
    <row r="27" spans="1:39" ht="15" customHeight="1">
      <c r="A27" s="259" t="s">
        <v>16</v>
      </c>
      <c r="B27" s="259" t="s">
        <v>28</v>
      </c>
      <c r="C27" s="259" t="s">
        <v>20</v>
      </c>
      <c r="D27" s="260" t="s">
        <v>29</v>
      </c>
      <c r="E27" s="265">
        <v>393</v>
      </c>
      <c r="F27" s="262">
        <v>8</v>
      </c>
      <c r="G27" s="285">
        <f t="shared" ca="1" si="1"/>
        <v>70927.087831579236</v>
      </c>
      <c r="H27" s="285">
        <f t="shared" ca="1" si="1"/>
        <v>74777.40617325413</v>
      </c>
      <c r="I27" s="285">
        <f t="shared" ca="1" si="1"/>
        <v>78673.213507995213</v>
      </c>
      <c r="J27" s="285">
        <f t="shared" ca="1" si="1"/>
        <v>82887.443794199731</v>
      </c>
      <c r="K27" s="285">
        <f t="shared" ca="1" si="1"/>
        <v>87247.888700974174</v>
      </c>
      <c r="L27" s="285">
        <f t="shared" ca="1" si="1"/>
        <v>92658.704919026495</v>
      </c>
      <c r="M27" s="285">
        <f t="shared" ca="1" si="1"/>
        <v>98069.521137078846</v>
      </c>
      <c r="N27" s="285"/>
      <c r="P27" s="409" t="str">
        <f t="shared" si="2"/>
        <v>00565C</v>
      </c>
      <c r="Q27" s="397" t="s">
        <v>826</v>
      </c>
      <c r="R27" s="409" t="str">
        <f t="shared" si="3"/>
        <v>Associate Contract Administrator</v>
      </c>
      <c r="S27" s="397" t="str">
        <f t="shared" si="4"/>
        <v>33B</v>
      </c>
      <c r="T27" s="394" cm="1">
        <f t="array" aca="1" ref="T27" ca="1">IF($Q27="Y",VLOOKUP($P27,INDIRECT($Q$3),T$5,0)*INDIRECT($P$2),VLOOKUP($P27,INDIRECT($Q$3),T$5,0))*$Q$4</f>
        <v>70927.087831579236</v>
      </c>
      <c r="U27" s="394" cm="1">
        <f t="array" aca="1" ref="U27" ca="1">IF($Q27="Y",VLOOKUP($P27,INDIRECT($Q$3),U$5,0)*INDIRECT($P$2),VLOOKUP($P27,INDIRECT($Q$3),U$5,0))*$Q$4</f>
        <v>74777.40617325413</v>
      </c>
      <c r="V27" s="394" cm="1">
        <f t="array" aca="1" ref="V27" ca="1">IF($Q27="Y",VLOOKUP($P27,INDIRECT($Q$3),V$5,0)*INDIRECT($P$2),VLOOKUP($P27,INDIRECT($Q$3),V$5,0))*$Q$4</f>
        <v>78673.213507995213</v>
      </c>
      <c r="W27" s="394" cm="1">
        <f t="array" aca="1" ref="W27" ca="1">IF($Q27="Y",VLOOKUP($P27,INDIRECT($Q$3),W$5,0)*INDIRECT($P$2),VLOOKUP($P27,INDIRECT($Q$3),W$5,0))*$Q$4</f>
        <v>82887.443794199731</v>
      </c>
      <c r="X27" s="394" cm="1">
        <f t="array" aca="1" ref="X27" ca="1">IF($Q27="Y",VLOOKUP($P27,INDIRECT($Q$3),X$5,0)*INDIRECT($P$2),VLOOKUP($P27,INDIRECT($Q$3),X$5,0))*$Q$4</f>
        <v>87247.888700974174</v>
      </c>
      <c r="Y27" s="394" cm="1">
        <f t="array" aca="1" ref="Y27" ca="1">IF($Q27="Y",VLOOKUP($P27,INDIRECT($Q$3),Y$5,0)*INDIRECT($P$2),VLOOKUP($P27,INDIRECT($Q$3),Y$5,0))*$Q$4</f>
        <v>92658.704919026495</v>
      </c>
      <c r="Z27" s="394" cm="1">
        <f t="array" aca="1" ref="Z27" ca="1">IF($Q27="Y",VLOOKUP($P27,INDIRECT($Q$3),Z$5,0)*INDIRECT($P$2),VLOOKUP($P27,INDIRECT($Q$3),Z$5,0))*$Q$4</f>
        <v>98069.521137078846</v>
      </c>
      <c r="AA27" s="406" t="str">
        <f t="shared" si="5"/>
        <v>00565C</v>
      </c>
      <c r="AB27" s="406" t="str">
        <f t="shared" si="6"/>
        <v>Y</v>
      </c>
      <c r="AC27" s="412" t="str">
        <f t="shared" si="7"/>
        <v>Associate Contract Administrator</v>
      </c>
      <c r="AD27" s="406" t="str">
        <f t="shared" si="8"/>
        <v>33B</v>
      </c>
      <c r="AE27" s="398" t="str">
        <f t="shared" si="9"/>
        <v>E</v>
      </c>
      <c r="AF27" s="403">
        <f t="shared" ca="1" si="10"/>
        <v>34.099999999999994</v>
      </c>
      <c r="AG27" s="403">
        <f t="shared" ca="1" si="10"/>
        <v>35.951000000000001</v>
      </c>
      <c r="AH27" s="403">
        <f t="shared" ca="1" si="10"/>
        <v>37.823999999999998</v>
      </c>
      <c r="AI27" s="403">
        <f t="shared" ca="1" si="10"/>
        <v>39.849999999999994</v>
      </c>
      <c r="AJ27" s="403">
        <f t="shared" ca="1" si="10"/>
        <v>41.946999999999996</v>
      </c>
      <c r="AK27" s="403">
        <f t="shared" ca="1" si="10"/>
        <v>44.547999999999995</v>
      </c>
      <c r="AL27" s="403">
        <f t="shared" ca="1" si="10"/>
        <v>47.149000000000001</v>
      </c>
    </row>
    <row r="28" spans="1:39" ht="15" customHeight="1">
      <c r="A28" s="256" t="s">
        <v>91</v>
      </c>
      <c r="B28" s="256" t="s">
        <v>271</v>
      </c>
      <c r="C28" s="256">
        <v>16</v>
      </c>
      <c r="D28" s="276" t="s">
        <v>272</v>
      </c>
      <c r="E28" s="277">
        <v>358</v>
      </c>
      <c r="F28" s="278">
        <v>7</v>
      </c>
      <c r="G28" s="380">
        <f t="shared" ca="1" si="1"/>
        <v>31.621338518781425</v>
      </c>
      <c r="H28" s="380">
        <f t="shared" ca="1" si="1"/>
        <v>33.451557232106218</v>
      </c>
      <c r="I28" s="380">
        <f t="shared" ca="1" si="1"/>
        <v>35.177684432908009</v>
      </c>
      <c r="J28" s="380">
        <f t="shared" ca="1" si="1"/>
        <v>37.143105683525086</v>
      </c>
      <c r="K28" s="380">
        <f t="shared" ca="1" si="1"/>
        <v>39.15084112587779</v>
      </c>
      <c r="L28" s="380">
        <f t="shared" ca="1" si="1"/>
        <v>41.53502696367164</v>
      </c>
      <c r="M28" s="380">
        <f t="shared" ca="1" si="1"/>
        <v>43.91921280146547</v>
      </c>
      <c r="N28" s="380" t="s">
        <v>633</v>
      </c>
      <c r="P28" s="409" t="str">
        <f t="shared" si="2"/>
        <v>00567C</v>
      </c>
      <c r="Q28" s="397" t="s">
        <v>826</v>
      </c>
      <c r="R28" s="409" t="str">
        <f t="shared" si="3"/>
        <v xml:space="preserve">Associate Coordinator Legal Processes </v>
      </c>
      <c r="S28" s="397">
        <f t="shared" si="4"/>
        <v>16</v>
      </c>
      <c r="T28" s="394" cm="1">
        <f t="array" aca="1" ref="T28" ca="1">IF($Q28="Y",VLOOKUP($P28,INDIRECT($Q$3),T$5,0)*INDIRECT($P$2),VLOOKUP($P28,INDIRECT($Q$3),T$5,0))*$Q$4</f>
        <v>31.621338518781425</v>
      </c>
      <c r="U28" s="394" cm="1">
        <f t="array" aca="1" ref="U28" ca="1">IF($Q28="Y",VLOOKUP($P28,INDIRECT($Q$3),U$5,0)*INDIRECT($P$2),VLOOKUP($P28,INDIRECT($Q$3),U$5,0))*$Q$4</f>
        <v>33.451557232106218</v>
      </c>
      <c r="V28" s="394" cm="1">
        <f t="array" aca="1" ref="V28" ca="1">IF($Q28="Y",VLOOKUP($P28,INDIRECT($Q$3),V$5,0)*INDIRECT($P$2),VLOOKUP($P28,INDIRECT($Q$3),V$5,0))*$Q$4</f>
        <v>35.177684432908009</v>
      </c>
      <c r="W28" s="394" cm="1">
        <f t="array" aca="1" ref="W28" ca="1">IF($Q28="Y",VLOOKUP($P28,INDIRECT($Q$3),W$5,0)*INDIRECT($P$2),VLOOKUP($P28,INDIRECT($Q$3),W$5,0))*$Q$4</f>
        <v>37.143105683525086</v>
      </c>
      <c r="X28" s="394" cm="1">
        <f t="array" aca="1" ref="X28" ca="1">IF($Q28="Y",VLOOKUP($P28,INDIRECT($Q$3),X$5,0)*INDIRECT($P$2),VLOOKUP($P28,INDIRECT($Q$3),X$5,0))*$Q$4</f>
        <v>39.15084112587779</v>
      </c>
      <c r="Y28" s="394" cm="1">
        <f t="array" aca="1" ref="Y28" ca="1">IF($Q28="Y",VLOOKUP($P28,INDIRECT($Q$3),Y$5,0)*INDIRECT($P$2),VLOOKUP($P28,INDIRECT($Q$3),Y$5,0))*$Q$4</f>
        <v>41.53502696367164</v>
      </c>
      <c r="Z28" s="394" cm="1">
        <f t="array" aca="1" ref="Z28" ca="1">IF($Q28="Y",VLOOKUP($P28,INDIRECT($Q$3),Z$5,0)*INDIRECT($P$2),VLOOKUP($P28,INDIRECT($Q$3),Z$5,0))*$Q$4</f>
        <v>43.91921280146547</v>
      </c>
      <c r="AA28" s="406" t="str">
        <f t="shared" si="5"/>
        <v>00567C</v>
      </c>
      <c r="AB28" s="406" t="str">
        <f t="shared" si="6"/>
        <v>Y</v>
      </c>
      <c r="AC28" s="412" t="str">
        <f t="shared" si="7"/>
        <v xml:space="preserve">Associate Coordinator Legal Processes </v>
      </c>
      <c r="AD28" s="406">
        <f t="shared" si="8"/>
        <v>16</v>
      </c>
      <c r="AE28" s="398" t="str">
        <f t="shared" si="9"/>
        <v>N</v>
      </c>
      <c r="AF28" s="403">
        <f t="shared" ca="1" si="10"/>
        <v>31.620999999999999</v>
      </c>
      <c r="AG28" s="403">
        <f t="shared" ca="1" si="10"/>
        <v>33.451999999999998</v>
      </c>
      <c r="AH28" s="403">
        <f t="shared" ca="1" si="10"/>
        <v>35.177999999999997</v>
      </c>
      <c r="AI28" s="403">
        <f t="shared" ca="1" si="10"/>
        <v>37.143000000000001</v>
      </c>
      <c r="AJ28" s="403">
        <f t="shared" ca="1" si="10"/>
        <v>39.151000000000003</v>
      </c>
      <c r="AK28" s="403">
        <f t="shared" ca="1" si="10"/>
        <v>41.534999999999997</v>
      </c>
      <c r="AL28" s="403">
        <f t="shared" ca="1" si="10"/>
        <v>43.918999999999997</v>
      </c>
    </row>
    <row r="29" spans="1:39" ht="15" customHeight="1">
      <c r="A29" s="259" t="s">
        <v>16</v>
      </c>
      <c r="B29" s="259" t="s">
        <v>440</v>
      </c>
      <c r="C29" s="259">
        <v>107</v>
      </c>
      <c r="D29" s="260" t="s">
        <v>30</v>
      </c>
      <c r="E29" s="265">
        <v>368</v>
      </c>
      <c r="F29" s="262">
        <v>8</v>
      </c>
      <c r="G29" s="285">
        <f t="shared" ca="1" si="1"/>
        <v>68805.351226419938</v>
      </c>
      <c r="H29" s="285">
        <f t="shared" ca="1" si="1"/>
        <v>72577.688437124219</v>
      </c>
      <c r="I29" s="285">
        <f t="shared" ca="1" si="1"/>
        <v>76346.776434038067</v>
      </c>
      <c r="J29" s="285">
        <f t="shared" ca="1" si="1"/>
        <v>80346.558610073349</v>
      </c>
      <c r="K29" s="285">
        <f t="shared" ca="1" si="1"/>
        <v>84619.27474450579</v>
      </c>
      <c r="L29" s="285">
        <f t="shared" ca="1" si="1"/>
        <v>89922.379606635295</v>
      </c>
      <c r="M29" s="285">
        <f t="shared" ca="1" si="1"/>
        <v>95225.484468764786</v>
      </c>
      <c r="N29" s="285"/>
      <c r="P29" s="409" t="str">
        <f t="shared" si="2"/>
        <v>00569C</v>
      </c>
      <c r="Q29" s="397" t="s">
        <v>826</v>
      </c>
      <c r="R29" s="409" t="str">
        <f t="shared" si="3"/>
        <v>Associate Transportation Planner</v>
      </c>
      <c r="S29" s="397">
        <f t="shared" si="4"/>
        <v>107</v>
      </c>
      <c r="T29" s="394" cm="1">
        <f t="array" aca="1" ref="T29" ca="1">IF($Q29="Y",VLOOKUP($P29,INDIRECT($Q$3),T$5,0)*INDIRECT($P$2),VLOOKUP($P29,INDIRECT($Q$3),T$5,0))*$Q$4</f>
        <v>68805.351226419938</v>
      </c>
      <c r="U29" s="394" cm="1">
        <f t="array" aca="1" ref="U29" ca="1">IF($Q29="Y",VLOOKUP($P29,INDIRECT($Q$3),U$5,0)*INDIRECT($P$2),VLOOKUP($P29,INDIRECT($Q$3),U$5,0))*$Q$4</f>
        <v>72577.688437124219</v>
      </c>
      <c r="V29" s="394" cm="1">
        <f t="array" aca="1" ref="V29" ca="1">IF($Q29="Y",VLOOKUP($P29,INDIRECT($Q$3),V$5,0)*INDIRECT($P$2),VLOOKUP($P29,INDIRECT($Q$3),V$5,0))*$Q$4</f>
        <v>76346.776434038067</v>
      </c>
      <c r="W29" s="394" cm="1">
        <f t="array" aca="1" ref="W29" ca="1">IF($Q29="Y",VLOOKUP($P29,INDIRECT($Q$3),W$5,0)*INDIRECT($P$2),VLOOKUP($P29,INDIRECT($Q$3),W$5,0))*$Q$4</f>
        <v>80346.558610073349</v>
      </c>
      <c r="X29" s="394" cm="1">
        <f t="array" aca="1" ref="X29" ca="1">IF($Q29="Y",VLOOKUP($P29,INDIRECT($Q$3),X$5,0)*INDIRECT($P$2),VLOOKUP($P29,INDIRECT($Q$3),X$5,0))*$Q$4</f>
        <v>84619.27474450579</v>
      </c>
      <c r="Y29" s="394" cm="1">
        <f t="array" aca="1" ref="Y29" ca="1">IF($Q29="Y",VLOOKUP($P29,INDIRECT($Q$3),Y$5,0)*INDIRECT($P$2),VLOOKUP($P29,INDIRECT($Q$3),Y$5,0))*$Q$4</f>
        <v>89922.379606635295</v>
      </c>
      <c r="Z29" s="394" cm="1">
        <f t="array" aca="1" ref="Z29" ca="1">IF($Q29="Y",VLOOKUP($P29,INDIRECT($Q$3),Z$5,0)*INDIRECT($P$2),VLOOKUP($P29,INDIRECT($Q$3),Z$5,0))*$Q$4</f>
        <v>95225.484468764786</v>
      </c>
      <c r="AA29" s="406" t="str">
        <f t="shared" si="5"/>
        <v>00569C</v>
      </c>
      <c r="AB29" s="406" t="str">
        <f t="shared" si="6"/>
        <v>Y</v>
      </c>
      <c r="AC29" s="412" t="str">
        <f t="shared" si="7"/>
        <v>Associate Transportation Planner</v>
      </c>
      <c r="AD29" s="406">
        <f t="shared" si="8"/>
        <v>107</v>
      </c>
      <c r="AE29" s="398" t="str">
        <f t="shared" si="9"/>
        <v>E</v>
      </c>
      <c r="AF29" s="403">
        <f t="shared" ca="1" si="10"/>
        <v>33.08</v>
      </c>
      <c r="AG29" s="403">
        <f t="shared" ca="1" si="10"/>
        <v>34.893999999999998</v>
      </c>
      <c r="AH29" s="403">
        <f t="shared" ca="1" si="10"/>
        <v>36.705999999999996</v>
      </c>
      <c r="AI29" s="403">
        <f t="shared" ca="1" si="10"/>
        <v>38.628999999999998</v>
      </c>
      <c r="AJ29" s="403">
        <f t="shared" ca="1" si="10"/>
        <v>40.683</v>
      </c>
      <c r="AK29" s="403">
        <f t="shared" ca="1" si="10"/>
        <v>43.231999999999999</v>
      </c>
      <c r="AL29" s="403">
        <f t="shared" ca="1" si="10"/>
        <v>45.781999999999996</v>
      </c>
      <c r="AM29" s="23"/>
    </row>
    <row r="30" spans="1:39" ht="15" customHeight="1">
      <c r="A30" s="259" t="s">
        <v>16</v>
      </c>
      <c r="B30" s="262" t="s">
        <v>31</v>
      </c>
      <c r="C30" s="259" t="s">
        <v>20</v>
      </c>
      <c r="D30" s="266" t="s">
        <v>32</v>
      </c>
      <c r="E30" s="265">
        <v>393</v>
      </c>
      <c r="F30" s="262">
        <v>8</v>
      </c>
      <c r="G30" s="285">
        <f t="shared" ca="1" si="1"/>
        <v>70927.087831579236</v>
      </c>
      <c r="H30" s="285">
        <f t="shared" ca="1" si="1"/>
        <v>74777.40617325413</v>
      </c>
      <c r="I30" s="285">
        <f t="shared" ca="1" si="1"/>
        <v>78673.213507995213</v>
      </c>
      <c r="J30" s="285">
        <f t="shared" ca="1" si="1"/>
        <v>82887.443794199731</v>
      </c>
      <c r="K30" s="285">
        <f t="shared" ca="1" si="1"/>
        <v>87247.888700974174</v>
      </c>
      <c r="L30" s="285">
        <f t="shared" ca="1" si="1"/>
        <v>92658.704919026495</v>
      </c>
      <c r="M30" s="285">
        <f t="shared" ca="1" si="1"/>
        <v>98069.521137078846</v>
      </c>
      <c r="N30" s="285"/>
      <c r="P30" s="409" t="str">
        <f t="shared" si="2"/>
        <v>01365C</v>
      </c>
      <c r="Q30" s="397" t="s">
        <v>826</v>
      </c>
      <c r="R30" s="409" t="str">
        <f t="shared" si="3"/>
        <v>Booking &amp; Administrative Coordinator</v>
      </c>
      <c r="S30" s="397" t="str">
        <f t="shared" si="4"/>
        <v>33B</v>
      </c>
      <c r="T30" s="394" cm="1">
        <f t="array" aca="1" ref="T30" ca="1">IF($Q30="Y",VLOOKUP($P30,INDIRECT($Q$3),T$5,0)*INDIRECT($P$2),VLOOKUP($P30,INDIRECT($Q$3),T$5,0))*$Q$4</f>
        <v>70927.087831579236</v>
      </c>
      <c r="U30" s="394" cm="1">
        <f t="array" aca="1" ref="U30" ca="1">IF($Q30="Y",VLOOKUP($P30,INDIRECT($Q$3),U$5,0)*INDIRECT($P$2),VLOOKUP($P30,INDIRECT($Q$3),U$5,0))*$Q$4</f>
        <v>74777.40617325413</v>
      </c>
      <c r="V30" s="394" cm="1">
        <f t="array" aca="1" ref="V30" ca="1">IF($Q30="Y",VLOOKUP($P30,INDIRECT($Q$3),V$5,0)*INDIRECT($P$2),VLOOKUP($P30,INDIRECT($Q$3),V$5,0))*$Q$4</f>
        <v>78673.213507995213</v>
      </c>
      <c r="W30" s="394" cm="1">
        <f t="array" aca="1" ref="W30" ca="1">IF($Q30="Y",VLOOKUP($P30,INDIRECT($Q$3),W$5,0)*INDIRECT($P$2),VLOOKUP($P30,INDIRECT($Q$3),W$5,0))*$Q$4</f>
        <v>82887.443794199731</v>
      </c>
      <c r="X30" s="394" cm="1">
        <f t="array" aca="1" ref="X30" ca="1">IF($Q30="Y",VLOOKUP($P30,INDIRECT($Q$3),X$5,0)*INDIRECT($P$2),VLOOKUP($P30,INDIRECT($Q$3),X$5,0))*$Q$4</f>
        <v>87247.888700974174</v>
      </c>
      <c r="Y30" s="394" cm="1">
        <f t="array" aca="1" ref="Y30" ca="1">IF($Q30="Y",VLOOKUP($P30,INDIRECT($Q$3),Y$5,0)*INDIRECT($P$2),VLOOKUP($P30,INDIRECT($Q$3),Y$5,0))*$Q$4</f>
        <v>92658.704919026495</v>
      </c>
      <c r="Z30" s="394" cm="1">
        <f t="array" aca="1" ref="Z30" ca="1">IF($Q30="Y",VLOOKUP($P30,INDIRECT($Q$3),Z$5,0)*INDIRECT($P$2),VLOOKUP($P30,INDIRECT($Q$3),Z$5,0))*$Q$4</f>
        <v>98069.521137078846</v>
      </c>
      <c r="AA30" s="406" t="str">
        <f t="shared" si="5"/>
        <v>01365C</v>
      </c>
      <c r="AB30" s="406" t="str">
        <f t="shared" si="6"/>
        <v>Y</v>
      </c>
      <c r="AC30" s="412" t="str">
        <f t="shared" si="7"/>
        <v>Booking &amp; Administrative Coordinator</v>
      </c>
      <c r="AD30" s="406" t="str">
        <f t="shared" si="8"/>
        <v>33B</v>
      </c>
      <c r="AE30" s="398" t="str">
        <f t="shared" si="9"/>
        <v>E</v>
      </c>
      <c r="AF30" s="403">
        <f t="shared" ca="1" si="10"/>
        <v>34.099999999999994</v>
      </c>
      <c r="AG30" s="403">
        <f t="shared" ca="1" si="10"/>
        <v>35.951000000000001</v>
      </c>
      <c r="AH30" s="403">
        <f t="shared" ca="1" si="10"/>
        <v>37.823999999999998</v>
      </c>
      <c r="AI30" s="403">
        <f t="shared" ca="1" si="10"/>
        <v>39.849999999999994</v>
      </c>
      <c r="AJ30" s="403">
        <f t="shared" ca="1" si="10"/>
        <v>41.946999999999996</v>
      </c>
      <c r="AK30" s="403">
        <f t="shared" ca="1" si="10"/>
        <v>44.547999999999995</v>
      </c>
      <c r="AL30" s="403">
        <f t="shared" ca="1" si="10"/>
        <v>47.149000000000001</v>
      </c>
      <c r="AM30" s="23"/>
    </row>
    <row r="31" spans="1:39" ht="15" customHeight="1">
      <c r="A31" s="272" t="s">
        <v>91</v>
      </c>
      <c r="B31" s="272" t="s">
        <v>284</v>
      </c>
      <c r="C31" s="272" t="s">
        <v>285</v>
      </c>
      <c r="D31" s="273" t="s">
        <v>286</v>
      </c>
      <c r="E31" s="265">
        <v>333</v>
      </c>
      <c r="F31" s="262">
        <v>7</v>
      </c>
      <c r="G31" s="285">
        <f t="shared" ca="1" si="1"/>
        <v>31.483007082974655</v>
      </c>
      <c r="H31" s="285">
        <f t="shared" ca="1" si="1"/>
        <v>33.145104906547395</v>
      </c>
      <c r="I31" s="285">
        <f t="shared" ca="1" si="1"/>
        <v>34.913427027115389</v>
      </c>
      <c r="J31" s="285">
        <f t="shared" ca="1" si="1"/>
        <v>36.72705068610783</v>
      </c>
      <c r="K31" s="285">
        <f t="shared" ca="1" si="1"/>
        <v>38.671892594329691</v>
      </c>
      <c r="L31" s="285">
        <f t="shared" ca="1" si="1"/>
        <v>41.016294540091756</v>
      </c>
      <c r="M31" s="285">
        <f t="shared" ca="1" si="1"/>
        <v>43.360696485853815</v>
      </c>
      <c r="N31" s="285"/>
      <c r="O31" s="23"/>
      <c r="P31" s="409" t="str">
        <f t="shared" si="2"/>
        <v>01444C</v>
      </c>
      <c r="Q31" s="397" t="s">
        <v>826</v>
      </c>
      <c r="R31" s="409" t="str">
        <f t="shared" si="3"/>
        <v>Business Analyst I</v>
      </c>
      <c r="S31" s="397" t="str">
        <f t="shared" si="4"/>
        <v>61</v>
      </c>
      <c r="T31" s="394" cm="1">
        <f t="array" aca="1" ref="T31" ca="1">IF($Q31="Y",VLOOKUP($P31,INDIRECT($Q$3),T$5,0)*INDIRECT($P$2),VLOOKUP($P31,INDIRECT($Q$3),T$5,0))*$Q$4</f>
        <v>31.483007082974655</v>
      </c>
      <c r="U31" s="394" cm="1">
        <f t="array" aca="1" ref="U31" ca="1">IF($Q31="Y",VLOOKUP($P31,INDIRECT($Q$3),U$5,0)*INDIRECT($P$2),VLOOKUP($P31,INDIRECT($Q$3),U$5,0))*$Q$4</f>
        <v>33.145104906547395</v>
      </c>
      <c r="V31" s="394" cm="1">
        <f t="array" aca="1" ref="V31" ca="1">IF($Q31="Y",VLOOKUP($P31,INDIRECT($Q$3),V$5,0)*INDIRECT($P$2),VLOOKUP($P31,INDIRECT($Q$3),V$5,0))*$Q$4</f>
        <v>34.913427027115389</v>
      </c>
      <c r="W31" s="394" cm="1">
        <f t="array" aca="1" ref="W31" ca="1">IF($Q31="Y",VLOOKUP($P31,INDIRECT($Q$3),W$5,0)*INDIRECT($P$2),VLOOKUP($P31,INDIRECT($Q$3),W$5,0))*$Q$4</f>
        <v>36.72705068610783</v>
      </c>
      <c r="X31" s="394" cm="1">
        <f t="array" aca="1" ref="X31" ca="1">IF($Q31="Y",VLOOKUP($P31,INDIRECT($Q$3),X$5,0)*INDIRECT($P$2),VLOOKUP($P31,INDIRECT($Q$3),X$5,0))*$Q$4</f>
        <v>38.671892594329691</v>
      </c>
      <c r="Y31" s="394" cm="1">
        <f t="array" aca="1" ref="Y31" ca="1">IF($Q31="Y",VLOOKUP($P31,INDIRECT($Q$3),Y$5,0)*INDIRECT($P$2),VLOOKUP($P31,INDIRECT($Q$3),Y$5,0))*$Q$4</f>
        <v>41.016294540091756</v>
      </c>
      <c r="Z31" s="394" cm="1">
        <f t="array" aca="1" ref="Z31" ca="1">IF($Q31="Y",VLOOKUP($P31,INDIRECT($Q$3),Z$5,0)*INDIRECT($P$2),VLOOKUP($P31,INDIRECT($Q$3),Z$5,0))*$Q$4</f>
        <v>43.360696485853815</v>
      </c>
      <c r="AA31" s="406" t="str">
        <f t="shared" si="5"/>
        <v>01444C</v>
      </c>
      <c r="AB31" s="406" t="str">
        <f t="shared" si="6"/>
        <v>Y</v>
      </c>
      <c r="AC31" s="412" t="str">
        <f t="shared" si="7"/>
        <v>Business Analyst I</v>
      </c>
      <c r="AD31" s="406" t="str">
        <f t="shared" si="8"/>
        <v>61</v>
      </c>
      <c r="AE31" s="398" t="str">
        <f t="shared" si="9"/>
        <v>N</v>
      </c>
      <c r="AF31" s="403">
        <f t="shared" ca="1" si="10"/>
        <v>31.483000000000001</v>
      </c>
      <c r="AG31" s="403">
        <f t="shared" ca="1" si="10"/>
        <v>33.145000000000003</v>
      </c>
      <c r="AH31" s="403">
        <f t="shared" ca="1" si="10"/>
        <v>34.912999999999997</v>
      </c>
      <c r="AI31" s="403">
        <f t="shared" ca="1" si="10"/>
        <v>36.726999999999997</v>
      </c>
      <c r="AJ31" s="403">
        <f t="shared" ca="1" si="10"/>
        <v>38.671999999999997</v>
      </c>
      <c r="AK31" s="403">
        <f t="shared" ca="1" si="10"/>
        <v>41.015999999999998</v>
      </c>
      <c r="AL31" s="403">
        <f t="shared" ca="1" si="10"/>
        <v>43.360999999999997</v>
      </c>
    </row>
    <row r="32" spans="1:39" ht="15" customHeight="1">
      <c r="A32" s="259" t="s">
        <v>91</v>
      </c>
      <c r="B32" s="272" t="s">
        <v>287</v>
      </c>
      <c r="C32" s="272" t="s">
        <v>280</v>
      </c>
      <c r="D32" s="260" t="s">
        <v>288</v>
      </c>
      <c r="E32" s="265">
        <v>385</v>
      </c>
      <c r="F32" s="262">
        <v>8</v>
      </c>
      <c r="G32" s="285">
        <f t="shared" ca="1" si="1"/>
        <v>35.746771554141276</v>
      </c>
      <c r="H32" s="285">
        <f t="shared" ca="1" si="1"/>
        <v>37.623708722508916</v>
      </c>
      <c r="I32" s="285">
        <f t="shared" ca="1" si="1"/>
        <v>39.590420338935679</v>
      </c>
      <c r="J32" s="285">
        <f t="shared" ca="1" si="1"/>
        <v>41.686788082577216</v>
      </c>
      <c r="K32" s="285">
        <f t="shared" ca="1" si="1"/>
        <v>43.872196781053049</v>
      </c>
      <c r="L32" s="285">
        <f t="shared" ca="1" si="1"/>
        <v>46.53530473478758</v>
      </c>
      <c r="M32" s="285">
        <f t="shared" ca="1" si="1"/>
        <v>49.198412688522104</v>
      </c>
      <c r="N32" s="285"/>
      <c r="O32" s="23"/>
      <c r="P32" s="409" t="str">
        <f t="shared" si="2"/>
        <v>01443C</v>
      </c>
      <c r="Q32" s="397" t="s">
        <v>826</v>
      </c>
      <c r="R32" s="409" t="str">
        <f t="shared" si="3"/>
        <v>Business Analyst II</v>
      </c>
      <c r="S32" s="397" t="str">
        <f t="shared" si="4"/>
        <v>63</v>
      </c>
      <c r="T32" s="394" cm="1">
        <f t="array" aca="1" ref="T32" ca="1">IF($Q32="Y",VLOOKUP($P32,INDIRECT($Q$3),T$5,0)*INDIRECT($P$2),VLOOKUP($P32,INDIRECT($Q$3),T$5,0))*$Q$4</f>
        <v>35.746771554141276</v>
      </c>
      <c r="U32" s="394" cm="1">
        <f t="array" aca="1" ref="U32" ca="1">IF($Q32="Y",VLOOKUP($P32,INDIRECT($Q$3),U$5,0)*INDIRECT($P$2),VLOOKUP($P32,INDIRECT($Q$3),U$5,0))*$Q$4</f>
        <v>37.623708722508916</v>
      </c>
      <c r="V32" s="394" cm="1">
        <f t="array" aca="1" ref="V32" ca="1">IF($Q32="Y",VLOOKUP($P32,INDIRECT($Q$3),V$5,0)*INDIRECT($P$2),VLOOKUP($P32,INDIRECT($Q$3),V$5,0))*$Q$4</f>
        <v>39.590420338935679</v>
      </c>
      <c r="W32" s="394" cm="1">
        <f t="array" aca="1" ref="W32" ca="1">IF($Q32="Y",VLOOKUP($P32,INDIRECT($Q$3),W$5,0)*INDIRECT($P$2),VLOOKUP($P32,INDIRECT($Q$3),W$5,0))*$Q$4</f>
        <v>41.686788082577216</v>
      </c>
      <c r="X32" s="394" cm="1">
        <f t="array" aca="1" ref="X32" ca="1">IF($Q32="Y",VLOOKUP($P32,INDIRECT($Q$3),X$5,0)*INDIRECT($P$2),VLOOKUP($P32,INDIRECT($Q$3),X$5,0))*$Q$4</f>
        <v>43.872196781053049</v>
      </c>
      <c r="Y32" s="394" cm="1">
        <f t="array" aca="1" ref="Y32" ca="1">IF($Q32="Y",VLOOKUP($P32,INDIRECT($Q$3),Y$5,0)*INDIRECT($P$2),VLOOKUP($P32,INDIRECT($Q$3),Y$5,0))*$Q$4</f>
        <v>46.53530473478758</v>
      </c>
      <c r="Z32" s="394" cm="1">
        <f t="array" aca="1" ref="Z32" ca="1">IF($Q32="Y",VLOOKUP($P32,INDIRECT($Q$3),Z$5,0)*INDIRECT($P$2),VLOOKUP($P32,INDIRECT($Q$3),Z$5,0))*$Q$4</f>
        <v>49.198412688522104</v>
      </c>
      <c r="AA32" s="406" t="str">
        <f t="shared" si="5"/>
        <v>01443C</v>
      </c>
      <c r="AB32" s="406" t="str">
        <f t="shared" si="6"/>
        <v>Y</v>
      </c>
      <c r="AC32" s="412" t="str">
        <f t="shared" si="7"/>
        <v>Business Analyst II</v>
      </c>
      <c r="AD32" s="406" t="str">
        <f t="shared" si="8"/>
        <v>63</v>
      </c>
      <c r="AE32" s="398" t="str">
        <f t="shared" si="9"/>
        <v>N</v>
      </c>
      <c r="AF32" s="403">
        <f t="shared" ca="1" si="10"/>
        <v>35.747</v>
      </c>
      <c r="AG32" s="403">
        <f t="shared" ca="1" si="10"/>
        <v>37.624000000000002</v>
      </c>
      <c r="AH32" s="403">
        <f t="shared" ca="1" si="10"/>
        <v>39.590000000000003</v>
      </c>
      <c r="AI32" s="403">
        <f t="shared" ca="1" si="10"/>
        <v>41.686999999999998</v>
      </c>
      <c r="AJ32" s="403">
        <f t="shared" ca="1" si="10"/>
        <v>43.872</v>
      </c>
      <c r="AK32" s="403">
        <f t="shared" ca="1" si="10"/>
        <v>46.534999999999997</v>
      </c>
      <c r="AL32" s="403">
        <f t="shared" ca="1" si="10"/>
        <v>49.198</v>
      </c>
    </row>
    <row r="33" spans="1:39" ht="15" customHeight="1">
      <c r="A33" s="259" t="s">
        <v>91</v>
      </c>
      <c r="B33" s="272" t="s">
        <v>289</v>
      </c>
      <c r="C33" s="272" t="s">
        <v>269</v>
      </c>
      <c r="D33" s="260" t="s">
        <v>290</v>
      </c>
      <c r="E33" s="265">
        <v>425</v>
      </c>
      <c r="F33" s="262">
        <v>9</v>
      </c>
      <c r="G33" s="285">
        <f t="shared" ca="1" si="1"/>
        <v>37.734619385548058</v>
      </c>
      <c r="H33" s="285">
        <f t="shared" ca="1" si="1"/>
        <v>39.721638588165099</v>
      </c>
      <c r="I33" s="285">
        <f t="shared" ca="1" si="1"/>
        <v>41.818006331806664</v>
      </c>
      <c r="J33" s="285">
        <f t="shared" ca="1" si="1"/>
        <v>44.001852908267836</v>
      </c>
      <c r="K33" s="285">
        <f t="shared" ca="1" si="1"/>
        <v>46.318479855973081</v>
      </c>
      <c r="L33" s="285">
        <f t="shared" ca="1" si="1"/>
        <v>49.121423348818588</v>
      </c>
      <c r="M33" s="285">
        <f t="shared" ca="1" si="1"/>
        <v>51.924366841664074</v>
      </c>
      <c r="N33" s="285"/>
      <c r="O33" s="23"/>
      <c r="P33" s="409" t="str">
        <f t="shared" si="2"/>
        <v>01442C</v>
      </c>
      <c r="Q33" s="397" t="s">
        <v>826</v>
      </c>
      <c r="R33" s="409" t="str">
        <f t="shared" si="3"/>
        <v xml:space="preserve">Business Analyst III </v>
      </c>
      <c r="S33" s="397" t="str">
        <f t="shared" si="4"/>
        <v>64</v>
      </c>
      <c r="T33" s="394" cm="1">
        <f t="array" aca="1" ref="T33" ca="1">IF($Q33="Y",VLOOKUP($P33,INDIRECT($Q$3),T$5,0)*INDIRECT($P$2),VLOOKUP($P33,INDIRECT($Q$3),T$5,0))*$Q$4</f>
        <v>37.734619385548058</v>
      </c>
      <c r="U33" s="394" cm="1">
        <f t="array" aca="1" ref="U33" ca="1">IF($Q33="Y",VLOOKUP($P33,INDIRECT($Q$3),U$5,0)*INDIRECT($P$2),VLOOKUP($P33,INDIRECT($Q$3),U$5,0))*$Q$4</f>
        <v>39.721638588165099</v>
      </c>
      <c r="V33" s="394" cm="1">
        <f t="array" aca="1" ref="V33" ca="1">IF($Q33="Y",VLOOKUP($P33,INDIRECT($Q$3),V$5,0)*INDIRECT($P$2),VLOOKUP($P33,INDIRECT($Q$3),V$5,0))*$Q$4</f>
        <v>41.818006331806664</v>
      </c>
      <c r="W33" s="394" cm="1">
        <f t="array" aca="1" ref="W33" ca="1">IF($Q33="Y",VLOOKUP($P33,INDIRECT($Q$3),W$5,0)*INDIRECT($P$2),VLOOKUP($P33,INDIRECT($Q$3),W$5,0))*$Q$4</f>
        <v>44.001852908267836</v>
      </c>
      <c r="X33" s="394" cm="1">
        <f t="array" aca="1" ref="X33" ca="1">IF($Q33="Y",VLOOKUP($P33,INDIRECT($Q$3),X$5,0)*INDIRECT($P$2),VLOOKUP($P33,INDIRECT($Q$3),X$5,0))*$Q$4</f>
        <v>46.318479855973081</v>
      </c>
      <c r="Y33" s="394" cm="1">
        <f t="array" aca="1" ref="Y33" ca="1">IF($Q33="Y",VLOOKUP($P33,INDIRECT($Q$3),Y$5,0)*INDIRECT($P$2),VLOOKUP($P33,INDIRECT($Q$3),Y$5,0))*$Q$4</f>
        <v>49.121423348818588</v>
      </c>
      <c r="Z33" s="394" cm="1">
        <f t="array" aca="1" ref="Z33" ca="1">IF($Q33="Y",VLOOKUP($P33,INDIRECT($Q$3),Z$5,0)*INDIRECT($P$2),VLOOKUP($P33,INDIRECT($Q$3),Z$5,0))*$Q$4</f>
        <v>51.924366841664074</v>
      </c>
      <c r="AA33" s="406" t="str">
        <f t="shared" si="5"/>
        <v>01442C</v>
      </c>
      <c r="AB33" s="406" t="str">
        <f t="shared" si="6"/>
        <v>Y</v>
      </c>
      <c r="AC33" s="412" t="str">
        <f t="shared" si="7"/>
        <v xml:space="preserve">Business Analyst III </v>
      </c>
      <c r="AD33" s="406" t="str">
        <f t="shared" si="8"/>
        <v>64</v>
      </c>
      <c r="AE33" s="398" t="str">
        <f t="shared" si="9"/>
        <v>N</v>
      </c>
      <c r="AF33" s="403">
        <f t="shared" ca="1" si="10"/>
        <v>37.734999999999999</v>
      </c>
      <c r="AG33" s="403">
        <f t="shared" ca="1" si="10"/>
        <v>39.722000000000001</v>
      </c>
      <c r="AH33" s="403">
        <f t="shared" ca="1" si="10"/>
        <v>41.817999999999998</v>
      </c>
      <c r="AI33" s="403">
        <f t="shared" ca="1" si="10"/>
        <v>44.002000000000002</v>
      </c>
      <c r="AJ33" s="403">
        <f t="shared" ca="1" si="10"/>
        <v>46.317999999999998</v>
      </c>
      <c r="AK33" s="403">
        <f t="shared" ca="1" si="10"/>
        <v>49.121000000000002</v>
      </c>
      <c r="AL33" s="403">
        <f t="shared" ca="1" si="10"/>
        <v>51.923999999999999</v>
      </c>
    </row>
    <row r="34" spans="1:39" ht="15" customHeight="1">
      <c r="A34" s="259" t="s">
        <v>16</v>
      </c>
      <c r="B34" s="259" t="s">
        <v>33</v>
      </c>
      <c r="C34" s="259">
        <v>29</v>
      </c>
      <c r="D34" s="260" t="s">
        <v>34</v>
      </c>
      <c r="E34" s="265">
        <v>388</v>
      </c>
      <c r="F34" s="262">
        <v>8</v>
      </c>
      <c r="G34" s="285">
        <f t="shared" ca="1" si="1"/>
        <v>70186.267087358239</v>
      </c>
      <c r="H34" s="285">
        <f t="shared" ca="1" si="1"/>
        <v>74036.585429033134</v>
      </c>
      <c r="I34" s="285">
        <f t="shared" ca="1" si="1"/>
        <v>77883.65455691758</v>
      </c>
      <c r="J34" s="285">
        <f t="shared" ca="1" si="1"/>
        <v>81961.41786392346</v>
      </c>
      <c r="K34" s="285">
        <f t="shared" ca="1" si="1"/>
        <v>86318.613556907498</v>
      </c>
      <c r="L34" s="285">
        <f t="shared" ca="1" si="1"/>
        <v>91726.828053121266</v>
      </c>
      <c r="M34" s="285">
        <f t="shared" ca="1" si="1"/>
        <v>97135.042549335034</v>
      </c>
      <c r="N34" s="285"/>
      <c r="P34" s="409" t="str">
        <f t="shared" si="2"/>
        <v>01454C</v>
      </c>
      <c r="Q34" s="397" t="s">
        <v>826</v>
      </c>
      <c r="R34" s="409" t="str">
        <f t="shared" si="3"/>
        <v>Business Application Analyst II</v>
      </c>
      <c r="S34" s="397">
        <f t="shared" si="4"/>
        <v>29</v>
      </c>
      <c r="T34" s="394" cm="1">
        <f t="array" aca="1" ref="T34" ca="1">IF($Q34="Y",VLOOKUP($P34,INDIRECT($Q$3),T$5,0)*INDIRECT($P$2),VLOOKUP($P34,INDIRECT($Q$3),T$5,0))*$Q$4</f>
        <v>70186.267087358239</v>
      </c>
      <c r="U34" s="394" cm="1">
        <f t="array" aca="1" ref="U34" ca="1">IF($Q34="Y",VLOOKUP($P34,INDIRECT($Q$3),U$5,0)*INDIRECT($P$2),VLOOKUP($P34,INDIRECT($Q$3),U$5,0))*$Q$4</f>
        <v>74036.585429033134</v>
      </c>
      <c r="V34" s="394" cm="1">
        <f t="array" aca="1" ref="V34" ca="1">IF($Q34="Y",VLOOKUP($P34,INDIRECT($Q$3),V$5,0)*INDIRECT($P$2),VLOOKUP($P34,INDIRECT($Q$3),V$5,0))*$Q$4</f>
        <v>77883.65455691758</v>
      </c>
      <c r="W34" s="394" cm="1">
        <f t="array" aca="1" ref="W34" ca="1">IF($Q34="Y",VLOOKUP($P34,INDIRECT($Q$3),W$5,0)*INDIRECT($P$2),VLOOKUP($P34,INDIRECT($Q$3),W$5,0))*$Q$4</f>
        <v>81961.41786392346</v>
      </c>
      <c r="X34" s="394" cm="1">
        <f t="array" aca="1" ref="X34" ca="1">IF($Q34="Y",VLOOKUP($P34,INDIRECT($Q$3),X$5,0)*INDIRECT($P$2),VLOOKUP($P34,INDIRECT($Q$3),X$5,0))*$Q$4</f>
        <v>86318.613556907498</v>
      </c>
      <c r="Y34" s="394" cm="1">
        <f t="array" aca="1" ref="Y34" ca="1">IF($Q34="Y",VLOOKUP($P34,INDIRECT($Q$3),Y$5,0)*INDIRECT($P$2),VLOOKUP($P34,INDIRECT($Q$3),Y$5,0))*$Q$4</f>
        <v>91726.828053121266</v>
      </c>
      <c r="Z34" s="394" cm="1">
        <f t="array" aca="1" ref="Z34" ca="1">IF($Q34="Y",VLOOKUP($P34,INDIRECT($Q$3),Z$5,0)*INDIRECT($P$2),VLOOKUP($P34,INDIRECT($Q$3),Z$5,0))*$Q$4</f>
        <v>97135.042549335034</v>
      </c>
      <c r="AA34" s="406" t="str">
        <f t="shared" si="5"/>
        <v>01454C</v>
      </c>
      <c r="AB34" s="406" t="str">
        <f t="shared" si="6"/>
        <v>Y</v>
      </c>
      <c r="AC34" s="412" t="str">
        <f t="shared" si="7"/>
        <v>Business Application Analyst II</v>
      </c>
      <c r="AD34" s="406">
        <f t="shared" si="8"/>
        <v>29</v>
      </c>
      <c r="AE34" s="398" t="str">
        <f t="shared" si="9"/>
        <v>E</v>
      </c>
      <c r="AF34" s="403">
        <f t="shared" ca="1" si="10"/>
        <v>33.744</v>
      </c>
      <c r="AG34" s="403">
        <f t="shared" ca="1" si="10"/>
        <v>35.594999999999999</v>
      </c>
      <c r="AH34" s="403">
        <f t="shared" ca="1" si="10"/>
        <v>37.445</v>
      </c>
      <c r="AI34" s="403">
        <f t="shared" ca="1" si="10"/>
        <v>39.405000000000001</v>
      </c>
      <c r="AJ34" s="403">
        <f t="shared" ca="1" si="10"/>
        <v>41.5</v>
      </c>
      <c r="AK34" s="403">
        <f t="shared" ca="1" si="10"/>
        <v>44.099999999999994</v>
      </c>
      <c r="AL34" s="403">
        <f t="shared" ca="1" si="10"/>
        <v>46.699999999999996</v>
      </c>
    </row>
    <row r="35" spans="1:39" ht="15" customHeight="1">
      <c r="A35" s="259" t="s">
        <v>16</v>
      </c>
      <c r="B35" s="259" t="s">
        <v>35</v>
      </c>
      <c r="C35" s="259">
        <v>72</v>
      </c>
      <c r="D35" s="260" t="s">
        <v>36</v>
      </c>
      <c r="E35" s="265">
        <v>463</v>
      </c>
      <c r="F35" s="262">
        <v>10</v>
      </c>
      <c r="G35" s="285">
        <f t="shared" ca="1" si="1"/>
        <v>85905.963405521252</v>
      </c>
      <c r="H35" s="285">
        <f t="shared" ca="1" si="1"/>
        <v>90445.115070770058</v>
      </c>
      <c r="I35" s="285">
        <f t="shared" ca="1" si="1"/>
        <v>95175.970349654977</v>
      </c>
      <c r="J35" s="285">
        <f t="shared" ca="1" si="1"/>
        <v>100179.75958693713</v>
      </c>
      <c r="K35" s="285">
        <f t="shared" ca="1" si="1"/>
        <v>105469.47963777828</v>
      </c>
      <c r="L35" s="285">
        <f t="shared" ca="1" si="1"/>
        <v>111843.70430757249</v>
      </c>
      <c r="M35" s="285">
        <f t="shared" ca="1" si="1"/>
        <v>118216.91369291769</v>
      </c>
      <c r="N35" s="285"/>
      <c r="P35" s="409" t="str">
        <f t="shared" si="2"/>
        <v>01456C</v>
      </c>
      <c r="Q35" s="397" t="s">
        <v>826</v>
      </c>
      <c r="R35" s="409" t="str">
        <f t="shared" si="3"/>
        <v>Business Application Manager</v>
      </c>
      <c r="S35" s="397">
        <f t="shared" si="4"/>
        <v>72</v>
      </c>
      <c r="T35" s="394" cm="1">
        <f t="array" aca="1" ref="T35" ca="1">IF($Q35="Y",VLOOKUP($P35,INDIRECT($Q$3),T$5,0)*INDIRECT($P$2),VLOOKUP($P35,INDIRECT($Q$3),T$5,0))*$Q$4</f>
        <v>85905.963405521252</v>
      </c>
      <c r="U35" s="394" cm="1">
        <f t="array" aca="1" ref="U35" ca="1">IF($Q35="Y",VLOOKUP($P35,INDIRECT($Q$3),U$5,0)*INDIRECT($P$2),VLOOKUP($P35,INDIRECT($Q$3),U$5,0))*$Q$4</f>
        <v>90445.115070770058</v>
      </c>
      <c r="V35" s="394" cm="1">
        <f t="array" aca="1" ref="V35" ca="1">IF($Q35="Y",VLOOKUP($P35,INDIRECT($Q$3),V$5,0)*INDIRECT($P$2),VLOOKUP($P35,INDIRECT($Q$3),V$5,0))*$Q$4</f>
        <v>95175.970349654977</v>
      </c>
      <c r="W35" s="394" cm="1">
        <f t="array" aca="1" ref="W35" ca="1">IF($Q35="Y",VLOOKUP($P35,INDIRECT($Q$3),W$5,0)*INDIRECT($P$2),VLOOKUP($P35,INDIRECT($Q$3),W$5,0))*$Q$4</f>
        <v>100179.75958693713</v>
      </c>
      <c r="X35" s="394" cm="1">
        <f t="array" aca="1" ref="X35" ca="1">IF($Q35="Y",VLOOKUP($P35,INDIRECT($Q$3),X$5,0)*INDIRECT($P$2),VLOOKUP($P35,INDIRECT($Q$3),X$5,0))*$Q$4</f>
        <v>105469.47963777828</v>
      </c>
      <c r="Y35" s="394" cm="1">
        <f t="array" aca="1" ref="Y35" ca="1">IF($Q35="Y",VLOOKUP($P35,INDIRECT($Q$3),Y$5,0)*INDIRECT($P$2),VLOOKUP($P35,INDIRECT($Q$3),Y$5,0))*$Q$4</f>
        <v>111843.70430757249</v>
      </c>
      <c r="Z35" s="394" cm="1">
        <f t="array" aca="1" ref="Z35" ca="1">IF($Q35="Y",VLOOKUP($P35,INDIRECT($Q$3),Z$5,0)*INDIRECT($P$2),VLOOKUP($P35,INDIRECT($Q$3),Z$5,0))*$Q$4</f>
        <v>118216.91369291769</v>
      </c>
      <c r="AA35" s="406" t="str">
        <f t="shared" si="5"/>
        <v>01456C</v>
      </c>
      <c r="AB35" s="406" t="str">
        <f t="shared" si="6"/>
        <v>Y</v>
      </c>
      <c r="AC35" s="412" t="str">
        <f t="shared" si="7"/>
        <v>Business Application Manager</v>
      </c>
      <c r="AD35" s="406">
        <f t="shared" si="8"/>
        <v>72</v>
      </c>
      <c r="AE35" s="398" t="str">
        <f t="shared" si="9"/>
        <v>E</v>
      </c>
      <c r="AF35" s="403">
        <f t="shared" ca="1" si="10"/>
        <v>41.300999999999995</v>
      </c>
      <c r="AG35" s="403">
        <f t="shared" ca="1" si="10"/>
        <v>43.483999999999995</v>
      </c>
      <c r="AH35" s="403">
        <f t="shared" ca="1" si="10"/>
        <v>45.757999999999996</v>
      </c>
      <c r="AI35" s="403">
        <f t="shared" ca="1" si="10"/>
        <v>48.163999999999994</v>
      </c>
      <c r="AJ35" s="403">
        <f t="shared" ca="1" si="10"/>
        <v>50.707000000000001</v>
      </c>
      <c r="AK35" s="403">
        <f t="shared" ca="1" si="10"/>
        <v>53.771999999999998</v>
      </c>
      <c r="AL35" s="403">
        <f t="shared" ca="1" si="10"/>
        <v>56.835999999999999</v>
      </c>
    </row>
    <row r="36" spans="1:39" ht="15" customHeight="1">
      <c r="A36" s="272" t="s">
        <v>91</v>
      </c>
      <c r="B36" s="272" t="s">
        <v>291</v>
      </c>
      <c r="C36" s="272">
        <v>61</v>
      </c>
      <c r="D36" s="273" t="s">
        <v>292</v>
      </c>
      <c r="E36" s="265">
        <v>345</v>
      </c>
      <c r="F36" s="262">
        <v>7</v>
      </c>
      <c r="G36" s="285">
        <f t="shared" ca="1" si="1"/>
        <v>31.483007082974655</v>
      </c>
      <c r="H36" s="285">
        <f t="shared" ca="1" si="1"/>
        <v>33.145104906547395</v>
      </c>
      <c r="I36" s="285">
        <f t="shared" ca="1" si="1"/>
        <v>34.913427027115389</v>
      </c>
      <c r="J36" s="285">
        <f t="shared" ca="1" si="1"/>
        <v>36.72705068610783</v>
      </c>
      <c r="K36" s="285">
        <f t="shared" ca="1" si="1"/>
        <v>38.671892594329691</v>
      </c>
      <c r="L36" s="285">
        <f t="shared" ca="1" si="1"/>
        <v>41.016294540091756</v>
      </c>
      <c r="M36" s="285">
        <f t="shared" ca="1" si="1"/>
        <v>43.360696485853815</v>
      </c>
      <c r="N36" s="285"/>
      <c r="O36" s="23"/>
      <c r="P36" s="409" t="str">
        <f t="shared" si="2"/>
        <v>01453C</v>
      </c>
      <c r="Q36" s="397" t="s">
        <v>826</v>
      </c>
      <c r="R36" s="409" t="str">
        <f t="shared" si="3"/>
        <v>Business Applications Analyst I</v>
      </c>
      <c r="S36" s="397">
        <f t="shared" si="4"/>
        <v>61</v>
      </c>
      <c r="T36" s="394" cm="1">
        <f t="array" aca="1" ref="T36" ca="1">IF($Q36="Y",VLOOKUP($P36,INDIRECT($Q$3),T$5,0)*INDIRECT($P$2),VLOOKUP($P36,INDIRECT($Q$3),T$5,0))*$Q$4</f>
        <v>31.483007082974655</v>
      </c>
      <c r="U36" s="394" cm="1">
        <f t="array" aca="1" ref="U36" ca="1">IF($Q36="Y",VLOOKUP($P36,INDIRECT($Q$3),U$5,0)*INDIRECT($P$2),VLOOKUP($P36,INDIRECT($Q$3),U$5,0))*$Q$4</f>
        <v>33.145104906547395</v>
      </c>
      <c r="V36" s="394" cm="1">
        <f t="array" aca="1" ref="V36" ca="1">IF($Q36="Y",VLOOKUP($P36,INDIRECT($Q$3),V$5,0)*INDIRECT($P$2),VLOOKUP($P36,INDIRECT($Q$3),V$5,0))*$Q$4</f>
        <v>34.913427027115389</v>
      </c>
      <c r="W36" s="394" cm="1">
        <f t="array" aca="1" ref="W36" ca="1">IF($Q36="Y",VLOOKUP($P36,INDIRECT($Q$3),W$5,0)*INDIRECT($P$2),VLOOKUP($P36,INDIRECT($Q$3),W$5,0))*$Q$4</f>
        <v>36.72705068610783</v>
      </c>
      <c r="X36" s="394" cm="1">
        <f t="array" aca="1" ref="X36" ca="1">IF($Q36="Y",VLOOKUP($P36,INDIRECT($Q$3),X$5,0)*INDIRECT($P$2),VLOOKUP($P36,INDIRECT($Q$3),X$5,0))*$Q$4</f>
        <v>38.671892594329691</v>
      </c>
      <c r="Y36" s="394" cm="1">
        <f t="array" aca="1" ref="Y36" ca="1">IF($Q36="Y",VLOOKUP($P36,INDIRECT($Q$3),Y$5,0)*INDIRECT($P$2),VLOOKUP($P36,INDIRECT($Q$3),Y$5,0))*$Q$4</f>
        <v>41.016294540091756</v>
      </c>
      <c r="Z36" s="394" cm="1">
        <f t="array" aca="1" ref="Z36" ca="1">IF($Q36="Y",VLOOKUP($P36,INDIRECT($Q$3),Z$5,0)*INDIRECT($P$2),VLOOKUP($P36,INDIRECT($Q$3),Z$5,0))*$Q$4</f>
        <v>43.360696485853815</v>
      </c>
      <c r="AA36" s="406" t="str">
        <f t="shared" si="5"/>
        <v>01453C</v>
      </c>
      <c r="AB36" s="406" t="str">
        <f t="shared" si="6"/>
        <v>Y</v>
      </c>
      <c r="AC36" s="412" t="str">
        <f t="shared" si="7"/>
        <v>Business Applications Analyst I</v>
      </c>
      <c r="AD36" s="406">
        <f t="shared" si="8"/>
        <v>61</v>
      </c>
      <c r="AE36" s="398" t="str">
        <f t="shared" si="9"/>
        <v>N</v>
      </c>
      <c r="AF36" s="403">
        <f t="shared" ca="1" si="10"/>
        <v>31.483000000000001</v>
      </c>
      <c r="AG36" s="403">
        <f t="shared" ca="1" si="10"/>
        <v>33.145000000000003</v>
      </c>
      <c r="AH36" s="403">
        <f t="shared" ca="1" si="10"/>
        <v>34.912999999999997</v>
      </c>
      <c r="AI36" s="403">
        <f t="shared" ca="1" si="10"/>
        <v>36.726999999999997</v>
      </c>
      <c r="AJ36" s="403">
        <f t="shared" ca="1" si="10"/>
        <v>38.671999999999997</v>
      </c>
      <c r="AK36" s="403">
        <f t="shared" ca="1" si="10"/>
        <v>41.015999999999998</v>
      </c>
      <c r="AL36" s="403">
        <f t="shared" ca="1" si="10"/>
        <v>43.360999999999997</v>
      </c>
    </row>
    <row r="37" spans="1:39" ht="15" customHeight="1">
      <c r="A37" s="272" t="s">
        <v>91</v>
      </c>
      <c r="B37" s="272" t="s">
        <v>293</v>
      </c>
      <c r="C37" s="583" t="s">
        <v>867</v>
      </c>
      <c r="D37" s="598" t="s">
        <v>1046</v>
      </c>
      <c r="E37" s="600">
        <v>380</v>
      </c>
      <c r="F37" s="586">
        <v>8</v>
      </c>
      <c r="G37" s="285">
        <f t="shared" si="1"/>
        <v>33.744</v>
      </c>
      <c r="H37" s="285">
        <f t="shared" si="1"/>
        <v>35.594999999999999</v>
      </c>
      <c r="I37" s="285">
        <f t="shared" si="1"/>
        <v>37.445</v>
      </c>
      <c r="J37" s="285">
        <f t="shared" si="1"/>
        <v>39.405000000000001</v>
      </c>
      <c r="K37" s="285">
        <f t="shared" si="1"/>
        <v>41.5</v>
      </c>
      <c r="L37" s="285">
        <f t="shared" si="1"/>
        <v>44.099999999999994</v>
      </c>
      <c r="M37" s="285">
        <f t="shared" si="1"/>
        <v>46.699999999999996</v>
      </c>
      <c r="N37" s="285"/>
      <c r="O37" s="23"/>
      <c r="P37" s="409" t="str">
        <f t="shared" si="2"/>
        <v>01452C</v>
      </c>
      <c r="Q37" s="397" t="s">
        <v>826</v>
      </c>
      <c r="R37" s="409" t="str">
        <f t="shared" si="3"/>
        <v>Business Applications Analyst I - Payroll</v>
      </c>
      <c r="S37" s="397" t="str">
        <f t="shared" si="4"/>
        <v>29</v>
      </c>
      <c r="T37" s="796">
        <v>33.744</v>
      </c>
      <c r="U37" s="796">
        <v>35.594999999999999</v>
      </c>
      <c r="V37" s="796">
        <v>37.445</v>
      </c>
      <c r="W37" s="796">
        <v>39.405000000000001</v>
      </c>
      <c r="X37" s="796">
        <v>41.5</v>
      </c>
      <c r="Y37" s="796">
        <v>44.099999999999994</v>
      </c>
      <c r="Z37" s="796">
        <v>46.699999999999996</v>
      </c>
      <c r="AA37" s="406" t="str">
        <f t="shared" si="5"/>
        <v>01452C</v>
      </c>
      <c r="AB37" s="406" t="str">
        <f t="shared" si="6"/>
        <v>Y</v>
      </c>
      <c r="AC37" s="412" t="str">
        <f t="shared" si="7"/>
        <v>Business Applications Analyst I - Payroll</v>
      </c>
      <c r="AD37" s="406" t="str">
        <f t="shared" si="8"/>
        <v>29</v>
      </c>
      <c r="AE37" s="398" t="str">
        <f t="shared" si="9"/>
        <v>N</v>
      </c>
      <c r="AF37" s="403">
        <f t="shared" si="10"/>
        <v>33.744</v>
      </c>
      <c r="AG37" s="403">
        <f t="shared" si="10"/>
        <v>35.594999999999999</v>
      </c>
      <c r="AH37" s="403">
        <f t="shared" si="10"/>
        <v>37.445</v>
      </c>
      <c r="AI37" s="403">
        <f t="shared" si="10"/>
        <v>39.405000000000001</v>
      </c>
      <c r="AJ37" s="403">
        <f t="shared" si="10"/>
        <v>41.5</v>
      </c>
      <c r="AK37" s="403">
        <f t="shared" si="10"/>
        <v>44.1</v>
      </c>
      <c r="AL37" s="403">
        <f t="shared" si="10"/>
        <v>46.7</v>
      </c>
    </row>
    <row r="38" spans="1:39" ht="15" customHeight="1">
      <c r="A38" s="272" t="s">
        <v>16</v>
      </c>
      <c r="B38" s="272" t="s">
        <v>1051</v>
      </c>
      <c r="C38" s="583" t="s">
        <v>166</v>
      </c>
      <c r="D38" s="598" t="s">
        <v>1050</v>
      </c>
      <c r="E38" s="600">
        <v>435</v>
      </c>
      <c r="F38" s="586">
        <v>9</v>
      </c>
      <c r="G38" s="285">
        <f t="shared" ca="1" si="1"/>
        <v>79829.933617392904</v>
      </c>
      <c r="H38" s="285">
        <f t="shared" ca="1" si="1"/>
        <v>84050.662331178304</v>
      </c>
      <c r="I38" s="285">
        <f t="shared" ca="1" si="1"/>
        <v>88823.757389338993</v>
      </c>
      <c r="J38" s="285">
        <f t="shared" ca="1" si="1"/>
        <v>93548.114240643088</v>
      </c>
      <c r="K38" s="285">
        <f t="shared" ca="1" si="1"/>
        <v>98558.401905506107</v>
      </c>
      <c r="L38" s="285">
        <f t="shared" ca="1" si="1"/>
        <v>104414.15295542241</v>
      </c>
      <c r="M38" s="285">
        <f t="shared" ca="1" si="1"/>
        <v>110269.90400533867</v>
      </c>
      <c r="N38" s="285"/>
      <c r="O38" s="23"/>
      <c r="P38" s="409" t="str">
        <f t="shared" si="2"/>
        <v>59500C</v>
      </c>
      <c r="Q38" s="397" t="s">
        <v>826</v>
      </c>
      <c r="R38" s="409" t="str">
        <f t="shared" si="3"/>
        <v>Business Applications Specialist - Payroll</v>
      </c>
      <c r="S38" s="397" t="str">
        <f t="shared" si="4"/>
        <v>45</v>
      </c>
      <c r="T38" s="394" cm="1">
        <f t="array" aca="1" ref="T38" ca="1">IF($Q38="Y",VLOOKUP($P38,INDIRECT($Q$3),T$5,0)*INDIRECT($P$2),VLOOKUP($P38,INDIRECT($Q$3),T$5,0))*$Q$4</f>
        <v>79829.933617392904</v>
      </c>
      <c r="U38" s="394" cm="1">
        <f t="array" aca="1" ref="U38" ca="1">IF($Q38="Y",VLOOKUP($P38,INDIRECT($Q$3),U$5,0)*INDIRECT($P$2),VLOOKUP($P38,INDIRECT($Q$3),U$5,0))*$Q$4</f>
        <v>84050.662331178304</v>
      </c>
      <c r="V38" s="394" cm="1">
        <f t="array" aca="1" ref="V38" ca="1">IF($Q38="Y",VLOOKUP($P38,INDIRECT($Q$3),V$5,0)*INDIRECT($P$2),VLOOKUP($P38,INDIRECT($Q$3),V$5,0))*$Q$4</f>
        <v>88823.757389338993</v>
      </c>
      <c r="W38" s="394" cm="1">
        <f t="array" aca="1" ref="W38" ca="1">IF($Q38="Y",VLOOKUP($P38,INDIRECT($Q$3),W$5,0)*INDIRECT($P$2),VLOOKUP($P38,INDIRECT($Q$3),W$5,0))*$Q$4</f>
        <v>93548.114240643088</v>
      </c>
      <c r="X38" s="394" cm="1">
        <f t="array" aca="1" ref="X38" ca="1">IF($Q38="Y",VLOOKUP($P38,INDIRECT($Q$3),X$5,0)*INDIRECT($P$2),VLOOKUP($P38,INDIRECT($Q$3),X$5,0))*$Q$4</f>
        <v>98558.401905506107</v>
      </c>
      <c r="Y38" s="394" cm="1">
        <f t="array" aca="1" ref="Y38" ca="1">IF($Q38="Y",VLOOKUP($P38,INDIRECT($Q$3),Y$5,0)*INDIRECT($P$2),VLOOKUP($P38,INDIRECT($Q$3),Y$5,0))*$Q$4</f>
        <v>104414.15295542241</v>
      </c>
      <c r="Z38" s="394" cm="1">
        <f t="array" aca="1" ref="Z38" ca="1">IF($Q38="Y",VLOOKUP($P38,INDIRECT($Q$3),Z$5,0)*INDIRECT($P$2),VLOOKUP($P38,INDIRECT($Q$3),Z$5,0))*$Q$4</f>
        <v>110269.90400533867</v>
      </c>
      <c r="AA38" s="406" t="str">
        <f t="shared" si="5"/>
        <v>59500C</v>
      </c>
      <c r="AB38" s="406" t="str">
        <f t="shared" si="6"/>
        <v>Y</v>
      </c>
      <c r="AC38" s="412" t="str">
        <f t="shared" si="7"/>
        <v>Business Applications Specialist - Payroll</v>
      </c>
      <c r="AD38" s="406" t="str">
        <f t="shared" si="8"/>
        <v>45</v>
      </c>
      <c r="AE38" s="398" t="str">
        <f t="shared" si="9"/>
        <v>E</v>
      </c>
      <c r="AF38" s="403">
        <f t="shared" ca="1" si="10"/>
        <v>38.379999999999995</v>
      </c>
      <c r="AG38" s="403">
        <f t="shared" ca="1" si="10"/>
        <v>40.408999999999999</v>
      </c>
      <c r="AH38" s="403">
        <f t="shared" ca="1" si="10"/>
        <v>42.704000000000001</v>
      </c>
      <c r="AI38" s="403">
        <f t="shared" ca="1" si="10"/>
        <v>44.975999999999999</v>
      </c>
      <c r="AJ38" s="403">
        <f t="shared" ca="1" si="10"/>
        <v>47.384</v>
      </c>
      <c r="AK38" s="403">
        <f t="shared" ca="1" si="10"/>
        <v>50.199999999999996</v>
      </c>
      <c r="AL38" s="403">
        <f t="shared" ca="1" si="10"/>
        <v>53.015000000000001</v>
      </c>
    </row>
    <row r="39" spans="1:39" ht="15" customHeight="1">
      <c r="A39" s="272" t="s">
        <v>91</v>
      </c>
      <c r="B39" s="583" t="s">
        <v>1012</v>
      </c>
      <c r="C39" s="583" t="s">
        <v>956</v>
      </c>
      <c r="D39" s="598" t="s">
        <v>1011</v>
      </c>
      <c r="E39" s="600">
        <v>408</v>
      </c>
      <c r="F39" s="586">
        <v>9</v>
      </c>
      <c r="G39" s="285">
        <f t="shared" si="1"/>
        <v>36.397999999999996</v>
      </c>
      <c r="H39" s="285">
        <f t="shared" si="1"/>
        <v>38.335000000000001</v>
      </c>
      <c r="I39" s="285">
        <f t="shared" si="1"/>
        <v>40.474999999999994</v>
      </c>
      <c r="J39" s="285">
        <f t="shared" si="1"/>
        <v>42.681999999999995</v>
      </c>
      <c r="K39" s="285">
        <f t="shared" si="1"/>
        <v>44.931999999999995</v>
      </c>
      <c r="L39" s="285">
        <f t="shared" si="1"/>
        <v>47.62</v>
      </c>
      <c r="M39" s="285">
        <f t="shared" si="1"/>
        <v>50.308</v>
      </c>
      <c r="N39" s="23"/>
      <c r="O39" s="23"/>
      <c r="P39" s="409" t="str">
        <f t="shared" si="2"/>
        <v>59493C</v>
      </c>
      <c r="Q39" s="397" t="s">
        <v>826</v>
      </c>
      <c r="R39" s="409" t="str">
        <f t="shared" si="3"/>
        <v>Business Applications Specialist - Property Services</v>
      </c>
      <c r="S39" s="397" t="str">
        <f t="shared" si="4"/>
        <v>40</v>
      </c>
      <c r="T39" s="796">
        <v>36.397999999999996</v>
      </c>
      <c r="U39" s="796">
        <v>38.335000000000001</v>
      </c>
      <c r="V39" s="796">
        <v>40.474999999999994</v>
      </c>
      <c r="W39" s="796">
        <v>42.681999999999995</v>
      </c>
      <c r="X39" s="796">
        <v>44.931999999999995</v>
      </c>
      <c r="Y39" s="796">
        <v>47.62</v>
      </c>
      <c r="Z39" s="796">
        <v>50.308</v>
      </c>
      <c r="AA39" s="406" t="str">
        <f t="shared" si="5"/>
        <v>59493C</v>
      </c>
      <c r="AB39" s="406" t="str">
        <f t="shared" si="6"/>
        <v>Y</v>
      </c>
      <c r="AC39" s="412" t="str">
        <f t="shared" si="7"/>
        <v>Business Applications Specialist - Property Services</v>
      </c>
      <c r="AD39" s="406" t="str">
        <f t="shared" si="8"/>
        <v>40</v>
      </c>
      <c r="AE39" s="398" t="str">
        <f t="shared" si="9"/>
        <v>N</v>
      </c>
      <c r="AF39" s="403">
        <f t="shared" ref="AF39:AL71" si="11">IF($AE39="N",ROUND(T39,3),IF($AE39="E",ROUNDUP(T39/2080,3),"check"))</f>
        <v>36.398000000000003</v>
      </c>
      <c r="AG39" s="403">
        <f t="shared" si="11"/>
        <v>38.335000000000001</v>
      </c>
      <c r="AH39" s="403">
        <f t="shared" si="11"/>
        <v>40.475000000000001</v>
      </c>
      <c r="AI39" s="403">
        <f t="shared" si="11"/>
        <v>42.682000000000002</v>
      </c>
      <c r="AJ39" s="403">
        <f t="shared" si="11"/>
        <v>44.932000000000002</v>
      </c>
      <c r="AK39" s="403">
        <f t="shared" si="11"/>
        <v>47.62</v>
      </c>
      <c r="AL39" s="403">
        <f t="shared" si="11"/>
        <v>50.308</v>
      </c>
    </row>
    <row r="40" spans="1:39" ht="15" customHeight="1">
      <c r="A40" s="259" t="s">
        <v>16</v>
      </c>
      <c r="B40" s="259" t="s">
        <v>526</v>
      </c>
      <c r="C40" s="259">
        <v>99</v>
      </c>
      <c r="D40" s="260" t="s">
        <v>525</v>
      </c>
      <c r="E40" s="265">
        <v>420</v>
      </c>
      <c r="F40" s="262">
        <v>9</v>
      </c>
      <c r="G40" s="285">
        <f t="shared" ca="1" si="1"/>
        <v>78487.257753554368</v>
      </c>
      <c r="H40" s="285">
        <f t="shared" ca="1" si="1"/>
        <v>82620.631354583718</v>
      </c>
      <c r="I40" s="285">
        <f t="shared" ca="1" si="1"/>
        <v>86982.077019205622</v>
      </c>
      <c r="J40" s="285">
        <f t="shared" ca="1" si="1"/>
        <v>91523.165215873523</v>
      </c>
      <c r="K40" s="285">
        <f t="shared" ca="1" si="1"/>
        <v>96342.311381086198</v>
      </c>
      <c r="L40" s="285">
        <f t="shared" ca="1" si="1"/>
        <v>102172.40182910197</v>
      </c>
      <c r="M40" s="285">
        <f t="shared" ca="1" si="1"/>
        <v>108001.2177600406</v>
      </c>
      <c r="N40" s="285"/>
      <c r="P40" s="409" t="str">
        <f t="shared" si="2"/>
        <v>59211C</v>
      </c>
      <c r="Q40" s="397" t="s">
        <v>826</v>
      </c>
      <c r="R40" s="409" t="str">
        <f t="shared" si="3"/>
        <v>Business Data Analyst</v>
      </c>
      <c r="S40" s="397">
        <f t="shared" si="4"/>
        <v>99</v>
      </c>
      <c r="T40" s="394" cm="1">
        <f t="array" aca="1" ref="T40" ca="1">IF($Q40="Y",VLOOKUP($P40,INDIRECT($Q$3),T$5,0)*INDIRECT($P$2),VLOOKUP($P40,INDIRECT($Q$3),T$5,0))*$Q$4</f>
        <v>78487.257753554368</v>
      </c>
      <c r="U40" s="394" cm="1">
        <f t="array" aca="1" ref="U40" ca="1">IF($Q40="Y",VLOOKUP($P40,INDIRECT($Q$3),U$5,0)*INDIRECT($P$2),VLOOKUP($P40,INDIRECT($Q$3),U$5,0))*$Q$4</f>
        <v>82620.631354583718</v>
      </c>
      <c r="V40" s="394" cm="1">
        <f t="array" aca="1" ref="V40" ca="1">IF($Q40="Y",VLOOKUP($P40,INDIRECT($Q$3),V$5,0)*INDIRECT($P$2),VLOOKUP($P40,INDIRECT($Q$3),V$5,0))*$Q$4</f>
        <v>86982.077019205622</v>
      </c>
      <c r="W40" s="394" cm="1">
        <f t="array" aca="1" ref="W40" ca="1">IF($Q40="Y",VLOOKUP($P40,INDIRECT($Q$3),W$5,0)*INDIRECT($P$2),VLOOKUP($P40,INDIRECT($Q$3),W$5,0))*$Q$4</f>
        <v>91523.165215873523</v>
      </c>
      <c r="X40" s="394" cm="1">
        <f t="array" aca="1" ref="X40" ca="1">IF($Q40="Y",VLOOKUP($P40,INDIRECT($Q$3),X$5,0)*INDIRECT($P$2),VLOOKUP($P40,INDIRECT($Q$3),X$5,0))*$Q$4</f>
        <v>96342.311381086198</v>
      </c>
      <c r="Y40" s="394" cm="1">
        <f t="array" aca="1" ref="Y40" ca="1">IF($Q40="Y",VLOOKUP($P40,INDIRECT($Q$3),Y$5,0)*INDIRECT($P$2),VLOOKUP($P40,INDIRECT($Q$3),Y$5,0))*$Q$4</f>
        <v>102172.40182910197</v>
      </c>
      <c r="Z40" s="394" cm="1">
        <f t="array" aca="1" ref="Z40" ca="1">IF($Q40="Y",VLOOKUP($P40,INDIRECT($Q$3),Z$5,0)*INDIRECT($P$2),VLOOKUP($P40,INDIRECT($Q$3),Z$5,0))*$Q$4</f>
        <v>108001.2177600406</v>
      </c>
      <c r="AA40" s="406" t="str">
        <f t="shared" si="5"/>
        <v>59211C</v>
      </c>
      <c r="AB40" s="406" t="str">
        <f t="shared" si="6"/>
        <v>Y</v>
      </c>
      <c r="AC40" s="412" t="str">
        <f t="shared" si="7"/>
        <v>Business Data Analyst</v>
      </c>
      <c r="AD40" s="406">
        <f t="shared" si="8"/>
        <v>99</v>
      </c>
      <c r="AE40" s="398" t="str">
        <f t="shared" si="9"/>
        <v>E</v>
      </c>
      <c r="AF40" s="403">
        <f t="shared" ca="1" si="11"/>
        <v>37.734999999999999</v>
      </c>
      <c r="AG40" s="403">
        <f t="shared" ca="1" si="11"/>
        <v>39.721999999999994</v>
      </c>
      <c r="AH40" s="403">
        <f t="shared" ca="1" si="11"/>
        <v>41.818999999999996</v>
      </c>
      <c r="AI40" s="403">
        <f t="shared" ca="1" si="11"/>
        <v>44.001999999999995</v>
      </c>
      <c r="AJ40" s="403">
        <f t="shared" ca="1" si="11"/>
        <v>46.318999999999996</v>
      </c>
      <c r="AK40" s="403">
        <f t="shared" ca="1" si="11"/>
        <v>49.122</v>
      </c>
      <c r="AL40" s="403">
        <f t="shared" ca="1" si="11"/>
        <v>51.923999999999999</v>
      </c>
    </row>
    <row r="41" spans="1:39" ht="15" customHeight="1">
      <c r="A41" s="256" t="s">
        <v>16</v>
      </c>
      <c r="B41" s="256" t="s">
        <v>37</v>
      </c>
      <c r="C41" s="377" t="s">
        <v>38</v>
      </c>
      <c r="D41" s="727" t="s">
        <v>39</v>
      </c>
      <c r="E41" s="277">
        <v>523</v>
      </c>
      <c r="F41" s="277">
        <v>11</v>
      </c>
      <c r="G41" s="380">
        <f t="shared" ca="1" si="1"/>
        <v>103596.81424930392</v>
      </c>
      <c r="H41" s="380">
        <f t="shared" ca="1" si="1"/>
        <v>107073.87352192492</v>
      </c>
      <c r="I41" s="380">
        <f t="shared" ca="1" si="1"/>
        <v>111535.83208494425</v>
      </c>
      <c r="J41" s="380">
        <f t="shared" ca="1" si="1"/>
        <v>116183.09762556445</v>
      </c>
      <c r="K41" s="380">
        <f t="shared" ca="1" si="1"/>
        <v>121024.4248041446</v>
      </c>
      <c r="L41" s="380">
        <f t="shared" ca="1" si="1"/>
        <v>126067.10917098394</v>
      </c>
      <c r="M41" s="380">
        <f t="shared" ca="1" si="1"/>
        <v>131319.90538644156</v>
      </c>
      <c r="N41" s="380" t="s">
        <v>633</v>
      </c>
      <c r="O41" s="441"/>
      <c r="P41" s="451" t="str">
        <f t="shared" si="2"/>
        <v>01455C</v>
      </c>
      <c r="Q41" s="452" t="s">
        <v>826</v>
      </c>
      <c r="R41" s="451" t="str">
        <f t="shared" si="3"/>
        <v>Business Development Lead-C</v>
      </c>
      <c r="S41" s="452" t="str">
        <f t="shared" si="4"/>
        <v>21</v>
      </c>
      <c r="T41" s="394" cm="1">
        <f t="array" aca="1" ref="T41" ca="1">IF($Q41="Y",VLOOKUP($P41,INDIRECT($Q$3),T$5,0)*INDIRECT($P$2),VLOOKUP($P41,INDIRECT($Q$3),T$5,0))*$Q$4</f>
        <v>103596.81424930392</v>
      </c>
      <c r="U41" s="394" cm="1">
        <f t="array" aca="1" ref="U41" ca="1">IF($Q41="Y",VLOOKUP($P41,INDIRECT($Q$3),U$5,0)*INDIRECT($P$2),VLOOKUP($P41,INDIRECT($Q$3),U$5,0))*$Q$4</f>
        <v>107073.87352192492</v>
      </c>
      <c r="V41" s="394" cm="1">
        <f t="array" aca="1" ref="V41" ca="1">IF($Q41="Y",VLOOKUP($P41,INDIRECT($Q$3),V$5,0)*INDIRECT($P$2),VLOOKUP($P41,INDIRECT($Q$3),V$5,0))*$Q$4</f>
        <v>111535.83208494425</v>
      </c>
      <c r="W41" s="394" cm="1">
        <f t="array" aca="1" ref="W41" ca="1">IF($Q41="Y",VLOOKUP($P41,INDIRECT($Q$3),W$5,0)*INDIRECT($P$2),VLOOKUP($P41,INDIRECT($Q$3),W$5,0))*$Q$4</f>
        <v>116183.09762556445</v>
      </c>
      <c r="X41" s="394" cm="1">
        <f t="array" aca="1" ref="X41" ca="1">IF($Q41="Y",VLOOKUP($P41,INDIRECT($Q$3),X$5,0)*INDIRECT($P$2),VLOOKUP($P41,INDIRECT($Q$3),X$5,0))*$Q$4</f>
        <v>121024.4248041446</v>
      </c>
      <c r="Y41" s="394" cm="1">
        <f t="array" aca="1" ref="Y41" ca="1">IF($Q41="Y",VLOOKUP($P41,INDIRECT($Q$3),Y$5,0)*INDIRECT($P$2),VLOOKUP($P41,INDIRECT($Q$3),Y$5,0))*$Q$4</f>
        <v>126067.10917098394</v>
      </c>
      <c r="Z41" s="394" cm="1">
        <f t="array" aca="1" ref="Z41" ca="1">IF($Q41="Y",VLOOKUP($P41,INDIRECT($Q$3),Z$5,0)*INDIRECT($P$2),VLOOKUP($P41,INDIRECT($Q$3),Z$5,0))*$Q$4</f>
        <v>131319.90538644156</v>
      </c>
      <c r="AA41" s="452" t="str">
        <f t="shared" si="5"/>
        <v>01455C</v>
      </c>
      <c r="AB41" s="452" t="str">
        <f t="shared" si="6"/>
        <v>Y</v>
      </c>
      <c r="AC41" s="454" t="str">
        <f t="shared" si="7"/>
        <v>Business Development Lead-C</v>
      </c>
      <c r="AD41" s="452" t="str">
        <f t="shared" si="8"/>
        <v>21</v>
      </c>
      <c r="AE41" s="455" t="str">
        <f t="shared" si="9"/>
        <v>E</v>
      </c>
      <c r="AF41" s="453">
        <f t="shared" ca="1" si="11"/>
        <v>49.806999999999995</v>
      </c>
      <c r="AG41" s="453">
        <f t="shared" ca="1" si="11"/>
        <v>51.477999999999994</v>
      </c>
      <c r="AH41" s="453">
        <f t="shared" ca="1" si="11"/>
        <v>53.622999999999998</v>
      </c>
      <c r="AI41" s="453">
        <f t="shared" ca="1" si="11"/>
        <v>55.857999999999997</v>
      </c>
      <c r="AJ41" s="453">
        <f t="shared" ca="1" si="11"/>
        <v>58.184999999999995</v>
      </c>
      <c r="AK41" s="453">
        <f t="shared" ca="1" si="11"/>
        <v>60.61</v>
      </c>
      <c r="AL41" s="453">
        <f t="shared" ca="1" si="11"/>
        <v>63.134999999999998</v>
      </c>
      <c r="AM41"/>
    </row>
    <row r="42" spans="1:39" ht="15" customHeight="1">
      <c r="A42" s="259" t="s">
        <v>16</v>
      </c>
      <c r="B42" s="259" t="s">
        <v>383</v>
      </c>
      <c r="C42" s="272">
        <v>65</v>
      </c>
      <c r="D42" s="268" t="s">
        <v>382</v>
      </c>
      <c r="E42" s="265">
        <v>508</v>
      </c>
      <c r="F42" s="265">
        <v>11</v>
      </c>
      <c r="G42" s="285">
        <f t="shared" ca="1" si="1"/>
        <v>91744.800586947196</v>
      </c>
      <c r="H42" s="285">
        <f t="shared" ca="1" si="1"/>
        <v>96566.633851964565</v>
      </c>
      <c r="I42" s="285">
        <f t="shared" ca="1" si="1"/>
        <v>101619.16129610337</v>
      </c>
      <c r="J42" s="285">
        <f t="shared" ca="1" si="1"/>
        <v>106993.36090549603</v>
      </c>
      <c r="K42" s="285">
        <f t="shared" ca="1" si="1"/>
        <v>112604.75312159095</v>
      </c>
      <c r="L42" s="285">
        <f t="shared" ca="1" si="1"/>
        <v>119437.30853676792</v>
      </c>
      <c r="M42" s="285">
        <f t="shared" ca="1" si="1"/>
        <v>126269.86395194475</v>
      </c>
      <c r="N42" s="285"/>
      <c r="P42" s="409" t="str">
        <f t="shared" si="2"/>
        <v>01451C</v>
      </c>
      <c r="Q42" s="397" t="s">
        <v>826</v>
      </c>
      <c r="R42" s="409" t="str">
        <f t="shared" si="3"/>
        <v>Business Intelligence Analyst</v>
      </c>
      <c r="S42" s="397">
        <f t="shared" si="4"/>
        <v>65</v>
      </c>
      <c r="T42" s="394" cm="1">
        <f t="array" aca="1" ref="T42" ca="1">IF($Q42="Y",VLOOKUP($P42,INDIRECT($Q$3),T$5,0)*INDIRECT($P$2),VLOOKUP($P42,INDIRECT($Q$3),T$5,0))*$Q$4</f>
        <v>91744.800586947196</v>
      </c>
      <c r="U42" s="394" cm="1">
        <f t="array" aca="1" ref="U42" ca="1">IF($Q42="Y",VLOOKUP($P42,INDIRECT($Q$3),U$5,0)*INDIRECT($P$2),VLOOKUP($P42,INDIRECT($Q$3),U$5,0))*$Q$4</f>
        <v>96566.633851964565</v>
      </c>
      <c r="V42" s="394" cm="1">
        <f t="array" aca="1" ref="V42" ca="1">IF($Q42="Y",VLOOKUP($P42,INDIRECT($Q$3),V$5,0)*INDIRECT($P$2),VLOOKUP($P42,INDIRECT($Q$3),V$5,0))*$Q$4</f>
        <v>101619.16129610337</v>
      </c>
      <c r="W42" s="394" cm="1">
        <f t="array" aca="1" ref="W42" ca="1">IF($Q42="Y",VLOOKUP($P42,INDIRECT($Q$3),W$5,0)*INDIRECT($P$2),VLOOKUP($P42,INDIRECT($Q$3),W$5,0))*$Q$4</f>
        <v>106993.36090549603</v>
      </c>
      <c r="X42" s="394" cm="1">
        <f t="array" aca="1" ref="X42" ca="1">IF($Q42="Y",VLOOKUP($P42,INDIRECT($Q$3),X$5,0)*INDIRECT($P$2),VLOOKUP($P42,INDIRECT($Q$3),X$5,0))*$Q$4</f>
        <v>112604.75312159095</v>
      </c>
      <c r="Y42" s="394" cm="1">
        <f t="array" aca="1" ref="Y42" ca="1">IF($Q42="Y",VLOOKUP($P42,INDIRECT($Q$3),Y$5,0)*INDIRECT($P$2),VLOOKUP($P42,INDIRECT($Q$3),Y$5,0))*$Q$4</f>
        <v>119437.30853676792</v>
      </c>
      <c r="Z42" s="394" cm="1">
        <f t="array" aca="1" ref="Z42" ca="1">IF($Q42="Y",VLOOKUP($P42,INDIRECT($Q$3),Z$5,0)*INDIRECT($P$2),VLOOKUP($P42,INDIRECT($Q$3),Z$5,0))*$Q$4</f>
        <v>126269.86395194475</v>
      </c>
      <c r="AA42" s="406" t="str">
        <f t="shared" si="5"/>
        <v>01451C</v>
      </c>
      <c r="AB42" s="406" t="str">
        <f t="shared" si="6"/>
        <v>Y</v>
      </c>
      <c r="AC42" s="412" t="str">
        <f t="shared" si="7"/>
        <v>Business Intelligence Analyst</v>
      </c>
      <c r="AD42" s="406">
        <f t="shared" si="8"/>
        <v>65</v>
      </c>
      <c r="AE42" s="398" t="str">
        <f t="shared" si="9"/>
        <v>E</v>
      </c>
      <c r="AF42" s="403">
        <f t="shared" ca="1" si="11"/>
        <v>44.108999999999995</v>
      </c>
      <c r="AG42" s="403">
        <f t="shared" ca="1" si="11"/>
        <v>46.427</v>
      </c>
      <c r="AH42" s="403">
        <f t="shared" ca="1" si="11"/>
        <v>48.855999999999995</v>
      </c>
      <c r="AI42" s="403">
        <f t="shared" ca="1" si="11"/>
        <v>51.44</v>
      </c>
      <c r="AJ42" s="403">
        <f t="shared" ca="1" si="11"/>
        <v>54.137</v>
      </c>
      <c r="AK42" s="403">
        <f t="shared" ca="1" si="11"/>
        <v>57.421999999999997</v>
      </c>
      <c r="AL42" s="403">
        <f t="shared" ca="1" si="11"/>
        <v>60.707000000000001</v>
      </c>
      <c r="AM42"/>
    </row>
    <row r="43" spans="1:39" ht="15" customHeight="1">
      <c r="A43" s="259" t="s">
        <v>16</v>
      </c>
      <c r="B43" s="259" t="s">
        <v>40</v>
      </c>
      <c r="C43" s="259" t="s">
        <v>20</v>
      </c>
      <c r="D43" s="268" t="s">
        <v>41</v>
      </c>
      <c r="E43" s="265">
        <v>385</v>
      </c>
      <c r="F43" s="265">
        <v>8</v>
      </c>
      <c r="G43" s="285">
        <f t="shared" ca="1" si="1"/>
        <v>70927.087831579236</v>
      </c>
      <c r="H43" s="285">
        <f t="shared" ca="1" si="1"/>
        <v>74777.40617325413</v>
      </c>
      <c r="I43" s="285">
        <f t="shared" ca="1" si="1"/>
        <v>78673.213507995213</v>
      </c>
      <c r="J43" s="285">
        <f t="shared" ref="J43:M60" ca="1" si="12">W43</f>
        <v>82887.443794199731</v>
      </c>
      <c r="K43" s="285">
        <f t="shared" ca="1" si="12"/>
        <v>87247.888700974174</v>
      </c>
      <c r="L43" s="285">
        <f t="shared" ca="1" si="12"/>
        <v>92658.704919026495</v>
      </c>
      <c r="M43" s="285">
        <f t="shared" ca="1" si="12"/>
        <v>98069.521137078846</v>
      </c>
      <c r="N43" s="285"/>
      <c r="P43" s="409" t="str">
        <f t="shared" si="2"/>
        <v>01459C</v>
      </c>
      <c r="Q43" s="397" t="s">
        <v>826</v>
      </c>
      <c r="R43" s="409" t="str">
        <f t="shared" si="3"/>
        <v>Business Process and Data Analyst</v>
      </c>
      <c r="S43" s="397" t="str">
        <f t="shared" si="4"/>
        <v>33B</v>
      </c>
      <c r="T43" s="394" cm="1">
        <f t="array" aca="1" ref="T43" ca="1">IF($Q43="Y",VLOOKUP($P43,INDIRECT($Q$3),T$5,0)*INDIRECT($P$2),VLOOKUP($P43,INDIRECT($Q$3),T$5,0))*$Q$4</f>
        <v>70927.087831579236</v>
      </c>
      <c r="U43" s="394" cm="1">
        <f t="array" aca="1" ref="U43" ca="1">IF($Q43="Y",VLOOKUP($P43,INDIRECT($Q$3),U$5,0)*INDIRECT($P$2),VLOOKUP($P43,INDIRECT($Q$3),U$5,0))*$Q$4</f>
        <v>74777.40617325413</v>
      </c>
      <c r="V43" s="394" cm="1">
        <f t="array" aca="1" ref="V43" ca="1">IF($Q43="Y",VLOOKUP($P43,INDIRECT($Q$3),V$5,0)*INDIRECT($P$2),VLOOKUP($P43,INDIRECT($Q$3),V$5,0))*$Q$4</f>
        <v>78673.213507995213</v>
      </c>
      <c r="W43" s="394" cm="1">
        <f t="array" aca="1" ref="W43" ca="1">IF($Q43="Y",VLOOKUP($P43,INDIRECT($Q$3),W$5,0)*INDIRECT($P$2),VLOOKUP($P43,INDIRECT($Q$3),W$5,0))*$Q$4</f>
        <v>82887.443794199731</v>
      </c>
      <c r="X43" s="394" cm="1">
        <f t="array" aca="1" ref="X43" ca="1">IF($Q43="Y",VLOOKUP($P43,INDIRECT($Q$3),X$5,0)*INDIRECT($P$2),VLOOKUP($P43,INDIRECT($Q$3),X$5,0))*$Q$4</f>
        <v>87247.888700974174</v>
      </c>
      <c r="Y43" s="394" cm="1">
        <f t="array" aca="1" ref="Y43" ca="1">IF($Q43="Y",VLOOKUP($P43,INDIRECT($Q$3),Y$5,0)*INDIRECT($P$2),VLOOKUP($P43,INDIRECT($Q$3),Y$5,0))*$Q$4</f>
        <v>92658.704919026495</v>
      </c>
      <c r="Z43" s="394" cm="1">
        <f t="array" aca="1" ref="Z43" ca="1">IF($Q43="Y",VLOOKUP($P43,INDIRECT($Q$3),Z$5,0)*INDIRECT($P$2),VLOOKUP($P43,INDIRECT($Q$3),Z$5,0))*$Q$4</f>
        <v>98069.521137078846</v>
      </c>
      <c r="AA43" s="406" t="str">
        <f t="shared" si="5"/>
        <v>01459C</v>
      </c>
      <c r="AB43" s="406" t="str">
        <f t="shared" si="6"/>
        <v>Y</v>
      </c>
      <c r="AC43" s="412" t="str">
        <f t="shared" si="7"/>
        <v>Business Process and Data Analyst</v>
      </c>
      <c r="AD43" s="406" t="str">
        <f t="shared" si="8"/>
        <v>33B</v>
      </c>
      <c r="AE43" s="398" t="str">
        <f t="shared" si="9"/>
        <v>E</v>
      </c>
      <c r="AF43" s="403">
        <f t="shared" ca="1" si="11"/>
        <v>34.099999999999994</v>
      </c>
      <c r="AG43" s="403">
        <f t="shared" ca="1" si="11"/>
        <v>35.951000000000001</v>
      </c>
      <c r="AH43" s="403">
        <f t="shared" ca="1" si="11"/>
        <v>37.823999999999998</v>
      </c>
      <c r="AI43" s="403">
        <f t="shared" ca="1" si="11"/>
        <v>39.849999999999994</v>
      </c>
      <c r="AJ43" s="403">
        <f t="shared" ca="1" si="11"/>
        <v>41.946999999999996</v>
      </c>
      <c r="AK43" s="403">
        <f t="shared" ca="1" si="11"/>
        <v>44.547999999999995</v>
      </c>
      <c r="AL43" s="403">
        <f t="shared" ca="1" si="11"/>
        <v>47.149000000000001</v>
      </c>
      <c r="AM43"/>
    </row>
    <row r="44" spans="1:39" ht="15" customHeight="1">
      <c r="A44" s="259" t="s">
        <v>16</v>
      </c>
      <c r="B44" s="259" t="s">
        <v>42</v>
      </c>
      <c r="C44" s="259">
        <v>93</v>
      </c>
      <c r="D44" s="260" t="s">
        <v>43</v>
      </c>
      <c r="E44" s="265">
        <v>445</v>
      </c>
      <c r="F44" s="262">
        <v>9</v>
      </c>
      <c r="G44" s="285">
        <f t="shared" ref="G44:M90" ca="1" si="13">T44</f>
        <v>80011.889589657745</v>
      </c>
      <c r="H44" s="285">
        <f t="shared" ca="1" si="13"/>
        <v>84222.870662071771</v>
      </c>
      <c r="I44" s="285">
        <f t="shared" ca="1" si="13"/>
        <v>88654.798272235959</v>
      </c>
      <c r="J44" s="285">
        <f t="shared" ca="1" si="12"/>
        <v>93320.669275312088</v>
      </c>
      <c r="K44" s="285">
        <f t="shared" ca="1" si="12"/>
        <v>98233.48052646179</v>
      </c>
      <c r="L44" s="285">
        <f t="shared" ca="1" si="12"/>
        <v>104189.23528024009</v>
      </c>
      <c r="M44" s="285">
        <f t="shared" ca="1" si="12"/>
        <v>110144.99003401841</v>
      </c>
      <c r="N44" s="285"/>
      <c r="O44" s="23"/>
      <c r="P44" s="409" t="str">
        <f t="shared" si="2"/>
        <v>52150C</v>
      </c>
      <c r="Q44" s="397" t="s">
        <v>826</v>
      </c>
      <c r="R44" s="409" t="str">
        <f t="shared" si="3"/>
        <v>Business Services Specialist</v>
      </c>
      <c r="S44" s="397">
        <f t="shared" si="4"/>
        <v>93</v>
      </c>
      <c r="T44" s="394" cm="1">
        <f t="array" aca="1" ref="T44" ca="1">IF($Q44="Y",VLOOKUP($P44,INDIRECT($Q$3),T$5,0)*INDIRECT($P$2),VLOOKUP($P44,INDIRECT($Q$3),T$5,0))*$Q$4</f>
        <v>80011.889589657745</v>
      </c>
      <c r="U44" s="394" cm="1">
        <f t="array" aca="1" ref="U44" ca="1">IF($Q44="Y",VLOOKUP($P44,INDIRECT($Q$3),U$5,0)*INDIRECT($P$2),VLOOKUP($P44,INDIRECT($Q$3),U$5,0))*$Q$4</f>
        <v>84222.870662071771</v>
      </c>
      <c r="V44" s="394" cm="1">
        <f t="array" aca="1" ref="V44" ca="1">IF($Q44="Y",VLOOKUP($P44,INDIRECT($Q$3),V$5,0)*INDIRECT($P$2),VLOOKUP($P44,INDIRECT($Q$3),V$5,0))*$Q$4</f>
        <v>88654.798272235959</v>
      </c>
      <c r="W44" s="394" cm="1">
        <f t="array" aca="1" ref="W44" ca="1">IF($Q44="Y",VLOOKUP($P44,INDIRECT($Q$3),W$5,0)*INDIRECT($P$2),VLOOKUP($P44,INDIRECT($Q$3),W$5,0))*$Q$4</f>
        <v>93320.669275312088</v>
      </c>
      <c r="X44" s="394" cm="1">
        <f t="array" aca="1" ref="X44" ca="1">IF($Q44="Y",VLOOKUP($P44,INDIRECT($Q$3),X$5,0)*INDIRECT($P$2),VLOOKUP($P44,INDIRECT($Q$3),X$5,0))*$Q$4</f>
        <v>98233.48052646179</v>
      </c>
      <c r="Y44" s="394" cm="1">
        <f t="array" aca="1" ref="Y44" ca="1">IF($Q44="Y",VLOOKUP($P44,INDIRECT($Q$3),Y$5,0)*INDIRECT($P$2),VLOOKUP($P44,INDIRECT($Q$3),Y$5,0))*$Q$4</f>
        <v>104189.23528024009</v>
      </c>
      <c r="Z44" s="394" cm="1">
        <f t="array" aca="1" ref="Z44" ca="1">IF($Q44="Y",VLOOKUP($P44,INDIRECT($Q$3),Z$5,0)*INDIRECT($P$2),VLOOKUP($P44,INDIRECT($Q$3),Z$5,0))*$Q$4</f>
        <v>110144.99003401841</v>
      </c>
      <c r="AA44" s="406" t="str">
        <f t="shared" si="5"/>
        <v>52150C</v>
      </c>
      <c r="AB44" s="406" t="str">
        <f t="shared" si="6"/>
        <v>Y</v>
      </c>
      <c r="AC44" s="412" t="str">
        <f t="shared" si="7"/>
        <v>Business Services Specialist</v>
      </c>
      <c r="AD44" s="406">
        <f t="shared" si="8"/>
        <v>93</v>
      </c>
      <c r="AE44" s="398" t="str">
        <f t="shared" si="9"/>
        <v>E</v>
      </c>
      <c r="AF44" s="403">
        <f t="shared" ca="1" si="11"/>
        <v>38.467999999999996</v>
      </c>
      <c r="AG44" s="403">
        <f t="shared" ca="1" si="11"/>
        <v>40.491999999999997</v>
      </c>
      <c r="AH44" s="403">
        <f t="shared" ca="1" si="11"/>
        <v>42.622999999999998</v>
      </c>
      <c r="AI44" s="403">
        <f t="shared" ca="1" si="11"/>
        <v>44.866</v>
      </c>
      <c r="AJ44" s="403">
        <f t="shared" ca="1" si="11"/>
        <v>47.227999999999994</v>
      </c>
      <c r="AK44" s="403">
        <f t="shared" ca="1" si="11"/>
        <v>50.091000000000001</v>
      </c>
      <c r="AL44" s="403">
        <f t="shared" ca="1" si="11"/>
        <v>52.954999999999998</v>
      </c>
      <c r="AM44"/>
    </row>
    <row r="45" spans="1:39" ht="15" customHeight="1">
      <c r="A45" s="259" t="s">
        <v>16</v>
      </c>
      <c r="B45" s="259" t="s">
        <v>44</v>
      </c>
      <c r="C45" s="259">
        <v>39</v>
      </c>
      <c r="D45" s="260" t="s">
        <v>45</v>
      </c>
      <c r="E45" s="265">
        <v>425</v>
      </c>
      <c r="F45" s="262">
        <v>9</v>
      </c>
      <c r="G45" s="285">
        <f t="shared" ca="1" si="13"/>
        <v>78488.008321939968</v>
      </c>
      <c r="H45" s="285">
        <f t="shared" ca="1" si="13"/>
        <v>82621.008263383424</v>
      </c>
      <c r="I45" s="285">
        <f t="shared" ca="1" si="13"/>
        <v>86981.453170157867</v>
      </c>
      <c r="J45" s="285">
        <f t="shared" ca="1" si="12"/>
        <v>91523.854049197093</v>
      </c>
      <c r="K45" s="285">
        <f t="shared" ca="1" si="12"/>
        <v>96342.438100424013</v>
      </c>
      <c r="L45" s="285">
        <f t="shared" ca="1" si="12"/>
        <v>102171.52764047864</v>
      </c>
      <c r="M45" s="285">
        <f t="shared" ca="1" si="12"/>
        <v>108003.86639432376</v>
      </c>
      <c r="N45" s="285"/>
      <c r="O45" s="23"/>
      <c r="P45" s="409" t="str">
        <f t="shared" si="2"/>
        <v>01441C</v>
      </c>
      <c r="Q45" s="397" t="s">
        <v>826</v>
      </c>
      <c r="R45" s="409" t="str">
        <f t="shared" si="3"/>
        <v>Call Center Analyst</v>
      </c>
      <c r="S45" s="397">
        <f t="shared" si="4"/>
        <v>39</v>
      </c>
      <c r="T45" s="394" cm="1">
        <f t="array" aca="1" ref="T45" ca="1">IF($Q45="Y",VLOOKUP($P45,INDIRECT($Q$3),T$5,0)*INDIRECT($P$2),VLOOKUP($P45,INDIRECT($Q$3),T$5,0))*$Q$4</f>
        <v>78488.008321939968</v>
      </c>
      <c r="U45" s="394" cm="1">
        <f t="array" aca="1" ref="U45" ca="1">IF($Q45="Y",VLOOKUP($P45,INDIRECT($Q$3),U$5,0)*INDIRECT($P$2),VLOOKUP($P45,INDIRECT($Q$3),U$5,0))*$Q$4</f>
        <v>82621.008263383424</v>
      </c>
      <c r="V45" s="394" cm="1">
        <f t="array" aca="1" ref="V45" ca="1">IF($Q45="Y",VLOOKUP($P45,INDIRECT($Q$3),V$5,0)*INDIRECT($P$2),VLOOKUP($P45,INDIRECT($Q$3),V$5,0))*$Q$4</f>
        <v>86981.453170157867</v>
      </c>
      <c r="W45" s="394" cm="1">
        <f t="array" aca="1" ref="W45" ca="1">IF($Q45="Y",VLOOKUP($P45,INDIRECT($Q$3),W$5,0)*INDIRECT($P$2),VLOOKUP($P45,INDIRECT($Q$3),W$5,0))*$Q$4</f>
        <v>91523.854049197093</v>
      </c>
      <c r="X45" s="394" cm="1">
        <f t="array" aca="1" ref="X45" ca="1">IF($Q45="Y",VLOOKUP($P45,INDIRECT($Q$3),X$5,0)*INDIRECT($P$2),VLOOKUP($P45,INDIRECT($Q$3),X$5,0))*$Q$4</f>
        <v>96342.438100424013</v>
      </c>
      <c r="Y45" s="394" cm="1">
        <f t="array" aca="1" ref="Y45" ca="1">IF($Q45="Y",VLOOKUP($P45,INDIRECT($Q$3),Y$5,0)*INDIRECT($P$2),VLOOKUP($P45,INDIRECT($Q$3),Y$5,0))*$Q$4</f>
        <v>102171.52764047864</v>
      </c>
      <c r="Z45" s="394" cm="1">
        <f t="array" aca="1" ref="Z45" ca="1">IF($Q45="Y",VLOOKUP($P45,INDIRECT($Q$3),Z$5,0)*INDIRECT($P$2),VLOOKUP($P45,INDIRECT($Q$3),Z$5,0))*$Q$4</f>
        <v>108003.86639432376</v>
      </c>
      <c r="AA45" s="406" t="str">
        <f t="shared" si="5"/>
        <v>01441C</v>
      </c>
      <c r="AB45" s="406" t="str">
        <f t="shared" si="6"/>
        <v>Y</v>
      </c>
      <c r="AC45" s="412" t="str">
        <f t="shared" si="7"/>
        <v>Call Center Analyst</v>
      </c>
      <c r="AD45" s="406">
        <f t="shared" si="8"/>
        <v>39</v>
      </c>
      <c r="AE45" s="398" t="str">
        <f t="shared" si="9"/>
        <v>E</v>
      </c>
      <c r="AF45" s="403">
        <f t="shared" ca="1" si="11"/>
        <v>37.734999999999999</v>
      </c>
      <c r="AG45" s="403">
        <f t="shared" ca="1" si="11"/>
        <v>39.721999999999994</v>
      </c>
      <c r="AH45" s="403">
        <f t="shared" ca="1" si="11"/>
        <v>41.818999999999996</v>
      </c>
      <c r="AI45" s="403">
        <f t="shared" ca="1" si="11"/>
        <v>44.001999999999995</v>
      </c>
      <c r="AJ45" s="403">
        <f t="shared" ca="1" si="11"/>
        <v>46.318999999999996</v>
      </c>
      <c r="AK45" s="403">
        <f t="shared" ca="1" si="11"/>
        <v>49.120999999999995</v>
      </c>
      <c r="AL45" s="403">
        <f t="shared" ca="1" si="11"/>
        <v>51.924999999999997</v>
      </c>
      <c r="AM45"/>
    </row>
    <row r="46" spans="1:39" ht="15" customHeight="1">
      <c r="A46" s="259" t="s">
        <v>16</v>
      </c>
      <c r="B46" s="259" t="s">
        <v>46</v>
      </c>
      <c r="C46" s="259">
        <v>99</v>
      </c>
      <c r="D46" s="260" t="s">
        <v>47</v>
      </c>
      <c r="E46" s="265">
        <v>415</v>
      </c>
      <c r="F46" s="262">
        <v>9</v>
      </c>
      <c r="G46" s="285">
        <f t="shared" ca="1" si="13"/>
        <v>78487.257753554368</v>
      </c>
      <c r="H46" s="285">
        <f t="shared" ca="1" si="13"/>
        <v>82620.631354583718</v>
      </c>
      <c r="I46" s="285">
        <f t="shared" ca="1" si="13"/>
        <v>86982.077019205622</v>
      </c>
      <c r="J46" s="285">
        <f t="shared" ca="1" si="12"/>
        <v>91523.165215873523</v>
      </c>
      <c r="K46" s="285">
        <f t="shared" ca="1" si="12"/>
        <v>96342.311381086198</v>
      </c>
      <c r="L46" s="285">
        <f t="shared" ca="1" si="12"/>
        <v>102172.40182910197</v>
      </c>
      <c r="M46" s="285">
        <f t="shared" ca="1" si="12"/>
        <v>108001.2177600406</v>
      </c>
      <c r="N46" s="285"/>
      <c r="P46" s="409" t="str">
        <f t="shared" si="2"/>
        <v>01520C</v>
      </c>
      <c r="Q46" s="397" t="s">
        <v>826</v>
      </c>
      <c r="R46" s="409" t="str">
        <f t="shared" si="3"/>
        <v>Career Pathways &amp; Industry Outreach Specialist</v>
      </c>
      <c r="S46" s="397">
        <f t="shared" si="4"/>
        <v>99</v>
      </c>
      <c r="T46" s="394" cm="1">
        <f t="array" aca="1" ref="T46" ca="1">IF($Q46="Y",VLOOKUP($P46,INDIRECT($Q$3),T$5,0)*INDIRECT($P$2),VLOOKUP($P46,INDIRECT($Q$3),T$5,0))*$Q$4</f>
        <v>78487.257753554368</v>
      </c>
      <c r="U46" s="394" cm="1">
        <f t="array" aca="1" ref="U46" ca="1">IF($Q46="Y",VLOOKUP($P46,INDIRECT($Q$3),U$5,0)*INDIRECT($P$2),VLOOKUP($P46,INDIRECT($Q$3),U$5,0))*$Q$4</f>
        <v>82620.631354583718</v>
      </c>
      <c r="V46" s="394" cm="1">
        <f t="array" aca="1" ref="V46" ca="1">IF($Q46="Y",VLOOKUP($P46,INDIRECT($Q$3),V$5,0)*INDIRECT($P$2),VLOOKUP($P46,INDIRECT($Q$3),V$5,0))*$Q$4</f>
        <v>86982.077019205622</v>
      </c>
      <c r="W46" s="394" cm="1">
        <f t="array" aca="1" ref="W46" ca="1">IF($Q46="Y",VLOOKUP($P46,INDIRECT($Q$3),W$5,0)*INDIRECT($P$2),VLOOKUP($P46,INDIRECT($Q$3),W$5,0))*$Q$4</f>
        <v>91523.165215873523</v>
      </c>
      <c r="X46" s="394" cm="1">
        <f t="array" aca="1" ref="X46" ca="1">IF($Q46="Y",VLOOKUP($P46,INDIRECT($Q$3),X$5,0)*INDIRECT($P$2),VLOOKUP($P46,INDIRECT($Q$3),X$5,0))*$Q$4</f>
        <v>96342.311381086198</v>
      </c>
      <c r="Y46" s="394" cm="1">
        <f t="array" aca="1" ref="Y46" ca="1">IF($Q46="Y",VLOOKUP($P46,INDIRECT($Q$3),Y$5,0)*INDIRECT($P$2),VLOOKUP($P46,INDIRECT($Q$3),Y$5,0))*$Q$4</f>
        <v>102172.40182910197</v>
      </c>
      <c r="Z46" s="394" cm="1">
        <f t="array" aca="1" ref="Z46" ca="1">IF($Q46="Y",VLOOKUP($P46,INDIRECT($Q$3),Z$5,0)*INDIRECT($P$2),VLOOKUP($P46,INDIRECT($Q$3),Z$5,0))*$Q$4</f>
        <v>108001.2177600406</v>
      </c>
      <c r="AA46" s="406" t="str">
        <f t="shared" si="5"/>
        <v>01520C</v>
      </c>
      <c r="AB46" s="406" t="str">
        <f t="shared" si="6"/>
        <v>Y</v>
      </c>
      <c r="AC46" s="412" t="str">
        <f t="shared" si="7"/>
        <v>Career Pathways &amp; Industry Outreach Specialist</v>
      </c>
      <c r="AD46" s="406">
        <f t="shared" si="8"/>
        <v>99</v>
      </c>
      <c r="AE46" s="398" t="str">
        <f t="shared" si="9"/>
        <v>E</v>
      </c>
      <c r="AF46" s="403">
        <f t="shared" ca="1" si="11"/>
        <v>37.734999999999999</v>
      </c>
      <c r="AG46" s="403">
        <f t="shared" ca="1" si="11"/>
        <v>39.721999999999994</v>
      </c>
      <c r="AH46" s="403">
        <f t="shared" ca="1" si="11"/>
        <v>41.818999999999996</v>
      </c>
      <c r="AI46" s="403">
        <f t="shared" ca="1" si="11"/>
        <v>44.001999999999995</v>
      </c>
      <c r="AJ46" s="403">
        <f t="shared" ca="1" si="11"/>
        <v>46.318999999999996</v>
      </c>
      <c r="AK46" s="403">
        <f t="shared" ca="1" si="11"/>
        <v>49.122</v>
      </c>
      <c r="AL46" s="403">
        <f t="shared" ca="1" si="11"/>
        <v>51.923999999999999</v>
      </c>
      <c r="AM46"/>
    </row>
    <row r="47" spans="1:39" ht="15" customHeight="1">
      <c r="A47" s="259" t="s">
        <v>16</v>
      </c>
      <c r="B47" s="259" t="s">
        <v>48</v>
      </c>
      <c r="C47" s="259">
        <v>15</v>
      </c>
      <c r="D47" s="270" t="s">
        <v>49</v>
      </c>
      <c r="E47" s="271">
        <v>318</v>
      </c>
      <c r="F47" s="271">
        <v>7</v>
      </c>
      <c r="G47" s="285">
        <f t="shared" ca="1" si="13"/>
        <v>64740.663543432151</v>
      </c>
      <c r="H47" s="285">
        <f t="shared" ca="1" si="13"/>
        <v>71161.335536090075</v>
      </c>
      <c r="I47" s="285">
        <f t="shared" ca="1" si="13"/>
        <v>74913.624303524877</v>
      </c>
      <c r="J47" s="285">
        <f t="shared" ca="1" si="12"/>
        <v>79043.67817988318</v>
      </c>
      <c r="K47" s="285">
        <f t="shared" ca="1" si="12"/>
        <v>83167.057761030883</v>
      </c>
      <c r="L47" s="285">
        <f t="shared" ca="1" si="12"/>
        <v>88224.838671671372</v>
      </c>
      <c r="M47" s="285">
        <f t="shared" ca="1" si="12"/>
        <v>93281.284723269739</v>
      </c>
      <c r="N47" s="285"/>
      <c r="P47" s="409" t="str">
        <f t="shared" si="2"/>
        <v>01660C</v>
      </c>
      <c r="Q47" s="397" t="s">
        <v>826</v>
      </c>
      <c r="R47" s="409" t="str">
        <f t="shared" si="3"/>
        <v>Chemist Water Bacteriologist I</v>
      </c>
      <c r="S47" s="397">
        <f t="shared" si="4"/>
        <v>15</v>
      </c>
      <c r="T47" s="394" cm="1">
        <f t="array" aca="1" ref="T47" ca="1">IF($Q47="Y",VLOOKUP($P47,INDIRECT($Q$3),T$5,0)*INDIRECT($P$2),VLOOKUP($P47,INDIRECT($Q$3),T$5,0))*$Q$4</f>
        <v>64740.663543432151</v>
      </c>
      <c r="U47" s="394" cm="1">
        <f t="array" aca="1" ref="U47" ca="1">IF($Q47="Y",VLOOKUP($P47,INDIRECT($Q$3),U$5,0)*INDIRECT($P$2),VLOOKUP($P47,INDIRECT($Q$3),U$5,0))*$Q$4</f>
        <v>71161.335536090075</v>
      </c>
      <c r="V47" s="394" cm="1">
        <f t="array" aca="1" ref="V47" ca="1">IF($Q47="Y",VLOOKUP($P47,INDIRECT($Q$3),V$5,0)*INDIRECT($P$2),VLOOKUP($P47,INDIRECT($Q$3),V$5,0))*$Q$4</f>
        <v>74913.624303524877</v>
      </c>
      <c r="W47" s="394" cm="1">
        <f t="array" aca="1" ref="W47" ca="1">IF($Q47="Y",VLOOKUP($P47,INDIRECT($Q$3),W$5,0)*INDIRECT($P$2),VLOOKUP($P47,INDIRECT($Q$3),W$5,0))*$Q$4</f>
        <v>79043.67817988318</v>
      </c>
      <c r="X47" s="394" cm="1">
        <f t="array" aca="1" ref="X47" ca="1">IF($Q47="Y",VLOOKUP($P47,INDIRECT($Q$3),X$5,0)*INDIRECT($P$2),VLOOKUP($P47,INDIRECT($Q$3),X$5,0))*$Q$4</f>
        <v>83167.057761030883</v>
      </c>
      <c r="Y47" s="394" cm="1">
        <f t="array" aca="1" ref="Y47" ca="1">IF($Q47="Y",VLOOKUP($P47,INDIRECT($Q$3),Y$5,0)*INDIRECT($P$2),VLOOKUP($P47,INDIRECT($Q$3),Y$5,0))*$Q$4</f>
        <v>88224.838671671372</v>
      </c>
      <c r="Z47" s="394" cm="1">
        <f t="array" aca="1" ref="Z47" ca="1">IF($Q47="Y",VLOOKUP($P47,INDIRECT($Q$3),Z$5,0)*INDIRECT($P$2),VLOOKUP($P47,INDIRECT($Q$3),Z$5,0))*$Q$4</f>
        <v>93281.284723269739</v>
      </c>
      <c r="AA47" s="406" t="str">
        <f t="shared" si="5"/>
        <v>01660C</v>
      </c>
      <c r="AB47" s="406" t="str">
        <f t="shared" si="6"/>
        <v>Y</v>
      </c>
      <c r="AC47" s="412" t="str">
        <f t="shared" si="7"/>
        <v>Chemist Water Bacteriologist I</v>
      </c>
      <c r="AD47" s="406">
        <f t="shared" si="8"/>
        <v>15</v>
      </c>
      <c r="AE47" s="398" t="str">
        <f t="shared" si="9"/>
        <v>E</v>
      </c>
      <c r="AF47" s="403">
        <f t="shared" ca="1" si="11"/>
        <v>31.126000000000001</v>
      </c>
      <c r="AG47" s="403">
        <f t="shared" ca="1" si="11"/>
        <v>34.213000000000001</v>
      </c>
      <c r="AH47" s="403">
        <f t="shared" ca="1" si="11"/>
        <v>36.016999999999996</v>
      </c>
      <c r="AI47" s="403">
        <f t="shared" ca="1" si="11"/>
        <v>38.001999999999995</v>
      </c>
      <c r="AJ47" s="403">
        <f t="shared" ca="1" si="11"/>
        <v>39.984999999999999</v>
      </c>
      <c r="AK47" s="403">
        <f t="shared" ca="1" si="11"/>
        <v>42.415999999999997</v>
      </c>
      <c r="AL47" s="403">
        <f t="shared" ca="1" si="11"/>
        <v>44.846999999999994</v>
      </c>
      <c r="AM47"/>
    </row>
    <row r="48" spans="1:39" ht="15" customHeight="1">
      <c r="A48" s="259" t="s">
        <v>16</v>
      </c>
      <c r="B48" s="259" t="s">
        <v>50</v>
      </c>
      <c r="C48" s="259">
        <v>48</v>
      </c>
      <c r="D48" s="260" t="s">
        <v>51</v>
      </c>
      <c r="E48" s="265">
        <v>410</v>
      </c>
      <c r="F48" s="262">
        <v>9</v>
      </c>
      <c r="G48" s="285">
        <f t="shared" ca="1" si="13"/>
        <v>81961.41786392346</v>
      </c>
      <c r="H48" s="285">
        <f t="shared" ca="1" si="13"/>
        <v>86318.613556907498</v>
      </c>
      <c r="I48" s="285">
        <f t="shared" ca="1" si="13"/>
        <v>91189.18502878146</v>
      </c>
      <c r="J48" s="285">
        <f t="shared" ca="1" si="12"/>
        <v>95777.074900886946</v>
      </c>
      <c r="K48" s="285">
        <f t="shared" ca="1" si="12"/>
        <v>100784.11335195952</v>
      </c>
      <c r="L48" s="285">
        <f t="shared" ca="1" si="12"/>
        <v>106908.96054653061</v>
      </c>
      <c r="M48" s="285">
        <f t="shared" ca="1" si="12"/>
        <v>113033.80774110171</v>
      </c>
      <c r="N48" s="285"/>
      <c r="P48" s="409" t="str">
        <f t="shared" si="2"/>
        <v>01670C</v>
      </c>
      <c r="Q48" s="397" t="s">
        <v>826</v>
      </c>
      <c r="R48" s="409" t="str">
        <f t="shared" si="3"/>
        <v>Chemist Water Bacteriologist II</v>
      </c>
      <c r="S48" s="397">
        <f t="shared" si="4"/>
        <v>48</v>
      </c>
      <c r="T48" s="394" cm="1">
        <f t="array" aca="1" ref="T48" ca="1">IF($Q48="Y",VLOOKUP($P48,INDIRECT($Q$3),T$5,0)*INDIRECT($P$2),VLOOKUP($P48,INDIRECT($Q$3),T$5,0))*$Q$4</f>
        <v>81961.41786392346</v>
      </c>
      <c r="U48" s="394" cm="1">
        <f t="array" aca="1" ref="U48" ca="1">IF($Q48="Y",VLOOKUP($P48,INDIRECT($Q$3),U$5,0)*INDIRECT($P$2),VLOOKUP($P48,INDIRECT($Q$3),U$5,0))*$Q$4</f>
        <v>86318.613556907498</v>
      </c>
      <c r="V48" s="394" cm="1">
        <f t="array" aca="1" ref="V48" ca="1">IF($Q48="Y",VLOOKUP($P48,INDIRECT($Q$3),V$5,0)*INDIRECT($P$2),VLOOKUP($P48,INDIRECT($Q$3),V$5,0))*$Q$4</f>
        <v>91189.18502878146</v>
      </c>
      <c r="W48" s="394" cm="1">
        <f t="array" aca="1" ref="W48" ca="1">IF($Q48="Y",VLOOKUP($P48,INDIRECT($Q$3),W$5,0)*INDIRECT($P$2),VLOOKUP($P48,INDIRECT($Q$3),W$5,0))*$Q$4</f>
        <v>95777.074900886946</v>
      </c>
      <c r="X48" s="394" cm="1">
        <f t="array" aca="1" ref="X48" ca="1">IF($Q48="Y",VLOOKUP($P48,INDIRECT($Q$3),X$5,0)*INDIRECT($P$2),VLOOKUP($P48,INDIRECT($Q$3),X$5,0))*$Q$4</f>
        <v>100784.11335195952</v>
      </c>
      <c r="Y48" s="394" cm="1">
        <f t="array" aca="1" ref="Y48" ca="1">IF($Q48="Y",VLOOKUP($P48,INDIRECT($Q$3),Y$5,0)*INDIRECT($P$2),VLOOKUP($P48,INDIRECT($Q$3),Y$5,0))*$Q$4</f>
        <v>106908.96054653061</v>
      </c>
      <c r="Z48" s="394" cm="1">
        <f t="array" aca="1" ref="Z48" ca="1">IF($Q48="Y",VLOOKUP($P48,INDIRECT($Q$3),Z$5,0)*INDIRECT($P$2),VLOOKUP($P48,INDIRECT($Q$3),Z$5,0))*$Q$4</f>
        <v>113033.80774110171</v>
      </c>
      <c r="AA48" s="406" t="str">
        <f t="shared" si="5"/>
        <v>01670C</v>
      </c>
      <c r="AB48" s="406" t="str">
        <f t="shared" si="6"/>
        <v>Y</v>
      </c>
      <c r="AC48" s="412" t="str">
        <f t="shared" si="7"/>
        <v>Chemist Water Bacteriologist II</v>
      </c>
      <c r="AD48" s="406">
        <f t="shared" si="8"/>
        <v>48</v>
      </c>
      <c r="AE48" s="398" t="str">
        <f t="shared" si="9"/>
        <v>E</v>
      </c>
      <c r="AF48" s="403">
        <f t="shared" ca="1" si="11"/>
        <v>39.405000000000001</v>
      </c>
      <c r="AG48" s="403">
        <f t="shared" ca="1" si="11"/>
        <v>41.5</v>
      </c>
      <c r="AH48" s="403">
        <f t="shared" ca="1" si="11"/>
        <v>43.841000000000001</v>
      </c>
      <c r="AI48" s="403">
        <f t="shared" ca="1" si="11"/>
        <v>46.046999999999997</v>
      </c>
      <c r="AJ48" s="403">
        <f t="shared" ca="1" si="11"/>
        <v>48.454000000000001</v>
      </c>
      <c r="AK48" s="403">
        <f t="shared" ca="1" si="11"/>
        <v>51.399000000000001</v>
      </c>
      <c r="AL48" s="403">
        <f t="shared" ca="1" si="11"/>
        <v>54.344000000000001</v>
      </c>
      <c r="AM48"/>
    </row>
    <row r="49" spans="1:39" ht="15" customHeight="1">
      <c r="A49" s="272" t="s">
        <v>16</v>
      </c>
      <c r="B49" s="272" t="s">
        <v>53</v>
      </c>
      <c r="C49" s="272">
        <v>99</v>
      </c>
      <c r="D49" s="260" t="s">
        <v>54</v>
      </c>
      <c r="E49" s="265">
        <v>415</v>
      </c>
      <c r="F49" s="262">
        <v>9</v>
      </c>
      <c r="G49" s="285">
        <f t="shared" ca="1" si="13"/>
        <v>78487.25164279998</v>
      </c>
      <c r="H49" s="285">
        <f t="shared" ca="1" si="13"/>
        <v>82621.016077599983</v>
      </c>
      <c r="I49" s="285">
        <f t="shared" ca="1" si="13"/>
        <v>86982.047101949982</v>
      </c>
      <c r="J49" s="285">
        <f t="shared" ca="1" si="12"/>
        <v>91522.856174749977</v>
      </c>
      <c r="K49" s="285">
        <f t="shared" ca="1" si="12"/>
        <v>96341.812416849963</v>
      </c>
      <c r="L49" s="285">
        <f t="shared" ca="1" si="12"/>
        <v>102172.72685619997</v>
      </c>
      <c r="M49" s="285">
        <f t="shared" ca="1" si="12"/>
        <v>108001.37993644997</v>
      </c>
      <c r="N49" s="285"/>
      <c r="P49" s="409" t="str">
        <f t="shared" si="2"/>
        <v>01880C</v>
      </c>
      <c r="Q49" s="397" t="s">
        <v>826</v>
      </c>
      <c r="R49" s="409" t="str">
        <f t="shared" si="3"/>
        <v xml:space="preserve">City Planner </v>
      </c>
      <c r="S49" s="397">
        <f t="shared" si="4"/>
        <v>99</v>
      </c>
      <c r="T49" s="394" cm="1">
        <f t="array" aca="1" ref="T49" ca="1">IF($Q49="Y",VLOOKUP($P49,INDIRECT($Q$3),T$5,0)*INDIRECT($P$2),VLOOKUP($P49,INDIRECT($Q$3),T$5,0))*$Q$4</f>
        <v>78487.25164279998</v>
      </c>
      <c r="U49" s="394" cm="1">
        <f t="array" aca="1" ref="U49" ca="1">IF($Q49="Y",VLOOKUP($P49,INDIRECT($Q$3),U$5,0)*INDIRECT($P$2),VLOOKUP($P49,INDIRECT($Q$3),U$5,0))*$Q$4</f>
        <v>82621.016077599983</v>
      </c>
      <c r="V49" s="394" cm="1">
        <f t="array" aca="1" ref="V49" ca="1">IF($Q49="Y",VLOOKUP($P49,INDIRECT($Q$3),V$5,0)*INDIRECT($P$2),VLOOKUP($P49,INDIRECT($Q$3),V$5,0))*$Q$4</f>
        <v>86982.047101949982</v>
      </c>
      <c r="W49" s="394" cm="1">
        <f t="array" aca="1" ref="W49" ca="1">IF($Q49="Y",VLOOKUP($P49,INDIRECT($Q$3),W$5,0)*INDIRECT($P$2),VLOOKUP($P49,INDIRECT($Q$3),W$5,0))*$Q$4</f>
        <v>91522.856174749977</v>
      </c>
      <c r="X49" s="394" cm="1">
        <f t="array" aca="1" ref="X49" ca="1">IF($Q49="Y",VLOOKUP($P49,INDIRECT($Q$3),X$5,0)*INDIRECT($P$2),VLOOKUP($P49,INDIRECT($Q$3),X$5,0))*$Q$4</f>
        <v>96341.812416849963</v>
      </c>
      <c r="Y49" s="394" cm="1">
        <f t="array" aca="1" ref="Y49" ca="1">IF($Q49="Y",VLOOKUP($P49,INDIRECT($Q$3),Y$5,0)*INDIRECT($P$2),VLOOKUP($P49,INDIRECT($Q$3),Y$5,0))*$Q$4</f>
        <v>102172.72685619997</v>
      </c>
      <c r="Z49" s="394" cm="1">
        <f t="array" aca="1" ref="Z49" ca="1">IF($Q49="Y",VLOOKUP($P49,INDIRECT($Q$3),Z$5,0)*INDIRECT($P$2),VLOOKUP($P49,INDIRECT($Q$3),Z$5,0))*$Q$4</f>
        <v>108001.37993644997</v>
      </c>
      <c r="AA49" s="406" t="str">
        <f t="shared" si="5"/>
        <v>01880C</v>
      </c>
      <c r="AB49" s="406" t="str">
        <f t="shared" si="6"/>
        <v>Y</v>
      </c>
      <c r="AC49" s="412" t="str">
        <f t="shared" si="7"/>
        <v xml:space="preserve">City Planner </v>
      </c>
      <c r="AD49" s="406">
        <f t="shared" si="8"/>
        <v>99</v>
      </c>
      <c r="AE49" s="398" t="str">
        <f t="shared" si="9"/>
        <v>E</v>
      </c>
      <c r="AF49" s="403">
        <f t="shared" ca="1" si="11"/>
        <v>37.734999999999999</v>
      </c>
      <c r="AG49" s="403">
        <f t="shared" ca="1" si="11"/>
        <v>39.721999999999994</v>
      </c>
      <c r="AH49" s="403">
        <f t="shared" ca="1" si="11"/>
        <v>41.818999999999996</v>
      </c>
      <c r="AI49" s="403">
        <f t="shared" ca="1" si="11"/>
        <v>44.001999999999995</v>
      </c>
      <c r="AJ49" s="403">
        <f t="shared" ca="1" si="11"/>
        <v>46.318999999999996</v>
      </c>
      <c r="AK49" s="403">
        <f t="shared" ca="1" si="11"/>
        <v>49.122</v>
      </c>
      <c r="AL49" s="403">
        <f t="shared" ca="1" si="11"/>
        <v>51.923999999999999</v>
      </c>
      <c r="AM49"/>
    </row>
    <row r="50" spans="1:39" ht="15" customHeight="1">
      <c r="A50" s="377" t="s">
        <v>91</v>
      </c>
      <c r="B50" s="377" t="s">
        <v>295</v>
      </c>
      <c r="C50" s="377" t="s">
        <v>296</v>
      </c>
      <c r="D50" s="379" t="s">
        <v>297</v>
      </c>
      <c r="E50" s="277">
        <v>330</v>
      </c>
      <c r="F50" s="278">
        <v>7</v>
      </c>
      <c r="G50" s="380">
        <f t="shared" ca="1" si="13"/>
        <v>29.627576874960546</v>
      </c>
      <c r="H50" s="380">
        <f t="shared" ca="1" si="13"/>
        <v>32.796751697283568</v>
      </c>
      <c r="I50" s="380">
        <f t="shared" ca="1" si="13"/>
        <v>34.718161775285886</v>
      </c>
      <c r="J50" s="380">
        <f t="shared" ca="1" si="12"/>
        <v>36.442744479444066</v>
      </c>
      <c r="K50" s="380">
        <f t="shared" ca="1" si="12"/>
        <v>38.367278801475663</v>
      </c>
      <c r="L50" s="380">
        <f t="shared" ca="1" si="12"/>
        <v>40.128738988669944</v>
      </c>
      <c r="M50" s="380">
        <f t="shared" ca="1" si="12"/>
        <v>41.890199175864261</v>
      </c>
      <c r="N50" s="380" t="s">
        <v>633</v>
      </c>
      <c r="O50" s="442"/>
      <c r="P50" s="451" t="str">
        <f t="shared" si="2"/>
        <v>02232C</v>
      </c>
      <c r="Q50" s="452" t="s">
        <v>826</v>
      </c>
      <c r="R50" s="451" t="str">
        <f t="shared" si="3"/>
        <v>Code Compliance Officer I - (Construction Inspection Services)</v>
      </c>
      <c r="S50" s="452" t="str">
        <f t="shared" si="4"/>
        <v>27</v>
      </c>
      <c r="T50" s="394" cm="1">
        <f t="array" aca="1" ref="T50" ca="1">IF($Q50="Y",VLOOKUP($P50,INDIRECT($Q$3),T$5,0)*INDIRECT($P$2),VLOOKUP($P50,INDIRECT($Q$3),T$5,0))*$Q$4</f>
        <v>29.627576874960546</v>
      </c>
      <c r="U50" s="394" cm="1">
        <f t="array" aca="1" ref="U50" ca="1">IF($Q50="Y",VLOOKUP($P50,INDIRECT($Q$3),U$5,0)*INDIRECT($P$2),VLOOKUP($P50,INDIRECT($Q$3),U$5,0))*$Q$4</f>
        <v>32.796751697283568</v>
      </c>
      <c r="V50" s="394" cm="1">
        <f t="array" aca="1" ref="V50" ca="1">IF($Q50="Y",VLOOKUP($P50,INDIRECT($Q$3),V$5,0)*INDIRECT($P$2),VLOOKUP($P50,INDIRECT($Q$3),V$5,0))*$Q$4</f>
        <v>34.718161775285886</v>
      </c>
      <c r="W50" s="394" cm="1">
        <f t="array" aca="1" ref="W50" ca="1">IF($Q50="Y",VLOOKUP($P50,INDIRECT($Q$3),W$5,0)*INDIRECT($P$2),VLOOKUP($P50,INDIRECT($Q$3),W$5,0))*$Q$4</f>
        <v>36.442744479444066</v>
      </c>
      <c r="X50" s="394" cm="1">
        <f t="array" aca="1" ref="X50" ca="1">IF($Q50="Y",VLOOKUP($P50,INDIRECT($Q$3),X$5,0)*INDIRECT($P$2),VLOOKUP($P50,INDIRECT($Q$3),X$5,0))*$Q$4</f>
        <v>38.367278801475663</v>
      </c>
      <c r="Y50" s="394" cm="1">
        <f t="array" aca="1" ref="Y50" ca="1">IF($Q50="Y",VLOOKUP($P50,INDIRECT($Q$3),Y$5,0)*INDIRECT($P$2),VLOOKUP($P50,INDIRECT($Q$3),Y$5,0))*$Q$4</f>
        <v>40.128738988669944</v>
      </c>
      <c r="Z50" s="394" cm="1">
        <f t="array" aca="1" ref="Z50" ca="1">IF($Q50="Y",VLOOKUP($P50,INDIRECT($Q$3),Z$5,0)*INDIRECT($P$2),VLOOKUP($P50,INDIRECT($Q$3),Z$5,0))*$Q$4</f>
        <v>41.890199175864261</v>
      </c>
      <c r="AA50" s="452" t="str">
        <f t="shared" si="5"/>
        <v>02232C</v>
      </c>
      <c r="AB50" s="452" t="str">
        <f t="shared" si="6"/>
        <v>Y</v>
      </c>
      <c r="AC50" s="454" t="str">
        <f t="shared" si="7"/>
        <v>Code Compliance Officer I - (Construction Inspection Services)</v>
      </c>
      <c r="AD50" s="452" t="str">
        <f t="shared" si="8"/>
        <v>27</v>
      </c>
      <c r="AE50" s="455" t="str">
        <f t="shared" si="9"/>
        <v>N</v>
      </c>
      <c r="AF50" s="453">
        <f t="shared" ca="1" si="11"/>
        <v>29.628</v>
      </c>
      <c r="AG50" s="453">
        <f t="shared" ca="1" si="11"/>
        <v>32.796999999999997</v>
      </c>
      <c r="AH50" s="453">
        <f t="shared" ca="1" si="11"/>
        <v>34.718000000000004</v>
      </c>
      <c r="AI50" s="453">
        <f t="shared" ca="1" si="11"/>
        <v>36.442999999999998</v>
      </c>
      <c r="AJ50" s="453">
        <f t="shared" ca="1" si="11"/>
        <v>38.366999999999997</v>
      </c>
      <c r="AK50" s="453">
        <f t="shared" ca="1" si="11"/>
        <v>40.128999999999998</v>
      </c>
      <c r="AL50" s="453">
        <f t="shared" ca="1" si="11"/>
        <v>41.89</v>
      </c>
      <c r="AM50"/>
    </row>
    <row r="51" spans="1:39" ht="15" customHeight="1">
      <c r="A51" s="272" t="s">
        <v>91</v>
      </c>
      <c r="B51" s="272" t="s">
        <v>472</v>
      </c>
      <c r="C51" s="272">
        <v>16</v>
      </c>
      <c r="D51" s="273" t="s">
        <v>469</v>
      </c>
      <c r="E51" s="265">
        <v>358</v>
      </c>
      <c r="F51" s="262">
        <v>7</v>
      </c>
      <c r="G51" s="285">
        <f t="shared" ca="1" si="13"/>
        <v>31.621338518781425</v>
      </c>
      <c r="H51" s="285">
        <f t="shared" ca="1" si="13"/>
        <v>33.451557232106218</v>
      </c>
      <c r="I51" s="285">
        <f t="shared" ca="1" si="13"/>
        <v>35.177684432908009</v>
      </c>
      <c r="J51" s="285">
        <f t="shared" ca="1" si="12"/>
        <v>37.143105683525086</v>
      </c>
      <c r="K51" s="285">
        <f t="shared" ca="1" si="12"/>
        <v>39.15084112587779</v>
      </c>
      <c r="L51" s="285">
        <f t="shared" ca="1" si="12"/>
        <v>41.53502696367164</v>
      </c>
      <c r="M51" s="285">
        <f t="shared" ca="1" si="12"/>
        <v>43.91921280146547</v>
      </c>
      <c r="N51" s="285"/>
      <c r="O51" s="23"/>
      <c r="P51" s="409" t="str">
        <f t="shared" si="2"/>
        <v>02663C</v>
      </c>
      <c r="Q51" s="397" t="s">
        <v>826</v>
      </c>
      <c r="R51" s="409" t="str">
        <f t="shared" si="3"/>
        <v>Communication and Video Coordinator</v>
      </c>
      <c r="S51" s="397">
        <f t="shared" si="4"/>
        <v>16</v>
      </c>
      <c r="T51" s="394" cm="1">
        <f t="array" aca="1" ref="T51" ca="1">IF($Q51="Y",VLOOKUP($P51,INDIRECT($Q$3),T$5,0)*INDIRECT($P$2),VLOOKUP($P51,INDIRECT($Q$3),T$5,0))*$Q$4</f>
        <v>31.621338518781425</v>
      </c>
      <c r="U51" s="394" cm="1">
        <f t="array" aca="1" ref="U51" ca="1">IF($Q51="Y",VLOOKUP($P51,INDIRECT($Q$3),U$5,0)*INDIRECT($P$2),VLOOKUP($P51,INDIRECT($Q$3),U$5,0))*$Q$4</f>
        <v>33.451557232106218</v>
      </c>
      <c r="V51" s="394" cm="1">
        <f t="array" aca="1" ref="V51" ca="1">IF($Q51="Y",VLOOKUP($P51,INDIRECT($Q$3),V$5,0)*INDIRECT($P$2),VLOOKUP($P51,INDIRECT($Q$3),V$5,0))*$Q$4</f>
        <v>35.177684432908009</v>
      </c>
      <c r="W51" s="394" cm="1">
        <f t="array" aca="1" ref="W51" ca="1">IF($Q51="Y",VLOOKUP($P51,INDIRECT($Q$3),W$5,0)*INDIRECT($P$2),VLOOKUP($P51,INDIRECT($Q$3),W$5,0))*$Q$4</f>
        <v>37.143105683525086</v>
      </c>
      <c r="X51" s="394" cm="1">
        <f t="array" aca="1" ref="X51" ca="1">IF($Q51="Y",VLOOKUP($P51,INDIRECT($Q$3),X$5,0)*INDIRECT($P$2),VLOOKUP($P51,INDIRECT($Q$3),X$5,0))*$Q$4</f>
        <v>39.15084112587779</v>
      </c>
      <c r="Y51" s="394" cm="1">
        <f t="array" aca="1" ref="Y51" ca="1">IF($Q51="Y",VLOOKUP($P51,INDIRECT($Q$3),Y$5,0)*INDIRECT($P$2),VLOOKUP($P51,INDIRECT($Q$3),Y$5,0))*$Q$4</f>
        <v>41.53502696367164</v>
      </c>
      <c r="Z51" s="394" cm="1">
        <f t="array" aca="1" ref="Z51" ca="1">IF($Q51="Y",VLOOKUP($P51,INDIRECT($Q$3),Z$5,0)*INDIRECT($P$2),VLOOKUP($P51,INDIRECT($Q$3),Z$5,0))*$Q$4</f>
        <v>43.91921280146547</v>
      </c>
      <c r="AA51" s="406" t="str">
        <f t="shared" si="5"/>
        <v>02663C</v>
      </c>
      <c r="AB51" s="406" t="str">
        <f t="shared" si="6"/>
        <v>Y</v>
      </c>
      <c r="AC51" s="412" t="str">
        <f t="shared" si="7"/>
        <v>Communication and Video Coordinator</v>
      </c>
      <c r="AD51" s="406">
        <f t="shared" si="8"/>
        <v>16</v>
      </c>
      <c r="AE51" s="398" t="str">
        <f t="shared" si="9"/>
        <v>N</v>
      </c>
      <c r="AF51" s="403">
        <f t="shared" ca="1" si="11"/>
        <v>31.620999999999999</v>
      </c>
      <c r="AG51" s="403">
        <f t="shared" ca="1" si="11"/>
        <v>33.451999999999998</v>
      </c>
      <c r="AH51" s="403">
        <f t="shared" ca="1" si="11"/>
        <v>35.177999999999997</v>
      </c>
      <c r="AI51" s="403">
        <f t="shared" ca="1" si="11"/>
        <v>37.143000000000001</v>
      </c>
      <c r="AJ51" s="403">
        <f t="shared" ca="1" si="11"/>
        <v>39.151000000000003</v>
      </c>
      <c r="AK51" s="403">
        <f t="shared" ca="1" si="11"/>
        <v>41.534999999999997</v>
      </c>
      <c r="AL51" s="403">
        <f t="shared" ca="1" si="11"/>
        <v>43.918999999999997</v>
      </c>
      <c r="AM51"/>
    </row>
    <row r="52" spans="1:39" ht="15" customHeight="1">
      <c r="A52" s="259" t="s">
        <v>16</v>
      </c>
      <c r="B52" s="259" t="s">
        <v>55</v>
      </c>
      <c r="C52" s="259">
        <v>45</v>
      </c>
      <c r="D52" s="260" t="s">
        <v>56</v>
      </c>
      <c r="E52" s="265">
        <v>435</v>
      </c>
      <c r="F52" s="262">
        <v>9</v>
      </c>
      <c r="G52" s="285">
        <f t="shared" ca="1" si="13"/>
        <v>79829.933617392904</v>
      </c>
      <c r="H52" s="285">
        <f t="shared" ca="1" si="13"/>
        <v>84050.662331178304</v>
      </c>
      <c r="I52" s="285">
        <f t="shared" ca="1" si="13"/>
        <v>88823.757389338993</v>
      </c>
      <c r="J52" s="285">
        <f t="shared" ca="1" si="12"/>
        <v>93548.114240643088</v>
      </c>
      <c r="K52" s="285">
        <f t="shared" ca="1" si="12"/>
        <v>98558.401905506107</v>
      </c>
      <c r="L52" s="285">
        <f t="shared" ca="1" si="12"/>
        <v>104414.15295542241</v>
      </c>
      <c r="M52" s="285">
        <f t="shared" ca="1" si="12"/>
        <v>110269.90400533867</v>
      </c>
      <c r="N52" s="285"/>
      <c r="P52" s="409" t="str">
        <f t="shared" si="2"/>
        <v>02265C</v>
      </c>
      <c r="Q52" s="397" t="s">
        <v>826</v>
      </c>
      <c r="R52" s="409" t="str">
        <f t="shared" si="3"/>
        <v>Communication Manager - CPED</v>
      </c>
      <c r="S52" s="397">
        <f t="shared" si="4"/>
        <v>45</v>
      </c>
      <c r="T52" s="394" cm="1">
        <f t="array" aca="1" ref="T52" ca="1">IF($Q52="Y",VLOOKUP($P52,INDIRECT($Q$3),T$5,0)*INDIRECT($P$2),VLOOKUP($P52,INDIRECT($Q$3),T$5,0))*$Q$4</f>
        <v>79829.933617392904</v>
      </c>
      <c r="U52" s="394" cm="1">
        <f t="array" aca="1" ref="U52" ca="1">IF($Q52="Y",VLOOKUP($P52,INDIRECT($Q$3),U$5,0)*INDIRECT($P$2),VLOOKUP($P52,INDIRECT($Q$3),U$5,0))*$Q$4</f>
        <v>84050.662331178304</v>
      </c>
      <c r="V52" s="394" cm="1">
        <f t="array" aca="1" ref="V52" ca="1">IF($Q52="Y",VLOOKUP($P52,INDIRECT($Q$3),V$5,0)*INDIRECT($P$2),VLOOKUP($P52,INDIRECT($Q$3),V$5,0))*$Q$4</f>
        <v>88823.757389338993</v>
      </c>
      <c r="W52" s="394" cm="1">
        <f t="array" aca="1" ref="W52" ca="1">IF($Q52="Y",VLOOKUP($P52,INDIRECT($Q$3),W$5,0)*INDIRECT($P$2),VLOOKUP($P52,INDIRECT($Q$3),W$5,0))*$Q$4</f>
        <v>93548.114240643088</v>
      </c>
      <c r="X52" s="394" cm="1">
        <f t="array" aca="1" ref="X52" ca="1">IF($Q52="Y",VLOOKUP($P52,INDIRECT($Q$3),X$5,0)*INDIRECT($P$2),VLOOKUP($P52,INDIRECT($Q$3),X$5,0))*$Q$4</f>
        <v>98558.401905506107</v>
      </c>
      <c r="Y52" s="394" cm="1">
        <f t="array" aca="1" ref="Y52" ca="1">IF($Q52="Y",VLOOKUP($P52,INDIRECT($Q$3),Y$5,0)*INDIRECT($P$2),VLOOKUP($P52,INDIRECT($Q$3),Y$5,0))*$Q$4</f>
        <v>104414.15295542241</v>
      </c>
      <c r="Z52" s="394" cm="1">
        <f t="array" aca="1" ref="Z52" ca="1">IF($Q52="Y",VLOOKUP($P52,INDIRECT($Q$3),Z$5,0)*INDIRECT($P$2),VLOOKUP($P52,INDIRECT($Q$3),Z$5,0))*$Q$4</f>
        <v>110269.90400533867</v>
      </c>
      <c r="AA52" s="406" t="str">
        <f t="shared" si="5"/>
        <v>02265C</v>
      </c>
      <c r="AB52" s="406" t="str">
        <f t="shared" si="6"/>
        <v>Y</v>
      </c>
      <c r="AC52" s="412" t="str">
        <f t="shared" si="7"/>
        <v>Communication Manager - CPED</v>
      </c>
      <c r="AD52" s="406">
        <f t="shared" si="8"/>
        <v>45</v>
      </c>
      <c r="AE52" s="398" t="str">
        <f t="shared" si="9"/>
        <v>E</v>
      </c>
      <c r="AF52" s="403">
        <f t="shared" ca="1" si="11"/>
        <v>38.379999999999995</v>
      </c>
      <c r="AG52" s="403">
        <f t="shared" ca="1" si="11"/>
        <v>40.408999999999999</v>
      </c>
      <c r="AH52" s="403">
        <f t="shared" ca="1" si="11"/>
        <v>42.704000000000001</v>
      </c>
      <c r="AI52" s="403">
        <f t="shared" ca="1" si="11"/>
        <v>44.975999999999999</v>
      </c>
      <c r="AJ52" s="403">
        <f t="shared" ca="1" si="11"/>
        <v>47.384</v>
      </c>
      <c r="AK52" s="403">
        <f t="shared" ca="1" si="11"/>
        <v>50.199999999999996</v>
      </c>
      <c r="AL52" s="403">
        <f t="shared" ca="1" si="11"/>
        <v>53.015000000000001</v>
      </c>
      <c r="AM52"/>
    </row>
    <row r="53" spans="1:39" ht="15" customHeight="1">
      <c r="A53" s="272" t="s">
        <v>91</v>
      </c>
      <c r="B53" s="272" t="s">
        <v>764</v>
      </c>
      <c r="C53" s="272" t="s">
        <v>274</v>
      </c>
      <c r="D53" s="273" t="s">
        <v>299</v>
      </c>
      <c r="E53" s="265">
        <v>323</v>
      </c>
      <c r="F53" s="262">
        <v>7</v>
      </c>
      <c r="G53" s="285">
        <f t="shared" ca="1" si="13"/>
        <v>29.627576874960546</v>
      </c>
      <c r="H53" s="285">
        <f t="shared" ca="1" si="13"/>
        <v>31.504876791179548</v>
      </c>
      <c r="I53" s="285">
        <f t="shared" ca="1" si="13"/>
        <v>33.165412492737673</v>
      </c>
      <c r="J53" s="285">
        <f t="shared" ca="1" si="12"/>
        <v>35.000905859935003</v>
      </c>
      <c r="K53" s="285">
        <f t="shared" ca="1" si="12"/>
        <v>36.880138643542168</v>
      </c>
      <c r="L53" s="285">
        <f t="shared" ca="1" si="12"/>
        <v>39.11874009601155</v>
      </c>
      <c r="M53" s="285">
        <f t="shared" ca="1" si="12"/>
        <v>41.357341548480946</v>
      </c>
      <c r="N53" s="285"/>
      <c r="O53" s="23"/>
      <c r="P53" s="409" t="str">
        <f t="shared" si="2"/>
        <v>59422C</v>
      </c>
      <c r="Q53" s="397" t="s">
        <v>826</v>
      </c>
      <c r="R53" s="409" t="str">
        <f t="shared" si="3"/>
        <v>Communications Specialist</v>
      </c>
      <c r="S53" s="397" t="str">
        <f t="shared" si="4"/>
        <v>07</v>
      </c>
      <c r="T53" s="394" cm="1">
        <f t="array" aca="1" ref="T53" ca="1">IF($Q53="Y",VLOOKUP($P53,INDIRECT($Q$3),T$5,0)*INDIRECT($P$2),VLOOKUP($P53,INDIRECT($Q$3),T$5,0))*$Q$4</f>
        <v>29.627576874960546</v>
      </c>
      <c r="U53" s="394" cm="1">
        <f t="array" aca="1" ref="U53" ca="1">IF($Q53="Y",VLOOKUP($P53,INDIRECT($Q$3),U$5,0)*INDIRECT($P$2),VLOOKUP($P53,INDIRECT($Q$3),U$5,0))*$Q$4</f>
        <v>31.504876791179548</v>
      </c>
      <c r="V53" s="394" cm="1">
        <f t="array" aca="1" ref="V53" ca="1">IF($Q53="Y",VLOOKUP($P53,INDIRECT($Q$3),V$5,0)*INDIRECT($P$2),VLOOKUP($P53,INDIRECT($Q$3),V$5,0))*$Q$4</f>
        <v>33.165412492737673</v>
      </c>
      <c r="W53" s="394" cm="1">
        <f t="array" aca="1" ref="W53" ca="1">IF($Q53="Y",VLOOKUP($P53,INDIRECT($Q$3),W$5,0)*INDIRECT($P$2),VLOOKUP($P53,INDIRECT($Q$3),W$5,0))*$Q$4</f>
        <v>35.000905859935003</v>
      </c>
      <c r="X53" s="394" cm="1">
        <f t="array" aca="1" ref="X53" ca="1">IF($Q53="Y",VLOOKUP($P53,INDIRECT($Q$3),X$5,0)*INDIRECT($P$2),VLOOKUP($P53,INDIRECT($Q$3),X$5,0))*$Q$4</f>
        <v>36.880138643542168</v>
      </c>
      <c r="Y53" s="394" cm="1">
        <f t="array" aca="1" ref="Y53" ca="1">IF($Q53="Y",VLOOKUP($P53,INDIRECT($Q$3),Y$5,0)*INDIRECT($P$2),VLOOKUP($P53,INDIRECT($Q$3),Y$5,0))*$Q$4</f>
        <v>39.11874009601155</v>
      </c>
      <c r="Z53" s="394" cm="1">
        <f t="array" aca="1" ref="Z53" ca="1">IF($Q53="Y",VLOOKUP($P53,INDIRECT($Q$3),Z$5,0)*INDIRECT($P$2),VLOOKUP($P53,INDIRECT($Q$3),Z$5,0))*$Q$4</f>
        <v>41.357341548480946</v>
      </c>
      <c r="AA53" s="406" t="str">
        <f t="shared" si="5"/>
        <v>59422C</v>
      </c>
      <c r="AB53" s="406" t="str">
        <f t="shared" si="6"/>
        <v>Y</v>
      </c>
      <c r="AC53" s="412" t="str">
        <f t="shared" si="7"/>
        <v>Communications Specialist</v>
      </c>
      <c r="AD53" s="406" t="str">
        <f t="shared" si="8"/>
        <v>07</v>
      </c>
      <c r="AE53" s="398" t="str">
        <f t="shared" si="9"/>
        <v>N</v>
      </c>
      <c r="AF53" s="403">
        <f t="shared" ca="1" si="11"/>
        <v>29.628</v>
      </c>
      <c r="AG53" s="403">
        <f t="shared" ca="1" si="11"/>
        <v>31.504999999999999</v>
      </c>
      <c r="AH53" s="403">
        <f t="shared" ca="1" si="11"/>
        <v>33.164999999999999</v>
      </c>
      <c r="AI53" s="403">
        <f t="shared" ca="1" si="11"/>
        <v>35.000999999999998</v>
      </c>
      <c r="AJ53" s="403">
        <f t="shared" ca="1" si="11"/>
        <v>36.880000000000003</v>
      </c>
      <c r="AK53" s="403">
        <f t="shared" ca="1" si="11"/>
        <v>39.119</v>
      </c>
      <c r="AL53" s="403">
        <f t="shared" ca="1" si="11"/>
        <v>41.356999999999999</v>
      </c>
      <c r="AM53"/>
    </row>
    <row r="54" spans="1:39" ht="15" customHeight="1">
      <c r="A54" s="377" t="s">
        <v>91</v>
      </c>
      <c r="B54" s="377" t="s">
        <v>758</v>
      </c>
      <c r="C54" s="377" t="s">
        <v>260</v>
      </c>
      <c r="D54" s="379" t="s">
        <v>742</v>
      </c>
      <c r="E54" s="277">
        <v>343</v>
      </c>
      <c r="F54" s="278">
        <v>7</v>
      </c>
      <c r="G54" s="380">
        <f t="shared" ca="1" si="13"/>
        <v>29.976136602901249</v>
      </c>
      <c r="H54" s="380">
        <f t="shared" ca="1" si="13"/>
        <v>31.745443581433509</v>
      </c>
      <c r="I54" s="380">
        <f t="shared" ca="1" si="13"/>
        <v>33.384109574786699</v>
      </c>
      <c r="J54" s="380">
        <f t="shared" ca="1" si="12"/>
        <v>35.241472650188953</v>
      </c>
      <c r="K54" s="380">
        <f t="shared" ca="1" si="12"/>
        <v>37.100397847605841</v>
      </c>
      <c r="L54" s="380">
        <f t="shared" ca="1" si="12"/>
        <v>39.379872378800378</v>
      </c>
      <c r="M54" s="380">
        <f t="shared" ca="1" si="12"/>
        <v>41.65934690999493</v>
      </c>
      <c r="N54" s="380" t="s">
        <v>633</v>
      </c>
      <c r="O54" s="442"/>
      <c r="P54" s="451" t="str">
        <f t="shared" si="2"/>
        <v>53013C</v>
      </c>
      <c r="Q54" s="452" t="s">
        <v>826</v>
      </c>
      <c r="R54" s="451" t="str">
        <f t="shared" si="3"/>
        <v>Communications Specialist - CPED</v>
      </c>
      <c r="S54" s="452" t="str">
        <f t="shared" si="4"/>
        <v>09</v>
      </c>
      <c r="T54" s="394" cm="1">
        <f t="array" aca="1" ref="T54" ca="1">IF($Q54="Y",VLOOKUP($P54,INDIRECT($Q$3),T$5,0)*INDIRECT($P$2),VLOOKUP($P54,INDIRECT($Q$3),T$5,0))*$Q$4</f>
        <v>29.976136602901249</v>
      </c>
      <c r="U54" s="394" cm="1">
        <f t="array" aca="1" ref="U54" ca="1">IF($Q54="Y",VLOOKUP($P54,INDIRECT($Q$3),U$5,0)*INDIRECT($P$2),VLOOKUP($P54,INDIRECT($Q$3),U$5,0))*$Q$4</f>
        <v>31.745443581433509</v>
      </c>
      <c r="V54" s="394" cm="1">
        <f t="array" aca="1" ref="V54" ca="1">IF($Q54="Y",VLOOKUP($P54,INDIRECT($Q$3),V$5,0)*INDIRECT($P$2),VLOOKUP($P54,INDIRECT($Q$3),V$5,0))*$Q$4</f>
        <v>33.384109574786699</v>
      </c>
      <c r="W54" s="394" cm="1">
        <f t="array" aca="1" ref="W54" ca="1">IF($Q54="Y",VLOOKUP($P54,INDIRECT($Q$3),W$5,0)*INDIRECT($P$2),VLOOKUP($P54,INDIRECT($Q$3),W$5,0))*$Q$4</f>
        <v>35.241472650188953</v>
      </c>
      <c r="X54" s="394" cm="1">
        <f t="array" aca="1" ref="X54" ca="1">IF($Q54="Y",VLOOKUP($P54,INDIRECT($Q$3),X$5,0)*INDIRECT($P$2),VLOOKUP($P54,INDIRECT($Q$3),X$5,0))*$Q$4</f>
        <v>37.100397847605841</v>
      </c>
      <c r="Y54" s="394" cm="1">
        <f t="array" aca="1" ref="Y54" ca="1">IF($Q54="Y",VLOOKUP($P54,INDIRECT($Q$3),Y$5,0)*INDIRECT($P$2),VLOOKUP($P54,INDIRECT($Q$3),Y$5,0))*$Q$4</f>
        <v>39.379872378800378</v>
      </c>
      <c r="Z54" s="394" cm="1">
        <f t="array" aca="1" ref="Z54" ca="1">IF($Q54="Y",VLOOKUP($P54,INDIRECT($Q$3),Z$5,0)*INDIRECT($P$2),VLOOKUP($P54,INDIRECT($Q$3),Z$5,0))*$Q$4</f>
        <v>41.65934690999493</v>
      </c>
      <c r="AA54" s="452" t="str">
        <f t="shared" si="5"/>
        <v>53013C</v>
      </c>
      <c r="AB54" s="452" t="str">
        <f t="shared" si="6"/>
        <v>Y</v>
      </c>
      <c r="AC54" s="454"/>
      <c r="AD54" s="452" t="str">
        <f t="shared" si="8"/>
        <v>09</v>
      </c>
      <c r="AE54" s="455" t="str">
        <f t="shared" si="9"/>
        <v>N</v>
      </c>
      <c r="AF54" s="453">
        <f t="shared" ca="1" si="11"/>
        <v>29.975999999999999</v>
      </c>
      <c r="AG54" s="453">
        <f t="shared" ca="1" si="11"/>
        <v>31.745000000000001</v>
      </c>
      <c r="AH54" s="453">
        <f t="shared" ca="1" si="11"/>
        <v>33.384</v>
      </c>
      <c r="AI54" s="453">
        <f t="shared" ca="1" si="11"/>
        <v>35.241</v>
      </c>
      <c r="AJ54" s="453">
        <f t="shared" ca="1" si="11"/>
        <v>37.1</v>
      </c>
      <c r="AK54" s="453">
        <f t="shared" ca="1" si="11"/>
        <v>39.380000000000003</v>
      </c>
      <c r="AL54" s="453">
        <f t="shared" ca="1" si="11"/>
        <v>41.658999999999999</v>
      </c>
      <c r="AM54"/>
    </row>
    <row r="55" spans="1:39" ht="15" customHeight="1">
      <c r="A55" s="259" t="s">
        <v>16</v>
      </c>
      <c r="B55" s="259" t="s">
        <v>57</v>
      </c>
      <c r="C55" s="259" t="s">
        <v>20</v>
      </c>
      <c r="D55" s="260" t="s">
        <v>58</v>
      </c>
      <c r="E55" s="265">
        <v>383</v>
      </c>
      <c r="F55" s="262">
        <v>8</v>
      </c>
      <c r="G55" s="285">
        <f t="shared" ca="1" si="13"/>
        <v>70927.087831579236</v>
      </c>
      <c r="H55" s="285">
        <f t="shared" ca="1" si="13"/>
        <v>74777.40617325413</v>
      </c>
      <c r="I55" s="285">
        <f t="shared" ca="1" si="13"/>
        <v>78673.213507995213</v>
      </c>
      <c r="J55" s="285">
        <f t="shared" ca="1" si="12"/>
        <v>82887.443794199731</v>
      </c>
      <c r="K55" s="285">
        <f t="shared" ca="1" si="12"/>
        <v>87247.888700974174</v>
      </c>
      <c r="L55" s="285">
        <f t="shared" ca="1" si="12"/>
        <v>92658.704919026495</v>
      </c>
      <c r="M55" s="285">
        <f t="shared" ca="1" si="12"/>
        <v>98069.521137078846</v>
      </c>
      <c r="N55" s="285"/>
      <c r="P55" s="409" t="str">
        <f t="shared" si="2"/>
        <v>02312C</v>
      </c>
      <c r="Q55" s="397" t="s">
        <v>826</v>
      </c>
      <c r="R55" s="409" t="str">
        <f t="shared" si="3"/>
        <v>Community Crime Prevention Analyst</v>
      </c>
      <c r="S55" s="397" t="str">
        <f t="shared" si="4"/>
        <v>33B</v>
      </c>
      <c r="T55" s="394" cm="1">
        <f t="array" aca="1" ref="T55" ca="1">IF($Q55="Y",VLOOKUP($P55,INDIRECT($Q$3),T$5,0)*INDIRECT($P$2),VLOOKUP($P55,INDIRECT($Q$3),T$5,0))*$Q$4</f>
        <v>70927.087831579236</v>
      </c>
      <c r="U55" s="394" cm="1">
        <f t="array" aca="1" ref="U55" ca="1">IF($Q55="Y",VLOOKUP($P55,INDIRECT($Q$3),U$5,0)*INDIRECT($P$2),VLOOKUP($P55,INDIRECT($Q$3),U$5,0))*$Q$4</f>
        <v>74777.40617325413</v>
      </c>
      <c r="V55" s="394" cm="1">
        <f t="array" aca="1" ref="V55" ca="1">IF($Q55="Y",VLOOKUP($P55,INDIRECT($Q$3),V$5,0)*INDIRECT($P$2),VLOOKUP($P55,INDIRECT($Q$3),V$5,0))*$Q$4</f>
        <v>78673.213507995213</v>
      </c>
      <c r="W55" s="394" cm="1">
        <f t="array" aca="1" ref="W55" ca="1">IF($Q55="Y",VLOOKUP($P55,INDIRECT($Q$3),W$5,0)*INDIRECT($P$2),VLOOKUP($P55,INDIRECT($Q$3),W$5,0))*$Q$4</f>
        <v>82887.443794199731</v>
      </c>
      <c r="X55" s="394" cm="1">
        <f t="array" aca="1" ref="X55" ca="1">IF($Q55="Y",VLOOKUP($P55,INDIRECT($Q$3),X$5,0)*INDIRECT($P$2),VLOOKUP($P55,INDIRECT($Q$3),X$5,0))*$Q$4</f>
        <v>87247.888700974174</v>
      </c>
      <c r="Y55" s="394" cm="1">
        <f t="array" aca="1" ref="Y55" ca="1">IF($Q55="Y",VLOOKUP($P55,INDIRECT($Q$3),Y$5,0)*INDIRECT($P$2),VLOOKUP($P55,INDIRECT($Q$3),Y$5,0))*$Q$4</f>
        <v>92658.704919026495</v>
      </c>
      <c r="Z55" s="394" cm="1">
        <f t="array" aca="1" ref="Z55" ca="1">IF($Q55="Y",VLOOKUP($P55,INDIRECT($Q$3),Z$5,0)*INDIRECT($P$2),VLOOKUP($P55,INDIRECT($Q$3),Z$5,0))*$Q$4</f>
        <v>98069.521137078846</v>
      </c>
      <c r="AA55" s="406" t="str">
        <f t="shared" si="5"/>
        <v>02312C</v>
      </c>
      <c r="AB55" s="406" t="str">
        <f t="shared" si="6"/>
        <v>Y</v>
      </c>
      <c r="AC55" s="412" t="str">
        <f t="shared" ref="AC55:AC60" si="14">D55</f>
        <v>Community Crime Prevention Analyst</v>
      </c>
      <c r="AD55" s="406" t="str">
        <f t="shared" si="8"/>
        <v>33B</v>
      </c>
      <c r="AE55" s="398" t="str">
        <f t="shared" si="9"/>
        <v>E</v>
      </c>
      <c r="AF55" s="403">
        <f t="shared" ca="1" si="11"/>
        <v>34.099999999999994</v>
      </c>
      <c r="AG55" s="403">
        <f t="shared" ca="1" si="11"/>
        <v>35.951000000000001</v>
      </c>
      <c r="AH55" s="403">
        <f t="shared" ca="1" si="11"/>
        <v>37.823999999999998</v>
      </c>
      <c r="AI55" s="403">
        <f t="shared" ca="1" si="11"/>
        <v>39.849999999999994</v>
      </c>
      <c r="AJ55" s="403">
        <f t="shared" ca="1" si="11"/>
        <v>41.946999999999996</v>
      </c>
      <c r="AK55" s="403">
        <f t="shared" ca="1" si="11"/>
        <v>44.547999999999995</v>
      </c>
      <c r="AL55" s="403">
        <f t="shared" ca="1" si="11"/>
        <v>47.149000000000001</v>
      </c>
    </row>
    <row r="56" spans="1:39" ht="15" customHeight="1">
      <c r="A56" s="259" t="s">
        <v>91</v>
      </c>
      <c r="B56" s="259" t="s">
        <v>975</v>
      </c>
      <c r="C56" s="259" t="s">
        <v>856</v>
      </c>
      <c r="D56" s="260" t="s">
        <v>976</v>
      </c>
      <c r="E56" s="265">
        <v>368</v>
      </c>
      <c r="F56" s="262">
        <v>8</v>
      </c>
      <c r="G56" s="285">
        <f t="shared" ca="1" si="13"/>
        <v>33.079495781932678</v>
      </c>
      <c r="H56" s="285">
        <f t="shared" ca="1" si="13"/>
        <v>34.893119440925126</v>
      </c>
      <c r="I56" s="285">
        <f t="shared" ca="1" si="13"/>
        <v>36.705180977902913</v>
      </c>
      <c r="J56" s="285">
        <f t="shared" ca="1" si="12"/>
        <v>38.62815317791987</v>
      </c>
      <c r="K56" s="285">
        <f t="shared" ca="1" si="12"/>
        <v>40.682343627166233</v>
      </c>
      <c r="L56" s="285">
        <f t="shared" ca="1" si="12"/>
        <v>43.231913272420826</v>
      </c>
      <c r="M56" s="285">
        <f t="shared" ca="1" si="12"/>
        <v>45.781482917675376</v>
      </c>
      <c r="N56" s="285"/>
      <c r="P56" s="409" t="str">
        <f t="shared" si="2"/>
        <v>53079C</v>
      </c>
      <c r="Q56" s="397" t="s">
        <v>826</v>
      </c>
      <c r="R56" s="409" t="str">
        <f t="shared" si="3"/>
        <v>Community Forester</v>
      </c>
      <c r="S56" s="397" t="str">
        <f t="shared" si="4"/>
        <v>90</v>
      </c>
      <c r="T56" s="394" cm="1">
        <f t="array" aca="1" ref="T56" ca="1">IF($Q56="Y",VLOOKUP($P56,INDIRECT($Q$3),T$5,0)*INDIRECT($P$2),VLOOKUP($P56,INDIRECT($Q$3),T$5,0))*$Q$4</f>
        <v>33.079495781932678</v>
      </c>
      <c r="U56" s="394" cm="1">
        <f t="array" aca="1" ref="U56" ca="1">IF($Q56="Y",VLOOKUP($P56,INDIRECT($Q$3),U$5,0)*INDIRECT($P$2),VLOOKUP($P56,INDIRECT($Q$3),U$5,0))*$Q$4</f>
        <v>34.893119440925126</v>
      </c>
      <c r="V56" s="394" cm="1">
        <f t="array" aca="1" ref="V56" ca="1">IF($Q56="Y",VLOOKUP($P56,INDIRECT($Q$3),V$5,0)*INDIRECT($P$2),VLOOKUP($P56,INDIRECT($Q$3),V$5,0))*$Q$4</f>
        <v>36.705180977902913</v>
      </c>
      <c r="W56" s="394" cm="1">
        <f t="array" aca="1" ref="W56" ca="1">IF($Q56="Y",VLOOKUP($P56,INDIRECT($Q$3),W$5,0)*INDIRECT($P$2),VLOOKUP($P56,INDIRECT($Q$3),W$5,0))*$Q$4</f>
        <v>38.62815317791987</v>
      </c>
      <c r="X56" s="394" cm="1">
        <f t="array" aca="1" ref="X56" ca="1">IF($Q56="Y",VLOOKUP($P56,INDIRECT($Q$3),X$5,0)*INDIRECT($P$2),VLOOKUP($P56,INDIRECT($Q$3),X$5,0))*$Q$4</f>
        <v>40.682343627166233</v>
      </c>
      <c r="Y56" s="394" cm="1">
        <f t="array" aca="1" ref="Y56" ca="1">IF($Q56="Y",VLOOKUP($P56,INDIRECT($Q$3),Y$5,0)*INDIRECT($P$2),VLOOKUP($P56,INDIRECT($Q$3),Y$5,0))*$Q$4</f>
        <v>43.231913272420826</v>
      </c>
      <c r="Z56" s="394" cm="1">
        <f t="array" aca="1" ref="Z56" ca="1">IF($Q56="Y",VLOOKUP($P56,INDIRECT($Q$3),Z$5,0)*INDIRECT($P$2),VLOOKUP($P56,INDIRECT($Q$3),Z$5,0))*$Q$4</f>
        <v>45.781482917675376</v>
      </c>
      <c r="AA56" s="406" t="str">
        <f t="shared" si="5"/>
        <v>53079C</v>
      </c>
      <c r="AB56" s="406" t="str">
        <f t="shared" si="6"/>
        <v>Y</v>
      </c>
      <c r="AC56" s="412" t="str">
        <f t="shared" si="14"/>
        <v>Community Forester</v>
      </c>
      <c r="AD56" s="406" t="str">
        <f t="shared" si="8"/>
        <v>90</v>
      </c>
      <c r="AE56" s="398" t="str">
        <f t="shared" si="9"/>
        <v>N</v>
      </c>
      <c r="AF56" s="403">
        <f t="shared" ca="1" si="11"/>
        <v>33.079000000000001</v>
      </c>
      <c r="AG56" s="403">
        <f t="shared" ca="1" si="11"/>
        <v>34.893000000000001</v>
      </c>
      <c r="AH56" s="403">
        <f t="shared" ca="1" si="11"/>
        <v>36.704999999999998</v>
      </c>
      <c r="AI56" s="403">
        <f t="shared" ca="1" si="11"/>
        <v>38.628</v>
      </c>
      <c r="AJ56" s="403">
        <f t="shared" ca="1" si="11"/>
        <v>40.682000000000002</v>
      </c>
      <c r="AK56" s="403">
        <f t="shared" ca="1" si="11"/>
        <v>43.231999999999999</v>
      </c>
      <c r="AL56" s="403">
        <f t="shared" ca="1" si="11"/>
        <v>45.780999999999999</v>
      </c>
    </row>
    <row r="57" spans="1:39" ht="15" customHeight="1">
      <c r="A57" s="259" t="s">
        <v>91</v>
      </c>
      <c r="B57" s="259" t="s">
        <v>1109</v>
      </c>
      <c r="C57" s="259" t="s">
        <v>269</v>
      </c>
      <c r="D57" s="260" t="s">
        <v>1110</v>
      </c>
      <c r="E57" s="265">
        <v>418</v>
      </c>
      <c r="F57" s="262">
        <v>9</v>
      </c>
      <c r="G57" s="285">
        <f t="shared" ca="1" si="13"/>
        <v>37.734619385548058</v>
      </c>
      <c r="H57" s="285">
        <f t="shared" ca="1" si="13"/>
        <v>39.721638588165099</v>
      </c>
      <c r="I57" s="285">
        <f t="shared" ca="1" si="13"/>
        <v>41.818006331806664</v>
      </c>
      <c r="J57" s="285">
        <f t="shared" ca="1" si="12"/>
        <v>44.001852908267836</v>
      </c>
      <c r="K57" s="285">
        <f t="shared" ca="1" si="12"/>
        <v>46.318479855973081</v>
      </c>
      <c r="L57" s="285">
        <f t="shared" ca="1" si="12"/>
        <v>49.121423348818588</v>
      </c>
      <c r="M57" s="285">
        <f t="shared" ca="1" si="12"/>
        <v>51.924366841664074</v>
      </c>
      <c r="N57" s="285"/>
      <c r="P57" s="409" t="str">
        <f t="shared" si="2"/>
        <v>59516C</v>
      </c>
      <c r="Q57" s="397" t="s">
        <v>826</v>
      </c>
      <c r="R57" s="409" t="str">
        <f t="shared" si="3"/>
        <v>Community Forester II</v>
      </c>
      <c r="S57" s="397" t="str">
        <f t="shared" si="4"/>
        <v>64</v>
      </c>
      <c r="T57" s="394" cm="1">
        <f t="array" aca="1" ref="T57" ca="1">IF($Q57="Y",VLOOKUP($P57,INDIRECT($Q$3),T$5,0)*INDIRECT($P$2),VLOOKUP($P57,INDIRECT($Q$3),T$5,0))*$Q$4</f>
        <v>37.734619385548058</v>
      </c>
      <c r="U57" s="394" cm="1">
        <f t="array" aca="1" ref="U57" ca="1">IF($Q57="Y",VLOOKUP($P57,INDIRECT($Q$3),U$5,0)*INDIRECT($P$2),VLOOKUP($P57,INDIRECT($Q$3),U$5,0))*$Q$4</f>
        <v>39.721638588165099</v>
      </c>
      <c r="V57" s="394" cm="1">
        <f t="array" aca="1" ref="V57" ca="1">IF($Q57="Y",VLOOKUP($P57,INDIRECT($Q$3),V$5,0)*INDIRECT($P$2),VLOOKUP($P57,INDIRECT($Q$3),V$5,0))*$Q$4</f>
        <v>41.818006331806664</v>
      </c>
      <c r="W57" s="394" cm="1">
        <f t="array" aca="1" ref="W57" ca="1">IF($Q57="Y",VLOOKUP($P57,INDIRECT($Q$3),W$5,0)*INDIRECT($P$2),VLOOKUP($P57,INDIRECT($Q$3),W$5,0))*$Q$4</f>
        <v>44.001852908267836</v>
      </c>
      <c r="X57" s="394" cm="1">
        <f t="array" aca="1" ref="X57" ca="1">IF($Q57="Y",VLOOKUP($P57,INDIRECT($Q$3),X$5,0)*INDIRECT($P$2),VLOOKUP($P57,INDIRECT($Q$3),X$5,0))*$Q$4</f>
        <v>46.318479855973081</v>
      </c>
      <c r="Y57" s="394" cm="1">
        <f t="array" aca="1" ref="Y57" ca="1">IF($Q57="Y",VLOOKUP($P57,INDIRECT($Q$3),Y$5,0)*INDIRECT($P$2),VLOOKUP($P57,INDIRECT($Q$3),Y$5,0))*$Q$4</f>
        <v>49.121423348818588</v>
      </c>
      <c r="Z57" s="394" cm="1">
        <f t="array" aca="1" ref="Z57" ca="1">IF($Q57="Y",VLOOKUP($P57,INDIRECT($Q$3),Z$5,0)*INDIRECT($P$2),VLOOKUP($P57,INDIRECT($Q$3),Z$5,0))*$Q$4</f>
        <v>51.924366841664074</v>
      </c>
      <c r="AA57" s="406" t="str">
        <f t="shared" si="5"/>
        <v>59516C</v>
      </c>
      <c r="AB57" s="406" t="str">
        <f t="shared" si="6"/>
        <v>Y</v>
      </c>
      <c r="AC57" s="412" t="str">
        <f t="shared" si="14"/>
        <v>Community Forester II</v>
      </c>
      <c r="AD57" s="406" t="str">
        <f t="shared" si="8"/>
        <v>64</v>
      </c>
      <c r="AE57" s="398" t="str">
        <f t="shared" si="9"/>
        <v>N</v>
      </c>
      <c r="AF57" s="403">
        <f t="shared" ca="1" si="11"/>
        <v>37.734999999999999</v>
      </c>
      <c r="AG57" s="403">
        <f t="shared" ca="1" si="11"/>
        <v>39.722000000000001</v>
      </c>
      <c r="AH57" s="403">
        <f t="shared" ca="1" si="11"/>
        <v>41.817999999999998</v>
      </c>
      <c r="AI57" s="403">
        <f t="shared" ca="1" si="11"/>
        <v>44.002000000000002</v>
      </c>
      <c r="AJ57" s="403">
        <f t="shared" ca="1" si="11"/>
        <v>46.317999999999998</v>
      </c>
      <c r="AK57" s="403">
        <f t="shared" ca="1" si="11"/>
        <v>49.121000000000002</v>
      </c>
      <c r="AL57" s="403">
        <f t="shared" ca="1" si="11"/>
        <v>51.923999999999999</v>
      </c>
    </row>
    <row r="58" spans="1:39" ht="15" customHeight="1">
      <c r="A58" s="259" t="s">
        <v>16</v>
      </c>
      <c r="B58" s="259" t="s">
        <v>519</v>
      </c>
      <c r="C58" s="259">
        <v>29</v>
      </c>
      <c r="D58" s="260" t="s">
        <v>738</v>
      </c>
      <c r="E58" s="265">
        <v>383</v>
      </c>
      <c r="F58" s="262">
        <v>8</v>
      </c>
      <c r="G58" s="285">
        <f t="shared" ca="1" si="13"/>
        <v>70186.267087358239</v>
      </c>
      <c r="H58" s="285">
        <f t="shared" ca="1" si="13"/>
        <v>74036.585429033134</v>
      </c>
      <c r="I58" s="285">
        <f t="shared" ca="1" si="13"/>
        <v>77883.65455691758</v>
      </c>
      <c r="J58" s="285">
        <f t="shared" ca="1" si="12"/>
        <v>81961.41786392346</v>
      </c>
      <c r="K58" s="285">
        <f t="shared" ca="1" si="12"/>
        <v>86318.613556907498</v>
      </c>
      <c r="L58" s="285">
        <f t="shared" ca="1" si="12"/>
        <v>91726.828053121266</v>
      </c>
      <c r="M58" s="285">
        <f t="shared" ca="1" si="12"/>
        <v>97135.042549335034</v>
      </c>
      <c r="N58" s="285"/>
      <c r="P58" s="409" t="str">
        <f t="shared" si="2"/>
        <v>52901C</v>
      </c>
      <c r="Q58" s="397" t="s">
        <v>826</v>
      </c>
      <c r="R58" s="409" t="str">
        <f t="shared" si="3"/>
        <v>Community Navigator</v>
      </c>
      <c r="S58" s="397">
        <f t="shared" si="4"/>
        <v>29</v>
      </c>
      <c r="T58" s="394" cm="1">
        <f t="array" aca="1" ref="T58" ca="1">IF($Q58="Y",VLOOKUP($P58,INDIRECT($Q$3),T$5,0)*INDIRECT($P$2),VLOOKUP($P58,INDIRECT($Q$3),T$5,0))*$Q$4</f>
        <v>70186.267087358239</v>
      </c>
      <c r="U58" s="394" cm="1">
        <f t="array" aca="1" ref="U58" ca="1">IF($Q58="Y",VLOOKUP($P58,INDIRECT($Q$3),U$5,0)*INDIRECT($P$2),VLOOKUP($P58,INDIRECT($Q$3),U$5,0))*$Q$4</f>
        <v>74036.585429033134</v>
      </c>
      <c r="V58" s="394" cm="1">
        <f t="array" aca="1" ref="V58" ca="1">IF($Q58="Y",VLOOKUP($P58,INDIRECT($Q$3),V$5,0)*INDIRECT($P$2),VLOOKUP($P58,INDIRECT($Q$3),V$5,0))*$Q$4</f>
        <v>77883.65455691758</v>
      </c>
      <c r="W58" s="394" cm="1">
        <f t="array" aca="1" ref="W58" ca="1">IF($Q58="Y",VLOOKUP($P58,INDIRECT($Q$3),W$5,0)*INDIRECT($P$2),VLOOKUP($P58,INDIRECT($Q$3),W$5,0))*$Q$4</f>
        <v>81961.41786392346</v>
      </c>
      <c r="X58" s="394" cm="1">
        <f t="array" aca="1" ref="X58" ca="1">IF($Q58="Y",VLOOKUP($P58,INDIRECT($Q$3),X$5,0)*INDIRECT($P$2),VLOOKUP($P58,INDIRECT($Q$3),X$5,0))*$Q$4</f>
        <v>86318.613556907498</v>
      </c>
      <c r="Y58" s="394" cm="1">
        <f t="array" aca="1" ref="Y58" ca="1">IF($Q58="Y",VLOOKUP($P58,INDIRECT($Q$3),Y$5,0)*INDIRECT($P$2),VLOOKUP($P58,INDIRECT($Q$3),Y$5,0))*$Q$4</f>
        <v>91726.828053121266</v>
      </c>
      <c r="Z58" s="394" cm="1">
        <f t="array" aca="1" ref="Z58" ca="1">IF($Q58="Y",VLOOKUP($P58,INDIRECT($Q$3),Z$5,0)*INDIRECT($P$2),VLOOKUP($P58,INDIRECT($Q$3),Z$5,0))*$Q$4</f>
        <v>97135.042549335034</v>
      </c>
      <c r="AA58" s="406" t="str">
        <f t="shared" si="5"/>
        <v>52901C</v>
      </c>
      <c r="AB58" s="406" t="str">
        <f t="shared" si="6"/>
        <v>Y</v>
      </c>
      <c r="AC58" s="412" t="str">
        <f t="shared" si="14"/>
        <v>Community Navigator</v>
      </c>
      <c r="AD58" s="406">
        <f t="shared" si="8"/>
        <v>29</v>
      </c>
      <c r="AE58" s="398" t="str">
        <f t="shared" si="9"/>
        <v>E</v>
      </c>
      <c r="AF58" s="403">
        <f t="shared" ca="1" si="11"/>
        <v>33.744</v>
      </c>
      <c r="AG58" s="403">
        <f t="shared" ca="1" si="11"/>
        <v>35.594999999999999</v>
      </c>
      <c r="AH58" s="403">
        <f t="shared" ca="1" si="11"/>
        <v>37.445</v>
      </c>
      <c r="AI58" s="403">
        <f t="shared" ca="1" si="11"/>
        <v>39.405000000000001</v>
      </c>
      <c r="AJ58" s="403">
        <f t="shared" ca="1" si="11"/>
        <v>41.5</v>
      </c>
      <c r="AK58" s="403">
        <f t="shared" ca="1" si="11"/>
        <v>44.099999999999994</v>
      </c>
      <c r="AL58" s="403">
        <f t="shared" ca="1" si="11"/>
        <v>46.699999999999996</v>
      </c>
    </row>
    <row r="59" spans="1:39" ht="15" customHeight="1">
      <c r="A59" s="259" t="s">
        <v>16</v>
      </c>
      <c r="B59" s="259" t="s">
        <v>576</v>
      </c>
      <c r="C59" s="259">
        <v>115</v>
      </c>
      <c r="D59" s="260" t="s">
        <v>740</v>
      </c>
      <c r="E59" s="265">
        <v>386</v>
      </c>
      <c r="F59" s="262">
        <v>8</v>
      </c>
      <c r="G59" s="285">
        <f t="shared" ca="1" si="13"/>
        <v>71716.499803379716</v>
      </c>
      <c r="H59" s="285">
        <f t="shared" ca="1" si="13"/>
        <v>75567.334501842619</v>
      </c>
      <c r="I59" s="285">
        <f t="shared" ca="1" si="13"/>
        <v>79414.430525840973</v>
      </c>
      <c r="J59" s="285">
        <f t="shared" ca="1" si="12"/>
        <v>83492.078141818507</v>
      </c>
      <c r="K59" s="285">
        <f t="shared" ca="1" si="12"/>
        <v>87848.880117814027</v>
      </c>
      <c r="L59" s="285">
        <f t="shared" ca="1" si="12"/>
        <v>93257.495843163197</v>
      </c>
      <c r="M59" s="285">
        <f t="shared" ca="1" si="12"/>
        <v>98666.111568512337</v>
      </c>
      <c r="N59" s="285"/>
      <c r="P59" s="409" t="str">
        <f t="shared" si="2"/>
        <v>52902C</v>
      </c>
      <c r="Q59" s="397" t="s">
        <v>826</v>
      </c>
      <c r="R59" s="409" t="str">
        <f t="shared" si="3"/>
        <v xml:space="preserve">Community Navigator Bilingual </v>
      </c>
      <c r="S59" s="397">
        <f t="shared" si="4"/>
        <v>115</v>
      </c>
      <c r="T59" s="394" cm="1">
        <f t="array" aca="1" ref="T59" ca="1">IF($Q59="Y",VLOOKUP($P59,INDIRECT($Q$3),T$5,0)*INDIRECT($P$2),VLOOKUP($P59,INDIRECT($Q$3),T$5,0))*$Q$4</f>
        <v>71716.499803379716</v>
      </c>
      <c r="U59" s="394" cm="1">
        <f t="array" aca="1" ref="U59" ca="1">IF($Q59="Y",VLOOKUP($P59,INDIRECT($Q$3),U$5,0)*INDIRECT($P$2),VLOOKUP($P59,INDIRECT($Q$3),U$5,0))*$Q$4</f>
        <v>75567.334501842619</v>
      </c>
      <c r="V59" s="394" cm="1">
        <f t="array" aca="1" ref="V59" ca="1">IF($Q59="Y",VLOOKUP($P59,INDIRECT($Q$3),V$5,0)*INDIRECT($P$2),VLOOKUP($P59,INDIRECT($Q$3),V$5,0))*$Q$4</f>
        <v>79414.430525840973</v>
      </c>
      <c r="W59" s="394" cm="1">
        <f t="array" aca="1" ref="W59" ca="1">IF($Q59="Y",VLOOKUP($P59,INDIRECT($Q$3),W$5,0)*INDIRECT($P$2),VLOOKUP($P59,INDIRECT($Q$3),W$5,0))*$Q$4</f>
        <v>83492.078141818507</v>
      </c>
      <c r="X59" s="394" cm="1">
        <f t="array" aca="1" ref="X59" ca="1">IF($Q59="Y",VLOOKUP($P59,INDIRECT($Q$3),X$5,0)*INDIRECT($P$2),VLOOKUP($P59,INDIRECT($Q$3),X$5,0))*$Q$4</f>
        <v>87848.880117814027</v>
      </c>
      <c r="Y59" s="394" cm="1">
        <f t="array" aca="1" ref="Y59" ca="1">IF($Q59="Y",VLOOKUP($P59,INDIRECT($Q$3),Y$5,0)*INDIRECT($P$2),VLOOKUP($P59,INDIRECT($Q$3),Y$5,0))*$Q$4</f>
        <v>93257.495843163197</v>
      </c>
      <c r="Z59" s="394" cm="1">
        <f t="array" aca="1" ref="Z59" ca="1">IF($Q59="Y",VLOOKUP($P59,INDIRECT($Q$3),Z$5,0)*INDIRECT($P$2),VLOOKUP($P59,INDIRECT($Q$3),Z$5,0))*$Q$4</f>
        <v>98666.111568512337</v>
      </c>
      <c r="AA59" s="406" t="str">
        <f t="shared" si="5"/>
        <v>52902C</v>
      </c>
      <c r="AB59" s="406" t="str">
        <f t="shared" si="6"/>
        <v>Y</v>
      </c>
      <c r="AC59" s="412" t="str">
        <f t="shared" si="14"/>
        <v xml:space="preserve">Community Navigator Bilingual </v>
      </c>
      <c r="AD59" s="406">
        <f t="shared" si="8"/>
        <v>115</v>
      </c>
      <c r="AE59" s="398" t="str">
        <f t="shared" si="9"/>
        <v>E</v>
      </c>
      <c r="AF59" s="403">
        <f t="shared" ca="1" si="11"/>
        <v>34.479999999999997</v>
      </c>
      <c r="AG59" s="403">
        <f t="shared" ca="1" si="11"/>
        <v>36.330999999999996</v>
      </c>
      <c r="AH59" s="403">
        <f t="shared" ca="1" si="11"/>
        <v>38.180999999999997</v>
      </c>
      <c r="AI59" s="403">
        <f t="shared" ca="1" si="11"/>
        <v>40.140999999999998</v>
      </c>
      <c r="AJ59" s="403">
        <f t="shared" ca="1" si="11"/>
        <v>42.235999999999997</v>
      </c>
      <c r="AK59" s="403">
        <f t="shared" ca="1" si="11"/>
        <v>44.835999999999999</v>
      </c>
      <c r="AL59" s="403">
        <f t="shared" ca="1" si="11"/>
        <v>47.436</v>
      </c>
    </row>
    <row r="60" spans="1:39" ht="15" customHeight="1">
      <c r="A60" s="259" t="s">
        <v>16</v>
      </c>
      <c r="B60" s="262" t="s">
        <v>434</v>
      </c>
      <c r="C60" s="259">
        <v>45</v>
      </c>
      <c r="D60" s="275" t="s">
        <v>532</v>
      </c>
      <c r="E60" s="271">
        <v>445</v>
      </c>
      <c r="F60" s="271">
        <v>9</v>
      </c>
      <c r="G60" s="285">
        <f t="shared" ca="1" si="13"/>
        <v>79829.933617392904</v>
      </c>
      <c r="H60" s="285">
        <f t="shared" ca="1" si="13"/>
        <v>84050.662331178304</v>
      </c>
      <c r="I60" s="285">
        <f t="shared" ca="1" si="13"/>
        <v>88823.757389338993</v>
      </c>
      <c r="J60" s="285">
        <f t="shared" ca="1" si="12"/>
        <v>93548.114240643088</v>
      </c>
      <c r="K60" s="285">
        <f t="shared" ca="1" si="12"/>
        <v>98558.401905506107</v>
      </c>
      <c r="L60" s="285">
        <f t="shared" ca="1" si="12"/>
        <v>104414.15295542241</v>
      </c>
      <c r="M60" s="285">
        <f t="shared" ca="1" si="12"/>
        <v>110269.90400533867</v>
      </c>
      <c r="N60" s="285"/>
      <c r="P60" s="409" t="str">
        <f t="shared" si="2"/>
        <v>06251C</v>
      </c>
      <c r="Q60" s="397" t="s">
        <v>826</v>
      </c>
      <c r="R60" s="409" t="str">
        <f t="shared" si="3"/>
        <v>Community Relations Policy Specialist</v>
      </c>
      <c r="S60" s="397">
        <f t="shared" si="4"/>
        <v>45</v>
      </c>
      <c r="T60" s="394" cm="1">
        <f t="array" aca="1" ref="T60" ca="1">IF($Q60="Y",VLOOKUP($P60,INDIRECT($Q$3),T$5,0)*INDIRECT($P$2),VLOOKUP($P60,INDIRECT($Q$3),T$5,0))*$Q$4</f>
        <v>79829.933617392904</v>
      </c>
      <c r="U60" s="394" cm="1">
        <f t="array" aca="1" ref="U60" ca="1">IF($Q60="Y",VLOOKUP($P60,INDIRECT($Q$3),U$5,0)*INDIRECT($P$2),VLOOKUP($P60,INDIRECT($Q$3),U$5,0))*$Q$4</f>
        <v>84050.662331178304</v>
      </c>
      <c r="V60" s="394" cm="1">
        <f t="array" aca="1" ref="V60" ca="1">IF($Q60="Y",VLOOKUP($P60,INDIRECT($Q$3),V$5,0)*INDIRECT($P$2),VLOOKUP($P60,INDIRECT($Q$3),V$5,0))*$Q$4</f>
        <v>88823.757389338993</v>
      </c>
      <c r="W60" s="394" cm="1">
        <f t="array" aca="1" ref="W60" ca="1">IF($Q60="Y",VLOOKUP($P60,INDIRECT($Q$3),W$5,0)*INDIRECT($P$2),VLOOKUP($P60,INDIRECT($Q$3),W$5,0))*$Q$4</f>
        <v>93548.114240643088</v>
      </c>
      <c r="X60" s="394" cm="1">
        <f t="array" aca="1" ref="X60" ca="1">IF($Q60="Y",VLOOKUP($P60,INDIRECT($Q$3),X$5,0)*INDIRECT($P$2),VLOOKUP($P60,INDIRECT($Q$3),X$5,0))*$Q$4</f>
        <v>98558.401905506107</v>
      </c>
      <c r="Y60" s="394" cm="1">
        <f t="array" aca="1" ref="Y60" ca="1">IF($Q60="Y",VLOOKUP($P60,INDIRECT($Q$3),Y$5,0)*INDIRECT($P$2),VLOOKUP($P60,INDIRECT($Q$3),Y$5,0))*$Q$4</f>
        <v>104414.15295542241</v>
      </c>
      <c r="Z60" s="394" cm="1">
        <f t="array" aca="1" ref="Z60" ca="1">IF($Q60="Y",VLOOKUP($P60,INDIRECT($Q$3),Z$5,0)*INDIRECT($P$2),VLOOKUP($P60,INDIRECT($Q$3),Z$5,0))*$Q$4</f>
        <v>110269.90400533867</v>
      </c>
      <c r="AA60" s="406" t="str">
        <f t="shared" si="5"/>
        <v>06251C</v>
      </c>
      <c r="AB60" s="406" t="str">
        <f t="shared" si="6"/>
        <v>Y</v>
      </c>
      <c r="AC60" s="412" t="str">
        <f t="shared" si="14"/>
        <v>Community Relations Policy Specialist</v>
      </c>
      <c r="AD60" s="406">
        <f t="shared" si="8"/>
        <v>45</v>
      </c>
      <c r="AE60" s="398" t="str">
        <f t="shared" si="9"/>
        <v>E</v>
      </c>
      <c r="AF60" s="403">
        <f t="shared" ca="1" si="11"/>
        <v>38.379999999999995</v>
      </c>
      <c r="AG60" s="403">
        <f t="shared" ca="1" si="11"/>
        <v>40.408999999999999</v>
      </c>
      <c r="AH60" s="403">
        <f t="shared" ca="1" si="11"/>
        <v>42.704000000000001</v>
      </c>
      <c r="AI60" s="403">
        <f t="shared" ca="1" si="11"/>
        <v>44.975999999999999</v>
      </c>
      <c r="AJ60" s="403">
        <f t="shared" ca="1" si="11"/>
        <v>47.384</v>
      </c>
      <c r="AK60" s="403">
        <f t="shared" ca="1" si="11"/>
        <v>50.199999999999996</v>
      </c>
      <c r="AL60" s="403">
        <f t="shared" ca="1" si="11"/>
        <v>53.015000000000001</v>
      </c>
    </row>
    <row r="61" spans="1:39" ht="15" customHeight="1">
      <c r="A61" s="272" t="s">
        <v>16</v>
      </c>
      <c r="B61" s="272" t="s">
        <v>904</v>
      </c>
      <c r="C61" s="272" t="s">
        <v>20</v>
      </c>
      <c r="D61" s="273" t="s">
        <v>1129</v>
      </c>
      <c r="E61" s="265">
        <v>393</v>
      </c>
      <c r="F61" s="262">
        <v>8</v>
      </c>
      <c r="G61" s="285">
        <f t="shared" ca="1" si="13"/>
        <v>70927.087831579236</v>
      </c>
      <c r="H61" s="285">
        <f t="shared" ca="1" si="13"/>
        <v>74777.40617325413</v>
      </c>
      <c r="I61" s="285">
        <f t="shared" ca="1" si="13"/>
        <v>78673.213507995213</v>
      </c>
      <c r="J61" s="285">
        <f t="shared" ca="1" si="13"/>
        <v>82887.443794199731</v>
      </c>
      <c r="K61" s="285">
        <f t="shared" ca="1" si="13"/>
        <v>87247.888700974174</v>
      </c>
      <c r="L61" s="285">
        <f t="shared" ca="1" si="13"/>
        <v>92658.704919026495</v>
      </c>
      <c r="M61" s="285">
        <f t="shared" ca="1" si="13"/>
        <v>98069.521137078846</v>
      </c>
      <c r="N61" s="285"/>
      <c r="O61" s="23"/>
      <c r="P61" s="409" t="str">
        <f>B61</f>
        <v>53049C</v>
      </c>
      <c r="Q61" s="397" t="s">
        <v>826</v>
      </c>
      <c r="R61" s="409" t="str">
        <f>D61</f>
        <v>Community Relations Specialist - CPED</v>
      </c>
      <c r="S61" s="397" t="str">
        <f>C61</f>
        <v>33B</v>
      </c>
      <c r="T61" s="394" cm="1">
        <f t="array" aca="1" ref="T61" ca="1">IF($Q61="Y",VLOOKUP($P61,INDIRECT($Q$3),T$5,0)*INDIRECT($P$2),VLOOKUP($P61,INDIRECT($Q$3),T$5,0))*$Q$4</f>
        <v>70927.087831579236</v>
      </c>
      <c r="U61" s="394" cm="1">
        <f t="array" aca="1" ref="U61" ca="1">IF($Q61="Y",VLOOKUP($P61,INDIRECT($Q$3),U$5,0)*INDIRECT($P$2),VLOOKUP($P61,INDIRECT($Q$3),U$5,0))*$Q$4</f>
        <v>74777.40617325413</v>
      </c>
      <c r="V61" s="394" cm="1">
        <f t="array" aca="1" ref="V61" ca="1">IF($Q61="Y",VLOOKUP($P61,INDIRECT($Q$3),V$5,0)*INDIRECT($P$2),VLOOKUP($P61,INDIRECT($Q$3),V$5,0))*$Q$4</f>
        <v>78673.213507995213</v>
      </c>
      <c r="W61" s="394" cm="1">
        <f t="array" aca="1" ref="W61" ca="1">IF($Q61="Y",VLOOKUP($P61,INDIRECT($Q$3),W$5,0)*INDIRECT($P$2),VLOOKUP($P61,INDIRECT($Q$3),W$5,0))*$Q$4</f>
        <v>82887.443794199731</v>
      </c>
      <c r="X61" s="394" cm="1">
        <f t="array" aca="1" ref="X61" ca="1">IF($Q61="Y",VLOOKUP($P61,INDIRECT($Q$3),X$5,0)*INDIRECT($P$2),VLOOKUP($P61,INDIRECT($Q$3),X$5,0))*$Q$4</f>
        <v>87247.888700974174</v>
      </c>
      <c r="Y61" s="394" cm="1">
        <f t="array" aca="1" ref="Y61" ca="1">IF($Q61="Y",VLOOKUP($P61,INDIRECT($Q$3),Y$5,0)*INDIRECT($P$2),VLOOKUP($P61,INDIRECT($Q$3),Y$5,0))*$Q$4</f>
        <v>92658.704919026495</v>
      </c>
      <c r="Z61" s="394" cm="1">
        <f t="array" aca="1" ref="Z61" ca="1">IF($Q61="Y",VLOOKUP($P61,INDIRECT($Q$3),Z$5,0)*INDIRECT($P$2),VLOOKUP($P61,INDIRECT($Q$3),Z$5,0))*$Q$4</f>
        <v>98069.521137078846</v>
      </c>
      <c r="AA61" s="406" t="str">
        <f>B61</f>
        <v>53049C</v>
      </c>
      <c r="AB61" s="406" t="str">
        <f>Q61</f>
        <v>Y</v>
      </c>
      <c r="AC61" s="412" t="str">
        <f>D61</f>
        <v>Community Relations Specialist - CPED</v>
      </c>
      <c r="AD61" s="406" t="str">
        <f>C61</f>
        <v>33B</v>
      </c>
      <c r="AE61" s="398" t="str">
        <f>LEFT(A61,1)</f>
        <v>E</v>
      </c>
      <c r="AF61" s="403">
        <f t="shared" ca="1" si="11"/>
        <v>34.099999999999994</v>
      </c>
      <c r="AG61" s="403">
        <f t="shared" ca="1" si="11"/>
        <v>35.951000000000001</v>
      </c>
      <c r="AH61" s="403">
        <f t="shared" ca="1" si="11"/>
        <v>37.823999999999998</v>
      </c>
      <c r="AI61" s="403">
        <f t="shared" ca="1" si="11"/>
        <v>39.849999999999994</v>
      </c>
      <c r="AJ61" s="403">
        <f t="shared" ca="1" si="11"/>
        <v>41.946999999999996</v>
      </c>
      <c r="AK61" s="403">
        <f t="shared" ca="1" si="11"/>
        <v>44.547999999999995</v>
      </c>
      <c r="AL61" s="403">
        <f t="shared" ca="1" si="11"/>
        <v>47.149000000000001</v>
      </c>
    </row>
    <row r="62" spans="1:39" ht="15" customHeight="1">
      <c r="A62" s="259" t="s">
        <v>16</v>
      </c>
      <c r="B62" s="262" t="s">
        <v>59</v>
      </c>
      <c r="C62" s="259">
        <v>29</v>
      </c>
      <c r="D62" s="275" t="s">
        <v>61</v>
      </c>
      <c r="E62" s="271">
        <v>363</v>
      </c>
      <c r="F62" s="271">
        <v>8</v>
      </c>
      <c r="G62" s="285">
        <f t="shared" ca="1" si="13"/>
        <v>70186.267087358239</v>
      </c>
      <c r="H62" s="285">
        <f t="shared" ca="1" si="13"/>
        <v>74036.585429033134</v>
      </c>
      <c r="I62" s="285">
        <f t="shared" ca="1" si="13"/>
        <v>77883.65455691758</v>
      </c>
      <c r="J62" s="285">
        <f t="shared" ca="1" si="13"/>
        <v>81961.41786392346</v>
      </c>
      <c r="K62" s="285">
        <f t="shared" ca="1" si="13"/>
        <v>86318.613556907498</v>
      </c>
      <c r="L62" s="285">
        <f t="shared" ca="1" si="13"/>
        <v>91726.828053121266</v>
      </c>
      <c r="M62" s="285">
        <f t="shared" ca="1" si="13"/>
        <v>97135.042549335034</v>
      </c>
      <c r="N62" s="285"/>
      <c r="P62" s="409" t="str">
        <f t="shared" ref="P62:P96" si="15">B62</f>
        <v>02319C</v>
      </c>
      <c r="Q62" s="397" t="s">
        <v>826</v>
      </c>
      <c r="R62" s="409" t="str">
        <f t="shared" ref="R62:R126" si="16">D62</f>
        <v>Community Relations Specialist</v>
      </c>
      <c r="S62" s="397">
        <f t="shared" ref="S62:S72" si="17">C62</f>
        <v>29</v>
      </c>
      <c r="T62" s="394" cm="1">
        <f t="array" aca="1" ref="T62" ca="1">IF($Q62="Y",VLOOKUP($P62,INDIRECT($Q$3),T$5,0)*INDIRECT($P$2),VLOOKUP($P62,INDIRECT($Q$3),T$5,0))*$Q$4</f>
        <v>70186.267087358239</v>
      </c>
      <c r="U62" s="394" cm="1">
        <f t="array" aca="1" ref="U62" ca="1">IF($Q62="Y",VLOOKUP($P62,INDIRECT($Q$3),U$5,0)*INDIRECT($P$2),VLOOKUP($P62,INDIRECT($Q$3),U$5,0))*$Q$4</f>
        <v>74036.585429033134</v>
      </c>
      <c r="V62" s="394" cm="1">
        <f t="array" aca="1" ref="V62" ca="1">IF($Q62="Y",VLOOKUP($P62,INDIRECT($Q$3),V$5,0)*INDIRECT($P$2),VLOOKUP($P62,INDIRECT($Q$3),V$5,0))*$Q$4</f>
        <v>77883.65455691758</v>
      </c>
      <c r="W62" s="394" cm="1">
        <f t="array" aca="1" ref="W62" ca="1">IF($Q62="Y",VLOOKUP($P62,INDIRECT($Q$3),W$5,0)*INDIRECT($P$2),VLOOKUP($P62,INDIRECT($Q$3),W$5,0))*$Q$4</f>
        <v>81961.41786392346</v>
      </c>
      <c r="X62" s="394" cm="1">
        <f t="array" aca="1" ref="X62" ca="1">IF($Q62="Y",VLOOKUP($P62,INDIRECT($Q$3),X$5,0)*INDIRECT($P$2),VLOOKUP($P62,INDIRECT($Q$3),X$5,0))*$Q$4</f>
        <v>86318.613556907498</v>
      </c>
      <c r="Y62" s="394" cm="1">
        <f t="array" aca="1" ref="Y62" ca="1">IF($Q62="Y",VLOOKUP($P62,INDIRECT($Q$3),Y$5,0)*INDIRECT($P$2),VLOOKUP($P62,INDIRECT($Q$3),Y$5,0))*$Q$4</f>
        <v>91726.828053121266</v>
      </c>
      <c r="Z62" s="394" cm="1">
        <f t="array" aca="1" ref="Z62" ca="1">IF($Q62="Y",VLOOKUP($P62,INDIRECT($Q$3),Z$5,0)*INDIRECT($P$2),VLOOKUP($P62,INDIRECT($Q$3),Z$5,0))*$Q$4</f>
        <v>97135.042549335034</v>
      </c>
      <c r="AA62" s="406" t="str">
        <f t="shared" ref="AA62:AA96" si="18">B62</f>
        <v>02319C</v>
      </c>
      <c r="AB62" s="406" t="str">
        <f t="shared" ref="AB62:AB125" si="19">Q62</f>
        <v>Y</v>
      </c>
      <c r="AC62" s="412" t="str">
        <f t="shared" ref="AC62:AC128" si="20">D62</f>
        <v>Community Relations Specialist</v>
      </c>
      <c r="AD62" s="406">
        <f t="shared" ref="AD62:AD72" si="21">C62</f>
        <v>29</v>
      </c>
      <c r="AE62" s="398" t="str">
        <f t="shared" ref="AE62:AE104" si="22">LEFT(A62,1)</f>
        <v>E</v>
      </c>
      <c r="AF62" s="403">
        <f t="shared" ca="1" si="11"/>
        <v>33.744</v>
      </c>
      <c r="AG62" s="403">
        <f t="shared" ca="1" si="11"/>
        <v>35.594999999999999</v>
      </c>
      <c r="AH62" s="403">
        <f t="shared" ca="1" si="11"/>
        <v>37.445</v>
      </c>
      <c r="AI62" s="403">
        <f t="shared" ca="1" si="11"/>
        <v>39.405000000000001</v>
      </c>
      <c r="AJ62" s="403">
        <f t="shared" ca="1" si="11"/>
        <v>41.5</v>
      </c>
      <c r="AK62" s="403">
        <f t="shared" ca="1" si="11"/>
        <v>44.099999999999994</v>
      </c>
      <c r="AL62" s="403">
        <f t="shared" ca="1" si="11"/>
        <v>46.699999999999996</v>
      </c>
    </row>
    <row r="63" spans="1:39" ht="15" customHeight="1">
      <c r="A63" s="259" t="s">
        <v>16</v>
      </c>
      <c r="B63" s="262" t="s">
        <v>388</v>
      </c>
      <c r="C63" s="259">
        <v>35</v>
      </c>
      <c r="D63" s="266" t="s">
        <v>396</v>
      </c>
      <c r="E63" s="265">
        <v>378</v>
      </c>
      <c r="F63" s="262">
        <v>8</v>
      </c>
      <c r="G63" s="285">
        <f t="shared" ca="1" si="13"/>
        <v>70186.267087358239</v>
      </c>
      <c r="H63" s="285">
        <f t="shared" ca="1" si="13"/>
        <v>74036.585429033134</v>
      </c>
      <c r="I63" s="285">
        <f t="shared" ca="1" si="13"/>
        <v>77883.65455691758</v>
      </c>
      <c r="J63" s="285">
        <f t="shared" ca="1" si="13"/>
        <v>81961.41786392346</v>
      </c>
      <c r="K63" s="285">
        <f t="shared" ca="1" si="13"/>
        <v>86318.613556907498</v>
      </c>
      <c r="L63" s="285">
        <f t="shared" ca="1" si="13"/>
        <v>92269.962590909112</v>
      </c>
      <c r="M63" s="285">
        <f t="shared" ca="1" si="13"/>
        <v>98221.31162491077</v>
      </c>
      <c r="N63" s="285"/>
      <c r="P63" s="409" t="str">
        <f t="shared" si="15"/>
        <v>02374C</v>
      </c>
      <c r="Q63" s="397" t="s">
        <v>826</v>
      </c>
      <c r="R63" s="409" t="str">
        <f t="shared" si="16"/>
        <v xml:space="preserve">Community Specialist </v>
      </c>
      <c r="S63" s="397">
        <f t="shared" si="17"/>
        <v>35</v>
      </c>
      <c r="T63" s="394" cm="1">
        <f t="array" aca="1" ref="T63" ca="1">IF($Q63="Y",VLOOKUP($P63,INDIRECT($Q$3),T$5,0)*INDIRECT($P$2),VLOOKUP($P63,INDIRECT($Q$3),T$5,0))*$Q$4</f>
        <v>70186.267087358239</v>
      </c>
      <c r="U63" s="394" cm="1">
        <f t="array" aca="1" ref="U63" ca="1">IF($Q63="Y",VLOOKUP($P63,INDIRECT($Q$3),U$5,0)*INDIRECT($P$2),VLOOKUP($P63,INDIRECT($Q$3),U$5,0))*$Q$4</f>
        <v>74036.585429033134</v>
      </c>
      <c r="V63" s="394" cm="1">
        <f t="array" aca="1" ref="V63" ca="1">IF($Q63="Y",VLOOKUP($P63,INDIRECT($Q$3),V$5,0)*INDIRECT($P$2),VLOOKUP($P63,INDIRECT($Q$3),V$5,0))*$Q$4</f>
        <v>77883.65455691758</v>
      </c>
      <c r="W63" s="394" cm="1">
        <f t="array" aca="1" ref="W63" ca="1">IF($Q63="Y",VLOOKUP($P63,INDIRECT($Q$3),W$5,0)*INDIRECT($P$2),VLOOKUP($P63,INDIRECT($Q$3),W$5,0))*$Q$4</f>
        <v>81961.41786392346</v>
      </c>
      <c r="X63" s="394" cm="1">
        <f t="array" aca="1" ref="X63" ca="1">IF($Q63="Y",VLOOKUP($P63,INDIRECT($Q$3),X$5,0)*INDIRECT($P$2),VLOOKUP($P63,INDIRECT($Q$3),X$5,0))*$Q$4</f>
        <v>86318.613556907498</v>
      </c>
      <c r="Y63" s="394" cm="1">
        <f t="array" aca="1" ref="Y63" ca="1">IF($Q63="Y",VLOOKUP($P63,INDIRECT($Q$3),Y$5,0)*INDIRECT($P$2),VLOOKUP($P63,INDIRECT($Q$3),Y$5,0))*$Q$4</f>
        <v>92269.962590909112</v>
      </c>
      <c r="Z63" s="394" cm="1">
        <f t="array" aca="1" ref="Z63" ca="1">IF($Q63="Y",VLOOKUP($P63,INDIRECT($Q$3),Z$5,0)*INDIRECT($P$2),VLOOKUP($P63,INDIRECT($Q$3),Z$5,0))*$Q$4</f>
        <v>98221.31162491077</v>
      </c>
      <c r="AA63" s="406" t="str">
        <f t="shared" si="18"/>
        <v>02374C</v>
      </c>
      <c r="AB63" s="406" t="str">
        <f t="shared" si="19"/>
        <v>Y</v>
      </c>
      <c r="AC63" s="412" t="str">
        <f t="shared" si="20"/>
        <v xml:space="preserve">Community Specialist </v>
      </c>
      <c r="AD63" s="406">
        <f t="shared" si="21"/>
        <v>35</v>
      </c>
      <c r="AE63" s="398" t="str">
        <f t="shared" si="22"/>
        <v>E</v>
      </c>
      <c r="AF63" s="403">
        <f t="shared" ca="1" si="11"/>
        <v>33.744</v>
      </c>
      <c r="AG63" s="403">
        <f t="shared" ca="1" si="11"/>
        <v>35.594999999999999</v>
      </c>
      <c r="AH63" s="403">
        <f t="shared" ca="1" si="11"/>
        <v>37.445</v>
      </c>
      <c r="AI63" s="403">
        <f t="shared" ca="1" si="11"/>
        <v>39.405000000000001</v>
      </c>
      <c r="AJ63" s="403">
        <f t="shared" ca="1" si="11"/>
        <v>41.5</v>
      </c>
      <c r="AK63" s="403">
        <f t="shared" ca="1" si="11"/>
        <v>44.360999999999997</v>
      </c>
      <c r="AL63" s="403">
        <f t="shared" ca="1" si="11"/>
        <v>47.221999999999994</v>
      </c>
    </row>
    <row r="64" spans="1:39" ht="15" customHeight="1">
      <c r="A64" s="259" t="s">
        <v>16</v>
      </c>
      <c r="B64" s="262" t="s">
        <v>715</v>
      </c>
      <c r="C64" s="259">
        <v>35</v>
      </c>
      <c r="D64" s="266" t="s">
        <v>714</v>
      </c>
      <c r="E64" s="265">
        <v>378</v>
      </c>
      <c r="F64" s="262">
        <v>8</v>
      </c>
      <c r="G64" s="285">
        <f t="shared" ca="1" si="13"/>
        <v>70186.267087358239</v>
      </c>
      <c r="H64" s="285">
        <f t="shared" ca="1" si="13"/>
        <v>74036.585429033134</v>
      </c>
      <c r="I64" s="285">
        <f t="shared" ca="1" si="13"/>
        <v>77883.65455691758</v>
      </c>
      <c r="J64" s="285">
        <f t="shared" ca="1" si="13"/>
        <v>81961.41786392346</v>
      </c>
      <c r="K64" s="285">
        <f t="shared" ca="1" si="13"/>
        <v>86318.613556907498</v>
      </c>
      <c r="L64" s="285">
        <f t="shared" ca="1" si="13"/>
        <v>92269.962590909112</v>
      </c>
      <c r="M64" s="285">
        <f t="shared" ca="1" si="13"/>
        <v>98221.31162491077</v>
      </c>
      <c r="N64" s="285"/>
      <c r="P64" s="409" t="str">
        <f t="shared" si="15"/>
        <v>59411C</v>
      </c>
      <c r="Q64" s="397" t="s">
        <v>826</v>
      </c>
      <c r="R64" s="409" t="str">
        <f t="shared" si="16"/>
        <v>Community Specialist - Health</v>
      </c>
      <c r="S64" s="397">
        <f t="shared" si="17"/>
        <v>35</v>
      </c>
      <c r="T64" s="394" cm="1">
        <f t="array" aca="1" ref="T64" ca="1">IF($Q64="Y",VLOOKUP($P64,INDIRECT($Q$3),T$5,0)*INDIRECT($P$2),VLOOKUP($P64,INDIRECT($Q$3),T$5,0))*$Q$4</f>
        <v>70186.267087358239</v>
      </c>
      <c r="U64" s="394" cm="1">
        <f t="array" aca="1" ref="U64" ca="1">IF($Q64="Y",VLOOKUP($P64,INDIRECT($Q$3),U$5,0)*INDIRECT($P$2),VLOOKUP($P64,INDIRECT($Q$3),U$5,0))*$Q$4</f>
        <v>74036.585429033134</v>
      </c>
      <c r="V64" s="394" cm="1">
        <f t="array" aca="1" ref="V64" ca="1">IF($Q64="Y",VLOOKUP($P64,INDIRECT($Q$3),V$5,0)*INDIRECT($P$2),VLOOKUP($P64,INDIRECT($Q$3),V$5,0))*$Q$4</f>
        <v>77883.65455691758</v>
      </c>
      <c r="W64" s="394" cm="1">
        <f t="array" aca="1" ref="W64" ca="1">IF($Q64="Y",VLOOKUP($P64,INDIRECT($Q$3),W$5,0)*INDIRECT($P$2),VLOOKUP($P64,INDIRECT($Q$3),W$5,0))*$Q$4</f>
        <v>81961.41786392346</v>
      </c>
      <c r="X64" s="394" cm="1">
        <f t="array" aca="1" ref="X64" ca="1">IF($Q64="Y",VLOOKUP($P64,INDIRECT($Q$3),X$5,0)*INDIRECT($P$2),VLOOKUP($P64,INDIRECT($Q$3),X$5,0))*$Q$4</f>
        <v>86318.613556907498</v>
      </c>
      <c r="Y64" s="394" cm="1">
        <f t="array" aca="1" ref="Y64" ca="1">IF($Q64="Y",VLOOKUP($P64,INDIRECT($Q$3),Y$5,0)*INDIRECT($P$2),VLOOKUP($P64,INDIRECT($Q$3),Y$5,0))*$Q$4</f>
        <v>92269.962590909112</v>
      </c>
      <c r="Z64" s="394" cm="1">
        <f t="array" aca="1" ref="Z64" ca="1">IF($Q64="Y",VLOOKUP($P64,INDIRECT($Q$3),Z$5,0)*INDIRECT($P$2),VLOOKUP($P64,INDIRECT($Q$3),Z$5,0))*$Q$4</f>
        <v>98221.31162491077</v>
      </c>
      <c r="AA64" s="406" t="str">
        <f t="shared" si="18"/>
        <v>59411C</v>
      </c>
      <c r="AB64" s="406" t="str">
        <f t="shared" si="19"/>
        <v>Y</v>
      </c>
      <c r="AC64" s="412" t="str">
        <f t="shared" si="20"/>
        <v>Community Specialist - Health</v>
      </c>
      <c r="AD64" s="406">
        <f t="shared" si="21"/>
        <v>35</v>
      </c>
      <c r="AE64" s="398" t="str">
        <f t="shared" si="22"/>
        <v>E</v>
      </c>
      <c r="AF64" s="403">
        <f t="shared" ca="1" si="11"/>
        <v>33.744</v>
      </c>
      <c r="AG64" s="403">
        <f t="shared" ca="1" si="11"/>
        <v>35.594999999999999</v>
      </c>
      <c r="AH64" s="403">
        <f t="shared" ca="1" si="11"/>
        <v>37.445</v>
      </c>
      <c r="AI64" s="403">
        <f t="shared" ca="1" si="11"/>
        <v>39.405000000000001</v>
      </c>
      <c r="AJ64" s="403">
        <f t="shared" ca="1" si="11"/>
        <v>41.5</v>
      </c>
      <c r="AK64" s="403">
        <f t="shared" ca="1" si="11"/>
        <v>44.360999999999997</v>
      </c>
      <c r="AL64" s="403">
        <f t="shared" ca="1" si="11"/>
        <v>47.221999999999994</v>
      </c>
    </row>
    <row r="65" spans="1:38" ht="15" customHeight="1">
      <c r="A65" s="259" t="s">
        <v>16</v>
      </c>
      <c r="B65" s="262" t="s">
        <v>798</v>
      </c>
      <c r="C65" s="259" t="s">
        <v>20</v>
      </c>
      <c r="D65" s="266" t="s">
        <v>796</v>
      </c>
      <c r="E65" s="265">
        <v>393</v>
      </c>
      <c r="F65" s="262">
        <v>8</v>
      </c>
      <c r="G65" s="285">
        <f t="shared" ca="1" si="13"/>
        <v>70927.087831579236</v>
      </c>
      <c r="H65" s="285">
        <f t="shared" ca="1" si="13"/>
        <v>74777.40617325413</v>
      </c>
      <c r="I65" s="285">
        <f t="shared" ca="1" si="13"/>
        <v>78673.213507995213</v>
      </c>
      <c r="J65" s="285">
        <f t="shared" ca="1" si="13"/>
        <v>82887.443794199731</v>
      </c>
      <c r="K65" s="285">
        <f t="shared" ca="1" si="13"/>
        <v>87247.888700974174</v>
      </c>
      <c r="L65" s="285">
        <f t="shared" ca="1" si="13"/>
        <v>92658.704919026495</v>
      </c>
      <c r="M65" s="285">
        <f t="shared" ca="1" si="13"/>
        <v>98069.521137078846</v>
      </c>
      <c r="N65" s="285"/>
      <c r="P65" s="409" t="str">
        <f t="shared" si="15"/>
        <v>59430C</v>
      </c>
      <c r="Q65" s="397" t="s">
        <v>826</v>
      </c>
      <c r="R65" s="409" t="str">
        <f t="shared" si="16"/>
        <v>Community Specialist - People with Disabilities</v>
      </c>
      <c r="S65" s="397" t="str">
        <f t="shared" si="17"/>
        <v>33B</v>
      </c>
      <c r="T65" s="394" cm="1">
        <f t="array" aca="1" ref="T65" ca="1">IF($Q65="Y",VLOOKUP($P65,INDIRECT($Q$3),T$5,0)*INDIRECT($P$2),VLOOKUP($P65,INDIRECT($Q$3),T$5,0))*$Q$4</f>
        <v>70927.087831579236</v>
      </c>
      <c r="U65" s="394" cm="1">
        <f t="array" aca="1" ref="U65" ca="1">IF($Q65="Y",VLOOKUP($P65,INDIRECT($Q$3),U$5,0)*INDIRECT($P$2),VLOOKUP($P65,INDIRECT($Q$3),U$5,0))*$Q$4</f>
        <v>74777.40617325413</v>
      </c>
      <c r="V65" s="394" cm="1">
        <f t="array" aca="1" ref="V65" ca="1">IF($Q65="Y",VLOOKUP($P65,INDIRECT($Q$3),V$5,0)*INDIRECT($P$2),VLOOKUP($P65,INDIRECT($Q$3),V$5,0))*$Q$4</f>
        <v>78673.213507995213</v>
      </c>
      <c r="W65" s="394" cm="1">
        <f t="array" aca="1" ref="W65" ca="1">IF($Q65="Y",VLOOKUP($P65,INDIRECT($Q$3),W$5,0)*INDIRECT($P$2),VLOOKUP($P65,INDIRECT($Q$3),W$5,0))*$Q$4</f>
        <v>82887.443794199731</v>
      </c>
      <c r="X65" s="394" cm="1">
        <f t="array" aca="1" ref="X65" ca="1">IF($Q65="Y",VLOOKUP($P65,INDIRECT($Q$3),X$5,0)*INDIRECT($P$2),VLOOKUP($P65,INDIRECT($Q$3),X$5,0))*$Q$4</f>
        <v>87247.888700974174</v>
      </c>
      <c r="Y65" s="394" cm="1">
        <f t="array" aca="1" ref="Y65" ca="1">IF($Q65="Y",VLOOKUP($P65,INDIRECT($Q$3),Y$5,0)*INDIRECT($P$2),VLOOKUP($P65,INDIRECT($Q$3),Y$5,0))*$Q$4</f>
        <v>92658.704919026495</v>
      </c>
      <c r="Z65" s="394" cm="1">
        <f t="array" aca="1" ref="Z65" ca="1">IF($Q65="Y",VLOOKUP($P65,INDIRECT($Q$3),Z$5,0)*INDIRECT($P$2),VLOOKUP($P65,INDIRECT($Q$3),Z$5,0))*$Q$4</f>
        <v>98069.521137078846</v>
      </c>
      <c r="AA65" s="406" t="str">
        <f t="shared" si="18"/>
        <v>59430C</v>
      </c>
      <c r="AB65" s="406" t="str">
        <f t="shared" si="19"/>
        <v>Y</v>
      </c>
      <c r="AC65" s="412" t="str">
        <f t="shared" si="20"/>
        <v>Community Specialist - People with Disabilities</v>
      </c>
      <c r="AD65" s="406" t="str">
        <f t="shared" si="21"/>
        <v>33B</v>
      </c>
      <c r="AE65" s="398" t="str">
        <f t="shared" si="22"/>
        <v>E</v>
      </c>
      <c r="AF65" s="403">
        <f t="shared" ca="1" si="11"/>
        <v>34.099999999999994</v>
      </c>
      <c r="AG65" s="403">
        <f t="shared" ca="1" si="11"/>
        <v>35.951000000000001</v>
      </c>
      <c r="AH65" s="403">
        <f t="shared" ca="1" si="11"/>
        <v>37.823999999999998</v>
      </c>
      <c r="AI65" s="403">
        <f t="shared" ca="1" si="11"/>
        <v>39.849999999999994</v>
      </c>
      <c r="AJ65" s="403">
        <f t="shared" ca="1" si="11"/>
        <v>41.946999999999996</v>
      </c>
      <c r="AK65" s="403">
        <f t="shared" ca="1" si="11"/>
        <v>44.547999999999995</v>
      </c>
      <c r="AL65" s="403">
        <f t="shared" ca="1" si="11"/>
        <v>47.149000000000001</v>
      </c>
    </row>
    <row r="66" spans="1:38" ht="15" customHeight="1">
      <c r="A66" s="259" t="s">
        <v>16</v>
      </c>
      <c r="B66" s="262" t="s">
        <v>523</v>
      </c>
      <c r="C66" s="259">
        <v>116</v>
      </c>
      <c r="D66" s="266" t="s">
        <v>506</v>
      </c>
      <c r="E66" s="265">
        <v>381</v>
      </c>
      <c r="F66" s="262">
        <v>8</v>
      </c>
      <c r="G66" s="285">
        <f t="shared" ca="1" si="13"/>
        <v>71577.002933858224</v>
      </c>
      <c r="H66" s="285">
        <f t="shared" ca="1" si="13"/>
        <v>75427.321275533133</v>
      </c>
      <c r="I66" s="285">
        <f t="shared" ca="1" si="13"/>
        <v>79274.390403417608</v>
      </c>
      <c r="J66" s="285">
        <f t="shared" ca="1" si="13"/>
        <v>83352.153710423474</v>
      </c>
      <c r="K66" s="285">
        <f t="shared" ca="1" si="13"/>
        <v>87709.349403407497</v>
      </c>
      <c r="L66" s="285">
        <f t="shared" ca="1" si="13"/>
        <v>93660.698437409126</v>
      </c>
      <c r="M66" s="285">
        <f t="shared" ca="1" si="13"/>
        <v>99612.04747141077</v>
      </c>
      <c r="N66" s="285"/>
      <c r="P66" s="409" t="str">
        <f t="shared" si="15"/>
        <v>52909C</v>
      </c>
      <c r="Q66" s="397" t="s">
        <v>826</v>
      </c>
      <c r="R66" s="409" t="str">
        <f t="shared" si="16"/>
        <v>Community Specialist Bilingual</v>
      </c>
      <c r="S66" s="397">
        <f t="shared" si="17"/>
        <v>116</v>
      </c>
      <c r="T66" s="394" cm="1">
        <f t="array" aca="1" ref="T66" ca="1">IF($Q66="Y",VLOOKUP($P66,INDIRECT($Q$3),T$5,0)*INDIRECT($P$2),VLOOKUP($P66,INDIRECT($Q$3),T$5,0))*$Q$4</f>
        <v>71577.002933858224</v>
      </c>
      <c r="U66" s="394" cm="1">
        <f t="array" aca="1" ref="U66" ca="1">IF($Q66="Y",VLOOKUP($P66,INDIRECT($Q$3),U$5,0)*INDIRECT($P$2),VLOOKUP($P66,INDIRECT($Q$3),U$5,0))*$Q$4</f>
        <v>75427.321275533133</v>
      </c>
      <c r="V66" s="394" cm="1">
        <f t="array" aca="1" ref="V66" ca="1">IF($Q66="Y",VLOOKUP($P66,INDIRECT($Q$3),V$5,0)*INDIRECT($P$2),VLOOKUP($P66,INDIRECT($Q$3),V$5,0))*$Q$4</f>
        <v>79274.390403417608</v>
      </c>
      <c r="W66" s="394" cm="1">
        <f t="array" aca="1" ref="W66" ca="1">IF($Q66="Y",VLOOKUP($P66,INDIRECT($Q$3),W$5,0)*INDIRECT($P$2),VLOOKUP($P66,INDIRECT($Q$3),W$5,0))*$Q$4</f>
        <v>83352.153710423474</v>
      </c>
      <c r="X66" s="394" cm="1">
        <f t="array" aca="1" ref="X66" ca="1">IF($Q66="Y",VLOOKUP($P66,INDIRECT($Q$3),X$5,0)*INDIRECT($P$2),VLOOKUP($P66,INDIRECT($Q$3),X$5,0))*$Q$4</f>
        <v>87709.349403407497</v>
      </c>
      <c r="Y66" s="394" cm="1">
        <f t="array" aca="1" ref="Y66" ca="1">IF($Q66="Y",VLOOKUP($P66,INDIRECT($Q$3),Y$5,0)*INDIRECT($P$2),VLOOKUP($P66,INDIRECT($Q$3),Y$5,0))*$Q$4</f>
        <v>93660.698437409126</v>
      </c>
      <c r="Z66" s="394" cm="1">
        <f t="array" aca="1" ref="Z66" ca="1">IF($Q66="Y",VLOOKUP($P66,INDIRECT($Q$3),Z$5,0)*INDIRECT($P$2),VLOOKUP($P66,INDIRECT($Q$3),Z$5,0))*$Q$4</f>
        <v>99612.04747141077</v>
      </c>
      <c r="AA66" s="406" t="str">
        <f t="shared" si="18"/>
        <v>52909C</v>
      </c>
      <c r="AB66" s="406" t="str">
        <f t="shared" si="19"/>
        <v>Y</v>
      </c>
      <c r="AC66" s="412" t="str">
        <f t="shared" si="20"/>
        <v>Community Specialist Bilingual</v>
      </c>
      <c r="AD66" s="406">
        <f t="shared" si="21"/>
        <v>116</v>
      </c>
      <c r="AE66" s="398" t="str">
        <f t="shared" si="22"/>
        <v>E</v>
      </c>
      <c r="AF66" s="403">
        <f t="shared" ca="1" si="11"/>
        <v>34.412999999999997</v>
      </c>
      <c r="AG66" s="403">
        <f t="shared" ca="1" si="11"/>
        <v>36.263999999999996</v>
      </c>
      <c r="AH66" s="403">
        <f t="shared" ca="1" si="11"/>
        <v>38.113</v>
      </c>
      <c r="AI66" s="403">
        <f t="shared" ca="1" si="11"/>
        <v>40.073999999999998</v>
      </c>
      <c r="AJ66" s="403">
        <f t="shared" ca="1" si="11"/>
        <v>42.167999999999999</v>
      </c>
      <c r="AK66" s="403">
        <f t="shared" ca="1" si="11"/>
        <v>45.03</v>
      </c>
      <c r="AL66" s="403">
        <f t="shared" ca="1" si="11"/>
        <v>47.890999999999998</v>
      </c>
    </row>
    <row r="67" spans="1:38" ht="15" customHeight="1">
      <c r="A67" s="259" t="s">
        <v>16</v>
      </c>
      <c r="B67" s="262" t="s">
        <v>521</v>
      </c>
      <c r="C67" s="259">
        <v>99</v>
      </c>
      <c r="D67" s="266" t="s">
        <v>512</v>
      </c>
      <c r="E67" s="265">
        <v>415</v>
      </c>
      <c r="F67" s="262">
        <v>9</v>
      </c>
      <c r="G67" s="285">
        <f t="shared" ca="1" si="13"/>
        <v>78487.257753554368</v>
      </c>
      <c r="H67" s="285">
        <f t="shared" ca="1" si="13"/>
        <v>82620.631354583718</v>
      </c>
      <c r="I67" s="285">
        <f t="shared" ca="1" si="13"/>
        <v>86982.077019205622</v>
      </c>
      <c r="J67" s="285">
        <f t="shared" ca="1" si="13"/>
        <v>91523.165215873523</v>
      </c>
      <c r="K67" s="285">
        <f t="shared" ca="1" si="13"/>
        <v>96342.311381086198</v>
      </c>
      <c r="L67" s="285">
        <f t="shared" ca="1" si="13"/>
        <v>102172.40182910197</v>
      </c>
      <c r="M67" s="285">
        <f t="shared" ca="1" si="13"/>
        <v>108001.2177600406</v>
      </c>
      <c r="N67" s="285"/>
      <c r="P67" s="409" t="str">
        <f t="shared" si="15"/>
        <v>02373C</v>
      </c>
      <c r="Q67" s="397" t="s">
        <v>826</v>
      </c>
      <c r="R67" s="409" t="str">
        <f t="shared" si="16"/>
        <v>Community Specialist Project Lead</v>
      </c>
      <c r="S67" s="397">
        <f t="shared" si="17"/>
        <v>99</v>
      </c>
      <c r="T67" s="394" cm="1">
        <f t="array" aca="1" ref="T67" ca="1">IF($Q67="Y",VLOOKUP($P67,INDIRECT($Q$3),T$5,0)*INDIRECT($P$2),VLOOKUP($P67,INDIRECT($Q$3),T$5,0))*$Q$4</f>
        <v>78487.257753554368</v>
      </c>
      <c r="U67" s="394" cm="1">
        <f t="array" aca="1" ref="U67" ca="1">IF($Q67="Y",VLOOKUP($P67,INDIRECT($Q$3),U$5,0)*INDIRECT($P$2),VLOOKUP($P67,INDIRECT($Q$3),U$5,0))*$Q$4</f>
        <v>82620.631354583718</v>
      </c>
      <c r="V67" s="394" cm="1">
        <f t="array" aca="1" ref="V67" ca="1">IF($Q67="Y",VLOOKUP($P67,INDIRECT($Q$3),V$5,0)*INDIRECT($P$2),VLOOKUP($P67,INDIRECT($Q$3),V$5,0))*$Q$4</f>
        <v>86982.077019205622</v>
      </c>
      <c r="W67" s="394" cm="1">
        <f t="array" aca="1" ref="W67" ca="1">IF($Q67="Y",VLOOKUP($P67,INDIRECT($Q$3),W$5,0)*INDIRECT($P$2),VLOOKUP($P67,INDIRECT($Q$3),W$5,0))*$Q$4</f>
        <v>91523.165215873523</v>
      </c>
      <c r="X67" s="394" cm="1">
        <f t="array" aca="1" ref="X67" ca="1">IF($Q67="Y",VLOOKUP($P67,INDIRECT($Q$3),X$5,0)*INDIRECT($P$2),VLOOKUP($P67,INDIRECT($Q$3),X$5,0))*$Q$4</f>
        <v>96342.311381086198</v>
      </c>
      <c r="Y67" s="394" cm="1">
        <f t="array" aca="1" ref="Y67" ca="1">IF($Q67="Y",VLOOKUP($P67,INDIRECT($Q$3),Y$5,0)*INDIRECT($P$2),VLOOKUP($P67,INDIRECT($Q$3),Y$5,0))*$Q$4</f>
        <v>102172.40182910197</v>
      </c>
      <c r="Z67" s="394" cm="1">
        <f t="array" aca="1" ref="Z67" ca="1">IF($Q67="Y",VLOOKUP($P67,INDIRECT($Q$3),Z$5,0)*INDIRECT($P$2),VLOOKUP($P67,INDIRECT($Q$3),Z$5,0))*$Q$4</f>
        <v>108001.2177600406</v>
      </c>
      <c r="AA67" s="406" t="str">
        <f t="shared" si="18"/>
        <v>02373C</v>
      </c>
      <c r="AB67" s="406" t="str">
        <f t="shared" si="19"/>
        <v>Y</v>
      </c>
      <c r="AC67" s="412" t="str">
        <f t="shared" si="20"/>
        <v>Community Specialist Project Lead</v>
      </c>
      <c r="AD67" s="406">
        <f t="shared" si="21"/>
        <v>99</v>
      </c>
      <c r="AE67" s="398" t="str">
        <f t="shared" si="22"/>
        <v>E</v>
      </c>
      <c r="AF67" s="403">
        <f t="shared" ca="1" si="11"/>
        <v>37.734999999999999</v>
      </c>
      <c r="AG67" s="403">
        <f t="shared" ca="1" si="11"/>
        <v>39.721999999999994</v>
      </c>
      <c r="AH67" s="403">
        <f t="shared" ca="1" si="11"/>
        <v>41.818999999999996</v>
      </c>
      <c r="AI67" s="403">
        <f t="shared" ca="1" si="11"/>
        <v>44.001999999999995</v>
      </c>
      <c r="AJ67" s="403">
        <f t="shared" ca="1" si="11"/>
        <v>46.318999999999996</v>
      </c>
      <c r="AK67" s="403">
        <f t="shared" ca="1" si="11"/>
        <v>49.122</v>
      </c>
      <c r="AL67" s="403">
        <f t="shared" ca="1" si="11"/>
        <v>51.923999999999999</v>
      </c>
    </row>
    <row r="68" spans="1:38" ht="15" customHeight="1">
      <c r="A68" s="259" t="s">
        <v>16</v>
      </c>
      <c r="B68" s="262" t="s">
        <v>959</v>
      </c>
      <c r="C68" s="259" t="s">
        <v>896</v>
      </c>
      <c r="D68" s="266" t="s">
        <v>960</v>
      </c>
      <c r="E68" s="265">
        <v>378</v>
      </c>
      <c r="F68" s="262">
        <v>8</v>
      </c>
      <c r="G68" s="285">
        <f t="shared" ca="1" si="13"/>
        <v>70186.267087358239</v>
      </c>
      <c r="H68" s="285">
        <f t="shared" ca="1" si="13"/>
        <v>74036.585429033134</v>
      </c>
      <c r="I68" s="285">
        <f t="shared" ca="1" si="13"/>
        <v>77883.65455691758</v>
      </c>
      <c r="J68" s="285">
        <f t="shared" ca="1" si="13"/>
        <v>81961.41786392346</v>
      </c>
      <c r="K68" s="285">
        <f t="shared" ca="1" si="13"/>
        <v>86318.613556907498</v>
      </c>
      <c r="L68" s="285">
        <f t="shared" ca="1" si="13"/>
        <v>92269.962590909112</v>
      </c>
      <c r="M68" s="285">
        <f t="shared" ca="1" si="13"/>
        <v>98221.31162491077</v>
      </c>
      <c r="N68" s="285"/>
      <c r="P68" s="409" t="str">
        <f t="shared" si="15"/>
        <v>53065C</v>
      </c>
      <c r="Q68" s="397" t="s">
        <v>826</v>
      </c>
      <c r="R68" s="409" t="str">
        <f t="shared" si="16"/>
        <v>Constituent Services Coordinator</v>
      </c>
      <c r="S68" s="397" t="str">
        <f t="shared" si="17"/>
        <v>35</v>
      </c>
      <c r="T68" s="394" cm="1">
        <f t="array" aca="1" ref="T68" ca="1">IF($Q68="Y",VLOOKUP($P68,INDIRECT($Q$3),T$5,0)*INDIRECT($P$2),VLOOKUP($P68,INDIRECT($Q$3),T$5,0))*$Q$4</f>
        <v>70186.267087358239</v>
      </c>
      <c r="U68" s="394" cm="1">
        <f t="array" aca="1" ref="U68" ca="1">IF($Q68="Y",VLOOKUP($P68,INDIRECT($Q$3),U$5,0)*INDIRECT($P$2),VLOOKUP($P68,INDIRECT($Q$3),U$5,0))*$Q$4</f>
        <v>74036.585429033134</v>
      </c>
      <c r="V68" s="394" cm="1">
        <f t="array" aca="1" ref="V68" ca="1">IF($Q68="Y",VLOOKUP($P68,INDIRECT($Q$3),V$5,0)*INDIRECT($P$2),VLOOKUP($P68,INDIRECT($Q$3),V$5,0))*$Q$4</f>
        <v>77883.65455691758</v>
      </c>
      <c r="W68" s="394" cm="1">
        <f t="array" aca="1" ref="W68" ca="1">IF($Q68="Y",VLOOKUP($P68,INDIRECT($Q$3),W$5,0)*INDIRECT($P$2),VLOOKUP($P68,INDIRECT($Q$3),W$5,0))*$Q$4</f>
        <v>81961.41786392346</v>
      </c>
      <c r="X68" s="394" cm="1">
        <f t="array" aca="1" ref="X68" ca="1">IF($Q68="Y",VLOOKUP($P68,INDIRECT($Q$3),X$5,0)*INDIRECT($P$2),VLOOKUP($P68,INDIRECT($Q$3),X$5,0))*$Q$4</f>
        <v>86318.613556907498</v>
      </c>
      <c r="Y68" s="394" cm="1">
        <f t="array" aca="1" ref="Y68" ca="1">IF($Q68="Y",VLOOKUP($P68,INDIRECT($Q$3),Y$5,0)*INDIRECT($P$2),VLOOKUP($P68,INDIRECT($Q$3),Y$5,0))*$Q$4</f>
        <v>92269.962590909112</v>
      </c>
      <c r="Z68" s="394" cm="1">
        <f t="array" aca="1" ref="Z68" ca="1">IF($Q68="Y",VLOOKUP($P68,INDIRECT($Q$3),Z$5,0)*INDIRECT($P$2),VLOOKUP($P68,INDIRECT($Q$3),Z$5,0))*$Q$4</f>
        <v>98221.31162491077</v>
      </c>
      <c r="AA68" s="406" t="str">
        <f t="shared" si="18"/>
        <v>53065C</v>
      </c>
      <c r="AB68" s="406" t="str">
        <f t="shared" si="19"/>
        <v>Y</v>
      </c>
      <c r="AC68" s="412" t="str">
        <f t="shared" si="20"/>
        <v>Constituent Services Coordinator</v>
      </c>
      <c r="AD68" s="406" t="str">
        <f t="shared" si="21"/>
        <v>35</v>
      </c>
      <c r="AE68" s="398" t="str">
        <f t="shared" si="22"/>
        <v>E</v>
      </c>
      <c r="AF68" s="403">
        <f t="shared" ca="1" si="11"/>
        <v>33.744</v>
      </c>
      <c r="AG68" s="403">
        <f t="shared" ca="1" si="11"/>
        <v>35.594999999999999</v>
      </c>
      <c r="AH68" s="403">
        <f t="shared" ca="1" si="11"/>
        <v>37.445</v>
      </c>
      <c r="AI68" s="403">
        <f t="shared" ca="1" si="11"/>
        <v>39.405000000000001</v>
      </c>
      <c r="AJ68" s="403">
        <f t="shared" ca="1" si="11"/>
        <v>41.5</v>
      </c>
      <c r="AK68" s="403">
        <f t="shared" ca="1" si="11"/>
        <v>44.360999999999997</v>
      </c>
      <c r="AL68" s="403">
        <f t="shared" ca="1" si="11"/>
        <v>47.221999999999994</v>
      </c>
    </row>
    <row r="69" spans="1:38" ht="15" customHeight="1">
      <c r="A69" s="259" t="s">
        <v>16</v>
      </c>
      <c r="B69" s="259" t="s">
        <v>62</v>
      </c>
      <c r="C69" s="259">
        <v>38</v>
      </c>
      <c r="D69" s="260" t="s">
        <v>63</v>
      </c>
      <c r="E69" s="265">
        <v>383</v>
      </c>
      <c r="F69" s="262">
        <v>8</v>
      </c>
      <c r="G69" s="285">
        <f t="shared" ca="1" si="13"/>
        <v>73571.947856999788</v>
      </c>
      <c r="H69" s="285">
        <f t="shared" ca="1" si="13"/>
        <v>77604.222170939494</v>
      </c>
      <c r="I69" s="285">
        <f t="shared" ca="1" si="13"/>
        <v>81591.007491812969</v>
      </c>
      <c r="J69" s="285">
        <f t="shared" ca="1" si="13"/>
        <v>85905.963405521252</v>
      </c>
      <c r="K69" s="285">
        <f t="shared" ca="1" si="13"/>
        <v>90445.115070770058</v>
      </c>
      <c r="L69" s="285">
        <f t="shared" ca="1" si="13"/>
        <v>96083.579374204564</v>
      </c>
      <c r="M69" s="285">
        <f t="shared" ca="1" si="13"/>
        <v>101722.0436776391</v>
      </c>
      <c r="N69" s="285"/>
      <c r="P69" s="409" t="str">
        <f t="shared" si="15"/>
        <v>52444C</v>
      </c>
      <c r="Q69" s="397" t="s">
        <v>826</v>
      </c>
      <c r="R69" s="409" t="str">
        <f t="shared" si="16"/>
        <v>Construction Management Specialist - City</v>
      </c>
      <c r="S69" s="397">
        <f t="shared" si="17"/>
        <v>38</v>
      </c>
      <c r="T69" s="394" cm="1">
        <f t="array" aca="1" ref="T69" ca="1">IF($Q69="Y",VLOOKUP($P69,INDIRECT($Q$3),T$5,0)*INDIRECT($P$2),VLOOKUP($P69,INDIRECT($Q$3),T$5,0))*$Q$4</f>
        <v>73571.947856999788</v>
      </c>
      <c r="U69" s="394" cm="1">
        <f t="array" aca="1" ref="U69" ca="1">IF($Q69="Y",VLOOKUP($P69,INDIRECT($Q$3),U$5,0)*INDIRECT($P$2),VLOOKUP($P69,INDIRECT($Q$3),U$5,0))*$Q$4</f>
        <v>77604.222170939494</v>
      </c>
      <c r="V69" s="394" cm="1">
        <f t="array" aca="1" ref="V69" ca="1">IF($Q69="Y",VLOOKUP($P69,INDIRECT($Q$3),V$5,0)*INDIRECT($P$2),VLOOKUP($P69,INDIRECT($Q$3),V$5,0))*$Q$4</f>
        <v>81591.007491812969</v>
      </c>
      <c r="W69" s="394" cm="1">
        <f t="array" aca="1" ref="W69" ca="1">IF($Q69="Y",VLOOKUP($P69,INDIRECT($Q$3),W$5,0)*INDIRECT($P$2),VLOOKUP($P69,INDIRECT($Q$3),W$5,0))*$Q$4</f>
        <v>85905.963405521252</v>
      </c>
      <c r="X69" s="394" cm="1">
        <f t="array" aca="1" ref="X69" ca="1">IF($Q69="Y",VLOOKUP($P69,INDIRECT($Q$3),X$5,0)*INDIRECT($P$2),VLOOKUP($P69,INDIRECT($Q$3),X$5,0))*$Q$4</f>
        <v>90445.115070770058</v>
      </c>
      <c r="Y69" s="394" cm="1">
        <f t="array" aca="1" ref="Y69" ca="1">IF($Q69="Y",VLOOKUP($P69,INDIRECT($Q$3),Y$5,0)*INDIRECT($P$2),VLOOKUP($P69,INDIRECT($Q$3),Y$5,0))*$Q$4</f>
        <v>96083.579374204564</v>
      </c>
      <c r="Z69" s="394" cm="1">
        <f t="array" aca="1" ref="Z69" ca="1">IF($Q69="Y",VLOOKUP($P69,INDIRECT($Q$3),Z$5,0)*INDIRECT($P$2),VLOOKUP($P69,INDIRECT($Q$3),Z$5,0))*$Q$4</f>
        <v>101722.0436776391</v>
      </c>
      <c r="AA69" s="406" t="str">
        <f t="shared" si="18"/>
        <v>52444C</v>
      </c>
      <c r="AB69" s="406" t="str">
        <f t="shared" si="19"/>
        <v>Y</v>
      </c>
      <c r="AC69" s="412" t="str">
        <f t="shared" si="20"/>
        <v>Construction Management Specialist - City</v>
      </c>
      <c r="AD69" s="406">
        <f t="shared" si="21"/>
        <v>38</v>
      </c>
      <c r="AE69" s="398" t="str">
        <f t="shared" si="22"/>
        <v>E</v>
      </c>
      <c r="AF69" s="403">
        <f t="shared" ca="1" si="11"/>
        <v>35.372</v>
      </c>
      <c r="AG69" s="403">
        <f t="shared" ca="1" si="11"/>
        <v>37.309999999999995</v>
      </c>
      <c r="AH69" s="403">
        <f t="shared" ca="1" si="11"/>
        <v>39.226999999999997</v>
      </c>
      <c r="AI69" s="403">
        <f t="shared" ca="1" si="11"/>
        <v>41.300999999999995</v>
      </c>
      <c r="AJ69" s="403">
        <f t="shared" ca="1" si="11"/>
        <v>43.483999999999995</v>
      </c>
      <c r="AK69" s="403">
        <f t="shared" ca="1" si="11"/>
        <v>46.195</v>
      </c>
      <c r="AL69" s="403">
        <f t="shared" ca="1" si="11"/>
        <v>48.905000000000001</v>
      </c>
    </row>
    <row r="70" spans="1:38" ht="15" customHeight="1">
      <c r="A70" s="259" t="s">
        <v>16</v>
      </c>
      <c r="B70" s="259" t="s">
        <v>387</v>
      </c>
      <c r="C70" s="259">
        <v>45</v>
      </c>
      <c r="D70" s="260" t="s">
        <v>362</v>
      </c>
      <c r="E70" s="265">
        <v>435</v>
      </c>
      <c r="F70" s="262">
        <v>9</v>
      </c>
      <c r="G70" s="285">
        <f t="shared" ca="1" si="13"/>
        <v>79829.933617392904</v>
      </c>
      <c r="H70" s="285">
        <f t="shared" ca="1" si="13"/>
        <v>84050.662331178304</v>
      </c>
      <c r="I70" s="285">
        <f t="shared" ca="1" si="13"/>
        <v>88823.757389338993</v>
      </c>
      <c r="J70" s="285">
        <f t="shared" ca="1" si="13"/>
        <v>93548.114240643088</v>
      </c>
      <c r="K70" s="285">
        <f t="shared" ca="1" si="13"/>
        <v>98558.401905506107</v>
      </c>
      <c r="L70" s="285">
        <f t="shared" ca="1" si="13"/>
        <v>104414.15295542241</v>
      </c>
      <c r="M70" s="285">
        <f t="shared" ca="1" si="13"/>
        <v>110269.90400533867</v>
      </c>
      <c r="N70" s="285"/>
      <c r="P70" s="409" t="str">
        <f t="shared" si="15"/>
        <v>02628C</v>
      </c>
      <c r="Q70" s="397" t="s">
        <v>826</v>
      </c>
      <c r="R70" s="409" t="str">
        <f t="shared" si="16"/>
        <v>Contract Compliance Officer II</v>
      </c>
      <c r="S70" s="397">
        <f t="shared" si="17"/>
        <v>45</v>
      </c>
      <c r="T70" s="394" cm="1">
        <f t="array" aca="1" ref="T70" ca="1">IF($Q70="Y",VLOOKUP($P70,INDIRECT($Q$3),T$5,0)*INDIRECT($P$2),VLOOKUP($P70,INDIRECT($Q$3),T$5,0))*$Q$4</f>
        <v>79829.933617392904</v>
      </c>
      <c r="U70" s="394" cm="1">
        <f t="array" aca="1" ref="U70" ca="1">IF($Q70="Y",VLOOKUP($P70,INDIRECT($Q$3),U$5,0)*INDIRECT($P$2),VLOOKUP($P70,INDIRECT($Q$3),U$5,0))*$Q$4</f>
        <v>84050.662331178304</v>
      </c>
      <c r="V70" s="394" cm="1">
        <f t="array" aca="1" ref="V70" ca="1">IF($Q70="Y",VLOOKUP($P70,INDIRECT($Q$3),V$5,0)*INDIRECT($P$2),VLOOKUP($P70,INDIRECT($Q$3),V$5,0))*$Q$4</f>
        <v>88823.757389338993</v>
      </c>
      <c r="W70" s="394" cm="1">
        <f t="array" aca="1" ref="W70" ca="1">IF($Q70="Y",VLOOKUP($P70,INDIRECT($Q$3),W$5,0)*INDIRECT($P$2),VLOOKUP($P70,INDIRECT($Q$3),W$5,0))*$Q$4</f>
        <v>93548.114240643088</v>
      </c>
      <c r="X70" s="394" cm="1">
        <f t="array" aca="1" ref="X70" ca="1">IF($Q70="Y",VLOOKUP($P70,INDIRECT($Q$3),X$5,0)*INDIRECT($P$2),VLOOKUP($P70,INDIRECT($Q$3),X$5,0))*$Q$4</f>
        <v>98558.401905506107</v>
      </c>
      <c r="Y70" s="394" cm="1">
        <f t="array" aca="1" ref="Y70" ca="1">IF($Q70="Y",VLOOKUP($P70,INDIRECT($Q$3),Y$5,0)*INDIRECT($P$2),VLOOKUP($P70,INDIRECT($Q$3),Y$5,0))*$Q$4</f>
        <v>104414.15295542241</v>
      </c>
      <c r="Z70" s="394" cm="1">
        <f t="array" aca="1" ref="Z70" ca="1">IF($Q70="Y",VLOOKUP($P70,INDIRECT($Q$3),Z$5,0)*INDIRECT($P$2),VLOOKUP($P70,INDIRECT($Q$3),Z$5,0))*$Q$4</f>
        <v>110269.90400533867</v>
      </c>
      <c r="AA70" s="406" t="str">
        <f t="shared" si="18"/>
        <v>02628C</v>
      </c>
      <c r="AB70" s="406" t="str">
        <f t="shared" si="19"/>
        <v>Y</v>
      </c>
      <c r="AC70" s="412" t="str">
        <f t="shared" si="20"/>
        <v>Contract Compliance Officer II</v>
      </c>
      <c r="AD70" s="406">
        <f t="shared" si="21"/>
        <v>45</v>
      </c>
      <c r="AE70" s="398" t="str">
        <f t="shared" si="22"/>
        <v>E</v>
      </c>
      <c r="AF70" s="403">
        <f t="shared" ca="1" si="11"/>
        <v>38.379999999999995</v>
      </c>
      <c r="AG70" s="403">
        <f t="shared" ca="1" si="11"/>
        <v>40.408999999999999</v>
      </c>
      <c r="AH70" s="403">
        <f t="shared" ca="1" si="11"/>
        <v>42.704000000000001</v>
      </c>
      <c r="AI70" s="403">
        <f t="shared" ca="1" si="11"/>
        <v>44.975999999999999</v>
      </c>
      <c r="AJ70" s="403">
        <f t="shared" ca="1" si="11"/>
        <v>47.384</v>
      </c>
      <c r="AK70" s="403">
        <f t="shared" ca="1" si="11"/>
        <v>50.199999999999996</v>
      </c>
      <c r="AL70" s="403">
        <f t="shared" ca="1" si="11"/>
        <v>53.015000000000001</v>
      </c>
    </row>
    <row r="71" spans="1:38" ht="15" customHeight="1">
      <c r="A71" s="259" t="s">
        <v>16</v>
      </c>
      <c r="B71" s="259" t="s">
        <v>441</v>
      </c>
      <c r="C71" s="259" t="s">
        <v>96</v>
      </c>
      <c r="D71" s="260" t="s">
        <v>496</v>
      </c>
      <c r="E71" s="265">
        <v>405</v>
      </c>
      <c r="F71" s="262">
        <v>8</v>
      </c>
      <c r="G71" s="285">
        <f t="shared" ca="1" si="13"/>
        <v>73523.209650143137</v>
      </c>
      <c r="H71" s="285">
        <f t="shared" ca="1" si="13"/>
        <v>77558.733177873291</v>
      </c>
      <c r="I71" s="285">
        <f t="shared" ca="1" si="13"/>
        <v>81591.007491812969</v>
      </c>
      <c r="J71" s="285">
        <f t="shared" ca="1" si="13"/>
        <v>85905.963405521252</v>
      </c>
      <c r="K71" s="285">
        <f t="shared" ca="1" si="13"/>
        <v>90445.115070770058</v>
      </c>
      <c r="L71" s="285">
        <f t="shared" ca="1" si="13"/>
        <v>96062.234710455101</v>
      </c>
      <c r="M71" s="285">
        <f t="shared" ca="1" si="13"/>
        <v>101679.35435014016</v>
      </c>
      <c r="N71" s="285"/>
      <c r="P71" s="409" t="str">
        <f t="shared" si="15"/>
        <v>02671C</v>
      </c>
      <c r="Q71" s="397" t="s">
        <v>826</v>
      </c>
      <c r="R71" s="409" t="str">
        <f t="shared" si="16"/>
        <v>Coordinator Administrative Legal Processes</v>
      </c>
      <c r="S71" s="397" t="str">
        <f t="shared" si="17"/>
        <v>60M</v>
      </c>
      <c r="T71" s="394" cm="1">
        <f t="array" aca="1" ref="T71" ca="1">IF($Q71="Y",VLOOKUP($P71,INDIRECT($Q$3),T$5,0)*INDIRECT($P$2),VLOOKUP($P71,INDIRECT($Q$3),T$5,0))*$Q$4</f>
        <v>73523.209650143137</v>
      </c>
      <c r="U71" s="394" cm="1">
        <f t="array" aca="1" ref="U71" ca="1">IF($Q71="Y",VLOOKUP($P71,INDIRECT($Q$3),U$5,0)*INDIRECT($P$2),VLOOKUP($P71,INDIRECT($Q$3),U$5,0))*$Q$4</f>
        <v>77558.733177873291</v>
      </c>
      <c r="V71" s="394" cm="1">
        <f t="array" aca="1" ref="V71" ca="1">IF($Q71="Y",VLOOKUP($P71,INDIRECT($Q$3),V$5,0)*INDIRECT($P$2),VLOOKUP($P71,INDIRECT($Q$3),V$5,0))*$Q$4</f>
        <v>81591.007491812969</v>
      </c>
      <c r="W71" s="394" cm="1">
        <f t="array" aca="1" ref="W71" ca="1">IF($Q71="Y",VLOOKUP($P71,INDIRECT($Q$3),W$5,0)*INDIRECT($P$2),VLOOKUP($P71,INDIRECT($Q$3),W$5,0))*$Q$4</f>
        <v>85905.963405521252</v>
      </c>
      <c r="X71" s="394" cm="1">
        <f t="array" aca="1" ref="X71" ca="1">IF($Q71="Y",VLOOKUP($P71,INDIRECT($Q$3),X$5,0)*INDIRECT($P$2),VLOOKUP($P71,INDIRECT($Q$3),X$5,0))*$Q$4</f>
        <v>90445.115070770058</v>
      </c>
      <c r="Y71" s="394" cm="1">
        <f t="array" aca="1" ref="Y71" ca="1">IF($Q71="Y",VLOOKUP($P71,INDIRECT($Q$3),Y$5,0)*INDIRECT($P$2),VLOOKUP($P71,INDIRECT($Q$3),Y$5,0))*$Q$4</f>
        <v>96062.234710455101</v>
      </c>
      <c r="Z71" s="394" cm="1">
        <f t="array" aca="1" ref="Z71" ca="1">IF($Q71="Y",VLOOKUP($P71,INDIRECT($Q$3),Z$5,0)*INDIRECT($P$2),VLOOKUP($P71,INDIRECT($Q$3),Z$5,0))*$Q$4</f>
        <v>101679.35435014016</v>
      </c>
      <c r="AA71" s="406" t="str">
        <f t="shared" si="18"/>
        <v>02671C</v>
      </c>
      <c r="AB71" s="406" t="str">
        <f t="shared" si="19"/>
        <v>Y</v>
      </c>
      <c r="AC71" s="412" t="str">
        <f t="shared" si="20"/>
        <v>Coordinator Administrative Legal Processes</v>
      </c>
      <c r="AD71" s="406" t="str">
        <f t="shared" si="21"/>
        <v>60M</v>
      </c>
      <c r="AE71" s="398" t="str">
        <f t="shared" si="22"/>
        <v>E</v>
      </c>
      <c r="AF71" s="403">
        <f t="shared" ca="1" si="11"/>
        <v>35.347999999999999</v>
      </c>
      <c r="AG71" s="403">
        <f t="shared" ca="1" si="11"/>
        <v>37.287999999999997</v>
      </c>
      <c r="AH71" s="403">
        <f t="shared" ca="1" si="11"/>
        <v>39.226999999999997</v>
      </c>
      <c r="AI71" s="403">
        <f t="shared" ca="1" si="11"/>
        <v>41.300999999999995</v>
      </c>
      <c r="AJ71" s="403">
        <f t="shared" ca="1" si="11"/>
        <v>43.483999999999995</v>
      </c>
      <c r="AK71" s="403">
        <f t="shared" ca="1" si="11"/>
        <v>46.183999999999997</v>
      </c>
      <c r="AL71" s="403">
        <f t="shared" ca="1" si="11"/>
        <v>48.884999999999998</v>
      </c>
    </row>
    <row r="72" spans="1:38" ht="15" customHeight="1">
      <c r="A72" s="259" t="s">
        <v>16</v>
      </c>
      <c r="B72" s="259" t="s">
        <v>666</v>
      </c>
      <c r="C72" s="259">
        <v>121</v>
      </c>
      <c r="D72" s="260" t="s">
        <v>665</v>
      </c>
      <c r="E72" s="265">
        <v>408</v>
      </c>
      <c r="F72" s="262">
        <v>9</v>
      </c>
      <c r="G72" s="285">
        <f t="shared" ca="1" si="13"/>
        <v>99471.172803207155</v>
      </c>
      <c r="H72" s="285">
        <f t="shared" ca="1" si="13"/>
        <v>102454.63502589978</v>
      </c>
      <c r="I72" s="285">
        <f t="shared" ca="1" si="13"/>
        <v>105529.07166056253</v>
      </c>
      <c r="J72" s="285">
        <f t="shared" ca="1" si="13"/>
        <v>108694.48270719545</v>
      </c>
      <c r="K72" s="285">
        <f t="shared" ca="1" si="13"/>
        <v>0</v>
      </c>
      <c r="L72" s="285">
        <f t="shared" ca="1" si="13"/>
        <v>0</v>
      </c>
      <c r="M72" s="285">
        <f t="shared" ca="1" si="13"/>
        <v>0</v>
      </c>
      <c r="N72" s="285"/>
      <c r="P72" s="409" t="str">
        <f t="shared" si="15"/>
        <v>02678C</v>
      </c>
      <c r="Q72" s="397" t="s">
        <v>826</v>
      </c>
      <c r="R72" s="409" t="str">
        <f t="shared" si="16"/>
        <v>Coordinator Plans &amp; Scheduling</v>
      </c>
      <c r="S72" s="397">
        <f t="shared" si="17"/>
        <v>121</v>
      </c>
      <c r="T72" s="394" cm="1">
        <f t="array" aca="1" ref="T72" ca="1">IF($Q72="Y",VLOOKUP($P72,INDIRECT($Q$3),T$5,0)*INDIRECT($P$2),VLOOKUP($P72,INDIRECT($Q$3),T$5,0))*$Q$4</f>
        <v>99471.172803207155</v>
      </c>
      <c r="U72" s="394" cm="1">
        <f t="array" aca="1" ref="U72" ca="1">IF($Q72="Y",VLOOKUP($P72,INDIRECT($Q$3),U$5,0)*INDIRECT($P$2),VLOOKUP($P72,INDIRECT($Q$3),U$5,0))*$Q$4</f>
        <v>102454.63502589978</v>
      </c>
      <c r="V72" s="394" cm="1">
        <f t="array" aca="1" ref="V72" ca="1">IF($Q72="Y",VLOOKUP($P72,INDIRECT($Q$3),V$5,0)*INDIRECT($P$2),VLOOKUP($P72,INDIRECT($Q$3),V$5,0))*$Q$4</f>
        <v>105529.07166056253</v>
      </c>
      <c r="W72" s="394" cm="1">
        <f t="array" aca="1" ref="W72" ca="1">IF($Q72="Y",VLOOKUP($P72,INDIRECT($Q$3),W$5,0)*INDIRECT($P$2),VLOOKUP($P72,INDIRECT($Q$3),W$5,0))*$Q$4</f>
        <v>108694.48270719545</v>
      </c>
      <c r="X72" s="394" cm="1">
        <f t="array" aca="1" ref="X72" ca="1">IF($Q72="Y",VLOOKUP($P72,INDIRECT($Q$3),X$5,0)*INDIRECT($P$2),VLOOKUP($P72,INDIRECT($Q$3),X$5,0))*$Q$4</f>
        <v>0</v>
      </c>
      <c r="Y72" s="394" cm="1">
        <f t="array" aca="1" ref="Y72" ca="1">IF($Q72="Y",VLOOKUP($P72,INDIRECT($Q$3),Y$5,0)*INDIRECT($P$2),VLOOKUP($P72,INDIRECT($Q$3),Y$5,0))*$Q$4</f>
        <v>0</v>
      </c>
      <c r="Z72" s="394" cm="1">
        <f t="array" aca="1" ref="Z72" ca="1">IF($Q72="Y",VLOOKUP($P72,INDIRECT($Q$3),Z$5,0)*INDIRECT($P$2),VLOOKUP($P72,INDIRECT($Q$3),Z$5,0))*$Q$4</f>
        <v>0</v>
      </c>
      <c r="AA72" s="406" t="str">
        <f t="shared" si="18"/>
        <v>02678C</v>
      </c>
      <c r="AB72" s="406" t="str">
        <f t="shared" si="19"/>
        <v>Y</v>
      </c>
      <c r="AC72" s="412" t="str">
        <f t="shared" si="20"/>
        <v>Coordinator Plans &amp; Scheduling</v>
      </c>
      <c r="AD72" s="406">
        <f t="shared" si="21"/>
        <v>121</v>
      </c>
      <c r="AE72" s="398" t="str">
        <f t="shared" si="22"/>
        <v>E</v>
      </c>
      <c r="AF72" s="403">
        <f t="shared" ref="AF72:AL104" ca="1" si="23">IF($AE72="N",ROUND(T72,3),IF($AE72="E",ROUNDUP(T72/2080,3),"check"))</f>
        <v>47.823</v>
      </c>
      <c r="AG72" s="403">
        <f t="shared" ca="1" si="23"/>
        <v>49.257999999999996</v>
      </c>
      <c r="AH72" s="403">
        <f t="shared" ca="1" si="23"/>
        <v>50.735999999999997</v>
      </c>
      <c r="AI72" s="403">
        <f t="shared" ca="1" si="23"/>
        <v>52.256999999999998</v>
      </c>
      <c r="AJ72" s="403">
        <f t="shared" ca="1" si="23"/>
        <v>0</v>
      </c>
      <c r="AK72" s="403">
        <f t="shared" ca="1" si="23"/>
        <v>0</v>
      </c>
      <c r="AL72" s="403">
        <f t="shared" ca="1" si="23"/>
        <v>0</v>
      </c>
    </row>
    <row r="73" spans="1:38" ht="15" customHeight="1">
      <c r="A73" s="259" t="s">
        <v>16</v>
      </c>
      <c r="B73" s="262" t="s">
        <v>66</v>
      </c>
      <c r="C73" s="259" t="s">
        <v>1006</v>
      </c>
      <c r="D73" s="260" t="s">
        <v>67</v>
      </c>
      <c r="E73" s="265">
        <v>393</v>
      </c>
      <c r="F73" s="262">
        <v>8</v>
      </c>
      <c r="G73" s="285">
        <f t="shared" ca="1" si="13"/>
        <v>82240.977909999987</v>
      </c>
      <c r="H73" s="285">
        <f t="shared" ca="1" si="13"/>
        <v>86568.937909999993</v>
      </c>
      <c r="I73" s="285">
        <f t="shared" ca="1" si="13"/>
        <v>91125.19779999998</v>
      </c>
      <c r="J73" s="285">
        <f t="shared" ca="1" si="13"/>
        <v>95921.659469999984</v>
      </c>
      <c r="K73" s="285">
        <f t="shared" ca="1" si="13"/>
        <v>100970.22480999999</v>
      </c>
      <c r="L73" s="285">
        <f t="shared" ca="1" si="13"/>
        <v>106283.87769999998</v>
      </c>
      <c r="M73" s="285">
        <f t="shared" ca="1" si="13"/>
        <v>111877.76599999999</v>
      </c>
      <c r="N73" s="285"/>
      <c r="P73" s="409" t="str">
        <f t="shared" si="15"/>
        <v>02758C</v>
      </c>
      <c r="Q73" s="397" t="s">
        <v>826</v>
      </c>
      <c r="R73" s="409" t="str">
        <f t="shared" si="16"/>
        <v>Crime Analyst I</v>
      </c>
      <c r="S73" s="397" t="s">
        <v>1006</v>
      </c>
      <c r="T73" s="394" cm="1">
        <f t="array" aca="1" ref="T73" ca="1">IF($Q73="Y",VLOOKUP($P73,INDIRECT($Q$3),T$5,0)*INDIRECT($P$2),VLOOKUP($P73,INDIRECT($Q$3),T$5,0))*$Q$4</f>
        <v>82240.977909999987</v>
      </c>
      <c r="U73" s="394" cm="1">
        <f t="array" aca="1" ref="U73" ca="1">IF($Q73="Y",VLOOKUP($P73,INDIRECT($Q$3),U$5,0)*INDIRECT($P$2),VLOOKUP($P73,INDIRECT($Q$3),U$5,0))*$Q$4</f>
        <v>86568.937909999993</v>
      </c>
      <c r="V73" s="394" cm="1">
        <f t="array" aca="1" ref="V73" ca="1">IF($Q73="Y",VLOOKUP($P73,INDIRECT($Q$3),V$5,0)*INDIRECT($P$2),VLOOKUP($P73,INDIRECT($Q$3),V$5,0))*$Q$4</f>
        <v>91125.19779999998</v>
      </c>
      <c r="W73" s="394" cm="1">
        <f t="array" aca="1" ref="W73" ca="1">IF($Q73="Y",VLOOKUP($P73,INDIRECT($Q$3),W$5,0)*INDIRECT($P$2),VLOOKUP($P73,INDIRECT($Q$3),W$5,0))*$Q$4</f>
        <v>95921.659469999984</v>
      </c>
      <c r="X73" s="394" cm="1">
        <f t="array" aca="1" ref="X73" ca="1">IF($Q73="Y",VLOOKUP($P73,INDIRECT($Q$3),X$5,0)*INDIRECT($P$2),VLOOKUP($P73,INDIRECT($Q$3),X$5,0))*$Q$4</f>
        <v>100970.22480999999</v>
      </c>
      <c r="Y73" s="394" cm="1">
        <f t="array" aca="1" ref="Y73" ca="1">IF($Q73="Y",VLOOKUP($P73,INDIRECT($Q$3),Y$5,0)*INDIRECT($P$2),VLOOKUP($P73,INDIRECT($Q$3),Y$5,0))*$Q$4</f>
        <v>106283.87769999998</v>
      </c>
      <c r="Z73" s="394" cm="1">
        <f t="array" aca="1" ref="Z73" ca="1">IF($Q73="Y",VLOOKUP($P73,INDIRECT($Q$3),Z$5,0)*INDIRECT($P$2),VLOOKUP($P73,INDIRECT($Q$3),Z$5,0))*$Q$4</f>
        <v>111877.76599999999</v>
      </c>
      <c r="AA73" s="406" t="str">
        <f t="shared" si="18"/>
        <v>02758C</v>
      </c>
      <c r="AB73" s="406" t="str">
        <f t="shared" si="19"/>
        <v>Y</v>
      </c>
      <c r="AC73" s="412" t="str">
        <f t="shared" si="20"/>
        <v>Crime Analyst I</v>
      </c>
      <c r="AD73" s="406" t="str">
        <f>S73</f>
        <v>124</v>
      </c>
      <c r="AE73" s="398" t="str">
        <f t="shared" si="22"/>
        <v>E</v>
      </c>
      <c r="AF73" s="403">
        <f t="shared" ca="1" si="23"/>
        <v>39.538999999999994</v>
      </c>
      <c r="AG73" s="403">
        <f t="shared" ca="1" si="23"/>
        <v>41.62</v>
      </c>
      <c r="AH73" s="403">
        <f t="shared" ca="1" si="23"/>
        <v>43.811</v>
      </c>
      <c r="AI73" s="403">
        <f t="shared" ca="1" si="23"/>
        <v>46.116999999999997</v>
      </c>
      <c r="AJ73" s="403">
        <f t="shared" ca="1" si="23"/>
        <v>48.543999999999997</v>
      </c>
      <c r="AK73" s="403">
        <f t="shared" ca="1" si="23"/>
        <v>51.098999999999997</v>
      </c>
      <c r="AL73" s="403">
        <f t="shared" ca="1" si="23"/>
        <v>53.787999999999997</v>
      </c>
    </row>
    <row r="74" spans="1:38" ht="15" customHeight="1">
      <c r="A74" s="259" t="s">
        <v>16</v>
      </c>
      <c r="B74" s="259" t="s">
        <v>442</v>
      </c>
      <c r="C74" s="259" t="s">
        <v>1053</v>
      </c>
      <c r="D74" s="260" t="s">
        <v>68</v>
      </c>
      <c r="E74" s="265">
        <v>423</v>
      </c>
      <c r="F74" s="262">
        <v>9</v>
      </c>
      <c r="G74" s="285">
        <f t="shared" ca="1" si="13"/>
        <v>94330.052179999984</v>
      </c>
      <c r="H74" s="285">
        <f t="shared" ca="1" si="13"/>
        <v>99294.222299999979</v>
      </c>
      <c r="I74" s="285">
        <f t="shared" ca="1" si="13"/>
        <v>104520.23399999998</v>
      </c>
      <c r="J74" s="285">
        <f t="shared" ca="1" si="13"/>
        <v>110022.15314999998</v>
      </c>
      <c r="K74" s="285">
        <f t="shared" ca="1" si="13"/>
        <v>115812.96362999998</v>
      </c>
      <c r="L74" s="285">
        <f t="shared" ca="1" si="13"/>
        <v>121907.81329999998</v>
      </c>
      <c r="M74" s="285">
        <f t="shared" ca="1" si="13"/>
        <v>128324.01399999998</v>
      </c>
      <c r="N74" s="285"/>
      <c r="P74" s="409" t="str">
        <f t="shared" si="15"/>
        <v>02759C</v>
      </c>
      <c r="Q74" s="397" t="s">
        <v>826</v>
      </c>
      <c r="R74" s="409" t="str">
        <f t="shared" si="16"/>
        <v>Crime Analyst II</v>
      </c>
      <c r="S74" s="397" t="str">
        <f t="shared" ref="S74:S137" si="24">C74</f>
        <v>125</v>
      </c>
      <c r="T74" s="394" cm="1">
        <f t="array" aca="1" ref="T74" ca="1">IF($Q74="Y",VLOOKUP($P74,INDIRECT($Q$3),T$5,0)*INDIRECT($P$2),VLOOKUP($P74,INDIRECT($Q$3),T$5,0))*$Q$4</f>
        <v>94330.052179999984</v>
      </c>
      <c r="U74" s="394" cm="1">
        <f t="array" aca="1" ref="U74" ca="1">IF($Q74="Y",VLOOKUP($P74,INDIRECT($Q$3),U$5,0)*INDIRECT($P$2),VLOOKUP($P74,INDIRECT($Q$3),U$5,0))*$Q$4</f>
        <v>99294.222299999979</v>
      </c>
      <c r="V74" s="394" cm="1">
        <f t="array" aca="1" ref="V74" ca="1">IF($Q74="Y",VLOOKUP($P74,INDIRECT($Q$3),V$5,0)*INDIRECT($P$2),VLOOKUP($P74,INDIRECT($Q$3),V$5,0))*$Q$4</f>
        <v>104520.23399999998</v>
      </c>
      <c r="W74" s="394" cm="1">
        <f t="array" aca="1" ref="W74" ca="1">IF($Q74="Y",VLOOKUP($P74,INDIRECT($Q$3),W$5,0)*INDIRECT($P$2),VLOOKUP($P74,INDIRECT($Q$3),W$5,0))*$Q$4</f>
        <v>110022.15314999998</v>
      </c>
      <c r="X74" s="394" cm="1">
        <f t="array" aca="1" ref="X74" ca="1">IF($Q74="Y",VLOOKUP($P74,INDIRECT($Q$3),X$5,0)*INDIRECT($P$2),VLOOKUP($P74,INDIRECT($Q$3),X$5,0))*$Q$4</f>
        <v>115812.96362999998</v>
      </c>
      <c r="Y74" s="394" cm="1">
        <f t="array" aca="1" ref="Y74" ca="1">IF($Q74="Y",VLOOKUP($P74,INDIRECT($Q$3),Y$5,0)*INDIRECT($P$2),VLOOKUP($P74,INDIRECT($Q$3),Y$5,0))*$Q$4</f>
        <v>121907.81329999998</v>
      </c>
      <c r="Z74" s="394" cm="1">
        <f t="array" aca="1" ref="Z74" ca="1">IF($Q74="Y",VLOOKUP($P74,INDIRECT($Q$3),Z$5,0)*INDIRECT($P$2),VLOOKUP($P74,INDIRECT($Q$3),Z$5,0))*$Q$4</f>
        <v>128324.01399999998</v>
      </c>
      <c r="AA74" s="406" t="str">
        <f t="shared" si="18"/>
        <v>02759C</v>
      </c>
      <c r="AB74" s="406" t="str">
        <f t="shared" si="19"/>
        <v>Y</v>
      </c>
      <c r="AC74" s="412" t="str">
        <f t="shared" si="20"/>
        <v>Crime Analyst II</v>
      </c>
      <c r="AD74" s="406" t="str">
        <f t="shared" ref="AD74:AD139" si="25">C74</f>
        <v>125</v>
      </c>
      <c r="AE74" s="398" t="str">
        <f t="shared" si="22"/>
        <v>E</v>
      </c>
      <c r="AF74" s="403">
        <f t="shared" ca="1" si="23"/>
        <v>45.350999999999999</v>
      </c>
      <c r="AG74" s="403">
        <f t="shared" ca="1" si="23"/>
        <v>47.738</v>
      </c>
      <c r="AH74" s="403">
        <f t="shared" ca="1" si="23"/>
        <v>50.250999999999998</v>
      </c>
      <c r="AI74" s="403">
        <f t="shared" ca="1" si="23"/>
        <v>52.896000000000001</v>
      </c>
      <c r="AJ74" s="403">
        <f t="shared" ca="1" si="23"/>
        <v>55.68</v>
      </c>
      <c r="AK74" s="403">
        <f t="shared" ca="1" si="23"/>
        <v>58.61</v>
      </c>
      <c r="AL74" s="403">
        <f t="shared" ca="1" si="23"/>
        <v>61.695</v>
      </c>
    </row>
    <row r="75" spans="1:38" ht="15" customHeight="1">
      <c r="A75" s="256" t="s">
        <v>16</v>
      </c>
      <c r="B75" s="256" t="s">
        <v>596</v>
      </c>
      <c r="C75" s="256">
        <v>40</v>
      </c>
      <c r="D75" s="276" t="s">
        <v>605</v>
      </c>
      <c r="E75" s="277">
        <v>413</v>
      </c>
      <c r="F75" s="278">
        <v>9</v>
      </c>
      <c r="G75" s="380">
        <f t="shared" ca="1" si="13"/>
        <v>75706.681317320807</v>
      </c>
      <c r="H75" s="380">
        <f t="shared" ca="1" si="13"/>
        <v>79735.706417470064</v>
      </c>
      <c r="I75" s="380">
        <f t="shared" ca="1" si="13"/>
        <v>84187.129310376928</v>
      </c>
      <c r="J75" s="380">
        <f t="shared" ca="1" si="13"/>
        <v>88778.268396272804</v>
      </c>
      <c r="K75" s="380">
        <f t="shared" ca="1" si="13"/>
        <v>93457.136254510653</v>
      </c>
      <c r="L75" s="380">
        <f t="shared" ca="1" si="13"/>
        <v>99048.229691734217</v>
      </c>
      <c r="M75" s="380">
        <f t="shared" ca="1" si="13"/>
        <v>104639.3231289579</v>
      </c>
      <c r="N75" s="380" t="s">
        <v>633</v>
      </c>
      <c r="P75" s="409" t="str">
        <f t="shared" si="15"/>
        <v>02763C</v>
      </c>
      <c r="Q75" s="397" t="s">
        <v>826</v>
      </c>
      <c r="R75" s="409" t="str">
        <f t="shared" si="16"/>
        <v>Crime Lab Quality Assurance Analyst</v>
      </c>
      <c r="S75" s="397">
        <f t="shared" si="24"/>
        <v>40</v>
      </c>
      <c r="T75" s="394" cm="1">
        <f t="array" aca="1" ref="T75" ca="1">IF($Q75="Y",VLOOKUP($P75,INDIRECT($Q$3),T$5,0)*INDIRECT($P$2),VLOOKUP($P75,INDIRECT($Q$3),T$5,0))*$Q$4</f>
        <v>75706.681317320807</v>
      </c>
      <c r="U75" s="394" cm="1">
        <f t="array" aca="1" ref="U75" ca="1">IF($Q75="Y",VLOOKUP($P75,INDIRECT($Q$3),U$5,0)*INDIRECT($P$2),VLOOKUP($P75,INDIRECT($Q$3),U$5,0))*$Q$4</f>
        <v>79735.706417470064</v>
      </c>
      <c r="V75" s="394" cm="1">
        <f t="array" aca="1" ref="V75" ca="1">IF($Q75="Y",VLOOKUP($P75,INDIRECT($Q$3),V$5,0)*INDIRECT($P$2),VLOOKUP($P75,INDIRECT($Q$3),V$5,0))*$Q$4</f>
        <v>84187.129310376928</v>
      </c>
      <c r="W75" s="394" cm="1">
        <f t="array" aca="1" ref="W75" ca="1">IF($Q75="Y",VLOOKUP($P75,INDIRECT($Q$3),W$5,0)*INDIRECT($P$2),VLOOKUP($P75,INDIRECT($Q$3),W$5,0))*$Q$4</f>
        <v>88778.268396272804</v>
      </c>
      <c r="X75" s="394" cm="1">
        <f t="array" aca="1" ref="X75" ca="1">IF($Q75="Y",VLOOKUP($P75,INDIRECT($Q$3),X$5,0)*INDIRECT($P$2),VLOOKUP($P75,INDIRECT($Q$3),X$5,0))*$Q$4</f>
        <v>93457.136254510653</v>
      </c>
      <c r="Y75" s="394" cm="1">
        <f t="array" aca="1" ref="Y75" ca="1">IF($Q75="Y",VLOOKUP($P75,INDIRECT($Q$3),Y$5,0)*INDIRECT($P$2),VLOOKUP($P75,INDIRECT($Q$3),Y$5,0))*$Q$4</f>
        <v>99048.229691734217</v>
      </c>
      <c r="Z75" s="394" cm="1">
        <f t="array" aca="1" ref="Z75" ca="1">IF($Q75="Y",VLOOKUP($P75,INDIRECT($Q$3),Z$5,0)*INDIRECT($P$2),VLOOKUP($P75,INDIRECT($Q$3),Z$5,0))*$Q$4</f>
        <v>104639.3231289579</v>
      </c>
      <c r="AA75" s="406" t="str">
        <f t="shared" si="18"/>
        <v>02763C</v>
      </c>
      <c r="AB75" s="406" t="str">
        <f t="shared" si="19"/>
        <v>Y</v>
      </c>
      <c r="AC75" s="412" t="str">
        <f t="shared" si="20"/>
        <v>Crime Lab Quality Assurance Analyst</v>
      </c>
      <c r="AD75" s="406">
        <f t="shared" si="25"/>
        <v>40</v>
      </c>
      <c r="AE75" s="398" t="str">
        <f t="shared" si="22"/>
        <v>E</v>
      </c>
      <c r="AF75" s="403">
        <f t="shared" ca="1" si="23"/>
        <v>36.397999999999996</v>
      </c>
      <c r="AG75" s="403">
        <f t="shared" ca="1" si="23"/>
        <v>38.335000000000001</v>
      </c>
      <c r="AH75" s="403">
        <f t="shared" ca="1" si="23"/>
        <v>40.474999999999994</v>
      </c>
      <c r="AI75" s="403">
        <f t="shared" ca="1" si="23"/>
        <v>42.681999999999995</v>
      </c>
      <c r="AJ75" s="403">
        <f t="shared" ca="1" si="23"/>
        <v>44.931999999999995</v>
      </c>
      <c r="AK75" s="403">
        <f t="shared" ca="1" si="23"/>
        <v>47.62</v>
      </c>
      <c r="AL75" s="403">
        <f t="shared" ca="1" si="23"/>
        <v>50.308</v>
      </c>
    </row>
    <row r="76" spans="1:38" ht="15" customHeight="1">
      <c r="A76" s="259" t="s">
        <v>16</v>
      </c>
      <c r="B76" s="584" t="s">
        <v>1052</v>
      </c>
      <c r="C76" s="584" t="s">
        <v>896</v>
      </c>
      <c r="D76" s="606" t="s">
        <v>1041</v>
      </c>
      <c r="E76" s="600">
        <v>378</v>
      </c>
      <c r="F76" s="586">
        <v>8</v>
      </c>
      <c r="G76" s="285">
        <f t="shared" si="13"/>
        <v>70186.267087358239</v>
      </c>
      <c r="H76" s="285">
        <f t="shared" si="13"/>
        <v>74036.585429033134</v>
      </c>
      <c r="I76" s="285">
        <f t="shared" si="13"/>
        <v>77883.65455691758</v>
      </c>
      <c r="J76" s="285">
        <f t="shared" si="13"/>
        <v>81961.41786392346</v>
      </c>
      <c r="K76" s="285">
        <f t="shared" si="13"/>
        <v>86318.613556907498</v>
      </c>
      <c r="L76" s="285">
        <f t="shared" si="13"/>
        <v>92269.962590909112</v>
      </c>
      <c r="M76" s="285">
        <f t="shared" si="13"/>
        <v>98221.31162491077</v>
      </c>
      <c r="N76" s="9"/>
      <c r="P76" s="409" t="str">
        <f t="shared" si="15"/>
        <v>59503C</v>
      </c>
      <c r="Q76" s="397" t="s">
        <v>826</v>
      </c>
      <c r="R76" s="409" t="str">
        <f t="shared" si="16"/>
        <v>Data and Technology Operations Analyst</v>
      </c>
      <c r="S76" s="397" t="str">
        <f t="shared" si="24"/>
        <v>35</v>
      </c>
      <c r="T76" s="796">
        <v>70186.267087358239</v>
      </c>
      <c r="U76" s="796">
        <v>74036.585429033134</v>
      </c>
      <c r="V76" s="796">
        <v>77883.65455691758</v>
      </c>
      <c r="W76" s="796">
        <v>81961.41786392346</v>
      </c>
      <c r="X76" s="796">
        <v>86318.613556907498</v>
      </c>
      <c r="Y76" s="796">
        <v>92269.962590909112</v>
      </c>
      <c r="Z76" s="796">
        <v>98221.31162491077</v>
      </c>
      <c r="AA76" s="406" t="str">
        <f t="shared" si="18"/>
        <v>59503C</v>
      </c>
      <c r="AB76" s="406" t="str">
        <f t="shared" si="19"/>
        <v>Y</v>
      </c>
      <c r="AC76" s="412" t="str">
        <f t="shared" si="20"/>
        <v>Data and Technology Operations Analyst</v>
      </c>
      <c r="AD76" s="406" t="str">
        <f t="shared" si="25"/>
        <v>35</v>
      </c>
      <c r="AE76" s="398" t="str">
        <f t="shared" si="22"/>
        <v>E</v>
      </c>
      <c r="AF76" s="403">
        <f t="shared" si="23"/>
        <v>33.744</v>
      </c>
      <c r="AG76" s="403">
        <f t="shared" si="23"/>
        <v>35.594999999999999</v>
      </c>
      <c r="AH76" s="403">
        <f t="shared" si="23"/>
        <v>37.445</v>
      </c>
      <c r="AI76" s="403">
        <f t="shared" si="23"/>
        <v>39.405000000000001</v>
      </c>
      <c r="AJ76" s="403">
        <f t="shared" si="23"/>
        <v>41.5</v>
      </c>
      <c r="AK76" s="403">
        <f t="shared" si="23"/>
        <v>44.360999999999997</v>
      </c>
      <c r="AL76" s="403">
        <f t="shared" si="23"/>
        <v>47.221999999999994</v>
      </c>
    </row>
    <row r="77" spans="1:38" ht="15" customHeight="1">
      <c r="A77" s="259" t="s">
        <v>16</v>
      </c>
      <c r="B77" s="259" t="s">
        <v>69</v>
      </c>
      <c r="C77" s="259">
        <v>65</v>
      </c>
      <c r="D77" s="260" t="s">
        <v>565</v>
      </c>
      <c r="E77" s="265">
        <v>508</v>
      </c>
      <c r="F77" s="262">
        <v>11</v>
      </c>
      <c r="G77" s="285">
        <f t="shared" ca="1" si="13"/>
        <v>91744.800586947196</v>
      </c>
      <c r="H77" s="285">
        <f t="shared" ca="1" si="13"/>
        <v>96566.633851964565</v>
      </c>
      <c r="I77" s="285">
        <f t="shared" ca="1" si="13"/>
        <v>101619.16129610337</v>
      </c>
      <c r="J77" s="285">
        <f t="shared" ca="1" si="13"/>
        <v>106993.36090549603</v>
      </c>
      <c r="K77" s="285">
        <f t="shared" ca="1" si="13"/>
        <v>112604.75312159095</v>
      </c>
      <c r="L77" s="285">
        <f t="shared" ca="1" si="13"/>
        <v>119437.30853676792</v>
      </c>
      <c r="M77" s="285">
        <f t="shared" ca="1" si="13"/>
        <v>126269.86395194475</v>
      </c>
      <c r="N77" s="285"/>
      <c r="P77" s="409" t="str">
        <f t="shared" si="15"/>
        <v>02870C</v>
      </c>
      <c r="Q77" s="397" t="s">
        <v>826</v>
      </c>
      <c r="R77" s="409" t="str">
        <f t="shared" si="16"/>
        <v>Data Engineer I</v>
      </c>
      <c r="S77" s="397">
        <f t="shared" si="24"/>
        <v>65</v>
      </c>
      <c r="T77" s="394" cm="1">
        <f t="array" aca="1" ref="T77" ca="1">IF($Q77="Y",VLOOKUP($P77,INDIRECT($Q$3),T$5,0)*INDIRECT($P$2),VLOOKUP($P77,INDIRECT($Q$3),T$5,0))*$Q$4</f>
        <v>91744.800586947196</v>
      </c>
      <c r="U77" s="394" cm="1">
        <f t="array" aca="1" ref="U77" ca="1">IF($Q77="Y",VLOOKUP($P77,INDIRECT($Q$3),U$5,0)*INDIRECT($P$2),VLOOKUP($P77,INDIRECT($Q$3),U$5,0))*$Q$4</f>
        <v>96566.633851964565</v>
      </c>
      <c r="V77" s="394" cm="1">
        <f t="array" aca="1" ref="V77" ca="1">IF($Q77="Y",VLOOKUP($P77,INDIRECT($Q$3),V$5,0)*INDIRECT($P$2),VLOOKUP($P77,INDIRECT($Q$3),V$5,0))*$Q$4</f>
        <v>101619.16129610337</v>
      </c>
      <c r="W77" s="394" cm="1">
        <f t="array" aca="1" ref="W77" ca="1">IF($Q77="Y",VLOOKUP($P77,INDIRECT($Q$3),W$5,0)*INDIRECT($P$2),VLOOKUP($P77,INDIRECT($Q$3),W$5,0))*$Q$4</f>
        <v>106993.36090549603</v>
      </c>
      <c r="X77" s="394" cm="1">
        <f t="array" aca="1" ref="X77" ca="1">IF($Q77="Y",VLOOKUP($P77,INDIRECT($Q$3),X$5,0)*INDIRECT($P$2),VLOOKUP($P77,INDIRECT($Q$3),X$5,0))*$Q$4</f>
        <v>112604.75312159095</v>
      </c>
      <c r="Y77" s="394" cm="1">
        <f t="array" aca="1" ref="Y77" ca="1">IF($Q77="Y",VLOOKUP($P77,INDIRECT($Q$3),Y$5,0)*INDIRECT($P$2),VLOOKUP($P77,INDIRECT($Q$3),Y$5,0))*$Q$4</f>
        <v>119437.30853676792</v>
      </c>
      <c r="Z77" s="394" cm="1">
        <f t="array" aca="1" ref="Z77" ca="1">IF($Q77="Y",VLOOKUP($P77,INDIRECT($Q$3),Z$5,0)*INDIRECT($P$2),VLOOKUP($P77,INDIRECT($Q$3),Z$5,0))*$Q$4</f>
        <v>126269.86395194475</v>
      </c>
      <c r="AA77" s="406" t="str">
        <f t="shared" si="18"/>
        <v>02870C</v>
      </c>
      <c r="AB77" s="406" t="str">
        <f t="shared" si="19"/>
        <v>Y</v>
      </c>
      <c r="AC77" s="412" t="str">
        <f t="shared" si="20"/>
        <v>Data Engineer I</v>
      </c>
      <c r="AD77" s="406">
        <f t="shared" si="25"/>
        <v>65</v>
      </c>
      <c r="AE77" s="398" t="str">
        <f t="shared" si="22"/>
        <v>E</v>
      </c>
      <c r="AF77" s="403">
        <f t="shared" ca="1" si="23"/>
        <v>44.108999999999995</v>
      </c>
      <c r="AG77" s="403">
        <f t="shared" ca="1" si="23"/>
        <v>46.427</v>
      </c>
      <c r="AH77" s="403">
        <f t="shared" ca="1" si="23"/>
        <v>48.855999999999995</v>
      </c>
      <c r="AI77" s="403">
        <f t="shared" ca="1" si="23"/>
        <v>51.44</v>
      </c>
      <c r="AJ77" s="403">
        <f t="shared" ca="1" si="23"/>
        <v>54.137</v>
      </c>
      <c r="AK77" s="403">
        <f t="shared" ca="1" si="23"/>
        <v>57.421999999999997</v>
      </c>
      <c r="AL77" s="403">
        <f t="shared" ca="1" si="23"/>
        <v>60.707000000000001</v>
      </c>
    </row>
    <row r="78" spans="1:38" ht="15" customHeight="1">
      <c r="A78" s="259" t="s">
        <v>16</v>
      </c>
      <c r="B78" s="259" t="s">
        <v>592</v>
      </c>
      <c r="C78" s="259">
        <v>104</v>
      </c>
      <c r="D78" s="260" t="s">
        <v>600</v>
      </c>
      <c r="E78" s="265">
        <v>545</v>
      </c>
      <c r="F78" s="262">
        <v>12</v>
      </c>
      <c r="G78" s="285">
        <f t="shared" ca="1" si="13"/>
        <v>101911.91159348151</v>
      </c>
      <c r="H78" s="285">
        <f t="shared" ca="1" si="13"/>
        <v>107275.69562710171</v>
      </c>
      <c r="I78" s="285">
        <f t="shared" ca="1" si="13"/>
        <v>112921.78447708869</v>
      </c>
      <c r="J78" s="285">
        <f t="shared" ca="1" si="13"/>
        <v>118865.03688198933</v>
      </c>
      <c r="K78" s="285">
        <f t="shared" ca="1" si="13"/>
        <v>125121.09171708876</v>
      </c>
      <c r="L78" s="285">
        <f t="shared" ca="1" si="13"/>
        <v>131706.41161227904</v>
      </c>
      <c r="M78" s="285">
        <f t="shared" ca="1" si="13"/>
        <v>138638.32781615297</v>
      </c>
      <c r="N78" s="285"/>
      <c r="P78" s="409" t="str">
        <f t="shared" si="15"/>
        <v>52942C</v>
      </c>
      <c r="Q78" s="397" t="s">
        <v>826</v>
      </c>
      <c r="R78" s="409" t="str">
        <f t="shared" si="16"/>
        <v>Data Engineer II</v>
      </c>
      <c r="S78" s="397">
        <f t="shared" si="24"/>
        <v>104</v>
      </c>
      <c r="T78" s="394" cm="1">
        <f t="array" aca="1" ref="T78" ca="1">IF($Q78="Y",VLOOKUP($P78,INDIRECT($Q$3),T$5,0)*INDIRECT($P$2),VLOOKUP($P78,INDIRECT($Q$3),T$5,0))*$Q$4</f>
        <v>101911.91159348151</v>
      </c>
      <c r="U78" s="394" cm="1">
        <f t="array" aca="1" ref="U78" ca="1">IF($Q78="Y",VLOOKUP($P78,INDIRECT($Q$3),U$5,0)*INDIRECT($P$2),VLOOKUP($P78,INDIRECT($Q$3),U$5,0))*$Q$4</f>
        <v>107275.69562710171</v>
      </c>
      <c r="V78" s="394" cm="1">
        <f t="array" aca="1" ref="V78" ca="1">IF($Q78="Y",VLOOKUP($P78,INDIRECT($Q$3),V$5,0)*INDIRECT($P$2),VLOOKUP($P78,INDIRECT($Q$3),V$5,0))*$Q$4</f>
        <v>112921.78447708869</v>
      </c>
      <c r="W78" s="394" cm="1">
        <f t="array" aca="1" ref="W78" ca="1">IF($Q78="Y",VLOOKUP($P78,INDIRECT($Q$3),W$5,0)*INDIRECT($P$2),VLOOKUP($P78,INDIRECT($Q$3),W$5,0))*$Q$4</f>
        <v>118865.03688198933</v>
      </c>
      <c r="X78" s="394" cm="1">
        <f t="array" aca="1" ref="X78" ca="1">IF($Q78="Y",VLOOKUP($P78,INDIRECT($Q$3),X$5,0)*INDIRECT($P$2),VLOOKUP($P78,INDIRECT($Q$3),X$5,0))*$Q$4</f>
        <v>125121.09171708876</v>
      </c>
      <c r="Y78" s="394" cm="1">
        <f t="array" aca="1" ref="Y78" ca="1">IF($Q78="Y",VLOOKUP($P78,INDIRECT($Q$3),Y$5,0)*INDIRECT($P$2),VLOOKUP($P78,INDIRECT($Q$3),Y$5,0))*$Q$4</f>
        <v>131706.41161227904</v>
      </c>
      <c r="Z78" s="394" cm="1">
        <f t="array" aca="1" ref="Z78" ca="1">IF($Q78="Y",VLOOKUP($P78,INDIRECT($Q$3),Z$5,0)*INDIRECT($P$2),VLOOKUP($P78,INDIRECT($Q$3),Z$5,0))*$Q$4</f>
        <v>138638.32781615297</v>
      </c>
      <c r="AA78" s="406" t="str">
        <f t="shared" si="18"/>
        <v>52942C</v>
      </c>
      <c r="AB78" s="406" t="str">
        <f t="shared" si="19"/>
        <v>Y</v>
      </c>
      <c r="AC78" s="412" t="str">
        <f t="shared" si="20"/>
        <v>Data Engineer II</v>
      </c>
      <c r="AD78" s="406">
        <f t="shared" si="25"/>
        <v>104</v>
      </c>
      <c r="AE78" s="398" t="str">
        <f t="shared" si="22"/>
        <v>E</v>
      </c>
      <c r="AF78" s="403">
        <f t="shared" ca="1" si="23"/>
        <v>48.997</v>
      </c>
      <c r="AG78" s="403">
        <f t="shared" ca="1" si="23"/>
        <v>51.574999999999996</v>
      </c>
      <c r="AH78" s="403">
        <f t="shared" ca="1" si="23"/>
        <v>54.29</v>
      </c>
      <c r="AI78" s="403">
        <f t="shared" ca="1" si="23"/>
        <v>57.146999999999998</v>
      </c>
      <c r="AJ78" s="403">
        <f t="shared" ca="1" si="23"/>
        <v>60.155000000000001</v>
      </c>
      <c r="AK78" s="403">
        <f t="shared" ca="1" si="23"/>
        <v>63.320999999999998</v>
      </c>
      <c r="AL78" s="403">
        <f t="shared" ca="1" si="23"/>
        <v>66.654000000000011</v>
      </c>
    </row>
    <row r="79" spans="1:38" ht="15" customHeight="1">
      <c r="A79" s="259" t="s">
        <v>16</v>
      </c>
      <c r="B79" s="259" t="s">
        <v>719</v>
      </c>
      <c r="C79" s="259">
        <v>122</v>
      </c>
      <c r="D79" s="260" t="s">
        <v>1082</v>
      </c>
      <c r="E79" s="265">
        <v>478</v>
      </c>
      <c r="F79" s="262">
        <v>10</v>
      </c>
      <c r="G79" s="285">
        <f t="shared" ca="1" si="13"/>
        <v>85763.202814038712</v>
      </c>
      <c r="H79" s="285">
        <f t="shared" ca="1" si="13"/>
        <v>90074.483938188729</v>
      </c>
      <c r="I79" s="285">
        <f t="shared" ca="1" si="13"/>
        <v>94942.059400938728</v>
      </c>
      <c r="J79" s="285">
        <f t="shared" ca="1" si="13"/>
        <v>99813.111703304967</v>
      </c>
      <c r="K79" s="285">
        <f t="shared" ca="1" si="13"/>
        <v>104910.15858072745</v>
      </c>
      <c r="L79" s="285">
        <f t="shared" ca="1" si="13"/>
        <v>111293.63611616247</v>
      </c>
      <c r="M79" s="285">
        <f t="shared" ca="1" si="13"/>
        <v>117678.27259813622</v>
      </c>
      <c r="N79" s="285"/>
      <c r="P79" s="409" t="str">
        <f t="shared" si="15"/>
        <v>53002C</v>
      </c>
      <c r="Q79" s="397" t="s">
        <v>826</v>
      </c>
      <c r="R79" s="409" t="str">
        <f t="shared" si="16"/>
        <v>Data Scientist - Police</v>
      </c>
      <c r="S79" s="397">
        <f t="shared" si="24"/>
        <v>122</v>
      </c>
      <c r="T79" s="394" cm="1">
        <f t="array" aca="1" ref="T79" ca="1">IF($Q79="Y",VLOOKUP($P79,INDIRECT($Q$3),T$5,0)*INDIRECT($P$2),VLOOKUP($P79,INDIRECT($Q$3),T$5,0))*$Q$4</f>
        <v>85763.202814038712</v>
      </c>
      <c r="U79" s="394" cm="1">
        <f t="array" aca="1" ref="U79" ca="1">IF($Q79="Y",VLOOKUP($P79,INDIRECT($Q$3),U$5,0)*INDIRECT($P$2),VLOOKUP($P79,INDIRECT($Q$3),U$5,0))*$Q$4</f>
        <v>90074.483938188729</v>
      </c>
      <c r="V79" s="394" cm="1">
        <f t="array" aca="1" ref="V79" ca="1">IF($Q79="Y",VLOOKUP($P79,INDIRECT($Q$3),V$5,0)*INDIRECT($P$2),VLOOKUP($P79,INDIRECT($Q$3),V$5,0))*$Q$4</f>
        <v>94942.059400938728</v>
      </c>
      <c r="W79" s="394" cm="1">
        <f t="array" aca="1" ref="W79" ca="1">IF($Q79="Y",VLOOKUP($P79,INDIRECT($Q$3),W$5,0)*INDIRECT($P$2),VLOOKUP($P79,INDIRECT($Q$3),W$5,0))*$Q$4</f>
        <v>99813.111703304967</v>
      </c>
      <c r="X79" s="394" cm="1">
        <f t="array" aca="1" ref="X79" ca="1">IF($Q79="Y",VLOOKUP($P79,INDIRECT($Q$3),X$5,0)*INDIRECT($P$2),VLOOKUP($P79,INDIRECT($Q$3),X$5,0))*$Q$4</f>
        <v>104910.15858072745</v>
      </c>
      <c r="Y79" s="394" cm="1">
        <f t="array" aca="1" ref="Y79" ca="1">IF($Q79="Y",VLOOKUP($P79,INDIRECT($Q$3),Y$5,0)*INDIRECT($P$2),VLOOKUP($P79,INDIRECT($Q$3),Y$5,0))*$Q$4</f>
        <v>111293.63611616247</v>
      </c>
      <c r="Z79" s="394" cm="1">
        <f t="array" aca="1" ref="Z79" ca="1">IF($Q79="Y",VLOOKUP($P79,INDIRECT($Q$3),Z$5,0)*INDIRECT($P$2),VLOOKUP($P79,INDIRECT($Q$3),Z$5,0))*$Q$4</f>
        <v>117678.27259813622</v>
      </c>
      <c r="AA79" s="406" t="str">
        <f t="shared" si="18"/>
        <v>53002C</v>
      </c>
      <c r="AB79" s="406" t="str">
        <f t="shared" si="19"/>
        <v>Y</v>
      </c>
      <c r="AC79" s="412" t="str">
        <f t="shared" si="20"/>
        <v>Data Scientist - Police</v>
      </c>
      <c r="AD79" s="406">
        <f t="shared" si="25"/>
        <v>122</v>
      </c>
      <c r="AE79" s="398" t="str">
        <f t="shared" si="22"/>
        <v>E</v>
      </c>
      <c r="AF79" s="403">
        <f t="shared" ca="1" si="23"/>
        <v>41.232999999999997</v>
      </c>
      <c r="AG79" s="403">
        <f t="shared" ca="1" si="23"/>
        <v>43.305999999999997</v>
      </c>
      <c r="AH79" s="403">
        <f t="shared" ca="1" si="23"/>
        <v>45.646000000000001</v>
      </c>
      <c r="AI79" s="403">
        <f t="shared" ca="1" si="23"/>
        <v>47.988</v>
      </c>
      <c r="AJ79" s="403">
        <f t="shared" ca="1" si="23"/>
        <v>50.437999999999995</v>
      </c>
      <c r="AK79" s="403">
        <f t="shared" ca="1" si="23"/>
        <v>53.506999999999998</v>
      </c>
      <c r="AL79" s="403">
        <f t="shared" ca="1" si="23"/>
        <v>56.576999999999998</v>
      </c>
    </row>
    <row r="80" spans="1:38" ht="15" customHeight="1">
      <c r="A80" s="259" t="s">
        <v>16</v>
      </c>
      <c r="B80" s="259" t="s">
        <v>400</v>
      </c>
      <c r="C80" s="259">
        <v>65</v>
      </c>
      <c r="D80" s="260" t="s">
        <v>548</v>
      </c>
      <c r="E80" s="265">
        <v>508</v>
      </c>
      <c r="F80" s="262">
        <v>11</v>
      </c>
      <c r="G80" s="285">
        <f t="shared" ca="1" si="13"/>
        <v>91744.800586947196</v>
      </c>
      <c r="H80" s="285">
        <f t="shared" ca="1" si="13"/>
        <v>96566.633851964565</v>
      </c>
      <c r="I80" s="285">
        <f t="shared" ca="1" si="13"/>
        <v>101619.16129610337</v>
      </c>
      <c r="J80" s="285">
        <f t="shared" ca="1" si="13"/>
        <v>106993.36090549603</v>
      </c>
      <c r="K80" s="285">
        <f t="shared" ca="1" si="13"/>
        <v>112604.75312159095</v>
      </c>
      <c r="L80" s="285">
        <f t="shared" ca="1" si="13"/>
        <v>119437.30853676792</v>
      </c>
      <c r="M80" s="285">
        <f t="shared" ca="1" si="13"/>
        <v>126269.86395194475</v>
      </c>
      <c r="N80" s="285"/>
      <c r="P80" s="409" t="str">
        <f t="shared" si="15"/>
        <v>02945C</v>
      </c>
      <c r="Q80" s="397" t="s">
        <v>826</v>
      </c>
      <c r="R80" s="409" t="str">
        <f t="shared" si="16"/>
        <v>Data Scientist I</v>
      </c>
      <c r="S80" s="397">
        <f t="shared" si="24"/>
        <v>65</v>
      </c>
      <c r="T80" s="394" cm="1">
        <f t="array" aca="1" ref="T80" ca="1">IF($Q80="Y",VLOOKUP($P80,INDIRECT($Q$3),T$5,0)*INDIRECT($P$2),VLOOKUP($P80,INDIRECT($Q$3),T$5,0))*$Q$4</f>
        <v>91744.800586947196</v>
      </c>
      <c r="U80" s="394" cm="1">
        <f t="array" aca="1" ref="U80" ca="1">IF($Q80="Y",VLOOKUP($P80,INDIRECT($Q$3),U$5,0)*INDIRECT($P$2),VLOOKUP($P80,INDIRECT($Q$3),U$5,0))*$Q$4</f>
        <v>96566.633851964565</v>
      </c>
      <c r="V80" s="394" cm="1">
        <f t="array" aca="1" ref="V80" ca="1">IF($Q80="Y",VLOOKUP($P80,INDIRECT($Q$3),V$5,0)*INDIRECT($P$2),VLOOKUP($P80,INDIRECT($Q$3),V$5,0))*$Q$4</f>
        <v>101619.16129610337</v>
      </c>
      <c r="W80" s="394" cm="1">
        <f t="array" aca="1" ref="W80" ca="1">IF($Q80="Y",VLOOKUP($P80,INDIRECT($Q$3),W$5,0)*INDIRECT($P$2),VLOOKUP($P80,INDIRECT($Q$3),W$5,0))*$Q$4</f>
        <v>106993.36090549603</v>
      </c>
      <c r="X80" s="394" cm="1">
        <f t="array" aca="1" ref="X80" ca="1">IF($Q80="Y",VLOOKUP($P80,INDIRECT($Q$3),X$5,0)*INDIRECT($P$2),VLOOKUP($P80,INDIRECT($Q$3),X$5,0))*$Q$4</f>
        <v>112604.75312159095</v>
      </c>
      <c r="Y80" s="394" cm="1">
        <f t="array" aca="1" ref="Y80" ca="1">IF($Q80="Y",VLOOKUP($P80,INDIRECT($Q$3),Y$5,0)*INDIRECT($P$2),VLOOKUP($P80,INDIRECT($Q$3),Y$5,0))*$Q$4</f>
        <v>119437.30853676792</v>
      </c>
      <c r="Z80" s="394" cm="1">
        <f t="array" aca="1" ref="Z80" ca="1">IF($Q80="Y",VLOOKUP($P80,INDIRECT($Q$3),Z$5,0)*INDIRECT($P$2),VLOOKUP($P80,INDIRECT($Q$3),Z$5,0))*$Q$4</f>
        <v>126269.86395194475</v>
      </c>
      <c r="AA80" s="406" t="str">
        <f t="shared" si="18"/>
        <v>02945C</v>
      </c>
      <c r="AB80" s="406" t="str">
        <f t="shared" si="19"/>
        <v>Y</v>
      </c>
      <c r="AC80" s="412" t="str">
        <f t="shared" si="20"/>
        <v>Data Scientist I</v>
      </c>
      <c r="AD80" s="406">
        <f t="shared" si="25"/>
        <v>65</v>
      </c>
      <c r="AE80" s="398" t="str">
        <f t="shared" si="22"/>
        <v>E</v>
      </c>
      <c r="AF80" s="403">
        <f t="shared" ca="1" si="23"/>
        <v>44.108999999999995</v>
      </c>
      <c r="AG80" s="403">
        <f t="shared" ca="1" si="23"/>
        <v>46.427</v>
      </c>
      <c r="AH80" s="403">
        <f t="shared" ca="1" si="23"/>
        <v>48.855999999999995</v>
      </c>
      <c r="AI80" s="403">
        <f t="shared" ca="1" si="23"/>
        <v>51.44</v>
      </c>
      <c r="AJ80" s="403">
        <f t="shared" ca="1" si="23"/>
        <v>54.137</v>
      </c>
      <c r="AK80" s="403">
        <f t="shared" ca="1" si="23"/>
        <v>57.421999999999997</v>
      </c>
      <c r="AL80" s="403">
        <f t="shared" ca="1" si="23"/>
        <v>60.707000000000001</v>
      </c>
    </row>
    <row r="81" spans="1:39" ht="15" customHeight="1">
      <c r="A81" s="259" t="s">
        <v>16</v>
      </c>
      <c r="B81" s="259" t="s">
        <v>655</v>
      </c>
      <c r="C81" s="259">
        <v>104</v>
      </c>
      <c r="D81" s="260" t="s">
        <v>549</v>
      </c>
      <c r="E81" s="265">
        <v>545</v>
      </c>
      <c r="F81" s="262">
        <v>12</v>
      </c>
      <c r="G81" s="285">
        <f t="shared" ca="1" si="13"/>
        <v>101911.91159348151</v>
      </c>
      <c r="H81" s="285">
        <f t="shared" ca="1" si="13"/>
        <v>107275.69562710171</v>
      </c>
      <c r="I81" s="285">
        <f t="shared" ca="1" si="13"/>
        <v>112921.78447708869</v>
      </c>
      <c r="J81" s="285">
        <f t="shared" ca="1" si="13"/>
        <v>118865.03688198933</v>
      </c>
      <c r="K81" s="285">
        <f t="shared" ca="1" si="13"/>
        <v>125121.09171708876</v>
      </c>
      <c r="L81" s="285">
        <f t="shared" ca="1" si="13"/>
        <v>131706.41161227904</v>
      </c>
      <c r="M81" s="285">
        <f t="shared" ca="1" si="13"/>
        <v>138638.32781615297</v>
      </c>
      <c r="N81" s="285"/>
      <c r="P81" s="409" t="str">
        <f t="shared" si="15"/>
        <v>52940C</v>
      </c>
      <c r="Q81" s="397" t="s">
        <v>826</v>
      </c>
      <c r="R81" s="409" t="str">
        <f t="shared" si="16"/>
        <v>Data Scientist II</v>
      </c>
      <c r="S81" s="397">
        <f t="shared" si="24"/>
        <v>104</v>
      </c>
      <c r="T81" s="394" cm="1">
        <f t="array" aca="1" ref="T81" ca="1">IF($Q81="Y",VLOOKUP($P81,INDIRECT($Q$3),T$5,0)*INDIRECT($P$2),VLOOKUP($P81,INDIRECT($Q$3),T$5,0))*$Q$4</f>
        <v>101911.91159348151</v>
      </c>
      <c r="U81" s="394" cm="1">
        <f t="array" aca="1" ref="U81" ca="1">IF($Q81="Y",VLOOKUP($P81,INDIRECT($Q$3),U$5,0)*INDIRECT($P$2),VLOOKUP($P81,INDIRECT($Q$3),U$5,0))*$Q$4</f>
        <v>107275.69562710171</v>
      </c>
      <c r="V81" s="394" cm="1">
        <f t="array" aca="1" ref="V81" ca="1">IF($Q81="Y",VLOOKUP($P81,INDIRECT($Q$3),V$5,0)*INDIRECT($P$2),VLOOKUP($P81,INDIRECT($Q$3),V$5,0))*$Q$4</f>
        <v>112921.78447708869</v>
      </c>
      <c r="W81" s="394" cm="1">
        <f t="array" aca="1" ref="W81" ca="1">IF($Q81="Y",VLOOKUP($P81,INDIRECT($Q$3),W$5,0)*INDIRECT($P$2),VLOOKUP($P81,INDIRECT($Q$3),W$5,0))*$Q$4</f>
        <v>118865.03688198933</v>
      </c>
      <c r="X81" s="394" cm="1">
        <f t="array" aca="1" ref="X81" ca="1">IF($Q81="Y",VLOOKUP($P81,INDIRECT($Q$3),X$5,0)*INDIRECT($P$2),VLOOKUP($P81,INDIRECT($Q$3),X$5,0))*$Q$4</f>
        <v>125121.09171708876</v>
      </c>
      <c r="Y81" s="394" cm="1">
        <f t="array" aca="1" ref="Y81" ca="1">IF($Q81="Y",VLOOKUP($P81,INDIRECT($Q$3),Y$5,0)*INDIRECT($P$2),VLOOKUP($P81,INDIRECT($Q$3),Y$5,0))*$Q$4</f>
        <v>131706.41161227904</v>
      </c>
      <c r="Z81" s="394" cm="1">
        <f t="array" aca="1" ref="Z81" ca="1">IF($Q81="Y",VLOOKUP($P81,INDIRECT($Q$3),Z$5,0)*INDIRECT($P$2),VLOOKUP($P81,INDIRECT($Q$3),Z$5,0))*$Q$4</f>
        <v>138638.32781615297</v>
      </c>
      <c r="AA81" s="406" t="str">
        <f t="shared" si="18"/>
        <v>52940C</v>
      </c>
      <c r="AB81" s="406" t="str">
        <f t="shared" si="19"/>
        <v>Y</v>
      </c>
      <c r="AC81" s="412" t="str">
        <f t="shared" si="20"/>
        <v>Data Scientist II</v>
      </c>
      <c r="AD81" s="406">
        <f t="shared" si="25"/>
        <v>104</v>
      </c>
      <c r="AE81" s="398" t="str">
        <f t="shared" si="22"/>
        <v>E</v>
      </c>
      <c r="AF81" s="403">
        <f t="shared" ca="1" si="23"/>
        <v>48.997</v>
      </c>
      <c r="AG81" s="403">
        <f t="shared" ca="1" si="23"/>
        <v>51.574999999999996</v>
      </c>
      <c r="AH81" s="403">
        <f t="shared" ca="1" si="23"/>
        <v>54.29</v>
      </c>
      <c r="AI81" s="403">
        <f t="shared" ca="1" si="23"/>
        <v>57.146999999999998</v>
      </c>
      <c r="AJ81" s="403">
        <f t="shared" ca="1" si="23"/>
        <v>60.155000000000001</v>
      </c>
      <c r="AK81" s="403">
        <f t="shared" ca="1" si="23"/>
        <v>63.320999999999998</v>
      </c>
      <c r="AL81" s="403">
        <f t="shared" ca="1" si="23"/>
        <v>66.654000000000011</v>
      </c>
    </row>
    <row r="82" spans="1:39" ht="15" customHeight="1">
      <c r="A82" s="259" t="s">
        <v>16</v>
      </c>
      <c r="B82" s="259" t="s">
        <v>1001</v>
      </c>
      <c r="C82" s="259">
        <v>65</v>
      </c>
      <c r="D82" s="260" t="s">
        <v>1002</v>
      </c>
      <c r="E82" s="265">
        <v>508</v>
      </c>
      <c r="F82" s="262">
        <v>11</v>
      </c>
      <c r="G82" s="285">
        <f t="shared" ca="1" si="13"/>
        <v>91744.800586947196</v>
      </c>
      <c r="H82" s="285">
        <f t="shared" ca="1" si="13"/>
        <v>96566.633851964565</v>
      </c>
      <c r="I82" s="285">
        <f t="shared" ca="1" si="13"/>
        <v>101619.16129610337</v>
      </c>
      <c r="J82" s="285">
        <f t="shared" ca="1" si="13"/>
        <v>106993.36090549603</v>
      </c>
      <c r="K82" s="285">
        <f t="shared" ca="1" si="13"/>
        <v>112604.75312159095</v>
      </c>
      <c r="L82" s="285">
        <f t="shared" ca="1" si="13"/>
        <v>119437.30853676792</v>
      </c>
      <c r="M82" s="285">
        <f t="shared" ca="1" si="13"/>
        <v>126269.86395194475</v>
      </c>
      <c r="N82" s="9"/>
      <c r="P82" s="409" t="str">
        <f t="shared" si="15"/>
        <v>53084C</v>
      </c>
      <c r="Q82" s="397" t="s">
        <v>826</v>
      </c>
      <c r="R82" s="409" t="str">
        <f t="shared" si="16"/>
        <v>Database Engineer II</v>
      </c>
      <c r="S82" s="397">
        <f t="shared" si="24"/>
        <v>65</v>
      </c>
      <c r="T82" s="394" cm="1">
        <f t="array" aca="1" ref="T82" ca="1">IF($Q82="Y",VLOOKUP($P82,INDIRECT($Q$3),T$5,0)*INDIRECT($P$2),VLOOKUP($P82,INDIRECT($Q$3),T$5,0))*$Q$4</f>
        <v>91744.800586947196</v>
      </c>
      <c r="U82" s="394" cm="1">
        <f t="array" aca="1" ref="U82" ca="1">IF($Q82="Y",VLOOKUP($P82,INDIRECT($Q$3),U$5,0)*INDIRECT($P$2),VLOOKUP($P82,INDIRECT($Q$3),U$5,0))*$Q$4</f>
        <v>96566.633851964565</v>
      </c>
      <c r="V82" s="394" cm="1">
        <f t="array" aca="1" ref="V82" ca="1">IF($Q82="Y",VLOOKUP($P82,INDIRECT($Q$3),V$5,0)*INDIRECT($P$2),VLOOKUP($P82,INDIRECT($Q$3),V$5,0))*$Q$4</f>
        <v>101619.16129610337</v>
      </c>
      <c r="W82" s="394" cm="1">
        <f t="array" aca="1" ref="W82" ca="1">IF($Q82="Y",VLOOKUP($P82,INDIRECT($Q$3),W$5,0)*INDIRECT($P$2),VLOOKUP($P82,INDIRECT($Q$3),W$5,0))*$Q$4</f>
        <v>106993.36090549603</v>
      </c>
      <c r="X82" s="394" cm="1">
        <f t="array" aca="1" ref="X82" ca="1">IF($Q82="Y",VLOOKUP($P82,INDIRECT($Q$3),X$5,0)*INDIRECT($P$2),VLOOKUP($P82,INDIRECT($Q$3),X$5,0))*$Q$4</f>
        <v>112604.75312159095</v>
      </c>
      <c r="Y82" s="394" cm="1">
        <f t="array" aca="1" ref="Y82" ca="1">IF($Q82="Y",VLOOKUP($P82,INDIRECT($Q$3),Y$5,0)*INDIRECT($P$2),VLOOKUP($P82,INDIRECT($Q$3),Y$5,0))*$Q$4</f>
        <v>119437.30853676792</v>
      </c>
      <c r="Z82" s="394" cm="1">
        <f t="array" aca="1" ref="Z82" ca="1">IF($Q82="Y",VLOOKUP($P82,INDIRECT($Q$3),Z$5,0)*INDIRECT($P$2),VLOOKUP($P82,INDIRECT($Q$3),Z$5,0))*$Q$4</f>
        <v>126269.86395194475</v>
      </c>
      <c r="AA82" s="406" t="str">
        <f t="shared" si="18"/>
        <v>53084C</v>
      </c>
      <c r="AB82" s="406" t="str">
        <f t="shared" si="19"/>
        <v>Y</v>
      </c>
      <c r="AC82" s="412" t="str">
        <f t="shared" si="20"/>
        <v>Database Engineer II</v>
      </c>
      <c r="AD82" s="406">
        <f t="shared" si="25"/>
        <v>65</v>
      </c>
      <c r="AE82" s="398" t="str">
        <f t="shared" si="22"/>
        <v>E</v>
      </c>
      <c r="AF82" s="403">
        <f t="shared" ca="1" si="23"/>
        <v>44.108999999999995</v>
      </c>
      <c r="AG82" s="403">
        <f t="shared" ca="1" si="23"/>
        <v>46.427</v>
      </c>
      <c r="AH82" s="403">
        <f t="shared" ca="1" si="23"/>
        <v>48.855999999999995</v>
      </c>
      <c r="AI82" s="403">
        <f t="shared" ca="1" si="23"/>
        <v>51.44</v>
      </c>
      <c r="AJ82" s="403">
        <f t="shared" ca="1" si="23"/>
        <v>54.137</v>
      </c>
      <c r="AK82" s="403">
        <f t="shared" ca="1" si="23"/>
        <v>57.421999999999997</v>
      </c>
      <c r="AL82" s="403">
        <f t="shared" ca="1" si="23"/>
        <v>60.707000000000001</v>
      </c>
    </row>
    <row r="83" spans="1:39" ht="15" customHeight="1">
      <c r="A83" s="259" t="s">
        <v>16</v>
      </c>
      <c r="B83" s="259" t="s">
        <v>993</v>
      </c>
      <c r="C83" s="259" t="s">
        <v>235</v>
      </c>
      <c r="D83" s="260" t="s">
        <v>994</v>
      </c>
      <c r="E83" s="265">
        <v>455</v>
      </c>
      <c r="F83" s="262">
        <v>10</v>
      </c>
      <c r="G83" s="285">
        <f t="shared" si="13"/>
        <v>85762.997998741732</v>
      </c>
      <c r="H83" s="285">
        <f t="shared" si="13"/>
        <v>90074.704698659552</v>
      </c>
      <c r="I83" s="285">
        <f t="shared" si="13"/>
        <v>94942.45852</v>
      </c>
      <c r="J83" s="285">
        <f t="shared" si="13"/>
        <v>99812.598428617086</v>
      </c>
      <c r="K83" s="285">
        <f t="shared" si="13"/>
        <v>104910.61486582208</v>
      </c>
      <c r="L83" s="285">
        <f t="shared" si="13"/>
        <v>111295.0748</v>
      </c>
      <c r="M83" s="285">
        <f t="shared" si="13"/>
        <v>117677.73235787662</v>
      </c>
      <c r="N83" s="9"/>
      <c r="P83" s="409" t="str">
        <f t="shared" si="15"/>
        <v>01545C</v>
      </c>
      <c r="Q83" s="397" t="s">
        <v>826</v>
      </c>
      <c r="R83" s="409" t="str">
        <f t="shared" si="16"/>
        <v>Debt Manager - Non Supervisory</v>
      </c>
      <c r="S83" s="397" t="str">
        <f t="shared" si="24"/>
        <v>51</v>
      </c>
      <c r="T83" s="797">
        <v>85762.997998741732</v>
      </c>
      <c r="U83" s="797">
        <v>90074.704698659552</v>
      </c>
      <c r="V83" s="797">
        <v>94942.45852</v>
      </c>
      <c r="W83" s="797">
        <v>99812.598428617086</v>
      </c>
      <c r="X83" s="797">
        <v>104910.61486582208</v>
      </c>
      <c r="Y83" s="797">
        <v>111295.0748</v>
      </c>
      <c r="Z83" s="797">
        <v>117677.73235787662</v>
      </c>
      <c r="AA83" s="406" t="str">
        <f t="shared" si="18"/>
        <v>01545C</v>
      </c>
      <c r="AB83" s="406" t="str">
        <f t="shared" si="19"/>
        <v>Y</v>
      </c>
      <c r="AC83" s="412" t="str">
        <f t="shared" si="20"/>
        <v>Debt Manager - Non Supervisory</v>
      </c>
      <c r="AD83" s="406" t="str">
        <f t="shared" si="25"/>
        <v>51</v>
      </c>
      <c r="AE83" s="398" t="str">
        <f t="shared" si="22"/>
        <v>E</v>
      </c>
      <c r="AF83" s="403">
        <f t="shared" si="23"/>
        <v>41.232999999999997</v>
      </c>
      <c r="AG83" s="403">
        <f t="shared" si="23"/>
        <v>43.305999999999997</v>
      </c>
      <c r="AH83" s="403">
        <f t="shared" si="23"/>
        <v>45.646000000000001</v>
      </c>
      <c r="AI83" s="403">
        <f t="shared" si="23"/>
        <v>47.986999999999995</v>
      </c>
      <c r="AJ83" s="403">
        <f t="shared" si="23"/>
        <v>50.437999999999995</v>
      </c>
      <c r="AK83" s="403">
        <f t="shared" si="23"/>
        <v>53.507999999999996</v>
      </c>
      <c r="AL83" s="403">
        <f t="shared" si="23"/>
        <v>56.576000000000001</v>
      </c>
    </row>
    <row r="84" spans="1:39" ht="15" customHeight="1">
      <c r="A84" s="259" t="s">
        <v>16</v>
      </c>
      <c r="B84" s="259" t="s">
        <v>487</v>
      </c>
      <c r="C84" s="259">
        <v>58</v>
      </c>
      <c r="D84" s="260" t="s">
        <v>486</v>
      </c>
      <c r="E84" s="265">
        <v>488</v>
      </c>
      <c r="F84" s="262">
        <v>10</v>
      </c>
      <c r="G84" s="285">
        <f t="shared" ca="1" si="13"/>
        <v>90445.115070770058</v>
      </c>
      <c r="H84" s="285">
        <f t="shared" ca="1" si="13"/>
        <v>95497.642514908832</v>
      </c>
      <c r="I84" s="285">
        <f t="shared" ca="1" si="13"/>
        <v>100273.98678685998</v>
      </c>
      <c r="J84" s="285">
        <f t="shared" ca="1" si="13"/>
        <v>105281.02523793257</v>
      </c>
      <c r="K84" s="285">
        <f t="shared" ca="1" si="13"/>
        <v>110567.49607498325</v>
      </c>
      <c r="L84" s="285">
        <f t="shared" ca="1" si="13"/>
        <v>117108.67183117878</v>
      </c>
      <c r="M84" s="285">
        <f t="shared" ca="1" si="13"/>
        <v>123649.84758737423</v>
      </c>
      <c r="N84" s="285"/>
      <c r="P84" s="409" t="str">
        <f t="shared" si="15"/>
        <v>03033C</v>
      </c>
      <c r="Q84" s="397" t="s">
        <v>826</v>
      </c>
      <c r="R84" s="409" t="str">
        <f t="shared" si="16"/>
        <v>Development Contracts Administrator</v>
      </c>
      <c r="S84" s="397">
        <f t="shared" si="24"/>
        <v>58</v>
      </c>
      <c r="T84" s="394" cm="1">
        <f t="array" aca="1" ref="T84" ca="1">IF($Q84="Y",VLOOKUP($P84,INDIRECT($Q$3),T$5,0)*INDIRECT($P$2),VLOOKUP($P84,INDIRECT($Q$3),T$5,0))*$Q$4</f>
        <v>90445.115070770058</v>
      </c>
      <c r="U84" s="394" cm="1">
        <f t="array" aca="1" ref="U84" ca="1">IF($Q84="Y",VLOOKUP($P84,INDIRECT($Q$3),U$5,0)*INDIRECT($P$2),VLOOKUP($P84,INDIRECT($Q$3),U$5,0))*$Q$4</f>
        <v>95497.642514908832</v>
      </c>
      <c r="V84" s="394" cm="1">
        <f t="array" aca="1" ref="V84" ca="1">IF($Q84="Y",VLOOKUP($P84,INDIRECT($Q$3),V$5,0)*INDIRECT($P$2),VLOOKUP($P84,INDIRECT($Q$3),V$5,0))*$Q$4</f>
        <v>100273.98678685998</v>
      </c>
      <c r="W84" s="394" cm="1">
        <f t="array" aca="1" ref="W84" ca="1">IF($Q84="Y",VLOOKUP($P84,INDIRECT($Q$3),W$5,0)*INDIRECT($P$2),VLOOKUP($P84,INDIRECT($Q$3),W$5,0))*$Q$4</f>
        <v>105281.02523793257</v>
      </c>
      <c r="X84" s="394" cm="1">
        <f t="array" aca="1" ref="X84" ca="1">IF($Q84="Y",VLOOKUP($P84,INDIRECT($Q$3),X$5,0)*INDIRECT($P$2),VLOOKUP($P84,INDIRECT($Q$3),X$5,0))*$Q$4</f>
        <v>110567.49607498325</v>
      </c>
      <c r="Y84" s="394" cm="1">
        <f t="array" aca="1" ref="Y84" ca="1">IF($Q84="Y",VLOOKUP($P84,INDIRECT($Q$3),Y$5,0)*INDIRECT($P$2),VLOOKUP($P84,INDIRECT($Q$3),Y$5,0))*$Q$4</f>
        <v>117108.67183117878</v>
      </c>
      <c r="Z84" s="394" cm="1">
        <f t="array" aca="1" ref="Z84" ca="1">IF($Q84="Y",VLOOKUP($P84,INDIRECT($Q$3),Z$5,0)*INDIRECT($P$2),VLOOKUP($P84,INDIRECT($Q$3),Z$5,0))*$Q$4</f>
        <v>123649.84758737423</v>
      </c>
      <c r="AA84" s="406" t="str">
        <f t="shared" si="18"/>
        <v>03033C</v>
      </c>
      <c r="AB84" s="406" t="str">
        <f t="shared" si="19"/>
        <v>Y</v>
      </c>
      <c r="AC84" s="412" t="str">
        <f t="shared" si="20"/>
        <v>Development Contracts Administrator</v>
      </c>
      <c r="AD84" s="406">
        <f t="shared" si="25"/>
        <v>58</v>
      </c>
      <c r="AE84" s="398" t="str">
        <f t="shared" si="22"/>
        <v>E</v>
      </c>
      <c r="AF84" s="403">
        <f t="shared" ca="1" si="23"/>
        <v>43.483999999999995</v>
      </c>
      <c r="AG84" s="403">
        <f t="shared" ca="1" si="23"/>
        <v>45.912999999999997</v>
      </c>
      <c r="AH84" s="403">
        <f t="shared" ca="1" si="23"/>
        <v>48.208999999999996</v>
      </c>
      <c r="AI84" s="403">
        <f t="shared" ca="1" si="23"/>
        <v>50.616</v>
      </c>
      <c r="AJ84" s="403">
        <f t="shared" ca="1" si="23"/>
        <v>53.157999999999994</v>
      </c>
      <c r="AK84" s="403">
        <f t="shared" ca="1" si="23"/>
        <v>56.302999999999997</v>
      </c>
      <c r="AL84" s="403">
        <f t="shared" ca="1" si="23"/>
        <v>59.448</v>
      </c>
    </row>
    <row r="85" spans="1:39" ht="15" customHeight="1">
      <c r="A85" s="259" t="s">
        <v>16</v>
      </c>
      <c r="B85" s="259" t="s">
        <v>71</v>
      </c>
      <c r="C85" s="259">
        <v>51</v>
      </c>
      <c r="D85" s="260" t="s">
        <v>72</v>
      </c>
      <c r="E85" s="265">
        <v>480</v>
      </c>
      <c r="F85" s="262">
        <v>10</v>
      </c>
      <c r="G85" s="285">
        <f t="shared" si="13"/>
        <v>85762.997998741732</v>
      </c>
      <c r="H85" s="285">
        <f t="shared" si="13"/>
        <v>90074.704698659552</v>
      </c>
      <c r="I85" s="285">
        <f t="shared" si="13"/>
        <v>94942.45852</v>
      </c>
      <c r="J85" s="285">
        <f t="shared" si="13"/>
        <v>99812.598428617086</v>
      </c>
      <c r="K85" s="285">
        <f t="shared" si="13"/>
        <v>104910.61486582208</v>
      </c>
      <c r="L85" s="285">
        <f t="shared" si="13"/>
        <v>111295.0748</v>
      </c>
      <c r="M85" s="285">
        <f t="shared" si="13"/>
        <v>117677.73235787662</v>
      </c>
      <c r="N85" s="285"/>
      <c r="P85" s="409" t="str">
        <f t="shared" si="15"/>
        <v>52265C</v>
      </c>
      <c r="Q85" s="397" t="s">
        <v>826</v>
      </c>
      <c r="R85" s="409" t="str">
        <f t="shared" si="16"/>
        <v>Development Finance Analyst</v>
      </c>
      <c r="S85" s="397">
        <f t="shared" si="24"/>
        <v>51</v>
      </c>
      <c r="T85" s="797">
        <v>85762.997998741732</v>
      </c>
      <c r="U85" s="797">
        <v>90074.704698659552</v>
      </c>
      <c r="V85" s="797">
        <v>94942.45852</v>
      </c>
      <c r="W85" s="797">
        <v>99812.598428617086</v>
      </c>
      <c r="X85" s="797">
        <v>104910.61486582208</v>
      </c>
      <c r="Y85" s="797">
        <v>111295.0748</v>
      </c>
      <c r="Z85" s="797">
        <v>117677.73235787662</v>
      </c>
      <c r="AA85" s="406" t="str">
        <f t="shared" si="18"/>
        <v>52265C</v>
      </c>
      <c r="AB85" s="406" t="str">
        <f t="shared" si="19"/>
        <v>Y</v>
      </c>
      <c r="AC85" s="412" t="str">
        <f t="shared" si="20"/>
        <v>Development Finance Analyst</v>
      </c>
      <c r="AD85" s="406">
        <f t="shared" si="25"/>
        <v>51</v>
      </c>
      <c r="AE85" s="398" t="str">
        <f t="shared" si="22"/>
        <v>E</v>
      </c>
      <c r="AF85" s="403">
        <f t="shared" si="23"/>
        <v>41.232999999999997</v>
      </c>
      <c r="AG85" s="403">
        <f t="shared" si="23"/>
        <v>43.305999999999997</v>
      </c>
      <c r="AH85" s="403">
        <f t="shared" si="23"/>
        <v>45.646000000000001</v>
      </c>
      <c r="AI85" s="403">
        <f t="shared" si="23"/>
        <v>47.986999999999995</v>
      </c>
      <c r="AJ85" s="403">
        <f t="shared" si="23"/>
        <v>50.437999999999995</v>
      </c>
      <c r="AK85" s="463">
        <f t="shared" si="23"/>
        <v>53.507999999999996</v>
      </c>
      <c r="AL85" s="403">
        <f t="shared" si="23"/>
        <v>56.576000000000001</v>
      </c>
    </row>
    <row r="86" spans="1:39" s="763" customFormat="1" ht="15" customHeight="1">
      <c r="A86" s="256" t="s">
        <v>16</v>
      </c>
      <c r="B86" s="256" t="s">
        <v>73</v>
      </c>
      <c r="C86" s="256">
        <v>98</v>
      </c>
      <c r="D86" s="276" t="s">
        <v>74</v>
      </c>
      <c r="E86" s="277">
        <v>523</v>
      </c>
      <c r="F86" s="278">
        <v>11</v>
      </c>
      <c r="G86" s="380">
        <f t="shared" ca="1" si="13"/>
        <v>93756.999696803075</v>
      </c>
      <c r="H86" s="380">
        <f t="shared" ca="1" si="13"/>
        <v>98691.743141038271</v>
      </c>
      <c r="I86" s="380">
        <f t="shared" ca="1" si="13"/>
        <v>103885.79983946118</v>
      </c>
      <c r="J86" s="380">
        <f t="shared" ca="1" si="13"/>
        <v>109353.2258909292</v>
      </c>
      <c r="K86" s="380">
        <f t="shared" ca="1" si="13"/>
        <v>115108.08389272743</v>
      </c>
      <c r="L86" s="380">
        <f t="shared" ca="1" si="13"/>
        <v>121353.06922869748</v>
      </c>
      <c r="M86" s="380">
        <f t="shared" ca="1" si="13"/>
        <v>127598.05456466746</v>
      </c>
      <c r="N86" s="380" t="s">
        <v>633</v>
      </c>
      <c r="O86" s="441"/>
      <c r="P86" s="451" t="str">
        <f t="shared" si="15"/>
        <v>52890C</v>
      </c>
      <c r="Q86" s="452" t="s">
        <v>826</v>
      </c>
      <c r="R86" s="451" t="str">
        <f t="shared" si="16"/>
        <v>Development Finance Specialist</v>
      </c>
      <c r="S86" s="452">
        <f t="shared" si="24"/>
        <v>98</v>
      </c>
      <c r="T86" s="394" cm="1">
        <f t="array" aca="1" ref="T86" ca="1">IF($Q86="Y",VLOOKUP($P86,INDIRECT($Q$3),T$5,0)*INDIRECT($P$2),VLOOKUP($P86,INDIRECT($Q$3),T$5,0))*$Q$4</f>
        <v>93756.999696803075</v>
      </c>
      <c r="U86" s="394" cm="1">
        <f t="array" aca="1" ref="U86" ca="1">IF($Q86="Y",VLOOKUP($P86,INDIRECT($Q$3),U$5,0)*INDIRECT($P$2),VLOOKUP($P86,INDIRECT($Q$3),U$5,0))*$Q$4</f>
        <v>98691.743141038271</v>
      </c>
      <c r="V86" s="394" cm="1">
        <f t="array" aca="1" ref="V86" ca="1">IF($Q86="Y",VLOOKUP($P86,INDIRECT($Q$3),V$5,0)*INDIRECT($P$2),VLOOKUP($P86,INDIRECT($Q$3),V$5,0))*$Q$4</f>
        <v>103885.79983946118</v>
      </c>
      <c r="W86" s="394" cm="1">
        <f t="array" aca="1" ref="W86" ca="1">IF($Q86="Y",VLOOKUP($P86,INDIRECT($Q$3),W$5,0)*INDIRECT($P$2),VLOOKUP($P86,INDIRECT($Q$3),W$5,0))*$Q$4</f>
        <v>109353.2258909292</v>
      </c>
      <c r="X86" s="394" cm="1">
        <f t="array" aca="1" ref="X86" ca="1">IF($Q86="Y",VLOOKUP($P86,INDIRECT($Q$3),X$5,0)*INDIRECT($P$2),VLOOKUP($P86,INDIRECT($Q$3),X$5,0))*$Q$4</f>
        <v>115108.08389272743</v>
      </c>
      <c r="Y86" s="394" cm="1">
        <f t="array" aca="1" ref="Y86" ca="1">IF($Q86="Y",VLOOKUP($P86,INDIRECT($Q$3),Y$5,0)*INDIRECT($P$2),VLOOKUP($P86,INDIRECT($Q$3),Y$5,0))*$Q$4</f>
        <v>121353.06922869748</v>
      </c>
      <c r="Z86" s="394" cm="1">
        <f t="array" aca="1" ref="Z86" ca="1">IF($Q86="Y",VLOOKUP($P86,INDIRECT($Q$3),Z$5,0)*INDIRECT($P$2),VLOOKUP($P86,INDIRECT($Q$3),Z$5,0))*$Q$4</f>
        <v>127598.05456466746</v>
      </c>
      <c r="AA86" s="452" t="str">
        <f t="shared" si="18"/>
        <v>52890C</v>
      </c>
      <c r="AB86" s="452" t="str">
        <f t="shared" si="19"/>
        <v>Y</v>
      </c>
      <c r="AC86" s="454" t="str">
        <f t="shared" si="20"/>
        <v>Development Finance Specialist</v>
      </c>
      <c r="AD86" s="452">
        <f t="shared" si="25"/>
        <v>98</v>
      </c>
      <c r="AE86" s="455" t="str">
        <f t="shared" si="22"/>
        <v>E</v>
      </c>
      <c r="AF86" s="453">
        <f t="shared" ca="1" si="23"/>
        <v>45.076000000000001</v>
      </c>
      <c r="AG86" s="453">
        <f t="shared" ca="1" si="23"/>
        <v>47.448</v>
      </c>
      <c r="AH86" s="453">
        <f t="shared" ca="1" si="23"/>
        <v>49.945999999999998</v>
      </c>
      <c r="AI86" s="453">
        <f t="shared" ca="1" si="23"/>
        <v>52.573999999999998</v>
      </c>
      <c r="AJ86" s="453">
        <f t="shared" ca="1" si="23"/>
        <v>55.341000000000001</v>
      </c>
      <c r="AK86" s="453">
        <f t="shared" ca="1" si="23"/>
        <v>58.342999999999996</v>
      </c>
      <c r="AL86" s="453">
        <f t="shared" ca="1" si="23"/>
        <v>61.345999999999997</v>
      </c>
      <c r="AM86" s="441"/>
    </row>
    <row r="87" spans="1:39" ht="15" customHeight="1">
      <c r="A87" s="259" t="s">
        <v>16</v>
      </c>
      <c r="B87" s="259" t="s">
        <v>75</v>
      </c>
      <c r="C87" s="259">
        <v>65</v>
      </c>
      <c r="D87" s="260" t="s">
        <v>76</v>
      </c>
      <c r="E87" s="265">
        <v>500</v>
      </c>
      <c r="F87" s="262">
        <v>11</v>
      </c>
      <c r="G87" s="285">
        <f t="shared" ca="1" si="13"/>
        <v>91744.800586947196</v>
      </c>
      <c r="H87" s="285">
        <f t="shared" ca="1" si="13"/>
        <v>96566.633851964565</v>
      </c>
      <c r="I87" s="285">
        <f t="shared" ca="1" si="13"/>
        <v>101619.16129610337</v>
      </c>
      <c r="J87" s="285">
        <f t="shared" ca="1" si="13"/>
        <v>106993.36090549603</v>
      </c>
      <c r="K87" s="285">
        <f t="shared" ca="1" si="13"/>
        <v>112604.75312159095</v>
      </c>
      <c r="L87" s="285">
        <f t="shared" ca="1" si="13"/>
        <v>119437.30853676792</v>
      </c>
      <c r="M87" s="285">
        <f t="shared" ca="1" si="13"/>
        <v>126269.86395194475</v>
      </c>
      <c r="N87" s="285"/>
      <c r="P87" s="409" t="str">
        <f t="shared" si="15"/>
        <v>52893C</v>
      </c>
      <c r="Q87" s="397" t="s">
        <v>826</v>
      </c>
      <c r="R87" s="409" t="str">
        <f t="shared" si="16"/>
        <v>Development Grants Coordinator</v>
      </c>
      <c r="S87" s="397">
        <f t="shared" si="24"/>
        <v>65</v>
      </c>
      <c r="T87" s="394" cm="1">
        <f t="array" aca="1" ref="T87" ca="1">IF($Q87="Y",VLOOKUP($P87,INDIRECT($Q$3),T$5,0)*INDIRECT($P$2),VLOOKUP($P87,INDIRECT($Q$3),T$5,0))*$Q$4</f>
        <v>91744.800586947196</v>
      </c>
      <c r="U87" s="394" cm="1">
        <f t="array" aca="1" ref="U87" ca="1">IF($Q87="Y",VLOOKUP($P87,INDIRECT($Q$3),U$5,0)*INDIRECT($P$2),VLOOKUP($P87,INDIRECT($Q$3),U$5,0))*$Q$4</f>
        <v>96566.633851964565</v>
      </c>
      <c r="V87" s="394" cm="1">
        <f t="array" aca="1" ref="V87" ca="1">IF($Q87="Y",VLOOKUP($P87,INDIRECT($Q$3),V$5,0)*INDIRECT($P$2),VLOOKUP($P87,INDIRECT($Q$3),V$5,0))*$Q$4</f>
        <v>101619.16129610337</v>
      </c>
      <c r="W87" s="394" cm="1">
        <f t="array" aca="1" ref="W87" ca="1">IF($Q87="Y",VLOOKUP($P87,INDIRECT($Q$3),W$5,0)*INDIRECT($P$2),VLOOKUP($P87,INDIRECT($Q$3),W$5,0))*$Q$4</f>
        <v>106993.36090549603</v>
      </c>
      <c r="X87" s="394" cm="1">
        <f t="array" aca="1" ref="X87" ca="1">IF($Q87="Y",VLOOKUP($P87,INDIRECT($Q$3),X$5,0)*INDIRECT($P$2),VLOOKUP($P87,INDIRECT($Q$3),X$5,0))*$Q$4</f>
        <v>112604.75312159095</v>
      </c>
      <c r="Y87" s="394" cm="1">
        <f t="array" aca="1" ref="Y87" ca="1">IF($Q87="Y",VLOOKUP($P87,INDIRECT($Q$3),Y$5,0)*INDIRECT($P$2),VLOOKUP($P87,INDIRECT($Q$3),Y$5,0))*$Q$4</f>
        <v>119437.30853676792</v>
      </c>
      <c r="Z87" s="394" cm="1">
        <f t="array" aca="1" ref="Z87" ca="1">IF($Q87="Y",VLOOKUP($P87,INDIRECT($Q$3),Z$5,0)*INDIRECT($P$2),VLOOKUP($P87,INDIRECT($Q$3),Z$5,0))*$Q$4</f>
        <v>126269.86395194475</v>
      </c>
      <c r="AA87" s="406" t="str">
        <f t="shared" si="18"/>
        <v>52893C</v>
      </c>
      <c r="AB87" s="406" t="str">
        <f t="shared" si="19"/>
        <v>Y</v>
      </c>
      <c r="AC87" s="412" t="str">
        <f t="shared" si="20"/>
        <v>Development Grants Coordinator</v>
      </c>
      <c r="AD87" s="406">
        <f t="shared" si="25"/>
        <v>65</v>
      </c>
      <c r="AE87" s="398" t="str">
        <f t="shared" si="22"/>
        <v>E</v>
      </c>
      <c r="AF87" s="403">
        <f t="shared" ca="1" si="23"/>
        <v>44.108999999999995</v>
      </c>
      <c r="AG87" s="403">
        <f t="shared" ca="1" si="23"/>
        <v>46.427</v>
      </c>
      <c r="AH87" s="403">
        <f t="shared" ca="1" si="23"/>
        <v>48.855999999999995</v>
      </c>
      <c r="AI87" s="403">
        <f t="shared" ca="1" si="23"/>
        <v>51.44</v>
      </c>
      <c r="AJ87" s="403">
        <f t="shared" ca="1" si="23"/>
        <v>54.137</v>
      </c>
      <c r="AK87" s="403">
        <f t="shared" ca="1" si="23"/>
        <v>57.421999999999997</v>
      </c>
      <c r="AL87" s="403">
        <f t="shared" ca="1" si="23"/>
        <v>60.707000000000001</v>
      </c>
    </row>
    <row r="88" spans="1:39" ht="15" customHeight="1">
      <c r="A88" s="259" t="s">
        <v>16</v>
      </c>
      <c r="B88" s="259" t="s">
        <v>77</v>
      </c>
      <c r="C88" s="259">
        <v>51</v>
      </c>
      <c r="D88" s="260" t="s">
        <v>485</v>
      </c>
      <c r="E88" s="265">
        <v>470</v>
      </c>
      <c r="F88" s="262">
        <v>10</v>
      </c>
      <c r="G88" s="285">
        <f t="shared" si="13"/>
        <v>85762.997998741732</v>
      </c>
      <c r="H88" s="285">
        <f t="shared" si="13"/>
        <v>90074.704698659552</v>
      </c>
      <c r="I88" s="285">
        <f t="shared" si="13"/>
        <v>94942.45852</v>
      </c>
      <c r="J88" s="285">
        <f t="shared" si="13"/>
        <v>99812.598428617086</v>
      </c>
      <c r="K88" s="285">
        <f t="shared" si="13"/>
        <v>104910.61486582208</v>
      </c>
      <c r="L88" s="285">
        <f t="shared" si="13"/>
        <v>111295.0748</v>
      </c>
      <c r="M88" s="285">
        <f t="shared" si="13"/>
        <v>117677.73235787662</v>
      </c>
      <c r="N88" s="285"/>
      <c r="P88" s="409" t="str">
        <f t="shared" si="15"/>
        <v>52710C</v>
      </c>
      <c r="Q88" s="397" t="s">
        <v>826</v>
      </c>
      <c r="R88" s="409" t="str">
        <f t="shared" si="16"/>
        <v>Development Process Analyst</v>
      </c>
      <c r="S88" s="397">
        <f t="shared" si="24"/>
        <v>51</v>
      </c>
      <c r="T88" s="797">
        <v>85762.997998741732</v>
      </c>
      <c r="U88" s="797">
        <v>90074.704698659552</v>
      </c>
      <c r="V88" s="797">
        <v>94942.45852</v>
      </c>
      <c r="W88" s="797">
        <v>99812.598428617086</v>
      </c>
      <c r="X88" s="797">
        <v>104910.61486582208</v>
      </c>
      <c r="Y88" s="797">
        <v>111295.0748</v>
      </c>
      <c r="Z88" s="797">
        <v>117677.73235787662</v>
      </c>
      <c r="AA88" s="406" t="str">
        <f t="shared" si="18"/>
        <v>52710C</v>
      </c>
      <c r="AB88" s="406" t="str">
        <f t="shared" si="19"/>
        <v>Y</v>
      </c>
      <c r="AC88" s="412" t="str">
        <f t="shared" si="20"/>
        <v>Development Process Analyst</v>
      </c>
      <c r="AD88" s="406">
        <f t="shared" si="25"/>
        <v>51</v>
      </c>
      <c r="AE88" s="398" t="str">
        <f t="shared" si="22"/>
        <v>E</v>
      </c>
      <c r="AF88" s="403">
        <f t="shared" si="23"/>
        <v>41.232999999999997</v>
      </c>
      <c r="AG88" s="403">
        <f t="shared" si="23"/>
        <v>43.305999999999997</v>
      </c>
      <c r="AH88" s="403">
        <f t="shared" si="23"/>
        <v>45.646000000000001</v>
      </c>
      <c r="AI88" s="403">
        <f t="shared" si="23"/>
        <v>47.986999999999995</v>
      </c>
      <c r="AJ88" s="403">
        <f t="shared" si="23"/>
        <v>50.437999999999995</v>
      </c>
      <c r="AK88" s="463">
        <f t="shared" si="23"/>
        <v>53.507999999999996</v>
      </c>
      <c r="AL88" s="403">
        <f t="shared" si="23"/>
        <v>56.576000000000001</v>
      </c>
    </row>
    <row r="89" spans="1:39" ht="15" customHeight="1">
      <c r="A89" s="259" t="s">
        <v>16</v>
      </c>
      <c r="B89" s="259" t="s">
        <v>1126</v>
      </c>
      <c r="C89" s="259" t="s">
        <v>235</v>
      </c>
      <c r="D89" s="260" t="s">
        <v>1127</v>
      </c>
      <c r="E89" s="265">
        <v>458</v>
      </c>
      <c r="F89" s="262">
        <v>10</v>
      </c>
      <c r="G89" s="285">
        <f t="shared" ca="1" si="13"/>
        <v>85762.997998741732</v>
      </c>
      <c r="H89" s="285">
        <f t="shared" ca="1" si="13"/>
        <v>90074.704698659552</v>
      </c>
      <c r="I89" s="285">
        <f t="shared" ca="1" si="13"/>
        <v>94942.02695674311</v>
      </c>
      <c r="J89" s="285">
        <f t="shared" ca="1" si="13"/>
        <v>99812.598428617086</v>
      </c>
      <c r="K89" s="285">
        <f t="shared" ca="1" si="13"/>
        <v>104910.61486582208</v>
      </c>
      <c r="L89" s="285">
        <f t="shared" ca="1" si="13"/>
        <v>111294.17361184936</v>
      </c>
      <c r="M89" s="285">
        <f t="shared" ca="1" si="13"/>
        <v>117677.73235787662</v>
      </c>
      <c r="N89" s="285"/>
      <c r="P89" s="409" t="str">
        <f t="shared" si="15"/>
        <v>53117C</v>
      </c>
      <c r="Q89" s="397" t="s">
        <v>826</v>
      </c>
      <c r="R89" s="409" t="str">
        <f t="shared" si="16"/>
        <v>Digital Communications Coordinator</v>
      </c>
      <c r="S89" s="397" t="str">
        <f t="shared" si="24"/>
        <v>51</v>
      </c>
      <c r="T89" s="394" cm="1">
        <f t="array" aca="1" ref="T89" ca="1">IF($Q89="Y",VLOOKUP($P89,INDIRECT($Q$3),T$5,0)*INDIRECT($P$2),VLOOKUP($P89,INDIRECT($Q$3),T$5,0))*$Q$4</f>
        <v>85762.997998741732</v>
      </c>
      <c r="U89" s="394" cm="1">
        <f t="array" aca="1" ref="U89" ca="1">IF($Q89="Y",VLOOKUP($P89,INDIRECT($Q$3),U$5,0)*INDIRECT($P$2),VLOOKUP($P89,INDIRECT($Q$3),U$5,0))*$Q$4</f>
        <v>90074.704698659552</v>
      </c>
      <c r="V89" s="394" cm="1">
        <f t="array" aca="1" ref="V89" ca="1">IF($Q89="Y",VLOOKUP($P89,INDIRECT($Q$3),V$5,0)*INDIRECT($P$2),VLOOKUP($P89,INDIRECT($Q$3),V$5,0))*$Q$4</f>
        <v>94942.02695674311</v>
      </c>
      <c r="W89" s="394" cm="1">
        <f t="array" aca="1" ref="W89" ca="1">IF($Q89="Y",VLOOKUP($P89,INDIRECT($Q$3),W$5,0)*INDIRECT($P$2),VLOOKUP($P89,INDIRECT($Q$3),W$5,0))*$Q$4</f>
        <v>99812.598428617086</v>
      </c>
      <c r="X89" s="394" cm="1">
        <f t="array" aca="1" ref="X89" ca="1">IF($Q89="Y",VLOOKUP($P89,INDIRECT($Q$3),X$5,0)*INDIRECT($P$2),VLOOKUP($P89,INDIRECT($Q$3),X$5,0))*$Q$4</f>
        <v>104910.61486582208</v>
      </c>
      <c r="Y89" s="394" cm="1">
        <f t="array" aca="1" ref="Y89" ca="1">IF($Q89="Y",VLOOKUP($P89,INDIRECT($Q$3),Y$5,0)*INDIRECT($P$2),VLOOKUP($P89,INDIRECT($Q$3),Y$5,0))*$Q$4</f>
        <v>111294.17361184936</v>
      </c>
      <c r="Z89" s="394" cm="1">
        <f t="array" aca="1" ref="Z89" ca="1">IF($Q89="Y",VLOOKUP($P89,INDIRECT($Q$3),Z$5,0)*INDIRECT($P$2),VLOOKUP($P89,INDIRECT($Q$3),Z$5,0))*$Q$4</f>
        <v>117677.73235787662</v>
      </c>
      <c r="AA89" s="406" t="str">
        <f t="shared" si="18"/>
        <v>53117C</v>
      </c>
      <c r="AB89" s="406" t="str">
        <f t="shared" si="19"/>
        <v>Y</v>
      </c>
      <c r="AC89" s="412" t="str">
        <f t="shared" si="20"/>
        <v>Digital Communications Coordinator</v>
      </c>
      <c r="AD89" s="406" t="str">
        <f t="shared" si="25"/>
        <v>51</v>
      </c>
      <c r="AE89" s="398" t="str">
        <f t="shared" si="22"/>
        <v>E</v>
      </c>
      <c r="AF89" s="403">
        <f t="shared" ca="1" si="23"/>
        <v>41.232999999999997</v>
      </c>
      <c r="AG89" s="403">
        <f t="shared" ca="1" si="23"/>
        <v>43.305999999999997</v>
      </c>
      <c r="AH89" s="403">
        <f t="shared" ca="1" si="23"/>
        <v>45.646000000000001</v>
      </c>
      <c r="AI89" s="403">
        <f t="shared" ca="1" si="23"/>
        <v>47.986999999999995</v>
      </c>
      <c r="AJ89" s="403">
        <f t="shared" ca="1" si="23"/>
        <v>50.437999999999995</v>
      </c>
      <c r="AK89" s="403">
        <f t="shared" ca="1" si="23"/>
        <v>53.506999999999998</v>
      </c>
      <c r="AL89" s="403">
        <f t="shared" ca="1" si="23"/>
        <v>56.576000000000001</v>
      </c>
    </row>
    <row r="90" spans="1:39" ht="15" customHeight="1">
      <c r="A90" s="259" t="s">
        <v>16</v>
      </c>
      <c r="B90" s="259" t="s">
        <v>79</v>
      </c>
      <c r="C90" s="259">
        <v>66</v>
      </c>
      <c r="D90" s="260" t="s">
        <v>80</v>
      </c>
      <c r="E90" s="265">
        <v>443</v>
      </c>
      <c r="F90" s="262">
        <v>9</v>
      </c>
      <c r="G90" s="285">
        <f t="shared" ca="1" si="13"/>
        <v>82041.085336851378</v>
      </c>
      <c r="H90" s="285">
        <f t="shared" ref="H90:M132" ca="1" si="26">U90</f>
        <v>86143.217747285613</v>
      </c>
      <c r="I90" s="285">
        <f t="shared" ca="1" si="26"/>
        <v>90451.548514075126</v>
      </c>
      <c r="J90" s="285">
        <f t="shared" ca="1" si="26"/>
        <v>94959.83264831471</v>
      </c>
      <c r="K90" s="285">
        <f t="shared" ca="1" si="26"/>
        <v>99722.744670456144</v>
      </c>
      <c r="L90" s="285">
        <f t="shared" ca="1" si="26"/>
        <v>104995.53336846265</v>
      </c>
      <c r="M90" s="285">
        <f t="shared" ca="1" si="26"/>
        <v>110268.3220664691</v>
      </c>
      <c r="N90" s="285"/>
      <c r="P90" s="409" t="str">
        <f t="shared" si="15"/>
        <v>52360C</v>
      </c>
      <c r="Q90" s="397" t="s">
        <v>826</v>
      </c>
      <c r="R90" s="409" t="str">
        <f t="shared" si="16"/>
        <v>Economic Development Specialist</v>
      </c>
      <c r="S90" s="397">
        <f t="shared" si="24"/>
        <v>66</v>
      </c>
      <c r="T90" s="394" cm="1">
        <f t="array" aca="1" ref="T90" ca="1">IF($Q90="Y",VLOOKUP($P90,INDIRECT($Q$3),T$5,0)*INDIRECT($P$2),VLOOKUP($P90,INDIRECT($Q$3),T$5,0))*$Q$4</f>
        <v>82041.085336851378</v>
      </c>
      <c r="U90" s="394" cm="1">
        <f t="array" aca="1" ref="U90" ca="1">IF($Q90="Y",VLOOKUP($P90,INDIRECT($Q$3),U$5,0)*INDIRECT($P$2),VLOOKUP($P90,INDIRECT($Q$3),U$5,0))*$Q$4</f>
        <v>86143.217747285613</v>
      </c>
      <c r="V90" s="394" cm="1">
        <f t="array" aca="1" ref="V90" ca="1">IF($Q90="Y",VLOOKUP($P90,INDIRECT($Q$3),V$5,0)*INDIRECT($P$2),VLOOKUP($P90,INDIRECT($Q$3),V$5,0))*$Q$4</f>
        <v>90451.548514075126</v>
      </c>
      <c r="W90" s="394" cm="1">
        <f t="array" aca="1" ref="W90" ca="1">IF($Q90="Y",VLOOKUP($P90,INDIRECT($Q$3),W$5,0)*INDIRECT($P$2),VLOOKUP($P90,INDIRECT($Q$3),W$5,0))*$Q$4</f>
        <v>94959.83264831471</v>
      </c>
      <c r="X90" s="394" cm="1">
        <f t="array" aca="1" ref="X90" ca="1">IF($Q90="Y",VLOOKUP($P90,INDIRECT($Q$3),X$5,0)*INDIRECT($P$2),VLOOKUP($P90,INDIRECT($Q$3),X$5,0))*$Q$4</f>
        <v>99722.744670456144</v>
      </c>
      <c r="Y90" s="394" cm="1">
        <f t="array" aca="1" ref="Y90" ca="1">IF($Q90="Y",VLOOKUP($P90,INDIRECT($Q$3),Y$5,0)*INDIRECT($P$2),VLOOKUP($P90,INDIRECT($Q$3),Y$5,0))*$Q$4</f>
        <v>104995.53336846265</v>
      </c>
      <c r="Z90" s="394" cm="1">
        <f t="array" aca="1" ref="Z90" ca="1">IF($Q90="Y",VLOOKUP($P90,INDIRECT($Q$3),Z$5,0)*INDIRECT($P$2),VLOOKUP($P90,INDIRECT($Q$3),Z$5,0))*$Q$4</f>
        <v>110268.3220664691</v>
      </c>
      <c r="AA90" s="406" t="str">
        <f t="shared" si="18"/>
        <v>52360C</v>
      </c>
      <c r="AB90" s="406" t="str">
        <f t="shared" si="19"/>
        <v>Y</v>
      </c>
      <c r="AC90" s="412" t="str">
        <f t="shared" si="20"/>
        <v>Economic Development Specialist</v>
      </c>
      <c r="AD90" s="406">
        <f t="shared" si="25"/>
        <v>66</v>
      </c>
      <c r="AE90" s="398" t="str">
        <f t="shared" si="22"/>
        <v>E</v>
      </c>
      <c r="AF90" s="403">
        <f t="shared" ca="1" si="23"/>
        <v>39.442999999999998</v>
      </c>
      <c r="AG90" s="403">
        <f t="shared" ca="1" si="23"/>
        <v>41.415999999999997</v>
      </c>
      <c r="AH90" s="403">
        <f t="shared" ca="1" si="23"/>
        <v>43.486999999999995</v>
      </c>
      <c r="AI90" s="403">
        <f t="shared" ca="1" si="23"/>
        <v>45.653999999999996</v>
      </c>
      <c r="AJ90" s="403">
        <f t="shared" ca="1" si="23"/>
        <v>47.943999999999996</v>
      </c>
      <c r="AK90" s="403">
        <f t="shared" ca="1" si="23"/>
        <v>50.478999999999999</v>
      </c>
      <c r="AL90" s="403">
        <f t="shared" ca="1" si="23"/>
        <v>53.013999999999996</v>
      </c>
    </row>
    <row r="91" spans="1:39" ht="15" customHeight="1">
      <c r="A91" s="259" t="s">
        <v>16</v>
      </c>
      <c r="B91" s="259" t="s">
        <v>407</v>
      </c>
      <c r="C91" s="259">
        <v>51</v>
      </c>
      <c r="D91" s="260" t="s">
        <v>498</v>
      </c>
      <c r="E91" s="265">
        <v>458</v>
      </c>
      <c r="F91" s="262">
        <v>10</v>
      </c>
      <c r="G91" s="285">
        <f t="shared" ref="G91:J156" ca="1" si="27">T91</f>
        <v>85762.997998741732</v>
      </c>
      <c r="H91" s="285">
        <f t="shared" ca="1" si="26"/>
        <v>90074.704698659552</v>
      </c>
      <c r="I91" s="285">
        <f t="shared" ca="1" si="26"/>
        <v>94942.45852</v>
      </c>
      <c r="J91" s="285">
        <f t="shared" ca="1" si="26"/>
        <v>99812.598428617086</v>
      </c>
      <c r="K91" s="285">
        <f t="shared" ca="1" si="26"/>
        <v>104910.61486582208</v>
      </c>
      <c r="L91" s="285">
        <f t="shared" ca="1" si="26"/>
        <v>111295.0748</v>
      </c>
      <c r="M91" s="285">
        <f t="shared" ca="1" si="26"/>
        <v>117677.73235787662</v>
      </c>
      <c r="N91" s="285"/>
      <c r="P91" s="409" t="str">
        <f t="shared" si="15"/>
        <v>52364C</v>
      </c>
      <c r="Q91" s="397" t="s">
        <v>826</v>
      </c>
      <c r="R91" s="409" t="str">
        <f t="shared" si="16"/>
        <v>Economic Research Analyst</v>
      </c>
      <c r="S91" s="397">
        <f t="shared" si="24"/>
        <v>51</v>
      </c>
      <c r="T91" s="394" cm="1">
        <f t="array" aca="1" ref="T91" ca="1">IF($Q91="Y",VLOOKUP($P91,INDIRECT($Q$3),T$5,0)*INDIRECT($P$2),VLOOKUP($P91,INDIRECT($Q$3),T$5,0))*$Q$4</f>
        <v>85762.997998741732</v>
      </c>
      <c r="U91" s="394" cm="1">
        <f t="array" aca="1" ref="U91" ca="1">IF($Q91="Y",VLOOKUP($P91,INDIRECT($Q$3),U$5,0)*INDIRECT($P$2),VLOOKUP($P91,INDIRECT($Q$3),U$5,0))*$Q$4</f>
        <v>90074.704698659552</v>
      </c>
      <c r="V91" s="394" cm="1">
        <f t="array" aca="1" ref="V91" ca="1">IF($Q91="Y",VLOOKUP($P91,INDIRECT($Q$3),V$5,0)*INDIRECT($P$2),VLOOKUP($P91,INDIRECT($Q$3),V$5,0))*$Q$4</f>
        <v>94942.45852</v>
      </c>
      <c r="W91" s="394" cm="1">
        <f t="array" aca="1" ref="W91" ca="1">IF($Q91="Y",VLOOKUP($P91,INDIRECT($Q$3),W$5,0)*INDIRECT($P$2),VLOOKUP($P91,INDIRECT($Q$3),W$5,0))*$Q$4</f>
        <v>99812.598428617086</v>
      </c>
      <c r="X91" s="394" cm="1">
        <f t="array" aca="1" ref="X91" ca="1">IF($Q91="Y",VLOOKUP($P91,INDIRECT($Q$3),X$5,0)*INDIRECT($P$2),VLOOKUP($P91,INDIRECT($Q$3),X$5,0))*$Q$4</f>
        <v>104910.61486582208</v>
      </c>
      <c r="Y91" s="394" cm="1">
        <f t="array" aca="1" ref="Y91" ca="1">IF($Q91="Y",VLOOKUP($P91,INDIRECT($Q$3),Y$5,0)*INDIRECT($P$2),VLOOKUP($P91,INDIRECT($Q$3),Y$5,0))*$Q$4</f>
        <v>111295.0748</v>
      </c>
      <c r="Z91" s="394" cm="1">
        <f t="array" aca="1" ref="Z91" ca="1">IF($Q91="Y",VLOOKUP($P91,INDIRECT($Q$3),Z$5,0)*INDIRECT($P$2),VLOOKUP($P91,INDIRECT($Q$3),Z$5,0))*$Q$4</f>
        <v>117677.73235787662</v>
      </c>
      <c r="AA91" s="406" t="str">
        <f t="shared" si="18"/>
        <v>52364C</v>
      </c>
      <c r="AB91" s="406" t="str">
        <f t="shared" si="19"/>
        <v>Y</v>
      </c>
      <c r="AC91" s="412" t="str">
        <f t="shared" si="20"/>
        <v>Economic Research Analyst</v>
      </c>
      <c r="AD91" s="406">
        <f t="shared" si="25"/>
        <v>51</v>
      </c>
      <c r="AE91" s="398" t="str">
        <f t="shared" si="22"/>
        <v>E</v>
      </c>
      <c r="AF91" s="403">
        <f t="shared" ca="1" si="23"/>
        <v>41.232999999999997</v>
      </c>
      <c r="AG91" s="403">
        <f t="shared" ca="1" si="23"/>
        <v>43.305999999999997</v>
      </c>
      <c r="AH91" s="403">
        <f t="shared" ca="1" si="23"/>
        <v>45.646000000000001</v>
      </c>
      <c r="AI91" s="403">
        <f t="shared" ca="1" si="23"/>
        <v>47.986999999999995</v>
      </c>
      <c r="AJ91" s="403">
        <f t="shared" ca="1" si="23"/>
        <v>50.437999999999995</v>
      </c>
      <c r="AK91" s="403">
        <f t="shared" ca="1" si="23"/>
        <v>53.507999999999996</v>
      </c>
      <c r="AL91" s="403">
        <f t="shared" ca="1" si="23"/>
        <v>56.576000000000001</v>
      </c>
      <c r="AM91" s="59"/>
    </row>
    <row r="92" spans="1:39" ht="15" customHeight="1">
      <c r="A92" s="256" t="s">
        <v>16</v>
      </c>
      <c r="B92" s="256" t="s">
        <v>81</v>
      </c>
      <c r="C92" s="256">
        <v>72</v>
      </c>
      <c r="D92" s="276" t="s">
        <v>82</v>
      </c>
      <c r="E92" s="277">
        <v>465</v>
      </c>
      <c r="F92" s="278">
        <v>10</v>
      </c>
      <c r="G92" s="380">
        <f t="shared" ca="1" si="27"/>
        <v>85905.963405521252</v>
      </c>
      <c r="H92" s="380">
        <f t="shared" ca="1" si="26"/>
        <v>90445.115070770058</v>
      </c>
      <c r="I92" s="380">
        <f t="shared" ca="1" si="26"/>
        <v>95175.970349654977</v>
      </c>
      <c r="J92" s="380">
        <f t="shared" ca="1" si="26"/>
        <v>100179.75958693713</v>
      </c>
      <c r="K92" s="380">
        <f t="shared" ca="1" si="26"/>
        <v>105469.47963777828</v>
      </c>
      <c r="L92" s="380">
        <f t="shared" ca="1" si="26"/>
        <v>111843.70430757249</v>
      </c>
      <c r="M92" s="380">
        <f t="shared" ca="1" si="26"/>
        <v>118216.91369291769</v>
      </c>
      <c r="N92" s="380" t="s">
        <v>633</v>
      </c>
      <c r="P92" s="409" t="str">
        <f t="shared" si="15"/>
        <v>03943C</v>
      </c>
      <c r="Q92" s="397" t="s">
        <v>826</v>
      </c>
      <c r="R92" s="409" t="str">
        <f t="shared" si="16"/>
        <v>Emergency Management Assistant</v>
      </c>
      <c r="S92" s="397">
        <f t="shared" si="24"/>
        <v>72</v>
      </c>
      <c r="T92" s="394" cm="1">
        <f t="array" aca="1" ref="T92" ca="1">IF($Q92="Y",VLOOKUP($P92,INDIRECT($Q$3),T$5,0)*INDIRECT($P$2),VLOOKUP($P92,INDIRECT($Q$3),T$5,0))*$Q$4</f>
        <v>85905.963405521252</v>
      </c>
      <c r="U92" s="394" cm="1">
        <f t="array" aca="1" ref="U92" ca="1">IF($Q92="Y",VLOOKUP($P92,INDIRECT($Q$3),U$5,0)*INDIRECT($P$2),VLOOKUP($P92,INDIRECT($Q$3),U$5,0))*$Q$4</f>
        <v>90445.115070770058</v>
      </c>
      <c r="V92" s="394" cm="1">
        <f t="array" aca="1" ref="V92" ca="1">IF($Q92="Y",VLOOKUP($P92,INDIRECT($Q$3),V$5,0)*INDIRECT($P$2),VLOOKUP($P92,INDIRECT($Q$3),V$5,0))*$Q$4</f>
        <v>95175.970349654977</v>
      </c>
      <c r="W92" s="394" cm="1">
        <f t="array" aca="1" ref="W92" ca="1">IF($Q92="Y",VLOOKUP($P92,INDIRECT($Q$3),W$5,0)*INDIRECT($P$2),VLOOKUP($P92,INDIRECT($Q$3),W$5,0))*$Q$4</f>
        <v>100179.75958693713</v>
      </c>
      <c r="X92" s="394" cm="1">
        <f t="array" aca="1" ref="X92" ca="1">IF($Q92="Y",VLOOKUP($P92,INDIRECT($Q$3),X$5,0)*INDIRECT($P$2),VLOOKUP($P92,INDIRECT($Q$3),X$5,0))*$Q$4</f>
        <v>105469.47963777828</v>
      </c>
      <c r="Y92" s="394" cm="1">
        <f t="array" aca="1" ref="Y92" ca="1">IF($Q92="Y",VLOOKUP($P92,INDIRECT($Q$3),Y$5,0)*INDIRECT($P$2),VLOOKUP($P92,INDIRECT($Q$3),Y$5,0))*$Q$4</f>
        <v>111843.70430757249</v>
      </c>
      <c r="Z92" s="394" cm="1">
        <f t="array" aca="1" ref="Z92" ca="1">IF($Q92="Y",VLOOKUP($P92,INDIRECT($Q$3),Z$5,0)*INDIRECT($P$2),VLOOKUP($P92,INDIRECT($Q$3),Z$5,0))*$Q$4</f>
        <v>118216.91369291769</v>
      </c>
      <c r="AA92" s="406" t="str">
        <f t="shared" si="18"/>
        <v>03943C</v>
      </c>
      <c r="AB92" s="406" t="str">
        <f t="shared" si="19"/>
        <v>Y</v>
      </c>
      <c r="AC92" s="412" t="str">
        <f t="shared" si="20"/>
        <v>Emergency Management Assistant</v>
      </c>
      <c r="AD92" s="406">
        <f t="shared" si="25"/>
        <v>72</v>
      </c>
      <c r="AE92" s="398" t="str">
        <f t="shared" si="22"/>
        <v>E</v>
      </c>
      <c r="AF92" s="403">
        <f t="shared" ca="1" si="23"/>
        <v>41.300999999999995</v>
      </c>
      <c r="AG92" s="403">
        <f t="shared" ca="1" si="23"/>
        <v>43.483999999999995</v>
      </c>
      <c r="AH92" s="403">
        <f t="shared" ca="1" si="23"/>
        <v>45.757999999999996</v>
      </c>
      <c r="AI92" s="403">
        <f t="shared" ca="1" si="23"/>
        <v>48.163999999999994</v>
      </c>
      <c r="AJ92" s="403">
        <f t="shared" ca="1" si="23"/>
        <v>50.707000000000001</v>
      </c>
      <c r="AK92" s="403">
        <f t="shared" ca="1" si="23"/>
        <v>53.771999999999998</v>
      </c>
      <c r="AL92" s="403">
        <f t="shared" ca="1" si="23"/>
        <v>56.835999999999999</v>
      </c>
    </row>
    <row r="93" spans="1:39" ht="15" customHeight="1">
      <c r="A93" s="256" t="s">
        <v>16</v>
      </c>
      <c r="B93" s="256" t="s">
        <v>85</v>
      </c>
      <c r="C93" s="256">
        <v>99</v>
      </c>
      <c r="D93" s="276" t="s">
        <v>634</v>
      </c>
      <c r="E93" s="277">
        <v>415</v>
      </c>
      <c r="F93" s="278">
        <v>9</v>
      </c>
      <c r="G93" s="380">
        <f t="shared" ca="1" si="27"/>
        <v>78487.257753554368</v>
      </c>
      <c r="H93" s="380">
        <f t="shared" ca="1" si="26"/>
        <v>82620.631354583718</v>
      </c>
      <c r="I93" s="380">
        <f t="shared" ca="1" si="26"/>
        <v>86982.077019205622</v>
      </c>
      <c r="J93" s="380">
        <f t="shared" ca="1" si="26"/>
        <v>91523.165215873523</v>
      </c>
      <c r="K93" s="380">
        <f t="shared" ca="1" si="26"/>
        <v>96342.311381086198</v>
      </c>
      <c r="L93" s="380">
        <f t="shared" ca="1" si="26"/>
        <v>102172.40182910197</v>
      </c>
      <c r="M93" s="380">
        <f t="shared" ca="1" si="26"/>
        <v>108001.2177600406</v>
      </c>
      <c r="N93" s="380" t="s">
        <v>633</v>
      </c>
      <c r="P93" s="409" t="str">
        <f t="shared" si="15"/>
        <v>03947C</v>
      </c>
      <c r="Q93" s="397" t="s">
        <v>826</v>
      </c>
      <c r="R93" s="409" t="str">
        <f t="shared" si="16"/>
        <v>Emergency Management Grants and Training Specialist</v>
      </c>
      <c r="S93" s="397">
        <f t="shared" si="24"/>
        <v>99</v>
      </c>
      <c r="T93" s="394" cm="1">
        <f t="array" aca="1" ref="T93" ca="1">IF($Q93="Y",VLOOKUP($P93,INDIRECT($Q$3),T$5,0)*INDIRECT($P$2),VLOOKUP($P93,INDIRECT($Q$3),T$5,0))*$Q$4</f>
        <v>78487.257753554368</v>
      </c>
      <c r="U93" s="394" cm="1">
        <f t="array" aca="1" ref="U93" ca="1">IF($Q93="Y",VLOOKUP($P93,INDIRECT($Q$3),U$5,0)*INDIRECT($P$2),VLOOKUP($P93,INDIRECT($Q$3),U$5,0))*$Q$4</f>
        <v>82620.631354583718</v>
      </c>
      <c r="V93" s="394" cm="1">
        <f t="array" aca="1" ref="V93" ca="1">IF($Q93="Y",VLOOKUP($P93,INDIRECT($Q$3),V$5,0)*INDIRECT($P$2),VLOOKUP($P93,INDIRECT($Q$3),V$5,0))*$Q$4</f>
        <v>86982.077019205622</v>
      </c>
      <c r="W93" s="394" cm="1">
        <f t="array" aca="1" ref="W93" ca="1">IF($Q93="Y",VLOOKUP($P93,INDIRECT($Q$3),W$5,0)*INDIRECT($P$2),VLOOKUP($P93,INDIRECT($Q$3),W$5,0))*$Q$4</f>
        <v>91523.165215873523</v>
      </c>
      <c r="X93" s="394" cm="1">
        <f t="array" aca="1" ref="X93" ca="1">IF($Q93="Y",VLOOKUP($P93,INDIRECT($Q$3),X$5,0)*INDIRECT($P$2),VLOOKUP($P93,INDIRECT($Q$3),X$5,0))*$Q$4</f>
        <v>96342.311381086198</v>
      </c>
      <c r="Y93" s="394" cm="1">
        <f t="array" aca="1" ref="Y93" ca="1">IF($Q93="Y",VLOOKUP($P93,INDIRECT($Q$3),Y$5,0)*INDIRECT($P$2),VLOOKUP($P93,INDIRECT($Q$3),Y$5,0))*$Q$4</f>
        <v>102172.40182910197</v>
      </c>
      <c r="Z93" s="394" cm="1">
        <f t="array" aca="1" ref="Z93" ca="1">IF($Q93="Y",VLOOKUP($P93,INDIRECT($Q$3),Z$5,0)*INDIRECT($P$2),VLOOKUP($P93,INDIRECT($Q$3),Z$5,0))*$Q$4</f>
        <v>108001.2177600406</v>
      </c>
      <c r="AA93" s="406" t="str">
        <f t="shared" si="18"/>
        <v>03947C</v>
      </c>
      <c r="AB93" s="406" t="str">
        <f t="shared" si="19"/>
        <v>Y</v>
      </c>
      <c r="AC93" s="412" t="str">
        <f t="shared" si="20"/>
        <v>Emergency Management Grants and Training Specialist</v>
      </c>
      <c r="AD93" s="406">
        <f t="shared" si="25"/>
        <v>99</v>
      </c>
      <c r="AE93" s="398" t="str">
        <f t="shared" si="22"/>
        <v>E</v>
      </c>
      <c r="AF93" s="403">
        <f t="shared" ca="1" si="23"/>
        <v>37.734999999999999</v>
      </c>
      <c r="AG93" s="403">
        <f t="shared" ca="1" si="23"/>
        <v>39.721999999999994</v>
      </c>
      <c r="AH93" s="403">
        <f t="shared" ca="1" si="23"/>
        <v>41.818999999999996</v>
      </c>
      <c r="AI93" s="403">
        <f t="shared" ca="1" si="23"/>
        <v>44.001999999999995</v>
      </c>
      <c r="AJ93" s="403">
        <f t="shared" ca="1" si="23"/>
        <v>46.318999999999996</v>
      </c>
      <c r="AK93" s="403">
        <f t="shared" ca="1" si="23"/>
        <v>49.122</v>
      </c>
      <c r="AL93" s="403">
        <f t="shared" ca="1" si="23"/>
        <v>51.923999999999999</v>
      </c>
    </row>
    <row r="94" spans="1:39" ht="15" customHeight="1">
      <c r="A94" s="259" t="s">
        <v>16</v>
      </c>
      <c r="B94" s="262" t="s">
        <v>371</v>
      </c>
      <c r="C94" s="259">
        <v>58</v>
      </c>
      <c r="D94" s="268" t="s">
        <v>372</v>
      </c>
      <c r="E94" s="265">
        <v>493</v>
      </c>
      <c r="F94" s="262">
        <v>10</v>
      </c>
      <c r="G94" s="285">
        <f t="shared" ca="1" si="27"/>
        <v>90445.115070770058</v>
      </c>
      <c r="H94" s="285">
        <f t="shared" ca="1" si="26"/>
        <v>95497.642514908832</v>
      </c>
      <c r="I94" s="285">
        <f t="shared" ca="1" si="26"/>
        <v>100273.98678685998</v>
      </c>
      <c r="J94" s="285">
        <f t="shared" ca="1" si="26"/>
        <v>105281.02523793257</v>
      </c>
      <c r="K94" s="285">
        <f t="shared" ca="1" si="26"/>
        <v>110567.49607498325</v>
      </c>
      <c r="L94" s="285">
        <f t="shared" ca="1" si="26"/>
        <v>117108.67183117878</v>
      </c>
      <c r="M94" s="285">
        <f t="shared" ca="1" si="26"/>
        <v>123649.84758737423</v>
      </c>
      <c r="N94" s="285"/>
      <c r="P94" s="409" t="str">
        <f t="shared" si="15"/>
        <v>03948C</v>
      </c>
      <c r="Q94" s="397" t="s">
        <v>826</v>
      </c>
      <c r="R94" s="409" t="str">
        <f t="shared" si="16"/>
        <v>Emergency Management Operations Administrator</v>
      </c>
      <c r="S94" s="397">
        <f t="shared" si="24"/>
        <v>58</v>
      </c>
      <c r="T94" s="394" cm="1">
        <f t="array" aca="1" ref="T94" ca="1">IF($Q94="Y",VLOOKUP($P94,INDIRECT($Q$3),T$5,0)*INDIRECT($P$2),VLOOKUP($P94,INDIRECT($Q$3),T$5,0))*$Q$4</f>
        <v>90445.115070770058</v>
      </c>
      <c r="U94" s="394" cm="1">
        <f t="array" aca="1" ref="U94" ca="1">IF($Q94="Y",VLOOKUP($P94,INDIRECT($Q$3),U$5,0)*INDIRECT($P$2),VLOOKUP($P94,INDIRECT($Q$3),U$5,0))*$Q$4</f>
        <v>95497.642514908832</v>
      </c>
      <c r="V94" s="394" cm="1">
        <f t="array" aca="1" ref="V94" ca="1">IF($Q94="Y",VLOOKUP($P94,INDIRECT($Q$3),V$5,0)*INDIRECT($P$2),VLOOKUP($P94,INDIRECT($Q$3),V$5,0))*$Q$4</f>
        <v>100273.98678685998</v>
      </c>
      <c r="W94" s="394" cm="1">
        <f t="array" aca="1" ref="W94" ca="1">IF($Q94="Y",VLOOKUP($P94,INDIRECT($Q$3),W$5,0)*INDIRECT($P$2),VLOOKUP($P94,INDIRECT($Q$3),W$5,0))*$Q$4</f>
        <v>105281.02523793257</v>
      </c>
      <c r="X94" s="394" cm="1">
        <f t="array" aca="1" ref="X94" ca="1">IF($Q94="Y",VLOOKUP($P94,INDIRECT($Q$3),X$5,0)*INDIRECT($P$2),VLOOKUP($P94,INDIRECT($Q$3),X$5,0))*$Q$4</f>
        <v>110567.49607498325</v>
      </c>
      <c r="Y94" s="394" cm="1">
        <f t="array" aca="1" ref="Y94" ca="1">IF($Q94="Y",VLOOKUP($P94,INDIRECT($Q$3),Y$5,0)*INDIRECT($P$2),VLOOKUP($P94,INDIRECT($Q$3),Y$5,0))*$Q$4</f>
        <v>117108.67183117878</v>
      </c>
      <c r="Z94" s="394" cm="1">
        <f t="array" aca="1" ref="Z94" ca="1">IF($Q94="Y",VLOOKUP($P94,INDIRECT($Q$3),Z$5,0)*INDIRECT($P$2),VLOOKUP($P94,INDIRECT($Q$3),Z$5,0))*$Q$4</f>
        <v>123649.84758737423</v>
      </c>
      <c r="AA94" s="406" t="str">
        <f t="shared" si="18"/>
        <v>03948C</v>
      </c>
      <c r="AB94" s="406" t="str">
        <f t="shared" si="19"/>
        <v>Y</v>
      </c>
      <c r="AC94" s="412" t="str">
        <f t="shared" si="20"/>
        <v>Emergency Management Operations Administrator</v>
      </c>
      <c r="AD94" s="406">
        <f t="shared" si="25"/>
        <v>58</v>
      </c>
      <c r="AE94" s="398" t="str">
        <f t="shared" si="22"/>
        <v>E</v>
      </c>
      <c r="AF94" s="403">
        <f t="shared" ca="1" si="23"/>
        <v>43.483999999999995</v>
      </c>
      <c r="AG94" s="403">
        <f t="shared" ca="1" si="23"/>
        <v>45.912999999999997</v>
      </c>
      <c r="AH94" s="403">
        <f t="shared" ca="1" si="23"/>
        <v>48.208999999999996</v>
      </c>
      <c r="AI94" s="403">
        <f t="shared" ca="1" si="23"/>
        <v>50.616</v>
      </c>
      <c r="AJ94" s="403">
        <f t="shared" ca="1" si="23"/>
        <v>53.157999999999994</v>
      </c>
      <c r="AK94" s="403">
        <f t="shared" ca="1" si="23"/>
        <v>56.302999999999997</v>
      </c>
      <c r="AL94" s="403">
        <f t="shared" ca="1" si="23"/>
        <v>59.448</v>
      </c>
      <c r="AM94" s="23"/>
    </row>
    <row r="95" spans="1:39" ht="15" customHeight="1">
      <c r="A95" s="259" t="s">
        <v>16</v>
      </c>
      <c r="B95" s="262" t="s">
        <v>381</v>
      </c>
      <c r="C95" s="259">
        <v>109</v>
      </c>
      <c r="D95" s="268" t="s">
        <v>380</v>
      </c>
      <c r="E95" s="265">
        <v>508</v>
      </c>
      <c r="F95" s="262">
        <v>11</v>
      </c>
      <c r="G95" s="285">
        <f t="shared" ca="1" si="27"/>
        <v>100315.27572470275</v>
      </c>
      <c r="H95" s="285">
        <f t="shared" ca="1" si="26"/>
        <v>104495.62604617114</v>
      </c>
      <c r="I95" s="285">
        <f t="shared" ca="1" si="26"/>
        <v>108849.6104647616</v>
      </c>
      <c r="J95" s="285">
        <f t="shared" ca="1" si="26"/>
        <v>113384.5245307734</v>
      </c>
      <c r="K95" s="285">
        <f t="shared" ca="1" si="26"/>
        <v>118109.12290456558</v>
      </c>
      <c r="L95" s="285">
        <f t="shared" ca="1" si="26"/>
        <v>123030.7011364374</v>
      </c>
      <c r="M95" s="285">
        <f t="shared" ca="1" si="26"/>
        <v>128158.01388674807</v>
      </c>
      <c r="N95" s="285"/>
      <c r="P95" s="409" t="str">
        <f t="shared" si="15"/>
        <v>03949C</v>
      </c>
      <c r="Q95" s="397" t="s">
        <v>826</v>
      </c>
      <c r="R95" s="409" t="str">
        <f t="shared" si="16"/>
        <v>Emergency Management Planning Administrator</v>
      </c>
      <c r="S95" s="397">
        <f t="shared" si="24"/>
        <v>109</v>
      </c>
      <c r="T95" s="394" cm="1">
        <f t="array" aca="1" ref="T95" ca="1">IF($Q95="Y",VLOOKUP($P95,INDIRECT($Q$3),T$5,0)*INDIRECT($P$2),VLOOKUP($P95,INDIRECT($Q$3),T$5,0))*$Q$4</f>
        <v>100315.27572470275</v>
      </c>
      <c r="U95" s="394" cm="1">
        <f t="array" aca="1" ref="U95" ca="1">IF($Q95="Y",VLOOKUP($P95,INDIRECT($Q$3),U$5,0)*INDIRECT($P$2),VLOOKUP($P95,INDIRECT($Q$3),U$5,0))*$Q$4</f>
        <v>104495.62604617114</v>
      </c>
      <c r="V95" s="394" cm="1">
        <f t="array" aca="1" ref="V95" ca="1">IF($Q95="Y",VLOOKUP($P95,INDIRECT($Q$3),V$5,0)*INDIRECT($P$2),VLOOKUP($P95,INDIRECT($Q$3),V$5,0))*$Q$4</f>
        <v>108849.6104647616</v>
      </c>
      <c r="W95" s="394" cm="1">
        <f t="array" aca="1" ref="W95" ca="1">IF($Q95="Y",VLOOKUP($P95,INDIRECT($Q$3),W$5,0)*INDIRECT($P$2),VLOOKUP($P95,INDIRECT($Q$3),W$5,0))*$Q$4</f>
        <v>113384.5245307734</v>
      </c>
      <c r="X95" s="394" cm="1">
        <f t="array" aca="1" ref="X95" ca="1">IF($Q95="Y",VLOOKUP($P95,INDIRECT($Q$3),X$5,0)*INDIRECT($P$2),VLOOKUP($P95,INDIRECT($Q$3),X$5,0))*$Q$4</f>
        <v>118109.12290456558</v>
      </c>
      <c r="Y95" s="394" cm="1">
        <f t="array" aca="1" ref="Y95" ca="1">IF($Q95="Y",VLOOKUP($P95,INDIRECT($Q$3),Y$5,0)*INDIRECT($P$2),VLOOKUP($P95,INDIRECT($Q$3),Y$5,0))*$Q$4</f>
        <v>123030.7011364374</v>
      </c>
      <c r="Z95" s="394" cm="1">
        <f t="array" aca="1" ref="Z95" ca="1">IF($Q95="Y",VLOOKUP($P95,INDIRECT($Q$3),Z$5,0)*INDIRECT($P$2),VLOOKUP($P95,INDIRECT($Q$3),Z$5,0))*$Q$4</f>
        <v>128158.01388674807</v>
      </c>
      <c r="AA95" s="406" t="str">
        <f t="shared" si="18"/>
        <v>03949C</v>
      </c>
      <c r="AB95" s="406" t="str">
        <f t="shared" si="19"/>
        <v>Y</v>
      </c>
      <c r="AC95" s="412" t="str">
        <f t="shared" si="20"/>
        <v>Emergency Management Planning Administrator</v>
      </c>
      <c r="AD95" s="406">
        <f t="shared" si="25"/>
        <v>109</v>
      </c>
      <c r="AE95" s="398" t="str">
        <f t="shared" si="22"/>
        <v>E</v>
      </c>
      <c r="AF95" s="403">
        <f t="shared" ca="1" si="23"/>
        <v>48.228999999999999</v>
      </c>
      <c r="AG95" s="403">
        <f t="shared" ca="1" si="23"/>
        <v>50.238999999999997</v>
      </c>
      <c r="AH95" s="403">
        <f t="shared" ca="1" si="23"/>
        <v>52.332000000000001</v>
      </c>
      <c r="AI95" s="403">
        <f t="shared" ca="1" si="23"/>
        <v>54.512</v>
      </c>
      <c r="AJ95" s="403">
        <f t="shared" ca="1" si="23"/>
        <v>56.783999999999999</v>
      </c>
      <c r="AK95" s="403">
        <f t="shared" ca="1" si="23"/>
        <v>59.15</v>
      </c>
      <c r="AL95" s="403">
        <f t="shared" ca="1" si="23"/>
        <v>61.614999999999995</v>
      </c>
    </row>
    <row r="96" spans="1:39" ht="15" customHeight="1">
      <c r="A96" s="256" t="s">
        <v>16</v>
      </c>
      <c r="B96" s="256" t="s">
        <v>83</v>
      </c>
      <c r="C96" s="256">
        <v>98</v>
      </c>
      <c r="D96" s="727" t="s">
        <v>499</v>
      </c>
      <c r="E96" s="277">
        <v>520</v>
      </c>
      <c r="F96" s="735">
        <v>11</v>
      </c>
      <c r="G96" s="380">
        <f t="shared" ca="1" si="27"/>
        <v>93756.999696803075</v>
      </c>
      <c r="H96" s="380">
        <f t="shared" ca="1" si="26"/>
        <v>98691.743141038271</v>
      </c>
      <c r="I96" s="380">
        <f t="shared" ca="1" si="26"/>
        <v>103885.79983946118</v>
      </c>
      <c r="J96" s="380">
        <f t="shared" ca="1" si="26"/>
        <v>109353.2258909292</v>
      </c>
      <c r="K96" s="380">
        <f t="shared" ca="1" si="26"/>
        <v>115108.08389272743</v>
      </c>
      <c r="L96" s="380">
        <f t="shared" ca="1" si="26"/>
        <v>121353.06922869748</v>
      </c>
      <c r="M96" s="380">
        <f t="shared" ca="1" si="26"/>
        <v>127598.05456466746</v>
      </c>
      <c r="N96" s="380" t="s">
        <v>633</v>
      </c>
      <c r="P96" s="409" t="str">
        <f t="shared" si="15"/>
        <v>03957C</v>
      </c>
      <c r="Q96" s="397" t="s">
        <v>826</v>
      </c>
      <c r="R96" s="409" t="str">
        <f t="shared" si="16"/>
        <v>Emergency Management Training Manager</v>
      </c>
      <c r="S96" s="397">
        <f t="shared" si="24"/>
        <v>98</v>
      </c>
      <c r="T96" s="394" cm="1">
        <f t="array" aca="1" ref="T96" ca="1">IF($Q96="Y",VLOOKUP($P96,INDIRECT($Q$3),T$5,0)*INDIRECT($P$2),VLOOKUP($P96,INDIRECT($Q$3),T$5,0))*$Q$4</f>
        <v>93756.999696803075</v>
      </c>
      <c r="U96" s="394" cm="1">
        <f t="array" aca="1" ref="U96" ca="1">IF($Q96="Y",VLOOKUP($P96,INDIRECT($Q$3),U$5,0)*INDIRECT($P$2),VLOOKUP($P96,INDIRECT($Q$3),U$5,0))*$Q$4</f>
        <v>98691.743141038271</v>
      </c>
      <c r="V96" s="394" cm="1">
        <f t="array" aca="1" ref="V96" ca="1">IF($Q96="Y",VLOOKUP($P96,INDIRECT($Q$3),V$5,0)*INDIRECT($P$2),VLOOKUP($P96,INDIRECT($Q$3),V$5,0))*$Q$4</f>
        <v>103885.79983946118</v>
      </c>
      <c r="W96" s="394" cm="1">
        <f t="array" aca="1" ref="W96" ca="1">IF($Q96="Y",VLOOKUP($P96,INDIRECT($Q$3),W$5,0)*INDIRECT($P$2),VLOOKUP($P96,INDIRECT($Q$3),W$5,0))*$Q$4</f>
        <v>109353.2258909292</v>
      </c>
      <c r="X96" s="394" cm="1">
        <f t="array" aca="1" ref="X96" ca="1">IF($Q96="Y",VLOOKUP($P96,INDIRECT($Q$3),X$5,0)*INDIRECT($P$2),VLOOKUP($P96,INDIRECT($Q$3),X$5,0))*$Q$4</f>
        <v>115108.08389272743</v>
      </c>
      <c r="Y96" s="394" cm="1">
        <f t="array" aca="1" ref="Y96" ca="1">IF($Q96="Y",VLOOKUP($P96,INDIRECT($Q$3),Y$5,0)*INDIRECT($P$2),VLOOKUP($P96,INDIRECT($Q$3),Y$5,0))*$Q$4</f>
        <v>121353.06922869748</v>
      </c>
      <c r="Z96" s="394" cm="1">
        <f t="array" aca="1" ref="Z96" ca="1">IF($Q96="Y",VLOOKUP($P96,INDIRECT($Q$3),Z$5,0)*INDIRECT($P$2),VLOOKUP($P96,INDIRECT($Q$3),Z$5,0))*$Q$4</f>
        <v>127598.05456466746</v>
      </c>
      <c r="AA96" s="406" t="str">
        <f t="shared" si="18"/>
        <v>03957C</v>
      </c>
      <c r="AB96" s="406" t="str">
        <f t="shared" si="19"/>
        <v>Y</v>
      </c>
      <c r="AC96" s="412" t="str">
        <f t="shared" si="20"/>
        <v>Emergency Management Training Manager</v>
      </c>
      <c r="AD96" s="406">
        <f t="shared" si="25"/>
        <v>98</v>
      </c>
      <c r="AE96" s="398" t="str">
        <f t="shared" si="22"/>
        <v>E</v>
      </c>
      <c r="AF96" s="403">
        <f t="shared" ca="1" si="23"/>
        <v>45.076000000000001</v>
      </c>
      <c r="AG96" s="403">
        <f t="shared" ca="1" si="23"/>
        <v>47.448</v>
      </c>
      <c r="AH96" s="403">
        <f t="shared" ca="1" si="23"/>
        <v>49.945999999999998</v>
      </c>
      <c r="AI96" s="403">
        <f t="shared" ca="1" si="23"/>
        <v>52.573999999999998</v>
      </c>
      <c r="AJ96" s="403">
        <f t="shared" ca="1" si="23"/>
        <v>55.341000000000001</v>
      </c>
      <c r="AK96" s="403">
        <f t="shared" ca="1" si="23"/>
        <v>58.342999999999996</v>
      </c>
      <c r="AL96" s="403">
        <f t="shared" ca="1" si="23"/>
        <v>61.345999999999997</v>
      </c>
    </row>
    <row r="97" spans="1:38" ht="15" customHeight="1">
      <c r="A97" s="259" t="s">
        <v>16</v>
      </c>
      <c r="B97" s="259" t="s">
        <v>1008</v>
      </c>
      <c r="C97" s="259" t="s">
        <v>20</v>
      </c>
      <c r="D97" s="268" t="s">
        <v>1009</v>
      </c>
      <c r="E97" s="265">
        <v>391</v>
      </c>
      <c r="F97" s="280">
        <v>8</v>
      </c>
      <c r="G97" s="285">
        <f t="shared" ca="1" si="27"/>
        <v>70927.087831579236</v>
      </c>
      <c r="H97" s="285">
        <f t="shared" ca="1" si="26"/>
        <v>74777.40617325413</v>
      </c>
      <c r="I97" s="285">
        <f t="shared" ca="1" si="26"/>
        <v>78673.213507995213</v>
      </c>
      <c r="J97" s="285">
        <f t="shared" ca="1" si="26"/>
        <v>82887.443794199731</v>
      </c>
      <c r="K97" s="285">
        <f t="shared" ca="1" si="26"/>
        <v>87247.888700974174</v>
      </c>
      <c r="L97" s="285">
        <f t="shared" ca="1" si="26"/>
        <v>92658.704919026495</v>
      </c>
      <c r="M97" s="285">
        <f t="shared" ca="1" si="26"/>
        <v>98069.521137078846</v>
      </c>
      <c r="N97" s="285"/>
      <c r="P97" s="409" t="s">
        <v>1008</v>
      </c>
      <c r="Q97" s="397" t="s">
        <v>826</v>
      </c>
      <c r="R97" s="409" t="str">
        <f t="shared" si="16"/>
        <v>Emergency Preparedness Specialist - Volunteer &amp; Collaborations Coordinator</v>
      </c>
      <c r="S97" s="397" t="str">
        <f t="shared" si="24"/>
        <v>33B</v>
      </c>
      <c r="T97" s="394" cm="1">
        <f t="array" aca="1" ref="T97" ca="1">IF($Q97="Y",VLOOKUP($P97,INDIRECT($Q$3),T$5,0)*INDIRECT($P$2),VLOOKUP($P97,INDIRECT($Q$3),T$5,0))*$Q$4</f>
        <v>70927.087831579236</v>
      </c>
      <c r="U97" s="394" cm="1">
        <f t="array" aca="1" ref="U97" ca="1">IF($Q97="Y",VLOOKUP($P97,INDIRECT($Q$3),U$5,0)*INDIRECT($P$2),VLOOKUP($P97,INDIRECT($Q$3),U$5,0))*$Q$4</f>
        <v>74777.40617325413</v>
      </c>
      <c r="V97" s="394" cm="1">
        <f t="array" aca="1" ref="V97" ca="1">IF($Q97="Y",VLOOKUP($P97,INDIRECT($Q$3),V$5,0)*INDIRECT($P$2),VLOOKUP($P97,INDIRECT($Q$3),V$5,0))*$Q$4</f>
        <v>78673.213507995213</v>
      </c>
      <c r="W97" s="394" cm="1">
        <f t="array" aca="1" ref="W97" ca="1">IF($Q97="Y",VLOOKUP($P97,INDIRECT($Q$3),W$5,0)*INDIRECT($P$2),VLOOKUP($P97,INDIRECT($Q$3),W$5,0))*$Q$4</f>
        <v>82887.443794199731</v>
      </c>
      <c r="X97" s="394" cm="1">
        <f t="array" aca="1" ref="X97" ca="1">IF($Q97="Y",VLOOKUP($P97,INDIRECT($Q$3),X$5,0)*INDIRECT($P$2),VLOOKUP($P97,INDIRECT($Q$3),X$5,0))*$Q$4</f>
        <v>87247.888700974174</v>
      </c>
      <c r="Y97" s="394" cm="1">
        <f t="array" aca="1" ref="Y97" ca="1">IF($Q97="Y",VLOOKUP($P97,INDIRECT($Q$3),Y$5,0)*INDIRECT($P$2),VLOOKUP($P97,INDIRECT($Q$3),Y$5,0))*$Q$4</f>
        <v>92658.704919026495</v>
      </c>
      <c r="Z97" s="394" cm="1">
        <f t="array" aca="1" ref="Z97" ca="1">IF($Q97="Y",VLOOKUP($P97,INDIRECT($Q$3),Z$5,0)*INDIRECT($P$2),VLOOKUP($P97,INDIRECT($Q$3),Z$5,0))*$Q$4</f>
        <v>98069.521137078846</v>
      </c>
      <c r="AA97" s="406" t="s">
        <v>1008</v>
      </c>
      <c r="AB97" s="406" t="str">
        <f t="shared" si="19"/>
        <v>Y</v>
      </c>
      <c r="AC97" s="412" t="str">
        <f t="shared" si="20"/>
        <v>Emergency Preparedness Specialist - Volunteer &amp; Collaborations Coordinator</v>
      </c>
      <c r="AD97" s="406" t="str">
        <f t="shared" si="25"/>
        <v>33B</v>
      </c>
      <c r="AE97" s="398" t="str">
        <f t="shared" si="22"/>
        <v>E</v>
      </c>
      <c r="AF97" s="403">
        <f t="shared" ca="1" si="23"/>
        <v>34.099999999999994</v>
      </c>
      <c r="AG97" s="403">
        <f t="shared" ca="1" si="23"/>
        <v>35.951000000000001</v>
      </c>
      <c r="AH97" s="403">
        <f t="shared" ca="1" si="23"/>
        <v>37.823999999999998</v>
      </c>
      <c r="AI97" s="403">
        <f t="shared" ca="1" si="23"/>
        <v>39.849999999999994</v>
      </c>
      <c r="AJ97" s="403">
        <f t="shared" ca="1" si="23"/>
        <v>41.946999999999996</v>
      </c>
      <c r="AK97" s="403">
        <f t="shared" ca="1" si="23"/>
        <v>44.547999999999995</v>
      </c>
      <c r="AL97" s="403">
        <f t="shared" ca="1" si="23"/>
        <v>47.149000000000001</v>
      </c>
    </row>
    <row r="98" spans="1:38" ht="15" customHeight="1">
      <c r="A98" s="259" t="s">
        <v>16</v>
      </c>
      <c r="B98" s="262" t="s">
        <v>88</v>
      </c>
      <c r="C98" s="259" t="s">
        <v>20</v>
      </c>
      <c r="D98" s="268" t="s">
        <v>89</v>
      </c>
      <c r="E98" s="265">
        <v>393</v>
      </c>
      <c r="F98" s="262">
        <v>8</v>
      </c>
      <c r="G98" s="285">
        <f t="shared" ca="1" si="27"/>
        <v>70927.087831579236</v>
      </c>
      <c r="H98" s="285">
        <f t="shared" ca="1" si="26"/>
        <v>74777.40617325413</v>
      </c>
      <c r="I98" s="285">
        <f t="shared" ca="1" si="26"/>
        <v>78673.213507995213</v>
      </c>
      <c r="J98" s="285">
        <f t="shared" ca="1" si="26"/>
        <v>82887.443794199731</v>
      </c>
      <c r="K98" s="285">
        <f t="shared" ca="1" si="26"/>
        <v>87247.888700974174</v>
      </c>
      <c r="L98" s="285">
        <f t="shared" ca="1" si="26"/>
        <v>92658.704919026495</v>
      </c>
      <c r="M98" s="285">
        <f t="shared" ca="1" si="26"/>
        <v>98069.521137078846</v>
      </c>
      <c r="N98" s="285"/>
      <c r="P98" s="409" t="str">
        <f t="shared" ref="P98:P162" si="28">B98</f>
        <v>03959C</v>
      </c>
      <c r="Q98" s="397" t="s">
        <v>826</v>
      </c>
      <c r="R98" s="409" t="str">
        <f t="shared" si="16"/>
        <v>Employment Equity Analyst</v>
      </c>
      <c r="S98" s="397" t="str">
        <f t="shared" si="24"/>
        <v>33B</v>
      </c>
      <c r="T98" s="394" cm="1">
        <f t="array" aca="1" ref="T98" ca="1">IF($Q98="Y",VLOOKUP($P98,INDIRECT($Q$3),T$5,0)*INDIRECT($P$2),VLOOKUP($P98,INDIRECT($Q$3),T$5,0))*$Q$4</f>
        <v>70927.087831579236</v>
      </c>
      <c r="U98" s="394" cm="1">
        <f t="array" aca="1" ref="U98" ca="1">IF($Q98="Y",VLOOKUP($P98,INDIRECT($Q$3),U$5,0)*INDIRECT($P$2),VLOOKUP($P98,INDIRECT($Q$3),U$5,0))*$Q$4</f>
        <v>74777.40617325413</v>
      </c>
      <c r="V98" s="394" cm="1">
        <f t="array" aca="1" ref="V98" ca="1">IF($Q98="Y",VLOOKUP($P98,INDIRECT($Q$3),V$5,0)*INDIRECT($P$2),VLOOKUP($P98,INDIRECT($Q$3),V$5,0))*$Q$4</f>
        <v>78673.213507995213</v>
      </c>
      <c r="W98" s="394" cm="1">
        <f t="array" aca="1" ref="W98" ca="1">IF($Q98="Y",VLOOKUP($P98,INDIRECT($Q$3),W$5,0)*INDIRECT($P$2),VLOOKUP($P98,INDIRECT($Q$3),W$5,0))*$Q$4</f>
        <v>82887.443794199731</v>
      </c>
      <c r="X98" s="394" cm="1">
        <f t="array" aca="1" ref="X98" ca="1">IF($Q98="Y",VLOOKUP($P98,INDIRECT($Q$3),X$5,0)*INDIRECT($P$2),VLOOKUP($P98,INDIRECT($Q$3),X$5,0))*$Q$4</f>
        <v>87247.888700974174</v>
      </c>
      <c r="Y98" s="394" cm="1">
        <f t="array" aca="1" ref="Y98" ca="1">IF($Q98="Y",VLOOKUP($P98,INDIRECT($Q$3),Y$5,0)*INDIRECT($P$2),VLOOKUP($P98,INDIRECT($Q$3),Y$5,0))*$Q$4</f>
        <v>92658.704919026495</v>
      </c>
      <c r="Z98" s="394" cm="1">
        <f t="array" aca="1" ref="Z98" ca="1">IF($Q98="Y",VLOOKUP($P98,INDIRECT($Q$3),Z$5,0)*INDIRECT($P$2),VLOOKUP($P98,INDIRECT($Q$3),Z$5,0))*$Q$4</f>
        <v>98069.521137078846</v>
      </c>
      <c r="AA98" s="406" t="str">
        <f t="shared" ref="AA98:AA162" si="29">B98</f>
        <v>03959C</v>
      </c>
      <c r="AB98" s="406" t="str">
        <f t="shared" si="19"/>
        <v>Y</v>
      </c>
      <c r="AC98" s="412" t="str">
        <f t="shared" si="20"/>
        <v>Employment Equity Analyst</v>
      </c>
      <c r="AD98" s="406" t="str">
        <f t="shared" si="25"/>
        <v>33B</v>
      </c>
      <c r="AE98" s="398" t="str">
        <f t="shared" si="22"/>
        <v>E</v>
      </c>
      <c r="AF98" s="403">
        <f t="shared" ca="1" si="23"/>
        <v>34.099999999999994</v>
      </c>
      <c r="AG98" s="403">
        <f t="shared" ca="1" si="23"/>
        <v>35.951000000000001</v>
      </c>
      <c r="AH98" s="403">
        <f t="shared" ca="1" si="23"/>
        <v>37.823999999999998</v>
      </c>
      <c r="AI98" s="403">
        <f t="shared" ca="1" si="23"/>
        <v>39.849999999999994</v>
      </c>
      <c r="AJ98" s="403">
        <f t="shared" ca="1" si="23"/>
        <v>41.946999999999996</v>
      </c>
      <c r="AK98" s="403">
        <f t="shared" ca="1" si="23"/>
        <v>44.547999999999995</v>
      </c>
      <c r="AL98" s="403">
        <f t="shared" ca="1" si="23"/>
        <v>47.149000000000001</v>
      </c>
    </row>
    <row r="99" spans="1:38" ht="15" customHeight="1">
      <c r="A99" s="259" t="s">
        <v>16</v>
      </c>
      <c r="B99" s="259" t="s">
        <v>92</v>
      </c>
      <c r="C99" s="259" t="s">
        <v>93</v>
      </c>
      <c r="D99" s="281" t="s">
        <v>94</v>
      </c>
      <c r="E99" s="265">
        <v>525</v>
      </c>
      <c r="F99" s="262">
        <v>11</v>
      </c>
      <c r="G99" s="285">
        <f t="shared" ca="1" si="27"/>
        <v>98837.021988036562</v>
      </c>
      <c r="H99" s="285">
        <f t="shared" ca="1" si="26"/>
        <v>104120.11689195898</v>
      </c>
      <c r="I99" s="285">
        <f t="shared" ca="1" si="26"/>
        <v>109362.0377587289</v>
      </c>
      <c r="J99" s="285">
        <f t="shared" ca="1" si="26"/>
        <v>114737.86197501679</v>
      </c>
      <c r="K99" s="285">
        <f t="shared" ca="1" si="26"/>
        <v>120903.24514238226</v>
      </c>
      <c r="L99" s="285">
        <f t="shared" ca="1" si="26"/>
        <v>128054.96781519841</v>
      </c>
      <c r="M99" s="285">
        <f t="shared" ca="1" si="26"/>
        <v>135206.69048801457</v>
      </c>
      <c r="N99" s="285"/>
      <c r="P99" s="409" t="str">
        <f t="shared" si="28"/>
        <v>03958C</v>
      </c>
      <c r="Q99" s="397" t="s">
        <v>826</v>
      </c>
      <c r="R99" s="409" t="str">
        <f t="shared" si="16"/>
        <v>Energy Manager</v>
      </c>
      <c r="S99" s="397" t="str">
        <f t="shared" si="24"/>
        <v>56</v>
      </c>
      <c r="T99" s="394" cm="1">
        <f t="array" aca="1" ref="T99" ca="1">IF($Q99="Y",VLOOKUP($P99,INDIRECT($Q$3),T$5,0)*INDIRECT($P$2),VLOOKUP($P99,INDIRECT($Q$3),T$5,0))*$Q$4</f>
        <v>98837.021988036562</v>
      </c>
      <c r="U99" s="394" cm="1">
        <f t="array" aca="1" ref="U99" ca="1">IF($Q99="Y",VLOOKUP($P99,INDIRECT($Q$3),U$5,0)*INDIRECT($P$2),VLOOKUP($P99,INDIRECT($Q$3),U$5,0))*$Q$4</f>
        <v>104120.11689195898</v>
      </c>
      <c r="V99" s="394" cm="1">
        <f t="array" aca="1" ref="V99" ca="1">IF($Q99="Y",VLOOKUP($P99,INDIRECT($Q$3),V$5,0)*INDIRECT($P$2),VLOOKUP($P99,INDIRECT($Q$3),V$5,0))*$Q$4</f>
        <v>109362.0377587289</v>
      </c>
      <c r="W99" s="394" cm="1">
        <f t="array" aca="1" ref="W99" ca="1">IF($Q99="Y",VLOOKUP($P99,INDIRECT($Q$3),W$5,0)*INDIRECT($P$2),VLOOKUP($P99,INDIRECT($Q$3),W$5,0))*$Q$4</f>
        <v>114737.86197501679</v>
      </c>
      <c r="X99" s="394" cm="1">
        <f t="array" aca="1" ref="X99" ca="1">IF($Q99="Y",VLOOKUP($P99,INDIRECT($Q$3),X$5,0)*INDIRECT($P$2),VLOOKUP($P99,INDIRECT($Q$3),X$5,0))*$Q$4</f>
        <v>120903.24514238226</v>
      </c>
      <c r="Y99" s="394" cm="1">
        <f t="array" aca="1" ref="Y99" ca="1">IF($Q99="Y",VLOOKUP($P99,INDIRECT($Q$3),Y$5,0)*INDIRECT($P$2),VLOOKUP($P99,INDIRECT($Q$3),Y$5,0))*$Q$4</f>
        <v>128054.96781519841</v>
      </c>
      <c r="Z99" s="394" cm="1">
        <f t="array" aca="1" ref="Z99" ca="1">IF($Q99="Y",VLOOKUP($P99,INDIRECT($Q$3),Z$5,0)*INDIRECT($P$2),VLOOKUP($P99,INDIRECT($Q$3),Z$5,0))*$Q$4</f>
        <v>135206.69048801457</v>
      </c>
      <c r="AA99" s="406" t="str">
        <f t="shared" si="29"/>
        <v>03958C</v>
      </c>
      <c r="AB99" s="406" t="str">
        <f t="shared" si="19"/>
        <v>Y</v>
      </c>
      <c r="AC99" s="412" t="str">
        <f t="shared" si="20"/>
        <v>Energy Manager</v>
      </c>
      <c r="AD99" s="406" t="str">
        <f t="shared" si="25"/>
        <v>56</v>
      </c>
      <c r="AE99" s="398" t="str">
        <f t="shared" si="22"/>
        <v>E</v>
      </c>
      <c r="AF99" s="403">
        <f t="shared" ca="1" si="23"/>
        <v>47.518000000000001</v>
      </c>
      <c r="AG99" s="403">
        <f t="shared" ca="1" si="23"/>
        <v>50.058</v>
      </c>
      <c r="AH99" s="403">
        <f t="shared" ca="1" si="23"/>
        <v>52.577999999999996</v>
      </c>
      <c r="AI99" s="403">
        <f t="shared" ca="1" si="23"/>
        <v>55.162999999999997</v>
      </c>
      <c r="AJ99" s="403">
        <f t="shared" ca="1" si="23"/>
        <v>58.126999999999995</v>
      </c>
      <c r="AK99" s="403">
        <f t="shared" ca="1" si="23"/>
        <v>61.564999999999998</v>
      </c>
      <c r="AL99" s="403">
        <f t="shared" ca="1" si="23"/>
        <v>65.004000000000005</v>
      </c>
    </row>
    <row r="100" spans="1:38" ht="15" customHeight="1">
      <c r="A100" s="259" t="s">
        <v>91</v>
      </c>
      <c r="B100" s="272" t="s">
        <v>300</v>
      </c>
      <c r="C100" s="259" t="s">
        <v>280</v>
      </c>
      <c r="D100" s="260" t="s">
        <v>301</v>
      </c>
      <c r="E100" s="265">
        <v>393</v>
      </c>
      <c r="F100" s="262">
        <v>8</v>
      </c>
      <c r="G100" s="285">
        <f t="shared" ca="1" si="27"/>
        <v>35.746771554141276</v>
      </c>
      <c r="H100" s="285">
        <f t="shared" ca="1" si="26"/>
        <v>37.623708722508916</v>
      </c>
      <c r="I100" s="285">
        <f t="shared" ca="1" si="26"/>
        <v>39.590420338935679</v>
      </c>
      <c r="J100" s="285">
        <f t="shared" ca="1" si="26"/>
        <v>41.686788082577216</v>
      </c>
      <c r="K100" s="285">
        <f t="shared" ca="1" si="26"/>
        <v>43.872196781053049</v>
      </c>
      <c r="L100" s="285">
        <f t="shared" ca="1" si="26"/>
        <v>46.53530473478758</v>
      </c>
      <c r="M100" s="285">
        <f t="shared" ca="1" si="26"/>
        <v>49.198412688522104</v>
      </c>
      <c r="N100" s="285"/>
      <c r="O100" s="23"/>
      <c r="P100" s="409" t="str">
        <f t="shared" si="28"/>
        <v>04063C</v>
      </c>
      <c r="Q100" s="397" t="s">
        <v>826</v>
      </c>
      <c r="R100" s="409" t="str">
        <f t="shared" si="16"/>
        <v>Engineering Applications Analyst</v>
      </c>
      <c r="S100" s="397" t="str">
        <f t="shared" si="24"/>
        <v>63</v>
      </c>
      <c r="T100" s="394" cm="1">
        <f t="array" aca="1" ref="T100" ca="1">IF($Q100="Y",VLOOKUP($P100,INDIRECT($Q$3),T$5,0)*INDIRECT($P$2),VLOOKUP($P100,INDIRECT($Q$3),T$5,0))*$Q$4</f>
        <v>35.746771554141276</v>
      </c>
      <c r="U100" s="394" cm="1">
        <f t="array" aca="1" ref="U100" ca="1">IF($Q100="Y",VLOOKUP($P100,INDIRECT($Q$3),U$5,0)*INDIRECT($P$2),VLOOKUP($P100,INDIRECT($Q$3),U$5,0))*$Q$4</f>
        <v>37.623708722508916</v>
      </c>
      <c r="V100" s="394" cm="1">
        <f t="array" aca="1" ref="V100" ca="1">IF($Q100="Y",VLOOKUP($P100,INDIRECT($Q$3),V$5,0)*INDIRECT($P$2),VLOOKUP($P100,INDIRECT($Q$3),V$5,0))*$Q$4</f>
        <v>39.590420338935679</v>
      </c>
      <c r="W100" s="394" cm="1">
        <f t="array" aca="1" ref="W100" ca="1">IF($Q100="Y",VLOOKUP($P100,INDIRECT($Q$3),W$5,0)*INDIRECT($P$2),VLOOKUP($P100,INDIRECT($Q$3),W$5,0))*$Q$4</f>
        <v>41.686788082577216</v>
      </c>
      <c r="X100" s="394" cm="1">
        <f t="array" aca="1" ref="X100" ca="1">IF($Q100="Y",VLOOKUP($P100,INDIRECT($Q$3),X$5,0)*INDIRECT($P$2),VLOOKUP($P100,INDIRECT($Q$3),X$5,0))*$Q$4</f>
        <v>43.872196781053049</v>
      </c>
      <c r="Y100" s="394" cm="1">
        <f t="array" aca="1" ref="Y100" ca="1">IF($Q100="Y",VLOOKUP($P100,INDIRECT($Q$3),Y$5,0)*INDIRECT($P$2),VLOOKUP($P100,INDIRECT($Q$3),Y$5,0))*$Q$4</f>
        <v>46.53530473478758</v>
      </c>
      <c r="Z100" s="394" cm="1">
        <f t="array" aca="1" ref="Z100" ca="1">IF($Q100="Y",VLOOKUP($P100,INDIRECT($Q$3),Z$5,0)*INDIRECT($P$2),VLOOKUP($P100,INDIRECT($Q$3),Z$5,0))*$Q$4</f>
        <v>49.198412688522104</v>
      </c>
      <c r="AA100" s="406" t="str">
        <f t="shared" si="29"/>
        <v>04063C</v>
      </c>
      <c r="AB100" s="406" t="str">
        <f t="shared" si="19"/>
        <v>Y</v>
      </c>
      <c r="AC100" s="412" t="str">
        <f t="shared" si="20"/>
        <v>Engineering Applications Analyst</v>
      </c>
      <c r="AD100" s="406" t="str">
        <f t="shared" si="25"/>
        <v>63</v>
      </c>
      <c r="AE100" s="398" t="str">
        <f t="shared" si="22"/>
        <v>N</v>
      </c>
      <c r="AF100" s="403">
        <f t="shared" ca="1" si="23"/>
        <v>35.747</v>
      </c>
      <c r="AG100" s="403">
        <f t="shared" ca="1" si="23"/>
        <v>37.624000000000002</v>
      </c>
      <c r="AH100" s="403">
        <f t="shared" ca="1" si="23"/>
        <v>39.590000000000003</v>
      </c>
      <c r="AI100" s="403">
        <f t="shared" ca="1" si="23"/>
        <v>41.686999999999998</v>
      </c>
      <c r="AJ100" s="403">
        <f t="shared" ca="1" si="23"/>
        <v>43.872</v>
      </c>
      <c r="AK100" s="403">
        <f t="shared" ca="1" si="23"/>
        <v>46.534999999999997</v>
      </c>
      <c r="AL100" s="403">
        <f t="shared" ca="1" si="23"/>
        <v>49.198</v>
      </c>
    </row>
    <row r="101" spans="1:38" ht="15" customHeight="1">
      <c r="A101" s="259" t="s">
        <v>16</v>
      </c>
      <c r="B101" s="259" t="s">
        <v>95</v>
      </c>
      <c r="C101" s="259" t="s">
        <v>96</v>
      </c>
      <c r="D101" s="260" t="s">
        <v>97</v>
      </c>
      <c r="E101" s="265">
        <v>403</v>
      </c>
      <c r="F101" s="262">
        <v>8</v>
      </c>
      <c r="G101" s="285">
        <f t="shared" ca="1" si="27"/>
        <v>73523.209650143137</v>
      </c>
      <c r="H101" s="285">
        <f t="shared" ca="1" si="26"/>
        <v>77558.733177873291</v>
      </c>
      <c r="I101" s="285">
        <f t="shared" ca="1" si="26"/>
        <v>81591.007491812969</v>
      </c>
      <c r="J101" s="285">
        <f t="shared" ca="1" si="26"/>
        <v>85905.963405521252</v>
      </c>
      <c r="K101" s="285">
        <f t="shared" ca="1" si="26"/>
        <v>90445.115070770058</v>
      </c>
      <c r="L101" s="285">
        <f t="shared" ca="1" si="26"/>
        <v>96062.234710455101</v>
      </c>
      <c r="M101" s="285">
        <f t="shared" ca="1" si="26"/>
        <v>101679.35435014016</v>
      </c>
      <c r="N101" s="285"/>
      <c r="P101" s="409" t="str">
        <f t="shared" si="28"/>
        <v>52320C</v>
      </c>
      <c r="Q101" s="397" t="s">
        <v>826</v>
      </c>
      <c r="R101" s="409" t="str">
        <f t="shared" si="16"/>
        <v>Engineering Inspector - City</v>
      </c>
      <c r="S101" s="397" t="str">
        <f t="shared" si="24"/>
        <v>60M</v>
      </c>
      <c r="T101" s="394" cm="1">
        <f t="array" aca="1" ref="T101" ca="1">IF($Q101="Y",VLOOKUP($P101,INDIRECT($Q$3),T$5,0)*INDIRECT($P$2),VLOOKUP($P101,INDIRECT($Q$3),T$5,0))*$Q$4</f>
        <v>73523.209650143137</v>
      </c>
      <c r="U101" s="394" cm="1">
        <f t="array" aca="1" ref="U101" ca="1">IF($Q101="Y",VLOOKUP($P101,INDIRECT($Q$3),U$5,0)*INDIRECT($P$2),VLOOKUP($P101,INDIRECT($Q$3),U$5,0))*$Q$4</f>
        <v>77558.733177873291</v>
      </c>
      <c r="V101" s="394" cm="1">
        <f t="array" aca="1" ref="V101" ca="1">IF($Q101="Y",VLOOKUP($P101,INDIRECT($Q$3),V$5,0)*INDIRECT($P$2),VLOOKUP($P101,INDIRECT($Q$3),V$5,0))*$Q$4</f>
        <v>81591.007491812969</v>
      </c>
      <c r="W101" s="394" cm="1">
        <f t="array" aca="1" ref="W101" ca="1">IF($Q101="Y",VLOOKUP($P101,INDIRECT($Q$3),W$5,0)*INDIRECT($P$2),VLOOKUP($P101,INDIRECT($Q$3),W$5,0))*$Q$4</f>
        <v>85905.963405521252</v>
      </c>
      <c r="X101" s="394" cm="1">
        <f t="array" aca="1" ref="X101" ca="1">IF($Q101="Y",VLOOKUP($P101,INDIRECT($Q$3),X$5,0)*INDIRECT($P$2),VLOOKUP($P101,INDIRECT($Q$3),X$5,0))*$Q$4</f>
        <v>90445.115070770058</v>
      </c>
      <c r="Y101" s="394" cm="1">
        <f t="array" aca="1" ref="Y101" ca="1">IF($Q101="Y",VLOOKUP($P101,INDIRECT($Q$3),Y$5,0)*INDIRECT($P$2),VLOOKUP($P101,INDIRECT($Q$3),Y$5,0))*$Q$4</f>
        <v>96062.234710455101</v>
      </c>
      <c r="Z101" s="394" cm="1">
        <f t="array" aca="1" ref="Z101" ca="1">IF($Q101="Y",VLOOKUP($P101,INDIRECT($Q$3),Z$5,0)*INDIRECT($P$2),VLOOKUP($P101,INDIRECT($Q$3),Z$5,0))*$Q$4</f>
        <v>101679.35435014016</v>
      </c>
      <c r="AA101" s="406" t="str">
        <f t="shared" si="29"/>
        <v>52320C</v>
      </c>
      <c r="AB101" s="406" t="str">
        <f t="shared" si="19"/>
        <v>Y</v>
      </c>
      <c r="AC101" s="412" t="str">
        <f t="shared" si="20"/>
        <v>Engineering Inspector - City</v>
      </c>
      <c r="AD101" s="406" t="str">
        <f t="shared" si="25"/>
        <v>60M</v>
      </c>
      <c r="AE101" s="398" t="str">
        <f t="shared" si="22"/>
        <v>E</v>
      </c>
      <c r="AF101" s="403">
        <f t="shared" ca="1" si="23"/>
        <v>35.347999999999999</v>
      </c>
      <c r="AG101" s="403">
        <f t="shared" ca="1" si="23"/>
        <v>37.287999999999997</v>
      </c>
      <c r="AH101" s="403">
        <f t="shared" ca="1" si="23"/>
        <v>39.226999999999997</v>
      </c>
      <c r="AI101" s="403">
        <f t="shared" ca="1" si="23"/>
        <v>41.300999999999995</v>
      </c>
      <c r="AJ101" s="403">
        <f t="shared" ca="1" si="23"/>
        <v>43.483999999999995</v>
      </c>
      <c r="AK101" s="403">
        <f t="shared" ca="1" si="23"/>
        <v>46.183999999999997</v>
      </c>
      <c r="AL101" s="403">
        <f t="shared" ca="1" si="23"/>
        <v>48.884999999999998</v>
      </c>
    </row>
    <row r="102" spans="1:38" ht="15" customHeight="1">
      <c r="A102" s="259" t="s">
        <v>16</v>
      </c>
      <c r="B102" s="259" t="s">
        <v>750</v>
      </c>
      <c r="C102" s="259">
        <v>51</v>
      </c>
      <c r="D102" s="260" t="s">
        <v>751</v>
      </c>
      <c r="E102" s="265">
        <v>458</v>
      </c>
      <c r="F102" s="262">
        <v>10</v>
      </c>
      <c r="G102" s="285">
        <f t="shared" ca="1" si="27"/>
        <v>85762.997998741732</v>
      </c>
      <c r="H102" s="285">
        <f t="shared" ca="1" si="26"/>
        <v>90074.704698659552</v>
      </c>
      <c r="I102" s="285">
        <f t="shared" ca="1" si="26"/>
        <v>94942.45852</v>
      </c>
      <c r="J102" s="285">
        <f t="shared" ca="1" si="26"/>
        <v>99812.598428617086</v>
      </c>
      <c r="K102" s="285">
        <f t="shared" ca="1" si="26"/>
        <v>104910.61486582208</v>
      </c>
      <c r="L102" s="285">
        <f t="shared" ca="1" si="26"/>
        <v>111295.0748</v>
      </c>
      <c r="M102" s="285">
        <f t="shared" ca="1" si="26"/>
        <v>117677.73235787662</v>
      </c>
      <c r="N102" s="285"/>
      <c r="P102" s="409" t="str">
        <f t="shared" si="28"/>
        <v>59419C</v>
      </c>
      <c r="Q102" s="397" t="s">
        <v>826</v>
      </c>
      <c r="R102" s="409" t="str">
        <f t="shared" si="16"/>
        <v>Engineering Project Management Analyst</v>
      </c>
      <c r="S102" s="397">
        <f t="shared" si="24"/>
        <v>51</v>
      </c>
      <c r="T102" s="394" cm="1">
        <f t="array" aca="1" ref="T102" ca="1">IF($Q102="Y",VLOOKUP($P102,INDIRECT($Q$3),T$5,0)*INDIRECT($P$2),VLOOKUP($P102,INDIRECT($Q$3),T$5,0))*$Q$4</f>
        <v>85762.997998741732</v>
      </c>
      <c r="U102" s="394" cm="1">
        <f t="array" aca="1" ref="U102" ca="1">IF($Q102="Y",VLOOKUP($P102,INDIRECT($Q$3),U$5,0)*INDIRECT($P$2),VLOOKUP($P102,INDIRECT($Q$3),U$5,0))*$Q$4</f>
        <v>90074.704698659552</v>
      </c>
      <c r="V102" s="394" cm="1">
        <f t="array" aca="1" ref="V102" ca="1">IF($Q102="Y",VLOOKUP($P102,INDIRECT($Q$3),V$5,0)*INDIRECT($P$2),VLOOKUP($P102,INDIRECT($Q$3),V$5,0))*$Q$4</f>
        <v>94942.45852</v>
      </c>
      <c r="W102" s="394" cm="1">
        <f t="array" aca="1" ref="W102" ca="1">IF($Q102="Y",VLOOKUP($P102,INDIRECT($Q$3),W$5,0)*INDIRECT($P$2),VLOOKUP($P102,INDIRECT($Q$3),W$5,0))*$Q$4</f>
        <v>99812.598428617086</v>
      </c>
      <c r="X102" s="394" cm="1">
        <f t="array" aca="1" ref="X102" ca="1">IF($Q102="Y",VLOOKUP($P102,INDIRECT($Q$3),X$5,0)*INDIRECT($P$2),VLOOKUP($P102,INDIRECT($Q$3),X$5,0))*$Q$4</f>
        <v>104910.61486582208</v>
      </c>
      <c r="Y102" s="394" cm="1">
        <f t="array" aca="1" ref="Y102" ca="1">IF($Q102="Y",VLOOKUP($P102,INDIRECT($Q$3),Y$5,0)*INDIRECT($P$2),VLOOKUP($P102,INDIRECT($Q$3),Y$5,0))*$Q$4</f>
        <v>111295.0748</v>
      </c>
      <c r="Z102" s="394" cm="1">
        <f t="array" aca="1" ref="Z102" ca="1">IF($Q102="Y",VLOOKUP($P102,INDIRECT($Q$3),Z$5,0)*INDIRECT($P$2),VLOOKUP($P102,INDIRECT($Q$3),Z$5,0))*$Q$4</f>
        <v>117677.73235787662</v>
      </c>
      <c r="AA102" s="406" t="str">
        <f t="shared" si="29"/>
        <v>59419C</v>
      </c>
      <c r="AB102" s="406" t="str">
        <f t="shared" si="19"/>
        <v>Y</v>
      </c>
      <c r="AC102" s="412" t="str">
        <f t="shared" si="20"/>
        <v>Engineering Project Management Analyst</v>
      </c>
      <c r="AD102" s="406">
        <f t="shared" si="25"/>
        <v>51</v>
      </c>
      <c r="AE102" s="398" t="str">
        <f t="shared" si="22"/>
        <v>E</v>
      </c>
      <c r="AF102" s="403">
        <f t="shared" ca="1" si="23"/>
        <v>41.232999999999997</v>
      </c>
      <c r="AG102" s="403">
        <f t="shared" ca="1" si="23"/>
        <v>43.305999999999997</v>
      </c>
      <c r="AH102" s="403">
        <f t="shared" ca="1" si="23"/>
        <v>45.646000000000001</v>
      </c>
      <c r="AI102" s="403">
        <f t="shared" ca="1" si="23"/>
        <v>47.986999999999995</v>
      </c>
      <c r="AJ102" s="403">
        <f t="shared" ca="1" si="23"/>
        <v>50.437999999999995</v>
      </c>
      <c r="AK102" s="403">
        <f t="shared" ca="1" si="23"/>
        <v>53.507999999999996</v>
      </c>
      <c r="AL102" s="403">
        <f t="shared" ca="1" si="23"/>
        <v>56.576000000000001</v>
      </c>
    </row>
    <row r="103" spans="1:38" ht="15" customHeight="1">
      <c r="A103" s="259" t="s">
        <v>16</v>
      </c>
      <c r="B103" s="259" t="s">
        <v>98</v>
      </c>
      <c r="C103" s="259">
        <v>40</v>
      </c>
      <c r="D103" s="260" t="s">
        <v>99</v>
      </c>
      <c r="E103" s="265">
        <v>410</v>
      </c>
      <c r="F103" s="262">
        <v>9</v>
      </c>
      <c r="G103" s="285">
        <f t="shared" ca="1" si="27"/>
        <v>75706.681317320807</v>
      </c>
      <c r="H103" s="285">
        <f t="shared" ca="1" si="26"/>
        <v>79735.706417470064</v>
      </c>
      <c r="I103" s="285">
        <f t="shared" ca="1" si="26"/>
        <v>84187.129310376928</v>
      </c>
      <c r="J103" s="285">
        <f t="shared" ca="1" si="26"/>
        <v>88778.268396272804</v>
      </c>
      <c r="K103" s="285">
        <f t="shared" ca="1" si="26"/>
        <v>93457.136254510653</v>
      </c>
      <c r="L103" s="285">
        <f t="shared" ca="1" si="26"/>
        <v>99048.229691734217</v>
      </c>
      <c r="M103" s="285">
        <f t="shared" ca="1" si="26"/>
        <v>104639.3231289579</v>
      </c>
      <c r="N103" s="285"/>
      <c r="P103" s="409" t="str">
        <f t="shared" si="28"/>
        <v>04108C</v>
      </c>
      <c r="Q103" s="397" t="s">
        <v>826</v>
      </c>
      <c r="R103" s="409" t="str">
        <f t="shared" si="16"/>
        <v>Enterprise Coordinator Asp-IPI</v>
      </c>
      <c r="S103" s="397">
        <f t="shared" si="24"/>
        <v>40</v>
      </c>
      <c r="T103" s="394" cm="1">
        <f t="array" aca="1" ref="T103" ca="1">IF($Q103="Y",VLOOKUP($P103,INDIRECT($Q$3),T$5,0)*INDIRECT($P$2),VLOOKUP($P103,INDIRECT($Q$3),T$5,0))*$Q$4</f>
        <v>75706.681317320807</v>
      </c>
      <c r="U103" s="394" cm="1">
        <f t="array" aca="1" ref="U103" ca="1">IF($Q103="Y",VLOOKUP($P103,INDIRECT($Q$3),U$5,0)*INDIRECT($P$2),VLOOKUP($P103,INDIRECT($Q$3),U$5,0))*$Q$4</f>
        <v>79735.706417470064</v>
      </c>
      <c r="V103" s="394" cm="1">
        <f t="array" aca="1" ref="V103" ca="1">IF($Q103="Y",VLOOKUP($P103,INDIRECT($Q$3),V$5,0)*INDIRECT($P$2),VLOOKUP($P103,INDIRECT($Q$3),V$5,0))*$Q$4</f>
        <v>84187.129310376928</v>
      </c>
      <c r="W103" s="394" cm="1">
        <f t="array" aca="1" ref="W103" ca="1">IF($Q103="Y",VLOOKUP($P103,INDIRECT($Q$3),W$5,0)*INDIRECT($P$2),VLOOKUP($P103,INDIRECT($Q$3),W$5,0))*$Q$4</f>
        <v>88778.268396272804</v>
      </c>
      <c r="X103" s="394" cm="1">
        <f t="array" aca="1" ref="X103" ca="1">IF($Q103="Y",VLOOKUP($P103,INDIRECT($Q$3),X$5,0)*INDIRECT($P$2),VLOOKUP($P103,INDIRECT($Q$3),X$5,0))*$Q$4</f>
        <v>93457.136254510653</v>
      </c>
      <c r="Y103" s="394" cm="1">
        <f t="array" aca="1" ref="Y103" ca="1">IF($Q103="Y",VLOOKUP($P103,INDIRECT($Q$3),Y$5,0)*INDIRECT($P$2),VLOOKUP($P103,INDIRECT($Q$3),Y$5,0))*$Q$4</f>
        <v>99048.229691734217</v>
      </c>
      <c r="Z103" s="394" cm="1">
        <f t="array" aca="1" ref="Z103" ca="1">IF($Q103="Y",VLOOKUP($P103,INDIRECT($Q$3),Z$5,0)*INDIRECT($P$2),VLOOKUP($P103,INDIRECT($Q$3),Z$5,0))*$Q$4</f>
        <v>104639.3231289579</v>
      </c>
      <c r="AA103" s="406" t="str">
        <f t="shared" si="29"/>
        <v>04108C</v>
      </c>
      <c r="AB103" s="406" t="str">
        <f t="shared" si="19"/>
        <v>Y</v>
      </c>
      <c r="AC103" s="412" t="str">
        <f t="shared" si="20"/>
        <v>Enterprise Coordinator Asp-IPI</v>
      </c>
      <c r="AD103" s="406">
        <f t="shared" si="25"/>
        <v>40</v>
      </c>
      <c r="AE103" s="398" t="str">
        <f t="shared" si="22"/>
        <v>E</v>
      </c>
      <c r="AF103" s="403">
        <f t="shared" ca="1" si="23"/>
        <v>36.397999999999996</v>
      </c>
      <c r="AG103" s="403">
        <f t="shared" ca="1" si="23"/>
        <v>38.335000000000001</v>
      </c>
      <c r="AH103" s="403">
        <f t="shared" ca="1" si="23"/>
        <v>40.474999999999994</v>
      </c>
      <c r="AI103" s="403">
        <f t="shared" ca="1" si="23"/>
        <v>42.681999999999995</v>
      </c>
      <c r="AJ103" s="403">
        <f t="shared" ca="1" si="23"/>
        <v>44.931999999999995</v>
      </c>
      <c r="AK103" s="403">
        <f t="shared" ca="1" si="23"/>
        <v>47.62</v>
      </c>
      <c r="AL103" s="403">
        <f t="shared" ca="1" si="23"/>
        <v>50.308</v>
      </c>
    </row>
    <row r="104" spans="1:38" ht="15" customHeight="1">
      <c r="A104" s="259" t="s">
        <v>16</v>
      </c>
      <c r="B104" s="259" t="s">
        <v>100</v>
      </c>
      <c r="C104" s="259">
        <v>40</v>
      </c>
      <c r="D104" s="260" t="s">
        <v>101</v>
      </c>
      <c r="E104" s="265">
        <v>410</v>
      </c>
      <c r="F104" s="262">
        <v>9</v>
      </c>
      <c r="G104" s="285">
        <f t="shared" ca="1" si="27"/>
        <v>75706.681317320807</v>
      </c>
      <c r="H104" s="285">
        <f t="shared" ca="1" si="26"/>
        <v>79735.706417470064</v>
      </c>
      <c r="I104" s="285">
        <f t="shared" ca="1" si="26"/>
        <v>84187.129310376928</v>
      </c>
      <c r="J104" s="285">
        <f t="shared" ca="1" si="26"/>
        <v>88778.268396272804</v>
      </c>
      <c r="K104" s="285">
        <f t="shared" ca="1" si="26"/>
        <v>93457.136254510653</v>
      </c>
      <c r="L104" s="285">
        <f t="shared" ca="1" si="26"/>
        <v>99048.229691734217</v>
      </c>
      <c r="M104" s="285">
        <f t="shared" ca="1" si="26"/>
        <v>104639.3231289579</v>
      </c>
      <c r="N104" s="285"/>
      <c r="P104" s="409" t="str">
        <f t="shared" si="28"/>
        <v>04107C</v>
      </c>
      <c r="Q104" s="397" t="s">
        <v>826</v>
      </c>
      <c r="R104" s="409" t="str">
        <f t="shared" si="16"/>
        <v>Enterprise Coordinator WFD-IPI</v>
      </c>
      <c r="S104" s="397">
        <f t="shared" si="24"/>
        <v>40</v>
      </c>
      <c r="T104" s="394" cm="1">
        <f t="array" aca="1" ref="T104" ca="1">IF($Q104="Y",VLOOKUP($P104,INDIRECT($Q$3),T$5,0)*INDIRECT($P$2),VLOOKUP($P104,INDIRECT($Q$3),T$5,0))*$Q$4</f>
        <v>75706.681317320807</v>
      </c>
      <c r="U104" s="394" cm="1">
        <f t="array" aca="1" ref="U104" ca="1">IF($Q104="Y",VLOOKUP($P104,INDIRECT($Q$3),U$5,0)*INDIRECT($P$2),VLOOKUP($P104,INDIRECT($Q$3),U$5,0))*$Q$4</f>
        <v>79735.706417470064</v>
      </c>
      <c r="V104" s="394" cm="1">
        <f t="array" aca="1" ref="V104" ca="1">IF($Q104="Y",VLOOKUP($P104,INDIRECT($Q$3),V$5,0)*INDIRECT($P$2),VLOOKUP($P104,INDIRECT($Q$3),V$5,0))*$Q$4</f>
        <v>84187.129310376928</v>
      </c>
      <c r="W104" s="394" cm="1">
        <f t="array" aca="1" ref="W104" ca="1">IF($Q104="Y",VLOOKUP($P104,INDIRECT($Q$3),W$5,0)*INDIRECT($P$2),VLOOKUP($P104,INDIRECT($Q$3),W$5,0))*$Q$4</f>
        <v>88778.268396272804</v>
      </c>
      <c r="X104" s="394" cm="1">
        <f t="array" aca="1" ref="X104" ca="1">IF($Q104="Y",VLOOKUP($P104,INDIRECT($Q$3),X$5,0)*INDIRECT($P$2),VLOOKUP($P104,INDIRECT($Q$3),X$5,0))*$Q$4</f>
        <v>93457.136254510653</v>
      </c>
      <c r="Y104" s="394" cm="1">
        <f t="array" aca="1" ref="Y104" ca="1">IF($Q104="Y",VLOOKUP($P104,INDIRECT($Q$3),Y$5,0)*INDIRECT($P$2),VLOOKUP($P104,INDIRECT($Q$3),Y$5,0))*$Q$4</f>
        <v>99048.229691734217</v>
      </c>
      <c r="Z104" s="394" cm="1">
        <f t="array" aca="1" ref="Z104" ca="1">IF($Q104="Y",VLOOKUP($P104,INDIRECT($Q$3),Z$5,0)*INDIRECT($P$2),VLOOKUP($P104,INDIRECT($Q$3),Z$5,0))*$Q$4</f>
        <v>104639.3231289579</v>
      </c>
      <c r="AA104" s="406" t="str">
        <f t="shared" si="29"/>
        <v>04107C</v>
      </c>
      <c r="AB104" s="406" t="str">
        <f t="shared" si="19"/>
        <v>Y</v>
      </c>
      <c r="AC104" s="412" t="str">
        <f t="shared" si="20"/>
        <v>Enterprise Coordinator WFD-IPI</v>
      </c>
      <c r="AD104" s="406">
        <f t="shared" si="25"/>
        <v>40</v>
      </c>
      <c r="AE104" s="398" t="str">
        <f t="shared" si="22"/>
        <v>E</v>
      </c>
      <c r="AF104" s="403">
        <f t="shared" ca="1" si="23"/>
        <v>36.397999999999996</v>
      </c>
      <c r="AG104" s="403">
        <f t="shared" ca="1" si="23"/>
        <v>38.335000000000001</v>
      </c>
      <c r="AH104" s="403">
        <f t="shared" ca="1" si="23"/>
        <v>40.474999999999994</v>
      </c>
      <c r="AI104" s="403">
        <f t="shared" ca="1" si="23"/>
        <v>42.681999999999995</v>
      </c>
      <c r="AJ104" s="403">
        <f t="shared" ca="1" si="23"/>
        <v>44.931999999999995</v>
      </c>
      <c r="AK104" s="403">
        <f t="shared" ca="1" si="23"/>
        <v>47.62</v>
      </c>
      <c r="AL104" s="403">
        <f t="shared" ca="1" si="23"/>
        <v>50.308</v>
      </c>
    </row>
    <row r="105" spans="1:38" ht="15" customHeight="1">
      <c r="A105" s="259" t="s">
        <v>16</v>
      </c>
      <c r="B105" s="259" t="s">
        <v>913</v>
      </c>
      <c r="C105" s="259">
        <v>51</v>
      </c>
      <c r="D105" s="260" t="s">
        <v>914</v>
      </c>
      <c r="E105" s="265">
        <v>451</v>
      </c>
      <c r="F105" s="262">
        <v>10</v>
      </c>
      <c r="G105" s="285">
        <f t="shared" ca="1" si="27"/>
        <v>85762.997998741732</v>
      </c>
      <c r="H105" s="285">
        <f t="shared" ca="1" si="26"/>
        <v>90074.704698659552</v>
      </c>
      <c r="I105" s="285">
        <f t="shared" ca="1" si="26"/>
        <v>94942.45852</v>
      </c>
      <c r="J105" s="285">
        <f t="shared" ca="1" si="26"/>
        <v>99812.598428617086</v>
      </c>
      <c r="K105" s="285">
        <f t="shared" ca="1" si="26"/>
        <v>104910.61486582208</v>
      </c>
      <c r="L105" s="285">
        <f t="shared" ca="1" si="26"/>
        <v>111295.0748</v>
      </c>
      <c r="M105" s="285">
        <f t="shared" ca="1" si="26"/>
        <v>117677.73235787662</v>
      </c>
      <c r="N105" s="285"/>
      <c r="P105" s="409" t="str">
        <f t="shared" si="28"/>
        <v>53052C</v>
      </c>
      <c r="Q105" s="397" t="s">
        <v>826</v>
      </c>
      <c r="R105" s="409" t="str">
        <f t="shared" si="16"/>
        <v>Enterprise Events Manager</v>
      </c>
      <c r="S105" s="397">
        <f t="shared" si="24"/>
        <v>51</v>
      </c>
      <c r="T105" s="394" cm="1">
        <f t="array" aca="1" ref="T105" ca="1">IF($Q105="Y",VLOOKUP($P105,INDIRECT($Q$3),T$5,0)*INDIRECT($P$2),VLOOKUP($P105,INDIRECT($Q$3),T$5,0))*$Q$4</f>
        <v>85762.997998741732</v>
      </c>
      <c r="U105" s="394" cm="1">
        <f t="array" aca="1" ref="U105" ca="1">IF($Q105="Y",VLOOKUP($P105,INDIRECT($Q$3),U$5,0)*INDIRECT($P$2),VLOOKUP($P105,INDIRECT($Q$3),U$5,0))*$Q$4</f>
        <v>90074.704698659552</v>
      </c>
      <c r="V105" s="394" cm="1">
        <f t="array" aca="1" ref="V105" ca="1">IF($Q105="Y",VLOOKUP($P105,INDIRECT($Q$3),V$5,0)*INDIRECT($P$2),VLOOKUP($P105,INDIRECT($Q$3),V$5,0))*$Q$4</f>
        <v>94942.45852</v>
      </c>
      <c r="W105" s="394" cm="1">
        <f t="array" aca="1" ref="W105" ca="1">IF($Q105="Y",VLOOKUP($P105,INDIRECT($Q$3),W$5,0)*INDIRECT($P$2),VLOOKUP($P105,INDIRECT($Q$3),W$5,0))*$Q$4</f>
        <v>99812.598428617086</v>
      </c>
      <c r="X105" s="394" cm="1">
        <f t="array" aca="1" ref="X105" ca="1">IF($Q105="Y",VLOOKUP($P105,INDIRECT($Q$3),X$5,0)*INDIRECT($P$2),VLOOKUP($P105,INDIRECT($Q$3),X$5,0))*$Q$4</f>
        <v>104910.61486582208</v>
      </c>
      <c r="Y105" s="394" cm="1">
        <f t="array" aca="1" ref="Y105" ca="1">IF($Q105="Y",VLOOKUP($P105,INDIRECT($Q$3),Y$5,0)*INDIRECT($P$2),VLOOKUP($P105,INDIRECT($Q$3),Y$5,0))*$Q$4</f>
        <v>111295.0748</v>
      </c>
      <c r="Z105" s="394" cm="1">
        <f t="array" aca="1" ref="Z105" ca="1">IF($Q105="Y",VLOOKUP($P105,INDIRECT($Q$3),Z$5,0)*INDIRECT($P$2),VLOOKUP($P105,INDIRECT($Q$3),Z$5,0))*$Q$4</f>
        <v>117677.73235787662</v>
      </c>
      <c r="AA105" s="406" t="str">
        <f t="shared" si="29"/>
        <v>53052C</v>
      </c>
      <c r="AB105" s="406" t="str">
        <f t="shared" si="19"/>
        <v>Y</v>
      </c>
      <c r="AC105" s="412" t="str">
        <f t="shared" si="20"/>
        <v>Enterprise Events Manager</v>
      </c>
      <c r="AD105" s="406">
        <f t="shared" si="25"/>
        <v>51</v>
      </c>
      <c r="AE105" s="398" t="s">
        <v>915</v>
      </c>
      <c r="AF105" s="403">
        <f t="shared" ref="AF105:AL137" ca="1" si="30">IF($AE105="N",ROUND(T105,3),IF($AE105="E",ROUNDUP(T105/2080,3),"check"))</f>
        <v>41.232999999999997</v>
      </c>
      <c r="AG105" s="403">
        <f t="shared" ca="1" si="30"/>
        <v>43.305999999999997</v>
      </c>
      <c r="AH105" s="403">
        <f t="shared" ca="1" si="30"/>
        <v>45.646000000000001</v>
      </c>
      <c r="AI105" s="403">
        <f t="shared" ca="1" si="30"/>
        <v>47.986999999999995</v>
      </c>
      <c r="AJ105" s="403">
        <f t="shared" ca="1" si="30"/>
        <v>50.437999999999995</v>
      </c>
      <c r="AK105" s="403">
        <f t="shared" ca="1" si="30"/>
        <v>53.507999999999996</v>
      </c>
      <c r="AL105" s="403">
        <f t="shared" ca="1" si="30"/>
        <v>56.576000000000001</v>
      </c>
    </row>
    <row r="106" spans="1:38" ht="15" customHeight="1">
      <c r="A106" s="259" t="s">
        <v>16</v>
      </c>
      <c r="B106" s="259" t="s">
        <v>102</v>
      </c>
      <c r="C106" s="259" t="s">
        <v>103</v>
      </c>
      <c r="D106" s="260" t="s">
        <v>104</v>
      </c>
      <c r="E106" s="265">
        <v>508</v>
      </c>
      <c r="F106" s="262">
        <v>11</v>
      </c>
      <c r="G106" s="285">
        <f t="shared" ca="1" si="27"/>
        <v>100315.27572470275</v>
      </c>
      <c r="H106" s="285">
        <f t="shared" ca="1" si="26"/>
        <v>104495.62604617114</v>
      </c>
      <c r="I106" s="285">
        <f t="shared" ca="1" si="26"/>
        <v>108849.6104647616</v>
      </c>
      <c r="J106" s="285">
        <f t="shared" ca="1" si="26"/>
        <v>113384.5245307734</v>
      </c>
      <c r="K106" s="285">
        <f t="shared" ca="1" si="26"/>
        <v>118109.12290456558</v>
      </c>
      <c r="L106" s="285">
        <f t="shared" ca="1" si="26"/>
        <v>123030.7011364374</v>
      </c>
      <c r="M106" s="285">
        <f t="shared" ca="1" si="26"/>
        <v>128158.01388674807</v>
      </c>
      <c r="N106" s="285"/>
      <c r="P106" s="409" t="str">
        <f t="shared" si="28"/>
        <v>04111C</v>
      </c>
      <c r="Q106" s="397" t="s">
        <v>826</v>
      </c>
      <c r="R106" s="409" t="str">
        <f t="shared" si="16"/>
        <v>Enterprise Finance Specialist</v>
      </c>
      <c r="S106" s="397" t="str">
        <f t="shared" si="24"/>
        <v>109</v>
      </c>
      <c r="T106" s="394" cm="1">
        <f t="array" aca="1" ref="T106" ca="1">IF($Q106="Y",VLOOKUP($P106,INDIRECT($Q$3),T$5,0)*INDIRECT($P$2),VLOOKUP($P106,INDIRECT($Q$3),T$5,0))*$Q$4</f>
        <v>100315.27572470275</v>
      </c>
      <c r="U106" s="394" cm="1">
        <f t="array" aca="1" ref="U106" ca="1">IF($Q106="Y",VLOOKUP($P106,INDIRECT($Q$3),U$5,0)*INDIRECT($P$2),VLOOKUP($P106,INDIRECT($Q$3),U$5,0))*$Q$4</f>
        <v>104495.62604617114</v>
      </c>
      <c r="V106" s="394" cm="1">
        <f t="array" aca="1" ref="V106" ca="1">IF($Q106="Y",VLOOKUP($P106,INDIRECT($Q$3),V$5,0)*INDIRECT($P$2),VLOOKUP($P106,INDIRECT($Q$3),V$5,0))*$Q$4</f>
        <v>108849.6104647616</v>
      </c>
      <c r="W106" s="394" cm="1">
        <f t="array" aca="1" ref="W106" ca="1">IF($Q106="Y",VLOOKUP($P106,INDIRECT($Q$3),W$5,0)*INDIRECT($P$2),VLOOKUP($P106,INDIRECT($Q$3),W$5,0))*$Q$4</f>
        <v>113384.5245307734</v>
      </c>
      <c r="X106" s="394" cm="1">
        <f t="array" aca="1" ref="X106" ca="1">IF($Q106="Y",VLOOKUP($P106,INDIRECT($Q$3),X$5,0)*INDIRECT($P$2),VLOOKUP($P106,INDIRECT($Q$3),X$5,0))*$Q$4</f>
        <v>118109.12290456558</v>
      </c>
      <c r="Y106" s="394" cm="1">
        <f t="array" aca="1" ref="Y106" ca="1">IF($Q106="Y",VLOOKUP($P106,INDIRECT($Q$3),Y$5,0)*INDIRECT($P$2),VLOOKUP($P106,INDIRECT($Q$3),Y$5,0))*$Q$4</f>
        <v>123030.7011364374</v>
      </c>
      <c r="Z106" s="394" cm="1">
        <f t="array" aca="1" ref="Z106" ca="1">IF($Q106="Y",VLOOKUP($P106,INDIRECT($Q$3),Z$5,0)*INDIRECT($P$2),VLOOKUP($P106,INDIRECT($Q$3),Z$5,0))*$Q$4</f>
        <v>128158.01388674807</v>
      </c>
      <c r="AA106" s="406" t="str">
        <f t="shared" si="29"/>
        <v>04111C</v>
      </c>
      <c r="AB106" s="406" t="str">
        <f t="shared" si="19"/>
        <v>Y</v>
      </c>
      <c r="AC106" s="412" t="str">
        <f t="shared" si="20"/>
        <v>Enterprise Finance Specialist</v>
      </c>
      <c r="AD106" s="406" t="str">
        <f t="shared" si="25"/>
        <v>109</v>
      </c>
      <c r="AE106" s="398" t="str">
        <f t="shared" ref="AE106:AE170" si="31">LEFT(A106,1)</f>
        <v>E</v>
      </c>
      <c r="AF106" s="403">
        <f t="shared" ca="1" si="30"/>
        <v>48.228999999999999</v>
      </c>
      <c r="AG106" s="403">
        <f t="shared" ca="1" si="30"/>
        <v>50.238999999999997</v>
      </c>
      <c r="AH106" s="403">
        <f t="shared" ca="1" si="30"/>
        <v>52.332000000000001</v>
      </c>
      <c r="AI106" s="403">
        <f t="shared" ca="1" si="30"/>
        <v>54.512</v>
      </c>
      <c r="AJ106" s="403">
        <f t="shared" ca="1" si="30"/>
        <v>56.783999999999999</v>
      </c>
      <c r="AK106" s="403">
        <f t="shared" ca="1" si="30"/>
        <v>59.15</v>
      </c>
      <c r="AL106" s="403">
        <f t="shared" ca="1" si="30"/>
        <v>61.614999999999995</v>
      </c>
    </row>
    <row r="107" spans="1:38" ht="15" customHeight="1">
      <c r="A107" s="259" t="s">
        <v>16</v>
      </c>
      <c r="B107" s="259" t="s">
        <v>894</v>
      </c>
      <c r="C107" s="259">
        <v>35</v>
      </c>
      <c r="D107" s="260" t="s">
        <v>897</v>
      </c>
      <c r="E107" s="265">
        <v>378</v>
      </c>
      <c r="F107" s="262">
        <v>8</v>
      </c>
      <c r="G107" s="285">
        <f t="shared" ca="1" si="27"/>
        <v>70186.267087358239</v>
      </c>
      <c r="H107" s="285">
        <f t="shared" ca="1" si="26"/>
        <v>74036.585429033134</v>
      </c>
      <c r="I107" s="285">
        <f t="shared" ca="1" si="26"/>
        <v>77883.65455691758</v>
      </c>
      <c r="J107" s="285">
        <f t="shared" ca="1" si="26"/>
        <v>81961.41786392346</v>
      </c>
      <c r="K107" s="285">
        <f t="shared" ca="1" si="26"/>
        <v>86318.613556907498</v>
      </c>
      <c r="L107" s="285">
        <f t="shared" ca="1" si="26"/>
        <v>92269.962590909112</v>
      </c>
      <c r="M107" s="285">
        <f t="shared" ca="1" si="26"/>
        <v>98221.31162491077</v>
      </c>
      <c r="N107" s="285"/>
      <c r="P107" s="409" t="str">
        <f t="shared" si="28"/>
        <v>59451C</v>
      </c>
      <c r="Q107" s="397" t="s">
        <v>826</v>
      </c>
      <c r="R107" s="409" t="str">
        <f t="shared" si="16"/>
        <v>Enterprise Information Management Analyst I</v>
      </c>
      <c r="S107" s="397">
        <f t="shared" si="24"/>
        <v>35</v>
      </c>
      <c r="T107" s="394" cm="1">
        <f t="array" aca="1" ref="T107" ca="1">IF($Q107="Y",VLOOKUP($P107,INDIRECT($Q$3),T$5,0)*INDIRECT($P$2),VLOOKUP($P107,INDIRECT($Q$3),T$5,0))*$Q$4</f>
        <v>70186.267087358239</v>
      </c>
      <c r="U107" s="394" cm="1">
        <f t="array" aca="1" ref="U107" ca="1">IF($Q107="Y",VLOOKUP($P107,INDIRECT($Q$3),U$5,0)*INDIRECT($P$2),VLOOKUP($P107,INDIRECT($Q$3),U$5,0))*$Q$4</f>
        <v>74036.585429033134</v>
      </c>
      <c r="V107" s="394" cm="1">
        <f t="array" aca="1" ref="V107" ca="1">IF($Q107="Y",VLOOKUP($P107,INDIRECT($Q$3),V$5,0)*INDIRECT($P$2),VLOOKUP($P107,INDIRECT($Q$3),V$5,0))*$Q$4</f>
        <v>77883.65455691758</v>
      </c>
      <c r="W107" s="394" cm="1">
        <f t="array" aca="1" ref="W107" ca="1">IF($Q107="Y",VLOOKUP($P107,INDIRECT($Q$3),W$5,0)*INDIRECT($P$2),VLOOKUP($P107,INDIRECT($Q$3),W$5,0))*$Q$4</f>
        <v>81961.41786392346</v>
      </c>
      <c r="X107" s="394" cm="1">
        <f t="array" aca="1" ref="X107" ca="1">IF($Q107="Y",VLOOKUP($P107,INDIRECT($Q$3),X$5,0)*INDIRECT($P$2),VLOOKUP($P107,INDIRECT($Q$3),X$5,0))*$Q$4</f>
        <v>86318.613556907498</v>
      </c>
      <c r="Y107" s="394" cm="1">
        <f t="array" aca="1" ref="Y107" ca="1">IF($Q107="Y",VLOOKUP($P107,INDIRECT($Q$3),Y$5,0)*INDIRECT($P$2),VLOOKUP($P107,INDIRECT($Q$3),Y$5,0))*$Q$4</f>
        <v>92269.962590909112</v>
      </c>
      <c r="Z107" s="394" cm="1">
        <f t="array" aca="1" ref="Z107" ca="1">IF($Q107="Y",VLOOKUP($P107,INDIRECT($Q$3),Z$5,0)*INDIRECT($P$2),VLOOKUP($P107,INDIRECT($Q$3),Z$5,0))*$Q$4</f>
        <v>98221.31162491077</v>
      </c>
      <c r="AA107" s="406" t="str">
        <f t="shared" si="29"/>
        <v>59451C</v>
      </c>
      <c r="AB107" s="406" t="str">
        <f t="shared" si="19"/>
        <v>Y</v>
      </c>
      <c r="AC107" s="412" t="str">
        <f t="shared" si="20"/>
        <v>Enterprise Information Management Analyst I</v>
      </c>
      <c r="AD107" s="406">
        <f t="shared" si="25"/>
        <v>35</v>
      </c>
      <c r="AE107" s="398" t="str">
        <f t="shared" si="31"/>
        <v>E</v>
      </c>
      <c r="AF107" s="403">
        <f t="shared" ca="1" si="30"/>
        <v>33.744</v>
      </c>
      <c r="AG107" s="403">
        <f t="shared" ca="1" si="30"/>
        <v>35.594999999999999</v>
      </c>
      <c r="AH107" s="403">
        <f t="shared" ca="1" si="30"/>
        <v>37.445</v>
      </c>
      <c r="AI107" s="403">
        <f t="shared" ca="1" si="30"/>
        <v>39.405000000000001</v>
      </c>
      <c r="AJ107" s="403">
        <f t="shared" ca="1" si="30"/>
        <v>41.5</v>
      </c>
      <c r="AK107" s="403">
        <f t="shared" ca="1" si="30"/>
        <v>44.360999999999997</v>
      </c>
      <c r="AL107" s="403">
        <f t="shared" ca="1" si="30"/>
        <v>47.221999999999994</v>
      </c>
    </row>
    <row r="108" spans="1:38" ht="15" customHeight="1">
      <c r="A108" s="259" t="s">
        <v>16</v>
      </c>
      <c r="B108" s="259" t="s">
        <v>645</v>
      </c>
      <c r="C108" s="259">
        <v>105</v>
      </c>
      <c r="D108" s="260" t="s">
        <v>895</v>
      </c>
      <c r="E108" s="265">
        <v>435</v>
      </c>
      <c r="F108" s="262">
        <v>9</v>
      </c>
      <c r="G108" s="285">
        <f t="shared" ca="1" si="27"/>
        <v>80757.860883427682</v>
      </c>
      <c r="H108" s="285">
        <f t="shared" ca="1" si="26"/>
        <v>85027.427121917601</v>
      </c>
      <c r="I108" s="285">
        <f t="shared" ca="1" si="26"/>
        <v>89856.548305265067</v>
      </c>
      <c r="J108" s="285">
        <f t="shared" ca="1" si="26"/>
        <v>94635.820495752152</v>
      </c>
      <c r="K108" s="285">
        <f t="shared" ca="1" si="26"/>
        <v>99704.216844829338</v>
      </c>
      <c r="L108" s="285">
        <f t="shared" ca="1" si="26"/>
        <v>105628.76964628325</v>
      </c>
      <c r="M108" s="285">
        <f t="shared" ca="1" si="26"/>
        <v>111552.07622291565</v>
      </c>
      <c r="N108" s="285"/>
      <c r="P108" s="409" t="str">
        <f t="shared" si="28"/>
        <v>52957C</v>
      </c>
      <c r="Q108" s="397" t="s">
        <v>826</v>
      </c>
      <c r="R108" s="409" t="str">
        <f t="shared" si="16"/>
        <v>Enterprise Information Management Analyst II</v>
      </c>
      <c r="S108" s="397">
        <f t="shared" si="24"/>
        <v>105</v>
      </c>
      <c r="T108" s="394" cm="1">
        <f t="array" aca="1" ref="T108" ca="1">IF($Q108="Y",VLOOKUP($P108,INDIRECT($Q$3),T$5,0)*INDIRECT($P$2),VLOOKUP($P108,INDIRECT($Q$3),T$5,0))*$Q$4</f>
        <v>80757.860883427682</v>
      </c>
      <c r="U108" s="394" cm="1">
        <f t="array" aca="1" ref="U108" ca="1">IF($Q108="Y",VLOOKUP($P108,INDIRECT($Q$3),U$5,0)*INDIRECT($P$2),VLOOKUP($P108,INDIRECT($Q$3),U$5,0))*$Q$4</f>
        <v>85027.427121917601</v>
      </c>
      <c r="V108" s="394" cm="1">
        <f t="array" aca="1" ref="V108" ca="1">IF($Q108="Y",VLOOKUP($P108,INDIRECT($Q$3),V$5,0)*INDIRECT($P$2),VLOOKUP($P108,INDIRECT($Q$3),V$5,0))*$Q$4</f>
        <v>89856.548305265067</v>
      </c>
      <c r="W108" s="394" cm="1">
        <f t="array" aca="1" ref="W108" ca="1">IF($Q108="Y",VLOOKUP($P108,INDIRECT($Q$3),W$5,0)*INDIRECT($P$2),VLOOKUP($P108,INDIRECT($Q$3),W$5,0))*$Q$4</f>
        <v>94635.820495752152</v>
      </c>
      <c r="X108" s="394" cm="1">
        <f t="array" aca="1" ref="X108" ca="1">IF($Q108="Y",VLOOKUP($P108,INDIRECT($Q$3),X$5,0)*INDIRECT($P$2),VLOOKUP($P108,INDIRECT($Q$3),X$5,0))*$Q$4</f>
        <v>99704.216844829338</v>
      </c>
      <c r="Y108" s="394" cm="1">
        <f t="array" aca="1" ref="Y108" ca="1">IF($Q108="Y",VLOOKUP($P108,INDIRECT($Q$3),Y$5,0)*INDIRECT($P$2),VLOOKUP($P108,INDIRECT($Q$3),Y$5,0))*$Q$4</f>
        <v>105628.76964628325</v>
      </c>
      <c r="Z108" s="394" cm="1">
        <f t="array" aca="1" ref="Z108" ca="1">IF($Q108="Y",VLOOKUP($P108,INDIRECT($Q$3),Z$5,0)*INDIRECT($P$2),VLOOKUP($P108,INDIRECT($Q$3),Z$5,0))*$Q$4</f>
        <v>111552.07622291565</v>
      </c>
      <c r="AA108" s="406" t="str">
        <f t="shared" si="29"/>
        <v>52957C</v>
      </c>
      <c r="AB108" s="406" t="str">
        <f t="shared" si="19"/>
        <v>Y</v>
      </c>
      <c r="AC108" s="412" t="str">
        <f t="shared" si="20"/>
        <v>Enterprise Information Management Analyst II</v>
      </c>
      <c r="AD108" s="406">
        <f t="shared" si="25"/>
        <v>105</v>
      </c>
      <c r="AE108" s="398" t="str">
        <f t="shared" si="31"/>
        <v>E</v>
      </c>
      <c r="AF108" s="403">
        <f t="shared" ca="1" si="30"/>
        <v>38.826000000000001</v>
      </c>
      <c r="AG108" s="403">
        <f t="shared" ca="1" si="30"/>
        <v>40.878999999999998</v>
      </c>
      <c r="AH108" s="403">
        <f t="shared" ca="1" si="30"/>
        <v>43.201000000000001</v>
      </c>
      <c r="AI108" s="403">
        <f t="shared" ca="1" si="30"/>
        <v>45.497999999999998</v>
      </c>
      <c r="AJ108" s="403">
        <f t="shared" ca="1" si="30"/>
        <v>47.934999999999995</v>
      </c>
      <c r="AK108" s="403">
        <f t="shared" ca="1" si="30"/>
        <v>50.783999999999999</v>
      </c>
      <c r="AL108" s="403">
        <f t="shared" ca="1" si="30"/>
        <v>53.631</v>
      </c>
    </row>
    <row r="109" spans="1:38" ht="15" customHeight="1">
      <c r="A109" s="259" t="s">
        <v>16</v>
      </c>
      <c r="B109" s="259" t="s">
        <v>898</v>
      </c>
      <c r="C109" s="259">
        <v>72</v>
      </c>
      <c r="D109" s="260" t="s">
        <v>899</v>
      </c>
      <c r="E109" s="265">
        <v>463</v>
      </c>
      <c r="F109" s="262">
        <v>10</v>
      </c>
      <c r="G109" s="285">
        <f t="shared" ca="1" si="27"/>
        <v>85905.963405521252</v>
      </c>
      <c r="H109" s="285">
        <f t="shared" ca="1" si="26"/>
        <v>90445.115070770058</v>
      </c>
      <c r="I109" s="285">
        <f t="shared" ca="1" si="26"/>
        <v>95175.970349654977</v>
      </c>
      <c r="J109" s="285">
        <f t="shared" ca="1" si="26"/>
        <v>100179.75958693713</v>
      </c>
      <c r="K109" s="285">
        <f t="shared" ca="1" si="26"/>
        <v>105469.47963777828</v>
      </c>
      <c r="L109" s="285">
        <f t="shared" ca="1" si="26"/>
        <v>111843.70430757249</v>
      </c>
      <c r="M109" s="285">
        <f t="shared" ca="1" si="26"/>
        <v>118216.91369291769</v>
      </c>
      <c r="N109" s="285"/>
      <c r="P109" s="409" t="str">
        <f t="shared" si="28"/>
        <v>59452C</v>
      </c>
      <c r="Q109" s="397" t="s">
        <v>826</v>
      </c>
      <c r="R109" s="409" t="str">
        <f t="shared" si="16"/>
        <v>Enterprise Information Management Analyst III</v>
      </c>
      <c r="S109" s="397">
        <f t="shared" si="24"/>
        <v>72</v>
      </c>
      <c r="T109" s="394" cm="1">
        <f t="array" aca="1" ref="T109" ca="1">IF($Q109="Y",VLOOKUP($P109,INDIRECT($Q$3),T$5,0)*INDIRECT($P$2),VLOOKUP($P109,INDIRECT($Q$3),T$5,0))*$Q$4</f>
        <v>85905.963405521252</v>
      </c>
      <c r="U109" s="394" cm="1">
        <f t="array" aca="1" ref="U109" ca="1">IF($Q109="Y",VLOOKUP($P109,INDIRECT($Q$3),U$5,0)*INDIRECT($P$2),VLOOKUP($P109,INDIRECT($Q$3),U$5,0))*$Q$4</f>
        <v>90445.115070770058</v>
      </c>
      <c r="V109" s="394" cm="1">
        <f t="array" aca="1" ref="V109" ca="1">IF($Q109="Y",VLOOKUP($P109,INDIRECT($Q$3),V$5,0)*INDIRECT($P$2),VLOOKUP($P109,INDIRECT($Q$3),V$5,0))*$Q$4</f>
        <v>95175.970349654977</v>
      </c>
      <c r="W109" s="394" cm="1">
        <f t="array" aca="1" ref="W109" ca="1">IF($Q109="Y",VLOOKUP($P109,INDIRECT($Q$3),W$5,0)*INDIRECT($P$2),VLOOKUP($P109,INDIRECT($Q$3),W$5,0))*$Q$4</f>
        <v>100179.75958693713</v>
      </c>
      <c r="X109" s="394" cm="1">
        <f t="array" aca="1" ref="X109" ca="1">IF($Q109="Y",VLOOKUP($P109,INDIRECT($Q$3),X$5,0)*INDIRECT($P$2),VLOOKUP($P109,INDIRECT($Q$3),X$5,0))*$Q$4</f>
        <v>105469.47963777828</v>
      </c>
      <c r="Y109" s="394" cm="1">
        <f t="array" aca="1" ref="Y109" ca="1">IF($Q109="Y",VLOOKUP($P109,INDIRECT($Q$3),Y$5,0)*INDIRECT($P$2),VLOOKUP($P109,INDIRECT($Q$3),Y$5,0))*$Q$4</f>
        <v>111843.70430757249</v>
      </c>
      <c r="Z109" s="394" cm="1">
        <f t="array" aca="1" ref="Z109" ca="1">IF($Q109="Y",VLOOKUP($P109,INDIRECT($Q$3),Z$5,0)*INDIRECT($P$2),VLOOKUP($P109,INDIRECT($Q$3),Z$5,0))*$Q$4</f>
        <v>118216.91369291769</v>
      </c>
      <c r="AA109" s="406" t="str">
        <f t="shared" si="29"/>
        <v>59452C</v>
      </c>
      <c r="AB109" s="406" t="str">
        <f t="shared" si="19"/>
        <v>Y</v>
      </c>
      <c r="AC109" s="412" t="str">
        <f t="shared" si="20"/>
        <v>Enterprise Information Management Analyst III</v>
      </c>
      <c r="AD109" s="406">
        <f t="shared" si="25"/>
        <v>72</v>
      </c>
      <c r="AE109" s="398" t="str">
        <f t="shared" si="31"/>
        <v>E</v>
      </c>
      <c r="AF109" s="403">
        <f t="shared" ca="1" si="30"/>
        <v>41.300999999999995</v>
      </c>
      <c r="AG109" s="403">
        <f t="shared" ca="1" si="30"/>
        <v>43.483999999999995</v>
      </c>
      <c r="AH109" s="403">
        <f t="shared" ca="1" si="30"/>
        <v>45.757999999999996</v>
      </c>
      <c r="AI109" s="403">
        <f t="shared" ca="1" si="30"/>
        <v>48.163999999999994</v>
      </c>
      <c r="AJ109" s="403">
        <f t="shared" ca="1" si="30"/>
        <v>50.707000000000001</v>
      </c>
      <c r="AK109" s="403">
        <f t="shared" ca="1" si="30"/>
        <v>53.771999999999998</v>
      </c>
      <c r="AL109" s="403">
        <f t="shared" ca="1" si="30"/>
        <v>56.835999999999999</v>
      </c>
    </row>
    <row r="110" spans="1:38" ht="15" customHeight="1">
      <c r="A110" s="259" t="s">
        <v>16</v>
      </c>
      <c r="B110" s="259" t="s">
        <v>416</v>
      </c>
      <c r="C110" s="259">
        <v>29</v>
      </c>
      <c r="D110" s="260" t="s">
        <v>415</v>
      </c>
      <c r="E110" s="265">
        <v>373</v>
      </c>
      <c r="F110" s="262">
        <v>8</v>
      </c>
      <c r="G110" s="285">
        <f t="shared" ca="1" si="27"/>
        <v>70186.267087358239</v>
      </c>
      <c r="H110" s="285">
        <f t="shared" ca="1" si="26"/>
        <v>74036.585429033134</v>
      </c>
      <c r="I110" s="285">
        <f t="shared" ca="1" si="26"/>
        <v>77883.65455691758</v>
      </c>
      <c r="J110" s="285">
        <f t="shared" ca="1" si="26"/>
        <v>81961.41786392346</v>
      </c>
      <c r="K110" s="285">
        <f t="shared" ca="1" si="26"/>
        <v>86318.613556907498</v>
      </c>
      <c r="L110" s="285">
        <f t="shared" ca="1" si="26"/>
        <v>91726.828053121266</v>
      </c>
      <c r="M110" s="285">
        <f t="shared" ca="1" si="26"/>
        <v>97135.042549335034</v>
      </c>
      <c r="N110" s="285"/>
      <c r="P110" s="409" t="str">
        <f t="shared" si="28"/>
        <v>04113C</v>
      </c>
      <c r="Q110" s="397" t="s">
        <v>826</v>
      </c>
      <c r="R110" s="409" t="str">
        <f t="shared" si="16"/>
        <v>Environmental Health Community Liaison</v>
      </c>
      <c r="S110" s="397">
        <f t="shared" si="24"/>
        <v>29</v>
      </c>
      <c r="T110" s="394" cm="1">
        <f t="array" aca="1" ref="T110" ca="1">IF($Q110="Y",VLOOKUP($P110,INDIRECT($Q$3),T$5,0)*INDIRECT($P$2),VLOOKUP($P110,INDIRECT($Q$3),T$5,0))*$Q$4</f>
        <v>70186.267087358239</v>
      </c>
      <c r="U110" s="394" cm="1">
        <f t="array" aca="1" ref="U110" ca="1">IF($Q110="Y",VLOOKUP($P110,INDIRECT($Q$3),U$5,0)*INDIRECT($P$2),VLOOKUP($P110,INDIRECT($Q$3),U$5,0))*$Q$4</f>
        <v>74036.585429033134</v>
      </c>
      <c r="V110" s="394" cm="1">
        <f t="array" aca="1" ref="V110" ca="1">IF($Q110="Y",VLOOKUP($P110,INDIRECT($Q$3),V$5,0)*INDIRECT($P$2),VLOOKUP($P110,INDIRECT($Q$3),V$5,0))*$Q$4</f>
        <v>77883.65455691758</v>
      </c>
      <c r="W110" s="394" cm="1">
        <f t="array" aca="1" ref="W110" ca="1">IF($Q110="Y",VLOOKUP($P110,INDIRECT($Q$3),W$5,0)*INDIRECT($P$2),VLOOKUP($P110,INDIRECT($Q$3),W$5,0))*$Q$4</f>
        <v>81961.41786392346</v>
      </c>
      <c r="X110" s="394" cm="1">
        <f t="array" aca="1" ref="X110" ca="1">IF($Q110="Y",VLOOKUP($P110,INDIRECT($Q$3),X$5,0)*INDIRECT($P$2),VLOOKUP($P110,INDIRECT($Q$3),X$5,0))*$Q$4</f>
        <v>86318.613556907498</v>
      </c>
      <c r="Y110" s="394" cm="1">
        <f t="array" aca="1" ref="Y110" ca="1">IF($Q110="Y",VLOOKUP($P110,INDIRECT($Q$3),Y$5,0)*INDIRECT($P$2),VLOOKUP($P110,INDIRECT($Q$3),Y$5,0))*$Q$4</f>
        <v>91726.828053121266</v>
      </c>
      <c r="Z110" s="394" cm="1">
        <f t="array" aca="1" ref="Z110" ca="1">IF($Q110="Y",VLOOKUP($P110,INDIRECT($Q$3),Z$5,0)*INDIRECT($P$2),VLOOKUP($P110,INDIRECT($Q$3),Z$5,0))*$Q$4</f>
        <v>97135.042549335034</v>
      </c>
      <c r="AA110" s="406" t="str">
        <f t="shared" si="29"/>
        <v>04113C</v>
      </c>
      <c r="AB110" s="406" t="str">
        <f t="shared" si="19"/>
        <v>Y</v>
      </c>
      <c r="AC110" s="412" t="str">
        <f t="shared" si="20"/>
        <v>Environmental Health Community Liaison</v>
      </c>
      <c r="AD110" s="406">
        <f t="shared" si="25"/>
        <v>29</v>
      </c>
      <c r="AE110" s="398" t="str">
        <f t="shared" si="31"/>
        <v>E</v>
      </c>
      <c r="AF110" s="403">
        <f t="shared" ca="1" si="30"/>
        <v>33.744</v>
      </c>
      <c r="AG110" s="403">
        <f t="shared" ca="1" si="30"/>
        <v>35.594999999999999</v>
      </c>
      <c r="AH110" s="403">
        <f t="shared" ca="1" si="30"/>
        <v>37.445</v>
      </c>
      <c r="AI110" s="403">
        <f t="shared" ca="1" si="30"/>
        <v>39.405000000000001</v>
      </c>
      <c r="AJ110" s="403">
        <f t="shared" ca="1" si="30"/>
        <v>41.5</v>
      </c>
      <c r="AK110" s="403">
        <f t="shared" ca="1" si="30"/>
        <v>44.099999999999994</v>
      </c>
      <c r="AL110" s="403">
        <f t="shared" ca="1" si="30"/>
        <v>46.699999999999996</v>
      </c>
    </row>
    <row r="111" spans="1:38" ht="15" customHeight="1">
      <c r="A111" s="259" t="s">
        <v>16</v>
      </c>
      <c r="B111" s="259" t="s">
        <v>1118</v>
      </c>
      <c r="C111" s="259" t="s">
        <v>1119</v>
      </c>
      <c r="D111" s="260" t="s">
        <v>1120</v>
      </c>
      <c r="E111" s="265">
        <v>373</v>
      </c>
      <c r="F111" s="262">
        <v>8</v>
      </c>
      <c r="G111" s="285">
        <f t="shared" ca="1" si="27"/>
        <v>71589.736400000009</v>
      </c>
      <c r="H111" s="285">
        <f t="shared" ca="1" si="26"/>
        <v>75517.623999999996</v>
      </c>
      <c r="I111" s="285">
        <f t="shared" ca="1" si="26"/>
        <v>79441.289199999985</v>
      </c>
      <c r="J111" s="285">
        <f t="shared" ca="1" si="26"/>
        <v>83600.353199999998</v>
      </c>
      <c r="K111" s="285">
        <f t="shared" ca="1" si="26"/>
        <v>88045.484800000006</v>
      </c>
      <c r="L111" s="285">
        <f t="shared" ca="1" si="26"/>
        <v>93560.9948</v>
      </c>
      <c r="M111" s="285">
        <f t="shared" ca="1" si="26"/>
        <v>99077.560399999988</v>
      </c>
      <c r="N111" s="285"/>
      <c r="P111" s="409" t="str">
        <f t="shared" si="28"/>
        <v>59519C</v>
      </c>
      <c r="Q111" s="397" t="s">
        <v>826</v>
      </c>
      <c r="R111" s="409" t="str">
        <f t="shared" si="16"/>
        <v>Environmental Health Community Liaison - Bilingual</v>
      </c>
      <c r="S111" s="397" t="str">
        <f t="shared" si="24"/>
        <v>127</v>
      </c>
      <c r="T111" s="394" cm="1">
        <f t="array" aca="1" ref="T111" ca="1">IF($Q111="Y",VLOOKUP($P111,INDIRECT($Q$3),T$5,0)*INDIRECT($P$2),VLOOKUP($P111,INDIRECT($Q$3),T$5,0))*$Q$4</f>
        <v>71589.736400000009</v>
      </c>
      <c r="U111" s="394" cm="1">
        <f t="array" aca="1" ref="U111" ca="1">IF($Q111="Y",VLOOKUP($P111,INDIRECT($Q$3),U$5,0)*INDIRECT($P$2),VLOOKUP($P111,INDIRECT($Q$3),U$5,0))*$Q$4</f>
        <v>75517.623999999996</v>
      </c>
      <c r="V111" s="394" cm="1">
        <f t="array" aca="1" ref="V111" ca="1">IF($Q111="Y",VLOOKUP($P111,INDIRECT($Q$3),V$5,0)*INDIRECT($P$2),VLOOKUP($P111,INDIRECT($Q$3),V$5,0))*$Q$4</f>
        <v>79441.289199999985</v>
      </c>
      <c r="W111" s="394" cm="1">
        <f t="array" aca="1" ref="W111" ca="1">IF($Q111="Y",VLOOKUP($P111,INDIRECT($Q$3),W$5,0)*INDIRECT($P$2),VLOOKUP($P111,INDIRECT($Q$3),W$5,0))*$Q$4</f>
        <v>83600.353199999998</v>
      </c>
      <c r="X111" s="394" cm="1">
        <f t="array" aca="1" ref="X111" ca="1">IF($Q111="Y",VLOOKUP($P111,INDIRECT($Q$3),X$5,0)*INDIRECT($P$2),VLOOKUP($P111,INDIRECT($Q$3),X$5,0))*$Q$4</f>
        <v>88045.484800000006</v>
      </c>
      <c r="Y111" s="394" cm="1">
        <f t="array" aca="1" ref="Y111" ca="1">IF($Q111="Y",VLOOKUP($P111,INDIRECT($Q$3),Y$5,0)*INDIRECT($P$2),VLOOKUP($P111,INDIRECT($Q$3),Y$5,0))*$Q$4</f>
        <v>93560.9948</v>
      </c>
      <c r="Z111" s="394" cm="1">
        <f t="array" aca="1" ref="Z111" ca="1">IF($Q111="Y",VLOOKUP($P111,INDIRECT($Q$3),Z$5,0)*INDIRECT($P$2),VLOOKUP($P111,INDIRECT($Q$3),Z$5,0))*$Q$4</f>
        <v>99077.560399999988</v>
      </c>
      <c r="AA111" s="406" t="str">
        <f t="shared" si="29"/>
        <v>59519C</v>
      </c>
      <c r="AB111" s="406" t="str">
        <f t="shared" si="19"/>
        <v>Y</v>
      </c>
      <c r="AC111" s="412" t="str">
        <f t="shared" si="20"/>
        <v>Environmental Health Community Liaison - Bilingual</v>
      </c>
      <c r="AD111" s="406" t="str">
        <f t="shared" si="25"/>
        <v>127</v>
      </c>
      <c r="AE111" s="398" t="str">
        <f t="shared" si="31"/>
        <v>E</v>
      </c>
      <c r="AF111" s="403">
        <f t="shared" ca="1" si="30"/>
        <v>34.418999999999997</v>
      </c>
      <c r="AG111" s="403">
        <f t="shared" ca="1" si="30"/>
        <v>36.306999999999995</v>
      </c>
      <c r="AH111" s="403">
        <f t="shared" ca="1" si="30"/>
        <v>38.192999999999998</v>
      </c>
      <c r="AI111" s="403">
        <f t="shared" ca="1" si="30"/>
        <v>40.192999999999998</v>
      </c>
      <c r="AJ111" s="403">
        <f t="shared" ca="1" si="30"/>
        <v>42.33</v>
      </c>
      <c r="AK111" s="403">
        <f t="shared" ca="1" si="30"/>
        <v>44.981999999999999</v>
      </c>
      <c r="AL111" s="403">
        <f t="shared" ca="1" si="30"/>
        <v>47.634</v>
      </c>
    </row>
    <row r="112" spans="1:38" ht="15" customHeight="1">
      <c r="A112" s="259" t="s">
        <v>91</v>
      </c>
      <c r="B112" s="259" t="s">
        <v>788</v>
      </c>
      <c r="C112" s="259">
        <v>160</v>
      </c>
      <c r="D112" s="260" t="s">
        <v>786</v>
      </c>
      <c r="E112" s="265">
        <v>333</v>
      </c>
      <c r="F112" s="262">
        <v>7</v>
      </c>
      <c r="G112" s="285">
        <f t="shared" ca="1" si="27"/>
        <v>31.482834877737982</v>
      </c>
      <c r="H112" s="285">
        <f t="shared" ca="1" si="26"/>
        <v>33.145216203455604</v>
      </c>
      <c r="I112" s="285">
        <f t="shared" ca="1" si="26"/>
        <v>34.913580292775549</v>
      </c>
      <c r="J112" s="285">
        <f t="shared" ca="1" si="26"/>
        <v>36.727195449701</v>
      </c>
      <c r="K112" s="285">
        <f t="shared" ca="1" si="26"/>
        <v>38.671800539168657</v>
      </c>
      <c r="L112" s="285">
        <f t="shared" ca="1" si="26"/>
        <v>41.016520331674386</v>
      </c>
      <c r="M112" s="285">
        <f t="shared" ca="1" si="26"/>
        <v>43.361240124180092</v>
      </c>
      <c r="N112" s="285"/>
      <c r="P112" s="409" t="str">
        <f t="shared" si="28"/>
        <v>53026C</v>
      </c>
      <c r="Q112" s="397" t="s">
        <v>826</v>
      </c>
      <c r="R112" s="409" t="str">
        <f t="shared" si="16"/>
        <v>Environmental Health Specialist I</v>
      </c>
      <c r="S112" s="397">
        <f t="shared" si="24"/>
        <v>160</v>
      </c>
      <c r="T112" s="394" cm="1">
        <f t="array" aca="1" ref="T112" ca="1">IF($Q112="Y",VLOOKUP($P112,INDIRECT($Q$3),T$5,0)*INDIRECT($P$2),VLOOKUP($P112,INDIRECT($Q$3),T$5,0))*$Q$4</f>
        <v>31.482834877737982</v>
      </c>
      <c r="U112" s="394" cm="1">
        <f t="array" aca="1" ref="U112" ca="1">IF($Q112="Y",VLOOKUP($P112,INDIRECT($Q$3),U$5,0)*INDIRECT($P$2),VLOOKUP($P112,INDIRECT($Q$3),U$5,0))*$Q$4</f>
        <v>33.145216203455604</v>
      </c>
      <c r="V112" s="394" cm="1">
        <f t="array" aca="1" ref="V112" ca="1">IF($Q112="Y",VLOOKUP($P112,INDIRECT($Q$3),V$5,0)*INDIRECT($P$2),VLOOKUP($P112,INDIRECT($Q$3),V$5,0))*$Q$4</f>
        <v>34.913580292775549</v>
      </c>
      <c r="W112" s="394" cm="1">
        <f t="array" aca="1" ref="W112" ca="1">IF($Q112="Y",VLOOKUP($P112,INDIRECT($Q$3),W$5,0)*INDIRECT($P$2),VLOOKUP($P112,INDIRECT($Q$3),W$5,0))*$Q$4</f>
        <v>36.727195449701</v>
      </c>
      <c r="X112" s="394" cm="1">
        <f t="array" aca="1" ref="X112" ca="1">IF($Q112="Y",VLOOKUP($P112,INDIRECT($Q$3),X$5,0)*INDIRECT($P$2),VLOOKUP($P112,INDIRECT($Q$3),X$5,0))*$Q$4</f>
        <v>38.671800539168657</v>
      </c>
      <c r="Y112" s="394" cm="1">
        <f t="array" aca="1" ref="Y112" ca="1">IF($Q112="Y",VLOOKUP($P112,INDIRECT($Q$3),Y$5,0)*INDIRECT($P$2),VLOOKUP($P112,INDIRECT($Q$3),Y$5,0))*$Q$4</f>
        <v>41.016520331674386</v>
      </c>
      <c r="Z112" s="394" cm="1">
        <f t="array" aca="1" ref="Z112" ca="1">IF($Q112="Y",VLOOKUP($P112,INDIRECT($Q$3),Z$5,0)*INDIRECT($P$2),VLOOKUP($P112,INDIRECT($Q$3),Z$5,0))*$Q$4</f>
        <v>43.361240124180092</v>
      </c>
      <c r="AA112" s="406" t="str">
        <f t="shared" si="29"/>
        <v>53026C</v>
      </c>
      <c r="AB112" s="406" t="str">
        <f t="shared" si="19"/>
        <v>Y</v>
      </c>
      <c r="AC112" s="412" t="str">
        <f t="shared" si="20"/>
        <v>Environmental Health Specialist I</v>
      </c>
      <c r="AD112" s="406">
        <f t="shared" si="25"/>
        <v>160</v>
      </c>
      <c r="AE112" s="398" t="str">
        <f t="shared" si="31"/>
        <v>N</v>
      </c>
      <c r="AF112" s="403">
        <f t="shared" ca="1" si="30"/>
        <v>31.483000000000001</v>
      </c>
      <c r="AG112" s="403">
        <f t="shared" ca="1" si="30"/>
        <v>33.145000000000003</v>
      </c>
      <c r="AH112" s="403">
        <f t="shared" ca="1" si="30"/>
        <v>34.914000000000001</v>
      </c>
      <c r="AI112" s="403">
        <f t="shared" ca="1" si="30"/>
        <v>36.726999999999997</v>
      </c>
      <c r="AJ112" s="403">
        <f t="shared" ca="1" si="30"/>
        <v>38.671999999999997</v>
      </c>
      <c r="AK112" s="403">
        <f t="shared" ca="1" si="30"/>
        <v>41.017000000000003</v>
      </c>
      <c r="AL112" s="403">
        <f t="shared" ca="1" si="30"/>
        <v>43.360999999999997</v>
      </c>
    </row>
    <row r="113" spans="1:38" ht="15" customHeight="1">
      <c r="A113" s="259" t="s">
        <v>91</v>
      </c>
      <c r="B113" s="259" t="s">
        <v>887</v>
      </c>
      <c r="C113" s="259">
        <v>118</v>
      </c>
      <c r="D113" s="260" t="s">
        <v>787</v>
      </c>
      <c r="E113" s="265">
        <v>401</v>
      </c>
      <c r="F113" s="262">
        <v>8</v>
      </c>
      <c r="G113" s="285">
        <f t="shared" ca="1" si="27"/>
        <v>35.348228705302013</v>
      </c>
      <c r="H113" s="285">
        <f t="shared" ca="1" si="26"/>
        <v>37.288070524495403</v>
      </c>
      <c r="I113" s="285">
        <f t="shared" ca="1" si="26"/>
        <v>39.226721526120251</v>
      </c>
      <c r="J113" s="285">
        <f t="shared" ca="1" si="26"/>
        <v>41.301125730561566</v>
      </c>
      <c r="K113" s="285">
        <f t="shared" ca="1" si="26"/>
        <v>43.483894333742349</v>
      </c>
      <c r="L113" s="285">
        <f t="shared" ca="1" si="26"/>
        <v>46.184668579249191</v>
      </c>
      <c r="M113" s="285">
        <f t="shared" ca="1" si="26"/>
        <v>48.885442824756026</v>
      </c>
      <c r="N113" s="285"/>
      <c r="P113" s="409" t="str">
        <f t="shared" si="28"/>
        <v>59428C</v>
      </c>
      <c r="Q113" s="397" t="s">
        <v>826</v>
      </c>
      <c r="R113" s="409" t="str">
        <f t="shared" si="16"/>
        <v>Environmental Health Specialist II</v>
      </c>
      <c r="S113" s="397">
        <f t="shared" si="24"/>
        <v>118</v>
      </c>
      <c r="T113" s="394" cm="1">
        <f t="array" aca="1" ref="T113" ca="1">IF($Q113="Y",VLOOKUP($P113,INDIRECT($Q$3),T$5,0)*INDIRECT($P$2),VLOOKUP($P113,INDIRECT($Q$3),T$5,0))*$Q$4</f>
        <v>35.348228705302013</v>
      </c>
      <c r="U113" s="394" cm="1">
        <f t="array" aca="1" ref="U113" ca="1">IF($Q113="Y",VLOOKUP($P113,INDIRECT($Q$3),U$5,0)*INDIRECT($P$2),VLOOKUP($P113,INDIRECT($Q$3),U$5,0))*$Q$4</f>
        <v>37.288070524495403</v>
      </c>
      <c r="V113" s="394" cm="1">
        <f t="array" aca="1" ref="V113" ca="1">IF($Q113="Y",VLOOKUP($P113,INDIRECT($Q$3),V$5,0)*INDIRECT($P$2),VLOOKUP($P113,INDIRECT($Q$3),V$5,0))*$Q$4</f>
        <v>39.226721526120251</v>
      </c>
      <c r="W113" s="394" cm="1">
        <f t="array" aca="1" ref="W113" ca="1">IF($Q113="Y",VLOOKUP($P113,INDIRECT($Q$3),W$5,0)*INDIRECT($P$2),VLOOKUP($P113,INDIRECT($Q$3),W$5,0))*$Q$4</f>
        <v>41.301125730561566</v>
      </c>
      <c r="X113" s="394" cm="1">
        <f t="array" aca="1" ref="X113" ca="1">IF($Q113="Y",VLOOKUP($P113,INDIRECT($Q$3),X$5,0)*INDIRECT($P$2),VLOOKUP($P113,INDIRECT($Q$3),X$5,0))*$Q$4</f>
        <v>43.483894333742349</v>
      </c>
      <c r="Y113" s="394" cm="1">
        <f t="array" aca="1" ref="Y113" ca="1">IF($Q113="Y",VLOOKUP($P113,INDIRECT($Q$3),Y$5,0)*INDIRECT($P$2),VLOOKUP($P113,INDIRECT($Q$3),Y$5,0))*$Q$4</f>
        <v>46.184668579249191</v>
      </c>
      <c r="Z113" s="394" cm="1">
        <f t="array" aca="1" ref="Z113" ca="1">IF($Q113="Y",VLOOKUP($P113,INDIRECT($Q$3),Z$5,0)*INDIRECT($P$2),VLOOKUP($P113,INDIRECT($Q$3),Z$5,0))*$Q$4</f>
        <v>48.885442824756026</v>
      </c>
      <c r="AA113" s="406" t="str">
        <f t="shared" si="29"/>
        <v>59428C</v>
      </c>
      <c r="AB113" s="406" t="str">
        <f t="shared" si="19"/>
        <v>Y</v>
      </c>
      <c r="AC113" s="412" t="str">
        <f t="shared" si="20"/>
        <v>Environmental Health Specialist II</v>
      </c>
      <c r="AD113" s="406">
        <f t="shared" si="25"/>
        <v>118</v>
      </c>
      <c r="AE113" s="398" t="str">
        <f t="shared" si="31"/>
        <v>N</v>
      </c>
      <c r="AF113" s="403">
        <f t="shared" ca="1" si="30"/>
        <v>35.347999999999999</v>
      </c>
      <c r="AG113" s="403">
        <f t="shared" ca="1" si="30"/>
        <v>37.287999999999997</v>
      </c>
      <c r="AH113" s="403">
        <f t="shared" ca="1" si="30"/>
        <v>39.226999999999997</v>
      </c>
      <c r="AI113" s="403">
        <f t="shared" ca="1" si="30"/>
        <v>41.301000000000002</v>
      </c>
      <c r="AJ113" s="403">
        <f t="shared" ca="1" si="30"/>
        <v>43.484000000000002</v>
      </c>
      <c r="AK113" s="403">
        <f t="shared" ca="1" si="30"/>
        <v>46.185000000000002</v>
      </c>
      <c r="AL113" s="403">
        <f t="shared" ca="1" si="30"/>
        <v>48.884999999999998</v>
      </c>
    </row>
    <row r="114" spans="1:38" ht="15" customHeight="1">
      <c r="A114" s="259" t="s">
        <v>16</v>
      </c>
      <c r="B114" s="259" t="s">
        <v>404</v>
      </c>
      <c r="C114" s="259">
        <v>51</v>
      </c>
      <c r="D114" s="260" t="s">
        <v>405</v>
      </c>
      <c r="E114" s="265">
        <v>453</v>
      </c>
      <c r="F114" s="262">
        <v>10</v>
      </c>
      <c r="G114" s="285">
        <f t="shared" ca="1" si="27"/>
        <v>85762.997998741732</v>
      </c>
      <c r="H114" s="285">
        <f t="shared" ca="1" si="26"/>
        <v>90074.704698659552</v>
      </c>
      <c r="I114" s="285">
        <f t="shared" ca="1" si="26"/>
        <v>94942.45852</v>
      </c>
      <c r="J114" s="285">
        <f t="shared" ca="1" si="26"/>
        <v>99812.598428617086</v>
      </c>
      <c r="K114" s="285">
        <f t="shared" ca="1" si="26"/>
        <v>104910.61486582208</v>
      </c>
      <c r="L114" s="285">
        <f t="shared" ca="1" si="26"/>
        <v>111295.0748</v>
      </c>
      <c r="M114" s="285">
        <f t="shared" ca="1" si="26"/>
        <v>117677.73235787662</v>
      </c>
      <c r="N114" s="285"/>
      <c r="P114" s="409" t="str">
        <f t="shared" si="28"/>
        <v>04187C</v>
      </c>
      <c r="Q114" s="397" t="s">
        <v>826</v>
      </c>
      <c r="R114" s="409" t="str">
        <f t="shared" si="16"/>
        <v>Equity &amp; Inclusion Program Coordinator</v>
      </c>
      <c r="S114" s="397">
        <f t="shared" si="24"/>
        <v>51</v>
      </c>
      <c r="T114" s="394" cm="1">
        <f t="array" aca="1" ref="T114" ca="1">IF($Q114="Y",VLOOKUP($P114,INDIRECT($Q$3),T$5,0)*INDIRECT($P$2),VLOOKUP($P114,INDIRECT($Q$3),T$5,0))*$Q$4</f>
        <v>85762.997998741732</v>
      </c>
      <c r="U114" s="394" cm="1">
        <f t="array" aca="1" ref="U114" ca="1">IF($Q114="Y",VLOOKUP($P114,INDIRECT($Q$3),U$5,0)*INDIRECT($P$2),VLOOKUP($P114,INDIRECT($Q$3),U$5,0))*$Q$4</f>
        <v>90074.704698659552</v>
      </c>
      <c r="V114" s="394" cm="1">
        <f t="array" aca="1" ref="V114" ca="1">IF($Q114="Y",VLOOKUP($P114,INDIRECT($Q$3),V$5,0)*INDIRECT($P$2),VLOOKUP($P114,INDIRECT($Q$3),V$5,0))*$Q$4</f>
        <v>94942.45852</v>
      </c>
      <c r="W114" s="394" cm="1">
        <f t="array" aca="1" ref="W114" ca="1">IF($Q114="Y",VLOOKUP($P114,INDIRECT($Q$3),W$5,0)*INDIRECT($P$2),VLOOKUP($P114,INDIRECT($Q$3),W$5,0))*$Q$4</f>
        <v>99812.598428617086</v>
      </c>
      <c r="X114" s="394" cm="1">
        <f t="array" aca="1" ref="X114" ca="1">IF($Q114="Y",VLOOKUP($P114,INDIRECT($Q$3),X$5,0)*INDIRECT($P$2),VLOOKUP($P114,INDIRECT($Q$3),X$5,0))*$Q$4</f>
        <v>104910.61486582208</v>
      </c>
      <c r="Y114" s="394" cm="1">
        <f t="array" aca="1" ref="Y114" ca="1">IF($Q114="Y",VLOOKUP($P114,INDIRECT($Q$3),Y$5,0)*INDIRECT($P$2),VLOOKUP($P114,INDIRECT($Q$3),Y$5,0))*$Q$4</f>
        <v>111295.0748</v>
      </c>
      <c r="Z114" s="394" cm="1">
        <f t="array" aca="1" ref="Z114" ca="1">IF($Q114="Y",VLOOKUP($P114,INDIRECT($Q$3),Z$5,0)*INDIRECT($P$2),VLOOKUP($P114,INDIRECT($Q$3),Z$5,0))*$Q$4</f>
        <v>117677.73235787662</v>
      </c>
      <c r="AA114" s="406" t="str">
        <f t="shared" si="29"/>
        <v>04187C</v>
      </c>
      <c r="AB114" s="406" t="str">
        <f t="shared" si="19"/>
        <v>Y</v>
      </c>
      <c r="AC114" s="412" t="str">
        <f t="shared" si="20"/>
        <v>Equity &amp; Inclusion Program Coordinator</v>
      </c>
      <c r="AD114" s="406">
        <f t="shared" si="25"/>
        <v>51</v>
      </c>
      <c r="AE114" s="398" t="str">
        <f t="shared" si="31"/>
        <v>E</v>
      </c>
      <c r="AF114" s="403">
        <f t="shared" ca="1" si="30"/>
        <v>41.232999999999997</v>
      </c>
      <c r="AG114" s="403">
        <f t="shared" ca="1" si="30"/>
        <v>43.305999999999997</v>
      </c>
      <c r="AH114" s="403">
        <f t="shared" ca="1" si="30"/>
        <v>45.646000000000001</v>
      </c>
      <c r="AI114" s="403">
        <f t="shared" ca="1" si="30"/>
        <v>47.986999999999995</v>
      </c>
      <c r="AJ114" s="403">
        <f t="shared" ca="1" si="30"/>
        <v>50.437999999999995</v>
      </c>
      <c r="AK114" s="403">
        <f t="shared" ca="1" si="30"/>
        <v>53.507999999999996</v>
      </c>
      <c r="AL114" s="403">
        <f t="shared" ca="1" si="30"/>
        <v>56.576000000000001</v>
      </c>
    </row>
    <row r="115" spans="1:38" ht="15" customHeight="1">
      <c r="A115" s="259" t="s">
        <v>16</v>
      </c>
      <c r="B115" s="259" t="s">
        <v>105</v>
      </c>
      <c r="C115" s="259">
        <v>29</v>
      </c>
      <c r="D115" s="260" t="s">
        <v>106</v>
      </c>
      <c r="E115" s="265">
        <v>373</v>
      </c>
      <c r="F115" s="262">
        <v>8</v>
      </c>
      <c r="G115" s="285">
        <f t="shared" ca="1" si="27"/>
        <v>70186.267087358239</v>
      </c>
      <c r="H115" s="285">
        <f t="shared" ca="1" si="26"/>
        <v>74036.585429033134</v>
      </c>
      <c r="I115" s="285">
        <f t="shared" ca="1" si="26"/>
        <v>77883.65455691758</v>
      </c>
      <c r="J115" s="285">
        <f t="shared" ca="1" si="26"/>
        <v>81961.41786392346</v>
      </c>
      <c r="K115" s="285">
        <f t="shared" ca="1" si="26"/>
        <v>86318.613556907498</v>
      </c>
      <c r="L115" s="285">
        <f t="shared" ca="1" si="26"/>
        <v>91726.828053121266</v>
      </c>
      <c r="M115" s="285">
        <f t="shared" ca="1" si="26"/>
        <v>97135.042549335034</v>
      </c>
      <c r="N115" s="285"/>
      <c r="P115" s="409" t="str">
        <f t="shared" si="28"/>
        <v>04230C</v>
      </c>
      <c r="Q115" s="397" t="s">
        <v>826</v>
      </c>
      <c r="R115" s="409" t="str">
        <f t="shared" si="16"/>
        <v>Event Coordinator</v>
      </c>
      <c r="S115" s="397">
        <f t="shared" si="24"/>
        <v>29</v>
      </c>
      <c r="T115" s="394" cm="1">
        <f t="array" aca="1" ref="T115" ca="1">IF($Q115="Y",VLOOKUP($P115,INDIRECT($Q$3),T$5,0)*INDIRECT($P$2),VLOOKUP($P115,INDIRECT($Q$3),T$5,0))*$Q$4</f>
        <v>70186.267087358239</v>
      </c>
      <c r="U115" s="394" cm="1">
        <f t="array" aca="1" ref="U115" ca="1">IF($Q115="Y",VLOOKUP($P115,INDIRECT($Q$3),U$5,0)*INDIRECT($P$2),VLOOKUP($P115,INDIRECT($Q$3),U$5,0))*$Q$4</f>
        <v>74036.585429033134</v>
      </c>
      <c r="V115" s="394" cm="1">
        <f t="array" aca="1" ref="V115" ca="1">IF($Q115="Y",VLOOKUP($P115,INDIRECT($Q$3),V$5,0)*INDIRECT($P$2),VLOOKUP($P115,INDIRECT($Q$3),V$5,0))*$Q$4</f>
        <v>77883.65455691758</v>
      </c>
      <c r="W115" s="394" cm="1">
        <f t="array" aca="1" ref="W115" ca="1">IF($Q115="Y",VLOOKUP($P115,INDIRECT($Q$3),W$5,0)*INDIRECT($P$2),VLOOKUP($P115,INDIRECT($Q$3),W$5,0))*$Q$4</f>
        <v>81961.41786392346</v>
      </c>
      <c r="X115" s="394" cm="1">
        <f t="array" aca="1" ref="X115" ca="1">IF($Q115="Y",VLOOKUP($P115,INDIRECT($Q$3),X$5,0)*INDIRECT($P$2),VLOOKUP($P115,INDIRECT($Q$3),X$5,0))*$Q$4</f>
        <v>86318.613556907498</v>
      </c>
      <c r="Y115" s="394" cm="1">
        <f t="array" aca="1" ref="Y115" ca="1">IF($Q115="Y",VLOOKUP($P115,INDIRECT($Q$3),Y$5,0)*INDIRECT($P$2),VLOOKUP($P115,INDIRECT($Q$3),Y$5,0))*$Q$4</f>
        <v>91726.828053121266</v>
      </c>
      <c r="Z115" s="394" cm="1">
        <f t="array" aca="1" ref="Z115" ca="1">IF($Q115="Y",VLOOKUP($P115,INDIRECT($Q$3),Z$5,0)*INDIRECT($P$2),VLOOKUP($P115,INDIRECT($Q$3),Z$5,0))*$Q$4</f>
        <v>97135.042549335034</v>
      </c>
      <c r="AA115" s="406" t="str">
        <f t="shared" si="29"/>
        <v>04230C</v>
      </c>
      <c r="AB115" s="406" t="str">
        <f t="shared" si="19"/>
        <v>Y</v>
      </c>
      <c r="AC115" s="412" t="str">
        <f t="shared" si="20"/>
        <v>Event Coordinator</v>
      </c>
      <c r="AD115" s="406">
        <f t="shared" si="25"/>
        <v>29</v>
      </c>
      <c r="AE115" s="398" t="str">
        <f t="shared" si="31"/>
        <v>E</v>
      </c>
      <c r="AF115" s="403">
        <f t="shared" ca="1" si="30"/>
        <v>33.744</v>
      </c>
      <c r="AG115" s="403">
        <f t="shared" ca="1" si="30"/>
        <v>35.594999999999999</v>
      </c>
      <c r="AH115" s="403">
        <f t="shared" ca="1" si="30"/>
        <v>37.445</v>
      </c>
      <c r="AI115" s="403">
        <f t="shared" ca="1" si="30"/>
        <v>39.405000000000001</v>
      </c>
      <c r="AJ115" s="403">
        <f t="shared" ca="1" si="30"/>
        <v>41.5</v>
      </c>
      <c r="AK115" s="403">
        <f t="shared" ca="1" si="30"/>
        <v>44.099999999999994</v>
      </c>
      <c r="AL115" s="403">
        <f t="shared" ca="1" si="30"/>
        <v>46.699999999999996</v>
      </c>
    </row>
    <row r="116" spans="1:38" ht="15" customHeight="1">
      <c r="A116" s="272" t="s">
        <v>91</v>
      </c>
      <c r="B116" s="272" t="s">
        <v>302</v>
      </c>
      <c r="C116" s="272" t="s">
        <v>274</v>
      </c>
      <c r="D116" s="273" t="s">
        <v>1030</v>
      </c>
      <c r="E116" s="265">
        <v>325</v>
      </c>
      <c r="F116" s="262">
        <v>7</v>
      </c>
      <c r="G116" s="285">
        <f t="shared" ca="1" si="27"/>
        <v>29.627576874960546</v>
      </c>
      <c r="H116" s="285">
        <f t="shared" ca="1" si="26"/>
        <v>31.504876791179548</v>
      </c>
      <c r="I116" s="285">
        <f t="shared" ca="1" si="26"/>
        <v>33.165412492737673</v>
      </c>
      <c r="J116" s="285">
        <f t="shared" ca="1" si="26"/>
        <v>35.000905859935003</v>
      </c>
      <c r="K116" s="285">
        <f t="shared" ca="1" si="26"/>
        <v>36.880138643542168</v>
      </c>
      <c r="L116" s="285">
        <f t="shared" ca="1" si="26"/>
        <v>39.11874009601155</v>
      </c>
      <c r="M116" s="285">
        <f t="shared" ca="1" si="26"/>
        <v>41.357341548480946</v>
      </c>
      <c r="N116" s="285"/>
      <c r="O116" s="23"/>
      <c r="P116" s="409" t="str">
        <f t="shared" si="28"/>
        <v>04304C</v>
      </c>
      <c r="Q116" s="397" t="s">
        <v>826</v>
      </c>
      <c r="R116" s="409" t="str">
        <f t="shared" si="16"/>
        <v>Family Support Specialist I - Employment &amp; Training</v>
      </c>
      <c r="S116" s="397" t="str">
        <f t="shared" si="24"/>
        <v>07</v>
      </c>
      <c r="T116" s="394" cm="1">
        <f t="array" aca="1" ref="T116" ca="1">IF($Q116="Y",VLOOKUP($P116,INDIRECT($Q$3),T$5,0)*INDIRECT($P$2),VLOOKUP($P116,INDIRECT($Q$3),T$5,0))*$Q$4</f>
        <v>29.627576874960546</v>
      </c>
      <c r="U116" s="394" cm="1">
        <f t="array" aca="1" ref="U116" ca="1">IF($Q116="Y",VLOOKUP($P116,INDIRECT($Q$3),U$5,0)*INDIRECT($P$2),VLOOKUP($P116,INDIRECT($Q$3),U$5,0))*$Q$4</f>
        <v>31.504876791179548</v>
      </c>
      <c r="V116" s="394" cm="1">
        <f t="array" aca="1" ref="V116" ca="1">IF($Q116="Y",VLOOKUP($P116,INDIRECT($Q$3),V$5,0)*INDIRECT($P$2),VLOOKUP($P116,INDIRECT($Q$3),V$5,0))*$Q$4</f>
        <v>33.165412492737673</v>
      </c>
      <c r="W116" s="394" cm="1">
        <f t="array" aca="1" ref="W116" ca="1">IF($Q116="Y",VLOOKUP($P116,INDIRECT($Q$3),W$5,0)*INDIRECT($P$2),VLOOKUP($P116,INDIRECT($Q$3),W$5,0))*$Q$4</f>
        <v>35.000905859935003</v>
      </c>
      <c r="X116" s="394" cm="1">
        <f t="array" aca="1" ref="X116" ca="1">IF($Q116="Y",VLOOKUP($P116,INDIRECT($Q$3),X$5,0)*INDIRECT($P$2),VLOOKUP($P116,INDIRECT($Q$3),X$5,0))*$Q$4</f>
        <v>36.880138643542168</v>
      </c>
      <c r="Y116" s="394" cm="1">
        <f t="array" aca="1" ref="Y116" ca="1">IF($Q116="Y",VLOOKUP($P116,INDIRECT($Q$3),Y$5,0)*INDIRECT($P$2),VLOOKUP($P116,INDIRECT($Q$3),Y$5,0))*$Q$4</f>
        <v>39.11874009601155</v>
      </c>
      <c r="Z116" s="394" cm="1">
        <f t="array" aca="1" ref="Z116" ca="1">IF($Q116="Y",VLOOKUP($P116,INDIRECT($Q$3),Z$5,0)*INDIRECT($P$2),VLOOKUP($P116,INDIRECT($Q$3),Z$5,0))*$Q$4</f>
        <v>41.357341548480946</v>
      </c>
      <c r="AA116" s="406" t="str">
        <f t="shared" si="29"/>
        <v>04304C</v>
      </c>
      <c r="AB116" s="406" t="str">
        <f t="shared" si="19"/>
        <v>Y</v>
      </c>
      <c r="AC116" s="412" t="str">
        <f t="shared" si="20"/>
        <v>Family Support Specialist I - Employment &amp; Training</v>
      </c>
      <c r="AD116" s="406" t="str">
        <f t="shared" si="25"/>
        <v>07</v>
      </c>
      <c r="AE116" s="398" t="str">
        <f t="shared" si="31"/>
        <v>N</v>
      </c>
      <c r="AF116" s="403">
        <f t="shared" ca="1" si="30"/>
        <v>29.628</v>
      </c>
      <c r="AG116" s="403">
        <f t="shared" ca="1" si="30"/>
        <v>31.504999999999999</v>
      </c>
      <c r="AH116" s="403">
        <f t="shared" ca="1" si="30"/>
        <v>33.164999999999999</v>
      </c>
      <c r="AI116" s="403">
        <f t="shared" ca="1" si="30"/>
        <v>35.000999999999998</v>
      </c>
      <c r="AJ116" s="403">
        <f t="shared" ca="1" si="30"/>
        <v>36.880000000000003</v>
      </c>
      <c r="AK116" s="403">
        <f t="shared" ca="1" si="30"/>
        <v>39.119</v>
      </c>
      <c r="AL116" s="403">
        <f t="shared" ca="1" si="30"/>
        <v>41.356999999999999</v>
      </c>
    </row>
    <row r="117" spans="1:38" ht="15" customHeight="1">
      <c r="A117" s="259" t="s">
        <v>16</v>
      </c>
      <c r="B117" s="259" t="s">
        <v>107</v>
      </c>
      <c r="C117" s="259">
        <v>29</v>
      </c>
      <c r="D117" s="260" t="s">
        <v>108</v>
      </c>
      <c r="E117" s="265">
        <v>383</v>
      </c>
      <c r="F117" s="262">
        <v>8</v>
      </c>
      <c r="G117" s="285">
        <f t="shared" ca="1" si="27"/>
        <v>70186.267087358239</v>
      </c>
      <c r="H117" s="285">
        <f t="shared" ca="1" si="26"/>
        <v>74036.585429033134</v>
      </c>
      <c r="I117" s="285">
        <f t="shared" ca="1" si="26"/>
        <v>77883.65455691758</v>
      </c>
      <c r="J117" s="285">
        <f t="shared" ca="1" si="26"/>
        <v>81961.41786392346</v>
      </c>
      <c r="K117" s="285">
        <f t="shared" ca="1" si="26"/>
        <v>86318.613556907498</v>
      </c>
      <c r="L117" s="285">
        <f t="shared" ca="1" si="26"/>
        <v>91726.828053121266</v>
      </c>
      <c r="M117" s="285">
        <f t="shared" ca="1" si="26"/>
        <v>97135.042549335034</v>
      </c>
      <c r="N117" s="285"/>
      <c r="O117" s="59"/>
      <c r="P117" s="409" t="str">
        <f t="shared" si="28"/>
        <v>04305C</v>
      </c>
      <c r="Q117" s="397" t="s">
        <v>826</v>
      </c>
      <c r="R117" s="409" t="str">
        <f t="shared" si="16"/>
        <v xml:space="preserve">Family Support Specialist II - Employment &amp; Training </v>
      </c>
      <c r="S117" s="397">
        <f t="shared" si="24"/>
        <v>29</v>
      </c>
      <c r="T117" s="394" cm="1">
        <f t="array" aca="1" ref="T117" ca="1">IF($Q117="Y",VLOOKUP($P117,INDIRECT($Q$3),T$5,0)*INDIRECT($P$2),VLOOKUP($P117,INDIRECT($Q$3),T$5,0))*$Q$4</f>
        <v>70186.267087358239</v>
      </c>
      <c r="U117" s="394" cm="1">
        <f t="array" aca="1" ref="U117" ca="1">IF($Q117="Y",VLOOKUP($P117,INDIRECT($Q$3),U$5,0)*INDIRECT($P$2),VLOOKUP($P117,INDIRECT($Q$3),U$5,0))*$Q$4</f>
        <v>74036.585429033134</v>
      </c>
      <c r="V117" s="394" cm="1">
        <f t="array" aca="1" ref="V117" ca="1">IF($Q117="Y",VLOOKUP($P117,INDIRECT($Q$3),V$5,0)*INDIRECT($P$2),VLOOKUP($P117,INDIRECT($Q$3),V$5,0))*$Q$4</f>
        <v>77883.65455691758</v>
      </c>
      <c r="W117" s="394" cm="1">
        <f t="array" aca="1" ref="W117" ca="1">IF($Q117="Y",VLOOKUP($P117,INDIRECT($Q$3),W$5,0)*INDIRECT($P$2),VLOOKUP($P117,INDIRECT($Q$3),W$5,0))*$Q$4</f>
        <v>81961.41786392346</v>
      </c>
      <c r="X117" s="394" cm="1">
        <f t="array" aca="1" ref="X117" ca="1">IF($Q117="Y",VLOOKUP($P117,INDIRECT($Q$3),X$5,0)*INDIRECT($P$2),VLOOKUP($P117,INDIRECT($Q$3),X$5,0))*$Q$4</f>
        <v>86318.613556907498</v>
      </c>
      <c r="Y117" s="394" cm="1">
        <f t="array" aca="1" ref="Y117" ca="1">IF($Q117="Y",VLOOKUP($P117,INDIRECT($Q$3),Y$5,0)*INDIRECT($P$2),VLOOKUP($P117,INDIRECT($Q$3),Y$5,0))*$Q$4</f>
        <v>91726.828053121266</v>
      </c>
      <c r="Z117" s="394" cm="1">
        <f t="array" aca="1" ref="Z117" ca="1">IF($Q117="Y",VLOOKUP($P117,INDIRECT($Q$3),Z$5,0)*INDIRECT($P$2),VLOOKUP($P117,INDIRECT($Q$3),Z$5,0))*$Q$4</f>
        <v>97135.042549335034</v>
      </c>
      <c r="AA117" s="406" t="str">
        <f t="shared" si="29"/>
        <v>04305C</v>
      </c>
      <c r="AB117" s="406" t="str">
        <f t="shared" si="19"/>
        <v>Y</v>
      </c>
      <c r="AC117" s="412" t="str">
        <f t="shared" si="20"/>
        <v xml:space="preserve">Family Support Specialist II - Employment &amp; Training </v>
      </c>
      <c r="AD117" s="406">
        <f t="shared" si="25"/>
        <v>29</v>
      </c>
      <c r="AE117" s="398" t="str">
        <f t="shared" si="31"/>
        <v>E</v>
      </c>
      <c r="AF117" s="403">
        <f t="shared" ca="1" si="30"/>
        <v>33.744</v>
      </c>
      <c r="AG117" s="403">
        <f t="shared" ca="1" si="30"/>
        <v>35.594999999999999</v>
      </c>
      <c r="AH117" s="403">
        <f t="shared" ca="1" si="30"/>
        <v>37.445</v>
      </c>
      <c r="AI117" s="403">
        <f t="shared" ca="1" si="30"/>
        <v>39.405000000000001</v>
      </c>
      <c r="AJ117" s="403">
        <f t="shared" ca="1" si="30"/>
        <v>41.5</v>
      </c>
      <c r="AK117" s="403">
        <f t="shared" ca="1" si="30"/>
        <v>44.099999999999994</v>
      </c>
      <c r="AL117" s="403">
        <f t="shared" ca="1" si="30"/>
        <v>46.699999999999996</v>
      </c>
    </row>
    <row r="118" spans="1:38" ht="15" customHeight="1">
      <c r="A118" s="259" t="s">
        <v>16</v>
      </c>
      <c r="B118" s="259" t="s">
        <v>109</v>
      </c>
      <c r="C118" s="259">
        <v>45</v>
      </c>
      <c r="D118" s="260" t="s">
        <v>110</v>
      </c>
      <c r="E118" s="265">
        <v>430</v>
      </c>
      <c r="F118" s="262">
        <v>9</v>
      </c>
      <c r="G118" s="285">
        <f t="shared" ca="1" si="27"/>
        <v>79829.933617392904</v>
      </c>
      <c r="H118" s="285">
        <f t="shared" ca="1" si="26"/>
        <v>84050.662331178304</v>
      </c>
      <c r="I118" s="285">
        <f t="shared" ca="1" si="26"/>
        <v>88823.757389338993</v>
      </c>
      <c r="J118" s="285">
        <f t="shared" ca="1" si="26"/>
        <v>93548.114240643088</v>
      </c>
      <c r="K118" s="285">
        <f t="shared" ca="1" si="26"/>
        <v>98558.401905506107</v>
      </c>
      <c r="L118" s="285">
        <f t="shared" ca="1" si="26"/>
        <v>104414.15295542241</v>
      </c>
      <c r="M118" s="285">
        <f t="shared" ca="1" si="26"/>
        <v>110269.90400533867</v>
      </c>
      <c r="N118" s="285"/>
      <c r="P118" s="409" t="str">
        <f t="shared" si="28"/>
        <v>04306C</v>
      </c>
      <c r="Q118" s="397" t="s">
        <v>826</v>
      </c>
      <c r="R118" s="409" t="str">
        <f t="shared" si="16"/>
        <v>Family Support Specialist III - Employment &amp; Training</v>
      </c>
      <c r="S118" s="397">
        <f t="shared" si="24"/>
        <v>45</v>
      </c>
      <c r="T118" s="394" cm="1">
        <f t="array" aca="1" ref="T118" ca="1">IF($Q118="Y",VLOOKUP($P118,INDIRECT($Q$3),T$5,0)*INDIRECT($P$2),VLOOKUP($P118,INDIRECT($Q$3),T$5,0))*$Q$4</f>
        <v>79829.933617392904</v>
      </c>
      <c r="U118" s="394" cm="1">
        <f t="array" aca="1" ref="U118" ca="1">IF($Q118="Y",VLOOKUP($P118,INDIRECT($Q$3),U$5,0)*INDIRECT($P$2),VLOOKUP($P118,INDIRECT($Q$3),U$5,0))*$Q$4</f>
        <v>84050.662331178304</v>
      </c>
      <c r="V118" s="394" cm="1">
        <f t="array" aca="1" ref="V118" ca="1">IF($Q118="Y",VLOOKUP($P118,INDIRECT($Q$3),V$5,0)*INDIRECT($P$2),VLOOKUP($P118,INDIRECT($Q$3),V$5,0))*$Q$4</f>
        <v>88823.757389338993</v>
      </c>
      <c r="W118" s="394" cm="1">
        <f t="array" aca="1" ref="W118" ca="1">IF($Q118="Y",VLOOKUP($P118,INDIRECT($Q$3),W$5,0)*INDIRECT($P$2),VLOOKUP($P118,INDIRECT($Q$3),W$5,0))*$Q$4</f>
        <v>93548.114240643088</v>
      </c>
      <c r="X118" s="394" cm="1">
        <f t="array" aca="1" ref="X118" ca="1">IF($Q118="Y",VLOOKUP($P118,INDIRECT($Q$3),X$5,0)*INDIRECT($P$2),VLOOKUP($P118,INDIRECT($Q$3),X$5,0))*$Q$4</f>
        <v>98558.401905506107</v>
      </c>
      <c r="Y118" s="394" cm="1">
        <f t="array" aca="1" ref="Y118" ca="1">IF($Q118="Y",VLOOKUP($P118,INDIRECT($Q$3),Y$5,0)*INDIRECT($P$2),VLOOKUP($P118,INDIRECT($Q$3),Y$5,0))*$Q$4</f>
        <v>104414.15295542241</v>
      </c>
      <c r="Z118" s="394" cm="1">
        <f t="array" aca="1" ref="Z118" ca="1">IF($Q118="Y",VLOOKUP($P118,INDIRECT($Q$3),Z$5,0)*INDIRECT($P$2),VLOOKUP($P118,INDIRECT($Q$3),Z$5,0))*$Q$4</f>
        <v>110269.90400533867</v>
      </c>
      <c r="AA118" s="406" t="str">
        <f t="shared" si="29"/>
        <v>04306C</v>
      </c>
      <c r="AB118" s="406" t="str">
        <f t="shared" si="19"/>
        <v>Y</v>
      </c>
      <c r="AC118" s="412" t="str">
        <f t="shared" si="20"/>
        <v>Family Support Specialist III - Employment &amp; Training</v>
      </c>
      <c r="AD118" s="406">
        <f t="shared" si="25"/>
        <v>45</v>
      </c>
      <c r="AE118" s="398" t="str">
        <f t="shared" si="31"/>
        <v>E</v>
      </c>
      <c r="AF118" s="403">
        <f t="shared" ca="1" si="30"/>
        <v>38.379999999999995</v>
      </c>
      <c r="AG118" s="403">
        <f t="shared" ca="1" si="30"/>
        <v>40.408999999999999</v>
      </c>
      <c r="AH118" s="403">
        <f t="shared" ca="1" si="30"/>
        <v>42.704000000000001</v>
      </c>
      <c r="AI118" s="403">
        <f t="shared" ca="1" si="30"/>
        <v>44.975999999999999</v>
      </c>
      <c r="AJ118" s="403">
        <f t="shared" ca="1" si="30"/>
        <v>47.384</v>
      </c>
      <c r="AK118" s="403">
        <f t="shared" ca="1" si="30"/>
        <v>50.199999999999996</v>
      </c>
      <c r="AL118" s="403">
        <f t="shared" ca="1" si="30"/>
        <v>53.015000000000001</v>
      </c>
    </row>
    <row r="119" spans="1:38" ht="15" customHeight="1">
      <c r="A119" s="259" t="s">
        <v>16</v>
      </c>
      <c r="B119" s="259" t="s">
        <v>718</v>
      </c>
      <c r="C119" s="259">
        <v>113</v>
      </c>
      <c r="D119" s="260" t="s">
        <v>700</v>
      </c>
      <c r="E119" s="265">
        <v>485</v>
      </c>
      <c r="F119" s="262">
        <v>10</v>
      </c>
      <c r="G119" s="285">
        <f t="shared" ca="1" si="27"/>
        <v>89508.993358803724</v>
      </c>
      <c r="H119" s="285">
        <f t="shared" ca="1" si="26"/>
        <v>94266.309545223412</v>
      </c>
      <c r="I119" s="285">
        <f t="shared" ca="1" si="26"/>
        <v>99164.142204733827</v>
      </c>
      <c r="J119" s="285">
        <f t="shared" ca="1" si="26"/>
        <v>104182.24743866938</v>
      </c>
      <c r="K119" s="285">
        <f t="shared" ca="1" si="26"/>
        <v>109456.37844984652</v>
      </c>
      <c r="L119" s="285">
        <f t="shared" ca="1" si="26"/>
        <v>116021.3557053488</v>
      </c>
      <c r="M119" s="285">
        <f t="shared" ca="1" si="26"/>
        <v>122586.33296085111</v>
      </c>
      <c r="N119" s="285"/>
      <c r="P119" s="409" t="str">
        <f t="shared" si="28"/>
        <v>53003C</v>
      </c>
      <c r="Q119" s="397" t="s">
        <v>826</v>
      </c>
      <c r="R119" s="409" t="str">
        <f t="shared" si="16"/>
        <v>Finance Administrator - CPED</v>
      </c>
      <c r="S119" s="397">
        <f t="shared" si="24"/>
        <v>113</v>
      </c>
      <c r="T119" s="394" cm="1">
        <f t="array" aca="1" ref="T119" ca="1">IF($Q119="Y",VLOOKUP($P119,INDIRECT($Q$3),T$5,0)*INDIRECT($P$2),VLOOKUP($P119,INDIRECT($Q$3),T$5,0))*$Q$4</f>
        <v>89508.993358803724</v>
      </c>
      <c r="U119" s="394" cm="1">
        <f t="array" aca="1" ref="U119" ca="1">IF($Q119="Y",VLOOKUP($P119,INDIRECT($Q$3),U$5,0)*INDIRECT($P$2),VLOOKUP($P119,INDIRECT($Q$3),U$5,0))*$Q$4</f>
        <v>94266.309545223412</v>
      </c>
      <c r="V119" s="394" cm="1">
        <f t="array" aca="1" ref="V119" ca="1">IF($Q119="Y",VLOOKUP($P119,INDIRECT($Q$3),V$5,0)*INDIRECT($P$2),VLOOKUP($P119,INDIRECT($Q$3),V$5,0))*$Q$4</f>
        <v>99164.142204733827</v>
      </c>
      <c r="W119" s="394" cm="1">
        <f t="array" aca="1" ref="W119" ca="1">IF($Q119="Y",VLOOKUP($P119,INDIRECT($Q$3),W$5,0)*INDIRECT($P$2),VLOOKUP($P119,INDIRECT($Q$3),W$5,0))*$Q$4</f>
        <v>104182.24743866938</v>
      </c>
      <c r="X119" s="394" cm="1">
        <f t="array" aca="1" ref="X119" ca="1">IF($Q119="Y",VLOOKUP($P119,INDIRECT($Q$3),X$5,0)*INDIRECT($P$2),VLOOKUP($P119,INDIRECT($Q$3),X$5,0))*$Q$4</f>
        <v>109456.37844984652</v>
      </c>
      <c r="Y119" s="394" cm="1">
        <f t="array" aca="1" ref="Y119" ca="1">IF($Q119="Y",VLOOKUP($P119,INDIRECT($Q$3),Y$5,0)*INDIRECT($P$2),VLOOKUP($P119,INDIRECT($Q$3),Y$5,0))*$Q$4</f>
        <v>116021.3557053488</v>
      </c>
      <c r="Z119" s="394" cm="1">
        <f t="array" aca="1" ref="Z119" ca="1">IF($Q119="Y",VLOOKUP($P119,INDIRECT($Q$3),Z$5,0)*INDIRECT($P$2),VLOOKUP($P119,INDIRECT($Q$3),Z$5,0))*$Q$4</f>
        <v>122586.33296085111</v>
      </c>
      <c r="AA119" s="406" t="str">
        <f t="shared" si="29"/>
        <v>53003C</v>
      </c>
      <c r="AB119" s="406" t="str">
        <f t="shared" si="19"/>
        <v>Y</v>
      </c>
      <c r="AC119" s="412" t="str">
        <f t="shared" si="20"/>
        <v>Finance Administrator - CPED</v>
      </c>
      <c r="AD119" s="406">
        <f t="shared" si="25"/>
        <v>113</v>
      </c>
      <c r="AE119" s="398" t="str">
        <f t="shared" si="31"/>
        <v>E</v>
      </c>
      <c r="AF119" s="403">
        <f t="shared" ca="1" si="30"/>
        <v>43.033999999999999</v>
      </c>
      <c r="AG119" s="403">
        <f t="shared" ca="1" si="30"/>
        <v>45.320999999999998</v>
      </c>
      <c r="AH119" s="403">
        <f t="shared" ca="1" si="30"/>
        <v>47.675999999999995</v>
      </c>
      <c r="AI119" s="403">
        <f t="shared" ca="1" si="30"/>
        <v>50.088000000000001</v>
      </c>
      <c r="AJ119" s="403">
        <f t="shared" ca="1" si="30"/>
        <v>52.623999999999995</v>
      </c>
      <c r="AK119" s="403">
        <f t="shared" ca="1" si="30"/>
        <v>55.78</v>
      </c>
      <c r="AL119" s="403">
        <f t="shared" ca="1" si="30"/>
        <v>58.936</v>
      </c>
    </row>
    <row r="120" spans="1:38" ht="15" customHeight="1">
      <c r="A120" s="256" t="s">
        <v>16</v>
      </c>
      <c r="B120" s="256" t="s">
        <v>111</v>
      </c>
      <c r="C120" s="256">
        <v>51</v>
      </c>
      <c r="D120" s="276" t="s">
        <v>112</v>
      </c>
      <c r="E120" s="277">
        <v>478</v>
      </c>
      <c r="F120" s="278">
        <v>10</v>
      </c>
      <c r="G120" s="380">
        <f t="shared" ca="1" si="27"/>
        <v>85762.997998741732</v>
      </c>
      <c r="H120" s="380">
        <f t="shared" ca="1" si="26"/>
        <v>90074.704698659552</v>
      </c>
      <c r="I120" s="380">
        <f t="shared" ca="1" si="26"/>
        <v>94942.02695674311</v>
      </c>
      <c r="J120" s="380">
        <f t="shared" ca="1" si="26"/>
        <v>99812.598428617086</v>
      </c>
      <c r="K120" s="380">
        <f t="shared" ca="1" si="26"/>
        <v>104910.61486582208</v>
      </c>
      <c r="L120" s="380">
        <f t="shared" ca="1" si="26"/>
        <v>111294.17361184936</v>
      </c>
      <c r="M120" s="380">
        <f t="shared" ca="1" si="26"/>
        <v>117677.73235787662</v>
      </c>
      <c r="N120" s="380" t="s">
        <v>633</v>
      </c>
      <c r="O120" s="442"/>
      <c r="P120" s="451" t="str">
        <f t="shared" si="28"/>
        <v>04330C</v>
      </c>
      <c r="Q120" s="452" t="s">
        <v>826</v>
      </c>
      <c r="R120" s="451" t="str">
        <f t="shared" si="16"/>
        <v>Finance Administrator Regulatory Services</v>
      </c>
      <c r="S120" s="452">
        <f t="shared" si="24"/>
        <v>51</v>
      </c>
      <c r="T120" s="453" cm="1">
        <f t="array" aca="1" ref="T120" ca="1">IF($Q120="Y",VLOOKUP($P120,INDIRECT($Q$3),T$5,0)*INDIRECT($P$2),VLOOKUP($P120,INDIRECT($Q$3),T$5,0))*$Q$4</f>
        <v>85762.997998741732</v>
      </c>
      <c r="U120" s="453" cm="1">
        <f t="array" aca="1" ref="U120" ca="1">IF($Q120="Y",VLOOKUP($P120,INDIRECT($Q$3),U$5,0)*INDIRECT($P$2),VLOOKUP($P120,INDIRECT($Q$3),U$5,0))*$Q$4</f>
        <v>90074.704698659552</v>
      </c>
      <c r="V120" s="453" cm="1">
        <f t="array" aca="1" ref="V120" ca="1">IF($Q120="Y",VLOOKUP($P120,INDIRECT($Q$3),V$5,0)*INDIRECT($P$2),VLOOKUP($P120,INDIRECT($Q$3),V$5,0))*$Q$4</f>
        <v>94942.02695674311</v>
      </c>
      <c r="W120" s="453" cm="1">
        <f t="array" aca="1" ref="W120" ca="1">IF($Q120="Y",VLOOKUP($P120,INDIRECT($Q$3),W$5,0)*INDIRECT($P$2),VLOOKUP($P120,INDIRECT($Q$3),W$5,0))*$Q$4</f>
        <v>99812.598428617086</v>
      </c>
      <c r="X120" s="453" cm="1">
        <f t="array" aca="1" ref="X120" ca="1">IF($Q120="Y",VLOOKUP($P120,INDIRECT($Q$3),X$5,0)*INDIRECT($P$2),VLOOKUP($P120,INDIRECT($Q$3),X$5,0))*$Q$4</f>
        <v>104910.61486582208</v>
      </c>
      <c r="Y120" s="453" cm="1">
        <f t="array" aca="1" ref="Y120" ca="1">IF($Q120="Y",VLOOKUP($P120,INDIRECT($Q$3),Y$5,0)*INDIRECT($P$2),VLOOKUP($P120,INDIRECT($Q$3),Y$5,0))*$Q$4</f>
        <v>111294.17361184936</v>
      </c>
      <c r="Z120" s="453" cm="1">
        <f t="array" aca="1" ref="Z120" ca="1">IF($Q120="Y",VLOOKUP($P120,INDIRECT($Q$3),Z$5,0)*INDIRECT($P$2),VLOOKUP($P120,INDIRECT($Q$3),Z$5,0))*$Q$4</f>
        <v>117677.73235787662</v>
      </c>
      <c r="AA120" s="452" t="str">
        <f t="shared" si="29"/>
        <v>04330C</v>
      </c>
      <c r="AB120" s="452" t="str">
        <f t="shared" si="19"/>
        <v>Y</v>
      </c>
      <c r="AC120" s="454" t="str">
        <f t="shared" si="20"/>
        <v>Finance Administrator Regulatory Services</v>
      </c>
      <c r="AD120" s="452">
        <f t="shared" si="25"/>
        <v>51</v>
      </c>
      <c r="AE120" s="455" t="str">
        <f t="shared" si="31"/>
        <v>E</v>
      </c>
      <c r="AF120" s="453">
        <f t="shared" ca="1" si="30"/>
        <v>41.232999999999997</v>
      </c>
      <c r="AG120" s="453">
        <f t="shared" ca="1" si="30"/>
        <v>43.305999999999997</v>
      </c>
      <c r="AH120" s="453">
        <f t="shared" ca="1" si="30"/>
        <v>45.646000000000001</v>
      </c>
      <c r="AI120" s="453">
        <f t="shared" ca="1" si="30"/>
        <v>47.986999999999995</v>
      </c>
      <c r="AJ120" s="453">
        <f t="shared" ca="1" si="30"/>
        <v>50.437999999999995</v>
      </c>
      <c r="AK120" s="453">
        <f t="shared" ca="1" si="30"/>
        <v>53.506999999999998</v>
      </c>
      <c r="AL120" s="453">
        <f t="shared" ca="1" si="30"/>
        <v>56.576000000000001</v>
      </c>
    </row>
    <row r="121" spans="1:38" ht="15" customHeight="1">
      <c r="A121" s="256" t="s">
        <v>16</v>
      </c>
      <c r="B121" s="256" t="s">
        <v>113</v>
      </c>
      <c r="C121" s="256">
        <v>29</v>
      </c>
      <c r="D121" s="276" t="s">
        <v>114</v>
      </c>
      <c r="E121" s="277">
        <v>400</v>
      </c>
      <c r="F121" s="278">
        <v>8</v>
      </c>
      <c r="G121" s="380">
        <f t="shared" ca="1" si="27"/>
        <v>70186.267087358239</v>
      </c>
      <c r="H121" s="380">
        <f t="shared" ca="1" si="26"/>
        <v>74036.585429033134</v>
      </c>
      <c r="I121" s="380">
        <f t="shared" ca="1" si="26"/>
        <v>77883.65455691758</v>
      </c>
      <c r="J121" s="380">
        <f t="shared" ca="1" si="26"/>
        <v>81961.41786392346</v>
      </c>
      <c r="K121" s="380">
        <f t="shared" ca="1" si="26"/>
        <v>86318.613556907498</v>
      </c>
      <c r="L121" s="380">
        <f t="shared" ca="1" si="26"/>
        <v>91726.828053121266</v>
      </c>
      <c r="M121" s="380">
        <f t="shared" ca="1" si="26"/>
        <v>97135.042549335034</v>
      </c>
      <c r="N121" s="380" t="s">
        <v>633</v>
      </c>
      <c r="O121" s="441"/>
      <c r="P121" s="451" t="str">
        <f t="shared" si="28"/>
        <v>04350C</v>
      </c>
      <c r="Q121" s="452" t="s">
        <v>826</v>
      </c>
      <c r="R121" s="451" t="str">
        <f t="shared" si="16"/>
        <v>Financial Analyst</v>
      </c>
      <c r="S121" s="452">
        <f t="shared" si="24"/>
        <v>29</v>
      </c>
      <c r="T121" s="394" cm="1">
        <f t="array" aca="1" ref="T121" ca="1">IF($Q121="Y",VLOOKUP($P121,INDIRECT($Q$3),T$5,0)*INDIRECT($P$2),VLOOKUP($P121,INDIRECT($Q$3),T$5,0))*$Q$4</f>
        <v>70186.267087358239</v>
      </c>
      <c r="U121" s="394" cm="1">
        <f t="array" aca="1" ref="U121" ca="1">IF($Q121="Y",VLOOKUP($P121,INDIRECT($Q$3),U$5,0)*INDIRECT($P$2),VLOOKUP($P121,INDIRECT($Q$3),U$5,0))*$Q$4</f>
        <v>74036.585429033134</v>
      </c>
      <c r="V121" s="394" cm="1">
        <f t="array" aca="1" ref="V121" ca="1">IF($Q121="Y",VLOOKUP($P121,INDIRECT($Q$3),V$5,0)*INDIRECT($P$2),VLOOKUP($P121,INDIRECT($Q$3),V$5,0))*$Q$4</f>
        <v>77883.65455691758</v>
      </c>
      <c r="W121" s="394" cm="1">
        <f t="array" aca="1" ref="W121" ca="1">IF($Q121="Y",VLOOKUP($P121,INDIRECT($Q$3),W$5,0)*INDIRECT($P$2),VLOOKUP($P121,INDIRECT($Q$3),W$5,0))*$Q$4</f>
        <v>81961.41786392346</v>
      </c>
      <c r="X121" s="394" cm="1">
        <f t="array" aca="1" ref="X121" ca="1">IF($Q121="Y",VLOOKUP($P121,INDIRECT($Q$3),X$5,0)*INDIRECT($P$2),VLOOKUP($P121,INDIRECT($Q$3),X$5,0))*$Q$4</f>
        <v>86318.613556907498</v>
      </c>
      <c r="Y121" s="394" cm="1">
        <f t="array" aca="1" ref="Y121" ca="1">IF($Q121="Y",VLOOKUP($P121,INDIRECT($Q$3),Y$5,0)*INDIRECT($P$2),VLOOKUP($P121,INDIRECT($Q$3),Y$5,0))*$Q$4</f>
        <v>91726.828053121266</v>
      </c>
      <c r="Z121" s="394" cm="1">
        <f t="array" aca="1" ref="Z121" ca="1">IF($Q121="Y",VLOOKUP($P121,INDIRECT($Q$3),Z$5,0)*INDIRECT($P$2),VLOOKUP($P121,INDIRECT($Q$3),Z$5,0))*$Q$4</f>
        <v>97135.042549335034</v>
      </c>
      <c r="AA121" s="452" t="str">
        <f t="shared" si="29"/>
        <v>04350C</v>
      </c>
      <c r="AB121" s="452" t="str">
        <f t="shared" si="19"/>
        <v>Y</v>
      </c>
      <c r="AC121" s="454" t="str">
        <f t="shared" si="20"/>
        <v>Financial Analyst</v>
      </c>
      <c r="AD121" s="452">
        <f t="shared" si="25"/>
        <v>29</v>
      </c>
      <c r="AE121" s="455" t="str">
        <f t="shared" si="31"/>
        <v>E</v>
      </c>
      <c r="AF121" s="453">
        <f t="shared" ca="1" si="30"/>
        <v>33.744</v>
      </c>
      <c r="AG121" s="453">
        <f t="shared" ca="1" si="30"/>
        <v>35.594999999999999</v>
      </c>
      <c r="AH121" s="453">
        <f t="shared" ca="1" si="30"/>
        <v>37.445</v>
      </c>
      <c r="AI121" s="453">
        <f t="shared" ca="1" si="30"/>
        <v>39.405000000000001</v>
      </c>
      <c r="AJ121" s="453">
        <f t="shared" ca="1" si="30"/>
        <v>41.5</v>
      </c>
      <c r="AK121" s="453">
        <f t="shared" ca="1" si="30"/>
        <v>44.099999999999994</v>
      </c>
      <c r="AL121" s="453">
        <f t="shared" ca="1" si="30"/>
        <v>46.699999999999996</v>
      </c>
    </row>
    <row r="122" spans="1:38" ht="15" customHeight="1">
      <c r="A122" s="259" t="s">
        <v>91</v>
      </c>
      <c r="B122" s="259" t="s">
        <v>978</v>
      </c>
      <c r="C122" s="259" t="s">
        <v>856</v>
      </c>
      <c r="D122" s="260" t="s">
        <v>979</v>
      </c>
      <c r="E122" s="265">
        <v>363</v>
      </c>
      <c r="F122" s="262">
        <v>8</v>
      </c>
      <c r="G122" s="285">
        <f t="shared" si="27"/>
        <v>33.079495781932678</v>
      </c>
      <c r="H122" s="285">
        <f t="shared" si="26"/>
        <v>34.893119440925126</v>
      </c>
      <c r="I122" s="285">
        <f t="shared" si="26"/>
        <v>36.705180977902913</v>
      </c>
      <c r="J122" s="285">
        <f t="shared" si="26"/>
        <v>38.62815317791987</v>
      </c>
      <c r="K122" s="285">
        <f t="shared" si="26"/>
        <v>40.682343627166233</v>
      </c>
      <c r="L122" s="285">
        <f t="shared" si="26"/>
        <v>43.231913272420826</v>
      </c>
      <c r="M122" s="285">
        <f t="shared" si="26"/>
        <v>45.781482917675376</v>
      </c>
      <c r="N122" s="285"/>
      <c r="P122" s="409" t="str">
        <f t="shared" si="28"/>
        <v>53075C</v>
      </c>
      <c r="Q122" s="397" t="s">
        <v>826</v>
      </c>
      <c r="R122" s="409" t="str">
        <f t="shared" si="16"/>
        <v>Financial Analyst - Banking, Investment and Debt</v>
      </c>
      <c r="S122" s="397" t="str">
        <f t="shared" si="24"/>
        <v>90</v>
      </c>
      <c r="T122" s="797">
        <v>33.079495781932678</v>
      </c>
      <c r="U122" s="797">
        <v>34.893119440925126</v>
      </c>
      <c r="V122" s="797">
        <v>36.705180977902913</v>
      </c>
      <c r="W122" s="797">
        <v>38.62815317791987</v>
      </c>
      <c r="X122" s="797">
        <v>40.682343627166233</v>
      </c>
      <c r="Y122" s="797">
        <v>43.231913272420826</v>
      </c>
      <c r="Z122" s="797">
        <v>45.781482917675376</v>
      </c>
      <c r="AA122" s="406" t="str">
        <f t="shared" si="29"/>
        <v>53075C</v>
      </c>
      <c r="AB122" s="406" t="str">
        <f t="shared" si="19"/>
        <v>Y</v>
      </c>
      <c r="AC122" s="412" t="str">
        <f t="shared" si="20"/>
        <v>Financial Analyst - Banking, Investment and Debt</v>
      </c>
      <c r="AD122" s="406" t="str">
        <f t="shared" si="25"/>
        <v>90</v>
      </c>
      <c r="AE122" s="398" t="str">
        <f t="shared" si="31"/>
        <v>N</v>
      </c>
      <c r="AF122" s="463">
        <f t="shared" si="30"/>
        <v>33.079000000000001</v>
      </c>
      <c r="AG122" s="403">
        <f t="shared" si="30"/>
        <v>34.893000000000001</v>
      </c>
      <c r="AH122" s="403">
        <f t="shared" si="30"/>
        <v>36.704999999999998</v>
      </c>
      <c r="AI122" s="403">
        <f t="shared" si="30"/>
        <v>38.628</v>
      </c>
      <c r="AJ122" s="463">
        <f t="shared" si="30"/>
        <v>40.682000000000002</v>
      </c>
      <c r="AK122" s="403">
        <f t="shared" si="30"/>
        <v>43.231999999999999</v>
      </c>
      <c r="AL122" s="403">
        <f t="shared" si="30"/>
        <v>45.780999999999999</v>
      </c>
    </row>
    <row r="123" spans="1:38" ht="15" customHeight="1">
      <c r="A123" s="259" t="s">
        <v>16</v>
      </c>
      <c r="B123" s="259" t="s">
        <v>663</v>
      </c>
      <c r="C123" s="259">
        <v>58</v>
      </c>
      <c r="D123" s="260" t="s">
        <v>664</v>
      </c>
      <c r="E123" s="265">
        <v>493</v>
      </c>
      <c r="F123" s="262">
        <v>10</v>
      </c>
      <c r="G123" s="285">
        <f t="shared" ca="1" si="27"/>
        <v>90445.115070770058</v>
      </c>
      <c r="H123" s="285">
        <f t="shared" ca="1" si="26"/>
        <v>95497.642514908832</v>
      </c>
      <c r="I123" s="285">
        <f t="shared" ca="1" si="26"/>
        <v>100273.98678685998</v>
      </c>
      <c r="J123" s="285">
        <f t="shared" ca="1" si="26"/>
        <v>105281.02523793257</v>
      </c>
      <c r="K123" s="285">
        <f t="shared" ca="1" si="26"/>
        <v>110567.49607498325</v>
      </c>
      <c r="L123" s="285">
        <f t="shared" ca="1" si="26"/>
        <v>117108.67183117878</v>
      </c>
      <c r="M123" s="285">
        <f t="shared" ca="1" si="26"/>
        <v>123649.84758737423</v>
      </c>
      <c r="N123" s="285"/>
      <c r="P123" s="409" t="str">
        <f t="shared" si="28"/>
        <v>59220C</v>
      </c>
      <c r="Q123" s="397" t="s">
        <v>826</v>
      </c>
      <c r="R123" s="409" t="str">
        <f t="shared" si="16"/>
        <v>Financial Systems Services Lead</v>
      </c>
      <c r="S123" s="397">
        <f t="shared" si="24"/>
        <v>58</v>
      </c>
      <c r="T123" s="394" cm="1">
        <f t="array" aca="1" ref="T123" ca="1">IF($Q123="Y",VLOOKUP($P123,INDIRECT($Q$3),T$5,0)*INDIRECT($P$2),VLOOKUP($P123,INDIRECT($Q$3),T$5,0))*$Q$4</f>
        <v>90445.115070770058</v>
      </c>
      <c r="U123" s="394" cm="1">
        <f t="array" aca="1" ref="U123" ca="1">IF($Q123="Y",VLOOKUP($P123,INDIRECT($Q$3),U$5,0)*INDIRECT($P$2),VLOOKUP($P123,INDIRECT($Q$3),U$5,0))*$Q$4</f>
        <v>95497.642514908832</v>
      </c>
      <c r="V123" s="394" cm="1">
        <f t="array" aca="1" ref="V123" ca="1">IF($Q123="Y",VLOOKUP($P123,INDIRECT($Q$3),V$5,0)*INDIRECT($P$2),VLOOKUP($P123,INDIRECT($Q$3),V$5,0))*$Q$4</f>
        <v>100273.98678685998</v>
      </c>
      <c r="W123" s="394" cm="1">
        <f t="array" aca="1" ref="W123" ca="1">IF($Q123="Y",VLOOKUP($P123,INDIRECT($Q$3),W$5,0)*INDIRECT($P$2),VLOOKUP($P123,INDIRECT($Q$3),W$5,0))*$Q$4</f>
        <v>105281.02523793257</v>
      </c>
      <c r="X123" s="394" cm="1">
        <f t="array" aca="1" ref="X123" ca="1">IF($Q123="Y",VLOOKUP($P123,INDIRECT($Q$3),X$5,0)*INDIRECT($P$2),VLOOKUP($P123,INDIRECT($Q$3),X$5,0))*$Q$4</f>
        <v>110567.49607498325</v>
      </c>
      <c r="Y123" s="394" cm="1">
        <f t="array" aca="1" ref="Y123" ca="1">IF($Q123="Y",VLOOKUP($P123,INDIRECT($Q$3),Y$5,0)*INDIRECT($P$2),VLOOKUP($P123,INDIRECT($Q$3),Y$5,0))*$Q$4</f>
        <v>117108.67183117878</v>
      </c>
      <c r="Z123" s="394" cm="1">
        <f t="array" aca="1" ref="Z123" ca="1">IF($Q123="Y",VLOOKUP($P123,INDIRECT($Q$3),Z$5,0)*INDIRECT($P$2),VLOOKUP($P123,INDIRECT($Q$3),Z$5,0))*$Q$4</f>
        <v>123649.84758737423</v>
      </c>
      <c r="AA123" s="406" t="str">
        <f t="shared" si="29"/>
        <v>59220C</v>
      </c>
      <c r="AB123" s="406" t="str">
        <f t="shared" si="19"/>
        <v>Y</v>
      </c>
      <c r="AC123" s="412" t="str">
        <f t="shared" si="20"/>
        <v>Financial Systems Services Lead</v>
      </c>
      <c r="AD123" s="406">
        <f t="shared" si="25"/>
        <v>58</v>
      </c>
      <c r="AE123" s="398" t="str">
        <f t="shared" si="31"/>
        <v>E</v>
      </c>
      <c r="AF123" s="403">
        <f t="shared" ca="1" si="30"/>
        <v>43.483999999999995</v>
      </c>
      <c r="AG123" s="403">
        <f t="shared" ca="1" si="30"/>
        <v>45.912999999999997</v>
      </c>
      <c r="AH123" s="403">
        <f t="shared" ca="1" si="30"/>
        <v>48.208999999999996</v>
      </c>
      <c r="AI123" s="403">
        <f t="shared" ca="1" si="30"/>
        <v>50.616</v>
      </c>
      <c r="AJ123" s="403">
        <f t="shared" ca="1" si="30"/>
        <v>53.157999999999994</v>
      </c>
      <c r="AK123" s="403">
        <f t="shared" ca="1" si="30"/>
        <v>56.302999999999997</v>
      </c>
      <c r="AL123" s="403">
        <f t="shared" ca="1" si="30"/>
        <v>59.448</v>
      </c>
    </row>
    <row r="124" spans="1:38" ht="15" customHeight="1">
      <c r="A124" s="256" t="s">
        <v>16</v>
      </c>
      <c r="B124" s="256" t="s">
        <v>115</v>
      </c>
      <c r="C124" s="256">
        <v>45</v>
      </c>
      <c r="D124" s="276" t="s">
        <v>116</v>
      </c>
      <c r="E124" s="277">
        <v>433</v>
      </c>
      <c r="F124" s="278">
        <v>9</v>
      </c>
      <c r="G124" s="380">
        <f t="shared" ca="1" si="27"/>
        <v>79829.933617392904</v>
      </c>
      <c r="H124" s="380">
        <f t="shared" ca="1" si="26"/>
        <v>84050.662331178304</v>
      </c>
      <c r="I124" s="380">
        <f t="shared" ca="1" si="26"/>
        <v>88823.757389338993</v>
      </c>
      <c r="J124" s="380">
        <f t="shared" ca="1" si="26"/>
        <v>93548.114240643088</v>
      </c>
      <c r="K124" s="380">
        <f t="shared" ca="1" si="26"/>
        <v>98558.401905506107</v>
      </c>
      <c r="L124" s="380">
        <f t="shared" ca="1" si="26"/>
        <v>104414.15295542241</v>
      </c>
      <c r="M124" s="380">
        <f t="shared" ca="1" si="26"/>
        <v>110269.90400533867</v>
      </c>
      <c r="N124" s="380" t="s">
        <v>633</v>
      </c>
      <c r="P124" s="409" t="str">
        <f t="shared" si="28"/>
        <v>04427C</v>
      </c>
      <c r="Q124" s="397" t="s">
        <v>826</v>
      </c>
      <c r="R124" s="409" t="str">
        <f t="shared" si="16"/>
        <v>Fire Plan Examiner</v>
      </c>
      <c r="S124" s="397">
        <f t="shared" si="24"/>
        <v>45</v>
      </c>
      <c r="T124" s="394" cm="1">
        <f t="array" aca="1" ref="T124" ca="1">IF($Q124="Y",VLOOKUP($P124,INDIRECT($Q$3),T$5,0)*INDIRECT($P$2),VLOOKUP($P124,INDIRECT($Q$3),T$5,0))*$Q$4</f>
        <v>79829.933617392904</v>
      </c>
      <c r="U124" s="394" cm="1">
        <f t="array" aca="1" ref="U124" ca="1">IF($Q124="Y",VLOOKUP($P124,INDIRECT($Q$3),U$5,0)*INDIRECT($P$2),VLOOKUP($P124,INDIRECT($Q$3),U$5,0))*$Q$4</f>
        <v>84050.662331178304</v>
      </c>
      <c r="V124" s="394" cm="1">
        <f t="array" aca="1" ref="V124" ca="1">IF($Q124="Y",VLOOKUP($P124,INDIRECT($Q$3),V$5,0)*INDIRECT($P$2),VLOOKUP($P124,INDIRECT($Q$3),V$5,0))*$Q$4</f>
        <v>88823.757389338993</v>
      </c>
      <c r="W124" s="394" cm="1">
        <f t="array" aca="1" ref="W124" ca="1">IF($Q124="Y",VLOOKUP($P124,INDIRECT($Q$3),W$5,0)*INDIRECT($P$2),VLOOKUP($P124,INDIRECT($Q$3),W$5,0))*$Q$4</f>
        <v>93548.114240643088</v>
      </c>
      <c r="X124" s="394" cm="1">
        <f t="array" aca="1" ref="X124" ca="1">IF($Q124="Y",VLOOKUP($P124,INDIRECT($Q$3),X$5,0)*INDIRECT($P$2),VLOOKUP($P124,INDIRECT($Q$3),X$5,0))*$Q$4</f>
        <v>98558.401905506107</v>
      </c>
      <c r="Y124" s="394" cm="1">
        <f t="array" aca="1" ref="Y124" ca="1">IF($Q124="Y",VLOOKUP($P124,INDIRECT($Q$3),Y$5,0)*INDIRECT($P$2),VLOOKUP($P124,INDIRECT($Q$3),Y$5,0))*$Q$4</f>
        <v>104414.15295542241</v>
      </c>
      <c r="Z124" s="394" cm="1">
        <f t="array" aca="1" ref="Z124" ca="1">IF($Q124="Y",VLOOKUP($P124,INDIRECT($Q$3),Z$5,0)*INDIRECT($P$2),VLOOKUP($P124,INDIRECT($Q$3),Z$5,0))*$Q$4</f>
        <v>110269.90400533867</v>
      </c>
      <c r="AA124" s="406" t="str">
        <f t="shared" si="29"/>
        <v>04427C</v>
      </c>
      <c r="AB124" s="406" t="str">
        <f t="shared" si="19"/>
        <v>Y</v>
      </c>
      <c r="AC124" s="412" t="str">
        <f t="shared" si="20"/>
        <v>Fire Plan Examiner</v>
      </c>
      <c r="AD124" s="406">
        <f t="shared" si="25"/>
        <v>45</v>
      </c>
      <c r="AE124" s="398" t="str">
        <f t="shared" si="31"/>
        <v>E</v>
      </c>
      <c r="AF124" s="403">
        <f t="shared" ca="1" si="30"/>
        <v>38.379999999999995</v>
      </c>
      <c r="AG124" s="403">
        <f t="shared" ca="1" si="30"/>
        <v>40.408999999999999</v>
      </c>
      <c r="AH124" s="403">
        <f t="shared" ca="1" si="30"/>
        <v>42.704000000000001</v>
      </c>
      <c r="AI124" s="403">
        <f t="shared" ca="1" si="30"/>
        <v>44.975999999999999</v>
      </c>
      <c r="AJ124" s="403">
        <f t="shared" ca="1" si="30"/>
        <v>47.384</v>
      </c>
      <c r="AK124" s="403">
        <f t="shared" ca="1" si="30"/>
        <v>50.199999999999996</v>
      </c>
      <c r="AL124" s="403">
        <f t="shared" ca="1" si="30"/>
        <v>53.015000000000001</v>
      </c>
    </row>
    <row r="125" spans="1:38" ht="15" customHeight="1">
      <c r="A125" s="259" t="s">
        <v>16</v>
      </c>
      <c r="B125" s="259" t="s">
        <v>117</v>
      </c>
      <c r="C125" s="259">
        <v>72</v>
      </c>
      <c r="D125" s="260" t="s">
        <v>118</v>
      </c>
      <c r="E125" s="265">
        <v>478</v>
      </c>
      <c r="F125" s="262">
        <v>10</v>
      </c>
      <c r="G125" s="285">
        <f t="shared" ca="1" si="27"/>
        <v>85905.963405521252</v>
      </c>
      <c r="H125" s="285">
        <f t="shared" ca="1" si="26"/>
        <v>90445.115070770058</v>
      </c>
      <c r="I125" s="285">
        <f t="shared" ca="1" si="26"/>
        <v>95175.970349654977</v>
      </c>
      <c r="J125" s="285">
        <f t="shared" ca="1" si="26"/>
        <v>100179.75958693713</v>
      </c>
      <c r="K125" s="285">
        <f t="shared" ca="1" si="26"/>
        <v>105469.47963777828</v>
      </c>
      <c r="L125" s="285">
        <f t="shared" ca="1" si="26"/>
        <v>111843.70430757249</v>
      </c>
      <c r="M125" s="285">
        <f t="shared" ca="1" si="26"/>
        <v>118216.91369291769</v>
      </c>
      <c r="N125" s="285"/>
      <c r="P125" s="409" t="str">
        <f t="shared" si="28"/>
        <v>04430C</v>
      </c>
      <c r="Q125" s="397" t="s">
        <v>826</v>
      </c>
      <c r="R125" s="409" t="str">
        <f t="shared" si="16"/>
        <v>Fire Protection Specialist Inspector</v>
      </c>
      <c r="S125" s="397">
        <f t="shared" si="24"/>
        <v>72</v>
      </c>
      <c r="T125" s="394" cm="1">
        <f t="array" aca="1" ref="T125" ca="1">IF($Q125="Y",VLOOKUP($P125,INDIRECT($Q$3),T$5,0)*INDIRECT($P$2),VLOOKUP($P125,INDIRECT($Q$3),T$5,0))*$Q$4</f>
        <v>85905.963405521252</v>
      </c>
      <c r="U125" s="394" cm="1">
        <f t="array" aca="1" ref="U125" ca="1">IF($Q125="Y",VLOOKUP($P125,INDIRECT($Q$3),U$5,0)*INDIRECT($P$2),VLOOKUP($P125,INDIRECT($Q$3),U$5,0))*$Q$4</f>
        <v>90445.115070770058</v>
      </c>
      <c r="V125" s="394" cm="1">
        <f t="array" aca="1" ref="V125" ca="1">IF($Q125="Y",VLOOKUP($P125,INDIRECT($Q$3),V$5,0)*INDIRECT($P$2),VLOOKUP($P125,INDIRECT($Q$3),V$5,0))*$Q$4</f>
        <v>95175.970349654977</v>
      </c>
      <c r="W125" s="394" cm="1">
        <f t="array" aca="1" ref="W125" ca="1">IF($Q125="Y",VLOOKUP($P125,INDIRECT($Q$3),W$5,0)*INDIRECT($P$2),VLOOKUP($P125,INDIRECT($Q$3),W$5,0))*$Q$4</f>
        <v>100179.75958693713</v>
      </c>
      <c r="X125" s="394" cm="1">
        <f t="array" aca="1" ref="X125" ca="1">IF($Q125="Y",VLOOKUP($P125,INDIRECT($Q$3),X$5,0)*INDIRECT($P$2),VLOOKUP($P125,INDIRECT($Q$3),X$5,0))*$Q$4</f>
        <v>105469.47963777828</v>
      </c>
      <c r="Y125" s="394" cm="1">
        <f t="array" aca="1" ref="Y125" ca="1">IF($Q125="Y",VLOOKUP($P125,INDIRECT($Q$3),Y$5,0)*INDIRECT($P$2),VLOOKUP($P125,INDIRECT($Q$3),Y$5,0))*$Q$4</f>
        <v>111843.70430757249</v>
      </c>
      <c r="Z125" s="394" cm="1">
        <f t="array" aca="1" ref="Z125" ca="1">IF($Q125="Y",VLOOKUP($P125,INDIRECT($Q$3),Z$5,0)*INDIRECT($P$2),VLOOKUP($P125,INDIRECT($Q$3),Z$5,0))*$Q$4</f>
        <v>118216.91369291769</v>
      </c>
      <c r="AA125" s="406" t="str">
        <f t="shared" si="29"/>
        <v>04430C</v>
      </c>
      <c r="AB125" s="406" t="str">
        <f t="shared" si="19"/>
        <v>Y</v>
      </c>
      <c r="AC125" s="412" t="str">
        <f t="shared" si="20"/>
        <v>Fire Protection Specialist Inspector</v>
      </c>
      <c r="AD125" s="406">
        <f t="shared" si="25"/>
        <v>72</v>
      </c>
      <c r="AE125" s="398" t="str">
        <f t="shared" si="31"/>
        <v>E</v>
      </c>
      <c r="AF125" s="403">
        <f t="shared" ca="1" si="30"/>
        <v>41.300999999999995</v>
      </c>
      <c r="AG125" s="403">
        <f t="shared" ca="1" si="30"/>
        <v>43.483999999999995</v>
      </c>
      <c r="AH125" s="403">
        <f t="shared" ca="1" si="30"/>
        <v>45.757999999999996</v>
      </c>
      <c r="AI125" s="403">
        <f t="shared" ca="1" si="30"/>
        <v>48.163999999999994</v>
      </c>
      <c r="AJ125" s="403">
        <f t="shared" ca="1" si="30"/>
        <v>50.707000000000001</v>
      </c>
      <c r="AK125" s="403">
        <f t="shared" ca="1" si="30"/>
        <v>53.771999999999998</v>
      </c>
      <c r="AL125" s="403">
        <f t="shared" ca="1" si="30"/>
        <v>56.835999999999999</v>
      </c>
    </row>
    <row r="126" spans="1:38" ht="15" customHeight="1">
      <c r="A126" s="259" t="s">
        <v>16</v>
      </c>
      <c r="B126" s="259" t="s">
        <v>461</v>
      </c>
      <c r="C126" s="259">
        <v>29</v>
      </c>
      <c r="D126" s="260" t="s">
        <v>460</v>
      </c>
      <c r="E126" s="265">
        <v>393</v>
      </c>
      <c r="F126" s="262">
        <v>8</v>
      </c>
      <c r="G126" s="285">
        <f t="shared" ca="1" si="27"/>
        <v>70186.267087358239</v>
      </c>
      <c r="H126" s="285">
        <f t="shared" ca="1" si="26"/>
        <v>74036.585429033134</v>
      </c>
      <c r="I126" s="285">
        <f t="shared" ca="1" si="26"/>
        <v>77883.65455691758</v>
      </c>
      <c r="J126" s="285">
        <f t="shared" ca="1" si="26"/>
        <v>81961.41786392346</v>
      </c>
      <c r="K126" s="285">
        <f t="shared" ca="1" si="26"/>
        <v>86318.613556907498</v>
      </c>
      <c r="L126" s="285">
        <f t="shared" ca="1" si="26"/>
        <v>91726.828053121266</v>
      </c>
      <c r="M126" s="285">
        <f t="shared" ca="1" si="26"/>
        <v>97135.042549335034</v>
      </c>
      <c r="N126" s="285"/>
      <c r="P126" s="409" t="str">
        <f t="shared" si="28"/>
        <v>04465C</v>
      </c>
      <c r="Q126" s="397" t="s">
        <v>826</v>
      </c>
      <c r="R126" s="409" t="str">
        <f t="shared" si="16"/>
        <v>Fleet Management Specialist</v>
      </c>
      <c r="S126" s="397">
        <f t="shared" si="24"/>
        <v>29</v>
      </c>
      <c r="T126" s="394" cm="1">
        <f t="array" aca="1" ref="T126" ca="1">IF($Q126="Y",VLOOKUP($P126,INDIRECT($Q$3),T$5,0)*INDIRECT($P$2),VLOOKUP($P126,INDIRECT($Q$3),T$5,0))*$Q$4</f>
        <v>70186.267087358239</v>
      </c>
      <c r="U126" s="394" cm="1">
        <f t="array" aca="1" ref="U126" ca="1">IF($Q126="Y",VLOOKUP($P126,INDIRECT($Q$3),U$5,0)*INDIRECT($P$2),VLOOKUP($P126,INDIRECT($Q$3),U$5,0))*$Q$4</f>
        <v>74036.585429033134</v>
      </c>
      <c r="V126" s="394" cm="1">
        <f t="array" aca="1" ref="V126" ca="1">IF($Q126="Y",VLOOKUP($P126,INDIRECT($Q$3),V$5,0)*INDIRECT($P$2),VLOOKUP($P126,INDIRECT($Q$3),V$5,0))*$Q$4</f>
        <v>77883.65455691758</v>
      </c>
      <c r="W126" s="394" cm="1">
        <f t="array" aca="1" ref="W126" ca="1">IF($Q126="Y",VLOOKUP($P126,INDIRECT($Q$3),W$5,0)*INDIRECT($P$2),VLOOKUP($P126,INDIRECT($Q$3),W$5,0))*$Q$4</f>
        <v>81961.41786392346</v>
      </c>
      <c r="X126" s="394" cm="1">
        <f t="array" aca="1" ref="X126" ca="1">IF($Q126="Y",VLOOKUP($P126,INDIRECT($Q$3),X$5,0)*INDIRECT($P$2),VLOOKUP($P126,INDIRECT($Q$3),X$5,0))*$Q$4</f>
        <v>86318.613556907498</v>
      </c>
      <c r="Y126" s="394" cm="1">
        <f t="array" aca="1" ref="Y126" ca="1">IF($Q126="Y",VLOOKUP($P126,INDIRECT($Q$3),Y$5,0)*INDIRECT($P$2),VLOOKUP($P126,INDIRECT($Q$3),Y$5,0))*$Q$4</f>
        <v>91726.828053121266</v>
      </c>
      <c r="Z126" s="394" cm="1">
        <f t="array" aca="1" ref="Z126" ca="1">IF($Q126="Y",VLOOKUP($P126,INDIRECT($Q$3),Z$5,0)*INDIRECT($P$2),VLOOKUP($P126,INDIRECT($Q$3),Z$5,0))*$Q$4</f>
        <v>97135.042549335034</v>
      </c>
      <c r="AA126" s="406" t="str">
        <f t="shared" si="29"/>
        <v>04465C</v>
      </c>
      <c r="AB126" s="406" t="str">
        <f t="shared" ref="AB126:AB132" si="32">Q126</f>
        <v>Y</v>
      </c>
      <c r="AC126" s="412" t="str">
        <f t="shared" si="20"/>
        <v>Fleet Management Specialist</v>
      </c>
      <c r="AD126" s="406">
        <f t="shared" si="25"/>
        <v>29</v>
      </c>
      <c r="AE126" s="398" t="str">
        <f t="shared" si="31"/>
        <v>E</v>
      </c>
      <c r="AF126" s="403">
        <f t="shared" ca="1" si="30"/>
        <v>33.744</v>
      </c>
      <c r="AG126" s="403">
        <f t="shared" ca="1" si="30"/>
        <v>35.594999999999999</v>
      </c>
      <c r="AH126" s="403">
        <f t="shared" ca="1" si="30"/>
        <v>37.445</v>
      </c>
      <c r="AI126" s="403">
        <f t="shared" ca="1" si="30"/>
        <v>39.405000000000001</v>
      </c>
      <c r="AJ126" s="403">
        <f t="shared" ca="1" si="30"/>
        <v>41.5</v>
      </c>
      <c r="AK126" s="403">
        <f t="shared" ca="1" si="30"/>
        <v>44.099999999999994</v>
      </c>
      <c r="AL126" s="403">
        <f t="shared" ca="1" si="30"/>
        <v>46.699999999999996</v>
      </c>
    </row>
    <row r="127" spans="1:38" ht="15" customHeight="1">
      <c r="A127" s="256" t="s">
        <v>16</v>
      </c>
      <c r="B127" s="256" t="s">
        <v>119</v>
      </c>
      <c r="C127" s="256">
        <v>51</v>
      </c>
      <c r="D127" s="276" t="s">
        <v>120</v>
      </c>
      <c r="E127" s="277">
        <v>465</v>
      </c>
      <c r="F127" s="278">
        <v>10</v>
      </c>
      <c r="G127" s="380">
        <f t="shared" ca="1" si="27"/>
        <v>85762.997998741732</v>
      </c>
      <c r="H127" s="380">
        <f t="shared" ca="1" si="26"/>
        <v>90074.704698659552</v>
      </c>
      <c r="I127" s="380">
        <f t="shared" ca="1" si="26"/>
        <v>94942.02695674311</v>
      </c>
      <c r="J127" s="380">
        <f t="shared" ca="1" si="26"/>
        <v>99812.598428617086</v>
      </c>
      <c r="K127" s="380">
        <f t="shared" ca="1" si="26"/>
        <v>104910.61486582208</v>
      </c>
      <c r="L127" s="380">
        <f t="shared" ca="1" si="26"/>
        <v>111294.17361184936</v>
      </c>
      <c r="M127" s="380">
        <f t="shared" ca="1" si="26"/>
        <v>117677.73235787662</v>
      </c>
      <c r="N127" s="380" t="s">
        <v>1077</v>
      </c>
      <c r="O127" s="441"/>
      <c r="P127" s="451" t="str">
        <f t="shared" si="28"/>
        <v>04470C</v>
      </c>
      <c r="Q127" s="452" t="s">
        <v>826</v>
      </c>
      <c r="R127" s="451" t="str">
        <f t="shared" ref="R127:R193" si="33">D127</f>
        <v>Fleet Manager</v>
      </c>
      <c r="S127" s="452">
        <f t="shared" si="24"/>
        <v>51</v>
      </c>
      <c r="T127" s="453" cm="1">
        <f t="array" aca="1" ref="T127" ca="1">IF($Q127="Y",VLOOKUP($P127,INDIRECT($Q$3),T$5,0)*INDIRECT($P$2),VLOOKUP($P127,INDIRECT($Q$3),T$5,0))*$Q$4</f>
        <v>85762.997998741732</v>
      </c>
      <c r="U127" s="453" cm="1">
        <f t="array" aca="1" ref="U127" ca="1">IF($Q127="Y",VLOOKUP($P127,INDIRECT($Q$3),U$5,0)*INDIRECT($P$2),VLOOKUP($P127,INDIRECT($Q$3),U$5,0))*$Q$4</f>
        <v>90074.704698659552</v>
      </c>
      <c r="V127" s="453" cm="1">
        <f t="array" aca="1" ref="V127" ca="1">IF($Q127="Y",VLOOKUP($P127,INDIRECT($Q$3),V$5,0)*INDIRECT($P$2),VLOOKUP($P127,INDIRECT($Q$3),V$5,0))*$Q$4</f>
        <v>94942.02695674311</v>
      </c>
      <c r="W127" s="453" cm="1">
        <f t="array" aca="1" ref="W127" ca="1">IF($Q127="Y",VLOOKUP($P127,INDIRECT($Q$3),W$5,0)*INDIRECT($P$2),VLOOKUP($P127,INDIRECT($Q$3),W$5,0))*$Q$4</f>
        <v>99812.598428617086</v>
      </c>
      <c r="X127" s="453" cm="1">
        <f t="array" aca="1" ref="X127" ca="1">IF($Q127="Y",VLOOKUP($P127,INDIRECT($Q$3),X$5,0)*INDIRECT($P$2),VLOOKUP($P127,INDIRECT($Q$3),X$5,0))*$Q$4</f>
        <v>104910.61486582208</v>
      </c>
      <c r="Y127" s="453" cm="1">
        <f t="array" aca="1" ref="Y127" ca="1">IF($Q127="Y",VLOOKUP($P127,INDIRECT($Q$3),Y$5,0)*INDIRECT($P$2),VLOOKUP($P127,INDIRECT($Q$3),Y$5,0))*$Q$4</f>
        <v>111294.17361184936</v>
      </c>
      <c r="Z127" s="453" cm="1">
        <f t="array" aca="1" ref="Z127" ca="1">IF($Q127="Y",VLOOKUP($P127,INDIRECT($Q$3),Z$5,0)*INDIRECT($P$2),VLOOKUP($P127,INDIRECT($Q$3),Z$5,0))*$Q$4</f>
        <v>117677.73235787662</v>
      </c>
      <c r="AA127" s="452" t="str">
        <f t="shared" si="29"/>
        <v>04470C</v>
      </c>
      <c r="AB127" s="452" t="str">
        <f t="shared" si="32"/>
        <v>Y</v>
      </c>
      <c r="AC127" s="454" t="str">
        <f t="shared" si="20"/>
        <v>Fleet Manager</v>
      </c>
      <c r="AD127" s="452">
        <f t="shared" si="25"/>
        <v>51</v>
      </c>
      <c r="AE127" s="455" t="str">
        <f t="shared" si="31"/>
        <v>E</v>
      </c>
      <c r="AF127" s="453">
        <f t="shared" ca="1" si="30"/>
        <v>41.232999999999997</v>
      </c>
      <c r="AG127" s="453">
        <f t="shared" ca="1" si="30"/>
        <v>43.305999999999997</v>
      </c>
      <c r="AH127" s="453">
        <f t="shared" ca="1" si="30"/>
        <v>45.646000000000001</v>
      </c>
      <c r="AI127" s="453">
        <f t="shared" ca="1" si="30"/>
        <v>47.986999999999995</v>
      </c>
      <c r="AJ127" s="453">
        <f t="shared" ca="1" si="30"/>
        <v>50.437999999999995</v>
      </c>
      <c r="AK127" s="453">
        <f t="shared" ca="1" si="30"/>
        <v>53.506999999999998</v>
      </c>
      <c r="AL127" s="453">
        <f t="shared" ca="1" si="30"/>
        <v>56.576000000000001</v>
      </c>
    </row>
    <row r="128" spans="1:38" ht="15" customHeight="1">
      <c r="A128" s="256" t="s">
        <v>16</v>
      </c>
      <c r="B128" s="256" t="s">
        <v>121</v>
      </c>
      <c r="C128" s="256" t="s">
        <v>20</v>
      </c>
      <c r="D128" s="379" t="s">
        <v>122</v>
      </c>
      <c r="E128" s="277">
        <v>398</v>
      </c>
      <c r="F128" s="278">
        <v>8</v>
      </c>
      <c r="G128" s="380">
        <f t="shared" ca="1" si="27"/>
        <v>70927.087831579236</v>
      </c>
      <c r="H128" s="380">
        <f t="shared" ca="1" si="26"/>
        <v>74777.40617325413</v>
      </c>
      <c r="I128" s="380">
        <f t="shared" ca="1" si="26"/>
        <v>78673.213507995213</v>
      </c>
      <c r="J128" s="380">
        <f t="shared" ca="1" si="26"/>
        <v>82887.443794199731</v>
      </c>
      <c r="K128" s="380">
        <f t="shared" ca="1" si="26"/>
        <v>87247.888700974174</v>
      </c>
      <c r="L128" s="380">
        <f t="shared" ca="1" si="26"/>
        <v>92658.704919026495</v>
      </c>
      <c r="M128" s="380">
        <f t="shared" ca="1" si="26"/>
        <v>98069.521137078846</v>
      </c>
      <c r="N128" s="380" t="s">
        <v>633</v>
      </c>
      <c r="P128" s="409" t="str">
        <f t="shared" si="28"/>
        <v>04472C</v>
      </c>
      <c r="Q128" s="397" t="s">
        <v>826</v>
      </c>
      <c r="R128" s="409" t="str">
        <f t="shared" si="33"/>
        <v>Fleet Services Training Coordinator</v>
      </c>
      <c r="S128" s="397" t="str">
        <f t="shared" si="24"/>
        <v>33B</v>
      </c>
      <c r="T128" s="394" cm="1">
        <f t="array" aca="1" ref="T128" ca="1">IF($Q128="Y",VLOOKUP($P128,INDIRECT($Q$3),T$5,0)*INDIRECT($P$2),VLOOKUP($P128,INDIRECT($Q$3),T$5,0))*$Q$4</f>
        <v>70927.087831579236</v>
      </c>
      <c r="U128" s="394" cm="1">
        <f t="array" aca="1" ref="U128" ca="1">IF($Q128="Y",VLOOKUP($P128,INDIRECT($Q$3),U$5,0)*INDIRECT($P$2),VLOOKUP($P128,INDIRECT($Q$3),U$5,0))*$Q$4</f>
        <v>74777.40617325413</v>
      </c>
      <c r="V128" s="394" cm="1">
        <f t="array" aca="1" ref="V128" ca="1">IF($Q128="Y",VLOOKUP($P128,INDIRECT($Q$3),V$5,0)*INDIRECT($P$2),VLOOKUP($P128,INDIRECT($Q$3),V$5,0))*$Q$4</f>
        <v>78673.213507995213</v>
      </c>
      <c r="W128" s="394" cm="1">
        <f t="array" aca="1" ref="W128" ca="1">IF($Q128="Y",VLOOKUP($P128,INDIRECT($Q$3),W$5,0)*INDIRECT($P$2),VLOOKUP($P128,INDIRECT($Q$3),W$5,0))*$Q$4</f>
        <v>82887.443794199731</v>
      </c>
      <c r="X128" s="394" cm="1">
        <f t="array" aca="1" ref="X128" ca="1">IF($Q128="Y",VLOOKUP($P128,INDIRECT($Q$3),X$5,0)*INDIRECT($P$2),VLOOKUP($P128,INDIRECT($Q$3),X$5,0))*$Q$4</f>
        <v>87247.888700974174</v>
      </c>
      <c r="Y128" s="394" cm="1">
        <f t="array" aca="1" ref="Y128" ca="1">IF($Q128="Y",VLOOKUP($P128,INDIRECT($Q$3),Y$5,0)*INDIRECT($P$2),VLOOKUP($P128,INDIRECT($Q$3),Y$5,0))*$Q$4</f>
        <v>92658.704919026495</v>
      </c>
      <c r="Z128" s="394" cm="1">
        <f t="array" aca="1" ref="Z128" ca="1">IF($Q128="Y",VLOOKUP($P128,INDIRECT($Q$3),Z$5,0)*INDIRECT($P$2),VLOOKUP($P128,INDIRECT($Q$3),Z$5,0))*$Q$4</f>
        <v>98069.521137078846</v>
      </c>
      <c r="AA128" s="406" t="str">
        <f t="shared" si="29"/>
        <v>04472C</v>
      </c>
      <c r="AB128" s="406" t="str">
        <f t="shared" si="32"/>
        <v>Y</v>
      </c>
      <c r="AC128" s="412" t="str">
        <f t="shared" si="20"/>
        <v>Fleet Services Training Coordinator</v>
      </c>
      <c r="AD128" s="406" t="str">
        <f t="shared" si="25"/>
        <v>33B</v>
      </c>
      <c r="AE128" s="398" t="str">
        <f t="shared" si="31"/>
        <v>E</v>
      </c>
      <c r="AF128" s="403">
        <f t="shared" ca="1" si="30"/>
        <v>34.099999999999994</v>
      </c>
      <c r="AG128" s="403">
        <f t="shared" ca="1" si="30"/>
        <v>35.951000000000001</v>
      </c>
      <c r="AH128" s="403">
        <f t="shared" ca="1" si="30"/>
        <v>37.823999999999998</v>
      </c>
      <c r="AI128" s="403">
        <f t="shared" ca="1" si="30"/>
        <v>39.849999999999994</v>
      </c>
      <c r="AJ128" s="403">
        <f t="shared" ca="1" si="30"/>
        <v>41.946999999999996</v>
      </c>
      <c r="AK128" s="403">
        <f t="shared" ca="1" si="30"/>
        <v>44.547999999999995</v>
      </c>
      <c r="AL128" s="403">
        <f t="shared" ca="1" si="30"/>
        <v>47.149000000000001</v>
      </c>
    </row>
    <row r="129" spans="1:38" ht="15" customHeight="1">
      <c r="A129" s="259" t="s">
        <v>91</v>
      </c>
      <c r="B129" s="259" t="s">
        <v>767</v>
      </c>
      <c r="C129" s="259" t="s">
        <v>277</v>
      </c>
      <c r="D129" s="273" t="s">
        <v>766</v>
      </c>
      <c r="E129" s="265">
        <v>350</v>
      </c>
      <c r="F129" s="262">
        <v>7</v>
      </c>
      <c r="G129" s="285">
        <f t="shared" ca="1" si="27"/>
        <v>32.534315198824714</v>
      </c>
      <c r="H129" s="285">
        <f t="shared" ca="1" si="26"/>
        <v>34.251087292909702</v>
      </c>
      <c r="I129" s="285">
        <f t="shared" ca="1" si="26"/>
        <v>36.078770050033867</v>
      </c>
      <c r="J129" s="285">
        <f t="shared" ca="1" si="26"/>
        <v>37.953316467597112</v>
      </c>
      <c r="K129" s="285">
        <f t="shared" ca="1" si="26"/>
        <v>39.963767500433697</v>
      </c>
      <c r="L129" s="285">
        <f t="shared" ca="1" si="26"/>
        <v>41.946844375722392</v>
      </c>
      <c r="M129" s="285">
        <f t="shared" ca="1" si="26"/>
        <v>43.929921251011095</v>
      </c>
      <c r="N129" s="285"/>
      <c r="P129" s="409" t="str">
        <f t="shared" si="28"/>
        <v>59423C</v>
      </c>
      <c r="Q129" s="397" t="s">
        <v>826</v>
      </c>
      <c r="R129" s="409" t="str">
        <f t="shared" si="33"/>
        <v>Forensic Administrative Analyst</v>
      </c>
      <c r="S129" s="397" t="str">
        <f t="shared" si="24"/>
        <v>74</v>
      </c>
      <c r="T129" s="394" cm="1">
        <f t="array" aca="1" ref="T129" ca="1">IF($Q129="Y",VLOOKUP($P129,INDIRECT($Q$3),T$5,0)*INDIRECT($P$2),VLOOKUP($P129,INDIRECT($Q$3),T$5,0))*$Q$4</f>
        <v>32.534315198824714</v>
      </c>
      <c r="U129" s="394" cm="1">
        <f t="array" aca="1" ref="U129" ca="1">IF($Q129="Y",VLOOKUP($P129,INDIRECT($Q$3),U$5,0)*INDIRECT($P$2),VLOOKUP($P129,INDIRECT($Q$3),U$5,0))*$Q$4</f>
        <v>34.251087292909702</v>
      </c>
      <c r="V129" s="394" cm="1">
        <f t="array" aca="1" ref="V129" ca="1">IF($Q129="Y",VLOOKUP($P129,INDIRECT($Q$3),V$5,0)*INDIRECT($P$2),VLOOKUP($P129,INDIRECT($Q$3),V$5,0))*$Q$4</f>
        <v>36.078770050033867</v>
      </c>
      <c r="W129" s="394" cm="1">
        <f t="array" aca="1" ref="W129" ca="1">IF($Q129="Y",VLOOKUP($P129,INDIRECT($Q$3),W$5,0)*INDIRECT($P$2),VLOOKUP($P129,INDIRECT($Q$3),W$5,0))*$Q$4</f>
        <v>37.953316467597112</v>
      </c>
      <c r="X129" s="394" cm="1">
        <f t="array" aca="1" ref="X129" ca="1">IF($Q129="Y",VLOOKUP($P129,INDIRECT($Q$3),X$5,0)*INDIRECT($P$2),VLOOKUP($P129,INDIRECT($Q$3),X$5,0))*$Q$4</f>
        <v>39.963767500433697</v>
      </c>
      <c r="Y129" s="394" cm="1">
        <f t="array" aca="1" ref="Y129" ca="1">IF($Q129="Y",VLOOKUP($P129,INDIRECT($Q$3),Y$5,0)*INDIRECT($P$2),VLOOKUP($P129,INDIRECT($Q$3),Y$5,0))*$Q$4</f>
        <v>41.946844375722392</v>
      </c>
      <c r="Z129" s="394" cm="1">
        <f t="array" aca="1" ref="Z129" ca="1">IF($Q129="Y",VLOOKUP($P129,INDIRECT($Q$3),Z$5,0)*INDIRECT($P$2),VLOOKUP($P129,INDIRECT($Q$3),Z$5,0))*$Q$4</f>
        <v>43.929921251011095</v>
      </c>
      <c r="AA129" s="406" t="str">
        <f t="shared" si="29"/>
        <v>59423C</v>
      </c>
      <c r="AB129" s="406" t="str">
        <f t="shared" si="32"/>
        <v>Y</v>
      </c>
      <c r="AC129" s="412" t="str">
        <f t="shared" ref="AC129:AC193" si="34">D129</f>
        <v>Forensic Administrative Analyst</v>
      </c>
      <c r="AD129" s="406" t="str">
        <f t="shared" si="25"/>
        <v>74</v>
      </c>
      <c r="AE129" s="398" t="str">
        <f t="shared" si="31"/>
        <v>N</v>
      </c>
      <c r="AF129" s="403">
        <f t="shared" ca="1" si="30"/>
        <v>32.533999999999999</v>
      </c>
      <c r="AG129" s="403">
        <f t="shared" ca="1" si="30"/>
        <v>34.250999999999998</v>
      </c>
      <c r="AH129" s="403">
        <f t="shared" ca="1" si="30"/>
        <v>36.079000000000001</v>
      </c>
      <c r="AI129" s="403">
        <f t="shared" ca="1" si="30"/>
        <v>37.953000000000003</v>
      </c>
      <c r="AJ129" s="403">
        <f t="shared" ca="1" si="30"/>
        <v>39.963999999999999</v>
      </c>
      <c r="AK129" s="403">
        <f t="shared" ca="1" si="30"/>
        <v>41.947000000000003</v>
      </c>
      <c r="AL129" s="403">
        <f t="shared" ca="1" si="30"/>
        <v>43.93</v>
      </c>
    </row>
    <row r="130" spans="1:38" ht="15" customHeight="1">
      <c r="A130" s="259" t="s">
        <v>91</v>
      </c>
      <c r="B130" s="272" t="s">
        <v>367</v>
      </c>
      <c r="C130" s="272">
        <v>110</v>
      </c>
      <c r="D130" s="260" t="s">
        <v>365</v>
      </c>
      <c r="E130" s="265">
        <v>344</v>
      </c>
      <c r="F130" s="262">
        <v>7</v>
      </c>
      <c r="G130" s="285">
        <f t="shared" ca="1" si="27"/>
        <v>28.771826492654398</v>
      </c>
      <c r="H130" s="285">
        <f t="shared" ca="1" si="26"/>
        <v>35.622804195540802</v>
      </c>
      <c r="I130" s="285">
        <f t="shared" ca="1" si="26"/>
        <v>39.733675799706205</v>
      </c>
      <c r="J130" s="285">
        <f t="shared" ca="1" si="26"/>
        <v>0</v>
      </c>
      <c r="K130" s="285">
        <f t="shared" ca="1" si="26"/>
        <v>0</v>
      </c>
      <c r="L130" s="285">
        <f t="shared" ca="1" si="26"/>
        <v>0</v>
      </c>
      <c r="M130" s="285">
        <f t="shared" ca="1" si="26"/>
        <v>0</v>
      </c>
      <c r="N130" s="285"/>
      <c r="O130" s="23"/>
      <c r="P130" s="409" t="str">
        <f t="shared" si="28"/>
        <v>05040C</v>
      </c>
      <c r="Q130" s="397" t="s">
        <v>826</v>
      </c>
      <c r="R130" s="409" t="str">
        <f t="shared" si="33"/>
        <v>Forensic Scientist I</v>
      </c>
      <c r="S130" s="397">
        <f t="shared" si="24"/>
        <v>110</v>
      </c>
      <c r="T130" s="394" cm="1">
        <f t="array" aca="1" ref="T130" ca="1">IF($Q130="Y",VLOOKUP($P130,INDIRECT($Q$3),T$5,0)*INDIRECT($P$2),VLOOKUP($P130,INDIRECT($Q$3),T$5,0))*$Q$4</f>
        <v>28.771826492654398</v>
      </c>
      <c r="U130" s="394" cm="1">
        <f t="array" aca="1" ref="U130" ca="1">IF($Q130="Y",VLOOKUP($P130,INDIRECT($Q$3),U$5,0)*INDIRECT($P$2),VLOOKUP($P130,INDIRECT($Q$3),U$5,0))*$Q$4</f>
        <v>35.622804195540802</v>
      </c>
      <c r="V130" s="394" cm="1">
        <f t="array" aca="1" ref="V130" ca="1">IF($Q130="Y",VLOOKUP($P130,INDIRECT($Q$3),V$5,0)*INDIRECT($P$2),VLOOKUP($P130,INDIRECT($Q$3),V$5,0))*$Q$4</f>
        <v>39.733675799706205</v>
      </c>
      <c r="W130" s="394" cm="1">
        <f t="array" aca="1" ref="W130" ca="1">IF($Q130="Y",VLOOKUP($P130,INDIRECT($Q$3),W$5,0)*INDIRECT($P$2),VLOOKUP($P130,INDIRECT($Q$3),W$5,0))*$Q$4</f>
        <v>0</v>
      </c>
      <c r="X130" s="394" cm="1">
        <f t="array" aca="1" ref="X130" ca="1">IF($Q130="Y",VLOOKUP($P130,INDIRECT($Q$3),X$5,0)*INDIRECT($P$2),VLOOKUP($P130,INDIRECT($Q$3),X$5,0))*$Q$4</f>
        <v>0</v>
      </c>
      <c r="Y130" s="394" cm="1">
        <f t="array" aca="1" ref="Y130" ca="1">IF($Q130="Y",VLOOKUP($P130,INDIRECT($Q$3),Y$5,0)*INDIRECT($P$2),VLOOKUP($P130,INDIRECT($Q$3),Y$5,0))*$Q$4</f>
        <v>0</v>
      </c>
      <c r="Z130" s="394" cm="1">
        <f t="array" aca="1" ref="Z130" ca="1">IF($Q130="Y",VLOOKUP($P130,INDIRECT($Q$3),Z$5,0)*INDIRECT($P$2),VLOOKUP($P130,INDIRECT($Q$3),Z$5,0))*$Q$4</f>
        <v>0</v>
      </c>
      <c r="AA130" s="406" t="str">
        <f t="shared" si="29"/>
        <v>05040C</v>
      </c>
      <c r="AB130" s="406" t="str">
        <f t="shared" si="32"/>
        <v>Y</v>
      </c>
      <c r="AC130" s="412" t="str">
        <f t="shared" si="34"/>
        <v>Forensic Scientist I</v>
      </c>
      <c r="AD130" s="406">
        <f t="shared" si="25"/>
        <v>110</v>
      </c>
      <c r="AE130" s="398" t="str">
        <f t="shared" si="31"/>
        <v>N</v>
      </c>
      <c r="AF130" s="403">
        <f t="shared" ca="1" si="30"/>
        <v>28.771999999999998</v>
      </c>
      <c r="AG130" s="403">
        <f t="shared" ca="1" si="30"/>
        <v>35.622999999999998</v>
      </c>
      <c r="AH130" s="403">
        <f t="shared" ca="1" si="30"/>
        <v>39.734000000000002</v>
      </c>
      <c r="AI130" s="403">
        <f t="shared" ca="1" si="30"/>
        <v>0</v>
      </c>
      <c r="AJ130" s="403">
        <f t="shared" ca="1" si="30"/>
        <v>0</v>
      </c>
      <c r="AK130" s="403">
        <f t="shared" ca="1" si="30"/>
        <v>0</v>
      </c>
      <c r="AL130" s="403">
        <f t="shared" ca="1" si="30"/>
        <v>0</v>
      </c>
    </row>
    <row r="131" spans="1:38" ht="15" customHeight="1">
      <c r="A131" s="259" t="s">
        <v>91</v>
      </c>
      <c r="B131" s="272" t="s">
        <v>304</v>
      </c>
      <c r="C131" s="272">
        <v>111</v>
      </c>
      <c r="D131" s="260" t="s">
        <v>366</v>
      </c>
      <c r="E131" s="265">
        <v>424</v>
      </c>
      <c r="F131" s="262">
        <v>9</v>
      </c>
      <c r="G131" s="285">
        <f t="shared" ca="1" si="27"/>
        <v>45.213889685594346</v>
      </c>
      <c r="H131" s="285">
        <f t="shared" ca="1" si="26"/>
        <v>47.268789489080127</v>
      </c>
      <c r="I131" s="285">
        <f t="shared" ca="1" si="26"/>
        <v>49.323689292565902</v>
      </c>
      <c r="J131" s="285">
        <f t="shared" ca="1" si="26"/>
        <v>51.379807897833118</v>
      </c>
      <c r="K131" s="285">
        <f t="shared" ca="1" si="26"/>
        <v>53.434707701318892</v>
      </c>
      <c r="L131" s="285">
        <f t="shared" ca="1" si="26"/>
        <v>0</v>
      </c>
      <c r="M131" s="285">
        <f t="shared" ca="1" si="26"/>
        <v>0</v>
      </c>
      <c r="N131" s="285"/>
      <c r="O131" s="23"/>
      <c r="P131" s="409" t="str">
        <f t="shared" si="28"/>
        <v>05050C</v>
      </c>
      <c r="Q131" s="397" t="s">
        <v>826</v>
      </c>
      <c r="R131" s="409" t="str">
        <f t="shared" si="33"/>
        <v>Forensic Scientist II</v>
      </c>
      <c r="S131" s="397">
        <f t="shared" si="24"/>
        <v>111</v>
      </c>
      <c r="T131" s="394" cm="1">
        <f t="array" aca="1" ref="T131" ca="1">IF($Q131="Y",VLOOKUP($P131,INDIRECT($Q$3),T$5,0)*INDIRECT($P$2),VLOOKUP($P131,INDIRECT($Q$3),T$5,0))*$Q$4</f>
        <v>45.213889685594346</v>
      </c>
      <c r="U131" s="394" cm="1">
        <f t="array" aca="1" ref="U131" ca="1">IF($Q131="Y",VLOOKUP($P131,INDIRECT($Q$3),U$5,0)*INDIRECT($P$2),VLOOKUP($P131,INDIRECT($Q$3),U$5,0))*$Q$4</f>
        <v>47.268789489080127</v>
      </c>
      <c r="V131" s="394" cm="1">
        <f t="array" aca="1" ref="V131" ca="1">IF($Q131="Y",VLOOKUP($P131,INDIRECT($Q$3),V$5,0)*INDIRECT($P$2),VLOOKUP($P131,INDIRECT($Q$3),V$5,0))*$Q$4</f>
        <v>49.323689292565902</v>
      </c>
      <c r="W131" s="394" cm="1">
        <f t="array" aca="1" ref="W131" ca="1">IF($Q131="Y",VLOOKUP($P131,INDIRECT($Q$3),W$5,0)*INDIRECT($P$2),VLOOKUP($P131,INDIRECT($Q$3),W$5,0))*$Q$4</f>
        <v>51.379807897833118</v>
      </c>
      <c r="X131" s="394" cm="1">
        <f t="array" aca="1" ref="X131" ca="1">IF($Q131="Y",VLOOKUP($P131,INDIRECT($Q$3),X$5,0)*INDIRECT($P$2),VLOOKUP($P131,INDIRECT($Q$3),X$5,0))*$Q$4</f>
        <v>53.434707701318892</v>
      </c>
      <c r="Y131" s="394" cm="1">
        <f t="array" aca="1" ref="Y131" ca="1">IF($Q131="Y",VLOOKUP($P131,INDIRECT($Q$3),Y$5,0)*INDIRECT($P$2),VLOOKUP($P131,INDIRECT($Q$3),Y$5,0))*$Q$4</f>
        <v>0</v>
      </c>
      <c r="Z131" s="394" cm="1">
        <f t="array" aca="1" ref="Z131" ca="1">IF($Q131="Y",VLOOKUP($P131,INDIRECT($Q$3),Z$5,0)*INDIRECT($P$2),VLOOKUP($P131,INDIRECT($Q$3),Z$5,0))*$Q$4</f>
        <v>0</v>
      </c>
      <c r="AA131" s="406" t="str">
        <f t="shared" si="29"/>
        <v>05050C</v>
      </c>
      <c r="AB131" s="406" t="str">
        <f t="shared" si="32"/>
        <v>Y</v>
      </c>
      <c r="AC131" s="412" t="str">
        <f t="shared" si="34"/>
        <v>Forensic Scientist II</v>
      </c>
      <c r="AD131" s="406">
        <f t="shared" si="25"/>
        <v>111</v>
      </c>
      <c r="AE131" s="398" t="str">
        <f t="shared" si="31"/>
        <v>N</v>
      </c>
      <c r="AF131" s="403">
        <f t="shared" ca="1" si="30"/>
        <v>45.213999999999999</v>
      </c>
      <c r="AG131" s="403">
        <f t="shared" ca="1" si="30"/>
        <v>47.268999999999998</v>
      </c>
      <c r="AH131" s="403">
        <f t="shared" ca="1" si="30"/>
        <v>49.323999999999998</v>
      </c>
      <c r="AI131" s="403">
        <f t="shared" ca="1" si="30"/>
        <v>51.38</v>
      </c>
      <c r="AJ131" s="403">
        <f t="shared" ca="1" si="30"/>
        <v>53.435000000000002</v>
      </c>
      <c r="AK131" s="403">
        <f t="shared" ca="1" si="30"/>
        <v>0</v>
      </c>
      <c r="AL131" s="403">
        <f t="shared" ca="1" si="30"/>
        <v>0</v>
      </c>
    </row>
    <row r="132" spans="1:38" ht="15" customHeight="1">
      <c r="A132" s="259" t="s">
        <v>16</v>
      </c>
      <c r="B132" s="262" t="s">
        <v>123</v>
      </c>
      <c r="C132" s="259" t="s">
        <v>124</v>
      </c>
      <c r="D132" s="266" t="s">
        <v>125</v>
      </c>
      <c r="E132" s="265">
        <v>463</v>
      </c>
      <c r="F132" s="262">
        <v>10</v>
      </c>
      <c r="G132" s="285">
        <f t="shared" ca="1" si="27"/>
        <v>85905.963405521252</v>
      </c>
      <c r="H132" s="285">
        <f t="shared" ca="1" si="26"/>
        <v>90445.115070770058</v>
      </c>
      <c r="I132" s="285">
        <f t="shared" ca="1" si="26"/>
        <v>95175.970349654977</v>
      </c>
      <c r="J132" s="285">
        <f t="shared" ca="1" si="26"/>
        <v>100179.75958693713</v>
      </c>
      <c r="K132" s="285">
        <f t="shared" ref="K132:M198" ca="1" si="35">X132</f>
        <v>105469.47963777828</v>
      </c>
      <c r="L132" s="285">
        <f t="shared" ca="1" si="35"/>
        <v>111843.70430757249</v>
      </c>
      <c r="M132" s="285">
        <f t="shared" ca="1" si="35"/>
        <v>118216.91369291769</v>
      </c>
      <c r="N132" s="285"/>
      <c r="P132" s="409" t="str">
        <f t="shared" si="28"/>
        <v>05263C</v>
      </c>
      <c r="Q132" s="397" t="s">
        <v>826</v>
      </c>
      <c r="R132" s="409" t="str">
        <f t="shared" si="33"/>
        <v>GIS Analyst</v>
      </c>
      <c r="S132" s="397" t="str">
        <f t="shared" si="24"/>
        <v>72</v>
      </c>
      <c r="T132" s="394" cm="1">
        <f t="array" aca="1" ref="T132" ca="1">IF($Q132="Y",VLOOKUP($P132,INDIRECT($Q$3),T$5,0)*INDIRECT($P$2),VLOOKUP($P132,INDIRECT($Q$3),T$5,0))*$Q$4</f>
        <v>85905.963405521252</v>
      </c>
      <c r="U132" s="394" cm="1">
        <f t="array" aca="1" ref="U132" ca="1">IF($Q132="Y",VLOOKUP($P132,INDIRECT($Q$3),U$5,0)*INDIRECT($P$2),VLOOKUP($P132,INDIRECT($Q$3),U$5,0))*$Q$4</f>
        <v>90445.115070770058</v>
      </c>
      <c r="V132" s="394" cm="1">
        <f t="array" aca="1" ref="V132" ca="1">IF($Q132="Y",VLOOKUP($P132,INDIRECT($Q$3),V$5,0)*INDIRECT($P$2),VLOOKUP($P132,INDIRECT($Q$3),V$5,0))*$Q$4</f>
        <v>95175.970349654977</v>
      </c>
      <c r="W132" s="394" cm="1">
        <f t="array" aca="1" ref="W132" ca="1">IF($Q132="Y",VLOOKUP($P132,INDIRECT($Q$3),W$5,0)*INDIRECT($P$2),VLOOKUP($P132,INDIRECT($Q$3),W$5,0))*$Q$4</f>
        <v>100179.75958693713</v>
      </c>
      <c r="X132" s="394" cm="1">
        <f t="array" aca="1" ref="X132" ca="1">IF($Q132="Y",VLOOKUP($P132,INDIRECT($Q$3),X$5,0)*INDIRECT($P$2),VLOOKUP($P132,INDIRECT($Q$3),X$5,0))*$Q$4</f>
        <v>105469.47963777828</v>
      </c>
      <c r="Y132" s="394" cm="1">
        <f t="array" aca="1" ref="Y132" ca="1">IF($Q132="Y",VLOOKUP($P132,INDIRECT($Q$3),Y$5,0)*INDIRECT($P$2),VLOOKUP($P132,INDIRECT($Q$3),Y$5,0))*$Q$4</f>
        <v>111843.70430757249</v>
      </c>
      <c r="Z132" s="394" cm="1">
        <f t="array" aca="1" ref="Z132" ca="1">IF($Q132="Y",VLOOKUP($P132,INDIRECT($Q$3),Z$5,0)*INDIRECT($P$2),VLOOKUP($P132,INDIRECT($Q$3),Z$5,0))*$Q$4</f>
        <v>118216.91369291769</v>
      </c>
      <c r="AA132" s="406" t="str">
        <f t="shared" si="29"/>
        <v>05263C</v>
      </c>
      <c r="AB132" s="406" t="str">
        <f t="shared" si="32"/>
        <v>Y</v>
      </c>
      <c r="AC132" s="412" t="str">
        <f t="shared" si="34"/>
        <v>GIS Analyst</v>
      </c>
      <c r="AD132" s="406" t="str">
        <f t="shared" si="25"/>
        <v>72</v>
      </c>
      <c r="AE132" s="398" t="str">
        <f t="shared" si="31"/>
        <v>E</v>
      </c>
      <c r="AF132" s="403">
        <f t="shared" ca="1" si="30"/>
        <v>41.300999999999995</v>
      </c>
      <c r="AG132" s="403">
        <f t="shared" ca="1" si="30"/>
        <v>43.483999999999995</v>
      </c>
      <c r="AH132" s="403">
        <f t="shared" ca="1" si="30"/>
        <v>45.757999999999996</v>
      </c>
      <c r="AI132" s="403">
        <f t="shared" ca="1" si="30"/>
        <v>48.163999999999994</v>
      </c>
      <c r="AJ132" s="403">
        <f t="shared" ca="1" si="30"/>
        <v>50.707000000000001</v>
      </c>
      <c r="AK132" s="403">
        <f t="shared" ca="1" si="30"/>
        <v>53.771999999999998</v>
      </c>
      <c r="AL132" s="403">
        <f t="shared" ca="1" si="30"/>
        <v>56.835999999999999</v>
      </c>
    </row>
    <row r="133" spans="1:38" ht="15" customHeight="1">
      <c r="A133" s="259" t="s">
        <v>16</v>
      </c>
      <c r="B133" s="262" t="s">
        <v>1060</v>
      </c>
      <c r="C133" s="259" t="s">
        <v>235</v>
      </c>
      <c r="D133" s="266" t="s">
        <v>1062</v>
      </c>
      <c r="E133" s="265">
        <v>455</v>
      </c>
      <c r="F133" s="262">
        <v>10</v>
      </c>
      <c r="G133" s="285">
        <f t="shared" ca="1" si="27"/>
        <v>85762.997998741732</v>
      </c>
      <c r="H133" s="285">
        <f t="shared" ca="1" si="27"/>
        <v>90074.704698659552</v>
      </c>
      <c r="I133" s="285">
        <f t="shared" ca="1" si="27"/>
        <v>94942.45852</v>
      </c>
      <c r="J133" s="285">
        <f t="shared" ca="1" si="27"/>
        <v>99812.598428617086</v>
      </c>
      <c r="K133" s="285">
        <f t="shared" ca="1" si="35"/>
        <v>104910.61486582208</v>
      </c>
      <c r="L133" s="285">
        <f t="shared" ca="1" si="35"/>
        <v>111295.0748</v>
      </c>
      <c r="M133" s="285">
        <f t="shared" ca="1" si="35"/>
        <v>117677.73235787662</v>
      </c>
      <c r="N133" s="285"/>
      <c r="P133" s="409" t="str">
        <f t="shared" si="28"/>
        <v>53092C</v>
      </c>
      <c r="Q133" s="397" t="s">
        <v>826</v>
      </c>
      <c r="R133" s="409" t="str">
        <f t="shared" si="33"/>
        <v>GIS Analyst - Surface Water &amp; Sewers</v>
      </c>
      <c r="S133" s="397" t="str">
        <f t="shared" si="24"/>
        <v>51</v>
      </c>
      <c r="T133" s="394" cm="1">
        <f t="array" aca="1" ref="T133" ca="1">IF($Q133="Y",VLOOKUP($P133,INDIRECT($Q$3),T$5,0)*INDIRECT($P$2),VLOOKUP($P133,INDIRECT($Q$3),T$5,0))*$Q$4</f>
        <v>85762.997998741732</v>
      </c>
      <c r="U133" s="394" cm="1">
        <f t="array" aca="1" ref="U133" ca="1">IF($Q133="Y",VLOOKUP($P133,INDIRECT($Q$3),U$5,0)*INDIRECT($P$2),VLOOKUP($P133,INDIRECT($Q$3),U$5,0))*$Q$4</f>
        <v>90074.704698659552</v>
      </c>
      <c r="V133" s="394" cm="1">
        <f t="array" aca="1" ref="V133" ca="1">IF($Q133="Y",VLOOKUP($P133,INDIRECT($Q$3),V$5,0)*INDIRECT($P$2),VLOOKUP($P133,INDIRECT($Q$3),V$5,0))*$Q$4</f>
        <v>94942.45852</v>
      </c>
      <c r="W133" s="394" cm="1">
        <f t="array" aca="1" ref="W133" ca="1">IF($Q133="Y",VLOOKUP($P133,INDIRECT($Q$3),W$5,0)*INDIRECT($P$2),VLOOKUP($P133,INDIRECT($Q$3),W$5,0))*$Q$4</f>
        <v>99812.598428617086</v>
      </c>
      <c r="X133" s="394" cm="1">
        <f t="array" aca="1" ref="X133" ca="1">IF($Q133="Y",VLOOKUP($P133,INDIRECT($Q$3),X$5,0)*INDIRECT($P$2),VLOOKUP($P133,INDIRECT($Q$3),X$5,0))*$Q$4</f>
        <v>104910.61486582208</v>
      </c>
      <c r="Y133" s="394" cm="1">
        <f t="array" aca="1" ref="Y133" ca="1">IF($Q133="Y",VLOOKUP($P133,INDIRECT($Q$3),Y$5,0)*INDIRECT($P$2),VLOOKUP($P133,INDIRECT($Q$3),Y$5,0))*$Q$4</f>
        <v>111295.0748</v>
      </c>
      <c r="Z133" s="394" cm="1">
        <f t="array" aca="1" ref="Z133" ca="1">IF($Q133="Y",VLOOKUP($P133,INDIRECT($Q$3),Z$5,0)*INDIRECT($P$2),VLOOKUP($P133,INDIRECT($Q$3),Z$5,0))*$Q$4</f>
        <v>117677.73235787662</v>
      </c>
      <c r="AA133" s="406" t="str">
        <f t="shared" si="29"/>
        <v>53092C</v>
      </c>
      <c r="AB133" s="406" t="s">
        <v>826</v>
      </c>
      <c r="AC133" s="412" t="str">
        <f t="shared" si="34"/>
        <v>GIS Analyst - Surface Water &amp; Sewers</v>
      </c>
      <c r="AD133" s="406" t="str">
        <f t="shared" si="25"/>
        <v>51</v>
      </c>
      <c r="AE133" s="398" t="str">
        <f t="shared" si="31"/>
        <v>E</v>
      </c>
      <c r="AF133" s="403">
        <f t="shared" ca="1" si="30"/>
        <v>41.232999999999997</v>
      </c>
      <c r="AG133" s="403">
        <f t="shared" ca="1" si="30"/>
        <v>43.305999999999997</v>
      </c>
      <c r="AH133" s="403">
        <f t="shared" ca="1" si="30"/>
        <v>45.646000000000001</v>
      </c>
      <c r="AI133" s="403">
        <f t="shared" ca="1" si="30"/>
        <v>47.986999999999995</v>
      </c>
      <c r="AJ133" s="403">
        <f t="shared" ca="1" si="30"/>
        <v>50.437999999999995</v>
      </c>
      <c r="AK133" s="403">
        <f t="shared" ca="1" si="30"/>
        <v>53.507999999999996</v>
      </c>
      <c r="AL133" s="403">
        <f t="shared" ca="1" si="30"/>
        <v>56.576000000000001</v>
      </c>
    </row>
    <row r="134" spans="1:38" ht="15" customHeight="1">
      <c r="A134" s="259" t="s">
        <v>91</v>
      </c>
      <c r="B134" s="269" t="s">
        <v>305</v>
      </c>
      <c r="C134" s="272" t="s">
        <v>280</v>
      </c>
      <c r="D134" s="268" t="s">
        <v>306</v>
      </c>
      <c r="E134" s="265">
        <v>383</v>
      </c>
      <c r="F134" s="262">
        <v>8</v>
      </c>
      <c r="G134" s="285">
        <f t="shared" ca="1" si="27"/>
        <v>35.746771554141276</v>
      </c>
      <c r="H134" s="285">
        <f t="shared" ca="1" si="27"/>
        <v>37.623708722508916</v>
      </c>
      <c r="I134" s="285">
        <f t="shared" ca="1" si="27"/>
        <v>39.590420338935679</v>
      </c>
      <c r="J134" s="285">
        <f t="shared" ca="1" si="27"/>
        <v>41.686788082577216</v>
      </c>
      <c r="K134" s="285">
        <f t="shared" ca="1" si="35"/>
        <v>43.872196781053049</v>
      </c>
      <c r="L134" s="285">
        <f t="shared" ca="1" si="35"/>
        <v>46.53530473478758</v>
      </c>
      <c r="M134" s="285">
        <f t="shared" ca="1" si="35"/>
        <v>49.198412688522104</v>
      </c>
      <c r="N134" s="285"/>
      <c r="O134" s="23"/>
      <c r="P134" s="409" t="str">
        <f t="shared" si="28"/>
        <v>05261C</v>
      </c>
      <c r="Q134" s="397" t="s">
        <v>826</v>
      </c>
      <c r="R134" s="409" t="str">
        <f t="shared" si="33"/>
        <v>GIS Specialist I</v>
      </c>
      <c r="S134" s="397" t="str">
        <f t="shared" si="24"/>
        <v>63</v>
      </c>
      <c r="T134" s="394" cm="1">
        <f t="array" aca="1" ref="T134" ca="1">IF($Q134="Y",VLOOKUP($P134,INDIRECT($Q$3),T$5,0)*INDIRECT($P$2),VLOOKUP($P134,INDIRECT($Q$3),T$5,0))*$Q$4</f>
        <v>35.746771554141276</v>
      </c>
      <c r="U134" s="394" cm="1">
        <f t="array" aca="1" ref="U134" ca="1">IF($Q134="Y",VLOOKUP($P134,INDIRECT($Q$3),U$5,0)*INDIRECT($P$2),VLOOKUP($P134,INDIRECT($Q$3),U$5,0))*$Q$4</f>
        <v>37.623708722508916</v>
      </c>
      <c r="V134" s="394" cm="1">
        <f t="array" aca="1" ref="V134" ca="1">IF($Q134="Y",VLOOKUP($P134,INDIRECT($Q$3),V$5,0)*INDIRECT($P$2),VLOOKUP($P134,INDIRECT($Q$3),V$5,0))*$Q$4</f>
        <v>39.590420338935679</v>
      </c>
      <c r="W134" s="394" cm="1">
        <f t="array" aca="1" ref="W134" ca="1">IF($Q134="Y",VLOOKUP($P134,INDIRECT($Q$3),W$5,0)*INDIRECT($P$2),VLOOKUP($P134,INDIRECT($Q$3),W$5,0))*$Q$4</f>
        <v>41.686788082577216</v>
      </c>
      <c r="X134" s="394" cm="1">
        <f t="array" aca="1" ref="X134" ca="1">IF($Q134="Y",VLOOKUP($P134,INDIRECT($Q$3),X$5,0)*INDIRECT($P$2),VLOOKUP($P134,INDIRECT($Q$3),X$5,0))*$Q$4</f>
        <v>43.872196781053049</v>
      </c>
      <c r="Y134" s="394" cm="1">
        <f t="array" aca="1" ref="Y134" ca="1">IF($Q134="Y",VLOOKUP($P134,INDIRECT($Q$3),Y$5,0)*INDIRECT($P$2),VLOOKUP($P134,INDIRECT($Q$3),Y$5,0))*$Q$4</f>
        <v>46.53530473478758</v>
      </c>
      <c r="Z134" s="394" cm="1">
        <f t="array" aca="1" ref="Z134" ca="1">IF($Q134="Y",VLOOKUP($P134,INDIRECT($Q$3),Z$5,0)*INDIRECT($P$2),VLOOKUP($P134,INDIRECT($Q$3),Z$5,0))*$Q$4</f>
        <v>49.198412688522104</v>
      </c>
      <c r="AA134" s="406" t="str">
        <f t="shared" si="29"/>
        <v>05261C</v>
      </c>
      <c r="AB134" s="406" t="str">
        <f t="shared" ref="AB134:AB172" si="36">Q134</f>
        <v>Y</v>
      </c>
      <c r="AC134" s="412" t="str">
        <f t="shared" si="34"/>
        <v>GIS Specialist I</v>
      </c>
      <c r="AD134" s="406" t="str">
        <f t="shared" si="25"/>
        <v>63</v>
      </c>
      <c r="AE134" s="398" t="str">
        <f t="shared" si="31"/>
        <v>N</v>
      </c>
      <c r="AF134" s="403">
        <f t="shared" ca="1" si="30"/>
        <v>35.747</v>
      </c>
      <c r="AG134" s="403">
        <f t="shared" ca="1" si="30"/>
        <v>37.624000000000002</v>
      </c>
      <c r="AH134" s="403">
        <f t="shared" ca="1" si="30"/>
        <v>39.590000000000003</v>
      </c>
      <c r="AI134" s="403">
        <f t="shared" ca="1" si="30"/>
        <v>41.686999999999998</v>
      </c>
      <c r="AJ134" s="403">
        <f t="shared" ca="1" si="30"/>
        <v>43.872</v>
      </c>
      <c r="AK134" s="403">
        <f t="shared" ca="1" si="30"/>
        <v>46.534999999999997</v>
      </c>
      <c r="AL134" s="403">
        <f t="shared" ca="1" si="30"/>
        <v>49.198</v>
      </c>
    </row>
    <row r="135" spans="1:38" ht="15" customHeight="1">
      <c r="A135" s="259" t="s">
        <v>91</v>
      </c>
      <c r="B135" s="269" t="s">
        <v>307</v>
      </c>
      <c r="C135" s="272" t="s">
        <v>269</v>
      </c>
      <c r="D135" s="268" t="s">
        <v>308</v>
      </c>
      <c r="E135" s="265">
        <v>425</v>
      </c>
      <c r="F135" s="262">
        <v>9</v>
      </c>
      <c r="G135" s="285">
        <f t="shared" ca="1" si="27"/>
        <v>37.734619385548058</v>
      </c>
      <c r="H135" s="285">
        <f t="shared" ca="1" si="27"/>
        <v>39.721638588165099</v>
      </c>
      <c r="I135" s="285">
        <f t="shared" ca="1" si="27"/>
        <v>41.818006331806664</v>
      </c>
      <c r="J135" s="285">
        <f t="shared" ca="1" si="27"/>
        <v>44.001852908267836</v>
      </c>
      <c r="K135" s="285">
        <f t="shared" ca="1" si="35"/>
        <v>46.318479855973081</v>
      </c>
      <c r="L135" s="285">
        <f t="shared" ca="1" si="35"/>
        <v>49.121423348818588</v>
      </c>
      <c r="M135" s="285">
        <f t="shared" ca="1" si="35"/>
        <v>51.924366841664074</v>
      </c>
      <c r="N135" s="285"/>
      <c r="O135" s="23"/>
      <c r="P135" s="409" t="str">
        <f t="shared" si="28"/>
        <v>05262C</v>
      </c>
      <c r="Q135" s="397" t="s">
        <v>826</v>
      </c>
      <c r="R135" s="409" t="str">
        <f t="shared" si="33"/>
        <v>GIS Specialist II</v>
      </c>
      <c r="S135" s="397" t="str">
        <f t="shared" si="24"/>
        <v>64</v>
      </c>
      <c r="T135" s="394" cm="1">
        <f t="array" aca="1" ref="T135" ca="1">IF($Q135="Y",VLOOKUP($P135,INDIRECT($Q$3),T$5,0)*INDIRECT($P$2),VLOOKUP($P135,INDIRECT($Q$3),T$5,0))*$Q$4</f>
        <v>37.734619385548058</v>
      </c>
      <c r="U135" s="394" cm="1">
        <f t="array" aca="1" ref="U135" ca="1">IF($Q135="Y",VLOOKUP($P135,INDIRECT($Q$3),U$5,0)*INDIRECT($P$2),VLOOKUP($P135,INDIRECT($Q$3),U$5,0))*$Q$4</f>
        <v>39.721638588165099</v>
      </c>
      <c r="V135" s="394" cm="1">
        <f t="array" aca="1" ref="V135" ca="1">IF($Q135="Y",VLOOKUP($P135,INDIRECT($Q$3),V$5,0)*INDIRECT($P$2),VLOOKUP($P135,INDIRECT($Q$3),V$5,0))*$Q$4</f>
        <v>41.818006331806664</v>
      </c>
      <c r="W135" s="394" cm="1">
        <f t="array" aca="1" ref="W135" ca="1">IF($Q135="Y",VLOOKUP($P135,INDIRECT($Q$3),W$5,0)*INDIRECT($P$2),VLOOKUP($P135,INDIRECT($Q$3),W$5,0))*$Q$4</f>
        <v>44.001852908267836</v>
      </c>
      <c r="X135" s="394" cm="1">
        <f t="array" aca="1" ref="X135" ca="1">IF($Q135="Y",VLOOKUP($P135,INDIRECT($Q$3),X$5,0)*INDIRECT($P$2),VLOOKUP($P135,INDIRECT($Q$3),X$5,0))*$Q$4</f>
        <v>46.318479855973081</v>
      </c>
      <c r="Y135" s="394" cm="1">
        <f t="array" aca="1" ref="Y135" ca="1">IF($Q135="Y",VLOOKUP($P135,INDIRECT($Q$3),Y$5,0)*INDIRECT($P$2),VLOOKUP($P135,INDIRECT($Q$3),Y$5,0))*$Q$4</f>
        <v>49.121423348818588</v>
      </c>
      <c r="Z135" s="394" cm="1">
        <f t="array" aca="1" ref="Z135" ca="1">IF($Q135="Y",VLOOKUP($P135,INDIRECT($Q$3),Z$5,0)*INDIRECT($P$2),VLOOKUP($P135,INDIRECT($Q$3),Z$5,0))*$Q$4</f>
        <v>51.924366841664074</v>
      </c>
      <c r="AA135" s="406" t="str">
        <f t="shared" si="29"/>
        <v>05262C</v>
      </c>
      <c r="AB135" s="406" t="str">
        <f t="shared" si="36"/>
        <v>Y</v>
      </c>
      <c r="AC135" s="412" t="str">
        <f t="shared" si="34"/>
        <v>GIS Specialist II</v>
      </c>
      <c r="AD135" s="406" t="str">
        <f t="shared" si="25"/>
        <v>64</v>
      </c>
      <c r="AE135" s="398" t="str">
        <f t="shared" si="31"/>
        <v>N</v>
      </c>
      <c r="AF135" s="403">
        <f t="shared" ca="1" si="30"/>
        <v>37.734999999999999</v>
      </c>
      <c r="AG135" s="403">
        <f t="shared" ca="1" si="30"/>
        <v>39.722000000000001</v>
      </c>
      <c r="AH135" s="403">
        <f t="shared" ca="1" si="30"/>
        <v>41.817999999999998</v>
      </c>
      <c r="AI135" s="403">
        <f t="shared" ca="1" si="30"/>
        <v>44.002000000000002</v>
      </c>
      <c r="AJ135" s="403">
        <f t="shared" ca="1" si="30"/>
        <v>46.317999999999998</v>
      </c>
      <c r="AK135" s="403">
        <f t="shared" ca="1" si="30"/>
        <v>49.121000000000002</v>
      </c>
      <c r="AL135" s="403">
        <f t="shared" ca="1" si="30"/>
        <v>51.923999999999999</v>
      </c>
    </row>
    <row r="136" spans="1:38" ht="15" customHeight="1">
      <c r="A136" s="259" t="s">
        <v>91</v>
      </c>
      <c r="B136" s="269" t="s">
        <v>309</v>
      </c>
      <c r="C136" s="272" t="s">
        <v>285</v>
      </c>
      <c r="D136" s="268" t="s">
        <v>310</v>
      </c>
      <c r="E136" s="265">
        <v>333</v>
      </c>
      <c r="F136" s="262">
        <v>7</v>
      </c>
      <c r="G136" s="285">
        <f t="shared" ca="1" si="27"/>
        <v>31.483007082974655</v>
      </c>
      <c r="H136" s="285">
        <f t="shared" ca="1" si="27"/>
        <v>33.145104906547395</v>
      </c>
      <c r="I136" s="285">
        <f t="shared" ca="1" si="27"/>
        <v>34.913427027115389</v>
      </c>
      <c r="J136" s="285">
        <f t="shared" ca="1" si="27"/>
        <v>36.72705068610783</v>
      </c>
      <c r="K136" s="285">
        <f t="shared" ca="1" si="35"/>
        <v>38.671892594329691</v>
      </c>
      <c r="L136" s="285">
        <f t="shared" ca="1" si="35"/>
        <v>41.016294540091756</v>
      </c>
      <c r="M136" s="285">
        <f t="shared" ca="1" si="35"/>
        <v>43.360696485853815</v>
      </c>
      <c r="N136" s="285"/>
      <c r="O136" s="23"/>
      <c r="P136" s="409" t="str">
        <f t="shared" si="28"/>
        <v>05260C</v>
      </c>
      <c r="Q136" s="397" t="s">
        <v>826</v>
      </c>
      <c r="R136" s="409" t="str">
        <f t="shared" si="33"/>
        <v xml:space="preserve">GIS Technician </v>
      </c>
      <c r="S136" s="397" t="str">
        <f t="shared" si="24"/>
        <v>61</v>
      </c>
      <c r="T136" s="394" cm="1">
        <f t="array" aca="1" ref="T136" ca="1">IF($Q136="Y",VLOOKUP($P136,INDIRECT($Q$3),T$5,0)*INDIRECT($P$2),VLOOKUP($P136,INDIRECT($Q$3),T$5,0))*$Q$4</f>
        <v>31.483007082974655</v>
      </c>
      <c r="U136" s="394" cm="1">
        <f t="array" aca="1" ref="U136" ca="1">IF($Q136="Y",VLOOKUP($P136,INDIRECT($Q$3),U$5,0)*INDIRECT($P$2),VLOOKUP($P136,INDIRECT($Q$3),U$5,0))*$Q$4</f>
        <v>33.145104906547395</v>
      </c>
      <c r="V136" s="394" cm="1">
        <f t="array" aca="1" ref="V136" ca="1">IF($Q136="Y",VLOOKUP($P136,INDIRECT($Q$3),V$5,0)*INDIRECT($P$2),VLOOKUP($P136,INDIRECT($Q$3),V$5,0))*$Q$4</f>
        <v>34.913427027115389</v>
      </c>
      <c r="W136" s="394" cm="1">
        <f t="array" aca="1" ref="W136" ca="1">IF($Q136="Y",VLOOKUP($P136,INDIRECT($Q$3),W$5,0)*INDIRECT($P$2),VLOOKUP($P136,INDIRECT($Q$3),W$5,0))*$Q$4</f>
        <v>36.72705068610783</v>
      </c>
      <c r="X136" s="394" cm="1">
        <f t="array" aca="1" ref="X136" ca="1">IF($Q136="Y",VLOOKUP($P136,INDIRECT($Q$3),X$5,0)*INDIRECT($P$2),VLOOKUP($P136,INDIRECT($Q$3),X$5,0))*$Q$4</f>
        <v>38.671892594329691</v>
      </c>
      <c r="Y136" s="394" cm="1">
        <f t="array" aca="1" ref="Y136" ca="1">IF($Q136="Y",VLOOKUP($P136,INDIRECT($Q$3),Y$5,0)*INDIRECT($P$2),VLOOKUP($P136,INDIRECT($Q$3),Y$5,0))*$Q$4</f>
        <v>41.016294540091756</v>
      </c>
      <c r="Z136" s="394" cm="1">
        <f t="array" aca="1" ref="Z136" ca="1">IF($Q136="Y",VLOOKUP($P136,INDIRECT($Q$3),Z$5,0)*INDIRECT($P$2),VLOOKUP($P136,INDIRECT($Q$3),Z$5,0))*$Q$4</f>
        <v>43.360696485853815</v>
      </c>
      <c r="AA136" s="406" t="str">
        <f t="shared" si="29"/>
        <v>05260C</v>
      </c>
      <c r="AB136" s="406" t="str">
        <f t="shared" si="36"/>
        <v>Y</v>
      </c>
      <c r="AC136" s="412" t="str">
        <f t="shared" si="34"/>
        <v xml:space="preserve">GIS Technician </v>
      </c>
      <c r="AD136" s="406" t="str">
        <f t="shared" si="25"/>
        <v>61</v>
      </c>
      <c r="AE136" s="398" t="str">
        <f t="shared" si="31"/>
        <v>N</v>
      </c>
      <c r="AF136" s="403">
        <f t="shared" ca="1" si="30"/>
        <v>31.483000000000001</v>
      </c>
      <c r="AG136" s="403">
        <f t="shared" ca="1" si="30"/>
        <v>33.145000000000003</v>
      </c>
      <c r="AH136" s="403">
        <f t="shared" ca="1" si="30"/>
        <v>34.912999999999997</v>
      </c>
      <c r="AI136" s="403">
        <f t="shared" ca="1" si="30"/>
        <v>36.726999999999997</v>
      </c>
      <c r="AJ136" s="403">
        <f t="shared" ca="1" si="30"/>
        <v>38.671999999999997</v>
      </c>
      <c r="AK136" s="403">
        <f t="shared" ca="1" si="30"/>
        <v>41.015999999999998</v>
      </c>
      <c r="AL136" s="403">
        <f t="shared" ca="1" si="30"/>
        <v>43.360999999999997</v>
      </c>
    </row>
    <row r="137" spans="1:38" ht="15" customHeight="1">
      <c r="A137" s="377" t="s">
        <v>91</v>
      </c>
      <c r="B137" s="277" t="s">
        <v>311</v>
      </c>
      <c r="C137" s="377">
        <v>27</v>
      </c>
      <c r="D137" s="379" t="s">
        <v>312</v>
      </c>
      <c r="E137" s="277">
        <v>330</v>
      </c>
      <c r="F137" s="278">
        <v>7</v>
      </c>
      <c r="G137" s="380">
        <f t="shared" ca="1" si="27"/>
        <v>29.627576874960546</v>
      </c>
      <c r="H137" s="380">
        <f t="shared" ca="1" si="27"/>
        <v>32.796751697283568</v>
      </c>
      <c r="I137" s="380">
        <f t="shared" ca="1" si="27"/>
        <v>34.718161775285886</v>
      </c>
      <c r="J137" s="380">
        <f t="shared" ca="1" si="27"/>
        <v>36.442744479444066</v>
      </c>
      <c r="K137" s="380">
        <f t="shared" ca="1" si="35"/>
        <v>38.367278801475663</v>
      </c>
      <c r="L137" s="380">
        <f t="shared" ca="1" si="35"/>
        <v>40.128738988669944</v>
      </c>
      <c r="M137" s="380">
        <f t="shared" ca="1" si="35"/>
        <v>41.890199175864261</v>
      </c>
      <c r="N137" s="380" t="s">
        <v>633</v>
      </c>
      <c r="O137" s="23"/>
      <c r="P137" s="409" t="str">
        <f t="shared" si="28"/>
        <v>02233C</v>
      </c>
      <c r="Q137" s="397" t="s">
        <v>826</v>
      </c>
      <c r="R137" s="409" t="str">
        <f t="shared" si="33"/>
        <v>Health Inspector I</v>
      </c>
      <c r="S137" s="397">
        <f t="shared" si="24"/>
        <v>27</v>
      </c>
      <c r="T137" s="394" cm="1">
        <f t="array" aca="1" ref="T137" ca="1">IF($Q137="Y",VLOOKUP($P137,INDIRECT($Q$3),T$5,0)*INDIRECT($P$2),VLOOKUP($P137,INDIRECT($Q$3),T$5,0))*$Q$4</f>
        <v>29.627576874960546</v>
      </c>
      <c r="U137" s="394" cm="1">
        <f t="array" aca="1" ref="U137" ca="1">IF($Q137="Y",VLOOKUP($P137,INDIRECT($Q$3),U$5,0)*INDIRECT($P$2),VLOOKUP($P137,INDIRECT($Q$3),U$5,0))*$Q$4</f>
        <v>32.796751697283568</v>
      </c>
      <c r="V137" s="394" cm="1">
        <f t="array" aca="1" ref="V137" ca="1">IF($Q137="Y",VLOOKUP($P137,INDIRECT($Q$3),V$5,0)*INDIRECT($P$2),VLOOKUP($P137,INDIRECT($Q$3),V$5,0))*$Q$4</f>
        <v>34.718161775285886</v>
      </c>
      <c r="W137" s="394" cm="1">
        <f t="array" aca="1" ref="W137" ca="1">IF($Q137="Y",VLOOKUP($P137,INDIRECT($Q$3),W$5,0)*INDIRECT($P$2),VLOOKUP($P137,INDIRECT($Q$3),W$5,0))*$Q$4</f>
        <v>36.442744479444066</v>
      </c>
      <c r="X137" s="394" cm="1">
        <f t="array" aca="1" ref="X137" ca="1">IF($Q137="Y",VLOOKUP($P137,INDIRECT($Q$3),X$5,0)*INDIRECT($P$2),VLOOKUP($P137,INDIRECT($Q$3),X$5,0))*$Q$4</f>
        <v>38.367278801475663</v>
      </c>
      <c r="Y137" s="394" cm="1">
        <f t="array" aca="1" ref="Y137" ca="1">IF($Q137="Y",VLOOKUP($P137,INDIRECT($Q$3),Y$5,0)*INDIRECT($P$2),VLOOKUP($P137,INDIRECT($Q$3),Y$5,0))*$Q$4</f>
        <v>40.128738988669944</v>
      </c>
      <c r="Z137" s="394" cm="1">
        <f t="array" aca="1" ref="Z137" ca="1">IF($Q137="Y",VLOOKUP($P137,INDIRECT($Q$3),Z$5,0)*INDIRECT($P$2),VLOOKUP($P137,INDIRECT($Q$3),Z$5,0))*$Q$4</f>
        <v>41.890199175864261</v>
      </c>
      <c r="AA137" s="406" t="str">
        <f t="shared" si="29"/>
        <v>02233C</v>
      </c>
      <c r="AB137" s="406" t="str">
        <f t="shared" si="36"/>
        <v>Y</v>
      </c>
      <c r="AC137" s="412" t="str">
        <f t="shared" si="34"/>
        <v>Health Inspector I</v>
      </c>
      <c r="AD137" s="406">
        <f t="shared" si="25"/>
        <v>27</v>
      </c>
      <c r="AE137" s="398" t="str">
        <f t="shared" si="31"/>
        <v>N</v>
      </c>
      <c r="AF137" s="403">
        <f t="shared" ca="1" si="30"/>
        <v>29.628</v>
      </c>
      <c r="AG137" s="403">
        <f t="shared" ca="1" si="30"/>
        <v>32.796999999999997</v>
      </c>
      <c r="AH137" s="403">
        <f t="shared" ca="1" si="30"/>
        <v>34.718000000000004</v>
      </c>
      <c r="AI137" s="403">
        <f t="shared" ca="1" si="30"/>
        <v>36.442999999999998</v>
      </c>
      <c r="AJ137" s="403">
        <f t="shared" ca="1" si="30"/>
        <v>38.366999999999997</v>
      </c>
      <c r="AK137" s="403">
        <f t="shared" ca="1" si="30"/>
        <v>40.128999999999998</v>
      </c>
      <c r="AL137" s="403">
        <f t="shared" ca="1" si="30"/>
        <v>41.89</v>
      </c>
    </row>
    <row r="138" spans="1:38" ht="15" customHeight="1">
      <c r="A138" s="256" t="s">
        <v>91</v>
      </c>
      <c r="B138" s="377" t="s">
        <v>313</v>
      </c>
      <c r="C138" s="256" t="s">
        <v>314</v>
      </c>
      <c r="D138" s="276" t="s">
        <v>315</v>
      </c>
      <c r="E138" s="277">
        <v>398</v>
      </c>
      <c r="F138" s="278">
        <v>8</v>
      </c>
      <c r="G138" s="380">
        <f t="shared" ca="1" si="27"/>
        <v>34.432293446607495</v>
      </c>
      <c r="H138" s="380">
        <f t="shared" ca="1" si="27"/>
        <v>36.138130686590031</v>
      </c>
      <c r="I138" s="380">
        <f t="shared" ca="1" si="27"/>
        <v>37.928322515362936</v>
      </c>
      <c r="J138" s="380">
        <f t="shared" ca="1" si="27"/>
        <v>39.830987129189637</v>
      </c>
      <c r="K138" s="380">
        <f t="shared" ca="1" si="35"/>
        <v>41.885177578436007</v>
      </c>
      <c r="L138" s="380">
        <f t="shared" ca="1" si="35"/>
        <v>44.355119616116525</v>
      </c>
      <c r="M138" s="380">
        <f t="shared" ca="1" si="35"/>
        <v>46.825061653797</v>
      </c>
      <c r="N138" s="380" t="s">
        <v>633</v>
      </c>
      <c r="O138" s="23"/>
      <c r="P138" s="409" t="str">
        <f t="shared" si="28"/>
        <v>02234C</v>
      </c>
      <c r="Q138" s="397" t="s">
        <v>826</v>
      </c>
      <c r="R138" s="409" t="str">
        <f t="shared" si="33"/>
        <v>Health Inspector II</v>
      </c>
      <c r="S138" s="397" t="str">
        <f t="shared" ref="S138:S145" si="37">C138</f>
        <v>28</v>
      </c>
      <c r="T138" s="394" cm="1">
        <f t="array" aca="1" ref="T138" ca="1">IF($Q138="Y",VLOOKUP($P138,INDIRECT($Q$3),T$5,0)*INDIRECT($P$2),VLOOKUP($P138,INDIRECT($Q$3),T$5,0))*$Q$4</f>
        <v>34.432293446607495</v>
      </c>
      <c r="U138" s="394" cm="1">
        <f t="array" aca="1" ref="U138" ca="1">IF($Q138="Y",VLOOKUP($P138,INDIRECT($Q$3),U$5,0)*INDIRECT($P$2),VLOOKUP($P138,INDIRECT($Q$3),U$5,0))*$Q$4</f>
        <v>36.138130686590031</v>
      </c>
      <c r="V138" s="394" cm="1">
        <f t="array" aca="1" ref="V138" ca="1">IF($Q138="Y",VLOOKUP($P138,INDIRECT($Q$3),V$5,0)*INDIRECT($P$2),VLOOKUP($P138,INDIRECT($Q$3),V$5,0))*$Q$4</f>
        <v>37.928322515362936</v>
      </c>
      <c r="W138" s="394" cm="1">
        <f t="array" aca="1" ref="W138" ca="1">IF($Q138="Y",VLOOKUP($P138,INDIRECT($Q$3),W$5,0)*INDIRECT($P$2),VLOOKUP($P138,INDIRECT($Q$3),W$5,0))*$Q$4</f>
        <v>39.830987129189637</v>
      </c>
      <c r="X138" s="394" cm="1">
        <f t="array" aca="1" ref="X138" ca="1">IF($Q138="Y",VLOOKUP($P138,INDIRECT($Q$3),X$5,0)*INDIRECT($P$2),VLOOKUP($P138,INDIRECT($Q$3),X$5,0))*$Q$4</f>
        <v>41.885177578436007</v>
      </c>
      <c r="Y138" s="394" cm="1">
        <f t="array" aca="1" ref="Y138" ca="1">IF($Q138="Y",VLOOKUP($P138,INDIRECT($Q$3),Y$5,0)*INDIRECT($P$2),VLOOKUP($P138,INDIRECT($Q$3),Y$5,0))*$Q$4</f>
        <v>44.355119616116525</v>
      </c>
      <c r="Z138" s="394" cm="1">
        <f t="array" aca="1" ref="Z138" ca="1">IF($Q138="Y",VLOOKUP($P138,INDIRECT($Q$3),Z$5,0)*INDIRECT($P$2),VLOOKUP($P138,INDIRECT($Q$3),Z$5,0))*$Q$4</f>
        <v>46.825061653797</v>
      </c>
      <c r="AA138" s="406" t="str">
        <f t="shared" si="29"/>
        <v>02234C</v>
      </c>
      <c r="AB138" s="406" t="str">
        <f t="shared" si="36"/>
        <v>Y</v>
      </c>
      <c r="AC138" s="412" t="str">
        <f t="shared" si="34"/>
        <v>Health Inspector II</v>
      </c>
      <c r="AD138" s="406" t="str">
        <f t="shared" si="25"/>
        <v>28</v>
      </c>
      <c r="AE138" s="398" t="str">
        <f t="shared" si="31"/>
        <v>N</v>
      </c>
      <c r="AF138" s="403">
        <f t="shared" ref="AF138:AL174" ca="1" si="38">IF($AE138="N",ROUND(T138,3),IF($AE138="E",ROUNDUP(T138/2080,3),"check"))</f>
        <v>34.432000000000002</v>
      </c>
      <c r="AG138" s="403">
        <f t="shared" ca="1" si="38"/>
        <v>36.137999999999998</v>
      </c>
      <c r="AH138" s="403">
        <f t="shared" ca="1" si="38"/>
        <v>37.927999999999997</v>
      </c>
      <c r="AI138" s="403">
        <f t="shared" ca="1" si="38"/>
        <v>39.831000000000003</v>
      </c>
      <c r="AJ138" s="403">
        <f t="shared" ca="1" si="38"/>
        <v>41.884999999999998</v>
      </c>
      <c r="AK138" s="403">
        <f t="shared" ca="1" si="38"/>
        <v>44.354999999999997</v>
      </c>
      <c r="AL138" s="403">
        <f t="shared" ca="1" si="38"/>
        <v>46.825000000000003</v>
      </c>
    </row>
    <row r="139" spans="1:38" ht="15" customHeight="1">
      <c r="A139" s="259" t="s">
        <v>16</v>
      </c>
      <c r="B139" s="272" t="s">
        <v>753</v>
      </c>
      <c r="C139" s="259" t="s">
        <v>235</v>
      </c>
      <c r="D139" s="260" t="s">
        <v>748</v>
      </c>
      <c r="E139" s="265">
        <v>453</v>
      </c>
      <c r="F139" s="262">
        <v>10</v>
      </c>
      <c r="G139" s="285">
        <f t="shared" ca="1" si="27"/>
        <v>85762.997998741732</v>
      </c>
      <c r="H139" s="285">
        <f t="shared" ca="1" si="27"/>
        <v>90074.704698659552</v>
      </c>
      <c r="I139" s="285">
        <f t="shared" ca="1" si="27"/>
        <v>94942.45852</v>
      </c>
      <c r="J139" s="285">
        <f t="shared" ca="1" si="27"/>
        <v>99812.598428617086</v>
      </c>
      <c r="K139" s="285">
        <f t="shared" ca="1" si="35"/>
        <v>104910.61486582208</v>
      </c>
      <c r="L139" s="285">
        <f t="shared" ca="1" si="35"/>
        <v>111295.0748</v>
      </c>
      <c r="M139" s="285">
        <f t="shared" ca="1" si="35"/>
        <v>117677.73235787662</v>
      </c>
      <c r="N139" s="285"/>
      <c r="O139" s="23"/>
      <c r="P139" s="409" t="str">
        <f t="shared" si="28"/>
        <v>53014C</v>
      </c>
      <c r="Q139" s="397" t="s">
        <v>826</v>
      </c>
      <c r="R139" s="409" t="str">
        <f t="shared" si="33"/>
        <v>Health Program Coordinator - Non-Supervisor</v>
      </c>
      <c r="S139" s="397" t="str">
        <f t="shared" si="37"/>
        <v>51</v>
      </c>
      <c r="T139" s="394" cm="1">
        <f t="array" aca="1" ref="T139" ca="1">IF($Q139="Y",VLOOKUP($P139,INDIRECT($Q$3),T$5,0)*INDIRECT($P$2),VLOOKUP($P139,INDIRECT($Q$3),T$5,0))*$Q$4</f>
        <v>85762.997998741732</v>
      </c>
      <c r="U139" s="394" cm="1">
        <f t="array" aca="1" ref="U139" ca="1">IF($Q139="Y",VLOOKUP($P139,INDIRECT($Q$3),U$5,0)*INDIRECT($P$2),VLOOKUP($P139,INDIRECT($Q$3),U$5,0))*$Q$4</f>
        <v>90074.704698659552</v>
      </c>
      <c r="V139" s="394" cm="1">
        <f t="array" aca="1" ref="V139" ca="1">IF($Q139="Y",VLOOKUP($P139,INDIRECT($Q$3),V$5,0)*INDIRECT($P$2),VLOOKUP($P139,INDIRECT($Q$3),V$5,0))*$Q$4</f>
        <v>94942.45852</v>
      </c>
      <c r="W139" s="394" cm="1">
        <f t="array" aca="1" ref="W139" ca="1">IF($Q139="Y",VLOOKUP($P139,INDIRECT($Q$3),W$5,0)*INDIRECT($P$2),VLOOKUP($P139,INDIRECT($Q$3),W$5,0))*$Q$4</f>
        <v>99812.598428617086</v>
      </c>
      <c r="X139" s="394" cm="1">
        <f t="array" aca="1" ref="X139" ca="1">IF($Q139="Y",VLOOKUP($P139,INDIRECT($Q$3),X$5,0)*INDIRECT($P$2),VLOOKUP($P139,INDIRECT($Q$3),X$5,0))*$Q$4</f>
        <v>104910.61486582208</v>
      </c>
      <c r="Y139" s="394" cm="1">
        <f t="array" aca="1" ref="Y139" ca="1">IF($Q139="Y",VLOOKUP($P139,INDIRECT($Q$3),Y$5,0)*INDIRECT($P$2),VLOOKUP($P139,INDIRECT($Q$3),Y$5,0))*$Q$4</f>
        <v>111295.0748</v>
      </c>
      <c r="Z139" s="394" cm="1">
        <f t="array" aca="1" ref="Z139" ca="1">IF($Q139="Y",VLOOKUP($P139,INDIRECT($Q$3),Z$5,0)*INDIRECT($P$2),VLOOKUP($P139,INDIRECT($Q$3),Z$5,0))*$Q$4</f>
        <v>117677.73235787662</v>
      </c>
      <c r="AA139" s="406" t="str">
        <f t="shared" si="29"/>
        <v>53014C</v>
      </c>
      <c r="AB139" s="406" t="str">
        <f t="shared" si="36"/>
        <v>Y</v>
      </c>
      <c r="AC139" s="412" t="str">
        <f t="shared" si="34"/>
        <v>Health Program Coordinator - Non-Supervisor</v>
      </c>
      <c r="AD139" s="406" t="str">
        <f t="shared" si="25"/>
        <v>51</v>
      </c>
      <c r="AE139" s="398" t="str">
        <f t="shared" si="31"/>
        <v>E</v>
      </c>
      <c r="AF139" s="403">
        <f t="shared" ca="1" si="38"/>
        <v>41.232999999999997</v>
      </c>
      <c r="AG139" s="403">
        <f t="shared" ca="1" si="38"/>
        <v>43.305999999999997</v>
      </c>
      <c r="AH139" s="403">
        <f t="shared" ca="1" si="38"/>
        <v>45.646000000000001</v>
      </c>
      <c r="AI139" s="403">
        <f t="shared" ca="1" si="38"/>
        <v>47.986999999999995</v>
      </c>
      <c r="AJ139" s="403">
        <f t="shared" ca="1" si="38"/>
        <v>50.437999999999995</v>
      </c>
      <c r="AK139" s="403">
        <f t="shared" ca="1" si="38"/>
        <v>53.507999999999996</v>
      </c>
      <c r="AL139" s="403">
        <f t="shared" ca="1" si="38"/>
        <v>56.576000000000001</v>
      </c>
    </row>
    <row r="140" spans="1:38" ht="15" customHeight="1">
      <c r="A140" s="259" t="s">
        <v>91</v>
      </c>
      <c r="B140" s="262" t="s">
        <v>808</v>
      </c>
      <c r="C140" s="259">
        <v>61</v>
      </c>
      <c r="D140" s="266" t="s">
        <v>806</v>
      </c>
      <c r="E140" s="265">
        <v>333</v>
      </c>
      <c r="F140" s="262">
        <v>7</v>
      </c>
      <c r="G140" s="285">
        <f t="shared" ca="1" si="27"/>
        <v>31.483007082974655</v>
      </c>
      <c r="H140" s="285">
        <f t="shared" ca="1" si="27"/>
        <v>33.145104906547395</v>
      </c>
      <c r="I140" s="285">
        <f t="shared" ca="1" si="27"/>
        <v>34.913427027115389</v>
      </c>
      <c r="J140" s="285">
        <f t="shared" ca="1" si="27"/>
        <v>36.72705068610783</v>
      </c>
      <c r="K140" s="285">
        <f t="shared" ca="1" si="35"/>
        <v>38.671892594329691</v>
      </c>
      <c r="L140" s="285">
        <f t="shared" ca="1" si="35"/>
        <v>41.016294540091756</v>
      </c>
      <c r="M140" s="285">
        <f t="shared" ca="1" si="35"/>
        <v>43.360696485853815</v>
      </c>
      <c r="N140" s="285"/>
      <c r="P140" s="409" t="str">
        <f t="shared" si="28"/>
        <v>53032C</v>
      </c>
      <c r="Q140" s="397" t="s">
        <v>826</v>
      </c>
      <c r="R140" s="409" t="str">
        <f t="shared" si="33"/>
        <v>Healthy Homes Inspector I</v>
      </c>
      <c r="S140" s="397">
        <f t="shared" si="37"/>
        <v>61</v>
      </c>
      <c r="T140" s="394" cm="1">
        <f t="array" aca="1" ref="T140" ca="1">IF($Q140="Y",VLOOKUP($P140,INDIRECT($Q$3),T$5,0)*INDIRECT($P$2),VLOOKUP($P140,INDIRECT($Q$3),T$5,0))*$Q$4</f>
        <v>31.483007082974655</v>
      </c>
      <c r="U140" s="394" cm="1">
        <f t="array" aca="1" ref="U140" ca="1">IF($Q140="Y",VLOOKUP($P140,INDIRECT($Q$3),U$5,0)*INDIRECT($P$2),VLOOKUP($P140,INDIRECT($Q$3),U$5,0))*$Q$4</f>
        <v>33.145104906547395</v>
      </c>
      <c r="V140" s="394" cm="1">
        <f t="array" aca="1" ref="V140" ca="1">IF($Q140="Y",VLOOKUP($P140,INDIRECT($Q$3),V$5,0)*INDIRECT($P$2),VLOOKUP($P140,INDIRECT($Q$3),V$5,0))*$Q$4</f>
        <v>34.913427027115389</v>
      </c>
      <c r="W140" s="394" cm="1">
        <f t="array" aca="1" ref="W140" ca="1">IF($Q140="Y",VLOOKUP($P140,INDIRECT($Q$3),W$5,0)*INDIRECT($P$2),VLOOKUP($P140,INDIRECT($Q$3),W$5,0))*$Q$4</f>
        <v>36.72705068610783</v>
      </c>
      <c r="X140" s="394" cm="1">
        <f t="array" aca="1" ref="X140" ca="1">IF($Q140="Y",VLOOKUP($P140,INDIRECT($Q$3),X$5,0)*INDIRECT($P$2),VLOOKUP($P140,INDIRECT($Q$3),X$5,0))*$Q$4</f>
        <v>38.671892594329691</v>
      </c>
      <c r="Y140" s="394" cm="1">
        <f t="array" aca="1" ref="Y140" ca="1">IF($Q140="Y",VLOOKUP($P140,INDIRECT($Q$3),Y$5,0)*INDIRECT($P$2),VLOOKUP($P140,INDIRECT($Q$3),Y$5,0))*$Q$4</f>
        <v>41.016294540091756</v>
      </c>
      <c r="Z140" s="394" cm="1">
        <f t="array" aca="1" ref="Z140" ca="1">IF($Q140="Y",VLOOKUP($P140,INDIRECT($Q$3),Z$5,0)*INDIRECT($P$2),VLOOKUP($P140,INDIRECT($Q$3),Z$5,0))*$Q$4</f>
        <v>43.360696485853815</v>
      </c>
      <c r="AA140" s="406" t="str">
        <f t="shared" si="29"/>
        <v>53032C</v>
      </c>
      <c r="AB140" s="406" t="str">
        <f t="shared" si="36"/>
        <v>Y</v>
      </c>
      <c r="AC140" s="412" t="str">
        <f t="shared" si="34"/>
        <v>Healthy Homes Inspector I</v>
      </c>
      <c r="AD140" s="406">
        <f t="shared" ref="AD140:AD204" si="39">C140</f>
        <v>61</v>
      </c>
      <c r="AE140" s="398" t="str">
        <f t="shared" si="31"/>
        <v>N</v>
      </c>
      <c r="AF140" s="403">
        <f t="shared" ca="1" si="38"/>
        <v>31.483000000000001</v>
      </c>
      <c r="AG140" s="403">
        <f t="shared" ca="1" si="38"/>
        <v>33.145000000000003</v>
      </c>
      <c r="AH140" s="403">
        <f t="shared" ca="1" si="38"/>
        <v>34.912999999999997</v>
      </c>
      <c r="AI140" s="403">
        <f t="shared" ca="1" si="38"/>
        <v>36.726999999999997</v>
      </c>
      <c r="AJ140" s="403">
        <f t="shared" ca="1" si="38"/>
        <v>38.671999999999997</v>
      </c>
      <c r="AK140" s="403">
        <f t="shared" ca="1" si="38"/>
        <v>41.015999999999998</v>
      </c>
      <c r="AL140" s="403">
        <f t="shared" ca="1" si="38"/>
        <v>43.360999999999997</v>
      </c>
    </row>
    <row r="141" spans="1:38" ht="15" customHeight="1">
      <c r="A141" s="259" t="s">
        <v>91</v>
      </c>
      <c r="B141" s="262" t="s">
        <v>809</v>
      </c>
      <c r="C141" s="259">
        <v>118</v>
      </c>
      <c r="D141" s="266" t="s">
        <v>807</v>
      </c>
      <c r="E141" s="265">
        <v>401</v>
      </c>
      <c r="F141" s="262">
        <v>8</v>
      </c>
      <c r="G141" s="285">
        <f t="shared" ca="1" si="27"/>
        <v>35.348228705302013</v>
      </c>
      <c r="H141" s="285">
        <f t="shared" ca="1" si="27"/>
        <v>37.288070524495403</v>
      </c>
      <c r="I141" s="285">
        <f t="shared" ca="1" si="27"/>
        <v>39.226721526120251</v>
      </c>
      <c r="J141" s="285">
        <f t="shared" ca="1" si="27"/>
        <v>41.301125730561566</v>
      </c>
      <c r="K141" s="285">
        <f t="shared" ca="1" si="35"/>
        <v>43.483894333742349</v>
      </c>
      <c r="L141" s="285">
        <f t="shared" ca="1" si="35"/>
        <v>46.184668579249191</v>
      </c>
      <c r="M141" s="285">
        <f t="shared" ca="1" si="35"/>
        <v>48.885442824756026</v>
      </c>
      <c r="N141" s="285"/>
      <c r="P141" s="409" t="str">
        <f t="shared" si="28"/>
        <v>59432C</v>
      </c>
      <c r="Q141" s="397" t="s">
        <v>826</v>
      </c>
      <c r="R141" s="409" t="str">
        <f t="shared" si="33"/>
        <v>Healthy Homes Inspector II</v>
      </c>
      <c r="S141" s="397">
        <f t="shared" si="37"/>
        <v>118</v>
      </c>
      <c r="T141" s="394" cm="1">
        <f t="array" aca="1" ref="T141" ca="1">IF($Q141="Y",VLOOKUP($P141,INDIRECT($Q$3),T$5,0)*INDIRECT($P$2),VLOOKUP($P141,INDIRECT($Q$3),T$5,0))*$Q$4</f>
        <v>35.348228705302013</v>
      </c>
      <c r="U141" s="394" cm="1">
        <f t="array" aca="1" ref="U141" ca="1">IF($Q141="Y",VLOOKUP($P141,INDIRECT($Q$3),U$5,0)*INDIRECT($P$2),VLOOKUP($P141,INDIRECT($Q$3),U$5,0))*$Q$4</f>
        <v>37.288070524495403</v>
      </c>
      <c r="V141" s="394" cm="1">
        <f t="array" aca="1" ref="V141" ca="1">IF($Q141="Y",VLOOKUP($P141,INDIRECT($Q$3),V$5,0)*INDIRECT($P$2),VLOOKUP($P141,INDIRECT($Q$3),V$5,0))*$Q$4</f>
        <v>39.226721526120251</v>
      </c>
      <c r="W141" s="394" cm="1">
        <f t="array" aca="1" ref="W141" ca="1">IF($Q141="Y",VLOOKUP($P141,INDIRECT($Q$3),W$5,0)*INDIRECT($P$2),VLOOKUP($P141,INDIRECT($Q$3),W$5,0))*$Q$4</f>
        <v>41.301125730561566</v>
      </c>
      <c r="X141" s="394" cm="1">
        <f t="array" aca="1" ref="X141" ca="1">IF($Q141="Y",VLOOKUP($P141,INDIRECT($Q$3),X$5,0)*INDIRECT($P$2),VLOOKUP($P141,INDIRECT($Q$3),X$5,0))*$Q$4</f>
        <v>43.483894333742349</v>
      </c>
      <c r="Y141" s="394" cm="1">
        <f t="array" aca="1" ref="Y141" ca="1">IF($Q141="Y",VLOOKUP($P141,INDIRECT($Q$3),Y$5,0)*INDIRECT($P$2),VLOOKUP($P141,INDIRECT($Q$3),Y$5,0))*$Q$4</f>
        <v>46.184668579249191</v>
      </c>
      <c r="Z141" s="394" cm="1">
        <f t="array" aca="1" ref="Z141" ca="1">IF($Q141="Y",VLOOKUP($P141,INDIRECT($Q$3),Z$5,0)*INDIRECT($P$2),VLOOKUP($P141,INDIRECT($Q$3),Z$5,0))*$Q$4</f>
        <v>48.885442824756026</v>
      </c>
      <c r="AA141" s="406" t="str">
        <f t="shared" si="29"/>
        <v>59432C</v>
      </c>
      <c r="AB141" s="406" t="str">
        <f t="shared" si="36"/>
        <v>Y</v>
      </c>
      <c r="AC141" s="412" t="str">
        <f t="shared" si="34"/>
        <v>Healthy Homes Inspector II</v>
      </c>
      <c r="AD141" s="406">
        <f t="shared" si="39"/>
        <v>118</v>
      </c>
      <c r="AE141" s="398" t="str">
        <f t="shared" si="31"/>
        <v>N</v>
      </c>
      <c r="AF141" s="403">
        <f t="shared" ca="1" si="38"/>
        <v>35.347999999999999</v>
      </c>
      <c r="AG141" s="403">
        <f t="shared" ca="1" si="38"/>
        <v>37.287999999999997</v>
      </c>
      <c r="AH141" s="403">
        <f t="shared" ca="1" si="38"/>
        <v>39.226999999999997</v>
      </c>
      <c r="AI141" s="403">
        <f t="shared" ca="1" si="38"/>
        <v>41.301000000000002</v>
      </c>
      <c r="AJ141" s="403">
        <f t="shared" ca="1" si="38"/>
        <v>43.484000000000002</v>
      </c>
      <c r="AK141" s="403">
        <f t="shared" ca="1" si="38"/>
        <v>46.185000000000002</v>
      </c>
      <c r="AL141" s="403">
        <f t="shared" ca="1" si="38"/>
        <v>48.884999999999998</v>
      </c>
    </row>
    <row r="142" spans="1:38" ht="15" customHeight="1">
      <c r="A142" s="259" t="s">
        <v>16</v>
      </c>
      <c r="B142" s="262" t="s">
        <v>484</v>
      </c>
      <c r="C142" s="259">
        <v>40</v>
      </c>
      <c r="D142" s="266" t="s">
        <v>483</v>
      </c>
      <c r="E142" s="265">
        <v>410</v>
      </c>
      <c r="F142" s="262">
        <v>9</v>
      </c>
      <c r="G142" s="285">
        <f t="shared" ca="1" si="27"/>
        <v>75706.681317320807</v>
      </c>
      <c r="H142" s="285">
        <f t="shared" ca="1" si="27"/>
        <v>79735.706417470064</v>
      </c>
      <c r="I142" s="285">
        <f t="shared" ca="1" si="27"/>
        <v>84187.129310376928</v>
      </c>
      <c r="J142" s="285">
        <f t="shared" ca="1" si="27"/>
        <v>88778.268396272804</v>
      </c>
      <c r="K142" s="285">
        <f t="shared" ca="1" si="35"/>
        <v>93457.136254510653</v>
      </c>
      <c r="L142" s="285">
        <f t="shared" ca="1" si="35"/>
        <v>99048.229691734217</v>
      </c>
      <c r="M142" s="285">
        <f t="shared" ca="1" si="35"/>
        <v>104639.3231289579</v>
      </c>
      <c r="N142" s="285"/>
      <c r="P142" s="409" t="str">
        <f t="shared" si="28"/>
        <v>05407C</v>
      </c>
      <c r="Q142" s="397" t="s">
        <v>826</v>
      </c>
      <c r="R142" s="409" t="str">
        <f t="shared" si="33"/>
        <v>Homeowner Navigation Program Coordinator</v>
      </c>
      <c r="S142" s="397">
        <f t="shared" si="37"/>
        <v>40</v>
      </c>
      <c r="T142" s="394" cm="1">
        <f t="array" aca="1" ref="T142" ca="1">IF($Q142="Y",VLOOKUP($P142,INDIRECT($Q$3),T$5,0)*INDIRECT($P$2),VLOOKUP($P142,INDIRECT($Q$3),T$5,0))*$Q$4</f>
        <v>75706.681317320807</v>
      </c>
      <c r="U142" s="394" cm="1">
        <f t="array" aca="1" ref="U142" ca="1">IF($Q142="Y",VLOOKUP($P142,INDIRECT($Q$3),U$5,0)*INDIRECT($P$2),VLOOKUP($P142,INDIRECT($Q$3),U$5,0))*$Q$4</f>
        <v>79735.706417470064</v>
      </c>
      <c r="V142" s="394" cm="1">
        <f t="array" aca="1" ref="V142" ca="1">IF($Q142="Y",VLOOKUP($P142,INDIRECT($Q$3),V$5,0)*INDIRECT($P$2),VLOOKUP($P142,INDIRECT($Q$3),V$5,0))*$Q$4</f>
        <v>84187.129310376928</v>
      </c>
      <c r="W142" s="394" cm="1">
        <f t="array" aca="1" ref="W142" ca="1">IF($Q142="Y",VLOOKUP($P142,INDIRECT($Q$3),W$5,0)*INDIRECT($P$2),VLOOKUP($P142,INDIRECT($Q$3),W$5,0))*$Q$4</f>
        <v>88778.268396272804</v>
      </c>
      <c r="X142" s="394" cm="1">
        <f t="array" aca="1" ref="X142" ca="1">IF($Q142="Y",VLOOKUP($P142,INDIRECT($Q$3),X$5,0)*INDIRECT($P$2),VLOOKUP($P142,INDIRECT($Q$3),X$5,0))*$Q$4</f>
        <v>93457.136254510653</v>
      </c>
      <c r="Y142" s="394" cm="1">
        <f t="array" aca="1" ref="Y142" ca="1">IF($Q142="Y",VLOOKUP($P142,INDIRECT($Q$3),Y$5,0)*INDIRECT($P$2),VLOOKUP($P142,INDIRECT($Q$3),Y$5,0))*$Q$4</f>
        <v>99048.229691734217</v>
      </c>
      <c r="Z142" s="394" cm="1">
        <f t="array" aca="1" ref="Z142" ca="1">IF($Q142="Y",VLOOKUP($P142,INDIRECT($Q$3),Z$5,0)*INDIRECT($P$2),VLOOKUP($P142,INDIRECT($Q$3),Z$5,0))*$Q$4</f>
        <v>104639.3231289579</v>
      </c>
      <c r="AA142" s="406" t="str">
        <f t="shared" si="29"/>
        <v>05407C</v>
      </c>
      <c r="AB142" s="406" t="str">
        <f t="shared" si="36"/>
        <v>Y</v>
      </c>
      <c r="AC142" s="412" t="str">
        <f t="shared" si="34"/>
        <v>Homeowner Navigation Program Coordinator</v>
      </c>
      <c r="AD142" s="406">
        <f t="shared" si="39"/>
        <v>40</v>
      </c>
      <c r="AE142" s="398" t="str">
        <f t="shared" si="31"/>
        <v>E</v>
      </c>
      <c r="AF142" s="403">
        <f t="shared" ca="1" si="38"/>
        <v>36.397999999999996</v>
      </c>
      <c r="AG142" s="403">
        <f t="shared" ca="1" si="38"/>
        <v>38.335000000000001</v>
      </c>
      <c r="AH142" s="403">
        <f t="shared" ca="1" si="38"/>
        <v>40.474999999999994</v>
      </c>
      <c r="AI142" s="403">
        <f t="shared" ca="1" si="38"/>
        <v>42.681999999999995</v>
      </c>
      <c r="AJ142" s="403">
        <f t="shared" ca="1" si="38"/>
        <v>44.931999999999995</v>
      </c>
      <c r="AK142" s="403">
        <f t="shared" ca="1" si="38"/>
        <v>47.62</v>
      </c>
      <c r="AL142" s="403">
        <f t="shared" ca="1" si="38"/>
        <v>50.308</v>
      </c>
    </row>
    <row r="143" spans="1:38" ht="15" customHeight="1">
      <c r="A143" s="259" t="s">
        <v>16</v>
      </c>
      <c r="B143" s="262" t="s">
        <v>673</v>
      </c>
      <c r="C143" s="259">
        <v>29</v>
      </c>
      <c r="D143" s="266" t="s">
        <v>672</v>
      </c>
      <c r="E143" s="265">
        <v>383</v>
      </c>
      <c r="F143" s="262">
        <v>8</v>
      </c>
      <c r="G143" s="285">
        <f t="shared" ca="1" si="27"/>
        <v>70186.267087358239</v>
      </c>
      <c r="H143" s="285">
        <f t="shared" ca="1" si="27"/>
        <v>74036.585429033134</v>
      </c>
      <c r="I143" s="285">
        <f t="shared" ca="1" si="27"/>
        <v>77883.65455691758</v>
      </c>
      <c r="J143" s="285">
        <f t="shared" ca="1" si="27"/>
        <v>81961.41786392346</v>
      </c>
      <c r="K143" s="285">
        <f t="shared" ca="1" si="35"/>
        <v>86318.613556907498</v>
      </c>
      <c r="L143" s="285">
        <f t="shared" ca="1" si="35"/>
        <v>91726.828053121266</v>
      </c>
      <c r="M143" s="285">
        <f t="shared" ca="1" si="35"/>
        <v>97135.042549335034</v>
      </c>
      <c r="N143" s="285"/>
      <c r="P143" s="409" t="str">
        <f t="shared" si="28"/>
        <v>52983C</v>
      </c>
      <c r="Q143" s="397" t="s">
        <v>826</v>
      </c>
      <c r="R143" s="409" t="str">
        <f t="shared" si="33"/>
        <v>Homless Response Coordinator</v>
      </c>
      <c r="S143" s="397">
        <f t="shared" si="37"/>
        <v>29</v>
      </c>
      <c r="T143" s="394" cm="1">
        <f t="array" aca="1" ref="T143" ca="1">IF($Q143="Y",VLOOKUP($P143,INDIRECT($Q$3),T$5,0)*INDIRECT($P$2),VLOOKUP($P143,INDIRECT($Q$3),T$5,0))*$Q$4</f>
        <v>70186.267087358239</v>
      </c>
      <c r="U143" s="394" cm="1">
        <f t="array" aca="1" ref="U143" ca="1">IF($Q143="Y",VLOOKUP($P143,INDIRECT($Q$3),U$5,0)*INDIRECT($P$2),VLOOKUP($P143,INDIRECT($Q$3),U$5,0))*$Q$4</f>
        <v>74036.585429033134</v>
      </c>
      <c r="V143" s="394" cm="1">
        <f t="array" aca="1" ref="V143" ca="1">IF($Q143="Y",VLOOKUP($P143,INDIRECT($Q$3),V$5,0)*INDIRECT($P$2),VLOOKUP($P143,INDIRECT($Q$3),V$5,0))*$Q$4</f>
        <v>77883.65455691758</v>
      </c>
      <c r="W143" s="394" cm="1">
        <f t="array" aca="1" ref="W143" ca="1">IF($Q143="Y",VLOOKUP($P143,INDIRECT($Q$3),W$5,0)*INDIRECT($P$2),VLOOKUP($P143,INDIRECT($Q$3),W$5,0))*$Q$4</f>
        <v>81961.41786392346</v>
      </c>
      <c r="X143" s="394" cm="1">
        <f t="array" aca="1" ref="X143" ca="1">IF($Q143="Y",VLOOKUP($P143,INDIRECT($Q$3),X$5,0)*INDIRECT($P$2),VLOOKUP($P143,INDIRECT($Q$3),X$5,0))*$Q$4</f>
        <v>86318.613556907498</v>
      </c>
      <c r="Y143" s="394" cm="1">
        <f t="array" aca="1" ref="Y143" ca="1">IF($Q143="Y",VLOOKUP($P143,INDIRECT($Q$3),Y$5,0)*INDIRECT($P$2),VLOOKUP($P143,INDIRECT($Q$3),Y$5,0))*$Q$4</f>
        <v>91726.828053121266</v>
      </c>
      <c r="Z143" s="394" cm="1">
        <f t="array" aca="1" ref="Z143" ca="1">IF($Q143="Y",VLOOKUP($P143,INDIRECT($Q$3),Z$5,0)*INDIRECT($P$2),VLOOKUP($P143,INDIRECT($Q$3),Z$5,0))*$Q$4</f>
        <v>97135.042549335034</v>
      </c>
      <c r="AA143" s="406" t="str">
        <f t="shared" si="29"/>
        <v>52983C</v>
      </c>
      <c r="AB143" s="406" t="str">
        <f t="shared" si="36"/>
        <v>Y</v>
      </c>
      <c r="AC143" s="412" t="str">
        <f t="shared" si="34"/>
        <v>Homless Response Coordinator</v>
      </c>
      <c r="AD143" s="406">
        <f t="shared" si="39"/>
        <v>29</v>
      </c>
      <c r="AE143" s="398" t="str">
        <f t="shared" si="31"/>
        <v>E</v>
      </c>
      <c r="AF143" s="403">
        <f t="shared" ca="1" si="38"/>
        <v>33.744</v>
      </c>
      <c r="AG143" s="403">
        <f t="shared" ca="1" si="38"/>
        <v>35.594999999999999</v>
      </c>
      <c r="AH143" s="403">
        <f t="shared" ca="1" si="38"/>
        <v>37.445</v>
      </c>
      <c r="AI143" s="403">
        <f t="shared" ca="1" si="38"/>
        <v>39.405000000000001</v>
      </c>
      <c r="AJ143" s="403">
        <f t="shared" ca="1" si="38"/>
        <v>41.5</v>
      </c>
      <c r="AK143" s="403">
        <f t="shared" ca="1" si="38"/>
        <v>44.099999999999994</v>
      </c>
      <c r="AL143" s="403">
        <f t="shared" ca="1" si="38"/>
        <v>46.699999999999996</v>
      </c>
    </row>
    <row r="144" spans="1:38" ht="15" customHeight="1">
      <c r="A144" s="259" t="s">
        <v>16</v>
      </c>
      <c r="B144" s="262" t="s">
        <v>475</v>
      </c>
      <c r="C144" s="259">
        <v>21</v>
      </c>
      <c r="D144" s="266" t="s">
        <v>678</v>
      </c>
      <c r="E144" s="265">
        <v>533</v>
      </c>
      <c r="F144" s="262">
        <v>11</v>
      </c>
      <c r="G144" s="285">
        <f t="shared" si="27"/>
        <v>103597.29652999999</v>
      </c>
      <c r="H144" s="285">
        <f t="shared" si="27"/>
        <v>107073.73039999997</v>
      </c>
      <c r="I144" s="285">
        <f t="shared" si="27"/>
        <v>111535.85715999999</v>
      </c>
      <c r="J144" s="285">
        <f t="shared" si="27"/>
        <v>116183.00420999998</v>
      </c>
      <c r="K144" s="285">
        <f t="shared" si="35"/>
        <v>121024.90946</v>
      </c>
      <c r="L144" s="285">
        <f t="shared" si="35"/>
        <v>126066.98285999999</v>
      </c>
      <c r="M144" s="285">
        <f t="shared" si="35"/>
        <v>131320.04430999997</v>
      </c>
      <c r="N144" s="285"/>
      <c r="P144" s="409" t="str">
        <f t="shared" si="28"/>
        <v>05402C</v>
      </c>
      <c r="Q144" s="397" t="s">
        <v>826</v>
      </c>
      <c r="R144" s="409" t="str">
        <f t="shared" si="33"/>
        <v xml:space="preserve">Housing &amp; Equitable Development Policy Coordinator </v>
      </c>
      <c r="S144" s="397">
        <f t="shared" si="37"/>
        <v>21</v>
      </c>
      <c r="T144" s="796">
        <v>103597.29652999999</v>
      </c>
      <c r="U144" s="796">
        <v>107073.73039999997</v>
      </c>
      <c r="V144" s="796">
        <v>111535.85715999999</v>
      </c>
      <c r="W144" s="796">
        <v>116183.00420999998</v>
      </c>
      <c r="X144" s="796">
        <v>121024.90946</v>
      </c>
      <c r="Y144" s="796">
        <v>126066.98285999999</v>
      </c>
      <c r="Z144" s="796">
        <v>131320.04430999997</v>
      </c>
      <c r="AA144" s="406" t="str">
        <f t="shared" si="29"/>
        <v>05402C</v>
      </c>
      <c r="AB144" s="406" t="str">
        <f t="shared" si="36"/>
        <v>Y</v>
      </c>
      <c r="AC144" s="412" t="str">
        <f t="shared" si="34"/>
        <v xml:space="preserve">Housing &amp; Equitable Development Policy Coordinator </v>
      </c>
      <c r="AD144" s="406">
        <f t="shared" si="39"/>
        <v>21</v>
      </c>
      <c r="AE144" s="398" t="str">
        <f t="shared" si="31"/>
        <v>E</v>
      </c>
      <c r="AF144" s="403">
        <f t="shared" si="38"/>
        <v>49.806999999999995</v>
      </c>
      <c r="AG144" s="403">
        <f t="shared" si="38"/>
        <v>51.477999999999994</v>
      </c>
      <c r="AH144" s="403">
        <f t="shared" si="38"/>
        <v>53.623999999999995</v>
      </c>
      <c r="AI144" s="403">
        <f t="shared" si="38"/>
        <v>55.857999999999997</v>
      </c>
      <c r="AJ144" s="403">
        <f t="shared" si="38"/>
        <v>58.186</v>
      </c>
      <c r="AK144" s="403">
        <f t="shared" si="38"/>
        <v>60.61</v>
      </c>
      <c r="AL144" s="403">
        <f t="shared" si="38"/>
        <v>63.134999999999998</v>
      </c>
    </row>
    <row r="145" spans="1:39" ht="15" customHeight="1">
      <c r="A145" s="377" t="s">
        <v>91</v>
      </c>
      <c r="B145" s="256" t="s">
        <v>477</v>
      </c>
      <c r="C145" s="256">
        <v>61</v>
      </c>
      <c r="D145" s="379" t="s">
        <v>468</v>
      </c>
      <c r="E145" s="277">
        <v>345</v>
      </c>
      <c r="F145" s="278">
        <v>7</v>
      </c>
      <c r="G145" s="380">
        <f t="shared" ca="1" si="27"/>
        <v>31.483007082974655</v>
      </c>
      <c r="H145" s="380">
        <f t="shared" ca="1" si="27"/>
        <v>33.145104906547395</v>
      </c>
      <c r="I145" s="380">
        <f t="shared" ca="1" si="27"/>
        <v>34.913427027115389</v>
      </c>
      <c r="J145" s="380">
        <f t="shared" ca="1" si="27"/>
        <v>36.72705068610783</v>
      </c>
      <c r="K145" s="380">
        <f t="shared" ca="1" si="35"/>
        <v>38.671892594329691</v>
      </c>
      <c r="L145" s="380">
        <f t="shared" ca="1" si="35"/>
        <v>41.016294540091756</v>
      </c>
      <c r="M145" s="380">
        <f t="shared" ca="1" si="35"/>
        <v>43.360696485853815</v>
      </c>
      <c r="N145" s="380" t="s">
        <v>633</v>
      </c>
      <c r="O145" s="441"/>
      <c r="P145" s="451" t="str">
        <f t="shared" si="28"/>
        <v>05413C</v>
      </c>
      <c r="Q145" s="452" t="s">
        <v>826</v>
      </c>
      <c r="R145" s="451" t="str">
        <f t="shared" si="33"/>
        <v>HR Business Applications Analyst</v>
      </c>
      <c r="S145" s="452">
        <f t="shared" si="37"/>
        <v>61</v>
      </c>
      <c r="T145" s="394" cm="1">
        <f t="array" aca="1" ref="T145" ca="1">IF($Q145="Y",VLOOKUP($P145,INDIRECT($Q$3),T$5,0)*INDIRECT($P$2),VLOOKUP($P145,INDIRECT($Q$3),T$5,0))*$Q$4</f>
        <v>31.483007082974655</v>
      </c>
      <c r="U145" s="394" cm="1">
        <f t="array" aca="1" ref="U145" ca="1">IF($Q145="Y",VLOOKUP($P145,INDIRECT($Q$3),U$5,0)*INDIRECT($P$2),VLOOKUP($P145,INDIRECT($Q$3),U$5,0))*$Q$4</f>
        <v>33.145104906547395</v>
      </c>
      <c r="V145" s="394" cm="1">
        <f t="array" aca="1" ref="V145" ca="1">IF($Q145="Y",VLOOKUP($P145,INDIRECT($Q$3),V$5,0)*INDIRECT($P$2),VLOOKUP($P145,INDIRECT($Q$3),V$5,0))*$Q$4</f>
        <v>34.913427027115389</v>
      </c>
      <c r="W145" s="394" cm="1">
        <f t="array" aca="1" ref="W145" ca="1">IF($Q145="Y",VLOOKUP($P145,INDIRECT($Q$3),W$5,0)*INDIRECT($P$2),VLOOKUP($P145,INDIRECT($Q$3),W$5,0))*$Q$4</f>
        <v>36.72705068610783</v>
      </c>
      <c r="X145" s="394" cm="1">
        <f t="array" aca="1" ref="X145" ca="1">IF($Q145="Y",VLOOKUP($P145,INDIRECT($Q$3),X$5,0)*INDIRECT($P$2),VLOOKUP($P145,INDIRECT($Q$3),X$5,0))*$Q$4</f>
        <v>38.671892594329691</v>
      </c>
      <c r="Y145" s="394" cm="1">
        <f t="array" aca="1" ref="Y145" ca="1">IF($Q145="Y",VLOOKUP($P145,INDIRECT($Q$3),Y$5,0)*INDIRECT($P$2),VLOOKUP($P145,INDIRECT($Q$3),Y$5,0))*$Q$4</f>
        <v>41.016294540091756</v>
      </c>
      <c r="Z145" s="394" cm="1">
        <f t="array" aca="1" ref="Z145" ca="1">IF($Q145="Y",VLOOKUP($P145,INDIRECT($Q$3),Z$5,0)*INDIRECT($P$2),VLOOKUP($P145,INDIRECT($Q$3),Z$5,0))*$Q$4</f>
        <v>43.360696485853815</v>
      </c>
      <c r="AA145" s="452" t="str">
        <f t="shared" si="29"/>
        <v>05413C</v>
      </c>
      <c r="AB145" s="452" t="str">
        <f t="shared" si="36"/>
        <v>Y</v>
      </c>
      <c r="AC145" s="454" t="str">
        <f t="shared" si="34"/>
        <v>HR Business Applications Analyst</v>
      </c>
      <c r="AD145" s="452">
        <f t="shared" si="39"/>
        <v>61</v>
      </c>
      <c r="AE145" s="455" t="str">
        <f t="shared" si="31"/>
        <v>N</v>
      </c>
      <c r="AF145" s="453">
        <f t="shared" ca="1" si="38"/>
        <v>31.483000000000001</v>
      </c>
      <c r="AG145" s="453">
        <f t="shared" ca="1" si="38"/>
        <v>33.145000000000003</v>
      </c>
      <c r="AH145" s="453">
        <f t="shared" ca="1" si="38"/>
        <v>34.912999999999997</v>
      </c>
      <c r="AI145" s="453">
        <f t="shared" ca="1" si="38"/>
        <v>36.726999999999997</v>
      </c>
      <c r="AJ145" s="453">
        <f t="shared" ca="1" si="38"/>
        <v>38.671999999999997</v>
      </c>
      <c r="AK145" s="453">
        <f t="shared" ca="1" si="38"/>
        <v>41.015999999999998</v>
      </c>
      <c r="AL145" s="453">
        <f t="shared" ca="1" si="38"/>
        <v>43.360999999999997</v>
      </c>
      <c r="AM145"/>
    </row>
    <row r="146" spans="1:39" ht="15" customHeight="1">
      <c r="A146" s="272" t="s">
        <v>16</v>
      </c>
      <c r="B146" s="259" t="s">
        <v>1074</v>
      </c>
      <c r="C146" s="259" t="s">
        <v>235</v>
      </c>
      <c r="D146" s="273" t="s">
        <v>1075</v>
      </c>
      <c r="E146" s="265">
        <v>455</v>
      </c>
      <c r="F146" s="262">
        <v>10</v>
      </c>
      <c r="G146" s="285">
        <f t="shared" ca="1" si="27"/>
        <v>85762.997998741732</v>
      </c>
      <c r="H146" s="285">
        <f t="shared" ca="1" si="27"/>
        <v>90074.704698659552</v>
      </c>
      <c r="I146" s="285">
        <f t="shared" ca="1" si="27"/>
        <v>94942.45852</v>
      </c>
      <c r="J146" s="285">
        <f t="shared" ca="1" si="27"/>
        <v>99812.598428617086</v>
      </c>
      <c r="K146" s="285">
        <f t="shared" ca="1" si="35"/>
        <v>104910.61486582208</v>
      </c>
      <c r="L146" s="285">
        <f t="shared" ca="1" si="35"/>
        <v>111295.0748</v>
      </c>
      <c r="M146" s="285">
        <f t="shared" ca="1" si="35"/>
        <v>117677.73235787662</v>
      </c>
      <c r="N146" s="285"/>
      <c r="P146" s="409" t="str">
        <f t="shared" si="28"/>
        <v>53100C</v>
      </c>
      <c r="Q146" s="397" t="s">
        <v>826</v>
      </c>
      <c r="R146" s="409" t="str">
        <f t="shared" si="33"/>
        <v>Industrial Outreach Specialist</v>
      </c>
      <c r="S146" s="397" t="s">
        <v>235</v>
      </c>
      <c r="T146" s="394" cm="1">
        <f t="array" aca="1" ref="T146" ca="1">IF($Q146="Y",VLOOKUP($P146,INDIRECT($Q$3),T$5,0)*INDIRECT($P$2),VLOOKUP($P146,INDIRECT($Q$3),T$5,0))*$Q$4</f>
        <v>85762.997998741732</v>
      </c>
      <c r="U146" s="394" cm="1">
        <f t="array" aca="1" ref="U146" ca="1">IF($Q146="Y",VLOOKUP($P146,INDIRECT($Q$3),U$5,0)*INDIRECT($P$2),VLOOKUP($P146,INDIRECT($Q$3),U$5,0))*$Q$4</f>
        <v>90074.704698659552</v>
      </c>
      <c r="V146" s="394" cm="1">
        <f t="array" aca="1" ref="V146" ca="1">IF($Q146="Y",VLOOKUP($P146,INDIRECT($Q$3),V$5,0)*INDIRECT($P$2),VLOOKUP($P146,INDIRECT($Q$3),V$5,0))*$Q$4</f>
        <v>94942.45852</v>
      </c>
      <c r="W146" s="394" cm="1">
        <f t="array" aca="1" ref="W146" ca="1">IF($Q146="Y",VLOOKUP($P146,INDIRECT($Q$3),W$5,0)*INDIRECT($P$2),VLOOKUP($P146,INDIRECT($Q$3),W$5,0))*$Q$4</f>
        <v>99812.598428617086</v>
      </c>
      <c r="X146" s="394" cm="1">
        <f t="array" aca="1" ref="X146" ca="1">IF($Q146="Y",VLOOKUP($P146,INDIRECT($Q$3),X$5,0)*INDIRECT($P$2),VLOOKUP($P146,INDIRECT($Q$3),X$5,0))*$Q$4</f>
        <v>104910.61486582208</v>
      </c>
      <c r="Y146" s="394" cm="1">
        <f t="array" aca="1" ref="Y146" ca="1">IF($Q146="Y",VLOOKUP($P146,INDIRECT($Q$3),Y$5,0)*INDIRECT($P$2),VLOOKUP($P146,INDIRECT($Q$3),Y$5,0))*$Q$4</f>
        <v>111295.0748</v>
      </c>
      <c r="Z146" s="394" cm="1">
        <f t="array" aca="1" ref="Z146" ca="1">IF($Q146="Y",VLOOKUP($P146,INDIRECT($Q$3),Z$5,0)*INDIRECT($P$2),VLOOKUP($P146,INDIRECT($Q$3),Z$5,0))*$Q$4</f>
        <v>117677.73235787662</v>
      </c>
      <c r="AA146" s="406" t="str">
        <f t="shared" si="29"/>
        <v>53100C</v>
      </c>
      <c r="AB146" s="406" t="str">
        <f t="shared" si="36"/>
        <v>Y</v>
      </c>
      <c r="AC146" s="412" t="str">
        <f t="shared" si="34"/>
        <v>Industrial Outreach Specialist</v>
      </c>
      <c r="AD146" s="406" t="str">
        <f t="shared" si="39"/>
        <v>51</v>
      </c>
      <c r="AE146" s="398" t="str">
        <f t="shared" si="31"/>
        <v>E</v>
      </c>
      <c r="AF146" s="403">
        <f t="shared" ca="1" si="38"/>
        <v>41.232999999999997</v>
      </c>
      <c r="AG146" s="403">
        <f t="shared" ca="1" si="38"/>
        <v>43.305999999999997</v>
      </c>
      <c r="AH146" s="403">
        <f t="shared" ca="1" si="38"/>
        <v>45.646000000000001</v>
      </c>
      <c r="AI146" s="403">
        <f t="shared" ca="1" si="38"/>
        <v>47.986999999999995</v>
      </c>
      <c r="AJ146" s="403">
        <f t="shared" ca="1" si="38"/>
        <v>50.437999999999995</v>
      </c>
      <c r="AK146" s="403">
        <f t="shared" ca="1" si="38"/>
        <v>53.507999999999996</v>
      </c>
      <c r="AL146" s="403">
        <f t="shared" ca="1" si="38"/>
        <v>56.576000000000001</v>
      </c>
    </row>
    <row r="147" spans="1:39" ht="15" customHeight="1">
      <c r="A147" s="259" t="s">
        <v>16</v>
      </c>
      <c r="B147" s="259" t="s">
        <v>419</v>
      </c>
      <c r="C147" s="259" t="s">
        <v>20</v>
      </c>
      <c r="D147" s="260" t="s">
        <v>500</v>
      </c>
      <c r="E147" s="265">
        <v>385</v>
      </c>
      <c r="F147" s="262">
        <v>8</v>
      </c>
      <c r="G147" s="285">
        <f t="shared" ca="1" si="27"/>
        <v>70927.087831579236</v>
      </c>
      <c r="H147" s="285">
        <f t="shared" ca="1" si="27"/>
        <v>74777.40617325413</v>
      </c>
      <c r="I147" s="285">
        <f t="shared" ca="1" si="27"/>
        <v>78673.213507995213</v>
      </c>
      <c r="J147" s="285">
        <f t="shared" ca="1" si="27"/>
        <v>82887.443794199731</v>
      </c>
      <c r="K147" s="285">
        <f t="shared" ca="1" si="35"/>
        <v>87247.888700974174</v>
      </c>
      <c r="L147" s="285">
        <f t="shared" ca="1" si="35"/>
        <v>92658.704919026495</v>
      </c>
      <c r="M147" s="285">
        <f t="shared" ca="1" si="35"/>
        <v>98069.521137078846</v>
      </c>
      <c r="N147" s="285"/>
      <c r="P147" s="409" t="str">
        <f t="shared" si="28"/>
        <v>05464C</v>
      </c>
      <c r="Q147" s="397" t="s">
        <v>826</v>
      </c>
      <c r="R147" s="409" t="str">
        <f t="shared" si="33"/>
        <v>Innovation Team Planner Analyst</v>
      </c>
      <c r="S147" s="397" t="str">
        <f t="shared" ref="S147:S191" si="40">C147</f>
        <v>33B</v>
      </c>
      <c r="T147" s="394" cm="1">
        <f t="array" aca="1" ref="T147" ca="1">IF($Q147="Y",VLOOKUP($P147,INDIRECT($Q$3),T$5,0)*INDIRECT($P$2),VLOOKUP($P147,INDIRECT($Q$3),T$5,0))*$Q$4</f>
        <v>70927.087831579236</v>
      </c>
      <c r="U147" s="394" cm="1">
        <f t="array" aca="1" ref="U147" ca="1">IF($Q147="Y",VLOOKUP($P147,INDIRECT($Q$3),U$5,0)*INDIRECT($P$2),VLOOKUP($P147,INDIRECT($Q$3),U$5,0))*$Q$4</f>
        <v>74777.40617325413</v>
      </c>
      <c r="V147" s="394" cm="1">
        <f t="array" aca="1" ref="V147" ca="1">IF($Q147="Y",VLOOKUP($P147,INDIRECT($Q$3),V$5,0)*INDIRECT($P$2),VLOOKUP($P147,INDIRECT($Q$3),V$5,0))*$Q$4</f>
        <v>78673.213507995213</v>
      </c>
      <c r="W147" s="394" cm="1">
        <f t="array" aca="1" ref="W147" ca="1">IF($Q147="Y",VLOOKUP($P147,INDIRECT($Q$3),W$5,0)*INDIRECT($P$2),VLOOKUP($P147,INDIRECT($Q$3),W$5,0))*$Q$4</f>
        <v>82887.443794199731</v>
      </c>
      <c r="X147" s="394" cm="1">
        <f t="array" aca="1" ref="X147" ca="1">IF($Q147="Y",VLOOKUP($P147,INDIRECT($Q$3),X$5,0)*INDIRECT($P$2),VLOOKUP($P147,INDIRECT($Q$3),X$5,0))*$Q$4</f>
        <v>87247.888700974174</v>
      </c>
      <c r="Y147" s="394" cm="1">
        <f t="array" aca="1" ref="Y147" ca="1">IF($Q147="Y",VLOOKUP($P147,INDIRECT($Q$3),Y$5,0)*INDIRECT($P$2),VLOOKUP($P147,INDIRECT($Q$3),Y$5,0))*$Q$4</f>
        <v>92658.704919026495</v>
      </c>
      <c r="Z147" s="394" cm="1">
        <f t="array" aca="1" ref="Z147" ca="1">IF($Q147="Y",VLOOKUP($P147,INDIRECT($Q$3),Z$5,0)*INDIRECT($P$2),VLOOKUP($P147,INDIRECT($Q$3),Z$5,0))*$Q$4</f>
        <v>98069.521137078846</v>
      </c>
      <c r="AA147" s="406" t="str">
        <f t="shared" si="29"/>
        <v>05464C</v>
      </c>
      <c r="AB147" s="406" t="str">
        <f t="shared" si="36"/>
        <v>Y</v>
      </c>
      <c r="AC147" s="412" t="str">
        <f t="shared" si="34"/>
        <v>Innovation Team Planner Analyst</v>
      </c>
      <c r="AD147" s="406" t="str">
        <f t="shared" si="39"/>
        <v>33B</v>
      </c>
      <c r="AE147" s="398" t="str">
        <f t="shared" si="31"/>
        <v>E</v>
      </c>
      <c r="AF147" s="403">
        <f t="shared" ca="1" si="38"/>
        <v>34.099999999999994</v>
      </c>
      <c r="AG147" s="403">
        <f t="shared" ca="1" si="38"/>
        <v>35.951000000000001</v>
      </c>
      <c r="AH147" s="403">
        <f t="shared" ca="1" si="38"/>
        <v>37.823999999999998</v>
      </c>
      <c r="AI147" s="403">
        <f t="shared" ca="1" si="38"/>
        <v>39.849999999999994</v>
      </c>
      <c r="AJ147" s="403">
        <f t="shared" ca="1" si="38"/>
        <v>41.946999999999996</v>
      </c>
      <c r="AK147" s="403">
        <f t="shared" ca="1" si="38"/>
        <v>44.547999999999995</v>
      </c>
      <c r="AL147" s="403">
        <f t="shared" ca="1" si="38"/>
        <v>47.149000000000001</v>
      </c>
    </row>
    <row r="148" spans="1:39" ht="15" customHeight="1">
      <c r="A148" s="259" t="s">
        <v>91</v>
      </c>
      <c r="B148" s="259" t="s">
        <v>973</v>
      </c>
      <c r="C148" s="259" t="s">
        <v>254</v>
      </c>
      <c r="D148" s="260" t="s">
        <v>974</v>
      </c>
      <c r="E148" s="265">
        <v>355</v>
      </c>
      <c r="F148" s="262">
        <v>7</v>
      </c>
      <c r="G148" s="285">
        <f t="shared" ca="1" si="27"/>
        <v>31.621338518781425</v>
      </c>
      <c r="H148" s="285">
        <f t="shared" ca="1" si="27"/>
        <v>33.451557232106218</v>
      </c>
      <c r="I148" s="285">
        <f t="shared" ca="1" si="27"/>
        <v>35.177684432908009</v>
      </c>
      <c r="J148" s="285">
        <f t="shared" ca="1" si="27"/>
        <v>37.143105683525086</v>
      </c>
      <c r="K148" s="285">
        <f t="shared" ca="1" si="35"/>
        <v>39.15084112587779</v>
      </c>
      <c r="L148" s="285">
        <f t="shared" ca="1" si="35"/>
        <v>41.53502696367164</v>
      </c>
      <c r="M148" s="285">
        <f t="shared" ca="1" si="35"/>
        <v>43.91921280146547</v>
      </c>
      <c r="N148" s="285"/>
      <c r="P148" s="409" t="str">
        <f t="shared" si="28"/>
        <v>59480C</v>
      </c>
      <c r="Q148" s="397" t="s">
        <v>826</v>
      </c>
      <c r="R148" s="409" t="str">
        <f t="shared" si="33"/>
        <v>Intake Coordinator</v>
      </c>
      <c r="S148" s="397" t="str">
        <f t="shared" si="40"/>
        <v>16</v>
      </c>
      <c r="T148" s="394" cm="1">
        <f t="array" aca="1" ref="T148" ca="1">IF($Q148="Y",VLOOKUP($P148,INDIRECT($Q$3),T$5,0)*INDIRECT($P$2),VLOOKUP($P148,INDIRECT($Q$3),T$5,0))*$Q$4</f>
        <v>31.621338518781425</v>
      </c>
      <c r="U148" s="394" cm="1">
        <f t="array" aca="1" ref="U148" ca="1">IF($Q148="Y",VLOOKUP($P148,INDIRECT($Q$3),U$5,0)*INDIRECT($P$2),VLOOKUP($P148,INDIRECT($Q$3),U$5,0))*$Q$4</f>
        <v>33.451557232106218</v>
      </c>
      <c r="V148" s="394" cm="1">
        <f t="array" aca="1" ref="V148" ca="1">IF($Q148="Y",VLOOKUP($P148,INDIRECT($Q$3),V$5,0)*INDIRECT($P$2),VLOOKUP($P148,INDIRECT($Q$3),V$5,0))*$Q$4</f>
        <v>35.177684432908009</v>
      </c>
      <c r="W148" s="394" cm="1">
        <f t="array" aca="1" ref="W148" ca="1">IF($Q148="Y",VLOOKUP($P148,INDIRECT($Q$3),W$5,0)*INDIRECT($P$2),VLOOKUP($P148,INDIRECT($Q$3),W$5,0))*$Q$4</f>
        <v>37.143105683525086</v>
      </c>
      <c r="X148" s="394" cm="1">
        <f t="array" aca="1" ref="X148" ca="1">IF($Q148="Y",VLOOKUP($P148,INDIRECT($Q$3),X$5,0)*INDIRECT($P$2),VLOOKUP($P148,INDIRECT($Q$3),X$5,0))*$Q$4</f>
        <v>39.15084112587779</v>
      </c>
      <c r="Y148" s="394" cm="1">
        <f t="array" aca="1" ref="Y148" ca="1">IF($Q148="Y",VLOOKUP($P148,INDIRECT($Q$3),Y$5,0)*INDIRECT($P$2),VLOOKUP($P148,INDIRECT($Q$3),Y$5,0))*$Q$4</f>
        <v>41.53502696367164</v>
      </c>
      <c r="Z148" s="394" cm="1">
        <f t="array" aca="1" ref="Z148" ca="1">IF($Q148="Y",VLOOKUP($P148,INDIRECT($Q$3),Z$5,0)*INDIRECT($P$2),VLOOKUP($P148,INDIRECT($Q$3),Z$5,0))*$Q$4</f>
        <v>43.91921280146547</v>
      </c>
      <c r="AA148" s="406" t="str">
        <f t="shared" si="29"/>
        <v>59480C</v>
      </c>
      <c r="AB148" s="406" t="str">
        <f t="shared" si="36"/>
        <v>Y</v>
      </c>
      <c r="AC148" s="412" t="str">
        <f t="shared" si="34"/>
        <v>Intake Coordinator</v>
      </c>
      <c r="AD148" s="406" t="str">
        <f t="shared" si="39"/>
        <v>16</v>
      </c>
      <c r="AE148" s="398" t="str">
        <f t="shared" si="31"/>
        <v>N</v>
      </c>
      <c r="AF148" s="403">
        <f t="shared" ca="1" si="38"/>
        <v>31.620999999999999</v>
      </c>
      <c r="AG148" s="403">
        <f t="shared" ca="1" si="38"/>
        <v>33.451999999999998</v>
      </c>
      <c r="AH148" s="403">
        <f t="shared" ca="1" si="38"/>
        <v>35.177999999999997</v>
      </c>
      <c r="AI148" s="403">
        <f t="shared" ca="1" si="38"/>
        <v>37.143000000000001</v>
      </c>
      <c r="AJ148" s="403">
        <f t="shared" ca="1" si="38"/>
        <v>39.151000000000003</v>
      </c>
      <c r="AK148" s="403">
        <f t="shared" ca="1" si="38"/>
        <v>41.534999999999997</v>
      </c>
      <c r="AL148" s="403">
        <f t="shared" ca="1" si="38"/>
        <v>43.918999999999997</v>
      </c>
    </row>
    <row r="149" spans="1:39" ht="15" customHeight="1">
      <c r="A149" s="259" t="s">
        <v>16</v>
      </c>
      <c r="B149" s="259" t="s">
        <v>319</v>
      </c>
      <c r="C149" s="259" t="s">
        <v>1006</v>
      </c>
      <c r="D149" s="260" t="s">
        <v>778</v>
      </c>
      <c r="E149" s="265">
        <v>393</v>
      </c>
      <c r="F149" s="262">
        <v>8</v>
      </c>
      <c r="G149" s="285">
        <f t="shared" ca="1" si="27"/>
        <v>82240.977909999987</v>
      </c>
      <c r="H149" s="285">
        <f t="shared" ca="1" si="27"/>
        <v>86568.937909999993</v>
      </c>
      <c r="I149" s="285">
        <f t="shared" ca="1" si="27"/>
        <v>91125.19779999998</v>
      </c>
      <c r="J149" s="285">
        <f t="shared" ca="1" si="27"/>
        <v>95921.659469999984</v>
      </c>
      <c r="K149" s="285">
        <f t="shared" ca="1" si="35"/>
        <v>100970.22480999999</v>
      </c>
      <c r="L149" s="285">
        <f t="shared" ca="1" si="35"/>
        <v>106283.87769999998</v>
      </c>
      <c r="M149" s="285">
        <f t="shared" ca="1" si="35"/>
        <v>111877.76599999999</v>
      </c>
      <c r="N149" s="285"/>
      <c r="P149" s="409" t="str">
        <f t="shared" si="28"/>
        <v>05743C</v>
      </c>
      <c r="Q149" s="397" t="s">
        <v>826</v>
      </c>
      <c r="R149" s="409" t="str">
        <f t="shared" si="33"/>
        <v>Intelligence Analyst I</v>
      </c>
      <c r="S149" s="397" t="str">
        <f t="shared" si="40"/>
        <v>124</v>
      </c>
      <c r="T149" s="394" cm="1">
        <f t="array" aca="1" ref="T149" ca="1">IF($Q149="Y",VLOOKUP($P149,INDIRECT($Q$3),T$5,0)*INDIRECT($P$2),VLOOKUP($P149,INDIRECT($Q$3),T$5,0))*$Q$4</f>
        <v>82240.977909999987</v>
      </c>
      <c r="U149" s="394" cm="1">
        <f t="array" aca="1" ref="U149" ca="1">IF($Q149="Y",VLOOKUP($P149,INDIRECT($Q$3),U$5,0)*INDIRECT($P$2),VLOOKUP($P149,INDIRECT($Q$3),U$5,0))*$Q$4</f>
        <v>86568.937909999993</v>
      </c>
      <c r="V149" s="394" cm="1">
        <f t="array" aca="1" ref="V149" ca="1">IF($Q149="Y",VLOOKUP($P149,INDIRECT($Q$3),V$5,0)*INDIRECT($P$2),VLOOKUP($P149,INDIRECT($Q$3),V$5,0))*$Q$4</f>
        <v>91125.19779999998</v>
      </c>
      <c r="W149" s="394" cm="1">
        <f t="array" aca="1" ref="W149" ca="1">IF($Q149="Y",VLOOKUP($P149,INDIRECT($Q$3),W$5,0)*INDIRECT($P$2),VLOOKUP($P149,INDIRECT($Q$3),W$5,0))*$Q$4</f>
        <v>95921.659469999984</v>
      </c>
      <c r="X149" s="394" cm="1">
        <f t="array" aca="1" ref="X149" ca="1">IF($Q149="Y",VLOOKUP($P149,INDIRECT($Q$3),X$5,0)*INDIRECT($P$2),VLOOKUP($P149,INDIRECT($Q$3),X$5,0))*$Q$4</f>
        <v>100970.22480999999</v>
      </c>
      <c r="Y149" s="394" cm="1">
        <f t="array" aca="1" ref="Y149" ca="1">IF($Q149="Y",VLOOKUP($P149,INDIRECT($Q$3),Y$5,0)*INDIRECT($P$2),VLOOKUP($P149,INDIRECT($Q$3),Y$5,0))*$Q$4</f>
        <v>106283.87769999998</v>
      </c>
      <c r="Z149" s="394" cm="1">
        <f t="array" aca="1" ref="Z149" ca="1">IF($Q149="Y",VLOOKUP($P149,INDIRECT($Q$3),Z$5,0)*INDIRECT($P$2),VLOOKUP($P149,INDIRECT($Q$3),Z$5,0))*$Q$4</f>
        <v>111877.76599999999</v>
      </c>
      <c r="AA149" s="406" t="str">
        <f t="shared" si="29"/>
        <v>05743C</v>
      </c>
      <c r="AB149" s="406" t="str">
        <f t="shared" si="36"/>
        <v>Y</v>
      </c>
      <c r="AC149" s="412" t="str">
        <f t="shared" si="34"/>
        <v>Intelligence Analyst I</v>
      </c>
      <c r="AD149" s="406" t="str">
        <f t="shared" si="39"/>
        <v>124</v>
      </c>
      <c r="AE149" s="398" t="str">
        <f t="shared" si="31"/>
        <v>E</v>
      </c>
      <c r="AF149" s="403">
        <f t="shared" ca="1" si="38"/>
        <v>39.538999999999994</v>
      </c>
      <c r="AG149" s="403">
        <f t="shared" ca="1" si="38"/>
        <v>41.62</v>
      </c>
      <c r="AH149" s="403">
        <f t="shared" ca="1" si="38"/>
        <v>43.811</v>
      </c>
      <c r="AI149" s="403">
        <f t="shared" ca="1" si="38"/>
        <v>46.116999999999997</v>
      </c>
      <c r="AJ149" s="403">
        <f t="shared" ca="1" si="38"/>
        <v>48.543999999999997</v>
      </c>
      <c r="AK149" s="403">
        <f t="shared" ca="1" si="38"/>
        <v>51.098999999999997</v>
      </c>
      <c r="AL149" s="403">
        <f t="shared" ca="1" si="38"/>
        <v>53.787999999999997</v>
      </c>
    </row>
    <row r="150" spans="1:39" ht="15" customHeight="1">
      <c r="A150" s="259" t="s">
        <v>16</v>
      </c>
      <c r="B150" s="259" t="s">
        <v>779</v>
      </c>
      <c r="C150" s="259" t="s">
        <v>1053</v>
      </c>
      <c r="D150" s="260" t="s">
        <v>707</v>
      </c>
      <c r="E150" s="265">
        <v>423</v>
      </c>
      <c r="F150" s="262">
        <v>9</v>
      </c>
      <c r="G150" s="285">
        <f t="shared" ca="1" si="27"/>
        <v>94330.052179999984</v>
      </c>
      <c r="H150" s="285">
        <f t="shared" ca="1" si="27"/>
        <v>99294.222299999979</v>
      </c>
      <c r="I150" s="285">
        <f t="shared" ca="1" si="27"/>
        <v>104520.23399999998</v>
      </c>
      <c r="J150" s="285">
        <f t="shared" ca="1" si="27"/>
        <v>110022.15314999998</v>
      </c>
      <c r="K150" s="285">
        <f t="shared" ca="1" si="35"/>
        <v>115812.96362999998</v>
      </c>
      <c r="L150" s="285">
        <f t="shared" ca="1" si="35"/>
        <v>121907.81329999998</v>
      </c>
      <c r="M150" s="285">
        <f t="shared" ca="1" si="35"/>
        <v>128324.01399999998</v>
      </c>
      <c r="N150" s="285"/>
      <c r="P150" s="409" t="str">
        <f t="shared" si="28"/>
        <v>59424C</v>
      </c>
      <c r="Q150" s="397" t="s">
        <v>826</v>
      </c>
      <c r="R150" s="409" t="str">
        <f t="shared" si="33"/>
        <v>Intelligence Analyst II</v>
      </c>
      <c r="S150" s="397" t="str">
        <f t="shared" si="40"/>
        <v>125</v>
      </c>
      <c r="T150" s="463" cm="1">
        <f t="array" aca="1" ref="T150" ca="1">IF($Q150="Y",VLOOKUP($P150,INDIRECT($Q$3),T$5,0)*INDIRECT($P$2),VLOOKUP($P150,INDIRECT($Q$3),T$5,0))*$Q$4</f>
        <v>94330.052179999984</v>
      </c>
      <c r="U150" s="463" cm="1">
        <f t="array" aca="1" ref="U150" ca="1">IF($Q150="Y",VLOOKUP($P150,INDIRECT($Q$3),U$5,0)*INDIRECT($P$2),VLOOKUP($P150,INDIRECT($Q$3),U$5,0))*$Q$4</f>
        <v>99294.222299999979</v>
      </c>
      <c r="V150" s="463" cm="1">
        <f t="array" aca="1" ref="V150" ca="1">IF($Q150="Y",VLOOKUP($P150,INDIRECT($Q$3),V$5,0)*INDIRECT($P$2),VLOOKUP($P150,INDIRECT($Q$3),V$5,0))*$Q$4</f>
        <v>104520.23399999998</v>
      </c>
      <c r="W150" s="463" cm="1">
        <f t="array" aca="1" ref="W150" ca="1">IF($Q150="Y",VLOOKUP($P150,INDIRECT($Q$3),W$5,0)*INDIRECT($P$2),VLOOKUP($P150,INDIRECT($Q$3),W$5,0))*$Q$4</f>
        <v>110022.15314999998</v>
      </c>
      <c r="X150" s="463" cm="1">
        <f t="array" aca="1" ref="X150" ca="1">IF($Q150="Y",VLOOKUP($P150,INDIRECT($Q$3),X$5,0)*INDIRECT($P$2),VLOOKUP($P150,INDIRECT($Q$3),X$5,0))*$Q$4</f>
        <v>115812.96362999998</v>
      </c>
      <c r="Y150" s="463" cm="1">
        <f t="array" aca="1" ref="Y150" ca="1">IF($Q150="Y",VLOOKUP($P150,INDIRECT($Q$3),Y$5,0)*INDIRECT($P$2),VLOOKUP($P150,INDIRECT($Q$3),Y$5,0))*$Q$4</f>
        <v>121907.81329999998</v>
      </c>
      <c r="Z150" s="463" cm="1">
        <f t="array" aca="1" ref="Z150" ca="1">IF($Q150="Y",VLOOKUP($P150,INDIRECT($Q$3),Z$5,0)*INDIRECT($P$2),VLOOKUP($P150,INDIRECT($Q$3),Z$5,0))*$Q$4</f>
        <v>128324.01399999998</v>
      </c>
      <c r="AA150" s="406" t="str">
        <f t="shared" si="29"/>
        <v>59424C</v>
      </c>
      <c r="AB150" s="406" t="str">
        <f t="shared" si="36"/>
        <v>Y</v>
      </c>
      <c r="AC150" s="412" t="str">
        <f t="shared" si="34"/>
        <v>Intelligence Analyst II</v>
      </c>
      <c r="AD150" s="406" t="str">
        <f t="shared" si="39"/>
        <v>125</v>
      </c>
      <c r="AE150" s="398" t="str">
        <f t="shared" si="31"/>
        <v>E</v>
      </c>
      <c r="AF150" s="403">
        <f t="shared" ca="1" si="38"/>
        <v>45.350999999999999</v>
      </c>
      <c r="AG150" s="403">
        <f t="shared" ca="1" si="38"/>
        <v>47.738</v>
      </c>
      <c r="AH150" s="403">
        <f t="shared" ca="1" si="38"/>
        <v>50.250999999999998</v>
      </c>
      <c r="AI150" s="403">
        <f t="shared" ca="1" si="38"/>
        <v>52.896000000000001</v>
      </c>
      <c r="AJ150" s="403">
        <f t="shared" ca="1" si="38"/>
        <v>55.68</v>
      </c>
      <c r="AK150" s="403">
        <f t="shared" ca="1" si="38"/>
        <v>58.61</v>
      </c>
      <c r="AL150" s="403">
        <f t="shared" ca="1" si="38"/>
        <v>61.695</v>
      </c>
    </row>
    <row r="151" spans="1:39" ht="15" customHeight="1">
      <c r="A151" s="259" t="s">
        <v>16</v>
      </c>
      <c r="B151" s="259" t="s">
        <v>1063</v>
      </c>
      <c r="C151" s="259" t="s">
        <v>896</v>
      </c>
      <c r="D151" s="260" t="s">
        <v>1064</v>
      </c>
      <c r="E151" s="265">
        <v>378</v>
      </c>
      <c r="F151" s="262">
        <v>8</v>
      </c>
      <c r="G151" s="285">
        <f t="shared" ca="1" si="27"/>
        <v>70186.267087358239</v>
      </c>
      <c r="H151" s="285">
        <f t="shared" ca="1" si="27"/>
        <v>74036.585429033134</v>
      </c>
      <c r="I151" s="285">
        <f t="shared" ca="1" si="27"/>
        <v>77883.65455691758</v>
      </c>
      <c r="J151" s="285">
        <f t="shared" ca="1" si="27"/>
        <v>81961.41786392346</v>
      </c>
      <c r="K151" s="285">
        <f t="shared" ca="1" si="35"/>
        <v>86318.613556907498</v>
      </c>
      <c r="L151" s="285">
        <f t="shared" ca="1" si="35"/>
        <v>92269.962590909112</v>
      </c>
      <c r="M151" s="285">
        <f t="shared" ca="1" si="35"/>
        <v>98221.31162491077</v>
      </c>
      <c r="N151" s="285"/>
      <c r="P151" s="409" t="str">
        <f t="shared" si="28"/>
        <v>53093C</v>
      </c>
      <c r="Q151" s="397" t="s">
        <v>826</v>
      </c>
      <c r="R151" s="409" t="str">
        <f t="shared" si="33"/>
        <v>Intergovernmental Relations Coordinator - Sustainability</v>
      </c>
      <c r="S151" s="397" t="str">
        <f t="shared" si="40"/>
        <v>35</v>
      </c>
      <c r="T151" s="394" cm="1">
        <f t="array" aca="1" ref="T151" ca="1">IF($Q151="Y",VLOOKUP($P151,INDIRECT($Q$3),T$5,0)*INDIRECT($P$2),VLOOKUP($P151,INDIRECT($Q$3),T$5,0))*$Q$4</f>
        <v>70186.267087358239</v>
      </c>
      <c r="U151" s="394" cm="1">
        <f t="array" aca="1" ref="U151" ca="1">IF($Q151="Y",VLOOKUP($P151,INDIRECT($Q$3),U$5,0)*INDIRECT($P$2),VLOOKUP($P151,INDIRECT($Q$3),U$5,0))*$Q$4</f>
        <v>74036.585429033134</v>
      </c>
      <c r="V151" s="394" cm="1">
        <f t="array" aca="1" ref="V151" ca="1">IF($Q151="Y",VLOOKUP($P151,INDIRECT($Q$3),V$5,0)*INDIRECT($P$2),VLOOKUP($P151,INDIRECT($Q$3),V$5,0))*$Q$4</f>
        <v>77883.65455691758</v>
      </c>
      <c r="W151" s="394" cm="1">
        <f t="array" aca="1" ref="W151" ca="1">IF($Q151="Y",VLOOKUP($P151,INDIRECT($Q$3),W$5,0)*INDIRECT($P$2),VLOOKUP($P151,INDIRECT($Q$3),W$5,0))*$Q$4</f>
        <v>81961.41786392346</v>
      </c>
      <c r="X151" s="394" cm="1">
        <f t="array" aca="1" ref="X151" ca="1">IF($Q151="Y",VLOOKUP($P151,INDIRECT($Q$3),X$5,0)*INDIRECT($P$2),VLOOKUP($P151,INDIRECT($Q$3),X$5,0))*$Q$4</f>
        <v>86318.613556907498</v>
      </c>
      <c r="Y151" s="394" cm="1">
        <f t="array" aca="1" ref="Y151" ca="1">IF($Q151="Y",VLOOKUP($P151,INDIRECT($Q$3),Y$5,0)*INDIRECT($P$2),VLOOKUP($P151,INDIRECT($Q$3),Y$5,0))*$Q$4</f>
        <v>92269.962590909112</v>
      </c>
      <c r="Z151" s="394" cm="1">
        <f t="array" aca="1" ref="Z151" ca="1">IF($Q151="Y",VLOOKUP($P151,INDIRECT($Q$3),Z$5,0)*INDIRECT($P$2),VLOOKUP($P151,INDIRECT($Q$3),Z$5,0))*$Q$4</f>
        <v>98221.31162491077</v>
      </c>
      <c r="AA151" s="406" t="str">
        <f t="shared" si="29"/>
        <v>53093C</v>
      </c>
      <c r="AB151" s="406" t="str">
        <f t="shared" si="36"/>
        <v>Y</v>
      </c>
      <c r="AC151" s="412" t="str">
        <f t="shared" si="34"/>
        <v>Intergovernmental Relations Coordinator - Sustainability</v>
      </c>
      <c r="AD151" s="406" t="str">
        <f t="shared" si="39"/>
        <v>35</v>
      </c>
      <c r="AE151" s="398" t="str">
        <f t="shared" si="31"/>
        <v>E</v>
      </c>
      <c r="AF151" s="403">
        <f t="shared" ca="1" si="38"/>
        <v>33.744</v>
      </c>
      <c r="AG151" s="403">
        <f t="shared" ca="1" si="38"/>
        <v>35.594999999999999</v>
      </c>
      <c r="AH151" s="403">
        <f t="shared" ca="1" si="38"/>
        <v>37.445</v>
      </c>
      <c r="AI151" s="403">
        <f t="shared" ca="1" si="38"/>
        <v>39.405000000000001</v>
      </c>
      <c r="AJ151" s="403">
        <f t="shared" ca="1" si="38"/>
        <v>41.5</v>
      </c>
      <c r="AK151" s="403">
        <f t="shared" ca="1" si="38"/>
        <v>44.360999999999997</v>
      </c>
      <c r="AL151" s="403">
        <f t="shared" ca="1" si="38"/>
        <v>47.221999999999994</v>
      </c>
    </row>
    <row r="152" spans="1:39" ht="15" customHeight="1">
      <c r="A152" s="259" t="s">
        <v>16</v>
      </c>
      <c r="B152" s="259" t="s">
        <v>471</v>
      </c>
      <c r="C152" s="259">
        <v>35</v>
      </c>
      <c r="D152" s="260" t="s">
        <v>466</v>
      </c>
      <c r="E152" s="265">
        <v>363</v>
      </c>
      <c r="F152" s="262">
        <v>8</v>
      </c>
      <c r="G152" s="285">
        <f t="shared" ca="1" si="27"/>
        <v>70186.267087358239</v>
      </c>
      <c r="H152" s="285">
        <f t="shared" ca="1" si="27"/>
        <v>74036.585429033134</v>
      </c>
      <c r="I152" s="285">
        <f t="shared" ca="1" si="27"/>
        <v>77883.65455691758</v>
      </c>
      <c r="J152" s="285">
        <f t="shared" ca="1" si="27"/>
        <v>81961.41786392346</v>
      </c>
      <c r="K152" s="285">
        <f t="shared" ca="1" si="35"/>
        <v>86318.613556907498</v>
      </c>
      <c r="L152" s="285">
        <f t="shared" ca="1" si="35"/>
        <v>92269.962590909112</v>
      </c>
      <c r="M152" s="285">
        <f t="shared" ca="1" si="35"/>
        <v>98221.31162491077</v>
      </c>
      <c r="N152" s="285"/>
      <c r="P152" s="409" t="str">
        <f t="shared" si="28"/>
        <v>03354C</v>
      </c>
      <c r="Q152" s="397" t="s">
        <v>826</v>
      </c>
      <c r="R152" s="409" t="str">
        <f t="shared" si="33"/>
        <v>Internal Auditor I</v>
      </c>
      <c r="S152" s="397">
        <f t="shared" si="40"/>
        <v>35</v>
      </c>
      <c r="T152" s="394" cm="1">
        <f t="array" aca="1" ref="T152" ca="1">IF($Q152="Y",VLOOKUP($P152,INDIRECT($Q$3),T$5,0)*INDIRECT($P$2),VLOOKUP($P152,INDIRECT($Q$3),T$5,0))*$Q$4</f>
        <v>70186.267087358239</v>
      </c>
      <c r="U152" s="394" cm="1">
        <f t="array" aca="1" ref="U152" ca="1">IF($Q152="Y",VLOOKUP($P152,INDIRECT($Q$3),U$5,0)*INDIRECT($P$2),VLOOKUP($P152,INDIRECT($Q$3),U$5,0))*$Q$4</f>
        <v>74036.585429033134</v>
      </c>
      <c r="V152" s="394" cm="1">
        <f t="array" aca="1" ref="V152" ca="1">IF($Q152="Y",VLOOKUP($P152,INDIRECT($Q$3),V$5,0)*INDIRECT($P$2),VLOOKUP($P152,INDIRECT($Q$3),V$5,0))*$Q$4</f>
        <v>77883.65455691758</v>
      </c>
      <c r="W152" s="394" cm="1">
        <f t="array" aca="1" ref="W152" ca="1">IF($Q152="Y",VLOOKUP($P152,INDIRECT($Q$3),W$5,0)*INDIRECT($P$2),VLOOKUP($P152,INDIRECT($Q$3),W$5,0))*$Q$4</f>
        <v>81961.41786392346</v>
      </c>
      <c r="X152" s="394" cm="1">
        <f t="array" aca="1" ref="X152" ca="1">IF($Q152="Y",VLOOKUP($P152,INDIRECT($Q$3),X$5,0)*INDIRECT($P$2),VLOOKUP($P152,INDIRECT($Q$3),X$5,0))*$Q$4</f>
        <v>86318.613556907498</v>
      </c>
      <c r="Y152" s="394" cm="1">
        <f t="array" aca="1" ref="Y152" ca="1">IF($Q152="Y",VLOOKUP($P152,INDIRECT($Q$3),Y$5,0)*INDIRECT($P$2),VLOOKUP($P152,INDIRECT($Q$3),Y$5,0))*$Q$4</f>
        <v>92269.962590909112</v>
      </c>
      <c r="Z152" s="394" cm="1">
        <f t="array" aca="1" ref="Z152" ca="1">IF($Q152="Y",VLOOKUP($P152,INDIRECT($Q$3),Z$5,0)*INDIRECT($P$2),VLOOKUP($P152,INDIRECT($Q$3),Z$5,0))*$Q$4</f>
        <v>98221.31162491077</v>
      </c>
      <c r="AA152" s="406" t="str">
        <f t="shared" si="29"/>
        <v>03354C</v>
      </c>
      <c r="AB152" s="406" t="str">
        <f t="shared" si="36"/>
        <v>Y</v>
      </c>
      <c r="AC152" s="412" t="str">
        <f t="shared" si="34"/>
        <v>Internal Auditor I</v>
      </c>
      <c r="AD152" s="406">
        <f t="shared" si="39"/>
        <v>35</v>
      </c>
      <c r="AE152" s="398" t="str">
        <f t="shared" si="31"/>
        <v>E</v>
      </c>
      <c r="AF152" s="403">
        <f t="shared" ca="1" si="38"/>
        <v>33.744</v>
      </c>
      <c r="AG152" s="403">
        <f t="shared" ca="1" si="38"/>
        <v>35.594999999999999</v>
      </c>
      <c r="AH152" s="403">
        <f t="shared" ca="1" si="38"/>
        <v>37.445</v>
      </c>
      <c r="AI152" s="403">
        <f t="shared" ca="1" si="38"/>
        <v>39.405000000000001</v>
      </c>
      <c r="AJ152" s="403">
        <f t="shared" ca="1" si="38"/>
        <v>41.5</v>
      </c>
      <c r="AK152" s="403">
        <f t="shared" ca="1" si="38"/>
        <v>44.360999999999997</v>
      </c>
      <c r="AL152" s="403">
        <f t="shared" ca="1" si="38"/>
        <v>47.221999999999994</v>
      </c>
    </row>
    <row r="153" spans="1:39" ht="15" customHeight="1">
      <c r="A153" s="259" t="s">
        <v>16</v>
      </c>
      <c r="B153" s="259" t="s">
        <v>701</v>
      </c>
      <c r="C153" s="259">
        <v>99</v>
      </c>
      <c r="D153" s="260" t="s">
        <v>697</v>
      </c>
      <c r="E153" s="265">
        <v>420</v>
      </c>
      <c r="F153" s="262">
        <v>9</v>
      </c>
      <c r="G153" s="285">
        <f t="shared" ca="1" si="27"/>
        <v>78487.257753554368</v>
      </c>
      <c r="H153" s="285">
        <f t="shared" ca="1" si="27"/>
        <v>82620.631354583718</v>
      </c>
      <c r="I153" s="285">
        <f t="shared" ca="1" si="27"/>
        <v>86982.077019205622</v>
      </c>
      <c r="J153" s="285">
        <f t="shared" ca="1" si="27"/>
        <v>91523.165215873523</v>
      </c>
      <c r="K153" s="285">
        <f t="shared" ca="1" si="35"/>
        <v>96342.311381086198</v>
      </c>
      <c r="L153" s="285">
        <f t="shared" ca="1" si="35"/>
        <v>102172.40182910197</v>
      </c>
      <c r="M153" s="285">
        <f t="shared" ca="1" si="35"/>
        <v>108001.2177600406</v>
      </c>
      <c r="N153" s="285"/>
      <c r="P153" s="409" t="str">
        <f t="shared" si="28"/>
        <v>52997C</v>
      </c>
      <c r="Q153" s="397" t="s">
        <v>826</v>
      </c>
      <c r="R153" s="409" t="str">
        <f t="shared" si="33"/>
        <v>Internal Auditor II</v>
      </c>
      <c r="S153" s="397">
        <f t="shared" si="40"/>
        <v>99</v>
      </c>
      <c r="T153" s="394" cm="1">
        <f t="array" aca="1" ref="T153" ca="1">IF($Q153="Y",VLOOKUP($P153,INDIRECT($Q$3),T$5,0)*INDIRECT($P$2),VLOOKUP($P153,INDIRECT($Q$3),T$5,0))*$Q$4</f>
        <v>78487.257753554368</v>
      </c>
      <c r="U153" s="394" cm="1">
        <f t="array" aca="1" ref="U153" ca="1">IF($Q153="Y",VLOOKUP($P153,INDIRECT($Q$3),U$5,0)*INDIRECT($P$2),VLOOKUP($P153,INDIRECT($Q$3),U$5,0))*$Q$4</f>
        <v>82620.631354583718</v>
      </c>
      <c r="V153" s="394" cm="1">
        <f t="array" aca="1" ref="V153" ca="1">IF($Q153="Y",VLOOKUP($P153,INDIRECT($Q$3),V$5,0)*INDIRECT($P$2),VLOOKUP($P153,INDIRECT($Q$3),V$5,0))*$Q$4</f>
        <v>86982.077019205622</v>
      </c>
      <c r="W153" s="394" cm="1">
        <f t="array" aca="1" ref="W153" ca="1">IF($Q153="Y",VLOOKUP($P153,INDIRECT($Q$3),W$5,0)*INDIRECT($P$2),VLOOKUP($P153,INDIRECT($Q$3),W$5,0))*$Q$4</f>
        <v>91523.165215873523</v>
      </c>
      <c r="X153" s="394" cm="1">
        <f t="array" aca="1" ref="X153" ca="1">IF($Q153="Y",VLOOKUP($P153,INDIRECT($Q$3),X$5,0)*INDIRECT($P$2),VLOOKUP($P153,INDIRECT($Q$3),X$5,0))*$Q$4</f>
        <v>96342.311381086198</v>
      </c>
      <c r="Y153" s="394" cm="1">
        <f t="array" aca="1" ref="Y153" ca="1">IF($Q153="Y",VLOOKUP($P153,INDIRECT($Q$3),Y$5,0)*INDIRECT($P$2),VLOOKUP($P153,INDIRECT($Q$3),Y$5,0))*$Q$4</f>
        <v>102172.40182910197</v>
      </c>
      <c r="Z153" s="394" cm="1">
        <f t="array" aca="1" ref="Z153" ca="1">IF($Q153="Y",VLOOKUP($P153,INDIRECT($Q$3),Z$5,0)*INDIRECT($P$2),VLOOKUP($P153,INDIRECT($Q$3),Z$5,0))*$Q$4</f>
        <v>108001.2177600406</v>
      </c>
      <c r="AA153" s="406" t="str">
        <f t="shared" si="29"/>
        <v>52997C</v>
      </c>
      <c r="AB153" s="406" t="str">
        <f t="shared" si="36"/>
        <v>Y</v>
      </c>
      <c r="AC153" s="412" t="str">
        <f t="shared" si="34"/>
        <v>Internal Auditor II</v>
      </c>
      <c r="AD153" s="406">
        <f t="shared" si="39"/>
        <v>99</v>
      </c>
      <c r="AE153" s="398" t="str">
        <f t="shared" si="31"/>
        <v>E</v>
      </c>
      <c r="AF153" s="403">
        <f t="shared" ca="1" si="38"/>
        <v>37.734999999999999</v>
      </c>
      <c r="AG153" s="403">
        <f t="shared" ca="1" si="38"/>
        <v>39.721999999999994</v>
      </c>
      <c r="AH153" s="403">
        <f t="shared" ca="1" si="38"/>
        <v>41.818999999999996</v>
      </c>
      <c r="AI153" s="403">
        <f t="shared" ca="1" si="38"/>
        <v>44.001999999999995</v>
      </c>
      <c r="AJ153" s="403">
        <f t="shared" ca="1" si="38"/>
        <v>46.318999999999996</v>
      </c>
      <c r="AK153" s="403">
        <f t="shared" ca="1" si="38"/>
        <v>49.122</v>
      </c>
      <c r="AL153" s="403">
        <f t="shared" ca="1" si="38"/>
        <v>51.923999999999999</v>
      </c>
    </row>
    <row r="154" spans="1:39" ht="15" customHeight="1">
      <c r="A154" s="259" t="s">
        <v>16</v>
      </c>
      <c r="B154" s="259" t="s">
        <v>423</v>
      </c>
      <c r="C154" s="259">
        <v>35</v>
      </c>
      <c r="D154" s="260" t="s">
        <v>1088</v>
      </c>
      <c r="E154" s="265">
        <v>363</v>
      </c>
      <c r="F154" s="262">
        <v>8</v>
      </c>
      <c r="G154" s="285">
        <f t="shared" ca="1" si="27"/>
        <v>70186.267087358239</v>
      </c>
      <c r="H154" s="285">
        <f t="shared" ca="1" si="27"/>
        <v>74036.585429033134</v>
      </c>
      <c r="I154" s="285">
        <f t="shared" ca="1" si="27"/>
        <v>77883.65455691758</v>
      </c>
      <c r="J154" s="285">
        <f t="shared" ca="1" si="27"/>
        <v>81961.41786392346</v>
      </c>
      <c r="K154" s="285">
        <f t="shared" ca="1" si="35"/>
        <v>86318.613556907498</v>
      </c>
      <c r="L154" s="285">
        <f t="shared" ca="1" si="35"/>
        <v>92269.962590909112</v>
      </c>
      <c r="M154" s="285">
        <f t="shared" ca="1" si="35"/>
        <v>98221.31162491077</v>
      </c>
      <c r="N154" s="285"/>
      <c r="P154" s="409" t="str">
        <f t="shared" si="28"/>
        <v>10082C</v>
      </c>
      <c r="Q154" s="397" t="s">
        <v>826</v>
      </c>
      <c r="R154" s="409" t="str">
        <f t="shared" si="33"/>
        <v>IT Collaboration Analyst I</v>
      </c>
      <c r="S154" s="397">
        <f t="shared" si="40"/>
        <v>35</v>
      </c>
      <c r="T154" s="394" cm="1">
        <f t="array" aca="1" ref="T154" ca="1">IF($Q154="Y",VLOOKUP($P154,INDIRECT($Q$3),T$5,0)*INDIRECT($P$2),VLOOKUP($P154,INDIRECT($Q$3),T$5,0))*$Q$4</f>
        <v>70186.267087358239</v>
      </c>
      <c r="U154" s="394" cm="1">
        <f t="array" aca="1" ref="U154" ca="1">IF($Q154="Y",VLOOKUP($P154,INDIRECT($Q$3),U$5,0)*INDIRECT($P$2),VLOOKUP($P154,INDIRECT($Q$3),U$5,0))*$Q$4</f>
        <v>74036.585429033134</v>
      </c>
      <c r="V154" s="394" cm="1">
        <f t="array" aca="1" ref="V154" ca="1">IF($Q154="Y",VLOOKUP($P154,INDIRECT($Q$3),V$5,0)*INDIRECT($P$2),VLOOKUP($P154,INDIRECT($Q$3),V$5,0))*$Q$4</f>
        <v>77883.65455691758</v>
      </c>
      <c r="W154" s="394" cm="1">
        <f t="array" aca="1" ref="W154" ca="1">IF($Q154="Y",VLOOKUP($P154,INDIRECT($Q$3),W$5,0)*INDIRECT($P$2),VLOOKUP($P154,INDIRECT($Q$3),W$5,0))*$Q$4</f>
        <v>81961.41786392346</v>
      </c>
      <c r="X154" s="394" cm="1">
        <f t="array" aca="1" ref="X154" ca="1">IF($Q154="Y",VLOOKUP($P154,INDIRECT($Q$3),X$5,0)*INDIRECT($P$2),VLOOKUP($P154,INDIRECT($Q$3),X$5,0))*$Q$4</f>
        <v>86318.613556907498</v>
      </c>
      <c r="Y154" s="394" cm="1">
        <f t="array" aca="1" ref="Y154" ca="1">IF($Q154="Y",VLOOKUP($P154,INDIRECT($Q$3),Y$5,0)*INDIRECT($P$2),VLOOKUP($P154,INDIRECT($Q$3),Y$5,0))*$Q$4</f>
        <v>92269.962590909112</v>
      </c>
      <c r="Z154" s="394" cm="1">
        <f t="array" aca="1" ref="Z154" ca="1">IF($Q154="Y",VLOOKUP($P154,INDIRECT($Q$3),Z$5,0)*INDIRECT($P$2),VLOOKUP($P154,INDIRECT($Q$3),Z$5,0))*$Q$4</f>
        <v>98221.31162491077</v>
      </c>
      <c r="AA154" s="406" t="str">
        <f t="shared" si="29"/>
        <v>10082C</v>
      </c>
      <c r="AB154" s="406" t="str">
        <f t="shared" si="36"/>
        <v>Y</v>
      </c>
      <c r="AC154" s="412" t="str">
        <f t="shared" si="34"/>
        <v>IT Collaboration Analyst I</v>
      </c>
      <c r="AD154" s="406">
        <f t="shared" si="39"/>
        <v>35</v>
      </c>
      <c r="AE154" s="398" t="str">
        <f t="shared" si="31"/>
        <v>E</v>
      </c>
      <c r="AF154" s="403">
        <f t="shared" ca="1" si="38"/>
        <v>33.744</v>
      </c>
      <c r="AG154" s="403">
        <f t="shared" ca="1" si="38"/>
        <v>35.594999999999999</v>
      </c>
      <c r="AH154" s="403">
        <f t="shared" ca="1" si="38"/>
        <v>37.445</v>
      </c>
      <c r="AI154" s="403">
        <f t="shared" ca="1" si="38"/>
        <v>39.405000000000001</v>
      </c>
      <c r="AJ154" s="403">
        <f t="shared" ca="1" si="38"/>
        <v>41.5</v>
      </c>
      <c r="AK154" s="403">
        <f t="shared" ca="1" si="38"/>
        <v>44.360999999999997</v>
      </c>
      <c r="AL154" s="403">
        <f t="shared" ca="1" si="38"/>
        <v>47.221999999999994</v>
      </c>
    </row>
    <row r="155" spans="1:39" ht="15" customHeight="1">
      <c r="A155" s="259" t="s">
        <v>16</v>
      </c>
      <c r="B155" s="259" t="s">
        <v>424</v>
      </c>
      <c r="C155" s="259">
        <v>99</v>
      </c>
      <c r="D155" s="260" t="s">
        <v>1089</v>
      </c>
      <c r="E155" s="265">
        <v>413</v>
      </c>
      <c r="F155" s="262">
        <v>9</v>
      </c>
      <c r="G155" s="285">
        <f t="shared" ca="1" si="27"/>
        <v>78487.257753554368</v>
      </c>
      <c r="H155" s="285">
        <f t="shared" ca="1" si="27"/>
        <v>82620.631354583718</v>
      </c>
      <c r="I155" s="285">
        <f t="shared" ca="1" si="27"/>
        <v>86982.077019205622</v>
      </c>
      <c r="J155" s="285">
        <f t="shared" ca="1" si="27"/>
        <v>91523.165215873523</v>
      </c>
      <c r="K155" s="285">
        <f t="shared" ca="1" si="35"/>
        <v>96342.311381086198</v>
      </c>
      <c r="L155" s="285">
        <f t="shared" ca="1" si="35"/>
        <v>102172.40182910197</v>
      </c>
      <c r="M155" s="285">
        <f t="shared" ca="1" si="35"/>
        <v>108001.2177600406</v>
      </c>
      <c r="N155" s="285"/>
      <c r="P155" s="409" t="str">
        <f t="shared" si="28"/>
        <v>10083C</v>
      </c>
      <c r="Q155" s="397" t="s">
        <v>826</v>
      </c>
      <c r="R155" s="409" t="str">
        <f t="shared" si="33"/>
        <v>IT Collaboration Analyst II</v>
      </c>
      <c r="S155" s="397">
        <f t="shared" si="40"/>
        <v>99</v>
      </c>
      <c r="T155" s="394" cm="1">
        <f t="array" aca="1" ref="T155" ca="1">IF($Q155="Y",VLOOKUP($P155,INDIRECT($Q$3),T$5,0)*INDIRECT($P$2),VLOOKUP($P155,INDIRECT($Q$3),T$5,0))*$Q$4</f>
        <v>78487.257753554368</v>
      </c>
      <c r="U155" s="394" cm="1">
        <f t="array" aca="1" ref="U155" ca="1">IF($Q155="Y",VLOOKUP($P155,INDIRECT($Q$3),U$5,0)*INDIRECT($P$2),VLOOKUP($P155,INDIRECT($Q$3),U$5,0))*$Q$4</f>
        <v>82620.631354583718</v>
      </c>
      <c r="V155" s="394" cm="1">
        <f t="array" aca="1" ref="V155" ca="1">IF($Q155="Y",VLOOKUP($P155,INDIRECT($Q$3),V$5,0)*INDIRECT($P$2),VLOOKUP($P155,INDIRECT($Q$3),V$5,0))*$Q$4</f>
        <v>86982.077019205622</v>
      </c>
      <c r="W155" s="394" cm="1">
        <f t="array" aca="1" ref="W155" ca="1">IF($Q155="Y",VLOOKUP($P155,INDIRECT($Q$3),W$5,0)*INDIRECT($P$2),VLOOKUP($P155,INDIRECT($Q$3),W$5,0))*$Q$4</f>
        <v>91523.165215873523</v>
      </c>
      <c r="X155" s="394" cm="1">
        <f t="array" aca="1" ref="X155" ca="1">IF($Q155="Y",VLOOKUP($P155,INDIRECT($Q$3),X$5,0)*INDIRECT($P$2),VLOOKUP($P155,INDIRECT($Q$3),X$5,0))*$Q$4</f>
        <v>96342.311381086198</v>
      </c>
      <c r="Y155" s="394" cm="1">
        <f t="array" aca="1" ref="Y155" ca="1">IF($Q155="Y",VLOOKUP($P155,INDIRECT($Q$3),Y$5,0)*INDIRECT($P$2),VLOOKUP($P155,INDIRECT($Q$3),Y$5,0))*$Q$4</f>
        <v>102172.40182910197</v>
      </c>
      <c r="Z155" s="394" cm="1">
        <f t="array" aca="1" ref="Z155" ca="1">IF($Q155="Y",VLOOKUP($P155,INDIRECT($Q$3),Z$5,0)*INDIRECT($P$2),VLOOKUP($P155,INDIRECT($Q$3),Z$5,0))*$Q$4</f>
        <v>108001.2177600406</v>
      </c>
      <c r="AA155" s="406" t="str">
        <f t="shared" si="29"/>
        <v>10083C</v>
      </c>
      <c r="AB155" s="406" t="str">
        <f t="shared" si="36"/>
        <v>Y</v>
      </c>
      <c r="AC155" s="412" t="str">
        <f t="shared" si="34"/>
        <v>IT Collaboration Analyst II</v>
      </c>
      <c r="AD155" s="406">
        <f t="shared" si="39"/>
        <v>99</v>
      </c>
      <c r="AE155" s="398" t="str">
        <f t="shared" si="31"/>
        <v>E</v>
      </c>
      <c r="AF155" s="403">
        <f t="shared" ca="1" si="38"/>
        <v>37.734999999999999</v>
      </c>
      <c r="AG155" s="403">
        <f t="shared" ca="1" si="38"/>
        <v>39.721999999999994</v>
      </c>
      <c r="AH155" s="403">
        <f t="shared" ca="1" si="38"/>
        <v>41.818999999999996</v>
      </c>
      <c r="AI155" s="403">
        <f t="shared" ca="1" si="38"/>
        <v>44.001999999999995</v>
      </c>
      <c r="AJ155" s="403">
        <f t="shared" ca="1" si="38"/>
        <v>46.318999999999996</v>
      </c>
      <c r="AK155" s="403">
        <f t="shared" ca="1" si="38"/>
        <v>49.122</v>
      </c>
      <c r="AL155" s="403">
        <f t="shared" ca="1" si="38"/>
        <v>51.923999999999999</v>
      </c>
    </row>
    <row r="156" spans="1:39" ht="15" customHeight="1">
      <c r="A156" s="259" t="s">
        <v>16</v>
      </c>
      <c r="B156" s="259" t="s">
        <v>768</v>
      </c>
      <c r="C156" s="259">
        <v>99</v>
      </c>
      <c r="D156" s="260" t="s">
        <v>1091</v>
      </c>
      <c r="E156" s="265">
        <v>413</v>
      </c>
      <c r="F156" s="262">
        <v>9</v>
      </c>
      <c r="G156" s="285">
        <f t="shared" ca="1" si="27"/>
        <v>78487.257753554368</v>
      </c>
      <c r="H156" s="285">
        <f t="shared" ca="1" si="27"/>
        <v>82620.631354583718</v>
      </c>
      <c r="I156" s="285">
        <f t="shared" ca="1" si="27"/>
        <v>86982.077019205622</v>
      </c>
      <c r="J156" s="285">
        <f t="shared" ca="1" si="27"/>
        <v>91523.165215873523</v>
      </c>
      <c r="K156" s="285">
        <f t="shared" ca="1" si="35"/>
        <v>96342.311381086198</v>
      </c>
      <c r="L156" s="285">
        <f t="shared" ca="1" si="35"/>
        <v>102172.40182910197</v>
      </c>
      <c r="M156" s="285">
        <f t="shared" ca="1" si="35"/>
        <v>108001.2177600406</v>
      </c>
      <c r="N156" s="285"/>
      <c r="P156" s="409" t="str">
        <f t="shared" si="28"/>
        <v>53018C</v>
      </c>
      <c r="Q156" s="397" t="s">
        <v>826</v>
      </c>
      <c r="R156" s="409" t="str">
        <f t="shared" si="33"/>
        <v>IT Collaboration Analyst II - CPED</v>
      </c>
      <c r="S156" s="397">
        <f t="shared" si="40"/>
        <v>99</v>
      </c>
      <c r="T156" s="394" cm="1">
        <f t="array" aca="1" ref="T156" ca="1">IF($Q156="Y",VLOOKUP($P156,INDIRECT($Q$3),T$5,0)*INDIRECT($P$2),VLOOKUP($P156,INDIRECT($Q$3),T$5,0))*$Q$4</f>
        <v>78487.257753554368</v>
      </c>
      <c r="U156" s="394" cm="1">
        <f t="array" aca="1" ref="U156" ca="1">IF($Q156="Y",VLOOKUP($P156,INDIRECT($Q$3),U$5,0)*INDIRECT($P$2),VLOOKUP($P156,INDIRECT($Q$3),U$5,0))*$Q$4</f>
        <v>82620.631354583718</v>
      </c>
      <c r="V156" s="394" cm="1">
        <f t="array" aca="1" ref="V156" ca="1">IF($Q156="Y",VLOOKUP($P156,INDIRECT($Q$3),V$5,0)*INDIRECT($P$2),VLOOKUP($P156,INDIRECT($Q$3),V$5,0))*$Q$4</f>
        <v>86982.077019205622</v>
      </c>
      <c r="W156" s="394" cm="1">
        <f t="array" aca="1" ref="W156" ca="1">IF($Q156="Y",VLOOKUP($P156,INDIRECT($Q$3),W$5,0)*INDIRECT($P$2),VLOOKUP($P156,INDIRECT($Q$3),W$5,0))*$Q$4</f>
        <v>91523.165215873523</v>
      </c>
      <c r="X156" s="394" cm="1">
        <f t="array" aca="1" ref="X156" ca="1">IF($Q156="Y",VLOOKUP($P156,INDIRECT($Q$3),X$5,0)*INDIRECT($P$2),VLOOKUP($P156,INDIRECT($Q$3),X$5,0))*$Q$4</f>
        <v>96342.311381086198</v>
      </c>
      <c r="Y156" s="394" cm="1">
        <f t="array" aca="1" ref="Y156" ca="1">IF($Q156="Y",VLOOKUP($P156,INDIRECT($Q$3),Y$5,0)*INDIRECT($P$2),VLOOKUP($P156,INDIRECT($Q$3),Y$5,0))*$Q$4</f>
        <v>102172.40182910197</v>
      </c>
      <c r="Z156" s="394" cm="1">
        <f t="array" aca="1" ref="Z156" ca="1">IF($Q156="Y",VLOOKUP($P156,INDIRECT($Q$3),Z$5,0)*INDIRECT($P$2),VLOOKUP($P156,INDIRECT($Q$3),Z$5,0))*$Q$4</f>
        <v>108001.2177600406</v>
      </c>
      <c r="AA156" s="406" t="str">
        <f t="shared" si="29"/>
        <v>53018C</v>
      </c>
      <c r="AB156" s="406" t="str">
        <f t="shared" si="36"/>
        <v>Y</v>
      </c>
      <c r="AC156" s="412" t="str">
        <f t="shared" si="34"/>
        <v>IT Collaboration Analyst II - CPED</v>
      </c>
      <c r="AD156" s="406">
        <f t="shared" si="39"/>
        <v>99</v>
      </c>
      <c r="AE156" s="398" t="str">
        <f t="shared" si="31"/>
        <v>E</v>
      </c>
      <c r="AF156" s="403">
        <f t="shared" ca="1" si="38"/>
        <v>37.734999999999999</v>
      </c>
      <c r="AG156" s="403">
        <f t="shared" ca="1" si="38"/>
        <v>39.721999999999994</v>
      </c>
      <c r="AH156" s="403">
        <f t="shared" ca="1" si="38"/>
        <v>41.818999999999996</v>
      </c>
      <c r="AI156" s="403">
        <f t="shared" ca="1" si="38"/>
        <v>44.001999999999995</v>
      </c>
      <c r="AJ156" s="403">
        <f t="shared" ca="1" si="38"/>
        <v>46.318999999999996</v>
      </c>
      <c r="AK156" s="403">
        <f t="shared" ca="1" si="38"/>
        <v>49.122</v>
      </c>
      <c r="AL156" s="403">
        <f t="shared" ca="1" si="38"/>
        <v>51.923999999999999</v>
      </c>
    </row>
    <row r="157" spans="1:39" ht="15" customHeight="1">
      <c r="A157" s="259" t="s">
        <v>16</v>
      </c>
      <c r="B157" s="259" t="s">
        <v>425</v>
      </c>
      <c r="C157" s="259">
        <v>72</v>
      </c>
      <c r="D157" s="260" t="s">
        <v>1090</v>
      </c>
      <c r="E157" s="265">
        <v>470</v>
      </c>
      <c r="F157" s="262">
        <v>10</v>
      </c>
      <c r="G157" s="285">
        <f t="shared" ref="G157:M211" ca="1" si="41">T157</f>
        <v>85905.963405521252</v>
      </c>
      <c r="H157" s="285">
        <f t="shared" ca="1" si="41"/>
        <v>90445.115070770058</v>
      </c>
      <c r="I157" s="285">
        <f t="shared" ca="1" si="41"/>
        <v>95175.970349654977</v>
      </c>
      <c r="J157" s="285">
        <f t="shared" ca="1" si="41"/>
        <v>100179.75958693713</v>
      </c>
      <c r="K157" s="285">
        <f t="shared" ca="1" si="35"/>
        <v>105469.47963777828</v>
      </c>
      <c r="L157" s="285">
        <f t="shared" ca="1" si="35"/>
        <v>111843.70430757249</v>
      </c>
      <c r="M157" s="285">
        <f t="shared" ca="1" si="35"/>
        <v>118216.91369291769</v>
      </c>
      <c r="N157" s="285"/>
      <c r="P157" s="409" t="str">
        <f t="shared" si="28"/>
        <v>10088C</v>
      </c>
      <c r="Q157" s="397" t="s">
        <v>826</v>
      </c>
      <c r="R157" s="409" t="str">
        <f t="shared" si="33"/>
        <v>IT Collaboration Engineer I</v>
      </c>
      <c r="S157" s="397">
        <f t="shared" si="40"/>
        <v>72</v>
      </c>
      <c r="T157" s="394" cm="1">
        <f t="array" aca="1" ref="T157" ca="1">IF($Q157="Y",VLOOKUP($P157,INDIRECT($Q$3),T$5,0)*INDIRECT($P$2),VLOOKUP($P157,INDIRECT($Q$3),T$5,0))*$Q$4</f>
        <v>85905.963405521252</v>
      </c>
      <c r="U157" s="394" cm="1">
        <f t="array" aca="1" ref="U157" ca="1">IF($Q157="Y",VLOOKUP($P157,INDIRECT($Q$3),U$5,0)*INDIRECT($P$2),VLOOKUP($P157,INDIRECT($Q$3),U$5,0))*$Q$4</f>
        <v>90445.115070770058</v>
      </c>
      <c r="V157" s="394" cm="1">
        <f t="array" aca="1" ref="V157" ca="1">IF($Q157="Y",VLOOKUP($P157,INDIRECT($Q$3),V$5,0)*INDIRECT($P$2),VLOOKUP($P157,INDIRECT($Q$3),V$5,0))*$Q$4</f>
        <v>95175.970349654977</v>
      </c>
      <c r="W157" s="394" cm="1">
        <f t="array" aca="1" ref="W157" ca="1">IF($Q157="Y",VLOOKUP($P157,INDIRECT($Q$3),W$5,0)*INDIRECT($P$2),VLOOKUP($P157,INDIRECT($Q$3),W$5,0))*$Q$4</f>
        <v>100179.75958693713</v>
      </c>
      <c r="X157" s="394" cm="1">
        <f t="array" aca="1" ref="X157" ca="1">IF($Q157="Y",VLOOKUP($P157,INDIRECT($Q$3),X$5,0)*INDIRECT($P$2),VLOOKUP($P157,INDIRECT($Q$3),X$5,0))*$Q$4</f>
        <v>105469.47963777828</v>
      </c>
      <c r="Y157" s="394" cm="1">
        <f t="array" aca="1" ref="Y157" ca="1">IF($Q157="Y",VLOOKUP($P157,INDIRECT($Q$3),Y$5,0)*INDIRECT($P$2),VLOOKUP($P157,INDIRECT($Q$3),Y$5,0))*$Q$4</f>
        <v>111843.70430757249</v>
      </c>
      <c r="Z157" s="394" cm="1">
        <f t="array" aca="1" ref="Z157" ca="1">IF($Q157="Y",VLOOKUP($P157,INDIRECT($Q$3),Z$5,0)*INDIRECT($P$2),VLOOKUP($P157,INDIRECT($Q$3),Z$5,0))*$Q$4</f>
        <v>118216.91369291769</v>
      </c>
      <c r="AA157" s="406" t="str">
        <f t="shared" si="29"/>
        <v>10088C</v>
      </c>
      <c r="AB157" s="406" t="str">
        <f t="shared" si="36"/>
        <v>Y</v>
      </c>
      <c r="AC157" s="412" t="str">
        <f t="shared" si="34"/>
        <v>IT Collaboration Engineer I</v>
      </c>
      <c r="AD157" s="406">
        <f t="shared" si="39"/>
        <v>72</v>
      </c>
      <c r="AE157" s="398" t="str">
        <f t="shared" si="31"/>
        <v>E</v>
      </c>
      <c r="AF157" s="403">
        <f t="shared" ca="1" si="38"/>
        <v>41.300999999999995</v>
      </c>
      <c r="AG157" s="403">
        <f t="shared" ca="1" si="38"/>
        <v>43.483999999999995</v>
      </c>
      <c r="AH157" s="403">
        <f t="shared" ca="1" si="38"/>
        <v>45.757999999999996</v>
      </c>
      <c r="AI157" s="403">
        <f t="shared" ca="1" si="38"/>
        <v>48.163999999999994</v>
      </c>
      <c r="AJ157" s="403">
        <f t="shared" ca="1" si="38"/>
        <v>50.707000000000001</v>
      </c>
      <c r="AK157" s="403">
        <f t="shared" ca="1" si="38"/>
        <v>53.771999999999998</v>
      </c>
      <c r="AL157" s="403">
        <f t="shared" ca="1" si="38"/>
        <v>56.835999999999999</v>
      </c>
    </row>
    <row r="158" spans="1:39" ht="15" customHeight="1">
      <c r="A158" s="259" t="s">
        <v>16</v>
      </c>
      <c r="B158" s="259" t="s">
        <v>426</v>
      </c>
      <c r="C158" s="259">
        <v>65</v>
      </c>
      <c r="D158" s="260" t="s">
        <v>1092</v>
      </c>
      <c r="E158" s="265">
        <v>508</v>
      </c>
      <c r="F158" s="262">
        <v>11</v>
      </c>
      <c r="G158" s="285">
        <f t="shared" ca="1" si="41"/>
        <v>91744.800586947196</v>
      </c>
      <c r="H158" s="285">
        <f t="shared" ca="1" si="41"/>
        <v>96566.633851964565</v>
      </c>
      <c r="I158" s="285">
        <f t="shared" ca="1" si="41"/>
        <v>101619.16129610337</v>
      </c>
      <c r="J158" s="285">
        <f t="shared" ca="1" si="41"/>
        <v>106993.36090549603</v>
      </c>
      <c r="K158" s="285">
        <f t="shared" ca="1" si="35"/>
        <v>112604.75312159095</v>
      </c>
      <c r="L158" s="285">
        <f t="shared" ca="1" si="35"/>
        <v>119437.30853676792</v>
      </c>
      <c r="M158" s="285">
        <f t="shared" ca="1" si="35"/>
        <v>126269.86395194475</v>
      </c>
      <c r="N158" s="285"/>
      <c r="P158" s="409" t="str">
        <f t="shared" si="28"/>
        <v>10089C</v>
      </c>
      <c r="Q158" s="397" t="s">
        <v>826</v>
      </c>
      <c r="R158" s="409" t="str">
        <f t="shared" si="33"/>
        <v>IT Collaboration Engineer II</v>
      </c>
      <c r="S158" s="397">
        <f t="shared" si="40"/>
        <v>65</v>
      </c>
      <c r="T158" s="394" cm="1">
        <f t="array" aca="1" ref="T158" ca="1">IF($Q158="Y",VLOOKUP($P158,INDIRECT($Q$3),T$5,0)*INDIRECT($P$2),VLOOKUP($P158,INDIRECT($Q$3),T$5,0))*$Q$4</f>
        <v>91744.800586947196</v>
      </c>
      <c r="U158" s="394" cm="1">
        <f t="array" aca="1" ref="U158" ca="1">IF($Q158="Y",VLOOKUP($P158,INDIRECT($Q$3),U$5,0)*INDIRECT($P$2),VLOOKUP($P158,INDIRECT($Q$3),U$5,0))*$Q$4</f>
        <v>96566.633851964565</v>
      </c>
      <c r="V158" s="394" cm="1">
        <f t="array" aca="1" ref="V158" ca="1">IF($Q158="Y",VLOOKUP($P158,INDIRECT($Q$3),V$5,0)*INDIRECT($P$2),VLOOKUP($P158,INDIRECT($Q$3),V$5,0))*$Q$4</f>
        <v>101619.16129610337</v>
      </c>
      <c r="W158" s="394" cm="1">
        <f t="array" aca="1" ref="W158" ca="1">IF($Q158="Y",VLOOKUP($P158,INDIRECT($Q$3),W$5,0)*INDIRECT($P$2),VLOOKUP($P158,INDIRECT($Q$3),W$5,0))*$Q$4</f>
        <v>106993.36090549603</v>
      </c>
      <c r="X158" s="394" cm="1">
        <f t="array" aca="1" ref="X158" ca="1">IF($Q158="Y",VLOOKUP($P158,INDIRECT($Q$3),X$5,0)*INDIRECT($P$2),VLOOKUP($P158,INDIRECT($Q$3),X$5,0))*$Q$4</f>
        <v>112604.75312159095</v>
      </c>
      <c r="Y158" s="394" cm="1">
        <f t="array" aca="1" ref="Y158" ca="1">IF($Q158="Y",VLOOKUP($P158,INDIRECT($Q$3),Y$5,0)*INDIRECT($P$2),VLOOKUP($P158,INDIRECT($Q$3),Y$5,0))*$Q$4</f>
        <v>119437.30853676792</v>
      </c>
      <c r="Z158" s="394" cm="1">
        <f t="array" aca="1" ref="Z158" ca="1">IF($Q158="Y",VLOOKUP($P158,INDIRECT($Q$3),Z$5,0)*INDIRECT($P$2),VLOOKUP($P158,INDIRECT($Q$3),Z$5,0))*$Q$4</f>
        <v>126269.86395194475</v>
      </c>
      <c r="AA158" s="406" t="str">
        <f t="shared" si="29"/>
        <v>10089C</v>
      </c>
      <c r="AB158" s="406" t="str">
        <f t="shared" si="36"/>
        <v>Y</v>
      </c>
      <c r="AC158" s="412" t="str">
        <f t="shared" si="34"/>
        <v>IT Collaboration Engineer II</v>
      </c>
      <c r="AD158" s="406">
        <f t="shared" si="39"/>
        <v>65</v>
      </c>
      <c r="AE158" s="398" t="str">
        <f t="shared" si="31"/>
        <v>E</v>
      </c>
      <c r="AF158" s="403">
        <f t="shared" ca="1" si="38"/>
        <v>44.108999999999995</v>
      </c>
      <c r="AG158" s="403">
        <f t="shared" ca="1" si="38"/>
        <v>46.427</v>
      </c>
      <c r="AH158" s="403">
        <f t="shared" ca="1" si="38"/>
        <v>48.855999999999995</v>
      </c>
      <c r="AI158" s="403">
        <f t="shared" ca="1" si="38"/>
        <v>51.44</v>
      </c>
      <c r="AJ158" s="403">
        <f t="shared" ca="1" si="38"/>
        <v>54.137</v>
      </c>
      <c r="AK158" s="403">
        <f t="shared" ca="1" si="38"/>
        <v>57.421999999999997</v>
      </c>
      <c r="AL158" s="403">
        <f t="shared" ca="1" si="38"/>
        <v>60.707000000000001</v>
      </c>
    </row>
    <row r="159" spans="1:39" ht="15" customHeight="1">
      <c r="A159" s="259" t="s">
        <v>16</v>
      </c>
      <c r="B159" s="259" t="s">
        <v>802</v>
      </c>
      <c r="C159" s="259">
        <v>56</v>
      </c>
      <c r="D159" s="260" t="s">
        <v>803</v>
      </c>
      <c r="E159" s="265">
        <v>520</v>
      </c>
      <c r="F159" s="262">
        <v>11</v>
      </c>
      <c r="G159" s="285">
        <f t="shared" ca="1" si="41"/>
        <v>98837.021988036562</v>
      </c>
      <c r="H159" s="285">
        <f t="shared" ca="1" si="41"/>
        <v>104120.11689195898</v>
      </c>
      <c r="I159" s="285">
        <f t="shared" ca="1" si="41"/>
        <v>109362.0377587289</v>
      </c>
      <c r="J159" s="285">
        <f t="shared" ca="1" si="41"/>
        <v>114737.86197501679</v>
      </c>
      <c r="K159" s="285">
        <f t="shared" ca="1" si="35"/>
        <v>120903.24514238226</v>
      </c>
      <c r="L159" s="285">
        <f t="shared" ca="1" si="35"/>
        <v>128054.96781519841</v>
      </c>
      <c r="M159" s="285">
        <f t="shared" ca="1" si="35"/>
        <v>135206.69048801457</v>
      </c>
      <c r="N159" s="285"/>
      <c r="P159" s="409" t="str">
        <f t="shared" si="28"/>
        <v>59431C</v>
      </c>
      <c r="Q159" s="397" t="s">
        <v>826</v>
      </c>
      <c r="R159" s="409" t="str">
        <f t="shared" si="33"/>
        <v>IT Contracts Manager</v>
      </c>
      <c r="S159" s="397">
        <f t="shared" si="40"/>
        <v>56</v>
      </c>
      <c r="T159" s="394" cm="1">
        <f t="array" aca="1" ref="T159" ca="1">IF($Q159="Y",VLOOKUP($P159,INDIRECT($Q$3),T$5,0)*INDIRECT($P$2),VLOOKUP($P159,INDIRECT($Q$3),T$5,0))*$Q$4</f>
        <v>98837.021988036562</v>
      </c>
      <c r="U159" s="394" cm="1">
        <f t="array" aca="1" ref="U159" ca="1">IF($Q159="Y",VLOOKUP($P159,INDIRECT($Q$3),U$5,0)*INDIRECT($P$2),VLOOKUP($P159,INDIRECT($Q$3),U$5,0))*$Q$4</f>
        <v>104120.11689195898</v>
      </c>
      <c r="V159" s="394" cm="1">
        <f t="array" aca="1" ref="V159" ca="1">IF($Q159="Y",VLOOKUP($P159,INDIRECT($Q$3),V$5,0)*INDIRECT($P$2),VLOOKUP($P159,INDIRECT($Q$3),V$5,0))*$Q$4</f>
        <v>109362.0377587289</v>
      </c>
      <c r="W159" s="394" cm="1">
        <f t="array" aca="1" ref="W159" ca="1">IF($Q159="Y",VLOOKUP($P159,INDIRECT($Q$3),W$5,0)*INDIRECT($P$2),VLOOKUP($P159,INDIRECT($Q$3),W$5,0))*$Q$4</f>
        <v>114737.86197501679</v>
      </c>
      <c r="X159" s="394" cm="1">
        <f t="array" aca="1" ref="X159" ca="1">IF($Q159="Y",VLOOKUP($P159,INDIRECT($Q$3),X$5,0)*INDIRECT($P$2),VLOOKUP($P159,INDIRECT($Q$3),X$5,0))*$Q$4</f>
        <v>120903.24514238226</v>
      </c>
      <c r="Y159" s="394" cm="1">
        <f t="array" aca="1" ref="Y159" ca="1">IF($Q159="Y",VLOOKUP($P159,INDIRECT($Q$3),Y$5,0)*INDIRECT($P$2),VLOOKUP($P159,INDIRECT($Q$3),Y$5,0))*$Q$4</f>
        <v>128054.96781519841</v>
      </c>
      <c r="Z159" s="394" cm="1">
        <f t="array" aca="1" ref="Z159" ca="1">IF($Q159="Y",VLOOKUP($P159,INDIRECT($Q$3),Z$5,0)*INDIRECT($P$2),VLOOKUP($P159,INDIRECT($Q$3),Z$5,0))*$Q$4</f>
        <v>135206.69048801457</v>
      </c>
      <c r="AA159" s="406" t="str">
        <f t="shared" si="29"/>
        <v>59431C</v>
      </c>
      <c r="AB159" s="406" t="str">
        <f t="shared" si="36"/>
        <v>Y</v>
      </c>
      <c r="AC159" s="412" t="str">
        <f t="shared" si="34"/>
        <v>IT Contracts Manager</v>
      </c>
      <c r="AD159" s="406">
        <f t="shared" si="39"/>
        <v>56</v>
      </c>
      <c r="AE159" s="398" t="str">
        <f t="shared" si="31"/>
        <v>E</v>
      </c>
      <c r="AF159" s="403">
        <f t="shared" ca="1" si="38"/>
        <v>47.518000000000001</v>
      </c>
      <c r="AG159" s="403">
        <f t="shared" ca="1" si="38"/>
        <v>50.058</v>
      </c>
      <c r="AH159" s="403">
        <f t="shared" ca="1" si="38"/>
        <v>52.577999999999996</v>
      </c>
      <c r="AI159" s="403">
        <f t="shared" ca="1" si="38"/>
        <v>55.162999999999997</v>
      </c>
      <c r="AJ159" s="403">
        <f t="shared" ca="1" si="38"/>
        <v>58.126999999999995</v>
      </c>
      <c r="AK159" s="403">
        <f t="shared" ca="1" si="38"/>
        <v>61.564999999999998</v>
      </c>
      <c r="AL159" s="403">
        <f t="shared" ca="1" si="38"/>
        <v>65.004000000000005</v>
      </c>
    </row>
    <row r="160" spans="1:39" ht="15" customHeight="1">
      <c r="A160" s="272" t="s">
        <v>91</v>
      </c>
      <c r="B160" s="272" t="s">
        <v>273</v>
      </c>
      <c r="C160" s="272" t="s">
        <v>274</v>
      </c>
      <c r="D160" s="273" t="s">
        <v>682</v>
      </c>
      <c r="E160" s="265">
        <v>323</v>
      </c>
      <c r="F160" s="262">
        <v>7</v>
      </c>
      <c r="G160" s="285">
        <f t="shared" ca="1" si="41"/>
        <v>29.627576874960546</v>
      </c>
      <c r="H160" s="285">
        <f t="shared" ca="1" si="41"/>
        <v>31.504876791179548</v>
      </c>
      <c r="I160" s="285">
        <f t="shared" ca="1" si="41"/>
        <v>33.165412492737673</v>
      </c>
      <c r="J160" s="285">
        <f t="shared" ca="1" si="41"/>
        <v>35.000905859935003</v>
      </c>
      <c r="K160" s="285">
        <f t="shared" ca="1" si="35"/>
        <v>36.880138643542168</v>
      </c>
      <c r="L160" s="285">
        <f t="shared" ca="1" si="35"/>
        <v>39.11874009601155</v>
      </c>
      <c r="M160" s="285">
        <f t="shared" ca="1" si="35"/>
        <v>41.357341548480946</v>
      </c>
      <c r="N160" s="285"/>
      <c r="P160" s="409" t="str">
        <f t="shared" si="28"/>
        <v>01339C</v>
      </c>
      <c r="Q160" s="397" t="s">
        <v>826</v>
      </c>
      <c r="R160" s="409" t="str">
        <f t="shared" si="33"/>
        <v>IT Project Assistant</v>
      </c>
      <c r="S160" s="397" t="str">
        <f t="shared" si="40"/>
        <v>07</v>
      </c>
      <c r="T160" s="394" cm="1">
        <f t="array" aca="1" ref="T160" ca="1">IF($Q160="Y",VLOOKUP($P160,INDIRECT($Q$3),T$5,0)*INDIRECT($P$2),VLOOKUP($P160,INDIRECT($Q$3),T$5,0))*$Q$4</f>
        <v>29.627576874960546</v>
      </c>
      <c r="U160" s="394" cm="1">
        <f t="array" aca="1" ref="U160" ca="1">IF($Q160="Y",VLOOKUP($P160,INDIRECT($Q$3),U$5,0)*INDIRECT($P$2),VLOOKUP($P160,INDIRECT($Q$3),U$5,0))*$Q$4</f>
        <v>31.504876791179548</v>
      </c>
      <c r="V160" s="394" cm="1">
        <f t="array" aca="1" ref="V160" ca="1">IF($Q160="Y",VLOOKUP($P160,INDIRECT($Q$3),V$5,0)*INDIRECT($P$2),VLOOKUP($P160,INDIRECT($Q$3),V$5,0))*$Q$4</f>
        <v>33.165412492737673</v>
      </c>
      <c r="W160" s="394" cm="1">
        <f t="array" aca="1" ref="W160" ca="1">IF($Q160="Y",VLOOKUP($P160,INDIRECT($Q$3),W$5,0)*INDIRECT($P$2),VLOOKUP($P160,INDIRECT($Q$3),W$5,0))*$Q$4</f>
        <v>35.000905859935003</v>
      </c>
      <c r="X160" s="394" cm="1">
        <f t="array" aca="1" ref="X160" ca="1">IF($Q160="Y",VLOOKUP($P160,INDIRECT($Q$3),X$5,0)*INDIRECT($P$2),VLOOKUP($P160,INDIRECT($Q$3),X$5,0))*$Q$4</f>
        <v>36.880138643542168</v>
      </c>
      <c r="Y160" s="394" cm="1">
        <f t="array" aca="1" ref="Y160" ca="1">IF($Q160="Y",VLOOKUP($P160,INDIRECT($Q$3),Y$5,0)*INDIRECT($P$2),VLOOKUP($P160,INDIRECT($Q$3),Y$5,0))*$Q$4</f>
        <v>39.11874009601155</v>
      </c>
      <c r="Z160" s="394" cm="1">
        <f t="array" aca="1" ref="Z160" ca="1">IF($Q160="Y",VLOOKUP($P160,INDIRECT($Q$3),Z$5,0)*INDIRECT($P$2),VLOOKUP($P160,INDIRECT($Q$3),Z$5,0))*$Q$4</f>
        <v>41.357341548480946</v>
      </c>
      <c r="AA160" s="406" t="str">
        <f t="shared" si="29"/>
        <v>01339C</v>
      </c>
      <c r="AB160" s="406" t="str">
        <f t="shared" si="36"/>
        <v>Y</v>
      </c>
      <c r="AC160" s="412" t="str">
        <f t="shared" si="34"/>
        <v>IT Project Assistant</v>
      </c>
      <c r="AD160" s="406" t="str">
        <f t="shared" si="39"/>
        <v>07</v>
      </c>
      <c r="AE160" s="398" t="str">
        <f t="shared" si="31"/>
        <v>N</v>
      </c>
      <c r="AF160" s="403">
        <f t="shared" ca="1" si="38"/>
        <v>29.628</v>
      </c>
      <c r="AG160" s="403">
        <f t="shared" ca="1" si="38"/>
        <v>31.504999999999999</v>
      </c>
      <c r="AH160" s="403">
        <f t="shared" ca="1" si="38"/>
        <v>33.164999999999999</v>
      </c>
      <c r="AI160" s="403">
        <f t="shared" ca="1" si="38"/>
        <v>35.000999999999998</v>
      </c>
      <c r="AJ160" s="403">
        <f t="shared" ca="1" si="38"/>
        <v>36.880000000000003</v>
      </c>
      <c r="AK160" s="403">
        <f t="shared" ca="1" si="38"/>
        <v>39.119</v>
      </c>
      <c r="AL160" s="403">
        <f t="shared" ca="1" si="38"/>
        <v>41.356999999999999</v>
      </c>
    </row>
    <row r="161" spans="1:39" ht="15" customHeight="1">
      <c r="A161" s="272" t="s">
        <v>91</v>
      </c>
      <c r="B161" s="583" t="s">
        <v>1038</v>
      </c>
      <c r="C161" s="583" t="s">
        <v>896</v>
      </c>
      <c r="D161" s="598" t="s">
        <v>1039</v>
      </c>
      <c r="E161" s="600">
        <v>378</v>
      </c>
      <c r="F161" s="586">
        <v>8</v>
      </c>
      <c r="G161" s="285">
        <f t="shared" si="41"/>
        <v>33.744</v>
      </c>
      <c r="H161" s="285">
        <f t="shared" si="41"/>
        <v>35.594999999999999</v>
      </c>
      <c r="I161" s="285">
        <f t="shared" si="41"/>
        <v>37.445</v>
      </c>
      <c r="J161" s="285">
        <f t="shared" si="41"/>
        <v>39.405000000000001</v>
      </c>
      <c r="K161" s="285">
        <f t="shared" si="35"/>
        <v>41.5</v>
      </c>
      <c r="L161" s="285">
        <f t="shared" si="35"/>
        <v>44.360999999999997</v>
      </c>
      <c r="M161" s="285">
        <f t="shared" si="35"/>
        <v>47.221999999999994</v>
      </c>
      <c r="N161" s="9"/>
      <c r="P161" s="409" t="str">
        <f t="shared" si="28"/>
        <v>50504C</v>
      </c>
      <c r="Q161" s="397" t="s">
        <v>826</v>
      </c>
      <c r="R161" s="409" t="str">
        <f t="shared" si="33"/>
        <v>IT Project Coordinator</v>
      </c>
      <c r="S161" s="397" t="str">
        <f t="shared" si="40"/>
        <v>35</v>
      </c>
      <c r="T161" s="796">
        <v>33.744</v>
      </c>
      <c r="U161" s="796">
        <v>35.594999999999999</v>
      </c>
      <c r="V161" s="796">
        <v>37.445</v>
      </c>
      <c r="W161" s="796">
        <v>39.405000000000001</v>
      </c>
      <c r="X161" s="796">
        <v>41.5</v>
      </c>
      <c r="Y161" s="796">
        <v>44.360999999999997</v>
      </c>
      <c r="Z161" s="796">
        <v>47.221999999999994</v>
      </c>
      <c r="AA161" s="406" t="str">
        <f t="shared" si="29"/>
        <v>50504C</v>
      </c>
      <c r="AB161" s="406" t="str">
        <f t="shared" si="36"/>
        <v>Y</v>
      </c>
      <c r="AC161" s="412" t="str">
        <f t="shared" si="34"/>
        <v>IT Project Coordinator</v>
      </c>
      <c r="AD161" s="406" t="str">
        <f t="shared" si="39"/>
        <v>35</v>
      </c>
      <c r="AE161" s="398" t="str">
        <f t="shared" si="31"/>
        <v>N</v>
      </c>
      <c r="AF161" s="403">
        <f t="shared" si="38"/>
        <v>33.744</v>
      </c>
      <c r="AG161" s="403">
        <f t="shared" si="38"/>
        <v>35.594999999999999</v>
      </c>
      <c r="AH161" s="403">
        <f t="shared" si="38"/>
        <v>37.445</v>
      </c>
      <c r="AI161" s="403">
        <f t="shared" si="38"/>
        <v>39.405000000000001</v>
      </c>
      <c r="AJ161" s="403">
        <f t="shared" si="38"/>
        <v>41.5</v>
      </c>
      <c r="AK161" s="403">
        <f t="shared" si="38"/>
        <v>44.360999999999997</v>
      </c>
      <c r="AL161" s="403">
        <f t="shared" si="38"/>
        <v>47.222000000000001</v>
      </c>
      <c r="AM161" s="23"/>
    </row>
    <row r="162" spans="1:39" ht="15" customHeight="1">
      <c r="A162" s="259" t="s">
        <v>91</v>
      </c>
      <c r="B162" s="259" t="s">
        <v>651</v>
      </c>
      <c r="C162" s="259">
        <v>64</v>
      </c>
      <c r="D162" s="260" t="s">
        <v>650</v>
      </c>
      <c r="E162" s="265">
        <v>415</v>
      </c>
      <c r="F162" s="262">
        <v>9</v>
      </c>
      <c r="G162" s="285">
        <f t="shared" ca="1" si="41"/>
        <v>37.734619385548058</v>
      </c>
      <c r="H162" s="285">
        <f t="shared" ca="1" si="41"/>
        <v>39.721638588165099</v>
      </c>
      <c r="I162" s="285">
        <f t="shared" ca="1" si="41"/>
        <v>41.818006331806664</v>
      </c>
      <c r="J162" s="285">
        <f t="shared" ca="1" si="41"/>
        <v>44.001852908267836</v>
      </c>
      <c r="K162" s="285">
        <f t="shared" ca="1" si="35"/>
        <v>46.318479855973081</v>
      </c>
      <c r="L162" s="285">
        <f t="shared" ca="1" si="35"/>
        <v>49.121423348818588</v>
      </c>
      <c r="M162" s="285">
        <f t="shared" ca="1" si="35"/>
        <v>51.924366841664074</v>
      </c>
      <c r="N162" s="285"/>
      <c r="P162" s="409" t="str">
        <f t="shared" si="28"/>
        <v>52975C</v>
      </c>
      <c r="Q162" s="397" t="s">
        <v>826</v>
      </c>
      <c r="R162" s="409" t="str">
        <f t="shared" si="33"/>
        <v>IT Security Analyst</v>
      </c>
      <c r="S162" s="397">
        <f t="shared" si="40"/>
        <v>64</v>
      </c>
      <c r="T162" s="394" cm="1">
        <f t="array" aca="1" ref="T162" ca="1">IF($Q162="Y",VLOOKUP($P162,INDIRECT($Q$3),T$5,0)*INDIRECT($P$2),VLOOKUP($P162,INDIRECT($Q$3),T$5,0))*$Q$4</f>
        <v>37.734619385548058</v>
      </c>
      <c r="U162" s="394" cm="1">
        <f t="array" aca="1" ref="U162" ca="1">IF($Q162="Y",VLOOKUP($P162,INDIRECT($Q$3),U$5,0)*INDIRECT($P$2),VLOOKUP($P162,INDIRECT($Q$3),U$5,0))*$Q$4</f>
        <v>39.721638588165099</v>
      </c>
      <c r="V162" s="394" cm="1">
        <f t="array" aca="1" ref="V162" ca="1">IF($Q162="Y",VLOOKUP($P162,INDIRECT($Q$3),V$5,0)*INDIRECT($P$2),VLOOKUP($P162,INDIRECT($Q$3),V$5,0))*$Q$4</f>
        <v>41.818006331806664</v>
      </c>
      <c r="W162" s="394" cm="1">
        <f t="array" aca="1" ref="W162" ca="1">IF($Q162="Y",VLOOKUP($P162,INDIRECT($Q$3),W$5,0)*INDIRECT($P$2),VLOOKUP($P162,INDIRECT($Q$3),W$5,0))*$Q$4</f>
        <v>44.001852908267836</v>
      </c>
      <c r="X162" s="394" cm="1">
        <f t="array" aca="1" ref="X162" ca="1">IF($Q162="Y",VLOOKUP($P162,INDIRECT($Q$3),X$5,0)*INDIRECT($P$2),VLOOKUP($P162,INDIRECT($Q$3),X$5,0))*$Q$4</f>
        <v>46.318479855973081</v>
      </c>
      <c r="Y162" s="394" cm="1">
        <f t="array" aca="1" ref="Y162" ca="1">IF($Q162="Y",VLOOKUP($P162,INDIRECT($Q$3),Y$5,0)*INDIRECT($P$2),VLOOKUP($P162,INDIRECT($Q$3),Y$5,0))*$Q$4</f>
        <v>49.121423348818588</v>
      </c>
      <c r="Z162" s="394" cm="1">
        <f t="array" aca="1" ref="Z162" ca="1">IF($Q162="Y",VLOOKUP($P162,INDIRECT($Q$3),Z$5,0)*INDIRECT($P$2),VLOOKUP($P162,INDIRECT($Q$3),Z$5,0))*$Q$4</f>
        <v>51.924366841664074</v>
      </c>
      <c r="AA162" s="406" t="str">
        <f t="shared" si="29"/>
        <v>52975C</v>
      </c>
      <c r="AB162" s="406" t="str">
        <f t="shared" si="36"/>
        <v>Y</v>
      </c>
      <c r="AC162" s="412" t="str">
        <f t="shared" si="34"/>
        <v>IT Security Analyst</v>
      </c>
      <c r="AD162" s="406">
        <f t="shared" si="39"/>
        <v>64</v>
      </c>
      <c r="AE162" s="398" t="str">
        <f t="shared" si="31"/>
        <v>N</v>
      </c>
      <c r="AF162" s="403">
        <f t="shared" ca="1" si="38"/>
        <v>37.734999999999999</v>
      </c>
      <c r="AG162" s="403">
        <f t="shared" ca="1" si="38"/>
        <v>39.722000000000001</v>
      </c>
      <c r="AH162" s="403">
        <f t="shared" ca="1" si="38"/>
        <v>41.817999999999998</v>
      </c>
      <c r="AI162" s="403">
        <f t="shared" ca="1" si="38"/>
        <v>44.002000000000002</v>
      </c>
      <c r="AJ162" s="403">
        <f t="shared" ca="1" si="38"/>
        <v>46.317999999999998</v>
      </c>
      <c r="AK162" s="403">
        <f t="shared" ca="1" si="38"/>
        <v>49.121000000000002</v>
      </c>
      <c r="AL162" s="403">
        <f t="shared" ca="1" si="38"/>
        <v>51.923999999999999</v>
      </c>
    </row>
    <row r="163" spans="1:39" ht="15" customHeight="1">
      <c r="A163" s="259" t="s">
        <v>16</v>
      </c>
      <c r="B163" s="259" t="s">
        <v>443</v>
      </c>
      <c r="C163" s="259">
        <v>65</v>
      </c>
      <c r="D163" s="260" t="s">
        <v>1093</v>
      </c>
      <c r="E163" s="265">
        <v>508</v>
      </c>
      <c r="F163" s="262">
        <v>11</v>
      </c>
      <c r="G163" s="285">
        <f t="shared" ca="1" si="41"/>
        <v>91744.800586947196</v>
      </c>
      <c r="H163" s="285">
        <f t="shared" ca="1" si="41"/>
        <v>96566.633851964565</v>
      </c>
      <c r="I163" s="285">
        <f t="shared" ca="1" si="41"/>
        <v>101619.16129610337</v>
      </c>
      <c r="J163" s="285">
        <f t="shared" ca="1" si="41"/>
        <v>106993.36090549603</v>
      </c>
      <c r="K163" s="285">
        <f t="shared" ca="1" si="35"/>
        <v>112604.75312159095</v>
      </c>
      <c r="L163" s="285">
        <f t="shared" ca="1" si="35"/>
        <v>119437.30853676792</v>
      </c>
      <c r="M163" s="285">
        <f t="shared" ca="1" si="35"/>
        <v>126269.86395194475</v>
      </c>
      <c r="N163" s="285"/>
      <c r="P163" s="409" t="str">
        <f t="shared" ref="P163:P227" si="42">B163</f>
        <v>05768C</v>
      </c>
      <c r="Q163" s="397" t="s">
        <v>826</v>
      </c>
      <c r="R163" s="409" t="str">
        <f t="shared" si="33"/>
        <v>IT Security Engineer II</v>
      </c>
      <c r="S163" s="397">
        <f t="shared" si="40"/>
        <v>65</v>
      </c>
      <c r="T163" s="394" cm="1">
        <f t="array" aca="1" ref="T163" ca="1">IF($Q163="Y",VLOOKUP($P163,INDIRECT($Q$3),T$5,0)*INDIRECT($P$2),VLOOKUP($P163,INDIRECT($Q$3),T$5,0))*$Q$4</f>
        <v>91744.800586947196</v>
      </c>
      <c r="U163" s="394" cm="1">
        <f t="array" aca="1" ref="U163" ca="1">IF($Q163="Y",VLOOKUP($P163,INDIRECT($Q$3),U$5,0)*INDIRECT($P$2),VLOOKUP($P163,INDIRECT($Q$3),U$5,0))*$Q$4</f>
        <v>96566.633851964565</v>
      </c>
      <c r="V163" s="394" cm="1">
        <f t="array" aca="1" ref="V163" ca="1">IF($Q163="Y",VLOOKUP($P163,INDIRECT($Q$3),V$5,0)*INDIRECT($P$2),VLOOKUP($P163,INDIRECT($Q$3),V$5,0))*$Q$4</f>
        <v>101619.16129610337</v>
      </c>
      <c r="W163" s="394" cm="1">
        <f t="array" aca="1" ref="W163" ca="1">IF($Q163="Y",VLOOKUP($P163,INDIRECT($Q$3),W$5,0)*INDIRECT($P$2),VLOOKUP($P163,INDIRECT($Q$3),W$5,0))*$Q$4</f>
        <v>106993.36090549603</v>
      </c>
      <c r="X163" s="394" cm="1">
        <f t="array" aca="1" ref="X163" ca="1">IF($Q163="Y",VLOOKUP($P163,INDIRECT($Q$3),X$5,0)*INDIRECT($P$2),VLOOKUP($P163,INDIRECT($Q$3),X$5,0))*$Q$4</f>
        <v>112604.75312159095</v>
      </c>
      <c r="Y163" s="394" cm="1">
        <f t="array" aca="1" ref="Y163" ca="1">IF($Q163="Y",VLOOKUP($P163,INDIRECT($Q$3),Y$5,0)*INDIRECT($P$2),VLOOKUP($P163,INDIRECT($Q$3),Y$5,0))*$Q$4</f>
        <v>119437.30853676792</v>
      </c>
      <c r="Z163" s="394" cm="1">
        <f t="array" aca="1" ref="Z163" ca="1">IF($Q163="Y",VLOOKUP($P163,INDIRECT($Q$3),Z$5,0)*INDIRECT($P$2),VLOOKUP($P163,INDIRECT($Q$3),Z$5,0))*$Q$4</f>
        <v>126269.86395194475</v>
      </c>
      <c r="AA163" s="406" t="str">
        <f t="shared" ref="AA163:AA227" si="43">B163</f>
        <v>05768C</v>
      </c>
      <c r="AB163" s="406" t="str">
        <f t="shared" si="36"/>
        <v>Y</v>
      </c>
      <c r="AC163" s="412" t="str">
        <f t="shared" si="34"/>
        <v>IT Security Engineer II</v>
      </c>
      <c r="AD163" s="406">
        <f t="shared" si="39"/>
        <v>65</v>
      </c>
      <c r="AE163" s="398" t="str">
        <f t="shared" si="31"/>
        <v>E</v>
      </c>
      <c r="AF163" s="403">
        <f t="shared" ca="1" si="38"/>
        <v>44.108999999999995</v>
      </c>
      <c r="AG163" s="403">
        <f t="shared" ca="1" si="38"/>
        <v>46.427</v>
      </c>
      <c r="AH163" s="403">
        <f t="shared" ca="1" si="38"/>
        <v>48.855999999999995</v>
      </c>
      <c r="AI163" s="403">
        <f t="shared" ca="1" si="38"/>
        <v>51.44</v>
      </c>
      <c r="AJ163" s="403">
        <f t="shared" ca="1" si="38"/>
        <v>54.137</v>
      </c>
      <c r="AK163" s="403">
        <f t="shared" ca="1" si="38"/>
        <v>57.421999999999997</v>
      </c>
      <c r="AL163" s="403">
        <f t="shared" ca="1" si="38"/>
        <v>60.707000000000001</v>
      </c>
    </row>
    <row r="164" spans="1:39" ht="15" customHeight="1">
      <c r="A164" s="259" t="s">
        <v>16</v>
      </c>
      <c r="B164" s="259" t="s">
        <v>533</v>
      </c>
      <c r="C164" s="259">
        <v>104</v>
      </c>
      <c r="D164" s="260" t="s">
        <v>1094</v>
      </c>
      <c r="E164" s="265">
        <v>545</v>
      </c>
      <c r="F164" s="262">
        <v>12</v>
      </c>
      <c r="G164" s="285">
        <f t="shared" ca="1" si="41"/>
        <v>101911.91159348151</v>
      </c>
      <c r="H164" s="285">
        <f t="shared" ca="1" si="41"/>
        <v>107275.69562710171</v>
      </c>
      <c r="I164" s="285">
        <f t="shared" ca="1" si="41"/>
        <v>112921.78447708869</v>
      </c>
      <c r="J164" s="285">
        <f t="shared" ca="1" si="41"/>
        <v>118865.03688198933</v>
      </c>
      <c r="K164" s="285">
        <f t="shared" ca="1" si="35"/>
        <v>125121.09171708876</v>
      </c>
      <c r="L164" s="285">
        <f t="shared" ca="1" si="35"/>
        <v>131706.41161227904</v>
      </c>
      <c r="M164" s="285">
        <f t="shared" ca="1" si="35"/>
        <v>138638.32781615297</v>
      </c>
      <c r="N164" s="285"/>
      <c r="P164" s="409" t="str">
        <f t="shared" si="42"/>
        <v>05767C</v>
      </c>
      <c r="Q164" s="397" t="s">
        <v>826</v>
      </c>
      <c r="R164" s="409" t="str">
        <f t="shared" si="33"/>
        <v>IT Security Engineer III</v>
      </c>
      <c r="S164" s="397">
        <f t="shared" si="40"/>
        <v>104</v>
      </c>
      <c r="T164" s="394" cm="1">
        <f t="array" aca="1" ref="T164" ca="1">IF($Q164="Y",VLOOKUP($P164,INDIRECT($Q$3),T$5,0)*INDIRECT($P$2),VLOOKUP($P164,INDIRECT($Q$3),T$5,0))*$Q$4</f>
        <v>101911.91159348151</v>
      </c>
      <c r="U164" s="394" cm="1">
        <f t="array" aca="1" ref="U164" ca="1">IF($Q164="Y",VLOOKUP($P164,INDIRECT($Q$3),U$5,0)*INDIRECT($P$2),VLOOKUP($P164,INDIRECT($Q$3),U$5,0))*$Q$4</f>
        <v>107275.69562710171</v>
      </c>
      <c r="V164" s="394" cm="1">
        <f t="array" aca="1" ref="V164" ca="1">IF($Q164="Y",VLOOKUP($P164,INDIRECT($Q$3),V$5,0)*INDIRECT($P$2),VLOOKUP($P164,INDIRECT($Q$3),V$5,0))*$Q$4</f>
        <v>112921.78447708869</v>
      </c>
      <c r="W164" s="394" cm="1">
        <f t="array" aca="1" ref="W164" ca="1">IF($Q164="Y",VLOOKUP($P164,INDIRECT($Q$3),W$5,0)*INDIRECT($P$2),VLOOKUP($P164,INDIRECT($Q$3),W$5,0))*$Q$4</f>
        <v>118865.03688198933</v>
      </c>
      <c r="X164" s="394" cm="1">
        <f t="array" aca="1" ref="X164" ca="1">IF($Q164="Y",VLOOKUP($P164,INDIRECT($Q$3),X$5,0)*INDIRECT($P$2),VLOOKUP($P164,INDIRECT($Q$3),X$5,0))*$Q$4</f>
        <v>125121.09171708876</v>
      </c>
      <c r="Y164" s="394" cm="1">
        <f t="array" aca="1" ref="Y164" ca="1">IF($Q164="Y",VLOOKUP($P164,INDIRECT($Q$3),Y$5,0)*INDIRECT($P$2),VLOOKUP($P164,INDIRECT($Q$3),Y$5,0))*$Q$4</f>
        <v>131706.41161227904</v>
      </c>
      <c r="Z164" s="394" cm="1">
        <f t="array" aca="1" ref="Z164" ca="1">IF($Q164="Y",VLOOKUP($P164,INDIRECT($Q$3),Z$5,0)*INDIRECT($P$2),VLOOKUP($P164,INDIRECT($Q$3),Z$5,0))*$Q$4</f>
        <v>138638.32781615297</v>
      </c>
      <c r="AA164" s="406" t="str">
        <f t="shared" si="43"/>
        <v>05767C</v>
      </c>
      <c r="AB164" s="406" t="str">
        <f t="shared" si="36"/>
        <v>Y</v>
      </c>
      <c r="AC164" s="412" t="str">
        <f t="shared" si="34"/>
        <v>IT Security Engineer III</v>
      </c>
      <c r="AD164" s="406">
        <f t="shared" si="39"/>
        <v>104</v>
      </c>
      <c r="AE164" s="398" t="str">
        <f t="shared" si="31"/>
        <v>E</v>
      </c>
      <c r="AF164" s="403">
        <f t="shared" ca="1" si="38"/>
        <v>48.997</v>
      </c>
      <c r="AG164" s="403">
        <f t="shared" ca="1" si="38"/>
        <v>51.574999999999996</v>
      </c>
      <c r="AH164" s="403">
        <f t="shared" ca="1" si="38"/>
        <v>54.29</v>
      </c>
      <c r="AI164" s="403">
        <f t="shared" ca="1" si="38"/>
        <v>57.146999999999998</v>
      </c>
      <c r="AJ164" s="403">
        <f t="shared" ca="1" si="38"/>
        <v>60.155000000000001</v>
      </c>
      <c r="AK164" s="403">
        <f t="shared" ca="1" si="38"/>
        <v>63.320999999999998</v>
      </c>
      <c r="AL164" s="403">
        <f t="shared" ca="1" si="38"/>
        <v>66.654000000000011</v>
      </c>
    </row>
    <row r="165" spans="1:39" ht="15" customHeight="1">
      <c r="A165" s="259" t="s">
        <v>16</v>
      </c>
      <c r="B165" s="259" t="s">
        <v>568</v>
      </c>
      <c r="C165" s="259">
        <v>65</v>
      </c>
      <c r="D165" s="260" t="s">
        <v>1095</v>
      </c>
      <c r="E165" s="265">
        <v>508</v>
      </c>
      <c r="F165" s="262">
        <v>11</v>
      </c>
      <c r="G165" s="285">
        <f t="shared" ca="1" si="41"/>
        <v>91744.800586947196</v>
      </c>
      <c r="H165" s="285">
        <f t="shared" ca="1" si="41"/>
        <v>96566.633851964565</v>
      </c>
      <c r="I165" s="285">
        <f t="shared" ca="1" si="41"/>
        <v>101619.16129610337</v>
      </c>
      <c r="J165" s="285">
        <f t="shared" ca="1" si="41"/>
        <v>106993.36090549603</v>
      </c>
      <c r="K165" s="285">
        <f t="shared" ca="1" si="35"/>
        <v>112604.75312159095</v>
      </c>
      <c r="L165" s="285">
        <f t="shared" ca="1" si="35"/>
        <v>119437.30853676792</v>
      </c>
      <c r="M165" s="285">
        <f t="shared" ca="1" si="35"/>
        <v>126269.86395194475</v>
      </c>
      <c r="N165" s="285"/>
      <c r="P165" s="409" t="str">
        <f t="shared" si="42"/>
        <v>52929C</v>
      </c>
      <c r="Q165" s="397" t="s">
        <v>826</v>
      </c>
      <c r="R165" s="409" t="str">
        <f t="shared" si="33"/>
        <v>IT Senior Security Analyst</v>
      </c>
      <c r="S165" s="397">
        <f t="shared" si="40"/>
        <v>65</v>
      </c>
      <c r="T165" s="394" cm="1">
        <f t="array" aca="1" ref="T165" ca="1">IF($Q165="Y",VLOOKUP($P165,INDIRECT($Q$3),T$5,0)*INDIRECT($P$2),VLOOKUP($P165,INDIRECT($Q$3),T$5,0))*$Q$4</f>
        <v>91744.800586947196</v>
      </c>
      <c r="U165" s="394" cm="1">
        <f t="array" aca="1" ref="U165" ca="1">IF($Q165="Y",VLOOKUP($P165,INDIRECT($Q$3),U$5,0)*INDIRECT($P$2),VLOOKUP($P165,INDIRECT($Q$3),U$5,0))*$Q$4</f>
        <v>96566.633851964565</v>
      </c>
      <c r="V165" s="394" cm="1">
        <f t="array" aca="1" ref="V165" ca="1">IF($Q165="Y",VLOOKUP($P165,INDIRECT($Q$3),V$5,0)*INDIRECT($P$2),VLOOKUP($P165,INDIRECT($Q$3),V$5,0))*$Q$4</f>
        <v>101619.16129610337</v>
      </c>
      <c r="W165" s="394" cm="1">
        <f t="array" aca="1" ref="W165" ca="1">IF($Q165="Y",VLOOKUP($P165,INDIRECT($Q$3),W$5,0)*INDIRECT($P$2),VLOOKUP($P165,INDIRECT($Q$3),W$5,0))*$Q$4</f>
        <v>106993.36090549603</v>
      </c>
      <c r="X165" s="394" cm="1">
        <f t="array" aca="1" ref="X165" ca="1">IF($Q165="Y",VLOOKUP($P165,INDIRECT($Q$3),X$5,0)*INDIRECT($P$2),VLOOKUP($P165,INDIRECT($Q$3),X$5,0))*$Q$4</f>
        <v>112604.75312159095</v>
      </c>
      <c r="Y165" s="394" cm="1">
        <f t="array" aca="1" ref="Y165" ca="1">IF($Q165="Y",VLOOKUP($P165,INDIRECT($Q$3),Y$5,0)*INDIRECT($P$2),VLOOKUP($P165,INDIRECT($Q$3),Y$5,0))*$Q$4</f>
        <v>119437.30853676792</v>
      </c>
      <c r="Z165" s="394" cm="1">
        <f t="array" aca="1" ref="Z165" ca="1">IF($Q165="Y",VLOOKUP($P165,INDIRECT($Q$3),Z$5,0)*INDIRECT($P$2),VLOOKUP($P165,INDIRECT($Q$3),Z$5,0))*$Q$4</f>
        <v>126269.86395194475</v>
      </c>
      <c r="AA165" s="406" t="str">
        <f t="shared" si="43"/>
        <v>52929C</v>
      </c>
      <c r="AB165" s="406" t="str">
        <f t="shared" si="36"/>
        <v>Y</v>
      </c>
      <c r="AC165" s="412" t="str">
        <f t="shared" si="34"/>
        <v>IT Senior Security Analyst</v>
      </c>
      <c r="AD165" s="406">
        <f t="shared" si="39"/>
        <v>65</v>
      </c>
      <c r="AE165" s="398" t="str">
        <f t="shared" si="31"/>
        <v>E</v>
      </c>
      <c r="AF165" s="403">
        <f t="shared" ca="1" si="38"/>
        <v>44.108999999999995</v>
      </c>
      <c r="AG165" s="403">
        <f t="shared" ca="1" si="38"/>
        <v>46.427</v>
      </c>
      <c r="AH165" s="403">
        <f t="shared" ca="1" si="38"/>
        <v>48.855999999999995</v>
      </c>
      <c r="AI165" s="403">
        <f t="shared" ca="1" si="38"/>
        <v>51.44</v>
      </c>
      <c r="AJ165" s="403">
        <f t="shared" ca="1" si="38"/>
        <v>54.137</v>
      </c>
      <c r="AK165" s="403">
        <f t="shared" ca="1" si="38"/>
        <v>57.421999999999997</v>
      </c>
      <c r="AL165" s="403">
        <f t="shared" ca="1" si="38"/>
        <v>60.707000000000001</v>
      </c>
    </row>
    <row r="166" spans="1:39" ht="15" customHeight="1">
      <c r="A166" s="272" t="s">
        <v>91</v>
      </c>
      <c r="B166" s="272" t="s">
        <v>276</v>
      </c>
      <c r="C166" s="272" t="s">
        <v>277</v>
      </c>
      <c r="D166" s="273" t="s">
        <v>683</v>
      </c>
      <c r="E166" s="265">
        <v>350</v>
      </c>
      <c r="F166" s="262">
        <v>7</v>
      </c>
      <c r="G166" s="285">
        <f t="shared" ca="1" si="41"/>
        <v>32.534315198824714</v>
      </c>
      <c r="H166" s="285">
        <f t="shared" ca="1" si="41"/>
        <v>34.251087292909702</v>
      </c>
      <c r="I166" s="285">
        <f t="shared" ca="1" si="41"/>
        <v>36.078770050033867</v>
      </c>
      <c r="J166" s="285">
        <f t="shared" ca="1" si="41"/>
        <v>37.953316467597112</v>
      </c>
      <c r="K166" s="285">
        <f t="shared" ca="1" si="35"/>
        <v>39.963767500433697</v>
      </c>
      <c r="L166" s="285">
        <f t="shared" ca="1" si="35"/>
        <v>41.946844375722392</v>
      </c>
      <c r="M166" s="285">
        <f t="shared" ca="1" si="35"/>
        <v>43.929921251011095</v>
      </c>
      <c r="N166" s="285"/>
      <c r="P166" s="409" t="str">
        <f t="shared" si="42"/>
        <v>01336C</v>
      </c>
      <c r="Q166" s="397" t="s">
        <v>826</v>
      </c>
      <c r="R166" s="409" t="str">
        <f t="shared" si="33"/>
        <v>IT Telecom Analyst I</v>
      </c>
      <c r="S166" s="397" t="str">
        <f t="shared" si="40"/>
        <v>74</v>
      </c>
      <c r="T166" s="394" cm="1">
        <f t="array" aca="1" ref="T166" ca="1">IF($Q166="Y",VLOOKUP($P166,INDIRECT($Q$3),T$5,0)*INDIRECT($P$2),VLOOKUP($P166,INDIRECT($Q$3),T$5,0))*$Q$4</f>
        <v>32.534315198824714</v>
      </c>
      <c r="U166" s="394" cm="1">
        <f t="array" aca="1" ref="U166" ca="1">IF($Q166="Y",VLOOKUP($P166,INDIRECT($Q$3),U$5,0)*INDIRECT($P$2),VLOOKUP($P166,INDIRECT($Q$3),U$5,0))*$Q$4</f>
        <v>34.251087292909702</v>
      </c>
      <c r="V166" s="394" cm="1">
        <f t="array" aca="1" ref="V166" ca="1">IF($Q166="Y",VLOOKUP($P166,INDIRECT($Q$3),V$5,0)*INDIRECT($P$2),VLOOKUP($P166,INDIRECT($Q$3),V$5,0))*$Q$4</f>
        <v>36.078770050033867</v>
      </c>
      <c r="W166" s="394" cm="1">
        <f t="array" aca="1" ref="W166" ca="1">IF($Q166="Y",VLOOKUP($P166,INDIRECT($Q$3),W$5,0)*INDIRECT($P$2),VLOOKUP($P166,INDIRECT($Q$3),W$5,0))*$Q$4</f>
        <v>37.953316467597112</v>
      </c>
      <c r="X166" s="394" cm="1">
        <f t="array" aca="1" ref="X166" ca="1">IF($Q166="Y",VLOOKUP($P166,INDIRECT($Q$3),X$5,0)*INDIRECT($P$2),VLOOKUP($P166,INDIRECT($Q$3),X$5,0))*$Q$4</f>
        <v>39.963767500433697</v>
      </c>
      <c r="Y166" s="394" cm="1">
        <f t="array" aca="1" ref="Y166" ca="1">IF($Q166="Y",VLOOKUP($P166,INDIRECT($Q$3),Y$5,0)*INDIRECT($P$2),VLOOKUP($P166,INDIRECT($Q$3),Y$5,0))*$Q$4</f>
        <v>41.946844375722392</v>
      </c>
      <c r="Z166" s="394" cm="1">
        <f t="array" aca="1" ref="Z166" ca="1">IF($Q166="Y",VLOOKUP($P166,INDIRECT($Q$3),Z$5,0)*INDIRECT($P$2),VLOOKUP($P166,INDIRECT($Q$3),Z$5,0))*$Q$4</f>
        <v>43.929921251011095</v>
      </c>
      <c r="AA166" s="406" t="str">
        <f t="shared" si="43"/>
        <v>01336C</v>
      </c>
      <c r="AB166" s="406" t="str">
        <f t="shared" si="36"/>
        <v>Y</v>
      </c>
      <c r="AC166" s="412" t="str">
        <f t="shared" si="34"/>
        <v>IT Telecom Analyst I</v>
      </c>
      <c r="AD166" s="406" t="str">
        <f t="shared" si="39"/>
        <v>74</v>
      </c>
      <c r="AE166" s="398" t="str">
        <f t="shared" si="31"/>
        <v>N</v>
      </c>
      <c r="AF166" s="403">
        <f t="shared" ca="1" si="38"/>
        <v>32.533999999999999</v>
      </c>
      <c r="AG166" s="403">
        <f t="shared" ca="1" si="38"/>
        <v>34.250999999999998</v>
      </c>
      <c r="AH166" s="403">
        <f t="shared" ca="1" si="38"/>
        <v>36.079000000000001</v>
      </c>
      <c r="AI166" s="403">
        <f t="shared" ca="1" si="38"/>
        <v>37.953000000000003</v>
      </c>
      <c r="AJ166" s="403">
        <f t="shared" ca="1" si="38"/>
        <v>39.963999999999999</v>
      </c>
      <c r="AK166" s="403">
        <f t="shared" ca="1" si="38"/>
        <v>41.947000000000003</v>
      </c>
      <c r="AL166" s="403">
        <f t="shared" ca="1" si="38"/>
        <v>43.93</v>
      </c>
    </row>
    <row r="167" spans="1:39" ht="15" customHeight="1">
      <c r="A167" s="259" t="s">
        <v>91</v>
      </c>
      <c r="B167" s="272" t="s">
        <v>279</v>
      </c>
      <c r="C167" s="272" t="s">
        <v>280</v>
      </c>
      <c r="D167" s="260" t="s">
        <v>684</v>
      </c>
      <c r="E167" s="265">
        <v>393</v>
      </c>
      <c r="F167" s="262">
        <v>8</v>
      </c>
      <c r="G167" s="285">
        <f t="shared" ca="1" si="41"/>
        <v>35.746771554141276</v>
      </c>
      <c r="H167" s="285">
        <f t="shared" ca="1" si="41"/>
        <v>37.623708722508916</v>
      </c>
      <c r="I167" s="285">
        <f t="shared" ca="1" si="41"/>
        <v>39.590420338935679</v>
      </c>
      <c r="J167" s="285">
        <f t="shared" ca="1" si="41"/>
        <v>41.686788082577216</v>
      </c>
      <c r="K167" s="285">
        <f t="shared" ca="1" si="35"/>
        <v>43.872196781053049</v>
      </c>
      <c r="L167" s="285">
        <f t="shared" ca="1" si="35"/>
        <v>46.53530473478758</v>
      </c>
      <c r="M167" s="285">
        <f t="shared" ca="1" si="35"/>
        <v>49.198412688522104</v>
      </c>
      <c r="N167" s="285"/>
      <c r="O167" s="23"/>
      <c r="P167" s="409" t="str">
        <f t="shared" si="42"/>
        <v>01337C</v>
      </c>
      <c r="Q167" s="397" t="s">
        <v>826</v>
      </c>
      <c r="R167" s="409" t="str">
        <f t="shared" si="33"/>
        <v>IT Telecom Analyst II</v>
      </c>
      <c r="S167" s="397" t="str">
        <f t="shared" si="40"/>
        <v>63</v>
      </c>
      <c r="T167" s="394" cm="1">
        <f t="array" aca="1" ref="T167" ca="1">IF($Q167="Y",VLOOKUP($P167,INDIRECT($Q$3),T$5,0)*INDIRECT($P$2),VLOOKUP($P167,INDIRECT($Q$3),T$5,0))*$Q$4</f>
        <v>35.746771554141276</v>
      </c>
      <c r="U167" s="394" cm="1">
        <f t="array" aca="1" ref="U167" ca="1">IF($Q167="Y",VLOOKUP($P167,INDIRECT($Q$3),U$5,0)*INDIRECT($P$2),VLOOKUP($P167,INDIRECT($Q$3),U$5,0))*$Q$4</f>
        <v>37.623708722508916</v>
      </c>
      <c r="V167" s="394" cm="1">
        <f t="array" aca="1" ref="V167" ca="1">IF($Q167="Y",VLOOKUP($P167,INDIRECT($Q$3),V$5,0)*INDIRECT($P$2),VLOOKUP($P167,INDIRECT($Q$3),V$5,0))*$Q$4</f>
        <v>39.590420338935679</v>
      </c>
      <c r="W167" s="394" cm="1">
        <f t="array" aca="1" ref="W167" ca="1">IF($Q167="Y",VLOOKUP($P167,INDIRECT($Q$3),W$5,0)*INDIRECT($P$2),VLOOKUP($P167,INDIRECT($Q$3),W$5,0))*$Q$4</f>
        <v>41.686788082577216</v>
      </c>
      <c r="X167" s="394" cm="1">
        <f t="array" aca="1" ref="X167" ca="1">IF($Q167="Y",VLOOKUP($P167,INDIRECT($Q$3),X$5,0)*INDIRECT($P$2),VLOOKUP($P167,INDIRECT($Q$3),X$5,0))*$Q$4</f>
        <v>43.872196781053049</v>
      </c>
      <c r="Y167" s="394" cm="1">
        <f t="array" aca="1" ref="Y167" ca="1">IF($Q167="Y",VLOOKUP($P167,INDIRECT($Q$3),Y$5,0)*INDIRECT($P$2),VLOOKUP($P167,INDIRECT($Q$3),Y$5,0))*$Q$4</f>
        <v>46.53530473478758</v>
      </c>
      <c r="Z167" s="394" cm="1">
        <f t="array" aca="1" ref="Z167" ca="1">IF($Q167="Y",VLOOKUP($P167,INDIRECT($Q$3),Z$5,0)*INDIRECT($P$2),VLOOKUP($P167,INDIRECT($Q$3),Z$5,0))*$Q$4</f>
        <v>49.198412688522104</v>
      </c>
      <c r="AA167" s="406" t="str">
        <f t="shared" si="43"/>
        <v>01337C</v>
      </c>
      <c r="AB167" s="406" t="str">
        <f t="shared" si="36"/>
        <v>Y</v>
      </c>
      <c r="AC167" s="412" t="str">
        <f t="shared" si="34"/>
        <v>IT Telecom Analyst II</v>
      </c>
      <c r="AD167" s="406" t="str">
        <f t="shared" si="39"/>
        <v>63</v>
      </c>
      <c r="AE167" s="398" t="str">
        <f t="shared" si="31"/>
        <v>N</v>
      </c>
      <c r="AF167" s="403">
        <f t="shared" ca="1" si="38"/>
        <v>35.747</v>
      </c>
      <c r="AG167" s="403">
        <f t="shared" ca="1" si="38"/>
        <v>37.624000000000002</v>
      </c>
      <c r="AH167" s="403">
        <f t="shared" ca="1" si="38"/>
        <v>39.590000000000003</v>
      </c>
      <c r="AI167" s="403">
        <f t="shared" ca="1" si="38"/>
        <v>41.686999999999998</v>
      </c>
      <c r="AJ167" s="403">
        <f t="shared" ca="1" si="38"/>
        <v>43.872</v>
      </c>
      <c r="AK167" s="403">
        <f t="shared" ca="1" si="38"/>
        <v>46.534999999999997</v>
      </c>
      <c r="AL167" s="403">
        <f t="shared" ca="1" si="38"/>
        <v>49.198</v>
      </c>
    </row>
    <row r="168" spans="1:39" ht="15" customHeight="1">
      <c r="A168" s="259" t="s">
        <v>91</v>
      </c>
      <c r="B168" s="272" t="s">
        <v>282</v>
      </c>
      <c r="C168" s="272">
        <v>64</v>
      </c>
      <c r="D168" s="260" t="s">
        <v>685</v>
      </c>
      <c r="E168" s="265">
        <v>425</v>
      </c>
      <c r="F168" s="262">
        <v>9</v>
      </c>
      <c r="G168" s="285">
        <f t="shared" ca="1" si="41"/>
        <v>37.734619385548058</v>
      </c>
      <c r="H168" s="285">
        <f t="shared" ca="1" si="41"/>
        <v>39.721638588165099</v>
      </c>
      <c r="I168" s="285">
        <f t="shared" ca="1" si="41"/>
        <v>41.818006331806664</v>
      </c>
      <c r="J168" s="285">
        <f t="shared" ca="1" si="41"/>
        <v>44.001852908267836</v>
      </c>
      <c r="K168" s="285">
        <f t="shared" ca="1" si="35"/>
        <v>46.318479855973081</v>
      </c>
      <c r="L168" s="285">
        <f t="shared" ca="1" si="35"/>
        <v>49.121423348818588</v>
      </c>
      <c r="M168" s="285">
        <f t="shared" ca="1" si="35"/>
        <v>51.924366841664074</v>
      </c>
      <c r="N168" s="285"/>
      <c r="O168" s="23"/>
      <c r="P168" s="409" t="str">
        <f t="shared" si="42"/>
        <v>01338C</v>
      </c>
      <c r="Q168" s="397" t="s">
        <v>826</v>
      </c>
      <c r="R168" s="409" t="str">
        <f t="shared" si="33"/>
        <v>IT Telecom Analyst III</v>
      </c>
      <c r="S168" s="397">
        <f t="shared" si="40"/>
        <v>64</v>
      </c>
      <c r="T168" s="394" cm="1">
        <f t="array" aca="1" ref="T168" ca="1">IF($Q168="Y",VLOOKUP($P168,INDIRECT($Q$3),T$5,0)*INDIRECT($P$2),VLOOKUP($P168,INDIRECT($Q$3),T$5,0))*$Q$4</f>
        <v>37.734619385548058</v>
      </c>
      <c r="U168" s="394" cm="1">
        <f t="array" aca="1" ref="U168" ca="1">IF($Q168="Y",VLOOKUP($P168,INDIRECT($Q$3),U$5,0)*INDIRECT($P$2),VLOOKUP($P168,INDIRECT($Q$3),U$5,0))*$Q$4</f>
        <v>39.721638588165099</v>
      </c>
      <c r="V168" s="394" cm="1">
        <f t="array" aca="1" ref="V168" ca="1">IF($Q168="Y",VLOOKUP($P168,INDIRECT($Q$3),V$5,0)*INDIRECT($P$2),VLOOKUP($P168,INDIRECT($Q$3),V$5,0))*$Q$4</f>
        <v>41.818006331806664</v>
      </c>
      <c r="W168" s="394" cm="1">
        <f t="array" aca="1" ref="W168" ca="1">IF($Q168="Y",VLOOKUP($P168,INDIRECT($Q$3),W$5,0)*INDIRECT($P$2),VLOOKUP($P168,INDIRECT($Q$3),W$5,0))*$Q$4</f>
        <v>44.001852908267836</v>
      </c>
      <c r="X168" s="394" cm="1">
        <f t="array" aca="1" ref="X168" ca="1">IF($Q168="Y",VLOOKUP($P168,INDIRECT($Q$3),X$5,0)*INDIRECT($P$2),VLOOKUP($P168,INDIRECT($Q$3),X$5,0))*$Q$4</f>
        <v>46.318479855973081</v>
      </c>
      <c r="Y168" s="394" cm="1">
        <f t="array" aca="1" ref="Y168" ca="1">IF($Q168="Y",VLOOKUP($P168,INDIRECT($Q$3),Y$5,0)*INDIRECT($P$2),VLOOKUP($P168,INDIRECT($Q$3),Y$5,0))*$Q$4</f>
        <v>49.121423348818588</v>
      </c>
      <c r="Z168" s="394" cm="1">
        <f t="array" aca="1" ref="Z168" ca="1">IF($Q168="Y",VLOOKUP($P168,INDIRECT($Q$3),Z$5,0)*INDIRECT($P$2),VLOOKUP($P168,INDIRECT($Q$3),Z$5,0))*$Q$4</f>
        <v>51.924366841664074</v>
      </c>
      <c r="AA168" s="406" t="str">
        <f t="shared" si="43"/>
        <v>01338C</v>
      </c>
      <c r="AB168" s="406" t="str">
        <f t="shared" si="36"/>
        <v>Y</v>
      </c>
      <c r="AC168" s="412" t="str">
        <f t="shared" si="34"/>
        <v>IT Telecom Analyst III</v>
      </c>
      <c r="AD168" s="406">
        <f t="shared" si="39"/>
        <v>64</v>
      </c>
      <c r="AE168" s="398" t="str">
        <f t="shared" si="31"/>
        <v>N</v>
      </c>
      <c r="AF168" s="403">
        <f t="shared" ca="1" si="38"/>
        <v>37.734999999999999</v>
      </c>
      <c r="AG168" s="403">
        <f t="shared" ca="1" si="38"/>
        <v>39.722000000000001</v>
      </c>
      <c r="AH168" s="403">
        <f t="shared" ca="1" si="38"/>
        <v>41.817999999999998</v>
      </c>
      <c r="AI168" s="403">
        <f t="shared" ca="1" si="38"/>
        <v>44.002000000000002</v>
      </c>
      <c r="AJ168" s="403">
        <f t="shared" ca="1" si="38"/>
        <v>46.317999999999998</v>
      </c>
      <c r="AK168" s="403">
        <f t="shared" ca="1" si="38"/>
        <v>49.121000000000002</v>
      </c>
      <c r="AL168" s="403">
        <f t="shared" ca="1" si="38"/>
        <v>51.923999999999999</v>
      </c>
    </row>
    <row r="169" spans="1:39" ht="15" customHeight="1">
      <c r="A169" s="259" t="s">
        <v>16</v>
      </c>
      <c r="B169" s="272" t="s">
        <v>817</v>
      </c>
      <c r="C169" s="272">
        <v>51</v>
      </c>
      <c r="D169" s="260" t="s">
        <v>816</v>
      </c>
      <c r="E169" s="265">
        <v>458</v>
      </c>
      <c r="F169" s="262">
        <v>10</v>
      </c>
      <c r="G169" s="285">
        <f t="shared" ca="1" si="41"/>
        <v>85762.997998741732</v>
      </c>
      <c r="H169" s="285">
        <f t="shared" ca="1" si="41"/>
        <v>90074.704698659552</v>
      </c>
      <c r="I169" s="285">
        <f t="shared" ca="1" si="41"/>
        <v>94942.45852</v>
      </c>
      <c r="J169" s="285">
        <f t="shared" ca="1" si="41"/>
        <v>99812.598428617086</v>
      </c>
      <c r="K169" s="285">
        <f t="shared" ca="1" si="35"/>
        <v>104910.61486582208</v>
      </c>
      <c r="L169" s="285">
        <f t="shared" ca="1" si="35"/>
        <v>111295.0748</v>
      </c>
      <c r="M169" s="285">
        <f t="shared" ca="1" si="35"/>
        <v>117677.73235787662</v>
      </c>
      <c r="N169" s="285"/>
      <c r="O169" s="23"/>
      <c r="P169" s="409" t="str">
        <f t="shared" si="42"/>
        <v>53033C</v>
      </c>
      <c r="Q169" s="397" t="s">
        <v>826</v>
      </c>
      <c r="R169" s="409" t="str">
        <f t="shared" si="33"/>
        <v>Language Services Program Management Coordinator</v>
      </c>
      <c r="S169" s="397">
        <f t="shared" si="40"/>
        <v>51</v>
      </c>
      <c r="T169" s="394" cm="1">
        <f t="array" aca="1" ref="T169" ca="1">IF($Q169="Y",VLOOKUP($P169,INDIRECT($Q$3),T$5,0)*INDIRECT($P$2),VLOOKUP($P169,INDIRECT($Q$3),T$5,0))*$Q$4</f>
        <v>85762.997998741732</v>
      </c>
      <c r="U169" s="394" cm="1">
        <f t="array" aca="1" ref="U169" ca="1">IF($Q169="Y",VLOOKUP($P169,INDIRECT($Q$3),U$5,0)*INDIRECT($P$2),VLOOKUP($P169,INDIRECT($Q$3),U$5,0))*$Q$4</f>
        <v>90074.704698659552</v>
      </c>
      <c r="V169" s="394" cm="1">
        <f t="array" aca="1" ref="V169" ca="1">IF($Q169="Y",VLOOKUP($P169,INDIRECT($Q$3),V$5,0)*INDIRECT($P$2),VLOOKUP($P169,INDIRECT($Q$3),V$5,0))*$Q$4</f>
        <v>94942.45852</v>
      </c>
      <c r="W169" s="394" cm="1">
        <f t="array" aca="1" ref="W169" ca="1">IF($Q169="Y",VLOOKUP($P169,INDIRECT($Q$3),W$5,0)*INDIRECT($P$2),VLOOKUP($P169,INDIRECT($Q$3),W$5,0))*$Q$4</f>
        <v>99812.598428617086</v>
      </c>
      <c r="X169" s="394" cm="1">
        <f t="array" aca="1" ref="X169" ca="1">IF($Q169="Y",VLOOKUP($P169,INDIRECT($Q$3),X$5,0)*INDIRECT($P$2),VLOOKUP($P169,INDIRECT($Q$3),X$5,0))*$Q$4</f>
        <v>104910.61486582208</v>
      </c>
      <c r="Y169" s="394" cm="1">
        <f t="array" aca="1" ref="Y169" ca="1">IF($Q169="Y",VLOOKUP($P169,INDIRECT($Q$3),Y$5,0)*INDIRECT($P$2),VLOOKUP($P169,INDIRECT($Q$3),Y$5,0))*$Q$4</f>
        <v>111295.0748</v>
      </c>
      <c r="Z169" s="394" cm="1">
        <f t="array" aca="1" ref="Z169" ca="1">IF($Q169="Y",VLOOKUP($P169,INDIRECT($Q$3),Z$5,0)*INDIRECT($P$2),VLOOKUP($P169,INDIRECT($Q$3),Z$5,0))*$Q$4</f>
        <v>117677.73235787662</v>
      </c>
      <c r="AA169" s="406" t="str">
        <f t="shared" si="43"/>
        <v>53033C</v>
      </c>
      <c r="AB169" s="406" t="str">
        <f t="shared" si="36"/>
        <v>Y</v>
      </c>
      <c r="AC169" s="412" t="str">
        <f t="shared" si="34"/>
        <v>Language Services Program Management Coordinator</v>
      </c>
      <c r="AD169" s="406">
        <f t="shared" si="39"/>
        <v>51</v>
      </c>
      <c r="AE169" s="398" t="str">
        <f t="shared" si="31"/>
        <v>E</v>
      </c>
      <c r="AF169" s="403">
        <f t="shared" ca="1" si="38"/>
        <v>41.232999999999997</v>
      </c>
      <c r="AG169" s="403">
        <f t="shared" ca="1" si="38"/>
        <v>43.305999999999997</v>
      </c>
      <c r="AH169" s="403">
        <f t="shared" ca="1" si="38"/>
        <v>45.646000000000001</v>
      </c>
      <c r="AI169" s="403">
        <f t="shared" ca="1" si="38"/>
        <v>47.986999999999995</v>
      </c>
      <c r="AJ169" s="403">
        <f t="shared" ca="1" si="38"/>
        <v>50.437999999999995</v>
      </c>
      <c r="AK169" s="403">
        <f t="shared" ca="1" si="38"/>
        <v>53.507999999999996</v>
      </c>
      <c r="AL169" s="403">
        <f t="shared" ca="1" si="38"/>
        <v>56.576000000000001</v>
      </c>
    </row>
    <row r="170" spans="1:39" ht="15" customHeight="1">
      <c r="A170" s="256" t="s">
        <v>16</v>
      </c>
      <c r="B170" s="256" t="s">
        <v>761</v>
      </c>
      <c r="C170" s="256">
        <v>45</v>
      </c>
      <c r="D170" s="276" t="s">
        <v>737</v>
      </c>
      <c r="E170" s="277">
        <v>435</v>
      </c>
      <c r="F170" s="278">
        <v>9</v>
      </c>
      <c r="G170" s="380">
        <f t="shared" ca="1" si="41"/>
        <v>79829.933617392904</v>
      </c>
      <c r="H170" s="380">
        <f t="shared" ca="1" si="41"/>
        <v>84050.662331178304</v>
      </c>
      <c r="I170" s="380">
        <f t="shared" ca="1" si="41"/>
        <v>88823.757389338993</v>
      </c>
      <c r="J170" s="380">
        <f t="shared" ca="1" si="41"/>
        <v>93548.114240643088</v>
      </c>
      <c r="K170" s="380">
        <f t="shared" ca="1" si="35"/>
        <v>98558.401905506107</v>
      </c>
      <c r="L170" s="380">
        <f t="shared" ca="1" si="35"/>
        <v>104414.15295542241</v>
      </c>
      <c r="M170" s="380">
        <f t="shared" ca="1" si="35"/>
        <v>110269.90400533867</v>
      </c>
      <c r="N170" s="380" t="s">
        <v>633</v>
      </c>
      <c r="P170" s="409" t="str">
        <f t="shared" si="42"/>
        <v>53017C</v>
      </c>
      <c r="Q170" s="397" t="s">
        <v>826</v>
      </c>
      <c r="R170" s="409" t="str">
        <f t="shared" si="33"/>
        <v>Law Enforcement Auditor</v>
      </c>
      <c r="S170" s="397">
        <f t="shared" si="40"/>
        <v>45</v>
      </c>
      <c r="T170" s="394" cm="1">
        <f t="array" aca="1" ref="T170" ca="1">IF($Q170="Y",VLOOKUP($P170,INDIRECT($Q$3),T$5,0)*INDIRECT($P$2),VLOOKUP($P170,INDIRECT($Q$3),T$5,0))*$Q$4</f>
        <v>79829.933617392904</v>
      </c>
      <c r="U170" s="394" cm="1">
        <f t="array" aca="1" ref="U170" ca="1">IF($Q170="Y",VLOOKUP($P170,INDIRECT($Q$3),U$5,0)*INDIRECT($P$2),VLOOKUP($P170,INDIRECT($Q$3),U$5,0))*$Q$4</f>
        <v>84050.662331178304</v>
      </c>
      <c r="V170" s="394" cm="1">
        <f t="array" aca="1" ref="V170" ca="1">IF($Q170="Y",VLOOKUP($P170,INDIRECT($Q$3),V$5,0)*INDIRECT($P$2),VLOOKUP($P170,INDIRECT($Q$3),V$5,0))*$Q$4</f>
        <v>88823.757389338993</v>
      </c>
      <c r="W170" s="394" cm="1">
        <f t="array" aca="1" ref="W170" ca="1">IF($Q170="Y",VLOOKUP($P170,INDIRECT($Q$3),W$5,0)*INDIRECT($P$2),VLOOKUP($P170,INDIRECT($Q$3),W$5,0))*$Q$4</f>
        <v>93548.114240643088</v>
      </c>
      <c r="X170" s="394" cm="1">
        <f t="array" aca="1" ref="X170" ca="1">IF($Q170="Y",VLOOKUP($P170,INDIRECT($Q$3),X$5,0)*INDIRECT($P$2),VLOOKUP($P170,INDIRECT($Q$3),X$5,0))*$Q$4</f>
        <v>98558.401905506107</v>
      </c>
      <c r="Y170" s="394" cm="1">
        <f t="array" aca="1" ref="Y170" ca="1">IF($Q170="Y",VLOOKUP($P170,INDIRECT($Q$3),Y$5,0)*INDIRECT($P$2),VLOOKUP($P170,INDIRECT($Q$3),Y$5,0))*$Q$4</f>
        <v>104414.15295542241</v>
      </c>
      <c r="Z170" s="394" cm="1">
        <f t="array" aca="1" ref="Z170" ca="1">IF($Q170="Y",VLOOKUP($P170,INDIRECT($Q$3),Z$5,0)*INDIRECT($P$2),VLOOKUP($P170,INDIRECT($Q$3),Z$5,0))*$Q$4</f>
        <v>110269.90400533867</v>
      </c>
      <c r="AA170" s="406" t="str">
        <f t="shared" si="43"/>
        <v>53017C</v>
      </c>
      <c r="AB170" s="406" t="str">
        <f t="shared" si="36"/>
        <v>Y</v>
      </c>
      <c r="AC170" s="412" t="str">
        <f t="shared" si="34"/>
        <v>Law Enforcement Auditor</v>
      </c>
      <c r="AD170" s="406">
        <f t="shared" si="39"/>
        <v>45</v>
      </c>
      <c r="AE170" s="398" t="str">
        <f t="shared" si="31"/>
        <v>E</v>
      </c>
      <c r="AF170" s="403">
        <f t="shared" ca="1" si="38"/>
        <v>38.379999999999995</v>
      </c>
      <c r="AG170" s="403">
        <f t="shared" ca="1" si="38"/>
        <v>40.408999999999999</v>
      </c>
      <c r="AH170" s="403">
        <f t="shared" ca="1" si="38"/>
        <v>42.704000000000001</v>
      </c>
      <c r="AI170" s="403">
        <f t="shared" ca="1" si="38"/>
        <v>44.975999999999999</v>
      </c>
      <c r="AJ170" s="403">
        <f t="shared" ca="1" si="38"/>
        <v>47.384</v>
      </c>
      <c r="AK170" s="403">
        <f t="shared" ca="1" si="38"/>
        <v>50.199999999999996</v>
      </c>
      <c r="AL170" s="403">
        <f t="shared" ca="1" si="38"/>
        <v>53.015000000000001</v>
      </c>
    </row>
    <row r="171" spans="1:39" s="798" customFormat="1" ht="15" customHeight="1">
      <c r="A171" s="259" t="s">
        <v>16</v>
      </c>
      <c r="B171" s="259" t="s">
        <v>1149</v>
      </c>
      <c r="C171" s="259">
        <v>65</v>
      </c>
      <c r="D171" s="260" t="s">
        <v>1150</v>
      </c>
      <c r="E171" s="265">
        <v>500</v>
      </c>
      <c r="F171" s="262">
        <v>11</v>
      </c>
      <c r="G171" s="285">
        <f t="shared" ref="G171:J172" si="44">T171</f>
        <v>91744.800586947196</v>
      </c>
      <c r="H171" s="285">
        <f t="shared" si="44"/>
        <v>96566.633851964565</v>
      </c>
      <c r="I171" s="285">
        <f t="shared" si="44"/>
        <v>101619.16129610337</v>
      </c>
      <c r="J171" s="285">
        <f t="shared" si="44"/>
        <v>106993.36090549603</v>
      </c>
      <c r="K171" s="285">
        <f t="shared" ref="K171:K172" si="45">X171</f>
        <v>112604.75312159095</v>
      </c>
      <c r="L171" s="285">
        <f t="shared" ref="L171:L172" si="46">Y171</f>
        <v>119437.30853676792</v>
      </c>
      <c r="M171" s="285">
        <f t="shared" ref="M171:M172" si="47">Z171</f>
        <v>126269.86395194475</v>
      </c>
      <c r="N171" s="285"/>
      <c r="O171" s="9"/>
      <c r="P171" s="802" t="str">
        <f t="shared" si="42"/>
        <v>59529C</v>
      </c>
      <c r="Q171" s="457"/>
      <c r="R171" s="802" t="str">
        <f t="shared" si="33"/>
        <v>Lead 311 Service Center Analyst</v>
      </c>
      <c r="S171" s="718">
        <v>65</v>
      </c>
      <c r="T171" s="463">
        <v>91744.800586947196</v>
      </c>
      <c r="U171" s="463">
        <v>96566.633851964565</v>
      </c>
      <c r="V171" s="463">
        <v>101619.16129610337</v>
      </c>
      <c r="W171" s="463">
        <v>106993.36090549603</v>
      </c>
      <c r="X171" s="463">
        <v>112604.75312159095</v>
      </c>
      <c r="Y171" s="463">
        <v>119437.30853676792</v>
      </c>
      <c r="Z171" s="463">
        <v>126269.86395194475</v>
      </c>
      <c r="AA171" s="406" t="str">
        <f t="shared" si="43"/>
        <v>59529C</v>
      </c>
      <c r="AB171" s="406" t="s">
        <v>826</v>
      </c>
      <c r="AC171" s="412" t="str">
        <f t="shared" si="34"/>
        <v>Lead 311 Service Center Analyst</v>
      </c>
      <c r="AD171" s="406">
        <f t="shared" ref="AD171" si="48">C171</f>
        <v>65</v>
      </c>
      <c r="AE171" s="398" t="str">
        <f t="shared" ref="AE171" si="49">LEFT(A171,1)</f>
        <v>E</v>
      </c>
      <c r="AF171" s="403">
        <f t="shared" ref="AF171" si="50">IF($AE171="N",ROUND(T171,3),IF($AE171="E",ROUNDUP(T171/2080,3),"check"))</f>
        <v>44.108999999999995</v>
      </c>
      <c r="AG171" s="403">
        <f t="shared" ref="AG171" si="51">IF($AE171="N",ROUND(U171,3),IF($AE171="E",ROUNDUP(U171/2080,3),"check"))</f>
        <v>46.427</v>
      </c>
      <c r="AH171" s="403">
        <f t="shared" ref="AH171" si="52">IF($AE171="N",ROUND(V171,3),IF($AE171="E",ROUNDUP(V171/2080,3),"check"))</f>
        <v>48.855999999999995</v>
      </c>
      <c r="AI171" s="403">
        <f t="shared" ref="AI171" si="53">IF($AE171="N",ROUND(W171,3),IF($AE171="E",ROUNDUP(W171/2080,3),"check"))</f>
        <v>51.44</v>
      </c>
      <c r="AJ171" s="403">
        <f t="shared" ref="AJ171" si="54">IF($AE171="N",ROUND(X171,3),IF($AE171="E",ROUNDUP(X171/2080,3),"check"))</f>
        <v>54.137</v>
      </c>
      <c r="AK171" s="403">
        <f t="shared" ref="AK171" si="55">IF($AE171="N",ROUND(Y171,3),IF($AE171="E",ROUNDUP(Y171/2080,3),"check"))</f>
        <v>57.421999999999997</v>
      </c>
      <c r="AL171" s="403">
        <f t="shared" ref="AL171" si="56">IF($AE171="N",ROUND(Z171,3),IF($AE171="E",ROUNDUP(Z171/2080,3),"check"))</f>
        <v>60.707000000000001</v>
      </c>
      <c r="AM171" s="9"/>
    </row>
    <row r="172" spans="1:39" ht="15" customHeight="1">
      <c r="A172" s="259" t="s">
        <v>16</v>
      </c>
      <c r="B172" s="584" t="s">
        <v>1055</v>
      </c>
      <c r="C172" s="584" t="s">
        <v>38</v>
      </c>
      <c r="D172" s="606" t="s">
        <v>1056</v>
      </c>
      <c r="E172" s="600">
        <v>533</v>
      </c>
      <c r="F172" s="278">
        <v>9</v>
      </c>
      <c r="G172" s="380">
        <f t="shared" ca="1" si="44"/>
        <v>103597.29652999999</v>
      </c>
      <c r="H172" s="380">
        <f t="shared" ca="1" si="44"/>
        <v>107073.73039999997</v>
      </c>
      <c r="I172" s="380">
        <f t="shared" ca="1" si="44"/>
        <v>111535.85715999999</v>
      </c>
      <c r="J172" s="380">
        <f t="shared" ca="1" si="44"/>
        <v>116183.00420999998</v>
      </c>
      <c r="K172" s="380">
        <f t="shared" ca="1" si="45"/>
        <v>121024.90946</v>
      </c>
      <c r="L172" s="380">
        <f t="shared" ca="1" si="46"/>
        <v>126066.98285999999</v>
      </c>
      <c r="M172" s="380">
        <f t="shared" ca="1" si="47"/>
        <v>131320.04430999997</v>
      </c>
      <c r="N172" s="9"/>
      <c r="P172" s="409" t="str">
        <f t="shared" si="42"/>
        <v>59502C</v>
      </c>
      <c r="Q172" s="397" t="s">
        <v>826</v>
      </c>
      <c r="R172" s="409" t="str">
        <f t="shared" si="33"/>
        <v>Lead Applications Analyst</v>
      </c>
      <c r="S172" s="397" t="str">
        <f t="shared" si="40"/>
        <v>21</v>
      </c>
      <c r="T172" s="394" cm="1">
        <f t="array" aca="1" ref="T172" ca="1">IF($Q172="Y",VLOOKUP($P172,INDIRECT($Q$3),T$5,0)*INDIRECT($P$2),VLOOKUP($P172,INDIRECT($Q$3),T$5,0))*$Q$4</f>
        <v>103597.29652999999</v>
      </c>
      <c r="U172" s="394" cm="1">
        <f t="array" aca="1" ref="U172" ca="1">IF($Q172="Y",VLOOKUP($P172,INDIRECT($Q$3),U$5,0)*INDIRECT($P$2),VLOOKUP($P172,INDIRECT($Q$3),U$5,0))*$Q$4</f>
        <v>107073.73039999997</v>
      </c>
      <c r="V172" s="394" cm="1">
        <f t="array" aca="1" ref="V172" ca="1">IF($Q172="Y",VLOOKUP($P172,INDIRECT($Q$3),V$5,0)*INDIRECT($P$2),VLOOKUP($P172,INDIRECT($Q$3),V$5,0))*$Q$4</f>
        <v>111535.85715999999</v>
      </c>
      <c r="W172" s="394" cm="1">
        <f t="array" aca="1" ref="W172" ca="1">IF($Q172="Y",VLOOKUP($P172,INDIRECT($Q$3),W$5,0)*INDIRECT($P$2),VLOOKUP($P172,INDIRECT($Q$3),W$5,0))*$Q$4</f>
        <v>116183.00420999998</v>
      </c>
      <c r="X172" s="394" cm="1">
        <f t="array" aca="1" ref="X172" ca="1">IF($Q172="Y",VLOOKUP($P172,INDIRECT($Q$3),X$5,0)*INDIRECT($P$2),VLOOKUP($P172,INDIRECT($Q$3),X$5,0))*$Q$4</f>
        <v>121024.90946</v>
      </c>
      <c r="Y172" s="394" cm="1">
        <f t="array" aca="1" ref="Y172" ca="1">IF($Q172="Y",VLOOKUP($P172,INDIRECT($Q$3),Y$5,0)*INDIRECT($P$2),VLOOKUP($P172,INDIRECT($Q$3),Y$5,0))*$Q$4</f>
        <v>126066.98285999999</v>
      </c>
      <c r="Z172" s="394" cm="1">
        <f t="array" aca="1" ref="Z172" ca="1">IF($Q172="Y",VLOOKUP($P172,INDIRECT($Q$3),Z$5,0)*INDIRECT($P$2),VLOOKUP($P172,INDIRECT($Q$3),Z$5,0))*$Q$4</f>
        <v>131320.04430999997</v>
      </c>
      <c r="AA172" s="406" t="str">
        <f t="shared" si="43"/>
        <v>59502C</v>
      </c>
      <c r="AB172" s="406" t="str">
        <f t="shared" si="36"/>
        <v>Y</v>
      </c>
      <c r="AC172" s="412" t="str">
        <f t="shared" si="34"/>
        <v>Lead Applications Analyst</v>
      </c>
      <c r="AD172" s="406" t="str">
        <f t="shared" si="39"/>
        <v>21</v>
      </c>
      <c r="AE172" s="398" t="str">
        <f t="shared" ref="AE172:AE235" si="57">LEFT(A172,1)</f>
        <v>E</v>
      </c>
      <c r="AF172" s="403">
        <f t="shared" ca="1" si="38"/>
        <v>49.806999999999995</v>
      </c>
      <c r="AG172" s="403">
        <f t="shared" ca="1" si="38"/>
        <v>51.477999999999994</v>
      </c>
      <c r="AH172" s="403">
        <f t="shared" ca="1" si="38"/>
        <v>53.623999999999995</v>
      </c>
      <c r="AI172" s="403">
        <f t="shared" ca="1" si="38"/>
        <v>55.857999999999997</v>
      </c>
      <c r="AJ172" s="403">
        <f t="shared" ca="1" si="38"/>
        <v>58.186</v>
      </c>
      <c r="AK172" s="403">
        <f t="shared" ca="1" si="38"/>
        <v>60.61</v>
      </c>
      <c r="AL172" s="403">
        <f t="shared" ca="1" si="38"/>
        <v>63.134999999999998</v>
      </c>
    </row>
    <row r="173" spans="1:39" ht="15" customHeight="1">
      <c r="A173" s="259" t="s">
        <v>16</v>
      </c>
      <c r="B173" s="259" t="s">
        <v>938</v>
      </c>
      <c r="C173" s="259" t="s">
        <v>939</v>
      </c>
      <c r="D173" s="260" t="s">
        <v>940</v>
      </c>
      <c r="E173" s="265">
        <v>493</v>
      </c>
      <c r="F173" s="262">
        <v>10</v>
      </c>
      <c r="G173" s="285">
        <f t="shared" ca="1" si="41"/>
        <v>109759.22957999998</v>
      </c>
      <c r="H173" s="285">
        <f t="shared" ca="1" si="41"/>
        <v>115537.05617999999</v>
      </c>
      <c r="I173" s="285">
        <f t="shared" ca="1" si="41"/>
        <v>121617.83997999998</v>
      </c>
      <c r="J173" s="285">
        <f t="shared" ca="1" si="41"/>
        <v>128018.89281999996</v>
      </c>
      <c r="K173" s="285">
        <f t="shared" ca="1" si="35"/>
        <v>134756.44454999999</v>
      </c>
      <c r="L173" s="285">
        <f t="shared" ca="1" si="35"/>
        <v>141848.889</v>
      </c>
      <c r="M173" s="285">
        <f t="shared" ca="1" si="35"/>
        <v>149314.62</v>
      </c>
      <c r="N173" s="285"/>
      <c r="P173" s="409" t="str">
        <f t="shared" si="42"/>
        <v>59467C</v>
      </c>
      <c r="Q173" s="397" t="s">
        <v>826</v>
      </c>
      <c r="R173" s="409" t="str">
        <f t="shared" si="33"/>
        <v>Lead Clinician Nurse Practitioner/Physician Assistant</v>
      </c>
      <c r="S173" s="397" t="str">
        <f t="shared" si="40"/>
        <v>123</v>
      </c>
      <c r="T173" s="394" cm="1">
        <f t="array" aca="1" ref="T173" ca="1">IF($Q173="Y",VLOOKUP($P173,INDIRECT($Q$3),T$5,0)*INDIRECT($P$2),VLOOKUP($P173,INDIRECT($Q$3),T$5,0))*$Q$4</f>
        <v>109759.22957999998</v>
      </c>
      <c r="U173" s="394" cm="1">
        <f t="array" aca="1" ref="U173" ca="1">IF($Q173="Y",VLOOKUP($P173,INDIRECT($Q$3),U$5,0)*INDIRECT($P$2),VLOOKUP($P173,INDIRECT($Q$3),U$5,0))*$Q$4</f>
        <v>115537.05617999999</v>
      </c>
      <c r="V173" s="394" cm="1">
        <f t="array" aca="1" ref="V173" ca="1">IF($Q173="Y",VLOOKUP($P173,INDIRECT($Q$3),V$5,0)*INDIRECT($P$2),VLOOKUP($P173,INDIRECT($Q$3),V$5,0))*$Q$4</f>
        <v>121617.83997999998</v>
      </c>
      <c r="W173" s="394" cm="1">
        <f t="array" aca="1" ref="W173" ca="1">IF($Q173="Y",VLOOKUP($P173,INDIRECT($Q$3),W$5,0)*INDIRECT($P$2),VLOOKUP($P173,INDIRECT($Q$3),W$5,0))*$Q$4</f>
        <v>128018.89281999996</v>
      </c>
      <c r="X173" s="394" cm="1">
        <f t="array" aca="1" ref="X173" ca="1">IF($Q173="Y",VLOOKUP($P173,INDIRECT($Q$3),X$5,0)*INDIRECT($P$2),VLOOKUP($P173,INDIRECT($Q$3),X$5,0))*$Q$4</f>
        <v>134756.44454999999</v>
      </c>
      <c r="Y173" s="394" cm="1">
        <f t="array" aca="1" ref="Y173" ca="1">IF($Q173="Y",VLOOKUP($P173,INDIRECT($Q$3),Y$5,0)*INDIRECT($P$2),VLOOKUP($P173,INDIRECT($Q$3),Y$5,0))*$Q$4</f>
        <v>141848.889</v>
      </c>
      <c r="Z173" s="394" cm="1">
        <f t="array" aca="1" ref="Z173" ca="1">IF($Q173="Y",VLOOKUP($P173,INDIRECT($Q$3),Z$5,0)*INDIRECT($P$2),VLOOKUP($P173,INDIRECT($Q$3),Z$5,0))*$Q$4</f>
        <v>149314.62</v>
      </c>
      <c r="AA173" s="406" t="str">
        <f t="shared" si="43"/>
        <v>59467C</v>
      </c>
      <c r="AB173" s="406" t="s">
        <v>826</v>
      </c>
      <c r="AC173" s="412" t="str">
        <f t="shared" si="34"/>
        <v>Lead Clinician Nurse Practitioner/Physician Assistant</v>
      </c>
      <c r="AD173" s="406" t="str">
        <f t="shared" si="39"/>
        <v>123</v>
      </c>
      <c r="AE173" s="398" t="str">
        <f t="shared" si="57"/>
        <v>E</v>
      </c>
      <c r="AF173" s="403">
        <f t="shared" ca="1" si="38"/>
        <v>52.768999999999998</v>
      </c>
      <c r="AG173" s="403">
        <f t="shared" ca="1" si="38"/>
        <v>55.546999999999997</v>
      </c>
      <c r="AH173" s="403">
        <f t="shared" ca="1" si="38"/>
        <v>58.470999999999997</v>
      </c>
      <c r="AI173" s="403">
        <f t="shared" ca="1" si="38"/>
        <v>61.547999999999995</v>
      </c>
      <c r="AJ173" s="403">
        <f t="shared" ca="1" si="38"/>
        <v>64.787000000000006</v>
      </c>
      <c r="AK173" s="403">
        <f t="shared" ca="1" si="38"/>
        <v>68.197000000000003</v>
      </c>
      <c r="AL173" s="403">
        <f t="shared" ca="1" si="38"/>
        <v>71.786000000000001</v>
      </c>
    </row>
    <row r="174" spans="1:39" ht="15" customHeight="1">
      <c r="A174" s="259" t="s">
        <v>16</v>
      </c>
      <c r="B174" s="259" t="s">
        <v>1018</v>
      </c>
      <c r="C174" s="259" t="s">
        <v>86</v>
      </c>
      <c r="D174" s="260" t="s">
        <v>1019</v>
      </c>
      <c r="E174" s="265">
        <v>413</v>
      </c>
      <c r="F174" s="262">
        <v>9</v>
      </c>
      <c r="G174" s="285">
        <f t="shared" ca="1" si="41"/>
        <v>78487.257753554368</v>
      </c>
      <c r="H174" s="285">
        <f t="shared" ca="1" si="41"/>
        <v>82620.631354583718</v>
      </c>
      <c r="I174" s="285">
        <f t="shared" ca="1" si="41"/>
        <v>86982.077019205622</v>
      </c>
      <c r="J174" s="285">
        <f t="shared" ca="1" si="41"/>
        <v>91523.165215873523</v>
      </c>
      <c r="K174" s="285">
        <f t="shared" ca="1" si="35"/>
        <v>96342.311381086198</v>
      </c>
      <c r="L174" s="285">
        <f t="shared" ca="1" si="35"/>
        <v>102172.40182910197</v>
      </c>
      <c r="M174" s="285">
        <f t="shared" ca="1" si="35"/>
        <v>108001.2177600406</v>
      </c>
      <c r="N174" s="285"/>
      <c r="P174" s="409" t="str">
        <f t="shared" si="42"/>
        <v>59497C</v>
      </c>
      <c r="Q174" s="397" t="s">
        <v>826</v>
      </c>
      <c r="R174" s="409" t="str">
        <f t="shared" si="33"/>
        <v>Lead Homeless Response Coordinator</v>
      </c>
      <c r="S174" s="397" t="str">
        <f t="shared" si="40"/>
        <v>99</v>
      </c>
      <c r="T174" s="394" cm="1">
        <f t="array" aca="1" ref="T174" ca="1">IF($Q174="Y",VLOOKUP($P174,INDIRECT($Q$3),T$5,0)*INDIRECT($P$2),VLOOKUP($P174,INDIRECT($Q$3),T$5,0))*$Q$4</f>
        <v>78487.257753554368</v>
      </c>
      <c r="U174" s="394" cm="1">
        <f t="array" aca="1" ref="U174" ca="1">IF($Q174="Y",VLOOKUP($P174,INDIRECT($Q$3),U$5,0)*INDIRECT($P$2),VLOOKUP($P174,INDIRECT($Q$3),U$5,0))*$Q$4</f>
        <v>82620.631354583718</v>
      </c>
      <c r="V174" s="394" cm="1">
        <f t="array" aca="1" ref="V174" ca="1">IF($Q174="Y",VLOOKUP($P174,INDIRECT($Q$3),V$5,0)*INDIRECT($P$2),VLOOKUP($P174,INDIRECT($Q$3),V$5,0))*$Q$4</f>
        <v>86982.077019205622</v>
      </c>
      <c r="W174" s="394" cm="1">
        <f t="array" aca="1" ref="W174" ca="1">IF($Q174="Y",VLOOKUP($P174,INDIRECT($Q$3),W$5,0)*INDIRECT($P$2),VLOOKUP($P174,INDIRECT($Q$3),W$5,0))*$Q$4</f>
        <v>91523.165215873523</v>
      </c>
      <c r="X174" s="394" cm="1">
        <f t="array" aca="1" ref="X174" ca="1">IF($Q174="Y",VLOOKUP($P174,INDIRECT($Q$3),X$5,0)*INDIRECT($P$2),VLOOKUP($P174,INDIRECT($Q$3),X$5,0))*$Q$4</f>
        <v>96342.311381086198</v>
      </c>
      <c r="Y174" s="394" cm="1">
        <f t="array" aca="1" ref="Y174" ca="1">IF($Q174="Y",VLOOKUP($P174,INDIRECT($Q$3),Y$5,0)*INDIRECT($P$2),VLOOKUP($P174,INDIRECT($Q$3),Y$5,0))*$Q$4</f>
        <v>102172.40182910197</v>
      </c>
      <c r="Z174" s="394" cm="1">
        <f t="array" aca="1" ref="Z174" ca="1">IF($Q174="Y",VLOOKUP($P174,INDIRECT($Q$3),Z$5,0)*INDIRECT($P$2),VLOOKUP($P174,INDIRECT($Q$3),Z$5,0))*$Q$4</f>
        <v>108001.2177600406</v>
      </c>
      <c r="AA174" s="406" t="str">
        <f t="shared" si="43"/>
        <v>59497C</v>
      </c>
      <c r="AB174" s="406" t="s">
        <v>826</v>
      </c>
      <c r="AC174" s="412" t="str">
        <f t="shared" si="34"/>
        <v>Lead Homeless Response Coordinator</v>
      </c>
      <c r="AD174" s="406" t="str">
        <f t="shared" si="39"/>
        <v>99</v>
      </c>
      <c r="AE174" s="398" t="str">
        <f t="shared" si="57"/>
        <v>E</v>
      </c>
      <c r="AF174" s="403">
        <f t="shared" ca="1" si="38"/>
        <v>37.734999999999999</v>
      </c>
      <c r="AG174" s="403">
        <f t="shared" ca="1" si="38"/>
        <v>39.721999999999994</v>
      </c>
      <c r="AH174" s="403">
        <f t="shared" ca="1" si="38"/>
        <v>41.818999999999996</v>
      </c>
      <c r="AI174" s="403">
        <f t="shared" ca="1" si="38"/>
        <v>44.001999999999995</v>
      </c>
      <c r="AJ174" s="403">
        <f t="shared" ca="1" si="38"/>
        <v>46.318999999999996</v>
      </c>
      <c r="AK174" s="403">
        <f t="shared" ca="1" si="38"/>
        <v>49.122</v>
      </c>
      <c r="AL174" s="403">
        <f t="shared" ca="1" si="38"/>
        <v>51.923999999999999</v>
      </c>
    </row>
    <row r="175" spans="1:39" ht="15" customHeight="1">
      <c r="A175" s="259" t="s">
        <v>91</v>
      </c>
      <c r="B175" s="259" t="s">
        <v>567</v>
      </c>
      <c r="C175" s="259">
        <v>99</v>
      </c>
      <c r="D175" s="260" t="s">
        <v>561</v>
      </c>
      <c r="E175" s="265">
        <v>420</v>
      </c>
      <c r="F175" s="262">
        <v>9</v>
      </c>
      <c r="G175" s="285">
        <f t="shared" si="41"/>
        <v>37.734999999999999</v>
      </c>
      <c r="H175" s="285">
        <f t="shared" si="41"/>
        <v>39.721999999999994</v>
      </c>
      <c r="I175" s="285">
        <f t="shared" si="41"/>
        <v>41.818999999999996</v>
      </c>
      <c r="J175" s="285">
        <f t="shared" si="41"/>
        <v>44.001999999999995</v>
      </c>
      <c r="K175" s="285">
        <f t="shared" si="35"/>
        <v>46.318999999999996</v>
      </c>
      <c r="L175" s="285">
        <f t="shared" si="35"/>
        <v>49.122</v>
      </c>
      <c r="M175" s="285">
        <f t="shared" si="35"/>
        <v>51.923999999999999</v>
      </c>
      <c r="N175" s="285"/>
      <c r="P175" s="409" t="str">
        <f t="shared" si="42"/>
        <v>06012C</v>
      </c>
      <c r="Q175" s="397" t="s">
        <v>826</v>
      </c>
      <c r="R175" s="409" t="str">
        <f t="shared" si="33"/>
        <v>Lead Inspector Zoning</v>
      </c>
      <c r="S175" s="397">
        <f t="shared" si="40"/>
        <v>99</v>
      </c>
      <c r="T175" s="797">
        <v>37.734999999999999</v>
      </c>
      <c r="U175" s="797">
        <v>39.721999999999994</v>
      </c>
      <c r="V175" s="797">
        <v>41.818999999999996</v>
      </c>
      <c r="W175" s="797">
        <v>44.001999999999995</v>
      </c>
      <c r="X175" s="797">
        <v>46.318999999999996</v>
      </c>
      <c r="Y175" s="797">
        <v>49.122</v>
      </c>
      <c r="Z175" s="797">
        <v>51.923999999999999</v>
      </c>
      <c r="AA175" s="406" t="str">
        <f t="shared" si="43"/>
        <v>06012C</v>
      </c>
      <c r="AB175" s="406" t="str">
        <f t="shared" ref="AB175:AB238" si="58">Q175</f>
        <v>Y</v>
      </c>
      <c r="AC175" s="412" t="str">
        <f t="shared" si="34"/>
        <v>Lead Inspector Zoning</v>
      </c>
      <c r="AD175" s="406">
        <f t="shared" si="39"/>
        <v>99</v>
      </c>
      <c r="AE175" s="398" t="str">
        <f t="shared" si="57"/>
        <v>N</v>
      </c>
      <c r="AF175" s="403">
        <f t="shared" ref="AF175" si="59">IF($AE175="N",ROUND(T175,3),IF($AE175="E",ROUNDUP(T175/2080,3),"check"))</f>
        <v>37.734999999999999</v>
      </c>
      <c r="AG175" s="403">
        <f t="shared" ref="AG175" si="60">IF($AE175="N",ROUND(U175,3),IF($AE175="E",ROUNDUP(U175/2080,3),"check"))</f>
        <v>39.722000000000001</v>
      </c>
      <c r="AH175" s="403">
        <f t="shared" ref="AH175" si="61">IF($AE175="N",ROUND(V175,3),IF($AE175="E",ROUNDUP(V175/2080,3),"check"))</f>
        <v>41.819000000000003</v>
      </c>
      <c r="AI175" s="403">
        <f t="shared" ref="AI175" si="62">IF($AE175="N",ROUND(W175,3),IF($AE175="E",ROUNDUP(W175/2080,3),"check"))</f>
        <v>44.002000000000002</v>
      </c>
      <c r="AJ175" s="403">
        <f t="shared" ref="AJ175" si="63">IF($AE175="N",ROUND(X175,3),IF($AE175="E",ROUNDUP(X175/2080,3),"check"))</f>
        <v>46.319000000000003</v>
      </c>
      <c r="AK175" s="403">
        <f t="shared" ref="AK175" si="64">IF($AE175="N",ROUND(Y175,3),IF($AE175="E",ROUNDUP(Y175/2080,3),"check"))</f>
        <v>49.122</v>
      </c>
      <c r="AL175" s="403">
        <f t="shared" ref="AL175" si="65">IF($AE175="N",ROUND(Z175,3),IF($AE175="E",ROUNDUP(Z175/2080,3),"check"))</f>
        <v>51.923999999999999</v>
      </c>
    </row>
    <row r="176" spans="1:39" ht="15" customHeight="1">
      <c r="A176" s="259" t="s">
        <v>16</v>
      </c>
      <c r="B176" s="259" t="s">
        <v>130</v>
      </c>
      <c r="C176" s="259">
        <v>39</v>
      </c>
      <c r="D176" s="260" t="s">
        <v>131</v>
      </c>
      <c r="E176" s="265">
        <v>423</v>
      </c>
      <c r="F176" s="262">
        <v>9</v>
      </c>
      <c r="G176" s="285">
        <f t="shared" ca="1" si="41"/>
        <v>78488.008321939968</v>
      </c>
      <c r="H176" s="285">
        <f t="shared" ca="1" si="41"/>
        <v>82621.008263383424</v>
      </c>
      <c r="I176" s="285">
        <f t="shared" ca="1" si="41"/>
        <v>86981.453170157867</v>
      </c>
      <c r="J176" s="285">
        <f t="shared" ca="1" si="41"/>
        <v>91523.854049197093</v>
      </c>
      <c r="K176" s="285">
        <f t="shared" ca="1" si="35"/>
        <v>96342.438100424013</v>
      </c>
      <c r="L176" s="285">
        <f t="shared" ca="1" si="35"/>
        <v>102171.52764047864</v>
      </c>
      <c r="M176" s="285">
        <f t="shared" ca="1" si="35"/>
        <v>108003.86639432376</v>
      </c>
      <c r="N176" s="285"/>
      <c r="P176" s="409" t="str">
        <f t="shared" si="42"/>
        <v>06059C</v>
      </c>
      <c r="Q176" s="397" t="s">
        <v>826</v>
      </c>
      <c r="R176" s="409" t="str">
        <f t="shared" si="33"/>
        <v>Legal Analyst Police Conduct Review</v>
      </c>
      <c r="S176" s="397">
        <f t="shared" si="40"/>
        <v>39</v>
      </c>
      <c r="T176" s="394" cm="1">
        <f t="array" aca="1" ref="T176" ca="1">IF($Q176="Y",VLOOKUP($P176,INDIRECT($Q$3),T$5,0)*INDIRECT($P$2),VLOOKUP($P176,INDIRECT($Q$3),T$5,0))*$Q$4</f>
        <v>78488.008321939968</v>
      </c>
      <c r="U176" s="394" cm="1">
        <f t="array" aca="1" ref="U176" ca="1">IF($Q176="Y",VLOOKUP($P176,INDIRECT($Q$3),U$5,0)*INDIRECT($P$2),VLOOKUP($P176,INDIRECT($Q$3),U$5,0))*$Q$4</f>
        <v>82621.008263383424</v>
      </c>
      <c r="V176" s="394" cm="1">
        <f t="array" aca="1" ref="V176" ca="1">IF($Q176="Y",VLOOKUP($P176,INDIRECT($Q$3),V$5,0)*INDIRECT($P$2),VLOOKUP($P176,INDIRECT($Q$3),V$5,0))*$Q$4</f>
        <v>86981.453170157867</v>
      </c>
      <c r="W176" s="394" cm="1">
        <f t="array" aca="1" ref="W176" ca="1">IF($Q176="Y",VLOOKUP($P176,INDIRECT($Q$3),W$5,0)*INDIRECT($P$2),VLOOKUP($P176,INDIRECT($Q$3),W$5,0))*$Q$4</f>
        <v>91523.854049197093</v>
      </c>
      <c r="X176" s="394" cm="1">
        <f t="array" aca="1" ref="X176" ca="1">IF($Q176="Y",VLOOKUP($P176,INDIRECT($Q$3),X$5,0)*INDIRECT($P$2),VLOOKUP($P176,INDIRECT($Q$3),X$5,0))*$Q$4</f>
        <v>96342.438100424013</v>
      </c>
      <c r="Y176" s="394" cm="1">
        <f t="array" aca="1" ref="Y176" ca="1">IF($Q176="Y",VLOOKUP($P176,INDIRECT($Q$3),Y$5,0)*INDIRECT($P$2),VLOOKUP($P176,INDIRECT($Q$3),Y$5,0))*$Q$4</f>
        <v>102171.52764047864</v>
      </c>
      <c r="Z176" s="394" cm="1">
        <f t="array" aca="1" ref="Z176" ca="1">IF($Q176="Y",VLOOKUP($P176,INDIRECT($Q$3),Z$5,0)*INDIRECT($P$2),VLOOKUP($P176,INDIRECT($Q$3),Z$5,0))*$Q$4</f>
        <v>108003.86639432376</v>
      </c>
      <c r="AA176" s="406" t="str">
        <f t="shared" si="43"/>
        <v>06059C</v>
      </c>
      <c r="AB176" s="406" t="str">
        <f t="shared" si="58"/>
        <v>Y</v>
      </c>
      <c r="AC176" s="412" t="str">
        <f t="shared" si="34"/>
        <v>Legal Analyst Police Conduct Review</v>
      </c>
      <c r="AD176" s="406">
        <f t="shared" si="39"/>
        <v>39</v>
      </c>
      <c r="AE176" s="398" t="str">
        <f t="shared" si="57"/>
        <v>E</v>
      </c>
      <c r="AF176" s="403">
        <f t="shared" ref="AF176:AG206" ca="1" si="66">IF($AE176="N",ROUND(T176,3),IF($AE176="E",ROUNDUP(T176/2080,3),"check"))</f>
        <v>37.734999999999999</v>
      </c>
      <c r="AG176" s="403">
        <f t="shared" ca="1" si="66"/>
        <v>39.721999999999994</v>
      </c>
      <c r="AH176" s="403">
        <f t="shared" ref="AH176:AK206" ca="1" si="67">IF($AE176="N",ROUND(V176,3),IF($AE176="E",ROUNDUP(V176/2080,3),"check"))</f>
        <v>41.818999999999996</v>
      </c>
      <c r="AI176" s="403">
        <f t="shared" ca="1" si="67"/>
        <v>44.001999999999995</v>
      </c>
      <c r="AJ176" s="403">
        <f t="shared" ca="1" si="67"/>
        <v>46.318999999999996</v>
      </c>
      <c r="AK176" s="403">
        <f t="shared" ca="1" si="67"/>
        <v>49.120999999999995</v>
      </c>
      <c r="AL176" s="403">
        <f t="shared" ref="AL176:AL238" ca="1" si="68">IF($AE176="N",ROUND(Z176,3),IF($AE176="E",ROUNDUP(Z176/2080,3),"check"))</f>
        <v>51.924999999999997</v>
      </c>
    </row>
    <row r="177" spans="1:38" ht="15" customHeight="1">
      <c r="A177" s="259" t="s">
        <v>16</v>
      </c>
      <c r="B177" s="457" t="s">
        <v>52</v>
      </c>
      <c r="C177" s="259">
        <v>99</v>
      </c>
      <c r="D177" s="260" t="s">
        <v>892</v>
      </c>
      <c r="E177" s="265">
        <v>420</v>
      </c>
      <c r="F177" s="262">
        <v>9</v>
      </c>
      <c r="G177" s="285">
        <f t="shared" ca="1" si="41"/>
        <v>78487.257753554368</v>
      </c>
      <c r="H177" s="285">
        <f t="shared" ca="1" si="41"/>
        <v>82620.631354583718</v>
      </c>
      <c r="I177" s="285">
        <f t="shared" ca="1" si="41"/>
        <v>86982.077019205622</v>
      </c>
      <c r="J177" s="285">
        <f t="shared" ca="1" si="41"/>
        <v>91523.165215873523</v>
      </c>
      <c r="K177" s="285">
        <f t="shared" ca="1" si="35"/>
        <v>96342.311381086198</v>
      </c>
      <c r="L177" s="285">
        <f t="shared" ca="1" si="35"/>
        <v>102172.40182910197</v>
      </c>
      <c r="M177" s="285">
        <f t="shared" ca="1" si="35"/>
        <v>108001.2177600406</v>
      </c>
      <c r="N177" s="285"/>
      <c r="P177" s="409" t="str">
        <f t="shared" si="42"/>
        <v>01875C</v>
      </c>
      <c r="Q177" s="397" t="s">
        <v>826</v>
      </c>
      <c r="R177" s="409" t="str">
        <f t="shared" si="33"/>
        <v>Legislative Business Analyst</v>
      </c>
      <c r="S177" s="397">
        <f t="shared" si="40"/>
        <v>99</v>
      </c>
      <c r="T177" s="394" cm="1">
        <f t="array" aca="1" ref="T177" ca="1">IF($Q177="Y",VLOOKUP($P177,INDIRECT($Q$3),T$5,0)*INDIRECT($P$2),VLOOKUP($P177,INDIRECT($Q$3),T$5,0))*$Q$4</f>
        <v>78487.257753554368</v>
      </c>
      <c r="U177" s="394" cm="1">
        <f t="array" aca="1" ref="U177" ca="1">IF($Q177="Y",VLOOKUP($P177,INDIRECT($Q$3),U$5,0)*INDIRECT($P$2),VLOOKUP($P177,INDIRECT($Q$3),U$5,0))*$Q$4</f>
        <v>82620.631354583718</v>
      </c>
      <c r="V177" s="394" cm="1">
        <f t="array" aca="1" ref="V177" ca="1">IF($Q177="Y",VLOOKUP($P177,INDIRECT($Q$3),V$5,0)*INDIRECT($P$2),VLOOKUP($P177,INDIRECT($Q$3),V$5,0))*$Q$4</f>
        <v>86982.077019205622</v>
      </c>
      <c r="W177" s="394" cm="1">
        <f t="array" aca="1" ref="W177" ca="1">IF($Q177="Y",VLOOKUP($P177,INDIRECT($Q$3),W$5,0)*INDIRECT($P$2),VLOOKUP($P177,INDIRECT($Q$3),W$5,0))*$Q$4</f>
        <v>91523.165215873523</v>
      </c>
      <c r="X177" s="394" cm="1">
        <f t="array" aca="1" ref="X177" ca="1">IF($Q177="Y",VLOOKUP($P177,INDIRECT($Q$3),X$5,0)*INDIRECT($P$2),VLOOKUP($P177,INDIRECT($Q$3),X$5,0))*$Q$4</f>
        <v>96342.311381086198</v>
      </c>
      <c r="Y177" s="394" cm="1">
        <f t="array" aca="1" ref="Y177" ca="1">IF($Q177="Y",VLOOKUP($P177,INDIRECT($Q$3),Y$5,0)*INDIRECT($P$2),VLOOKUP($P177,INDIRECT($Q$3),Y$5,0))*$Q$4</f>
        <v>102172.40182910197</v>
      </c>
      <c r="Z177" s="394" cm="1">
        <f t="array" aca="1" ref="Z177" ca="1">IF($Q177="Y",VLOOKUP($P177,INDIRECT($Q$3),Z$5,0)*INDIRECT($P$2),VLOOKUP($P177,INDIRECT($Q$3),Z$5,0))*$Q$4</f>
        <v>108001.2177600406</v>
      </c>
      <c r="AA177" s="406" t="str">
        <f t="shared" si="43"/>
        <v>01875C</v>
      </c>
      <c r="AB177" s="406" t="str">
        <f t="shared" si="58"/>
        <v>Y</v>
      </c>
      <c r="AC177" s="412" t="str">
        <f t="shared" si="34"/>
        <v>Legislative Business Analyst</v>
      </c>
      <c r="AD177" s="406">
        <f t="shared" si="39"/>
        <v>99</v>
      </c>
      <c r="AE177" s="398" t="str">
        <f t="shared" si="57"/>
        <v>E</v>
      </c>
      <c r="AF177" s="403">
        <f t="shared" ca="1" si="66"/>
        <v>37.734999999999999</v>
      </c>
      <c r="AG177" s="403">
        <f t="shared" ca="1" si="66"/>
        <v>39.721999999999994</v>
      </c>
      <c r="AH177" s="403">
        <f t="shared" ca="1" si="67"/>
        <v>41.818999999999996</v>
      </c>
      <c r="AI177" s="403">
        <f t="shared" ca="1" si="67"/>
        <v>44.001999999999995</v>
      </c>
      <c r="AJ177" s="403">
        <f t="shared" ca="1" si="67"/>
        <v>46.318999999999996</v>
      </c>
      <c r="AK177" s="403">
        <f t="shared" ca="1" si="67"/>
        <v>49.122</v>
      </c>
      <c r="AL177" s="403">
        <f t="shared" ca="1" si="68"/>
        <v>51.923999999999999</v>
      </c>
    </row>
    <row r="178" spans="1:38" ht="15" customHeight="1">
      <c r="A178" s="259" t="s">
        <v>16</v>
      </c>
      <c r="B178" s="259" t="s">
        <v>144</v>
      </c>
      <c r="C178" s="259">
        <v>65</v>
      </c>
      <c r="D178" s="260" t="s">
        <v>448</v>
      </c>
      <c r="E178" s="265">
        <v>508</v>
      </c>
      <c r="F178" s="262">
        <v>11</v>
      </c>
      <c r="G178" s="285">
        <f t="shared" ca="1" si="41"/>
        <v>91744.800586947196</v>
      </c>
      <c r="H178" s="285">
        <f t="shared" ca="1" si="41"/>
        <v>96566.633851964565</v>
      </c>
      <c r="I178" s="285">
        <f t="shared" ca="1" si="41"/>
        <v>101619.16129610337</v>
      </c>
      <c r="J178" s="285">
        <f t="shared" ca="1" si="41"/>
        <v>106993.36090549603</v>
      </c>
      <c r="K178" s="285">
        <f t="shared" ca="1" si="35"/>
        <v>112604.75312159095</v>
      </c>
      <c r="L178" s="285">
        <f t="shared" ca="1" si="35"/>
        <v>119437.30853676792</v>
      </c>
      <c r="M178" s="285">
        <f t="shared" ca="1" si="35"/>
        <v>126269.86395194475</v>
      </c>
      <c r="N178" s="285"/>
      <c r="P178" s="409" t="str">
        <f t="shared" si="42"/>
        <v>07165C</v>
      </c>
      <c r="Q178" s="397" t="s">
        <v>826</v>
      </c>
      <c r="R178" s="409" t="str">
        <f t="shared" si="33"/>
        <v>Loan Portfolio Specialist</v>
      </c>
      <c r="S178" s="397">
        <f t="shared" si="40"/>
        <v>65</v>
      </c>
      <c r="T178" s="394" cm="1">
        <f t="array" aca="1" ref="T178" ca="1">IF($Q178="Y",VLOOKUP($P178,INDIRECT($Q$3),T$5,0)*INDIRECT($P$2),VLOOKUP($P178,INDIRECT($Q$3),T$5,0))*$Q$4</f>
        <v>91744.800586947196</v>
      </c>
      <c r="U178" s="394" cm="1">
        <f t="array" aca="1" ref="U178" ca="1">IF($Q178="Y",VLOOKUP($P178,INDIRECT($Q$3),U$5,0)*INDIRECT($P$2),VLOOKUP($P178,INDIRECT($Q$3),U$5,0))*$Q$4</f>
        <v>96566.633851964565</v>
      </c>
      <c r="V178" s="394" cm="1">
        <f t="array" aca="1" ref="V178" ca="1">IF($Q178="Y",VLOOKUP($P178,INDIRECT($Q$3),V$5,0)*INDIRECT($P$2),VLOOKUP($P178,INDIRECT($Q$3),V$5,0))*$Q$4</f>
        <v>101619.16129610337</v>
      </c>
      <c r="W178" s="394" cm="1">
        <f t="array" aca="1" ref="W178" ca="1">IF($Q178="Y",VLOOKUP($P178,INDIRECT($Q$3),W$5,0)*INDIRECT($P$2),VLOOKUP($P178,INDIRECT($Q$3),W$5,0))*$Q$4</f>
        <v>106993.36090549603</v>
      </c>
      <c r="X178" s="394" cm="1">
        <f t="array" aca="1" ref="X178" ca="1">IF($Q178="Y",VLOOKUP($P178,INDIRECT($Q$3),X$5,0)*INDIRECT($P$2),VLOOKUP($P178,INDIRECT($Q$3),X$5,0))*$Q$4</f>
        <v>112604.75312159095</v>
      </c>
      <c r="Y178" s="394" cm="1">
        <f t="array" aca="1" ref="Y178" ca="1">IF($Q178="Y",VLOOKUP($P178,INDIRECT($Q$3),Y$5,0)*INDIRECT($P$2),VLOOKUP($P178,INDIRECT($Q$3),Y$5,0))*$Q$4</f>
        <v>119437.30853676792</v>
      </c>
      <c r="Z178" s="394" cm="1">
        <f t="array" aca="1" ref="Z178" ca="1">IF($Q178="Y",VLOOKUP($P178,INDIRECT($Q$3),Z$5,0)*INDIRECT($P$2),VLOOKUP($P178,INDIRECT($Q$3),Z$5,0))*$Q$4</f>
        <v>126269.86395194475</v>
      </c>
      <c r="AA178" s="406" t="str">
        <f t="shared" si="43"/>
        <v>07165C</v>
      </c>
      <c r="AB178" s="406" t="str">
        <f t="shared" si="58"/>
        <v>Y</v>
      </c>
      <c r="AC178" s="412" t="str">
        <f t="shared" si="34"/>
        <v>Loan Portfolio Specialist</v>
      </c>
      <c r="AD178" s="406">
        <f t="shared" si="39"/>
        <v>65</v>
      </c>
      <c r="AE178" s="398" t="str">
        <f t="shared" si="57"/>
        <v>E</v>
      </c>
      <c r="AF178" s="403">
        <f t="shared" ca="1" si="66"/>
        <v>44.108999999999995</v>
      </c>
      <c r="AG178" s="403">
        <f t="shared" ca="1" si="66"/>
        <v>46.427</v>
      </c>
      <c r="AH178" s="403">
        <f t="shared" ca="1" si="67"/>
        <v>48.855999999999995</v>
      </c>
      <c r="AI178" s="403">
        <f t="shared" ca="1" si="67"/>
        <v>51.44</v>
      </c>
      <c r="AJ178" s="403">
        <f t="shared" ca="1" si="67"/>
        <v>54.137</v>
      </c>
      <c r="AK178" s="403">
        <f t="shared" ca="1" si="67"/>
        <v>57.421999999999997</v>
      </c>
      <c r="AL178" s="403">
        <f t="shared" ca="1" si="68"/>
        <v>60.707000000000001</v>
      </c>
    </row>
    <row r="179" spans="1:38" ht="15" customHeight="1">
      <c r="A179" s="259" t="s">
        <v>16</v>
      </c>
      <c r="B179" s="259" t="s">
        <v>132</v>
      </c>
      <c r="C179" s="259">
        <v>51</v>
      </c>
      <c r="D179" s="260" t="s">
        <v>784</v>
      </c>
      <c r="E179" s="265">
        <v>458</v>
      </c>
      <c r="F179" s="262">
        <v>10</v>
      </c>
      <c r="G179" s="285">
        <f t="shared" ca="1" si="41"/>
        <v>85762.997998741732</v>
      </c>
      <c r="H179" s="285">
        <f t="shared" ca="1" si="41"/>
        <v>90074.704698659552</v>
      </c>
      <c r="I179" s="285">
        <f t="shared" ca="1" si="41"/>
        <v>94942.45852</v>
      </c>
      <c r="J179" s="285">
        <f t="shared" ca="1" si="41"/>
        <v>99812.598428617086</v>
      </c>
      <c r="K179" s="285">
        <f t="shared" ca="1" si="35"/>
        <v>104910.61486582208</v>
      </c>
      <c r="L179" s="285">
        <f t="shared" ca="1" si="35"/>
        <v>111295.0748</v>
      </c>
      <c r="M179" s="285">
        <f t="shared" ca="1" si="35"/>
        <v>117677.73235787662</v>
      </c>
      <c r="N179" s="285"/>
      <c r="P179" s="409" t="str">
        <f t="shared" si="42"/>
        <v>06478C</v>
      </c>
      <c r="Q179" s="397" t="s">
        <v>826</v>
      </c>
      <c r="R179" s="409" t="str">
        <f t="shared" si="33"/>
        <v>Management Analyst I</v>
      </c>
      <c r="S179" s="397">
        <f t="shared" si="40"/>
        <v>51</v>
      </c>
      <c r="T179" s="394" cm="1">
        <f t="array" aca="1" ref="T179" ca="1">IF($Q179="Y",VLOOKUP($P179,INDIRECT($Q$3),T$5,0)*INDIRECT($P$2),VLOOKUP($P179,INDIRECT($Q$3),T$5,0))*$Q$4</f>
        <v>85762.997998741732</v>
      </c>
      <c r="U179" s="394" cm="1">
        <f t="array" aca="1" ref="U179" ca="1">IF($Q179="Y",VLOOKUP($P179,INDIRECT($Q$3),U$5,0)*INDIRECT($P$2),VLOOKUP($P179,INDIRECT($Q$3),U$5,0))*$Q$4</f>
        <v>90074.704698659552</v>
      </c>
      <c r="V179" s="394" cm="1">
        <f t="array" aca="1" ref="V179" ca="1">IF($Q179="Y",VLOOKUP($P179,INDIRECT($Q$3),V$5,0)*INDIRECT($P$2),VLOOKUP($P179,INDIRECT($Q$3),V$5,0))*$Q$4</f>
        <v>94942.45852</v>
      </c>
      <c r="W179" s="394" cm="1">
        <f t="array" aca="1" ref="W179" ca="1">IF($Q179="Y",VLOOKUP($P179,INDIRECT($Q$3),W$5,0)*INDIRECT($P$2),VLOOKUP($P179,INDIRECT($Q$3),W$5,0))*$Q$4</f>
        <v>99812.598428617086</v>
      </c>
      <c r="X179" s="394" cm="1">
        <f t="array" aca="1" ref="X179" ca="1">IF($Q179="Y",VLOOKUP($P179,INDIRECT($Q$3),X$5,0)*INDIRECT($P$2),VLOOKUP($P179,INDIRECT($Q$3),X$5,0))*$Q$4</f>
        <v>104910.61486582208</v>
      </c>
      <c r="Y179" s="394" cm="1">
        <f t="array" aca="1" ref="Y179" ca="1">IF($Q179="Y",VLOOKUP($P179,INDIRECT($Q$3),Y$5,0)*INDIRECT($P$2),VLOOKUP($P179,INDIRECT($Q$3),Y$5,0))*$Q$4</f>
        <v>111295.0748</v>
      </c>
      <c r="Z179" s="394" cm="1">
        <f t="array" aca="1" ref="Z179" ca="1">IF($Q179="Y",VLOOKUP($P179,INDIRECT($Q$3),Z$5,0)*INDIRECT($P$2),VLOOKUP($P179,INDIRECT($Q$3),Z$5,0))*$Q$4</f>
        <v>117677.73235787662</v>
      </c>
      <c r="AA179" s="406" t="str">
        <f t="shared" si="43"/>
        <v>06478C</v>
      </c>
      <c r="AB179" s="406" t="str">
        <f t="shared" si="58"/>
        <v>Y</v>
      </c>
      <c r="AC179" s="412" t="str">
        <f t="shared" si="34"/>
        <v>Management Analyst I</v>
      </c>
      <c r="AD179" s="406">
        <f t="shared" si="39"/>
        <v>51</v>
      </c>
      <c r="AE179" s="398" t="str">
        <f t="shared" si="57"/>
        <v>E</v>
      </c>
      <c r="AF179" s="403">
        <f t="shared" ca="1" si="66"/>
        <v>41.232999999999997</v>
      </c>
      <c r="AG179" s="403">
        <f t="shared" ca="1" si="66"/>
        <v>43.305999999999997</v>
      </c>
      <c r="AH179" s="403">
        <f t="shared" ca="1" si="67"/>
        <v>45.646000000000001</v>
      </c>
      <c r="AI179" s="403">
        <f t="shared" ca="1" si="67"/>
        <v>47.986999999999995</v>
      </c>
      <c r="AJ179" s="403">
        <f t="shared" ca="1" si="67"/>
        <v>50.437999999999995</v>
      </c>
      <c r="AK179" s="403">
        <f t="shared" ca="1" si="67"/>
        <v>53.507999999999996</v>
      </c>
      <c r="AL179" s="403">
        <f t="shared" ca="1" si="68"/>
        <v>56.576000000000001</v>
      </c>
    </row>
    <row r="180" spans="1:38" ht="15" customHeight="1">
      <c r="A180" s="259" t="s">
        <v>16</v>
      </c>
      <c r="B180" s="259" t="s">
        <v>136</v>
      </c>
      <c r="C180" s="259">
        <v>98</v>
      </c>
      <c r="D180" s="260" t="s">
        <v>137</v>
      </c>
      <c r="E180" s="265">
        <v>528</v>
      </c>
      <c r="F180" s="262">
        <v>11</v>
      </c>
      <c r="G180" s="285">
        <f t="shared" ca="1" si="41"/>
        <v>93756.999696803075</v>
      </c>
      <c r="H180" s="285">
        <f t="shared" ca="1" si="41"/>
        <v>98691.743141038271</v>
      </c>
      <c r="I180" s="285">
        <f t="shared" ca="1" si="41"/>
        <v>103885.79983946118</v>
      </c>
      <c r="J180" s="285">
        <f t="shared" ca="1" si="41"/>
        <v>109353.2258909292</v>
      </c>
      <c r="K180" s="285">
        <f t="shared" ca="1" si="35"/>
        <v>115108.08389272743</v>
      </c>
      <c r="L180" s="285">
        <f t="shared" ca="1" si="35"/>
        <v>121353.06922869748</v>
      </c>
      <c r="M180" s="285">
        <f t="shared" ca="1" si="35"/>
        <v>127598.05456466746</v>
      </c>
      <c r="N180" s="285"/>
      <c r="P180" s="409" t="str">
        <f t="shared" si="42"/>
        <v>06639C</v>
      </c>
      <c r="Q180" s="397" t="s">
        <v>826</v>
      </c>
      <c r="R180" s="409" t="str">
        <f t="shared" si="33"/>
        <v>Manager Continuous Improvement</v>
      </c>
      <c r="S180" s="397">
        <f t="shared" si="40"/>
        <v>98</v>
      </c>
      <c r="T180" s="394" cm="1">
        <f t="array" aca="1" ref="T180" ca="1">IF($Q180="Y",VLOOKUP($P180,INDIRECT($Q$3),T$5,0)*INDIRECT($P$2),VLOOKUP($P180,INDIRECT($Q$3),T$5,0))*$Q$4</f>
        <v>93756.999696803075</v>
      </c>
      <c r="U180" s="394" cm="1">
        <f t="array" aca="1" ref="U180" ca="1">IF($Q180="Y",VLOOKUP($P180,INDIRECT($Q$3),U$5,0)*INDIRECT($P$2),VLOOKUP($P180,INDIRECT($Q$3),U$5,0))*$Q$4</f>
        <v>98691.743141038271</v>
      </c>
      <c r="V180" s="394" cm="1">
        <f t="array" aca="1" ref="V180" ca="1">IF($Q180="Y",VLOOKUP($P180,INDIRECT($Q$3),V$5,0)*INDIRECT($P$2),VLOOKUP($P180,INDIRECT($Q$3),V$5,0))*$Q$4</f>
        <v>103885.79983946118</v>
      </c>
      <c r="W180" s="394" cm="1">
        <f t="array" aca="1" ref="W180" ca="1">IF($Q180="Y",VLOOKUP($P180,INDIRECT($Q$3),W$5,0)*INDIRECT($P$2),VLOOKUP($P180,INDIRECT($Q$3),W$5,0))*$Q$4</f>
        <v>109353.2258909292</v>
      </c>
      <c r="X180" s="394" cm="1">
        <f t="array" aca="1" ref="X180" ca="1">IF($Q180="Y",VLOOKUP($P180,INDIRECT($Q$3),X$5,0)*INDIRECT($P$2),VLOOKUP($P180,INDIRECT($Q$3),X$5,0))*$Q$4</f>
        <v>115108.08389272743</v>
      </c>
      <c r="Y180" s="394" cm="1">
        <f t="array" aca="1" ref="Y180" ca="1">IF($Q180="Y",VLOOKUP($P180,INDIRECT($Q$3),Y$5,0)*INDIRECT($P$2),VLOOKUP($P180,INDIRECT($Q$3),Y$5,0))*$Q$4</f>
        <v>121353.06922869748</v>
      </c>
      <c r="Z180" s="394" cm="1">
        <f t="array" aca="1" ref="Z180" ca="1">IF($Q180="Y",VLOOKUP($P180,INDIRECT($Q$3),Z$5,0)*INDIRECT($P$2),VLOOKUP($P180,INDIRECT($Q$3),Z$5,0))*$Q$4</f>
        <v>127598.05456466746</v>
      </c>
      <c r="AA180" s="406" t="str">
        <f t="shared" si="43"/>
        <v>06639C</v>
      </c>
      <c r="AB180" s="406" t="str">
        <f t="shared" si="58"/>
        <v>Y</v>
      </c>
      <c r="AC180" s="412" t="str">
        <f t="shared" si="34"/>
        <v>Manager Continuous Improvement</v>
      </c>
      <c r="AD180" s="406">
        <f t="shared" si="39"/>
        <v>98</v>
      </c>
      <c r="AE180" s="398" t="str">
        <f t="shared" si="57"/>
        <v>E</v>
      </c>
      <c r="AF180" s="403">
        <f t="shared" ca="1" si="66"/>
        <v>45.076000000000001</v>
      </c>
      <c r="AG180" s="403">
        <f t="shared" ca="1" si="66"/>
        <v>47.448</v>
      </c>
      <c r="AH180" s="403">
        <f t="shared" ca="1" si="67"/>
        <v>49.945999999999998</v>
      </c>
      <c r="AI180" s="403">
        <f t="shared" ca="1" si="67"/>
        <v>52.573999999999998</v>
      </c>
      <c r="AJ180" s="403">
        <f t="shared" ca="1" si="67"/>
        <v>55.341000000000001</v>
      </c>
      <c r="AK180" s="403">
        <f t="shared" ca="1" si="67"/>
        <v>58.342999999999996</v>
      </c>
      <c r="AL180" s="403">
        <f t="shared" ca="1" si="68"/>
        <v>61.345999999999997</v>
      </c>
    </row>
    <row r="181" spans="1:38" ht="15" customHeight="1">
      <c r="A181" s="259" t="s">
        <v>16</v>
      </c>
      <c r="B181" s="259" t="s">
        <v>433</v>
      </c>
      <c r="C181" s="259">
        <v>60</v>
      </c>
      <c r="D181" s="260" t="s">
        <v>427</v>
      </c>
      <c r="E181" s="265">
        <v>473</v>
      </c>
      <c r="F181" s="262">
        <v>10</v>
      </c>
      <c r="G181" s="285">
        <f t="shared" ca="1" si="41"/>
        <v>87778.123211123195</v>
      </c>
      <c r="H181" s="285">
        <f t="shared" ca="1" si="41"/>
        <v>92191.391633781328</v>
      </c>
      <c r="I181" s="285">
        <f t="shared" ca="1" si="41"/>
        <v>97173.538009186697</v>
      </c>
      <c r="J181" s="285">
        <f t="shared" ca="1" si="41"/>
        <v>102158.23540680172</v>
      </c>
      <c r="K181" s="285">
        <f t="shared" ca="1" si="35"/>
        <v>107376.35071348534</v>
      </c>
      <c r="L181" s="285">
        <f t="shared" ca="1" si="35"/>
        <v>113909.51983856999</v>
      </c>
      <c r="M181" s="285">
        <f t="shared" ca="1" si="35"/>
        <v>120442.69893345311</v>
      </c>
      <c r="N181" s="285"/>
      <c r="P181" s="409" t="str">
        <f t="shared" si="42"/>
        <v>07084C</v>
      </c>
      <c r="Q181" s="397" t="s">
        <v>826</v>
      </c>
      <c r="R181" s="409" t="str">
        <f t="shared" si="33"/>
        <v xml:space="preserve">Media Relations Coordinator </v>
      </c>
      <c r="S181" s="397">
        <f t="shared" si="40"/>
        <v>60</v>
      </c>
      <c r="T181" s="394" cm="1">
        <f t="array" aca="1" ref="T181" ca="1">IF($Q181="Y",VLOOKUP($P181,INDIRECT($Q$3),T$5,0)*INDIRECT($P$2),VLOOKUP($P181,INDIRECT($Q$3),T$5,0))*$Q$4</f>
        <v>87778.123211123195</v>
      </c>
      <c r="U181" s="394" cm="1">
        <f t="array" aca="1" ref="U181" ca="1">IF($Q181="Y",VLOOKUP($P181,INDIRECT($Q$3),U$5,0)*INDIRECT($P$2),VLOOKUP($P181,INDIRECT($Q$3),U$5,0))*$Q$4</f>
        <v>92191.391633781328</v>
      </c>
      <c r="V181" s="394" cm="1">
        <f t="array" aca="1" ref="V181" ca="1">IF($Q181="Y",VLOOKUP($P181,INDIRECT($Q$3),V$5,0)*INDIRECT($P$2),VLOOKUP($P181,INDIRECT($Q$3),V$5,0))*$Q$4</f>
        <v>97173.538009186697</v>
      </c>
      <c r="W181" s="394" cm="1">
        <f t="array" aca="1" ref="W181" ca="1">IF($Q181="Y",VLOOKUP($P181,INDIRECT($Q$3),W$5,0)*INDIRECT($P$2),VLOOKUP($P181,INDIRECT($Q$3),W$5,0))*$Q$4</f>
        <v>102158.23540680172</v>
      </c>
      <c r="X181" s="394" cm="1">
        <f t="array" aca="1" ref="X181" ca="1">IF($Q181="Y",VLOOKUP($P181,INDIRECT($Q$3),X$5,0)*INDIRECT($P$2),VLOOKUP($P181,INDIRECT($Q$3),X$5,0))*$Q$4</f>
        <v>107376.35071348534</v>
      </c>
      <c r="Y181" s="394" cm="1">
        <f t="array" aca="1" ref="Y181" ca="1">IF($Q181="Y",VLOOKUP($P181,INDIRECT($Q$3),Y$5,0)*INDIRECT($P$2),VLOOKUP($P181,INDIRECT($Q$3),Y$5,0))*$Q$4</f>
        <v>113909.51983856999</v>
      </c>
      <c r="Z181" s="394" cm="1">
        <f t="array" aca="1" ref="Z181" ca="1">IF($Q181="Y",VLOOKUP($P181,INDIRECT($Q$3),Z$5,0)*INDIRECT($P$2),VLOOKUP($P181,INDIRECT($Q$3),Z$5,0))*$Q$4</f>
        <v>120442.69893345311</v>
      </c>
      <c r="AA181" s="406" t="str">
        <f t="shared" si="43"/>
        <v>07084C</v>
      </c>
      <c r="AB181" s="406" t="str">
        <f t="shared" si="58"/>
        <v>Y</v>
      </c>
      <c r="AC181" s="412" t="str">
        <f t="shared" si="34"/>
        <v xml:space="preserve">Media Relations Coordinator </v>
      </c>
      <c r="AD181" s="406">
        <f t="shared" si="39"/>
        <v>60</v>
      </c>
      <c r="AE181" s="398" t="str">
        <f t="shared" si="57"/>
        <v>E</v>
      </c>
      <c r="AF181" s="403">
        <f t="shared" ca="1" si="66"/>
        <v>42.201999999999998</v>
      </c>
      <c r="AG181" s="403">
        <f t="shared" ca="1" si="66"/>
        <v>44.323</v>
      </c>
      <c r="AH181" s="403">
        <f t="shared" ca="1" si="67"/>
        <v>46.719000000000001</v>
      </c>
      <c r="AI181" s="403">
        <f t="shared" ca="1" si="67"/>
        <v>49.114999999999995</v>
      </c>
      <c r="AJ181" s="403">
        <f t="shared" ca="1" si="67"/>
        <v>51.623999999999995</v>
      </c>
      <c r="AK181" s="403">
        <f t="shared" ca="1" si="67"/>
        <v>54.765000000000001</v>
      </c>
      <c r="AL181" s="403">
        <f t="shared" ca="1" si="68"/>
        <v>57.905999999999999</v>
      </c>
    </row>
    <row r="182" spans="1:38" ht="15" customHeight="1">
      <c r="A182" s="256" t="s">
        <v>16</v>
      </c>
      <c r="B182" s="256" t="s">
        <v>140</v>
      </c>
      <c r="C182" s="256">
        <v>29</v>
      </c>
      <c r="D182" s="276" t="s">
        <v>141</v>
      </c>
      <c r="E182" s="277">
        <v>365</v>
      </c>
      <c r="F182" s="278">
        <v>8</v>
      </c>
      <c r="G182" s="380">
        <f t="shared" ca="1" si="41"/>
        <v>70186.267087358239</v>
      </c>
      <c r="H182" s="380">
        <f t="shared" ca="1" si="41"/>
        <v>74036.585429033134</v>
      </c>
      <c r="I182" s="380">
        <f t="shared" ca="1" si="41"/>
        <v>77883.65455691758</v>
      </c>
      <c r="J182" s="380">
        <f t="shared" ca="1" si="41"/>
        <v>81961.41786392346</v>
      </c>
      <c r="K182" s="380">
        <f t="shared" ca="1" si="35"/>
        <v>86318.613556907498</v>
      </c>
      <c r="L182" s="380">
        <f t="shared" ca="1" si="35"/>
        <v>91726.828053121266</v>
      </c>
      <c r="M182" s="380">
        <f t="shared" ca="1" si="35"/>
        <v>97135.042549335034</v>
      </c>
      <c r="N182" s="380" t="s">
        <v>633</v>
      </c>
      <c r="P182" s="409" t="str">
        <f t="shared" si="42"/>
        <v>07099C</v>
      </c>
      <c r="Q182" s="397" t="s">
        <v>826</v>
      </c>
      <c r="R182" s="409" t="str">
        <f t="shared" si="33"/>
        <v>Medical Processes Coordinator</v>
      </c>
      <c r="S182" s="397">
        <f t="shared" si="40"/>
        <v>29</v>
      </c>
      <c r="T182" s="394" cm="1">
        <f t="array" aca="1" ref="T182" ca="1">IF($Q182="Y",VLOOKUP($P182,INDIRECT($Q$3),T$5,0)*INDIRECT($P$2),VLOOKUP($P182,INDIRECT($Q$3),T$5,0))*$Q$4</f>
        <v>70186.267087358239</v>
      </c>
      <c r="U182" s="394" cm="1">
        <f t="array" aca="1" ref="U182" ca="1">IF($Q182="Y",VLOOKUP($P182,INDIRECT($Q$3),U$5,0)*INDIRECT($P$2),VLOOKUP($P182,INDIRECT($Q$3),U$5,0))*$Q$4</f>
        <v>74036.585429033134</v>
      </c>
      <c r="V182" s="394" cm="1">
        <f t="array" aca="1" ref="V182" ca="1">IF($Q182="Y",VLOOKUP($P182,INDIRECT($Q$3),V$5,0)*INDIRECT($P$2),VLOOKUP($P182,INDIRECT($Q$3),V$5,0))*$Q$4</f>
        <v>77883.65455691758</v>
      </c>
      <c r="W182" s="394" cm="1">
        <f t="array" aca="1" ref="W182" ca="1">IF($Q182="Y",VLOOKUP($P182,INDIRECT($Q$3),W$5,0)*INDIRECT($P$2),VLOOKUP($P182,INDIRECT($Q$3),W$5,0))*$Q$4</f>
        <v>81961.41786392346</v>
      </c>
      <c r="X182" s="394" cm="1">
        <f t="array" aca="1" ref="X182" ca="1">IF($Q182="Y",VLOOKUP($P182,INDIRECT($Q$3),X$5,0)*INDIRECT($P$2),VLOOKUP($P182,INDIRECT($Q$3),X$5,0))*$Q$4</f>
        <v>86318.613556907498</v>
      </c>
      <c r="Y182" s="394" cm="1">
        <f t="array" aca="1" ref="Y182" ca="1">IF($Q182="Y",VLOOKUP($P182,INDIRECT($Q$3),Y$5,0)*INDIRECT($P$2),VLOOKUP($P182,INDIRECT($Q$3),Y$5,0))*$Q$4</f>
        <v>91726.828053121266</v>
      </c>
      <c r="Z182" s="394" cm="1">
        <f t="array" aca="1" ref="Z182" ca="1">IF($Q182="Y",VLOOKUP($P182,INDIRECT($Q$3),Z$5,0)*INDIRECT($P$2),VLOOKUP($P182,INDIRECT($Q$3),Z$5,0))*$Q$4</f>
        <v>97135.042549335034</v>
      </c>
      <c r="AA182" s="406" t="str">
        <f t="shared" si="43"/>
        <v>07099C</v>
      </c>
      <c r="AB182" s="406" t="str">
        <f t="shared" si="58"/>
        <v>Y</v>
      </c>
      <c r="AC182" s="412" t="str">
        <f t="shared" si="34"/>
        <v>Medical Processes Coordinator</v>
      </c>
      <c r="AD182" s="406">
        <f t="shared" si="39"/>
        <v>29</v>
      </c>
      <c r="AE182" s="398" t="str">
        <f t="shared" si="57"/>
        <v>E</v>
      </c>
      <c r="AF182" s="403">
        <f t="shared" ca="1" si="66"/>
        <v>33.744</v>
      </c>
      <c r="AG182" s="403">
        <f t="shared" ca="1" si="66"/>
        <v>35.594999999999999</v>
      </c>
      <c r="AH182" s="403">
        <f t="shared" ca="1" si="67"/>
        <v>37.445</v>
      </c>
      <c r="AI182" s="403">
        <f t="shared" ca="1" si="67"/>
        <v>39.405000000000001</v>
      </c>
      <c r="AJ182" s="403">
        <f t="shared" ca="1" si="67"/>
        <v>41.5</v>
      </c>
      <c r="AK182" s="403">
        <f t="shared" ca="1" si="67"/>
        <v>44.099999999999994</v>
      </c>
      <c r="AL182" s="403">
        <f t="shared" ca="1" si="68"/>
        <v>46.699999999999996</v>
      </c>
    </row>
    <row r="183" spans="1:38" ht="15" customHeight="1">
      <c r="A183" s="259" t="s">
        <v>16</v>
      </c>
      <c r="B183" s="259" t="s">
        <v>142</v>
      </c>
      <c r="C183" s="259" t="s">
        <v>93</v>
      </c>
      <c r="D183" s="266" t="s">
        <v>1070</v>
      </c>
      <c r="E183" s="265">
        <v>523</v>
      </c>
      <c r="F183" s="262">
        <v>11</v>
      </c>
      <c r="G183" s="285">
        <f t="shared" ca="1" si="41"/>
        <v>98836.540529999984</v>
      </c>
      <c r="H183" s="285">
        <f t="shared" ca="1" si="41"/>
        <v>104119.89769999999</v>
      </c>
      <c r="I183" s="285">
        <f t="shared" ca="1" si="41"/>
        <v>109362.13924999998</v>
      </c>
      <c r="J183" s="285">
        <f t="shared" ca="1" si="41"/>
        <v>114737.46556999999</v>
      </c>
      <c r="K183" s="285">
        <f t="shared" ca="1" si="35"/>
        <v>120903.72657999999</v>
      </c>
      <c r="L183" s="285">
        <f t="shared" ca="1" si="35"/>
        <v>128054.59848999999</v>
      </c>
      <c r="M183" s="285">
        <f t="shared" ca="1" si="35"/>
        <v>135206.55239</v>
      </c>
      <c r="N183" s="285"/>
      <c r="P183" s="409" t="str">
        <f t="shared" si="42"/>
        <v>07164C</v>
      </c>
      <c r="Q183" s="397" t="s">
        <v>826</v>
      </c>
      <c r="R183" s="409" t="str">
        <f t="shared" si="33"/>
        <v xml:space="preserve">Multifamily Housing (MFH) Finance Specialist </v>
      </c>
      <c r="S183" s="397" t="str">
        <f t="shared" si="40"/>
        <v>56</v>
      </c>
      <c r="T183" s="394" cm="1">
        <f t="array" aca="1" ref="T183" ca="1">IF($Q183="Y",VLOOKUP($P183,INDIRECT($Q$3),T$5,0)*INDIRECT($P$2),VLOOKUP($P183,INDIRECT($Q$3),T$5,0))*$Q$4</f>
        <v>98836.540529999984</v>
      </c>
      <c r="U183" s="394" cm="1">
        <f t="array" aca="1" ref="U183" ca="1">IF($Q183="Y",VLOOKUP($P183,INDIRECT($Q$3),U$5,0)*INDIRECT($P$2),VLOOKUP($P183,INDIRECT($Q$3),U$5,0))*$Q$4</f>
        <v>104119.89769999999</v>
      </c>
      <c r="V183" s="394" cm="1">
        <f t="array" aca="1" ref="V183" ca="1">IF($Q183="Y",VLOOKUP($P183,INDIRECT($Q$3),V$5,0)*INDIRECT($P$2),VLOOKUP($P183,INDIRECT($Q$3),V$5,0))*$Q$4</f>
        <v>109362.13924999998</v>
      </c>
      <c r="W183" s="394" cm="1">
        <f t="array" aca="1" ref="W183" ca="1">IF($Q183="Y",VLOOKUP($P183,INDIRECT($Q$3),W$5,0)*INDIRECT($P$2),VLOOKUP($P183,INDIRECT($Q$3),W$5,0))*$Q$4</f>
        <v>114737.46556999999</v>
      </c>
      <c r="X183" s="394" cm="1">
        <f t="array" aca="1" ref="X183" ca="1">IF($Q183="Y",VLOOKUP($P183,INDIRECT($Q$3),X$5,0)*INDIRECT($P$2),VLOOKUP($P183,INDIRECT($Q$3),X$5,0))*$Q$4</f>
        <v>120903.72657999999</v>
      </c>
      <c r="Y183" s="394" cm="1">
        <f t="array" aca="1" ref="Y183" ca="1">IF($Q183="Y",VLOOKUP($P183,INDIRECT($Q$3),Y$5,0)*INDIRECT($P$2),VLOOKUP($P183,INDIRECT($Q$3),Y$5,0))*$Q$4</f>
        <v>128054.59848999999</v>
      </c>
      <c r="Z183" s="394" cm="1">
        <f t="array" aca="1" ref="Z183" ca="1">IF($Q183="Y",VLOOKUP($P183,INDIRECT($Q$3),Z$5,0)*INDIRECT($P$2),VLOOKUP($P183,INDIRECT($Q$3),Z$5,0))*$Q$4</f>
        <v>135206.55239</v>
      </c>
      <c r="AA183" s="406" t="str">
        <f t="shared" si="43"/>
        <v>07164C</v>
      </c>
      <c r="AB183" s="406" t="str">
        <f t="shared" si="58"/>
        <v>Y</v>
      </c>
      <c r="AC183" s="412" t="str">
        <f t="shared" si="34"/>
        <v xml:space="preserve">Multifamily Housing (MFH) Finance Specialist </v>
      </c>
      <c r="AD183" s="406" t="str">
        <f t="shared" si="39"/>
        <v>56</v>
      </c>
      <c r="AE183" s="398" t="str">
        <f t="shared" si="57"/>
        <v>E</v>
      </c>
      <c r="AF183" s="403">
        <f t="shared" ca="1" si="66"/>
        <v>47.518000000000001</v>
      </c>
      <c r="AG183" s="403">
        <f t="shared" ca="1" si="66"/>
        <v>50.058</v>
      </c>
      <c r="AH183" s="403">
        <f t="shared" ca="1" si="67"/>
        <v>52.577999999999996</v>
      </c>
      <c r="AI183" s="403">
        <f t="shared" ca="1" si="67"/>
        <v>55.162999999999997</v>
      </c>
      <c r="AJ183" s="403">
        <f t="shared" ca="1" si="67"/>
        <v>58.126999999999995</v>
      </c>
      <c r="AK183" s="403">
        <f t="shared" ca="1" si="67"/>
        <v>61.564999999999998</v>
      </c>
      <c r="AL183" s="403">
        <f t="shared" ca="1" si="68"/>
        <v>65.004000000000005</v>
      </c>
    </row>
    <row r="184" spans="1:38" ht="15" customHeight="1">
      <c r="A184" s="259" t="s">
        <v>16</v>
      </c>
      <c r="B184" s="259" t="s">
        <v>577</v>
      </c>
      <c r="C184" s="259" t="s">
        <v>216</v>
      </c>
      <c r="D184" s="260" t="s">
        <v>1068</v>
      </c>
      <c r="E184" s="265">
        <v>508</v>
      </c>
      <c r="F184" s="262">
        <v>11</v>
      </c>
      <c r="G184" s="285">
        <f t="shared" si="41"/>
        <v>91744.800586947196</v>
      </c>
      <c r="H184" s="285">
        <f t="shared" si="41"/>
        <v>96566.633851964565</v>
      </c>
      <c r="I184" s="285">
        <f t="shared" si="41"/>
        <v>101619.16129610337</v>
      </c>
      <c r="J184" s="285">
        <f t="shared" si="41"/>
        <v>106993.36090549603</v>
      </c>
      <c r="K184" s="285">
        <f t="shared" si="35"/>
        <v>112604.75312159095</v>
      </c>
      <c r="L184" s="285">
        <f t="shared" si="35"/>
        <v>119437.30853676792</v>
      </c>
      <c r="M184" s="285">
        <f t="shared" si="35"/>
        <v>126269.86395194475</v>
      </c>
      <c r="N184" s="285"/>
      <c r="P184" s="409" t="str">
        <f t="shared" si="42"/>
        <v>59221C</v>
      </c>
      <c r="Q184" s="397" t="s">
        <v>826</v>
      </c>
      <c r="R184" s="409" t="str">
        <f t="shared" si="33"/>
        <v>Multifamily Housing Compliance Analyst</v>
      </c>
      <c r="S184" s="397" t="str">
        <f t="shared" si="40"/>
        <v>65</v>
      </c>
      <c r="T184" s="797">
        <v>91744.800586947196</v>
      </c>
      <c r="U184" s="797">
        <v>96566.633851964565</v>
      </c>
      <c r="V184" s="797">
        <v>101619.16129610337</v>
      </c>
      <c r="W184" s="797">
        <v>106993.36090549603</v>
      </c>
      <c r="X184" s="797">
        <v>112604.75312159095</v>
      </c>
      <c r="Y184" s="797">
        <v>119437.30853676792</v>
      </c>
      <c r="Z184" s="797">
        <v>126269.86395194475</v>
      </c>
      <c r="AA184" s="406" t="str">
        <f t="shared" si="43"/>
        <v>59221C</v>
      </c>
      <c r="AB184" s="406" t="str">
        <f t="shared" si="58"/>
        <v>Y</v>
      </c>
      <c r="AC184" s="412" t="str">
        <f t="shared" si="34"/>
        <v>Multifamily Housing Compliance Analyst</v>
      </c>
      <c r="AD184" s="406" t="str">
        <f t="shared" si="39"/>
        <v>65</v>
      </c>
      <c r="AE184" s="398" t="str">
        <f t="shared" si="57"/>
        <v>E</v>
      </c>
      <c r="AF184" s="463">
        <f t="shared" si="66"/>
        <v>44.108999999999995</v>
      </c>
      <c r="AG184" s="403">
        <f t="shared" si="66"/>
        <v>46.427</v>
      </c>
      <c r="AH184" s="403">
        <f t="shared" si="67"/>
        <v>48.855999999999995</v>
      </c>
      <c r="AI184" s="403">
        <f t="shared" si="67"/>
        <v>51.44</v>
      </c>
      <c r="AJ184" s="403">
        <f t="shared" si="67"/>
        <v>54.137</v>
      </c>
      <c r="AK184" s="403">
        <f t="shared" si="67"/>
        <v>57.421999999999997</v>
      </c>
      <c r="AL184" s="403">
        <f t="shared" si="68"/>
        <v>60.707000000000001</v>
      </c>
    </row>
    <row r="185" spans="1:38" ht="15" customHeight="1">
      <c r="A185" s="259" t="s">
        <v>16</v>
      </c>
      <c r="B185" s="259" t="s">
        <v>147</v>
      </c>
      <c r="C185" s="259">
        <v>35</v>
      </c>
      <c r="D185" s="260" t="s">
        <v>148</v>
      </c>
      <c r="E185" s="265">
        <v>363</v>
      </c>
      <c r="F185" s="262">
        <v>8</v>
      </c>
      <c r="G185" s="285">
        <f t="shared" ca="1" si="41"/>
        <v>70186.267087358239</v>
      </c>
      <c r="H185" s="285">
        <f t="shared" ca="1" si="41"/>
        <v>74036.585429033134</v>
      </c>
      <c r="I185" s="285">
        <f t="shared" ca="1" si="41"/>
        <v>77883.65455691758</v>
      </c>
      <c r="J185" s="285">
        <f t="shared" ca="1" si="41"/>
        <v>81961.41786392346</v>
      </c>
      <c r="K185" s="285">
        <f t="shared" ca="1" si="35"/>
        <v>86318.613556907498</v>
      </c>
      <c r="L185" s="285">
        <f t="shared" ca="1" si="35"/>
        <v>92269.962590909112</v>
      </c>
      <c r="M185" s="285">
        <f t="shared" ca="1" si="35"/>
        <v>98221.31162491077</v>
      </c>
      <c r="N185" s="285"/>
      <c r="P185" s="409" t="str">
        <f t="shared" si="42"/>
        <v>07200C</v>
      </c>
      <c r="Q185" s="397" t="s">
        <v>826</v>
      </c>
      <c r="R185" s="409" t="str">
        <f t="shared" si="33"/>
        <v>Native American Community Specialist</v>
      </c>
      <c r="S185" s="397">
        <f t="shared" si="40"/>
        <v>35</v>
      </c>
      <c r="T185" s="394" cm="1">
        <f t="array" aca="1" ref="T185" ca="1">IF($Q185="Y",VLOOKUP($P185,INDIRECT($Q$3),T$5,0)*INDIRECT($P$2),VLOOKUP($P185,INDIRECT($Q$3),T$5,0))*$Q$4</f>
        <v>70186.267087358239</v>
      </c>
      <c r="U185" s="394" cm="1">
        <f t="array" aca="1" ref="U185" ca="1">IF($Q185="Y",VLOOKUP($P185,INDIRECT($Q$3),U$5,0)*INDIRECT($P$2),VLOOKUP($P185,INDIRECT($Q$3),U$5,0))*$Q$4</f>
        <v>74036.585429033134</v>
      </c>
      <c r="V185" s="394" cm="1">
        <f t="array" aca="1" ref="V185" ca="1">IF($Q185="Y",VLOOKUP($P185,INDIRECT($Q$3),V$5,0)*INDIRECT($P$2),VLOOKUP($P185,INDIRECT($Q$3),V$5,0))*$Q$4</f>
        <v>77883.65455691758</v>
      </c>
      <c r="W185" s="394" cm="1">
        <f t="array" aca="1" ref="W185" ca="1">IF($Q185="Y",VLOOKUP($P185,INDIRECT($Q$3),W$5,0)*INDIRECT($P$2),VLOOKUP($P185,INDIRECT($Q$3),W$5,0))*$Q$4</f>
        <v>81961.41786392346</v>
      </c>
      <c r="X185" s="394" cm="1">
        <f t="array" aca="1" ref="X185" ca="1">IF($Q185="Y",VLOOKUP($P185,INDIRECT($Q$3),X$5,0)*INDIRECT($P$2),VLOOKUP($P185,INDIRECT($Q$3),X$5,0))*$Q$4</f>
        <v>86318.613556907498</v>
      </c>
      <c r="Y185" s="394" cm="1">
        <f t="array" aca="1" ref="Y185" ca="1">IF($Q185="Y",VLOOKUP($P185,INDIRECT($Q$3),Y$5,0)*INDIRECT($P$2),VLOOKUP($P185,INDIRECT($Q$3),Y$5,0))*$Q$4</f>
        <v>92269.962590909112</v>
      </c>
      <c r="Z185" s="394" cm="1">
        <f t="array" aca="1" ref="Z185" ca="1">IF($Q185="Y",VLOOKUP($P185,INDIRECT($Q$3),Z$5,0)*INDIRECT($P$2),VLOOKUP($P185,INDIRECT($Q$3),Z$5,0))*$Q$4</f>
        <v>98221.31162491077</v>
      </c>
      <c r="AA185" s="406" t="str">
        <f t="shared" si="43"/>
        <v>07200C</v>
      </c>
      <c r="AB185" s="406" t="str">
        <f t="shared" si="58"/>
        <v>Y</v>
      </c>
      <c r="AC185" s="412" t="str">
        <f t="shared" si="34"/>
        <v>Native American Community Specialist</v>
      </c>
      <c r="AD185" s="406">
        <f t="shared" si="39"/>
        <v>35</v>
      </c>
      <c r="AE185" s="398" t="str">
        <f t="shared" si="57"/>
        <v>E</v>
      </c>
      <c r="AF185" s="403">
        <f t="shared" ca="1" si="66"/>
        <v>33.744</v>
      </c>
      <c r="AG185" s="403">
        <f t="shared" ca="1" si="66"/>
        <v>35.594999999999999</v>
      </c>
      <c r="AH185" s="403">
        <f t="shared" ca="1" si="67"/>
        <v>37.445</v>
      </c>
      <c r="AI185" s="403">
        <f t="shared" ca="1" si="67"/>
        <v>39.405000000000001</v>
      </c>
      <c r="AJ185" s="403">
        <f t="shared" ca="1" si="67"/>
        <v>41.5</v>
      </c>
      <c r="AK185" s="403">
        <f t="shared" ca="1" si="67"/>
        <v>44.360999999999997</v>
      </c>
      <c r="AL185" s="403">
        <f t="shared" ca="1" si="68"/>
        <v>47.221999999999994</v>
      </c>
    </row>
    <row r="186" spans="1:38" ht="15" customHeight="1">
      <c r="A186" s="256" t="s">
        <v>16</v>
      </c>
      <c r="B186" s="256" t="s">
        <v>434</v>
      </c>
      <c r="C186" s="256">
        <v>45</v>
      </c>
      <c r="D186" s="276" t="s">
        <v>636</v>
      </c>
      <c r="E186" s="277">
        <v>418</v>
      </c>
      <c r="F186" s="278">
        <v>9</v>
      </c>
      <c r="G186" s="380">
        <f t="shared" ca="1" si="41"/>
        <v>79829.933617392904</v>
      </c>
      <c r="H186" s="380">
        <f t="shared" ca="1" si="41"/>
        <v>84050.662331178304</v>
      </c>
      <c r="I186" s="380">
        <f t="shared" ca="1" si="41"/>
        <v>88823.757389338993</v>
      </c>
      <c r="J186" s="380">
        <f t="shared" ca="1" si="41"/>
        <v>93548.114240643088</v>
      </c>
      <c r="K186" s="380">
        <f t="shared" ca="1" si="35"/>
        <v>98558.401905506107</v>
      </c>
      <c r="L186" s="380">
        <f t="shared" ca="1" si="35"/>
        <v>104414.15295542241</v>
      </c>
      <c r="M186" s="380">
        <f t="shared" ca="1" si="35"/>
        <v>110269.90400533867</v>
      </c>
      <c r="N186" s="380" t="s">
        <v>633</v>
      </c>
      <c r="P186" s="409" t="str">
        <f t="shared" si="42"/>
        <v>06251C</v>
      </c>
      <c r="Q186" s="397" t="s">
        <v>826</v>
      </c>
      <c r="R186" s="409" t="str">
        <f t="shared" si="33"/>
        <v>Neighborhood &amp; Community Relations Policy Specialist</v>
      </c>
      <c r="S186" s="397">
        <f t="shared" si="40"/>
        <v>45</v>
      </c>
      <c r="T186" s="394" cm="1">
        <f t="array" aca="1" ref="T186" ca="1">IF($Q186="Y",VLOOKUP($P186,INDIRECT($Q$3),T$5,0)*INDIRECT($P$2),VLOOKUP($P186,INDIRECT($Q$3),T$5,0))*$Q$4</f>
        <v>79829.933617392904</v>
      </c>
      <c r="U186" s="394" cm="1">
        <f t="array" aca="1" ref="U186" ca="1">IF($Q186="Y",VLOOKUP($P186,INDIRECT($Q$3),U$5,0)*INDIRECT($P$2),VLOOKUP($P186,INDIRECT($Q$3),U$5,0))*$Q$4</f>
        <v>84050.662331178304</v>
      </c>
      <c r="V186" s="394" cm="1">
        <f t="array" aca="1" ref="V186" ca="1">IF($Q186="Y",VLOOKUP($P186,INDIRECT($Q$3),V$5,0)*INDIRECT($P$2),VLOOKUP($P186,INDIRECT($Q$3),V$5,0))*$Q$4</f>
        <v>88823.757389338993</v>
      </c>
      <c r="W186" s="394" cm="1">
        <f t="array" aca="1" ref="W186" ca="1">IF($Q186="Y",VLOOKUP($P186,INDIRECT($Q$3),W$5,0)*INDIRECT($P$2),VLOOKUP($P186,INDIRECT($Q$3),W$5,0))*$Q$4</f>
        <v>93548.114240643088</v>
      </c>
      <c r="X186" s="394" cm="1">
        <f t="array" aca="1" ref="X186" ca="1">IF($Q186="Y",VLOOKUP($P186,INDIRECT($Q$3),X$5,0)*INDIRECT($P$2),VLOOKUP($P186,INDIRECT($Q$3),X$5,0))*$Q$4</f>
        <v>98558.401905506107</v>
      </c>
      <c r="Y186" s="394" cm="1">
        <f t="array" aca="1" ref="Y186" ca="1">IF($Q186="Y",VLOOKUP($P186,INDIRECT($Q$3),Y$5,0)*INDIRECT($P$2),VLOOKUP($P186,INDIRECT($Q$3),Y$5,0))*$Q$4</f>
        <v>104414.15295542241</v>
      </c>
      <c r="Z186" s="394" cm="1">
        <f t="array" aca="1" ref="Z186" ca="1">IF($Q186="Y",VLOOKUP($P186,INDIRECT($Q$3),Z$5,0)*INDIRECT($P$2),VLOOKUP($P186,INDIRECT($Q$3),Z$5,0))*$Q$4</f>
        <v>110269.90400533867</v>
      </c>
      <c r="AA186" s="406" t="str">
        <f t="shared" si="43"/>
        <v>06251C</v>
      </c>
      <c r="AB186" s="406" t="str">
        <f t="shared" si="58"/>
        <v>Y</v>
      </c>
      <c r="AC186" s="412" t="str">
        <f t="shared" si="34"/>
        <v>Neighborhood &amp; Community Relations Policy Specialist</v>
      </c>
      <c r="AD186" s="406">
        <f t="shared" si="39"/>
        <v>45</v>
      </c>
      <c r="AE186" s="398" t="str">
        <f t="shared" si="57"/>
        <v>E</v>
      </c>
      <c r="AF186" s="403">
        <f t="shared" ca="1" si="66"/>
        <v>38.379999999999995</v>
      </c>
      <c r="AG186" s="403">
        <f t="shared" ca="1" si="66"/>
        <v>40.408999999999999</v>
      </c>
      <c r="AH186" s="403">
        <f t="shared" ca="1" si="67"/>
        <v>42.704000000000001</v>
      </c>
      <c r="AI186" s="403">
        <f t="shared" ca="1" si="67"/>
        <v>44.975999999999999</v>
      </c>
      <c r="AJ186" s="403">
        <f t="shared" ca="1" si="67"/>
        <v>47.384</v>
      </c>
      <c r="AK186" s="403">
        <f t="shared" ca="1" si="67"/>
        <v>50.199999999999996</v>
      </c>
      <c r="AL186" s="403">
        <f t="shared" ca="1" si="68"/>
        <v>53.015000000000001</v>
      </c>
    </row>
    <row r="187" spans="1:38" ht="15" customHeight="1">
      <c r="A187" s="259" t="s">
        <v>91</v>
      </c>
      <c r="B187" s="259" t="s">
        <v>723</v>
      </c>
      <c r="C187" s="259" t="s">
        <v>274</v>
      </c>
      <c r="D187" s="260" t="s">
        <v>694</v>
      </c>
      <c r="E187" s="265">
        <v>323</v>
      </c>
      <c r="F187" s="262">
        <v>7</v>
      </c>
      <c r="G187" s="285">
        <f t="shared" ca="1" si="41"/>
        <v>29.627576874960546</v>
      </c>
      <c r="H187" s="285">
        <f t="shared" ca="1" si="41"/>
        <v>31.504876791179548</v>
      </c>
      <c r="I187" s="285">
        <f t="shared" ca="1" si="41"/>
        <v>33.165412492737673</v>
      </c>
      <c r="J187" s="285">
        <f t="shared" ca="1" si="41"/>
        <v>35.000905859935003</v>
      </c>
      <c r="K187" s="285">
        <f t="shared" ca="1" si="35"/>
        <v>36.880138643542168</v>
      </c>
      <c r="L187" s="285">
        <f t="shared" ca="1" si="35"/>
        <v>39.11874009601155</v>
      </c>
      <c r="M187" s="285">
        <f t="shared" ca="1" si="35"/>
        <v>41.357341548480946</v>
      </c>
      <c r="N187" s="285"/>
      <c r="P187" s="409" t="str">
        <f t="shared" si="42"/>
        <v>59413C</v>
      </c>
      <c r="Q187" s="397" t="s">
        <v>826</v>
      </c>
      <c r="R187" s="409" t="str">
        <f t="shared" si="33"/>
        <v>Neighborhood Support Specialist I</v>
      </c>
      <c r="S187" s="397" t="str">
        <f t="shared" si="40"/>
        <v>07</v>
      </c>
      <c r="T187" s="394" cm="1">
        <f t="array" aca="1" ref="T187" ca="1">IF($Q187="Y",VLOOKUP($P187,INDIRECT($Q$3),T$5,0)*INDIRECT($P$2),VLOOKUP($P187,INDIRECT($Q$3),T$5,0))*$Q$4</f>
        <v>29.627576874960546</v>
      </c>
      <c r="U187" s="394" cm="1">
        <f t="array" aca="1" ref="U187" ca="1">IF($Q187="Y",VLOOKUP($P187,INDIRECT($Q$3),U$5,0)*INDIRECT($P$2),VLOOKUP($P187,INDIRECT($Q$3),U$5,0))*$Q$4</f>
        <v>31.504876791179548</v>
      </c>
      <c r="V187" s="394" cm="1">
        <f t="array" aca="1" ref="V187" ca="1">IF($Q187="Y",VLOOKUP($P187,INDIRECT($Q$3),V$5,0)*INDIRECT($P$2),VLOOKUP($P187,INDIRECT($Q$3),V$5,0))*$Q$4</f>
        <v>33.165412492737673</v>
      </c>
      <c r="W187" s="394" cm="1">
        <f t="array" aca="1" ref="W187" ca="1">IF($Q187="Y",VLOOKUP($P187,INDIRECT($Q$3),W$5,0)*INDIRECT($P$2),VLOOKUP($P187,INDIRECT($Q$3),W$5,0))*$Q$4</f>
        <v>35.000905859935003</v>
      </c>
      <c r="X187" s="394" cm="1">
        <f t="array" aca="1" ref="X187" ca="1">IF($Q187="Y",VLOOKUP($P187,INDIRECT($Q$3),X$5,0)*INDIRECT($P$2),VLOOKUP($P187,INDIRECT($Q$3),X$5,0))*$Q$4</f>
        <v>36.880138643542168</v>
      </c>
      <c r="Y187" s="394" cm="1">
        <f t="array" aca="1" ref="Y187" ca="1">IF($Q187="Y",VLOOKUP($P187,INDIRECT($Q$3),Y$5,0)*INDIRECT($P$2),VLOOKUP($P187,INDIRECT($Q$3),Y$5,0))*$Q$4</f>
        <v>39.11874009601155</v>
      </c>
      <c r="Z187" s="394" cm="1">
        <f t="array" aca="1" ref="Z187" ca="1">IF($Q187="Y",VLOOKUP($P187,INDIRECT($Q$3),Z$5,0)*INDIRECT($P$2),VLOOKUP($P187,INDIRECT($Q$3),Z$5,0))*$Q$4</f>
        <v>41.357341548480946</v>
      </c>
      <c r="AA187" s="406" t="str">
        <f t="shared" si="43"/>
        <v>59413C</v>
      </c>
      <c r="AB187" s="406" t="str">
        <f t="shared" si="58"/>
        <v>Y</v>
      </c>
      <c r="AC187" s="412" t="str">
        <f t="shared" si="34"/>
        <v>Neighborhood Support Specialist I</v>
      </c>
      <c r="AD187" s="406" t="str">
        <f t="shared" si="39"/>
        <v>07</v>
      </c>
      <c r="AE187" s="398" t="str">
        <f t="shared" si="57"/>
        <v>N</v>
      </c>
      <c r="AF187" s="403">
        <f t="shared" ca="1" si="66"/>
        <v>29.628</v>
      </c>
      <c r="AG187" s="403">
        <f t="shared" ca="1" si="66"/>
        <v>31.504999999999999</v>
      </c>
      <c r="AH187" s="403">
        <f t="shared" ca="1" si="67"/>
        <v>33.164999999999999</v>
      </c>
      <c r="AI187" s="403">
        <f t="shared" ca="1" si="67"/>
        <v>35.000999999999998</v>
      </c>
      <c r="AJ187" s="403">
        <f t="shared" ca="1" si="67"/>
        <v>36.880000000000003</v>
      </c>
      <c r="AK187" s="403">
        <f t="shared" ca="1" si="67"/>
        <v>39.119</v>
      </c>
      <c r="AL187" s="403">
        <f t="shared" ca="1" si="68"/>
        <v>41.356999999999999</v>
      </c>
    </row>
    <row r="188" spans="1:38" ht="15" customHeight="1">
      <c r="A188" s="259" t="s">
        <v>16</v>
      </c>
      <c r="B188" s="262" t="s">
        <v>149</v>
      </c>
      <c r="C188" s="259">
        <v>35</v>
      </c>
      <c r="D188" s="266" t="s">
        <v>696</v>
      </c>
      <c r="E188" s="265">
        <v>378</v>
      </c>
      <c r="F188" s="262">
        <v>8</v>
      </c>
      <c r="G188" s="285">
        <f t="shared" ca="1" si="41"/>
        <v>70186.267087358239</v>
      </c>
      <c r="H188" s="285">
        <f t="shared" ca="1" si="41"/>
        <v>74036.585429033134</v>
      </c>
      <c r="I188" s="285">
        <f t="shared" ca="1" si="41"/>
        <v>77883.65455691758</v>
      </c>
      <c r="J188" s="285">
        <f t="shared" ca="1" si="41"/>
        <v>81961.41786392346</v>
      </c>
      <c r="K188" s="285">
        <f t="shared" ca="1" si="35"/>
        <v>86318.613556907498</v>
      </c>
      <c r="L188" s="285">
        <f t="shared" ca="1" si="35"/>
        <v>92269.962590909112</v>
      </c>
      <c r="M188" s="285">
        <f t="shared" ca="1" si="35"/>
        <v>98221.31162491077</v>
      </c>
      <c r="N188" s="285"/>
      <c r="P188" s="409" t="str">
        <f t="shared" si="42"/>
        <v>06260C</v>
      </c>
      <c r="Q188" s="397" t="s">
        <v>826</v>
      </c>
      <c r="R188" s="409" t="str">
        <f t="shared" si="33"/>
        <v>Neighborhood Support Specialist II</v>
      </c>
      <c r="S188" s="397">
        <f t="shared" si="40"/>
        <v>35</v>
      </c>
      <c r="T188" s="394" cm="1">
        <f t="array" aca="1" ref="T188" ca="1">IF($Q188="Y",VLOOKUP($P188,INDIRECT($Q$3),T$5,0)*INDIRECT($P$2),VLOOKUP($P188,INDIRECT($Q$3),T$5,0))*$Q$4</f>
        <v>70186.267087358239</v>
      </c>
      <c r="U188" s="394" cm="1">
        <f t="array" aca="1" ref="U188" ca="1">IF($Q188="Y",VLOOKUP($P188,INDIRECT($Q$3),U$5,0)*INDIRECT($P$2),VLOOKUP($P188,INDIRECT($Q$3),U$5,0))*$Q$4</f>
        <v>74036.585429033134</v>
      </c>
      <c r="V188" s="394" cm="1">
        <f t="array" aca="1" ref="V188" ca="1">IF($Q188="Y",VLOOKUP($P188,INDIRECT($Q$3),V$5,0)*INDIRECT($P$2),VLOOKUP($P188,INDIRECT($Q$3),V$5,0))*$Q$4</f>
        <v>77883.65455691758</v>
      </c>
      <c r="W188" s="394" cm="1">
        <f t="array" aca="1" ref="W188" ca="1">IF($Q188="Y",VLOOKUP($P188,INDIRECT($Q$3),W$5,0)*INDIRECT($P$2),VLOOKUP($P188,INDIRECT($Q$3),W$5,0))*$Q$4</f>
        <v>81961.41786392346</v>
      </c>
      <c r="X188" s="394" cm="1">
        <f t="array" aca="1" ref="X188" ca="1">IF($Q188="Y",VLOOKUP($P188,INDIRECT($Q$3),X$5,0)*INDIRECT($P$2),VLOOKUP($P188,INDIRECT($Q$3),X$5,0))*$Q$4</f>
        <v>86318.613556907498</v>
      </c>
      <c r="Y188" s="394" cm="1">
        <f t="array" aca="1" ref="Y188" ca="1">IF($Q188="Y",VLOOKUP($P188,INDIRECT($Q$3),Y$5,0)*INDIRECT($P$2),VLOOKUP($P188,INDIRECT($Q$3),Y$5,0))*$Q$4</f>
        <v>92269.962590909112</v>
      </c>
      <c r="Z188" s="394" cm="1">
        <f t="array" aca="1" ref="Z188" ca="1">IF($Q188="Y",VLOOKUP($P188,INDIRECT($Q$3),Z$5,0)*INDIRECT($P$2),VLOOKUP($P188,INDIRECT($Q$3),Z$5,0))*$Q$4</f>
        <v>98221.31162491077</v>
      </c>
      <c r="AA188" s="406" t="str">
        <f t="shared" si="43"/>
        <v>06260C</v>
      </c>
      <c r="AB188" s="406" t="str">
        <f t="shared" si="58"/>
        <v>Y</v>
      </c>
      <c r="AC188" s="412" t="str">
        <f t="shared" si="34"/>
        <v>Neighborhood Support Specialist II</v>
      </c>
      <c r="AD188" s="406">
        <f t="shared" si="39"/>
        <v>35</v>
      </c>
      <c r="AE188" s="398" t="str">
        <f t="shared" si="57"/>
        <v>E</v>
      </c>
      <c r="AF188" s="403">
        <f t="shared" ca="1" si="66"/>
        <v>33.744</v>
      </c>
      <c r="AG188" s="403">
        <f t="shared" ca="1" si="66"/>
        <v>35.594999999999999</v>
      </c>
      <c r="AH188" s="403">
        <f t="shared" ca="1" si="67"/>
        <v>37.445</v>
      </c>
      <c r="AI188" s="403">
        <f t="shared" ca="1" si="67"/>
        <v>39.405000000000001</v>
      </c>
      <c r="AJ188" s="403">
        <f t="shared" ca="1" si="67"/>
        <v>41.5</v>
      </c>
      <c r="AK188" s="403">
        <f t="shared" ca="1" si="67"/>
        <v>44.360999999999997</v>
      </c>
      <c r="AL188" s="403">
        <f t="shared" ca="1" si="68"/>
        <v>47.221999999999994</v>
      </c>
    </row>
    <row r="189" spans="1:38" ht="15" customHeight="1">
      <c r="A189" s="259" t="s">
        <v>16</v>
      </c>
      <c r="B189" s="262" t="s">
        <v>522</v>
      </c>
      <c r="C189" s="259">
        <v>99</v>
      </c>
      <c r="D189" s="266" t="s">
        <v>511</v>
      </c>
      <c r="E189" s="265">
        <v>415</v>
      </c>
      <c r="F189" s="262">
        <v>9</v>
      </c>
      <c r="G189" s="285">
        <f t="shared" ca="1" si="41"/>
        <v>78487.257753554368</v>
      </c>
      <c r="H189" s="285">
        <f t="shared" ca="1" si="41"/>
        <v>82620.631354583718</v>
      </c>
      <c r="I189" s="285">
        <f t="shared" ca="1" si="41"/>
        <v>86982.077019205622</v>
      </c>
      <c r="J189" s="285">
        <f t="shared" ca="1" si="41"/>
        <v>91523.165215873523</v>
      </c>
      <c r="K189" s="285">
        <f t="shared" ca="1" si="35"/>
        <v>96342.311381086198</v>
      </c>
      <c r="L189" s="285">
        <f t="shared" ca="1" si="35"/>
        <v>102172.40182910197</v>
      </c>
      <c r="M189" s="285">
        <f t="shared" ca="1" si="35"/>
        <v>108001.2177600406</v>
      </c>
      <c r="N189" s="285"/>
      <c r="P189" s="409" t="str">
        <f t="shared" si="42"/>
        <v>06261C</v>
      </c>
      <c r="Q189" s="397" t="s">
        <v>826</v>
      </c>
      <c r="R189" s="409" t="str">
        <f t="shared" si="33"/>
        <v>Neighborhood Support Specialist Project Lead</v>
      </c>
      <c r="S189" s="397">
        <f t="shared" si="40"/>
        <v>99</v>
      </c>
      <c r="T189" s="394" cm="1">
        <f t="array" aca="1" ref="T189" ca="1">IF($Q189="Y",VLOOKUP($P189,INDIRECT($Q$3),T$5,0)*INDIRECT($P$2),VLOOKUP($P189,INDIRECT($Q$3),T$5,0))*$Q$4</f>
        <v>78487.257753554368</v>
      </c>
      <c r="U189" s="394" cm="1">
        <f t="array" aca="1" ref="U189" ca="1">IF($Q189="Y",VLOOKUP($P189,INDIRECT($Q$3),U$5,0)*INDIRECT($P$2),VLOOKUP($P189,INDIRECT($Q$3),U$5,0))*$Q$4</f>
        <v>82620.631354583718</v>
      </c>
      <c r="V189" s="394" cm="1">
        <f t="array" aca="1" ref="V189" ca="1">IF($Q189="Y",VLOOKUP($P189,INDIRECT($Q$3),V$5,0)*INDIRECT($P$2),VLOOKUP($P189,INDIRECT($Q$3),V$5,0))*$Q$4</f>
        <v>86982.077019205622</v>
      </c>
      <c r="W189" s="394" cm="1">
        <f t="array" aca="1" ref="W189" ca="1">IF($Q189="Y",VLOOKUP($P189,INDIRECT($Q$3),W$5,0)*INDIRECT($P$2),VLOOKUP($P189,INDIRECT($Q$3),W$5,0))*$Q$4</f>
        <v>91523.165215873523</v>
      </c>
      <c r="X189" s="394" cm="1">
        <f t="array" aca="1" ref="X189" ca="1">IF($Q189="Y",VLOOKUP($P189,INDIRECT($Q$3),X$5,0)*INDIRECT($P$2),VLOOKUP($P189,INDIRECT($Q$3),X$5,0))*$Q$4</f>
        <v>96342.311381086198</v>
      </c>
      <c r="Y189" s="394" cm="1">
        <f t="array" aca="1" ref="Y189" ca="1">IF($Q189="Y",VLOOKUP($P189,INDIRECT($Q$3),Y$5,0)*INDIRECT($P$2),VLOOKUP($P189,INDIRECT($Q$3),Y$5,0))*$Q$4</f>
        <v>102172.40182910197</v>
      </c>
      <c r="Z189" s="394" cm="1">
        <f t="array" aca="1" ref="Z189" ca="1">IF($Q189="Y",VLOOKUP($P189,INDIRECT($Q$3),Z$5,0)*INDIRECT($P$2),VLOOKUP($P189,INDIRECT($Q$3),Z$5,0))*$Q$4</f>
        <v>108001.2177600406</v>
      </c>
      <c r="AA189" s="406" t="str">
        <f t="shared" si="43"/>
        <v>06261C</v>
      </c>
      <c r="AB189" s="406" t="str">
        <f t="shared" si="58"/>
        <v>Y</v>
      </c>
      <c r="AC189" s="412" t="str">
        <f t="shared" si="34"/>
        <v>Neighborhood Support Specialist Project Lead</v>
      </c>
      <c r="AD189" s="406">
        <f t="shared" si="39"/>
        <v>99</v>
      </c>
      <c r="AE189" s="398" t="str">
        <f t="shared" si="57"/>
        <v>E</v>
      </c>
      <c r="AF189" s="403">
        <f t="shared" ca="1" si="66"/>
        <v>37.734999999999999</v>
      </c>
      <c r="AG189" s="403">
        <f t="shared" ca="1" si="66"/>
        <v>39.721999999999994</v>
      </c>
      <c r="AH189" s="403">
        <f t="shared" ca="1" si="67"/>
        <v>41.818999999999996</v>
      </c>
      <c r="AI189" s="403">
        <f t="shared" ca="1" si="67"/>
        <v>44.001999999999995</v>
      </c>
      <c r="AJ189" s="403">
        <f t="shared" ca="1" si="67"/>
        <v>46.318999999999996</v>
      </c>
      <c r="AK189" s="403">
        <f t="shared" ca="1" si="67"/>
        <v>49.122</v>
      </c>
      <c r="AL189" s="403">
        <f t="shared" ca="1" si="68"/>
        <v>51.923999999999999</v>
      </c>
    </row>
    <row r="190" spans="1:38" ht="15" customHeight="1">
      <c r="A190" s="259" t="s">
        <v>91</v>
      </c>
      <c r="B190" s="259" t="s">
        <v>321</v>
      </c>
      <c r="C190" s="259">
        <v>64</v>
      </c>
      <c r="D190" s="260" t="s">
        <v>322</v>
      </c>
      <c r="E190" s="265">
        <v>418</v>
      </c>
      <c r="F190" s="262">
        <v>9</v>
      </c>
      <c r="G190" s="285">
        <f t="shared" ca="1" si="41"/>
        <v>37.734619385548058</v>
      </c>
      <c r="H190" s="285">
        <f t="shared" ca="1" si="41"/>
        <v>39.721638588165099</v>
      </c>
      <c r="I190" s="285">
        <f t="shared" ca="1" si="41"/>
        <v>41.818006331806664</v>
      </c>
      <c r="J190" s="285">
        <f t="shared" ca="1" si="41"/>
        <v>44.001852908267836</v>
      </c>
      <c r="K190" s="285">
        <f t="shared" ca="1" si="35"/>
        <v>46.318479855973081</v>
      </c>
      <c r="L190" s="285">
        <f t="shared" ca="1" si="35"/>
        <v>49.121423348818588</v>
      </c>
      <c r="M190" s="285">
        <f t="shared" ca="1" si="35"/>
        <v>51.924366841664074</v>
      </c>
      <c r="N190" s="285"/>
      <c r="P190" s="409" t="str">
        <f t="shared" si="42"/>
        <v>07228C</v>
      </c>
      <c r="Q190" s="397" t="s">
        <v>826</v>
      </c>
      <c r="R190" s="409" t="str">
        <f t="shared" si="33"/>
        <v>Network Infrastructure Analyst</v>
      </c>
      <c r="S190" s="397">
        <f t="shared" si="40"/>
        <v>64</v>
      </c>
      <c r="T190" s="394" cm="1">
        <f t="array" aca="1" ref="T190" ca="1">IF($Q190="Y",VLOOKUP($P190,INDIRECT($Q$3),T$5,0)*INDIRECT($P$2),VLOOKUP($P190,INDIRECT($Q$3),T$5,0))*$Q$4</f>
        <v>37.734619385548058</v>
      </c>
      <c r="U190" s="394" cm="1">
        <f t="array" aca="1" ref="U190" ca="1">IF($Q190="Y",VLOOKUP($P190,INDIRECT($Q$3),U$5,0)*INDIRECT($P$2),VLOOKUP($P190,INDIRECT($Q$3),U$5,0))*$Q$4</f>
        <v>39.721638588165099</v>
      </c>
      <c r="V190" s="394" cm="1">
        <f t="array" aca="1" ref="V190" ca="1">IF($Q190="Y",VLOOKUP($P190,INDIRECT($Q$3),V$5,0)*INDIRECT($P$2),VLOOKUP($P190,INDIRECT($Q$3),V$5,0))*$Q$4</f>
        <v>41.818006331806664</v>
      </c>
      <c r="W190" s="394" cm="1">
        <f t="array" aca="1" ref="W190" ca="1">IF($Q190="Y",VLOOKUP($P190,INDIRECT($Q$3),W$5,0)*INDIRECT($P$2),VLOOKUP($P190,INDIRECT($Q$3),W$5,0))*$Q$4</f>
        <v>44.001852908267836</v>
      </c>
      <c r="X190" s="394" cm="1">
        <f t="array" aca="1" ref="X190" ca="1">IF($Q190="Y",VLOOKUP($P190,INDIRECT($Q$3),X$5,0)*INDIRECT($P$2),VLOOKUP($P190,INDIRECT($Q$3),X$5,0))*$Q$4</f>
        <v>46.318479855973081</v>
      </c>
      <c r="Y190" s="394" cm="1">
        <f t="array" aca="1" ref="Y190" ca="1">IF($Q190="Y",VLOOKUP($P190,INDIRECT($Q$3),Y$5,0)*INDIRECT($P$2),VLOOKUP($P190,INDIRECT($Q$3),Y$5,0))*$Q$4</f>
        <v>49.121423348818588</v>
      </c>
      <c r="Z190" s="394" cm="1">
        <f t="array" aca="1" ref="Z190" ca="1">IF($Q190="Y",VLOOKUP($P190,INDIRECT($Q$3),Z$5,0)*INDIRECT($P$2),VLOOKUP($P190,INDIRECT($Q$3),Z$5,0))*$Q$4</f>
        <v>51.924366841664074</v>
      </c>
      <c r="AA190" s="406" t="str">
        <f t="shared" si="43"/>
        <v>07228C</v>
      </c>
      <c r="AB190" s="406" t="str">
        <f t="shared" si="58"/>
        <v>Y</v>
      </c>
      <c r="AC190" s="412" t="str">
        <f t="shared" si="34"/>
        <v>Network Infrastructure Analyst</v>
      </c>
      <c r="AD190" s="406">
        <f t="shared" si="39"/>
        <v>64</v>
      </c>
      <c r="AE190" s="398" t="str">
        <f t="shared" si="57"/>
        <v>N</v>
      </c>
      <c r="AF190" s="403">
        <f t="shared" ca="1" si="66"/>
        <v>37.734999999999999</v>
      </c>
      <c r="AG190" s="403">
        <f t="shared" ca="1" si="66"/>
        <v>39.722000000000001</v>
      </c>
      <c r="AH190" s="403">
        <f t="shared" ca="1" si="67"/>
        <v>41.817999999999998</v>
      </c>
      <c r="AI190" s="403">
        <f t="shared" ca="1" si="67"/>
        <v>44.002000000000002</v>
      </c>
      <c r="AJ190" s="403">
        <f t="shared" ca="1" si="67"/>
        <v>46.317999999999998</v>
      </c>
      <c r="AK190" s="403">
        <f t="shared" ca="1" si="67"/>
        <v>49.121000000000002</v>
      </c>
      <c r="AL190" s="403">
        <f t="shared" ca="1" si="68"/>
        <v>51.923999999999999</v>
      </c>
    </row>
    <row r="191" spans="1:38" ht="15" customHeight="1">
      <c r="A191" s="259" t="s">
        <v>16</v>
      </c>
      <c r="B191" s="259" t="s">
        <v>151</v>
      </c>
      <c r="C191" s="259">
        <v>99</v>
      </c>
      <c r="D191" s="260" t="s">
        <v>152</v>
      </c>
      <c r="E191" s="265">
        <v>423</v>
      </c>
      <c r="F191" s="262">
        <v>9</v>
      </c>
      <c r="G191" s="285">
        <f t="shared" ca="1" si="41"/>
        <v>78487.257753554368</v>
      </c>
      <c r="H191" s="285">
        <f t="shared" ca="1" si="41"/>
        <v>82620.631354583718</v>
      </c>
      <c r="I191" s="285">
        <f t="shared" ca="1" si="41"/>
        <v>86982.077019205622</v>
      </c>
      <c r="J191" s="285">
        <f t="shared" ca="1" si="41"/>
        <v>91523.165215873523</v>
      </c>
      <c r="K191" s="285">
        <f t="shared" ca="1" si="35"/>
        <v>96342.311381086198</v>
      </c>
      <c r="L191" s="285">
        <f t="shared" ca="1" si="35"/>
        <v>102172.40182910197</v>
      </c>
      <c r="M191" s="285">
        <f t="shared" ca="1" si="35"/>
        <v>108001.2177600406</v>
      </c>
      <c r="N191" s="285"/>
      <c r="P191" s="409" t="str">
        <f t="shared" si="42"/>
        <v>52410C</v>
      </c>
      <c r="Q191" s="397" t="s">
        <v>826</v>
      </c>
      <c r="R191" s="409" t="str">
        <f t="shared" si="33"/>
        <v>NRP/Finance Specialist</v>
      </c>
      <c r="S191" s="397">
        <f t="shared" si="40"/>
        <v>99</v>
      </c>
      <c r="T191" s="394" cm="1">
        <f t="array" aca="1" ref="T191" ca="1">IF($Q191="Y",VLOOKUP($P191,INDIRECT($Q$3),T$5,0)*INDIRECT($P$2),VLOOKUP($P191,INDIRECT($Q$3),T$5,0))*$Q$4</f>
        <v>78487.257753554368</v>
      </c>
      <c r="U191" s="394" cm="1">
        <f t="array" aca="1" ref="U191" ca="1">IF($Q191="Y",VLOOKUP($P191,INDIRECT($Q$3),U$5,0)*INDIRECT($P$2),VLOOKUP($P191,INDIRECT($Q$3),U$5,0))*$Q$4</f>
        <v>82620.631354583718</v>
      </c>
      <c r="V191" s="394" cm="1">
        <f t="array" aca="1" ref="V191" ca="1">IF($Q191="Y",VLOOKUP($P191,INDIRECT($Q$3),V$5,0)*INDIRECT($P$2),VLOOKUP($P191,INDIRECT($Q$3),V$5,0))*$Q$4</f>
        <v>86982.077019205622</v>
      </c>
      <c r="W191" s="394" cm="1">
        <f t="array" aca="1" ref="W191" ca="1">IF($Q191="Y",VLOOKUP($P191,INDIRECT($Q$3),W$5,0)*INDIRECT($P$2),VLOOKUP($P191,INDIRECT($Q$3),W$5,0))*$Q$4</f>
        <v>91523.165215873523</v>
      </c>
      <c r="X191" s="394" cm="1">
        <f t="array" aca="1" ref="X191" ca="1">IF($Q191="Y",VLOOKUP($P191,INDIRECT($Q$3),X$5,0)*INDIRECT($P$2),VLOOKUP($P191,INDIRECT($Q$3),X$5,0))*$Q$4</f>
        <v>96342.311381086198</v>
      </c>
      <c r="Y191" s="394" cm="1">
        <f t="array" aca="1" ref="Y191" ca="1">IF($Q191="Y",VLOOKUP($P191,INDIRECT($Q$3),Y$5,0)*INDIRECT($P$2),VLOOKUP($P191,INDIRECT($Q$3),Y$5,0))*$Q$4</f>
        <v>102172.40182910197</v>
      </c>
      <c r="Z191" s="394" cm="1">
        <f t="array" aca="1" ref="Z191" ca="1">IF($Q191="Y",VLOOKUP($P191,INDIRECT($Q$3),Z$5,0)*INDIRECT($P$2),VLOOKUP($P191,INDIRECT($Q$3),Z$5,0))*$Q$4</f>
        <v>108001.2177600406</v>
      </c>
      <c r="AA191" s="406" t="str">
        <f t="shared" si="43"/>
        <v>52410C</v>
      </c>
      <c r="AB191" s="406" t="str">
        <f t="shared" si="58"/>
        <v>Y</v>
      </c>
      <c r="AC191" s="412" t="str">
        <f t="shared" si="34"/>
        <v>NRP/Finance Specialist</v>
      </c>
      <c r="AD191" s="406">
        <f t="shared" si="39"/>
        <v>99</v>
      </c>
      <c r="AE191" s="398" t="str">
        <f t="shared" si="57"/>
        <v>E</v>
      </c>
      <c r="AF191" s="403">
        <f t="shared" ca="1" si="66"/>
        <v>37.734999999999999</v>
      </c>
      <c r="AG191" s="403">
        <f t="shared" ca="1" si="66"/>
        <v>39.721999999999994</v>
      </c>
      <c r="AH191" s="403">
        <f t="shared" ca="1" si="67"/>
        <v>41.818999999999996</v>
      </c>
      <c r="AI191" s="403">
        <f t="shared" ca="1" si="67"/>
        <v>44.001999999999995</v>
      </c>
      <c r="AJ191" s="403">
        <f t="shared" ca="1" si="67"/>
        <v>46.318999999999996</v>
      </c>
      <c r="AK191" s="403">
        <f t="shared" ca="1" si="67"/>
        <v>49.122</v>
      </c>
      <c r="AL191" s="403">
        <f t="shared" ca="1" si="68"/>
        <v>51.923999999999999</v>
      </c>
    </row>
    <row r="192" spans="1:38" ht="15" customHeight="1">
      <c r="A192" s="259" t="s">
        <v>16</v>
      </c>
      <c r="B192" s="259" t="s">
        <v>935</v>
      </c>
      <c r="C192" s="259" t="s">
        <v>936</v>
      </c>
      <c r="D192" s="260" t="s">
        <v>937</v>
      </c>
      <c r="E192" s="265">
        <v>485</v>
      </c>
      <c r="F192" s="262">
        <v>10</v>
      </c>
      <c r="G192" s="285">
        <f t="shared" ca="1" si="41"/>
        <v>105941.96885999998</v>
      </c>
      <c r="H192" s="285">
        <f t="shared" ca="1" si="41"/>
        <v>111518.54531999999</v>
      </c>
      <c r="I192" s="285">
        <f t="shared" ca="1" si="41"/>
        <v>117387.25907999999</v>
      </c>
      <c r="J192" s="285">
        <f t="shared" ca="1" si="41"/>
        <v>123566.50396999999</v>
      </c>
      <c r="K192" s="285">
        <f t="shared" ca="1" si="35"/>
        <v>130069.26386999998</v>
      </c>
      <c r="L192" s="285">
        <f t="shared" ca="1" si="35"/>
        <v>136915.01459999997</v>
      </c>
      <c r="M192" s="285">
        <f t="shared" ca="1" si="35"/>
        <v>144121.068</v>
      </c>
      <c r="N192" s="285"/>
      <c r="P192" s="409" t="str">
        <f t="shared" si="42"/>
        <v>07250C</v>
      </c>
      <c r="Q192" s="397" t="s">
        <v>826</v>
      </c>
      <c r="R192" s="409" t="str">
        <f t="shared" si="33"/>
        <v>Nurse Practitioner/Physician Assistant</v>
      </c>
      <c r="S192" s="397" t="s">
        <v>936</v>
      </c>
      <c r="T192" s="394" cm="1">
        <f t="array" aca="1" ref="T192" ca="1">IF($Q192="Y",VLOOKUP($P192,INDIRECT($Q$3),T$5,0)*INDIRECT($P$2),VLOOKUP($P192,INDIRECT($Q$3),T$5,0))*$Q$4</f>
        <v>105941.96885999998</v>
      </c>
      <c r="U192" s="394" cm="1">
        <f t="array" aca="1" ref="U192" ca="1">IF($Q192="Y",VLOOKUP($P192,INDIRECT($Q$3),U$5,0)*INDIRECT($P$2),VLOOKUP($P192,INDIRECT($Q$3),U$5,0))*$Q$4</f>
        <v>111518.54531999999</v>
      </c>
      <c r="V192" s="394" cm="1">
        <f t="array" aca="1" ref="V192" ca="1">IF($Q192="Y",VLOOKUP($P192,INDIRECT($Q$3),V$5,0)*INDIRECT($P$2),VLOOKUP($P192,INDIRECT($Q$3),V$5,0))*$Q$4</f>
        <v>117387.25907999999</v>
      </c>
      <c r="W192" s="394" cm="1">
        <f t="array" aca="1" ref="W192" ca="1">IF($Q192="Y",VLOOKUP($P192,INDIRECT($Q$3),W$5,0)*INDIRECT($P$2),VLOOKUP($P192,INDIRECT($Q$3),W$5,0))*$Q$4</f>
        <v>123566.50396999999</v>
      </c>
      <c r="X192" s="394" cm="1">
        <f t="array" aca="1" ref="X192" ca="1">IF($Q192="Y",VLOOKUP($P192,INDIRECT($Q$3),X$5,0)*INDIRECT($P$2),VLOOKUP($P192,INDIRECT($Q$3),X$5,0))*$Q$4</f>
        <v>130069.26386999998</v>
      </c>
      <c r="Y192" s="394" cm="1">
        <f t="array" aca="1" ref="Y192" ca="1">IF($Q192="Y",VLOOKUP($P192,INDIRECT($Q$3),Y$5,0)*INDIRECT($P$2),VLOOKUP($P192,INDIRECT($Q$3),Y$5,0))*$Q$4</f>
        <v>136915.01459999997</v>
      </c>
      <c r="Z192" s="394" cm="1">
        <f t="array" aca="1" ref="Z192" ca="1">IF($Q192="Y",VLOOKUP($P192,INDIRECT($Q$3),Z$5,0)*INDIRECT($P$2),VLOOKUP($P192,INDIRECT($Q$3),Z$5,0))*$Q$4</f>
        <v>144121.068</v>
      </c>
      <c r="AA192" s="406" t="str">
        <f t="shared" si="43"/>
        <v>07250C</v>
      </c>
      <c r="AB192" s="406" t="str">
        <f t="shared" si="58"/>
        <v>Y</v>
      </c>
      <c r="AC192" s="412" t="str">
        <f t="shared" si="34"/>
        <v>Nurse Practitioner/Physician Assistant</v>
      </c>
      <c r="AD192" s="406" t="str">
        <f t="shared" si="39"/>
        <v>120</v>
      </c>
      <c r="AE192" s="398" t="str">
        <f t="shared" si="57"/>
        <v>E</v>
      </c>
      <c r="AF192" s="403">
        <f t="shared" ca="1" si="66"/>
        <v>50.933999999999997</v>
      </c>
      <c r="AG192" s="403">
        <f t="shared" ca="1" si="66"/>
        <v>53.614999999999995</v>
      </c>
      <c r="AH192" s="403">
        <f t="shared" ca="1" si="67"/>
        <v>56.436999999999998</v>
      </c>
      <c r="AI192" s="403">
        <f t="shared" ca="1" si="67"/>
        <v>59.406999999999996</v>
      </c>
      <c r="AJ192" s="403">
        <f t="shared" ca="1" si="67"/>
        <v>62.533999999999999</v>
      </c>
      <c r="AK192" s="403">
        <f t="shared" ca="1" si="67"/>
        <v>65.825000000000003</v>
      </c>
      <c r="AL192" s="403">
        <f t="shared" ca="1" si="68"/>
        <v>69.289000000000001</v>
      </c>
    </row>
    <row r="193" spans="1:39" ht="15" customHeight="1">
      <c r="A193" s="272" t="s">
        <v>91</v>
      </c>
      <c r="B193" s="259" t="s">
        <v>323</v>
      </c>
      <c r="C193" s="259">
        <v>16</v>
      </c>
      <c r="D193" s="273" t="s">
        <v>324</v>
      </c>
      <c r="E193" s="265">
        <v>358</v>
      </c>
      <c r="F193" s="262">
        <v>7</v>
      </c>
      <c r="G193" s="285">
        <f t="shared" ca="1" si="41"/>
        <v>31.621338518781425</v>
      </c>
      <c r="H193" s="285">
        <f t="shared" ca="1" si="41"/>
        <v>33.451557232106218</v>
      </c>
      <c r="I193" s="285">
        <f t="shared" ca="1" si="41"/>
        <v>35.177684432908009</v>
      </c>
      <c r="J193" s="285">
        <f t="shared" ca="1" si="41"/>
        <v>37.143105683525086</v>
      </c>
      <c r="K193" s="285">
        <f t="shared" ca="1" si="35"/>
        <v>39.15084112587779</v>
      </c>
      <c r="L193" s="285">
        <f t="shared" ca="1" si="35"/>
        <v>41.53502696367164</v>
      </c>
      <c r="M193" s="285">
        <f t="shared" ca="1" si="35"/>
        <v>43.91921280146547</v>
      </c>
      <c r="N193" s="285"/>
      <c r="P193" s="409" t="str">
        <f t="shared" si="42"/>
        <v>07370C</v>
      </c>
      <c r="Q193" s="397" t="s">
        <v>826</v>
      </c>
      <c r="R193" s="409" t="str">
        <f t="shared" si="33"/>
        <v>Paralegal</v>
      </c>
      <c r="S193" s="397">
        <f t="shared" ref="S193:S256" si="69">C193</f>
        <v>16</v>
      </c>
      <c r="T193" s="394" cm="1">
        <f t="array" aca="1" ref="T193" ca="1">IF($Q193="Y",VLOOKUP($P193,INDIRECT($Q$3),T$5,0)*INDIRECT($P$2),VLOOKUP($P193,INDIRECT($Q$3),T$5,0))*$Q$4</f>
        <v>31.621338518781425</v>
      </c>
      <c r="U193" s="394" cm="1">
        <f t="array" aca="1" ref="U193" ca="1">IF($Q193="Y",VLOOKUP($P193,INDIRECT($Q$3),U$5,0)*INDIRECT($P$2),VLOOKUP($P193,INDIRECT($Q$3),U$5,0))*$Q$4</f>
        <v>33.451557232106218</v>
      </c>
      <c r="V193" s="394" cm="1">
        <f t="array" aca="1" ref="V193" ca="1">IF($Q193="Y",VLOOKUP($P193,INDIRECT($Q$3),V$5,0)*INDIRECT($P$2),VLOOKUP($P193,INDIRECT($Q$3),V$5,0))*$Q$4</f>
        <v>35.177684432908009</v>
      </c>
      <c r="W193" s="394" cm="1">
        <f t="array" aca="1" ref="W193" ca="1">IF($Q193="Y",VLOOKUP($P193,INDIRECT($Q$3),W$5,0)*INDIRECT($P$2),VLOOKUP($P193,INDIRECT($Q$3),W$5,0))*$Q$4</f>
        <v>37.143105683525086</v>
      </c>
      <c r="X193" s="394" cm="1">
        <f t="array" aca="1" ref="X193" ca="1">IF($Q193="Y",VLOOKUP($P193,INDIRECT($Q$3),X$5,0)*INDIRECT($P$2),VLOOKUP($P193,INDIRECT($Q$3),X$5,0))*$Q$4</f>
        <v>39.15084112587779</v>
      </c>
      <c r="Y193" s="394" cm="1">
        <f t="array" aca="1" ref="Y193" ca="1">IF($Q193="Y",VLOOKUP($P193,INDIRECT($Q$3),Y$5,0)*INDIRECT($P$2),VLOOKUP($P193,INDIRECT($Q$3),Y$5,0))*$Q$4</f>
        <v>41.53502696367164</v>
      </c>
      <c r="Z193" s="394" cm="1">
        <f t="array" aca="1" ref="Z193" ca="1">IF($Q193="Y",VLOOKUP($P193,INDIRECT($Q$3),Z$5,0)*INDIRECT($P$2),VLOOKUP($P193,INDIRECT($Q$3),Z$5,0))*$Q$4</f>
        <v>43.91921280146547</v>
      </c>
      <c r="AA193" s="406" t="str">
        <f t="shared" si="43"/>
        <v>07370C</v>
      </c>
      <c r="AB193" s="406" t="str">
        <f t="shared" si="58"/>
        <v>Y</v>
      </c>
      <c r="AC193" s="412" t="str">
        <f t="shared" si="34"/>
        <v>Paralegal</v>
      </c>
      <c r="AD193" s="406">
        <f t="shared" si="39"/>
        <v>16</v>
      </c>
      <c r="AE193" s="398" t="str">
        <f t="shared" si="57"/>
        <v>N</v>
      </c>
      <c r="AF193" s="403">
        <f t="shared" ca="1" si="66"/>
        <v>31.620999999999999</v>
      </c>
      <c r="AG193" s="403">
        <f t="shared" ca="1" si="66"/>
        <v>33.451999999999998</v>
      </c>
      <c r="AH193" s="403">
        <f t="shared" ca="1" si="67"/>
        <v>35.177999999999997</v>
      </c>
      <c r="AI193" s="403">
        <f t="shared" ca="1" si="67"/>
        <v>37.143000000000001</v>
      </c>
      <c r="AJ193" s="403">
        <f t="shared" ca="1" si="67"/>
        <v>39.151000000000003</v>
      </c>
      <c r="AK193" s="403">
        <f t="shared" ca="1" si="67"/>
        <v>41.534999999999997</v>
      </c>
      <c r="AL193" s="403">
        <f t="shared" ca="1" si="68"/>
        <v>43.918999999999997</v>
      </c>
    </row>
    <row r="194" spans="1:39" ht="15" customHeight="1">
      <c r="A194" s="272" t="s">
        <v>91</v>
      </c>
      <c r="B194" s="259" t="s">
        <v>325</v>
      </c>
      <c r="C194" s="259">
        <v>16</v>
      </c>
      <c r="D194" s="273" t="s">
        <v>326</v>
      </c>
      <c r="E194" s="265">
        <v>358</v>
      </c>
      <c r="F194" s="262">
        <v>7</v>
      </c>
      <c r="G194" s="285">
        <f t="shared" ca="1" si="41"/>
        <v>31.621338518781425</v>
      </c>
      <c r="H194" s="285">
        <f t="shared" ca="1" si="41"/>
        <v>33.451557232106218</v>
      </c>
      <c r="I194" s="285">
        <f t="shared" ca="1" si="41"/>
        <v>35.177684432908009</v>
      </c>
      <c r="J194" s="285">
        <f t="shared" ca="1" si="41"/>
        <v>37.143105683525086</v>
      </c>
      <c r="K194" s="285">
        <f t="shared" ca="1" si="35"/>
        <v>39.15084112587779</v>
      </c>
      <c r="L194" s="285">
        <f t="shared" ca="1" si="35"/>
        <v>41.53502696367164</v>
      </c>
      <c r="M194" s="285">
        <f t="shared" ca="1" si="35"/>
        <v>43.91921280146547</v>
      </c>
      <c r="N194" s="285"/>
      <c r="P194" s="409" t="str">
        <f t="shared" si="42"/>
        <v>07375C</v>
      </c>
      <c r="Q194" s="397" t="s">
        <v>826</v>
      </c>
      <c r="R194" s="409" t="str">
        <f t="shared" ref="R194:R257" si="70">D194</f>
        <v>Paralegal Confidential</v>
      </c>
      <c r="S194" s="397">
        <f t="shared" si="69"/>
        <v>16</v>
      </c>
      <c r="T194" s="394" cm="1">
        <f t="array" aca="1" ref="T194" ca="1">IF($Q194="Y",VLOOKUP($P194,INDIRECT($Q$3),T$5,0)*INDIRECT($P$2),VLOOKUP($P194,INDIRECT($Q$3),T$5,0))*$Q$4</f>
        <v>31.621338518781425</v>
      </c>
      <c r="U194" s="394" cm="1">
        <f t="array" aca="1" ref="U194" ca="1">IF($Q194="Y",VLOOKUP($P194,INDIRECT($Q$3),U$5,0)*INDIRECT($P$2),VLOOKUP($P194,INDIRECT($Q$3),U$5,0))*$Q$4</f>
        <v>33.451557232106218</v>
      </c>
      <c r="V194" s="394" cm="1">
        <f t="array" aca="1" ref="V194" ca="1">IF($Q194="Y",VLOOKUP($P194,INDIRECT($Q$3),V$5,0)*INDIRECT($P$2),VLOOKUP($P194,INDIRECT($Q$3),V$5,0))*$Q$4</f>
        <v>35.177684432908009</v>
      </c>
      <c r="W194" s="394" cm="1">
        <f t="array" aca="1" ref="W194" ca="1">IF($Q194="Y",VLOOKUP($P194,INDIRECT($Q$3),W$5,0)*INDIRECT($P$2),VLOOKUP($P194,INDIRECT($Q$3),W$5,0))*$Q$4</f>
        <v>37.143105683525086</v>
      </c>
      <c r="X194" s="394" cm="1">
        <f t="array" aca="1" ref="X194" ca="1">IF($Q194="Y",VLOOKUP($P194,INDIRECT($Q$3),X$5,0)*INDIRECT($P$2),VLOOKUP($P194,INDIRECT($Q$3),X$5,0))*$Q$4</f>
        <v>39.15084112587779</v>
      </c>
      <c r="Y194" s="394" cm="1">
        <f t="array" aca="1" ref="Y194" ca="1">IF($Q194="Y",VLOOKUP($P194,INDIRECT($Q$3),Y$5,0)*INDIRECT($P$2),VLOOKUP($P194,INDIRECT($Q$3),Y$5,0))*$Q$4</f>
        <v>41.53502696367164</v>
      </c>
      <c r="Z194" s="394" cm="1">
        <f t="array" aca="1" ref="Z194" ca="1">IF($Q194="Y",VLOOKUP($P194,INDIRECT($Q$3),Z$5,0)*INDIRECT($P$2),VLOOKUP($P194,INDIRECT($Q$3),Z$5,0))*$Q$4</f>
        <v>43.91921280146547</v>
      </c>
      <c r="AA194" s="406" t="str">
        <f t="shared" si="43"/>
        <v>07375C</v>
      </c>
      <c r="AB194" s="406" t="str">
        <f t="shared" si="58"/>
        <v>Y</v>
      </c>
      <c r="AC194" s="412" t="str">
        <f t="shared" ref="AC194:AC257" si="71">D194</f>
        <v>Paralegal Confidential</v>
      </c>
      <c r="AD194" s="406">
        <f t="shared" si="39"/>
        <v>16</v>
      </c>
      <c r="AE194" s="398" t="str">
        <f t="shared" si="57"/>
        <v>N</v>
      </c>
      <c r="AF194" s="403">
        <f t="shared" ca="1" si="66"/>
        <v>31.620999999999999</v>
      </c>
      <c r="AG194" s="403">
        <f t="shared" ca="1" si="66"/>
        <v>33.451999999999998</v>
      </c>
      <c r="AH194" s="403">
        <f t="shared" ca="1" si="67"/>
        <v>35.177999999999997</v>
      </c>
      <c r="AI194" s="403">
        <f t="shared" ca="1" si="67"/>
        <v>37.143000000000001</v>
      </c>
      <c r="AJ194" s="403">
        <f t="shared" ca="1" si="67"/>
        <v>39.151000000000003</v>
      </c>
      <c r="AK194" s="403">
        <f t="shared" ca="1" si="67"/>
        <v>41.534999999999997</v>
      </c>
      <c r="AL194" s="403">
        <f t="shared" ca="1" si="68"/>
        <v>43.918999999999997</v>
      </c>
    </row>
    <row r="195" spans="1:39" ht="15" customHeight="1">
      <c r="A195" s="259" t="s">
        <v>16</v>
      </c>
      <c r="B195" s="259" t="s">
        <v>153</v>
      </c>
      <c r="C195" s="259">
        <v>29</v>
      </c>
      <c r="D195" s="260" t="s">
        <v>154</v>
      </c>
      <c r="E195" s="265">
        <v>393</v>
      </c>
      <c r="F195" s="262">
        <v>8</v>
      </c>
      <c r="G195" s="285">
        <f t="shared" ca="1" si="41"/>
        <v>70186.267087358239</v>
      </c>
      <c r="H195" s="285">
        <f t="shared" ca="1" si="41"/>
        <v>74036.585429033134</v>
      </c>
      <c r="I195" s="285">
        <f t="shared" ca="1" si="41"/>
        <v>77883.65455691758</v>
      </c>
      <c r="J195" s="285">
        <f t="shared" ca="1" si="41"/>
        <v>81961.41786392346</v>
      </c>
      <c r="K195" s="285">
        <f t="shared" ca="1" si="35"/>
        <v>86318.613556907498</v>
      </c>
      <c r="L195" s="285">
        <f t="shared" ca="1" si="35"/>
        <v>91726.828053121266</v>
      </c>
      <c r="M195" s="285">
        <f t="shared" ca="1" si="35"/>
        <v>97135.042549335034</v>
      </c>
      <c r="N195" s="285"/>
      <c r="P195" s="409" t="str">
        <f t="shared" si="42"/>
        <v>07450C</v>
      </c>
      <c r="Q195" s="397" t="s">
        <v>826</v>
      </c>
      <c r="R195" s="409" t="str">
        <f t="shared" si="70"/>
        <v>Parking Systems Analyst</v>
      </c>
      <c r="S195" s="397">
        <f t="shared" si="69"/>
        <v>29</v>
      </c>
      <c r="T195" s="394" cm="1">
        <f t="array" aca="1" ref="T195" ca="1">IF($Q195="Y",VLOOKUP($P195,INDIRECT($Q$3),T$5,0)*INDIRECT($P$2),VLOOKUP($P195,INDIRECT($Q$3),T$5,0))*$Q$4</f>
        <v>70186.267087358239</v>
      </c>
      <c r="U195" s="394" cm="1">
        <f t="array" aca="1" ref="U195" ca="1">IF($Q195="Y",VLOOKUP($P195,INDIRECT($Q$3),U$5,0)*INDIRECT($P$2),VLOOKUP($P195,INDIRECT($Q$3),U$5,0))*$Q$4</f>
        <v>74036.585429033134</v>
      </c>
      <c r="V195" s="394" cm="1">
        <f t="array" aca="1" ref="V195" ca="1">IF($Q195="Y",VLOOKUP($P195,INDIRECT($Q$3),V$5,0)*INDIRECT($P$2),VLOOKUP($P195,INDIRECT($Q$3),V$5,0))*$Q$4</f>
        <v>77883.65455691758</v>
      </c>
      <c r="W195" s="394" cm="1">
        <f t="array" aca="1" ref="W195" ca="1">IF($Q195="Y",VLOOKUP($P195,INDIRECT($Q$3),W$5,0)*INDIRECT($P$2),VLOOKUP($P195,INDIRECT($Q$3),W$5,0))*$Q$4</f>
        <v>81961.41786392346</v>
      </c>
      <c r="X195" s="394" cm="1">
        <f t="array" aca="1" ref="X195" ca="1">IF($Q195="Y",VLOOKUP($P195,INDIRECT($Q$3),X$5,0)*INDIRECT($P$2),VLOOKUP($P195,INDIRECT($Q$3),X$5,0))*$Q$4</f>
        <v>86318.613556907498</v>
      </c>
      <c r="Y195" s="394" cm="1">
        <f t="array" aca="1" ref="Y195" ca="1">IF($Q195="Y",VLOOKUP($P195,INDIRECT($Q$3),Y$5,0)*INDIRECT($P$2),VLOOKUP($P195,INDIRECT($Q$3),Y$5,0))*$Q$4</f>
        <v>91726.828053121266</v>
      </c>
      <c r="Z195" s="394" cm="1">
        <f t="array" aca="1" ref="Z195" ca="1">IF($Q195="Y",VLOOKUP($P195,INDIRECT($Q$3),Z$5,0)*INDIRECT($P$2),VLOOKUP($P195,INDIRECT($Q$3),Z$5,0))*$Q$4</f>
        <v>97135.042549335034</v>
      </c>
      <c r="AA195" s="406" t="str">
        <f t="shared" si="43"/>
        <v>07450C</v>
      </c>
      <c r="AB195" s="406" t="str">
        <f t="shared" si="58"/>
        <v>Y</v>
      </c>
      <c r="AC195" s="412" t="str">
        <f t="shared" si="71"/>
        <v>Parking Systems Analyst</v>
      </c>
      <c r="AD195" s="406">
        <f t="shared" si="39"/>
        <v>29</v>
      </c>
      <c r="AE195" s="398" t="str">
        <f t="shared" si="57"/>
        <v>E</v>
      </c>
      <c r="AF195" s="403">
        <f t="shared" ca="1" si="66"/>
        <v>33.744</v>
      </c>
      <c r="AG195" s="403">
        <f t="shared" ca="1" si="66"/>
        <v>35.594999999999999</v>
      </c>
      <c r="AH195" s="403">
        <f t="shared" ca="1" si="67"/>
        <v>37.445</v>
      </c>
      <c r="AI195" s="403">
        <f t="shared" ca="1" si="67"/>
        <v>39.405000000000001</v>
      </c>
      <c r="AJ195" s="403">
        <f t="shared" ca="1" si="67"/>
        <v>41.5</v>
      </c>
      <c r="AK195" s="403">
        <f t="shared" ca="1" si="67"/>
        <v>44.099999999999994</v>
      </c>
      <c r="AL195" s="403">
        <f t="shared" ca="1" si="68"/>
        <v>46.699999999999996</v>
      </c>
      <c r="AM195" s="169"/>
    </row>
    <row r="196" spans="1:39" ht="15" customHeight="1">
      <c r="A196" s="259" t="s">
        <v>16</v>
      </c>
      <c r="B196" s="259" t="s">
        <v>746</v>
      </c>
      <c r="C196" s="259" t="s">
        <v>216</v>
      </c>
      <c r="D196" s="260" t="s">
        <v>745</v>
      </c>
      <c r="E196" s="265">
        <v>508</v>
      </c>
      <c r="F196" s="262">
        <v>11</v>
      </c>
      <c r="G196" s="285">
        <f t="shared" ca="1" si="41"/>
        <v>91744.800586947196</v>
      </c>
      <c r="H196" s="285">
        <f t="shared" ca="1" si="41"/>
        <v>96566.633851964565</v>
      </c>
      <c r="I196" s="285">
        <f t="shared" ca="1" si="41"/>
        <v>101619.16129610337</v>
      </c>
      <c r="J196" s="285">
        <f t="shared" ca="1" si="41"/>
        <v>106993.36090549603</v>
      </c>
      <c r="K196" s="285">
        <f t="shared" ca="1" si="35"/>
        <v>112604.75312159095</v>
      </c>
      <c r="L196" s="285">
        <f t="shared" ca="1" si="35"/>
        <v>119437.30853676792</v>
      </c>
      <c r="M196" s="285">
        <f t="shared" ca="1" si="35"/>
        <v>126269.86395194475</v>
      </c>
      <c r="N196" s="285"/>
      <c r="P196" s="409" t="str">
        <f t="shared" si="42"/>
        <v>59418C</v>
      </c>
      <c r="Q196" s="397" t="s">
        <v>826</v>
      </c>
      <c r="R196" s="409" t="str">
        <f t="shared" si="70"/>
        <v>PeopleSoft System Administrator</v>
      </c>
      <c r="S196" s="397" t="str">
        <f t="shared" si="69"/>
        <v>65</v>
      </c>
      <c r="T196" s="394" cm="1">
        <f t="array" aca="1" ref="T196" ca="1">IF($Q196="Y",VLOOKUP($P196,INDIRECT($Q$3),T$5,0)*INDIRECT($P$2),VLOOKUP($P196,INDIRECT($Q$3),T$5,0))*$Q$4</f>
        <v>91744.800586947196</v>
      </c>
      <c r="U196" s="394" cm="1">
        <f t="array" aca="1" ref="U196" ca="1">IF($Q196="Y",VLOOKUP($P196,INDIRECT($Q$3),U$5,0)*INDIRECT($P$2),VLOOKUP($P196,INDIRECT($Q$3),U$5,0))*$Q$4</f>
        <v>96566.633851964565</v>
      </c>
      <c r="V196" s="394" cm="1">
        <f t="array" aca="1" ref="V196" ca="1">IF($Q196="Y",VLOOKUP($P196,INDIRECT($Q$3),V$5,0)*INDIRECT($P$2),VLOOKUP($P196,INDIRECT($Q$3),V$5,0))*$Q$4</f>
        <v>101619.16129610337</v>
      </c>
      <c r="W196" s="394" cm="1">
        <f t="array" aca="1" ref="W196" ca="1">IF($Q196="Y",VLOOKUP($P196,INDIRECT($Q$3),W$5,0)*INDIRECT($P$2),VLOOKUP($P196,INDIRECT($Q$3),W$5,0))*$Q$4</f>
        <v>106993.36090549603</v>
      </c>
      <c r="X196" s="394" cm="1">
        <f t="array" aca="1" ref="X196" ca="1">IF($Q196="Y",VLOOKUP($P196,INDIRECT($Q$3),X$5,0)*INDIRECT($P$2),VLOOKUP($P196,INDIRECT($Q$3),X$5,0))*$Q$4</f>
        <v>112604.75312159095</v>
      </c>
      <c r="Y196" s="394" cm="1">
        <f t="array" aca="1" ref="Y196" ca="1">IF($Q196="Y",VLOOKUP($P196,INDIRECT($Q$3),Y$5,0)*INDIRECT($P$2),VLOOKUP($P196,INDIRECT($Q$3),Y$5,0))*$Q$4</f>
        <v>119437.30853676792</v>
      </c>
      <c r="Z196" s="394" cm="1">
        <f t="array" aca="1" ref="Z196" ca="1">IF($Q196="Y",VLOOKUP($P196,INDIRECT($Q$3),Z$5,0)*INDIRECT($P$2),VLOOKUP($P196,INDIRECT($Q$3),Z$5,0))*$Q$4</f>
        <v>126269.86395194475</v>
      </c>
      <c r="AA196" s="406" t="str">
        <f t="shared" si="43"/>
        <v>59418C</v>
      </c>
      <c r="AB196" s="406" t="str">
        <f t="shared" si="58"/>
        <v>Y</v>
      </c>
      <c r="AC196" s="412" t="str">
        <f t="shared" si="71"/>
        <v>PeopleSoft System Administrator</v>
      </c>
      <c r="AD196" s="406" t="str">
        <f t="shared" si="39"/>
        <v>65</v>
      </c>
      <c r="AE196" s="398" t="str">
        <f t="shared" si="57"/>
        <v>E</v>
      </c>
      <c r="AF196" s="403">
        <f t="shared" ca="1" si="66"/>
        <v>44.108999999999995</v>
      </c>
      <c r="AG196" s="403">
        <f t="shared" ca="1" si="66"/>
        <v>46.427</v>
      </c>
      <c r="AH196" s="403">
        <f t="shared" ca="1" si="67"/>
        <v>48.855999999999995</v>
      </c>
      <c r="AI196" s="403">
        <f t="shared" ca="1" si="67"/>
        <v>51.44</v>
      </c>
      <c r="AJ196" s="403">
        <f t="shared" ca="1" si="67"/>
        <v>54.137</v>
      </c>
      <c r="AK196" s="403">
        <f t="shared" ca="1" si="67"/>
        <v>57.421999999999997</v>
      </c>
      <c r="AL196" s="403">
        <f t="shared" ca="1" si="68"/>
        <v>60.707000000000001</v>
      </c>
      <c r="AM196" s="169"/>
    </row>
    <row r="197" spans="1:39" ht="15" customHeight="1">
      <c r="A197" s="259" t="s">
        <v>16</v>
      </c>
      <c r="B197" s="259" t="s">
        <v>155</v>
      </c>
      <c r="C197" s="259">
        <v>50</v>
      </c>
      <c r="D197" s="260" t="s">
        <v>156</v>
      </c>
      <c r="E197" s="265">
        <v>455</v>
      </c>
      <c r="F197" s="262">
        <v>10</v>
      </c>
      <c r="G197" s="285">
        <f t="shared" ca="1" si="41"/>
        <v>85256.120647432646</v>
      </c>
      <c r="H197" s="285">
        <f t="shared" ca="1" si="41"/>
        <v>89707.543540339509</v>
      </c>
      <c r="I197" s="285">
        <f t="shared" ca="1" si="41"/>
        <v>94571.616584632618</v>
      </c>
      <c r="J197" s="285">
        <f t="shared" ca="1" si="41"/>
        <v>99533.166042639015</v>
      </c>
      <c r="K197" s="285">
        <f t="shared" ca="1" si="35"/>
        <v>104910.61486582208</v>
      </c>
      <c r="L197" s="285">
        <f t="shared" ca="1" si="35"/>
        <v>111392.99710281147</v>
      </c>
      <c r="M197" s="285">
        <f t="shared" ca="1" si="35"/>
        <v>117875.3793398009</v>
      </c>
      <c r="N197" s="285"/>
      <c r="P197" s="409" t="str">
        <f t="shared" si="42"/>
        <v>07880C</v>
      </c>
      <c r="Q197" s="397" t="s">
        <v>826</v>
      </c>
      <c r="R197" s="409" t="str">
        <f t="shared" si="70"/>
        <v>Plan Examiner II - Architect</v>
      </c>
      <c r="S197" s="397">
        <f t="shared" si="69"/>
        <v>50</v>
      </c>
      <c r="T197" s="394" cm="1">
        <f t="array" aca="1" ref="T197" ca="1">IF($Q197="Y",VLOOKUP($P197,INDIRECT($Q$3),T$5,0)*INDIRECT($P$2),VLOOKUP($P197,INDIRECT($Q$3),T$5,0))*$Q$4</f>
        <v>85256.120647432646</v>
      </c>
      <c r="U197" s="394" cm="1">
        <f t="array" aca="1" ref="U197" ca="1">IF($Q197="Y",VLOOKUP($P197,INDIRECT($Q$3),U$5,0)*INDIRECT($P$2),VLOOKUP($P197,INDIRECT($Q$3),U$5,0))*$Q$4</f>
        <v>89707.543540339509</v>
      </c>
      <c r="V197" s="394" cm="1">
        <f t="array" aca="1" ref="V197" ca="1">IF($Q197="Y",VLOOKUP($P197,INDIRECT($Q$3),V$5,0)*INDIRECT($P$2),VLOOKUP($P197,INDIRECT($Q$3),V$5,0))*$Q$4</f>
        <v>94571.616584632618</v>
      </c>
      <c r="W197" s="394" cm="1">
        <f t="array" aca="1" ref="W197" ca="1">IF($Q197="Y",VLOOKUP($P197,INDIRECT($Q$3),W$5,0)*INDIRECT($P$2),VLOOKUP($P197,INDIRECT($Q$3),W$5,0))*$Q$4</f>
        <v>99533.166042639015</v>
      </c>
      <c r="X197" s="394" cm="1">
        <f t="array" aca="1" ref="X197" ca="1">IF($Q197="Y",VLOOKUP($P197,INDIRECT($Q$3),X$5,0)*INDIRECT($P$2),VLOOKUP($P197,INDIRECT($Q$3),X$5,0))*$Q$4</f>
        <v>104910.61486582208</v>
      </c>
      <c r="Y197" s="394" cm="1">
        <f t="array" aca="1" ref="Y197" ca="1">IF($Q197="Y",VLOOKUP($P197,INDIRECT($Q$3),Y$5,0)*INDIRECT($P$2),VLOOKUP($P197,INDIRECT($Q$3),Y$5,0))*$Q$4</f>
        <v>111392.99710281147</v>
      </c>
      <c r="Z197" s="394" cm="1">
        <f t="array" aca="1" ref="Z197" ca="1">IF($Q197="Y",VLOOKUP($P197,INDIRECT($Q$3),Z$5,0)*INDIRECT($P$2),VLOOKUP($P197,INDIRECT($Q$3),Z$5,0))*$Q$4</f>
        <v>117875.3793398009</v>
      </c>
      <c r="AA197" s="406" t="str">
        <f t="shared" si="43"/>
        <v>07880C</v>
      </c>
      <c r="AB197" s="406" t="str">
        <f t="shared" si="58"/>
        <v>Y</v>
      </c>
      <c r="AC197" s="412" t="str">
        <f t="shared" si="71"/>
        <v>Plan Examiner II - Architect</v>
      </c>
      <c r="AD197" s="406">
        <f t="shared" si="39"/>
        <v>50</v>
      </c>
      <c r="AE197" s="398" t="str">
        <f t="shared" si="57"/>
        <v>E</v>
      </c>
      <c r="AF197" s="403">
        <f t="shared" ca="1" si="66"/>
        <v>40.988999999999997</v>
      </c>
      <c r="AG197" s="403">
        <f t="shared" ca="1" si="66"/>
        <v>43.128999999999998</v>
      </c>
      <c r="AH197" s="403">
        <f t="shared" ca="1" si="67"/>
        <v>45.467999999999996</v>
      </c>
      <c r="AI197" s="403">
        <f t="shared" ca="1" si="67"/>
        <v>47.852999999999994</v>
      </c>
      <c r="AJ197" s="403">
        <f t="shared" ca="1" si="67"/>
        <v>50.437999999999995</v>
      </c>
      <c r="AK197" s="403">
        <f t="shared" ca="1" si="67"/>
        <v>53.555</v>
      </c>
      <c r="AL197" s="403">
        <f t="shared" ca="1" si="68"/>
        <v>56.670999999999999</v>
      </c>
      <c r="AM197" s="169"/>
    </row>
    <row r="198" spans="1:39" ht="15" customHeight="1">
      <c r="A198" s="259" t="s">
        <v>16</v>
      </c>
      <c r="B198" s="259" t="s">
        <v>929</v>
      </c>
      <c r="C198" s="259" t="s">
        <v>86</v>
      </c>
      <c r="D198" s="260" t="s">
        <v>1085</v>
      </c>
      <c r="E198" s="265">
        <v>413</v>
      </c>
      <c r="F198" s="262">
        <v>9</v>
      </c>
      <c r="G198" s="285">
        <f t="shared" ca="1" si="41"/>
        <v>78487.257753554368</v>
      </c>
      <c r="H198" s="285">
        <f t="shared" ca="1" si="41"/>
        <v>82620.631354583718</v>
      </c>
      <c r="I198" s="285">
        <f t="shared" ca="1" si="41"/>
        <v>86982.077019205622</v>
      </c>
      <c r="J198" s="285">
        <f t="shared" ca="1" si="41"/>
        <v>91523.165215873523</v>
      </c>
      <c r="K198" s="285">
        <f t="shared" ca="1" si="35"/>
        <v>96342.311381086198</v>
      </c>
      <c r="L198" s="285">
        <f t="shared" ca="1" si="35"/>
        <v>102172.40182910197</v>
      </c>
      <c r="M198" s="285">
        <f t="shared" ca="1" si="35"/>
        <v>108001.2177600406</v>
      </c>
      <c r="N198" s="285"/>
      <c r="P198" s="409" t="str">
        <f t="shared" si="42"/>
        <v>53056C</v>
      </c>
      <c r="Q198" s="397" t="s">
        <v>826</v>
      </c>
      <c r="R198" s="409" t="str">
        <f t="shared" si="70"/>
        <v>Police Compliance Specialist</v>
      </c>
      <c r="S198" s="397" t="str">
        <f t="shared" si="69"/>
        <v>99</v>
      </c>
      <c r="T198" s="394" cm="1">
        <f t="array" aca="1" ref="T198" ca="1">IF($Q198="Y",VLOOKUP($P198,INDIRECT($Q$3),T$5,0)*INDIRECT($P$2),VLOOKUP($P198,INDIRECT($Q$3),T$5,0))*$Q$4</f>
        <v>78487.257753554368</v>
      </c>
      <c r="U198" s="394" cm="1">
        <f t="array" aca="1" ref="U198" ca="1">IF($Q198="Y",VLOOKUP($P198,INDIRECT($Q$3),U$5,0)*INDIRECT($P$2),VLOOKUP($P198,INDIRECT($Q$3),U$5,0))*$Q$4</f>
        <v>82620.631354583718</v>
      </c>
      <c r="V198" s="394" cm="1">
        <f t="array" aca="1" ref="V198" ca="1">IF($Q198="Y",VLOOKUP($P198,INDIRECT($Q$3),V$5,0)*INDIRECT($P$2),VLOOKUP($P198,INDIRECT($Q$3),V$5,0))*$Q$4</f>
        <v>86982.077019205622</v>
      </c>
      <c r="W198" s="394" cm="1">
        <f t="array" aca="1" ref="W198" ca="1">IF($Q198="Y",VLOOKUP($P198,INDIRECT($Q$3),W$5,0)*INDIRECT($P$2),VLOOKUP($P198,INDIRECT($Q$3),W$5,0))*$Q$4</f>
        <v>91523.165215873523</v>
      </c>
      <c r="X198" s="394" cm="1">
        <f t="array" aca="1" ref="X198" ca="1">IF($Q198="Y",VLOOKUP($P198,INDIRECT($Q$3),X$5,0)*INDIRECT($P$2),VLOOKUP($P198,INDIRECT($Q$3),X$5,0))*$Q$4</f>
        <v>96342.311381086198</v>
      </c>
      <c r="Y198" s="394" cm="1">
        <f t="array" aca="1" ref="Y198" ca="1">IF($Q198="Y",VLOOKUP($P198,INDIRECT($Q$3),Y$5,0)*INDIRECT($P$2),VLOOKUP($P198,INDIRECT($Q$3),Y$5,0))*$Q$4</f>
        <v>102172.40182910197</v>
      </c>
      <c r="Z198" s="394" cm="1">
        <f t="array" aca="1" ref="Z198" ca="1">IF($Q198="Y",VLOOKUP($P198,INDIRECT($Q$3),Z$5,0)*INDIRECT($P$2),VLOOKUP($P198,INDIRECT($Q$3),Z$5,0))*$Q$4</f>
        <v>108001.2177600406</v>
      </c>
      <c r="AA198" s="406" t="str">
        <f t="shared" si="43"/>
        <v>53056C</v>
      </c>
      <c r="AB198" s="406" t="str">
        <f t="shared" si="58"/>
        <v>Y</v>
      </c>
      <c r="AC198" s="412" t="str">
        <f t="shared" si="71"/>
        <v>Police Compliance Specialist</v>
      </c>
      <c r="AD198" s="406" t="str">
        <f t="shared" si="39"/>
        <v>99</v>
      </c>
      <c r="AE198" s="398" t="str">
        <f t="shared" si="57"/>
        <v>E</v>
      </c>
      <c r="AF198" s="403">
        <f t="shared" ca="1" si="66"/>
        <v>37.734999999999999</v>
      </c>
      <c r="AG198" s="403">
        <f t="shared" ca="1" si="66"/>
        <v>39.721999999999994</v>
      </c>
      <c r="AH198" s="403">
        <f t="shared" ca="1" si="67"/>
        <v>41.818999999999996</v>
      </c>
      <c r="AI198" s="403">
        <f t="shared" ca="1" si="67"/>
        <v>44.001999999999995</v>
      </c>
      <c r="AJ198" s="403">
        <f t="shared" ca="1" si="67"/>
        <v>46.318999999999996</v>
      </c>
      <c r="AK198" s="403">
        <f t="shared" ca="1" si="67"/>
        <v>49.122</v>
      </c>
      <c r="AL198" s="403">
        <f t="shared" ca="1" si="68"/>
        <v>51.923999999999999</v>
      </c>
    </row>
    <row r="199" spans="1:39" ht="15" customHeight="1">
      <c r="A199" s="259" t="s">
        <v>16</v>
      </c>
      <c r="B199" s="259" t="s">
        <v>759</v>
      </c>
      <c r="C199" s="259">
        <v>99</v>
      </c>
      <c r="D199" s="260" t="s">
        <v>1083</v>
      </c>
      <c r="E199" s="265">
        <v>420</v>
      </c>
      <c r="F199" s="262">
        <v>9</v>
      </c>
      <c r="G199" s="285">
        <f t="shared" ca="1" si="41"/>
        <v>78487.257753554368</v>
      </c>
      <c r="H199" s="285">
        <f t="shared" ca="1" si="41"/>
        <v>82620.631354583718</v>
      </c>
      <c r="I199" s="285">
        <f t="shared" ca="1" si="41"/>
        <v>86982.077019205622</v>
      </c>
      <c r="J199" s="285">
        <f t="shared" ca="1" si="41"/>
        <v>91523.165215873523</v>
      </c>
      <c r="K199" s="285">
        <f t="shared" ca="1" si="41"/>
        <v>96342.311381086198</v>
      </c>
      <c r="L199" s="285">
        <f t="shared" ca="1" si="41"/>
        <v>102172.40182910197</v>
      </c>
      <c r="M199" s="285">
        <f t="shared" ca="1" si="41"/>
        <v>108001.2177600406</v>
      </c>
      <c r="N199" s="285"/>
      <c r="P199" s="409" t="str">
        <f t="shared" si="42"/>
        <v>59421C</v>
      </c>
      <c r="Q199" s="397" t="s">
        <v>826</v>
      </c>
      <c r="R199" s="409" t="str">
        <f t="shared" si="70"/>
        <v>Police Curriculum Development Specialist</v>
      </c>
      <c r="S199" s="397">
        <f t="shared" si="69"/>
        <v>99</v>
      </c>
      <c r="T199" s="394" cm="1">
        <f t="array" aca="1" ref="T199" ca="1">IF($Q199="Y",VLOOKUP($P199,INDIRECT($Q$3),T$5,0)*INDIRECT($P$2),VLOOKUP($P199,INDIRECT($Q$3),T$5,0))*$Q$4</f>
        <v>78487.257753554368</v>
      </c>
      <c r="U199" s="394" cm="1">
        <f t="array" aca="1" ref="U199" ca="1">IF($Q199="Y",VLOOKUP($P199,INDIRECT($Q$3),U$5,0)*INDIRECT($P$2),VLOOKUP($P199,INDIRECT($Q$3),U$5,0))*$Q$4</f>
        <v>82620.631354583718</v>
      </c>
      <c r="V199" s="394" cm="1">
        <f t="array" aca="1" ref="V199" ca="1">IF($Q199="Y",VLOOKUP($P199,INDIRECT($Q$3),V$5,0)*INDIRECT($P$2),VLOOKUP($P199,INDIRECT($Q$3),V$5,0))*$Q$4</f>
        <v>86982.077019205622</v>
      </c>
      <c r="W199" s="394" cm="1">
        <f t="array" aca="1" ref="W199" ca="1">IF($Q199="Y",VLOOKUP($P199,INDIRECT($Q$3),W$5,0)*INDIRECT($P$2),VLOOKUP($P199,INDIRECT($Q$3),W$5,0))*$Q$4</f>
        <v>91523.165215873523</v>
      </c>
      <c r="X199" s="394" cm="1">
        <f t="array" aca="1" ref="X199" ca="1">IF($Q199="Y",VLOOKUP($P199,INDIRECT($Q$3),X$5,0)*INDIRECT($P$2),VLOOKUP($P199,INDIRECT($Q$3),X$5,0))*$Q$4</f>
        <v>96342.311381086198</v>
      </c>
      <c r="Y199" s="394" cm="1">
        <f t="array" aca="1" ref="Y199" ca="1">IF($Q199="Y",VLOOKUP($P199,INDIRECT($Q$3),Y$5,0)*INDIRECT($P$2),VLOOKUP($P199,INDIRECT($Q$3),Y$5,0))*$Q$4</f>
        <v>102172.40182910197</v>
      </c>
      <c r="Z199" s="394" cm="1">
        <f t="array" aca="1" ref="Z199" ca="1">IF($Q199="Y",VLOOKUP($P199,INDIRECT($Q$3),Z$5,0)*INDIRECT($P$2),VLOOKUP($P199,INDIRECT($Q$3),Z$5,0))*$Q$4</f>
        <v>108001.2177600406</v>
      </c>
      <c r="AA199" s="406" t="str">
        <f t="shared" si="43"/>
        <v>59421C</v>
      </c>
      <c r="AB199" s="406" t="str">
        <f t="shared" si="58"/>
        <v>Y</v>
      </c>
      <c r="AC199" s="412" t="str">
        <f t="shared" si="71"/>
        <v>Police Curriculum Development Specialist</v>
      </c>
      <c r="AD199" s="406">
        <f t="shared" si="39"/>
        <v>99</v>
      </c>
      <c r="AE199" s="398" t="str">
        <f t="shared" si="57"/>
        <v>E</v>
      </c>
      <c r="AF199" s="403">
        <f t="shared" ca="1" si="66"/>
        <v>37.734999999999999</v>
      </c>
      <c r="AG199" s="403">
        <f t="shared" ca="1" si="66"/>
        <v>39.721999999999994</v>
      </c>
      <c r="AH199" s="403">
        <f t="shared" ca="1" si="67"/>
        <v>41.818999999999996</v>
      </c>
      <c r="AI199" s="403">
        <f t="shared" ca="1" si="67"/>
        <v>44.001999999999995</v>
      </c>
      <c r="AJ199" s="403">
        <f t="shared" ca="1" si="67"/>
        <v>46.318999999999996</v>
      </c>
      <c r="AK199" s="403">
        <f t="shared" ca="1" si="67"/>
        <v>49.122</v>
      </c>
      <c r="AL199" s="403">
        <f t="shared" ca="1" si="68"/>
        <v>51.923999999999999</v>
      </c>
    </row>
    <row r="200" spans="1:39" ht="15" customHeight="1">
      <c r="A200" s="259" t="s">
        <v>16</v>
      </c>
      <c r="B200" s="259" t="s">
        <v>644</v>
      </c>
      <c r="C200" s="259">
        <v>45</v>
      </c>
      <c r="D200" s="260" t="s">
        <v>1081</v>
      </c>
      <c r="E200" s="265">
        <v>428</v>
      </c>
      <c r="F200" s="262">
        <v>9</v>
      </c>
      <c r="G200" s="285">
        <f t="shared" ca="1" si="41"/>
        <v>79829.933617392904</v>
      </c>
      <c r="H200" s="285">
        <f t="shared" ca="1" si="41"/>
        <v>84050.662331178304</v>
      </c>
      <c r="I200" s="285">
        <f t="shared" ca="1" si="41"/>
        <v>88823.757389338993</v>
      </c>
      <c r="J200" s="285">
        <f t="shared" ca="1" si="41"/>
        <v>93548.114240643088</v>
      </c>
      <c r="K200" s="285">
        <f t="shared" ca="1" si="41"/>
        <v>98558.401905506107</v>
      </c>
      <c r="L200" s="285">
        <f t="shared" ca="1" si="41"/>
        <v>104414.15295542241</v>
      </c>
      <c r="M200" s="285">
        <f t="shared" ca="1" si="41"/>
        <v>110269.90400533867</v>
      </c>
      <c r="N200" s="285"/>
      <c r="P200" s="409" t="str">
        <f t="shared" si="42"/>
        <v>52971C</v>
      </c>
      <c r="Q200" s="397" t="s">
        <v>826</v>
      </c>
      <c r="R200" s="409" t="str">
        <f t="shared" si="70"/>
        <v>Police Data Management Analyst</v>
      </c>
      <c r="S200" s="397">
        <f t="shared" si="69"/>
        <v>45</v>
      </c>
      <c r="T200" s="394" cm="1">
        <f t="array" aca="1" ref="T200" ca="1">IF($Q200="Y",VLOOKUP($P200,INDIRECT($Q$3),T$5,0)*INDIRECT($P$2),VLOOKUP($P200,INDIRECT($Q$3),T$5,0))*$Q$4</f>
        <v>79829.933617392904</v>
      </c>
      <c r="U200" s="394" cm="1">
        <f t="array" aca="1" ref="U200" ca="1">IF($Q200="Y",VLOOKUP($P200,INDIRECT($Q$3),U$5,0)*INDIRECT($P$2),VLOOKUP($P200,INDIRECT($Q$3),U$5,0))*$Q$4</f>
        <v>84050.662331178304</v>
      </c>
      <c r="V200" s="394" cm="1">
        <f t="array" aca="1" ref="V200" ca="1">IF($Q200="Y",VLOOKUP($P200,INDIRECT($Q$3),V$5,0)*INDIRECT($P$2),VLOOKUP($P200,INDIRECT($Q$3),V$5,0))*$Q$4</f>
        <v>88823.757389338993</v>
      </c>
      <c r="W200" s="394" cm="1">
        <f t="array" aca="1" ref="W200" ca="1">IF($Q200="Y",VLOOKUP($P200,INDIRECT($Q$3),W$5,0)*INDIRECT($P$2),VLOOKUP($P200,INDIRECT($Q$3),W$5,0))*$Q$4</f>
        <v>93548.114240643088</v>
      </c>
      <c r="X200" s="394" cm="1">
        <f t="array" aca="1" ref="X200" ca="1">IF($Q200="Y",VLOOKUP($P200,INDIRECT($Q$3),X$5,0)*INDIRECT($P$2),VLOOKUP($P200,INDIRECT($Q$3),X$5,0))*$Q$4</f>
        <v>98558.401905506107</v>
      </c>
      <c r="Y200" s="394" cm="1">
        <f t="array" aca="1" ref="Y200" ca="1">IF($Q200="Y",VLOOKUP($P200,INDIRECT($Q$3),Y$5,0)*INDIRECT($P$2),VLOOKUP($P200,INDIRECT($Q$3),Y$5,0))*$Q$4</f>
        <v>104414.15295542241</v>
      </c>
      <c r="Z200" s="394" cm="1">
        <f t="array" aca="1" ref="Z200" ca="1">IF($Q200="Y",VLOOKUP($P200,INDIRECT($Q$3),Z$5,0)*INDIRECT($P$2),VLOOKUP($P200,INDIRECT($Q$3),Z$5,0))*$Q$4</f>
        <v>110269.90400533867</v>
      </c>
      <c r="AA200" s="406" t="str">
        <f t="shared" si="43"/>
        <v>52971C</v>
      </c>
      <c r="AB200" s="406" t="str">
        <f t="shared" si="58"/>
        <v>Y</v>
      </c>
      <c r="AC200" s="412" t="str">
        <f t="shared" si="71"/>
        <v>Police Data Management Analyst</v>
      </c>
      <c r="AD200" s="406">
        <f t="shared" si="39"/>
        <v>45</v>
      </c>
      <c r="AE200" s="398" t="str">
        <f t="shared" si="57"/>
        <v>E</v>
      </c>
      <c r="AF200" s="403">
        <f t="shared" ca="1" si="66"/>
        <v>38.379999999999995</v>
      </c>
      <c r="AG200" s="403">
        <f t="shared" ca="1" si="66"/>
        <v>40.408999999999999</v>
      </c>
      <c r="AH200" s="403">
        <f t="shared" ca="1" si="67"/>
        <v>42.704000000000001</v>
      </c>
      <c r="AI200" s="403">
        <f t="shared" ca="1" si="67"/>
        <v>44.975999999999999</v>
      </c>
      <c r="AJ200" s="403">
        <f t="shared" ca="1" si="67"/>
        <v>47.384</v>
      </c>
      <c r="AK200" s="403">
        <f t="shared" ca="1" si="67"/>
        <v>50.199999999999996</v>
      </c>
      <c r="AL200" s="403">
        <f t="shared" ca="1" si="68"/>
        <v>53.015000000000001</v>
      </c>
    </row>
    <row r="201" spans="1:39" ht="15" customHeight="1">
      <c r="A201" s="259" t="s">
        <v>16</v>
      </c>
      <c r="B201" s="259" t="s">
        <v>432</v>
      </c>
      <c r="C201" s="259">
        <v>40</v>
      </c>
      <c r="D201" s="260" t="s">
        <v>1080</v>
      </c>
      <c r="E201" s="265">
        <v>408</v>
      </c>
      <c r="F201" s="262">
        <v>9</v>
      </c>
      <c r="G201" s="285">
        <f t="shared" ca="1" si="41"/>
        <v>75706.681317320807</v>
      </c>
      <c r="H201" s="285">
        <f t="shared" ca="1" si="41"/>
        <v>79735.706417470064</v>
      </c>
      <c r="I201" s="285">
        <f t="shared" ca="1" si="41"/>
        <v>84187.129310376928</v>
      </c>
      <c r="J201" s="285">
        <f t="shared" ca="1" si="41"/>
        <v>88778.268396272804</v>
      </c>
      <c r="K201" s="285">
        <f t="shared" ca="1" si="41"/>
        <v>93457.136254510653</v>
      </c>
      <c r="L201" s="285">
        <f t="shared" ca="1" si="41"/>
        <v>99048.229691734217</v>
      </c>
      <c r="M201" s="285">
        <f t="shared" ca="1" si="41"/>
        <v>104639.3231289579</v>
      </c>
      <c r="N201" s="285"/>
      <c r="P201" s="409" t="str">
        <f t="shared" si="42"/>
        <v>07153C</v>
      </c>
      <c r="Q201" s="397" t="s">
        <v>826</v>
      </c>
      <c r="R201" s="409" t="str">
        <f t="shared" si="70"/>
        <v>Police Early Intervention Specialist</v>
      </c>
      <c r="S201" s="397">
        <f t="shared" si="69"/>
        <v>40</v>
      </c>
      <c r="T201" s="394" cm="1">
        <f t="array" aca="1" ref="T201" ca="1">IF($Q201="Y",VLOOKUP($P201,INDIRECT($Q$3),T$5,0)*INDIRECT($P$2),VLOOKUP($P201,INDIRECT($Q$3),T$5,0))*$Q$4</f>
        <v>75706.681317320807</v>
      </c>
      <c r="U201" s="394" cm="1">
        <f t="array" aca="1" ref="U201" ca="1">IF($Q201="Y",VLOOKUP($P201,INDIRECT($Q$3),U$5,0)*INDIRECT($P$2),VLOOKUP($P201,INDIRECT($Q$3),U$5,0))*$Q$4</f>
        <v>79735.706417470064</v>
      </c>
      <c r="V201" s="394" cm="1">
        <f t="array" aca="1" ref="V201" ca="1">IF($Q201="Y",VLOOKUP($P201,INDIRECT($Q$3),V$5,0)*INDIRECT($P$2),VLOOKUP($P201,INDIRECT($Q$3),V$5,0))*$Q$4</f>
        <v>84187.129310376928</v>
      </c>
      <c r="W201" s="394" cm="1">
        <f t="array" aca="1" ref="W201" ca="1">IF($Q201="Y",VLOOKUP($P201,INDIRECT($Q$3),W$5,0)*INDIRECT($P$2),VLOOKUP($P201,INDIRECT($Q$3),W$5,0))*$Q$4</f>
        <v>88778.268396272804</v>
      </c>
      <c r="X201" s="394" cm="1">
        <f t="array" aca="1" ref="X201" ca="1">IF($Q201="Y",VLOOKUP($P201,INDIRECT($Q$3),X$5,0)*INDIRECT($P$2),VLOOKUP($P201,INDIRECT($Q$3),X$5,0))*$Q$4</f>
        <v>93457.136254510653</v>
      </c>
      <c r="Y201" s="394" cm="1">
        <f t="array" aca="1" ref="Y201" ca="1">IF($Q201="Y",VLOOKUP($P201,INDIRECT($Q$3),Y$5,0)*INDIRECT($P$2),VLOOKUP($P201,INDIRECT($Q$3),Y$5,0))*$Q$4</f>
        <v>99048.229691734217</v>
      </c>
      <c r="Z201" s="394" cm="1">
        <f t="array" aca="1" ref="Z201" ca="1">IF($Q201="Y",VLOOKUP($P201,INDIRECT($Q$3),Z$5,0)*INDIRECT($P$2),VLOOKUP($P201,INDIRECT($Q$3),Z$5,0))*$Q$4</f>
        <v>104639.3231289579</v>
      </c>
      <c r="AA201" s="406" t="str">
        <f t="shared" si="43"/>
        <v>07153C</v>
      </c>
      <c r="AB201" s="406" t="str">
        <f t="shared" si="58"/>
        <v>Y</v>
      </c>
      <c r="AC201" s="412" t="str">
        <f t="shared" si="71"/>
        <v>Police Early Intervention Specialist</v>
      </c>
      <c r="AD201" s="406">
        <f t="shared" si="39"/>
        <v>40</v>
      </c>
      <c r="AE201" s="398" t="str">
        <f t="shared" si="57"/>
        <v>E</v>
      </c>
      <c r="AF201" s="403">
        <f t="shared" ca="1" si="66"/>
        <v>36.397999999999996</v>
      </c>
      <c r="AG201" s="403">
        <f t="shared" ca="1" si="66"/>
        <v>38.335000000000001</v>
      </c>
      <c r="AH201" s="403">
        <f t="shared" ca="1" si="67"/>
        <v>40.474999999999994</v>
      </c>
      <c r="AI201" s="403">
        <f t="shared" ca="1" si="67"/>
        <v>42.681999999999995</v>
      </c>
      <c r="AJ201" s="403">
        <f t="shared" ca="1" si="67"/>
        <v>44.931999999999995</v>
      </c>
      <c r="AK201" s="403">
        <f t="shared" ca="1" si="67"/>
        <v>47.62</v>
      </c>
      <c r="AL201" s="403">
        <f t="shared" ca="1" si="68"/>
        <v>50.308</v>
      </c>
    </row>
    <row r="202" spans="1:39" ht="15" customHeight="1">
      <c r="A202" s="259" t="s">
        <v>16</v>
      </c>
      <c r="B202" s="259" t="s">
        <v>157</v>
      </c>
      <c r="C202" s="259">
        <v>29</v>
      </c>
      <c r="D202" s="260" t="s">
        <v>158</v>
      </c>
      <c r="E202" s="265">
        <v>368</v>
      </c>
      <c r="F202" s="262">
        <v>8</v>
      </c>
      <c r="G202" s="285">
        <f t="shared" ca="1" si="41"/>
        <v>70186.267087358239</v>
      </c>
      <c r="H202" s="285">
        <f t="shared" ca="1" si="41"/>
        <v>74036.585429033134</v>
      </c>
      <c r="I202" s="285">
        <f t="shared" ca="1" si="41"/>
        <v>77883.65455691758</v>
      </c>
      <c r="J202" s="285">
        <f t="shared" ca="1" si="41"/>
        <v>81961.41786392346</v>
      </c>
      <c r="K202" s="285">
        <f t="shared" ca="1" si="41"/>
        <v>86318.613556907498</v>
      </c>
      <c r="L202" s="285">
        <f t="shared" ca="1" si="41"/>
        <v>91726.828053121266</v>
      </c>
      <c r="M202" s="285">
        <f t="shared" ca="1" si="41"/>
        <v>97135.042549335034</v>
      </c>
      <c r="N202" s="285"/>
      <c r="P202" s="409" t="str">
        <f t="shared" si="42"/>
        <v>08141C</v>
      </c>
      <c r="Q202" s="397" t="s">
        <v>826</v>
      </c>
      <c r="R202" s="409" t="str">
        <f t="shared" si="70"/>
        <v>Police Equipment Specialist</v>
      </c>
      <c r="S202" s="397">
        <f t="shared" si="69"/>
        <v>29</v>
      </c>
      <c r="T202" s="394" cm="1">
        <f t="array" aca="1" ref="T202" ca="1">IF($Q202="Y",VLOOKUP($P202,INDIRECT($Q$3),T$5,0)*INDIRECT($P$2),VLOOKUP($P202,INDIRECT($Q$3),T$5,0))*$Q$4</f>
        <v>70186.267087358239</v>
      </c>
      <c r="U202" s="394" cm="1">
        <f t="array" aca="1" ref="U202" ca="1">IF($Q202="Y",VLOOKUP($P202,INDIRECT($Q$3),U$5,0)*INDIRECT($P$2),VLOOKUP($P202,INDIRECT($Q$3),U$5,0))*$Q$4</f>
        <v>74036.585429033134</v>
      </c>
      <c r="V202" s="394" cm="1">
        <f t="array" aca="1" ref="V202" ca="1">IF($Q202="Y",VLOOKUP($P202,INDIRECT($Q$3),V$5,0)*INDIRECT($P$2),VLOOKUP($P202,INDIRECT($Q$3),V$5,0))*$Q$4</f>
        <v>77883.65455691758</v>
      </c>
      <c r="W202" s="394" cm="1">
        <f t="array" aca="1" ref="W202" ca="1">IF($Q202="Y",VLOOKUP($P202,INDIRECT($Q$3),W$5,0)*INDIRECT($P$2),VLOOKUP($P202,INDIRECT($Q$3),W$5,0))*$Q$4</f>
        <v>81961.41786392346</v>
      </c>
      <c r="X202" s="394" cm="1">
        <f t="array" aca="1" ref="X202" ca="1">IF($Q202="Y",VLOOKUP($P202,INDIRECT($Q$3),X$5,0)*INDIRECT($P$2),VLOOKUP($P202,INDIRECT($Q$3),X$5,0))*$Q$4</f>
        <v>86318.613556907498</v>
      </c>
      <c r="Y202" s="394" cm="1">
        <f t="array" aca="1" ref="Y202" ca="1">IF($Q202="Y",VLOOKUP($P202,INDIRECT($Q$3),Y$5,0)*INDIRECT($P$2),VLOOKUP($P202,INDIRECT($Q$3),Y$5,0))*$Q$4</f>
        <v>91726.828053121266</v>
      </c>
      <c r="Z202" s="394" cm="1">
        <f t="array" aca="1" ref="Z202" ca="1">IF($Q202="Y",VLOOKUP($P202,INDIRECT($Q$3),Z$5,0)*INDIRECT($P$2),VLOOKUP($P202,INDIRECT($Q$3),Z$5,0))*$Q$4</f>
        <v>97135.042549335034</v>
      </c>
      <c r="AA202" s="406" t="str">
        <f t="shared" si="43"/>
        <v>08141C</v>
      </c>
      <c r="AB202" s="406" t="str">
        <f t="shared" si="58"/>
        <v>Y</v>
      </c>
      <c r="AC202" s="412" t="str">
        <f t="shared" si="71"/>
        <v>Police Equipment Specialist</v>
      </c>
      <c r="AD202" s="406">
        <f t="shared" si="39"/>
        <v>29</v>
      </c>
      <c r="AE202" s="398" t="str">
        <f t="shared" si="57"/>
        <v>E</v>
      </c>
      <c r="AF202" s="403">
        <f t="shared" ca="1" si="66"/>
        <v>33.744</v>
      </c>
      <c r="AG202" s="403">
        <f t="shared" ca="1" si="66"/>
        <v>35.594999999999999</v>
      </c>
      <c r="AH202" s="403">
        <f t="shared" ca="1" si="67"/>
        <v>37.445</v>
      </c>
      <c r="AI202" s="403">
        <f t="shared" ca="1" si="67"/>
        <v>39.405000000000001</v>
      </c>
      <c r="AJ202" s="403">
        <f t="shared" ca="1" si="67"/>
        <v>41.5</v>
      </c>
      <c r="AK202" s="403">
        <f t="shared" ca="1" si="67"/>
        <v>44.099999999999994</v>
      </c>
      <c r="AL202" s="403">
        <f t="shared" ca="1" si="68"/>
        <v>46.699999999999996</v>
      </c>
      <c r="AM202" s="169"/>
    </row>
    <row r="203" spans="1:39" ht="15" customHeight="1">
      <c r="A203" s="259" t="s">
        <v>16</v>
      </c>
      <c r="B203" s="259" t="s">
        <v>946</v>
      </c>
      <c r="C203" s="259" t="s">
        <v>96</v>
      </c>
      <c r="D203" s="260" t="s">
        <v>1079</v>
      </c>
      <c r="E203" s="265">
        <v>403</v>
      </c>
      <c r="F203" s="262">
        <v>8</v>
      </c>
      <c r="G203" s="285">
        <f t="shared" ca="1" si="41"/>
        <v>73523.209650143137</v>
      </c>
      <c r="H203" s="285">
        <f t="shared" ca="1" si="41"/>
        <v>77558.733177873291</v>
      </c>
      <c r="I203" s="285">
        <f t="shared" ca="1" si="41"/>
        <v>81591.007491812969</v>
      </c>
      <c r="J203" s="285">
        <f t="shared" ca="1" si="41"/>
        <v>85905.963405521252</v>
      </c>
      <c r="K203" s="285">
        <f t="shared" ca="1" si="41"/>
        <v>90445.115070770058</v>
      </c>
      <c r="L203" s="285">
        <f t="shared" ca="1" si="41"/>
        <v>96062.234710455101</v>
      </c>
      <c r="M203" s="285">
        <f t="shared" ca="1" si="41"/>
        <v>101679.35435014016</v>
      </c>
      <c r="N203" s="285"/>
      <c r="P203" s="409" t="str">
        <f t="shared" si="42"/>
        <v>59470C</v>
      </c>
      <c r="Q203" s="397" t="s">
        <v>826</v>
      </c>
      <c r="R203" s="409" t="str">
        <f t="shared" si="70"/>
        <v>Police Health and Wellness Specialist</v>
      </c>
      <c r="S203" s="397" t="str">
        <f t="shared" si="69"/>
        <v>60M</v>
      </c>
      <c r="T203" s="394" cm="1">
        <f t="array" aca="1" ref="T203" ca="1">IF($Q203="Y",VLOOKUP($P203,INDIRECT($Q$3),T$5,0)*INDIRECT($P$2),VLOOKUP($P203,INDIRECT($Q$3),T$5,0))*$Q$4</f>
        <v>73523.209650143137</v>
      </c>
      <c r="U203" s="394" cm="1">
        <f t="array" aca="1" ref="U203" ca="1">IF($Q203="Y",VLOOKUP($P203,INDIRECT($Q$3),U$5,0)*INDIRECT($P$2),VLOOKUP($P203,INDIRECT($Q$3),U$5,0))*$Q$4</f>
        <v>77558.733177873291</v>
      </c>
      <c r="V203" s="394" cm="1">
        <f t="array" aca="1" ref="V203" ca="1">IF($Q203="Y",VLOOKUP($P203,INDIRECT($Q$3),V$5,0)*INDIRECT($P$2),VLOOKUP($P203,INDIRECT($Q$3),V$5,0))*$Q$4</f>
        <v>81591.007491812969</v>
      </c>
      <c r="W203" s="394" cm="1">
        <f t="array" aca="1" ref="W203" ca="1">IF($Q203="Y",VLOOKUP($P203,INDIRECT($Q$3),W$5,0)*INDIRECT($P$2),VLOOKUP($P203,INDIRECT($Q$3),W$5,0))*$Q$4</f>
        <v>85905.963405521252</v>
      </c>
      <c r="X203" s="394" cm="1">
        <f t="array" aca="1" ref="X203" ca="1">IF($Q203="Y",VLOOKUP($P203,INDIRECT($Q$3),X$5,0)*INDIRECT($P$2),VLOOKUP($P203,INDIRECT($Q$3),X$5,0))*$Q$4</f>
        <v>90445.115070770058</v>
      </c>
      <c r="Y203" s="394" cm="1">
        <f t="array" aca="1" ref="Y203" ca="1">IF($Q203="Y",VLOOKUP($P203,INDIRECT($Q$3),Y$5,0)*INDIRECT($P$2),VLOOKUP($P203,INDIRECT($Q$3),Y$5,0))*$Q$4</f>
        <v>96062.234710455101</v>
      </c>
      <c r="Z203" s="394" cm="1">
        <f t="array" aca="1" ref="Z203" ca="1">IF($Q203="Y",VLOOKUP($P203,INDIRECT($Q$3),Z$5,0)*INDIRECT($P$2),VLOOKUP($P203,INDIRECT($Q$3),Z$5,0))*$Q$4</f>
        <v>101679.35435014016</v>
      </c>
      <c r="AA203" s="406" t="str">
        <f t="shared" si="43"/>
        <v>59470C</v>
      </c>
      <c r="AB203" s="406" t="str">
        <f t="shared" si="58"/>
        <v>Y</v>
      </c>
      <c r="AC203" s="412" t="str">
        <f t="shared" si="71"/>
        <v>Police Health and Wellness Specialist</v>
      </c>
      <c r="AD203" s="406" t="str">
        <f t="shared" si="39"/>
        <v>60M</v>
      </c>
      <c r="AE203" s="398" t="str">
        <f t="shared" si="57"/>
        <v>E</v>
      </c>
      <c r="AF203" s="403">
        <f t="shared" ca="1" si="66"/>
        <v>35.347999999999999</v>
      </c>
      <c r="AG203" s="403">
        <f t="shared" ca="1" si="66"/>
        <v>37.287999999999997</v>
      </c>
      <c r="AH203" s="403">
        <f t="shared" ca="1" si="67"/>
        <v>39.226999999999997</v>
      </c>
      <c r="AI203" s="403">
        <f t="shared" ca="1" si="67"/>
        <v>41.300999999999995</v>
      </c>
      <c r="AJ203" s="403">
        <f t="shared" ca="1" si="67"/>
        <v>43.483999999999995</v>
      </c>
      <c r="AK203" s="403">
        <f t="shared" ca="1" si="67"/>
        <v>46.183999999999997</v>
      </c>
      <c r="AL203" s="403">
        <f t="shared" ca="1" si="68"/>
        <v>48.884999999999998</v>
      </c>
    </row>
    <row r="204" spans="1:39" ht="15" customHeight="1">
      <c r="A204" s="259" t="s">
        <v>16</v>
      </c>
      <c r="B204" s="259" t="s">
        <v>444</v>
      </c>
      <c r="C204" s="259">
        <v>51</v>
      </c>
      <c r="D204" s="273" t="s">
        <v>1086</v>
      </c>
      <c r="E204" s="265">
        <v>455</v>
      </c>
      <c r="F204" s="265">
        <v>10</v>
      </c>
      <c r="G204" s="285">
        <f t="shared" ca="1" si="41"/>
        <v>85762.997998741732</v>
      </c>
      <c r="H204" s="285">
        <f t="shared" ca="1" si="41"/>
        <v>90074.704698659552</v>
      </c>
      <c r="I204" s="285">
        <f t="shared" ca="1" si="41"/>
        <v>94942.45852</v>
      </c>
      <c r="J204" s="285">
        <f t="shared" ca="1" si="41"/>
        <v>99812.598428617086</v>
      </c>
      <c r="K204" s="285">
        <f t="shared" ca="1" si="41"/>
        <v>104910.61486582208</v>
      </c>
      <c r="L204" s="285">
        <f t="shared" ca="1" si="41"/>
        <v>111295.0748</v>
      </c>
      <c r="M204" s="285">
        <f t="shared" ca="1" si="41"/>
        <v>117677.73235787662</v>
      </c>
      <c r="N204" s="285"/>
      <c r="P204" s="409" t="str">
        <f t="shared" si="42"/>
        <v>07162C</v>
      </c>
      <c r="Q204" s="397" t="s">
        <v>826</v>
      </c>
      <c r="R204" s="409" t="str">
        <f t="shared" si="70"/>
        <v>Police Public Information Specialist</v>
      </c>
      <c r="S204" s="397">
        <f t="shared" si="69"/>
        <v>51</v>
      </c>
      <c r="T204" s="394" cm="1">
        <f t="array" aca="1" ref="T204" ca="1">IF($Q204="Y",VLOOKUP($P204,INDIRECT($Q$3),T$5,0)*INDIRECT($P$2),VLOOKUP($P204,INDIRECT($Q$3),T$5,0))*$Q$4</f>
        <v>85762.997998741732</v>
      </c>
      <c r="U204" s="394" cm="1">
        <f t="array" aca="1" ref="U204" ca="1">IF($Q204="Y",VLOOKUP($P204,INDIRECT($Q$3),U$5,0)*INDIRECT($P$2),VLOOKUP($P204,INDIRECT($Q$3),U$5,0))*$Q$4</f>
        <v>90074.704698659552</v>
      </c>
      <c r="V204" s="394" cm="1">
        <f t="array" aca="1" ref="V204" ca="1">IF($Q204="Y",VLOOKUP($P204,INDIRECT($Q$3),V$5,0)*INDIRECT($P$2),VLOOKUP($P204,INDIRECT($Q$3),V$5,0))*$Q$4</f>
        <v>94942.45852</v>
      </c>
      <c r="W204" s="394" cm="1">
        <f t="array" aca="1" ref="W204" ca="1">IF($Q204="Y",VLOOKUP($P204,INDIRECT($Q$3),W$5,0)*INDIRECT($P$2),VLOOKUP($P204,INDIRECT($Q$3),W$5,0))*$Q$4</f>
        <v>99812.598428617086</v>
      </c>
      <c r="X204" s="394" cm="1">
        <f t="array" aca="1" ref="X204" ca="1">IF($Q204="Y",VLOOKUP($P204,INDIRECT($Q$3),X$5,0)*INDIRECT($P$2),VLOOKUP($P204,INDIRECT($Q$3),X$5,0))*$Q$4</f>
        <v>104910.61486582208</v>
      </c>
      <c r="Y204" s="394" cm="1">
        <f t="array" aca="1" ref="Y204" ca="1">IF($Q204="Y",VLOOKUP($P204,INDIRECT($Q$3),Y$5,0)*INDIRECT($P$2),VLOOKUP($P204,INDIRECT($Q$3),Y$5,0))*$Q$4</f>
        <v>111295.0748</v>
      </c>
      <c r="Z204" s="394" cm="1">
        <f t="array" aca="1" ref="Z204" ca="1">IF($Q204="Y",VLOOKUP($P204,INDIRECT($Q$3),Z$5,0)*INDIRECT($P$2),VLOOKUP($P204,INDIRECT($Q$3),Z$5,0))*$Q$4</f>
        <v>117677.73235787662</v>
      </c>
      <c r="AA204" s="406" t="str">
        <f t="shared" si="43"/>
        <v>07162C</v>
      </c>
      <c r="AB204" s="406" t="str">
        <f t="shared" si="58"/>
        <v>Y</v>
      </c>
      <c r="AC204" s="412" t="str">
        <f t="shared" si="71"/>
        <v>Police Public Information Specialist</v>
      </c>
      <c r="AD204" s="406">
        <f t="shared" si="39"/>
        <v>51</v>
      </c>
      <c r="AE204" s="398" t="str">
        <f t="shared" si="57"/>
        <v>E</v>
      </c>
      <c r="AF204" s="403">
        <f t="shared" ca="1" si="66"/>
        <v>41.232999999999997</v>
      </c>
      <c r="AG204" s="403">
        <f t="shared" ca="1" si="66"/>
        <v>43.305999999999997</v>
      </c>
      <c r="AH204" s="403">
        <f t="shared" ca="1" si="67"/>
        <v>45.646000000000001</v>
      </c>
      <c r="AI204" s="403">
        <f t="shared" ca="1" si="67"/>
        <v>47.986999999999995</v>
      </c>
      <c r="AJ204" s="403">
        <f t="shared" ca="1" si="67"/>
        <v>50.437999999999995</v>
      </c>
      <c r="AK204" s="403">
        <f t="shared" ca="1" si="67"/>
        <v>53.507999999999996</v>
      </c>
      <c r="AL204" s="403">
        <f t="shared" ca="1" si="68"/>
        <v>56.576000000000001</v>
      </c>
    </row>
    <row r="205" spans="1:39" ht="15" customHeight="1">
      <c r="A205" s="259" t="s">
        <v>16</v>
      </c>
      <c r="B205" s="262" t="s">
        <v>505</v>
      </c>
      <c r="C205" s="259">
        <v>35</v>
      </c>
      <c r="D205" s="266" t="s">
        <v>1084</v>
      </c>
      <c r="E205" s="265">
        <v>400</v>
      </c>
      <c r="F205" s="262">
        <v>8</v>
      </c>
      <c r="G205" s="285">
        <f t="shared" ca="1" si="41"/>
        <v>70186.267087358239</v>
      </c>
      <c r="H205" s="285">
        <f t="shared" ca="1" si="41"/>
        <v>74036.585429033134</v>
      </c>
      <c r="I205" s="285">
        <f t="shared" ca="1" si="41"/>
        <v>77883.65455691758</v>
      </c>
      <c r="J205" s="285">
        <f t="shared" ca="1" si="41"/>
        <v>81961.41786392346</v>
      </c>
      <c r="K205" s="285">
        <f t="shared" ca="1" si="41"/>
        <v>86318.613556907498</v>
      </c>
      <c r="L205" s="285">
        <f t="shared" ca="1" si="41"/>
        <v>92269.962590909112</v>
      </c>
      <c r="M205" s="285">
        <f t="shared" ca="1" si="41"/>
        <v>98221.31162491077</v>
      </c>
      <c r="N205" s="285"/>
      <c r="P205" s="409" t="str">
        <f t="shared" si="42"/>
        <v>05365C</v>
      </c>
      <c r="Q205" s="397" t="s">
        <v>826</v>
      </c>
      <c r="R205" s="409" t="str">
        <f t="shared" si="70"/>
        <v>Police/Fire Health and Safety Coordinator</v>
      </c>
      <c r="S205" s="397">
        <f t="shared" si="69"/>
        <v>35</v>
      </c>
      <c r="T205" s="394" cm="1">
        <f t="array" aca="1" ref="T205" ca="1">IF($Q205="Y",VLOOKUP($P205,INDIRECT($Q$3),T$5,0)*INDIRECT($P$2),VLOOKUP($P205,INDIRECT($Q$3),T$5,0))*$Q$4</f>
        <v>70186.267087358239</v>
      </c>
      <c r="U205" s="394" cm="1">
        <f t="array" aca="1" ref="U205" ca="1">IF($Q205="Y",VLOOKUP($P205,INDIRECT($Q$3),U$5,0)*INDIRECT($P$2),VLOOKUP($P205,INDIRECT($Q$3),U$5,0))*$Q$4</f>
        <v>74036.585429033134</v>
      </c>
      <c r="V205" s="394" cm="1">
        <f t="array" aca="1" ref="V205" ca="1">IF($Q205="Y",VLOOKUP($P205,INDIRECT($Q$3),V$5,0)*INDIRECT($P$2),VLOOKUP($P205,INDIRECT($Q$3),V$5,0))*$Q$4</f>
        <v>77883.65455691758</v>
      </c>
      <c r="W205" s="394" cm="1">
        <f t="array" aca="1" ref="W205" ca="1">IF($Q205="Y",VLOOKUP($P205,INDIRECT($Q$3),W$5,0)*INDIRECT($P$2),VLOOKUP($P205,INDIRECT($Q$3),W$5,0))*$Q$4</f>
        <v>81961.41786392346</v>
      </c>
      <c r="X205" s="394" cm="1">
        <f t="array" aca="1" ref="X205" ca="1">IF($Q205="Y",VLOOKUP($P205,INDIRECT($Q$3),X$5,0)*INDIRECT($P$2),VLOOKUP($P205,INDIRECT($Q$3),X$5,0))*$Q$4</f>
        <v>86318.613556907498</v>
      </c>
      <c r="Y205" s="394" cm="1">
        <f t="array" aca="1" ref="Y205" ca="1">IF($Q205="Y",VLOOKUP($P205,INDIRECT($Q$3),Y$5,0)*INDIRECT($P$2),VLOOKUP($P205,INDIRECT($Q$3),Y$5,0))*$Q$4</f>
        <v>92269.962590909112</v>
      </c>
      <c r="Z205" s="394" cm="1">
        <f t="array" aca="1" ref="Z205" ca="1">IF($Q205="Y",VLOOKUP($P205,INDIRECT($Q$3),Z$5,0)*INDIRECT($P$2),VLOOKUP($P205,INDIRECT($Q$3),Z$5,0))*$Q$4</f>
        <v>98221.31162491077</v>
      </c>
      <c r="AA205" s="406" t="str">
        <f t="shared" si="43"/>
        <v>05365C</v>
      </c>
      <c r="AB205" s="406" t="str">
        <f t="shared" si="58"/>
        <v>Y</v>
      </c>
      <c r="AC205" s="412" t="str">
        <f t="shared" si="71"/>
        <v>Police/Fire Health and Safety Coordinator</v>
      </c>
      <c r="AD205" s="406">
        <f t="shared" ref="AD205:AD270" si="72">C205</f>
        <v>35</v>
      </c>
      <c r="AE205" s="398" t="str">
        <f t="shared" si="57"/>
        <v>E</v>
      </c>
      <c r="AF205" s="403">
        <f t="shared" ca="1" si="66"/>
        <v>33.744</v>
      </c>
      <c r="AG205" s="403">
        <f t="shared" ca="1" si="66"/>
        <v>35.594999999999999</v>
      </c>
      <c r="AH205" s="403">
        <f t="shared" ca="1" si="67"/>
        <v>37.445</v>
      </c>
      <c r="AI205" s="403">
        <f t="shared" ca="1" si="67"/>
        <v>39.405000000000001</v>
      </c>
      <c r="AJ205" s="403">
        <f t="shared" ca="1" si="67"/>
        <v>41.5</v>
      </c>
      <c r="AK205" s="403">
        <f t="shared" ca="1" si="67"/>
        <v>44.360999999999997</v>
      </c>
      <c r="AL205" s="403">
        <f t="shared" ca="1" si="68"/>
        <v>47.221999999999994</v>
      </c>
    </row>
    <row r="206" spans="1:39" ht="15" customHeight="1">
      <c r="A206" s="259" t="s">
        <v>16</v>
      </c>
      <c r="B206" s="259" t="s">
        <v>773</v>
      </c>
      <c r="C206" s="259" t="s">
        <v>772</v>
      </c>
      <c r="D206" s="260" t="s">
        <v>771</v>
      </c>
      <c r="E206" s="265">
        <v>545</v>
      </c>
      <c r="F206" s="262">
        <v>12</v>
      </c>
      <c r="G206" s="285">
        <f t="shared" ca="1" si="41"/>
        <v>101911.91159348151</v>
      </c>
      <c r="H206" s="285">
        <f t="shared" ca="1" si="41"/>
        <v>107275.69562710171</v>
      </c>
      <c r="I206" s="285">
        <f t="shared" ca="1" si="41"/>
        <v>112921.78447708869</v>
      </c>
      <c r="J206" s="285">
        <f t="shared" ca="1" si="41"/>
        <v>118865.03688198933</v>
      </c>
      <c r="K206" s="285">
        <f t="shared" ca="1" si="41"/>
        <v>125121.09171708876</v>
      </c>
      <c r="L206" s="285">
        <f t="shared" ca="1" si="41"/>
        <v>131706.41161227904</v>
      </c>
      <c r="M206" s="285">
        <f t="shared" ca="1" si="41"/>
        <v>138638.32781615297</v>
      </c>
      <c r="N206" s="285"/>
      <c r="P206" s="409" t="str">
        <f t="shared" si="42"/>
        <v>53020C</v>
      </c>
      <c r="Q206" s="397" t="s">
        <v>826</v>
      </c>
      <c r="R206" s="409" t="str">
        <f t="shared" si="70"/>
        <v>Principal Applications Analyst</v>
      </c>
      <c r="S206" s="397" t="str">
        <f t="shared" si="69"/>
        <v>104</v>
      </c>
      <c r="T206" s="394" cm="1">
        <f t="array" aca="1" ref="T206" ca="1">IF($Q206="Y",VLOOKUP($P206,INDIRECT($Q$3),T$5,0)*INDIRECT($P$2),VLOOKUP($P206,INDIRECT($Q$3),T$5,0))*$Q$4</f>
        <v>101911.91159348151</v>
      </c>
      <c r="U206" s="394" cm="1">
        <f t="array" aca="1" ref="U206" ca="1">IF($Q206="Y",VLOOKUP($P206,INDIRECT($Q$3),U$5,0)*INDIRECT($P$2),VLOOKUP($P206,INDIRECT($Q$3),U$5,0))*$Q$4</f>
        <v>107275.69562710171</v>
      </c>
      <c r="V206" s="394" cm="1">
        <f t="array" aca="1" ref="V206" ca="1">IF($Q206="Y",VLOOKUP($P206,INDIRECT($Q$3),V$5,0)*INDIRECT($P$2),VLOOKUP($P206,INDIRECT($Q$3),V$5,0))*$Q$4</f>
        <v>112921.78447708869</v>
      </c>
      <c r="W206" s="394" cm="1">
        <f t="array" aca="1" ref="W206" ca="1">IF($Q206="Y",VLOOKUP($P206,INDIRECT($Q$3),W$5,0)*INDIRECT($P$2),VLOOKUP($P206,INDIRECT($Q$3),W$5,0))*$Q$4</f>
        <v>118865.03688198933</v>
      </c>
      <c r="X206" s="394" cm="1">
        <f t="array" aca="1" ref="X206" ca="1">IF($Q206="Y",VLOOKUP($P206,INDIRECT($Q$3),X$5,0)*INDIRECT($P$2),VLOOKUP($P206,INDIRECT($Q$3),X$5,0))*$Q$4</f>
        <v>125121.09171708876</v>
      </c>
      <c r="Y206" s="394" cm="1">
        <f t="array" aca="1" ref="Y206" ca="1">IF($Q206="Y",VLOOKUP($P206,INDIRECT($Q$3),Y$5,0)*INDIRECT($P$2),VLOOKUP($P206,INDIRECT($Q$3),Y$5,0))*$Q$4</f>
        <v>131706.41161227904</v>
      </c>
      <c r="Z206" s="394" cm="1">
        <f t="array" aca="1" ref="Z206" ca="1">IF($Q206="Y",VLOOKUP($P206,INDIRECT($Q$3),Z$5,0)*INDIRECT($P$2),VLOOKUP($P206,INDIRECT($Q$3),Z$5,0))*$Q$4</f>
        <v>138638.32781615297</v>
      </c>
      <c r="AA206" s="406" t="str">
        <f t="shared" si="43"/>
        <v>53020C</v>
      </c>
      <c r="AB206" s="406" t="str">
        <f t="shared" si="58"/>
        <v>Y</v>
      </c>
      <c r="AC206" s="412" t="str">
        <f t="shared" si="71"/>
        <v>Principal Applications Analyst</v>
      </c>
      <c r="AD206" s="406" t="str">
        <f t="shared" si="72"/>
        <v>104</v>
      </c>
      <c r="AE206" s="398" t="str">
        <f t="shared" si="57"/>
        <v>E</v>
      </c>
      <c r="AF206" s="403">
        <f t="shared" ca="1" si="66"/>
        <v>48.997</v>
      </c>
      <c r="AG206" s="403">
        <f t="shared" ca="1" si="66"/>
        <v>51.574999999999996</v>
      </c>
      <c r="AH206" s="403">
        <f t="shared" ca="1" si="67"/>
        <v>54.29</v>
      </c>
      <c r="AI206" s="403">
        <f t="shared" ca="1" si="67"/>
        <v>57.146999999999998</v>
      </c>
      <c r="AJ206" s="403">
        <f t="shared" ca="1" si="67"/>
        <v>60.155000000000001</v>
      </c>
      <c r="AK206" s="403">
        <f t="shared" ca="1" si="67"/>
        <v>63.320999999999998</v>
      </c>
      <c r="AL206" s="403">
        <f t="shared" ca="1" si="68"/>
        <v>66.654000000000011</v>
      </c>
    </row>
    <row r="207" spans="1:39" ht="15" customHeight="1">
      <c r="A207" s="259" t="s">
        <v>16</v>
      </c>
      <c r="B207" s="259" t="s">
        <v>375</v>
      </c>
      <c r="C207" s="259" t="s">
        <v>950</v>
      </c>
      <c r="D207" s="260" t="s">
        <v>376</v>
      </c>
      <c r="E207" s="265">
        <v>476</v>
      </c>
      <c r="F207" s="262">
        <v>10</v>
      </c>
      <c r="G207" s="285">
        <f t="shared" ca="1" si="41"/>
        <v>112941.65809426497</v>
      </c>
      <c r="H207" s="285">
        <f t="shared" ca="1" si="41"/>
        <v>116192.50313545871</v>
      </c>
      <c r="I207" s="285">
        <f t="shared" ca="1" si="41"/>
        <v>118629.76770644996</v>
      </c>
      <c r="J207" s="285">
        <f t="shared" ca="1" si="41"/>
        <v>123504.29684843247</v>
      </c>
      <c r="K207" s="285">
        <f t="shared" ca="1" si="41"/>
        <v>127567.56341328996</v>
      </c>
      <c r="L207" s="285">
        <f t="shared" ca="1" si="41"/>
        <v>131629.67103160871</v>
      </c>
      <c r="M207" s="285">
        <f t="shared" ca="1" si="41"/>
        <v>135692.93759646619</v>
      </c>
      <c r="N207" s="285"/>
      <c r="P207" s="409" t="str">
        <f t="shared" si="42"/>
        <v>08282C</v>
      </c>
      <c r="Q207" s="397" t="s">
        <v>826</v>
      </c>
      <c r="R207" s="409" t="str">
        <f t="shared" si="70"/>
        <v>Principal Appraiser</v>
      </c>
      <c r="S207" s="397" t="str">
        <f t="shared" si="69"/>
        <v>114</v>
      </c>
      <c r="T207" s="394" cm="1">
        <f t="array" aca="1" ref="T207" ca="1">IF($Q207="Y",VLOOKUP($P207,INDIRECT($Q$3),T$5,0)*INDIRECT($P$2),VLOOKUP($P207,INDIRECT($Q$3),T$5,0))*$Q$4</f>
        <v>112941.65809426497</v>
      </c>
      <c r="U207" s="394" cm="1">
        <f t="array" aca="1" ref="U207" ca="1">IF($Q207="Y",VLOOKUP($P207,INDIRECT($Q$3),U$5,0)*INDIRECT($P$2),VLOOKUP($P207,INDIRECT($Q$3),U$5,0))*$Q$4</f>
        <v>116192.50313545871</v>
      </c>
      <c r="V207" s="394" cm="1">
        <f t="array" aca="1" ref="V207" ca="1">IF($Q207="Y",VLOOKUP($P207,INDIRECT($Q$3),V$5,0)*INDIRECT($P$2),VLOOKUP($P207,INDIRECT($Q$3),V$5,0))*$Q$4</f>
        <v>118629.76770644996</v>
      </c>
      <c r="W207" s="394" cm="1">
        <f t="array" aca="1" ref="W207" ca="1">IF($Q207="Y",VLOOKUP($P207,INDIRECT($Q$3),W$5,0)*INDIRECT($P$2),VLOOKUP($P207,INDIRECT($Q$3),W$5,0))*$Q$4</f>
        <v>123504.29684843247</v>
      </c>
      <c r="X207" s="394" cm="1">
        <f t="array" aca="1" ref="X207" ca="1">IF($Q207="Y",VLOOKUP($P207,INDIRECT($Q$3),X$5,0)*INDIRECT($P$2),VLOOKUP($P207,INDIRECT($Q$3),X$5,0))*$Q$4</f>
        <v>127567.56341328996</v>
      </c>
      <c r="Y207" s="394" cm="1">
        <f t="array" aca="1" ref="Y207" ca="1">IF($Q207="Y",VLOOKUP($P207,INDIRECT($Q$3),Y$5,0)*INDIRECT($P$2),VLOOKUP($P207,INDIRECT($Q$3),Y$5,0))*$Q$4</f>
        <v>131629.67103160871</v>
      </c>
      <c r="Z207" s="394" cm="1">
        <f t="array" aca="1" ref="Z207" ca="1">IF($Q207="Y",VLOOKUP($P207,INDIRECT($Q$3),Z$5,0)*INDIRECT($P$2),VLOOKUP($P207,INDIRECT($Q$3),Z$5,0))*$Q$4</f>
        <v>135692.93759646619</v>
      </c>
      <c r="AA207" s="406" t="str">
        <f t="shared" si="43"/>
        <v>08282C</v>
      </c>
      <c r="AB207" s="406" t="str">
        <f t="shared" si="58"/>
        <v>Y</v>
      </c>
      <c r="AC207" s="412" t="str">
        <f t="shared" si="71"/>
        <v>Principal Appraiser</v>
      </c>
      <c r="AD207" s="406" t="str">
        <f t="shared" si="72"/>
        <v>114</v>
      </c>
      <c r="AE207" s="398" t="str">
        <f t="shared" si="57"/>
        <v>E</v>
      </c>
      <c r="AF207" s="403">
        <f t="shared" ref="AF207:AK238" ca="1" si="73">IF($AE207="N",ROUND(T207,3),IF($AE207="E",ROUNDUP(T207/2080,3),"check"))</f>
        <v>54.298999999999999</v>
      </c>
      <c r="AG207" s="403">
        <f t="shared" ca="1" si="73"/>
        <v>55.861999999999995</v>
      </c>
      <c r="AH207" s="403">
        <f t="shared" ca="1" si="73"/>
        <v>57.033999999999999</v>
      </c>
      <c r="AI207" s="403">
        <f t="shared" ca="1" si="73"/>
        <v>59.378</v>
      </c>
      <c r="AJ207" s="403">
        <f t="shared" ca="1" si="73"/>
        <v>61.330999999999996</v>
      </c>
      <c r="AK207" s="403">
        <f t="shared" ca="1" si="73"/>
        <v>63.283999999999999</v>
      </c>
      <c r="AL207" s="403">
        <f t="shared" ca="1" si="68"/>
        <v>65.237000000000009</v>
      </c>
    </row>
    <row r="208" spans="1:39" ht="15" customHeight="1">
      <c r="A208" s="259" t="s">
        <v>16</v>
      </c>
      <c r="B208" s="259" t="s">
        <v>593</v>
      </c>
      <c r="C208" s="259">
        <v>65</v>
      </c>
      <c r="D208" s="260" t="s">
        <v>599</v>
      </c>
      <c r="E208" s="265">
        <v>508</v>
      </c>
      <c r="F208" s="262">
        <v>11</v>
      </c>
      <c r="G208" s="285">
        <f t="shared" ca="1" si="41"/>
        <v>91744.800586947196</v>
      </c>
      <c r="H208" s="285">
        <f t="shared" ca="1" si="41"/>
        <v>96566.633851964565</v>
      </c>
      <c r="I208" s="285">
        <f t="shared" ca="1" si="41"/>
        <v>101619.16129610337</v>
      </c>
      <c r="J208" s="285">
        <f t="shared" ca="1" si="41"/>
        <v>106993.36090549603</v>
      </c>
      <c r="K208" s="285">
        <f t="shared" ca="1" si="41"/>
        <v>112604.75312159095</v>
      </c>
      <c r="L208" s="285">
        <f t="shared" ca="1" si="41"/>
        <v>119437.30853676792</v>
      </c>
      <c r="M208" s="285">
        <f t="shared" ca="1" si="41"/>
        <v>126269.86395194475</v>
      </c>
      <c r="N208" s="285"/>
      <c r="P208" s="409" t="str">
        <f t="shared" si="42"/>
        <v>52922C</v>
      </c>
      <c r="Q208" s="397" t="s">
        <v>826</v>
      </c>
      <c r="R208" s="409" t="str">
        <f t="shared" si="70"/>
        <v>Principal Business Analyst</v>
      </c>
      <c r="S208" s="397">
        <f t="shared" si="69"/>
        <v>65</v>
      </c>
      <c r="T208" s="394" cm="1">
        <f t="array" aca="1" ref="T208" ca="1">IF($Q208="Y",VLOOKUP($P208,INDIRECT($Q$3),T$5,0)*INDIRECT($P$2),VLOOKUP($P208,INDIRECT($Q$3),T$5,0))*$Q$4</f>
        <v>91744.800586947196</v>
      </c>
      <c r="U208" s="394" cm="1">
        <f t="array" aca="1" ref="U208" ca="1">IF($Q208="Y",VLOOKUP($P208,INDIRECT($Q$3),U$5,0)*INDIRECT($P$2),VLOOKUP($P208,INDIRECT($Q$3),U$5,0))*$Q$4</f>
        <v>96566.633851964565</v>
      </c>
      <c r="V208" s="394" cm="1">
        <f t="array" aca="1" ref="V208" ca="1">IF($Q208="Y",VLOOKUP($P208,INDIRECT($Q$3),V$5,0)*INDIRECT($P$2),VLOOKUP($P208,INDIRECT($Q$3),V$5,0))*$Q$4</f>
        <v>101619.16129610337</v>
      </c>
      <c r="W208" s="394" cm="1">
        <f t="array" aca="1" ref="W208" ca="1">IF($Q208="Y",VLOOKUP($P208,INDIRECT($Q$3),W$5,0)*INDIRECT($P$2),VLOOKUP($P208,INDIRECT($Q$3),W$5,0))*$Q$4</f>
        <v>106993.36090549603</v>
      </c>
      <c r="X208" s="394" cm="1">
        <f t="array" aca="1" ref="X208" ca="1">IF($Q208="Y",VLOOKUP($P208,INDIRECT($Q$3),X$5,0)*INDIRECT($P$2),VLOOKUP($P208,INDIRECT($Q$3),X$5,0))*$Q$4</f>
        <v>112604.75312159095</v>
      </c>
      <c r="Y208" s="394" cm="1">
        <f t="array" aca="1" ref="Y208" ca="1">IF($Q208="Y",VLOOKUP($P208,INDIRECT($Q$3),Y$5,0)*INDIRECT($P$2),VLOOKUP($P208,INDIRECT($Q$3),Y$5,0))*$Q$4</f>
        <v>119437.30853676792</v>
      </c>
      <c r="Z208" s="394" cm="1">
        <f t="array" aca="1" ref="Z208" ca="1">IF($Q208="Y",VLOOKUP($P208,INDIRECT($Q$3),Z$5,0)*INDIRECT($P$2),VLOOKUP($P208,INDIRECT($Q$3),Z$5,0))*$Q$4</f>
        <v>126269.86395194475</v>
      </c>
      <c r="AA208" s="406" t="str">
        <f t="shared" si="43"/>
        <v>52922C</v>
      </c>
      <c r="AB208" s="406" t="str">
        <f t="shared" si="58"/>
        <v>Y</v>
      </c>
      <c r="AC208" s="412" t="str">
        <f t="shared" si="71"/>
        <v>Principal Business Analyst</v>
      </c>
      <c r="AD208" s="406">
        <f t="shared" si="72"/>
        <v>65</v>
      </c>
      <c r="AE208" s="398" t="str">
        <f t="shared" si="57"/>
        <v>E</v>
      </c>
      <c r="AF208" s="403">
        <f t="shared" ca="1" si="73"/>
        <v>44.108999999999995</v>
      </c>
      <c r="AG208" s="403">
        <f t="shared" ca="1" si="73"/>
        <v>46.427</v>
      </c>
      <c r="AH208" s="403">
        <f t="shared" ca="1" si="73"/>
        <v>48.855999999999995</v>
      </c>
      <c r="AI208" s="403">
        <f t="shared" ca="1" si="73"/>
        <v>51.44</v>
      </c>
      <c r="AJ208" s="403">
        <f t="shared" ca="1" si="73"/>
        <v>54.137</v>
      </c>
      <c r="AK208" s="403">
        <f t="shared" ca="1" si="73"/>
        <v>57.421999999999997</v>
      </c>
      <c r="AL208" s="403">
        <f t="shared" ca="1" si="68"/>
        <v>60.707000000000001</v>
      </c>
    </row>
    <row r="209" spans="1:38" ht="15" customHeight="1">
      <c r="A209" s="259" t="s">
        <v>16</v>
      </c>
      <c r="B209" s="259" t="s">
        <v>159</v>
      </c>
      <c r="C209" s="259">
        <v>65</v>
      </c>
      <c r="D209" s="260" t="s">
        <v>160</v>
      </c>
      <c r="E209" s="265">
        <v>500</v>
      </c>
      <c r="F209" s="262">
        <v>11</v>
      </c>
      <c r="G209" s="285">
        <f t="shared" ca="1" si="41"/>
        <v>91744.800586947196</v>
      </c>
      <c r="H209" s="285">
        <f t="shared" ca="1" si="41"/>
        <v>96566.633851964565</v>
      </c>
      <c r="I209" s="285">
        <f t="shared" ca="1" si="41"/>
        <v>101619.16129610337</v>
      </c>
      <c r="J209" s="285">
        <f t="shared" ca="1" si="41"/>
        <v>106993.36090549603</v>
      </c>
      <c r="K209" s="285">
        <f t="shared" ca="1" si="41"/>
        <v>112604.75312159095</v>
      </c>
      <c r="L209" s="285">
        <f t="shared" ca="1" si="41"/>
        <v>119437.30853676792</v>
      </c>
      <c r="M209" s="285">
        <f t="shared" ca="1" si="41"/>
        <v>126269.86395194475</v>
      </c>
      <c r="N209" s="285"/>
      <c r="P209" s="409" t="str">
        <f t="shared" si="42"/>
        <v>08285C</v>
      </c>
      <c r="Q209" s="397" t="s">
        <v>826</v>
      </c>
      <c r="R209" s="409" t="str">
        <f t="shared" si="70"/>
        <v>Principal City Planner</v>
      </c>
      <c r="S209" s="397">
        <f t="shared" si="69"/>
        <v>65</v>
      </c>
      <c r="T209" s="394" cm="1">
        <f t="array" aca="1" ref="T209" ca="1">IF($Q209="Y",VLOOKUP($P209,INDIRECT($Q$3),T$5,0)*INDIRECT($P$2),VLOOKUP($P209,INDIRECT($Q$3),T$5,0))*$Q$4</f>
        <v>91744.800586947196</v>
      </c>
      <c r="U209" s="394" cm="1">
        <f t="array" aca="1" ref="U209" ca="1">IF($Q209="Y",VLOOKUP($P209,INDIRECT($Q$3),U$5,0)*INDIRECT($P$2),VLOOKUP($P209,INDIRECT($Q$3),U$5,0))*$Q$4</f>
        <v>96566.633851964565</v>
      </c>
      <c r="V209" s="394" cm="1">
        <f t="array" aca="1" ref="V209" ca="1">IF($Q209="Y",VLOOKUP($P209,INDIRECT($Q$3),V$5,0)*INDIRECT($P$2),VLOOKUP($P209,INDIRECT($Q$3),V$5,0))*$Q$4</f>
        <v>101619.16129610337</v>
      </c>
      <c r="W209" s="394" cm="1">
        <f t="array" aca="1" ref="W209" ca="1">IF($Q209="Y",VLOOKUP($P209,INDIRECT($Q$3),W$5,0)*INDIRECT($P$2),VLOOKUP($P209,INDIRECT($Q$3),W$5,0))*$Q$4</f>
        <v>106993.36090549603</v>
      </c>
      <c r="X209" s="394" cm="1">
        <f t="array" aca="1" ref="X209" ca="1">IF($Q209="Y",VLOOKUP($P209,INDIRECT($Q$3),X$5,0)*INDIRECT($P$2),VLOOKUP($P209,INDIRECT($Q$3),X$5,0))*$Q$4</f>
        <v>112604.75312159095</v>
      </c>
      <c r="Y209" s="394" cm="1">
        <f t="array" aca="1" ref="Y209" ca="1">IF($Q209="Y",VLOOKUP($P209,INDIRECT($Q$3),Y$5,0)*INDIRECT($P$2),VLOOKUP($P209,INDIRECT($Q$3),Y$5,0))*$Q$4</f>
        <v>119437.30853676792</v>
      </c>
      <c r="Z209" s="394" cm="1">
        <f t="array" aca="1" ref="Z209" ca="1">IF($Q209="Y",VLOOKUP($P209,INDIRECT($Q$3),Z$5,0)*INDIRECT($P$2),VLOOKUP($P209,INDIRECT($Q$3),Z$5,0))*$Q$4</f>
        <v>126269.86395194475</v>
      </c>
      <c r="AA209" s="406" t="str">
        <f t="shared" si="43"/>
        <v>08285C</v>
      </c>
      <c r="AB209" s="406" t="str">
        <f t="shared" si="58"/>
        <v>Y</v>
      </c>
      <c r="AC209" s="412" t="str">
        <f t="shared" si="71"/>
        <v>Principal City Planner</v>
      </c>
      <c r="AD209" s="406">
        <f t="shared" si="72"/>
        <v>65</v>
      </c>
      <c r="AE209" s="398" t="str">
        <f t="shared" si="57"/>
        <v>E</v>
      </c>
      <c r="AF209" s="403">
        <f t="shared" ca="1" si="73"/>
        <v>44.108999999999995</v>
      </c>
      <c r="AG209" s="403">
        <f t="shared" ca="1" si="73"/>
        <v>46.427</v>
      </c>
      <c r="AH209" s="403">
        <f t="shared" ca="1" si="73"/>
        <v>48.855999999999995</v>
      </c>
      <c r="AI209" s="403">
        <f t="shared" ca="1" si="73"/>
        <v>51.44</v>
      </c>
      <c r="AJ209" s="403">
        <f t="shared" ca="1" si="73"/>
        <v>54.137</v>
      </c>
      <c r="AK209" s="403">
        <f t="shared" ca="1" si="73"/>
        <v>57.421999999999997</v>
      </c>
      <c r="AL209" s="403">
        <f t="shared" ca="1" si="68"/>
        <v>60.707000000000001</v>
      </c>
    </row>
    <row r="210" spans="1:38" ht="15" customHeight="1">
      <c r="A210" s="259" t="s">
        <v>16</v>
      </c>
      <c r="B210" s="259" t="s">
        <v>595</v>
      </c>
      <c r="C210" s="259">
        <v>101</v>
      </c>
      <c r="D210" s="260" t="s">
        <v>598</v>
      </c>
      <c r="E210" s="265">
        <v>443</v>
      </c>
      <c r="F210" s="262">
        <v>9</v>
      </c>
      <c r="G210" s="285">
        <f t="shared" ca="1" si="41"/>
        <v>81458.412458365958</v>
      </c>
      <c r="H210" s="285">
        <f t="shared" ca="1" si="41"/>
        <v>85746.436532687236</v>
      </c>
      <c r="I210" s="285">
        <f t="shared" ca="1" si="41"/>
        <v>90400.000779203881</v>
      </c>
      <c r="J210" s="285">
        <f t="shared" ca="1" si="41"/>
        <v>95009.821288260762</v>
      </c>
      <c r="K210" s="285">
        <f t="shared" ca="1" si="41"/>
        <v>100010.17251585874</v>
      </c>
      <c r="L210" s="285">
        <f t="shared" ca="1" si="41"/>
        <v>105437.29966470659</v>
      </c>
      <c r="M210" s="285">
        <f t="shared" ca="1" si="41"/>
        <v>110864.42805977925</v>
      </c>
      <c r="N210" s="285"/>
      <c r="P210" s="409" t="str">
        <f t="shared" si="42"/>
        <v>08287C</v>
      </c>
      <c r="Q210" s="397" t="s">
        <v>826</v>
      </c>
      <c r="R210" s="409" t="str">
        <f t="shared" si="70"/>
        <v>Principal Resource Coordinator</v>
      </c>
      <c r="S210" s="397">
        <f t="shared" si="69"/>
        <v>101</v>
      </c>
      <c r="T210" s="394" cm="1">
        <f t="array" aca="1" ref="T210" ca="1">IF($Q210="Y",VLOOKUP($P210,INDIRECT($Q$3),T$5,0)*INDIRECT($P$2),VLOOKUP($P210,INDIRECT($Q$3),T$5,0))*$Q$4</f>
        <v>81458.412458365958</v>
      </c>
      <c r="U210" s="394" cm="1">
        <f t="array" aca="1" ref="U210" ca="1">IF($Q210="Y",VLOOKUP($P210,INDIRECT($Q$3),U$5,0)*INDIRECT($P$2),VLOOKUP($P210,INDIRECT($Q$3),U$5,0))*$Q$4</f>
        <v>85746.436532687236</v>
      </c>
      <c r="V210" s="394" cm="1">
        <f t="array" aca="1" ref="V210" ca="1">IF($Q210="Y",VLOOKUP($P210,INDIRECT($Q$3),V$5,0)*INDIRECT($P$2),VLOOKUP($P210,INDIRECT($Q$3),V$5,0))*$Q$4</f>
        <v>90400.000779203881</v>
      </c>
      <c r="W210" s="394" cm="1">
        <f t="array" aca="1" ref="W210" ca="1">IF($Q210="Y",VLOOKUP($P210,INDIRECT($Q$3),W$5,0)*INDIRECT($P$2),VLOOKUP($P210,INDIRECT($Q$3),W$5,0))*$Q$4</f>
        <v>95009.821288260762</v>
      </c>
      <c r="X210" s="394" cm="1">
        <f t="array" aca="1" ref="X210" ca="1">IF($Q210="Y",VLOOKUP($P210,INDIRECT($Q$3),X$5,0)*INDIRECT($P$2),VLOOKUP($P210,INDIRECT($Q$3),X$5,0))*$Q$4</f>
        <v>100010.17251585874</v>
      </c>
      <c r="Y210" s="394" cm="1">
        <f t="array" aca="1" ref="Y210" ca="1">IF($Q210="Y",VLOOKUP($P210,INDIRECT($Q$3),Y$5,0)*INDIRECT($P$2),VLOOKUP($P210,INDIRECT($Q$3),Y$5,0))*$Q$4</f>
        <v>105437.29966470659</v>
      </c>
      <c r="Z210" s="394" cm="1">
        <f t="array" aca="1" ref="Z210" ca="1">IF($Q210="Y",VLOOKUP($P210,INDIRECT($Q$3),Z$5,0)*INDIRECT($P$2),VLOOKUP($P210,INDIRECT($Q$3),Z$5,0))*$Q$4</f>
        <v>110864.42805977925</v>
      </c>
      <c r="AA210" s="406" t="str">
        <f t="shared" si="43"/>
        <v>08287C</v>
      </c>
      <c r="AB210" s="406" t="str">
        <f t="shared" si="58"/>
        <v>Y</v>
      </c>
      <c r="AC210" s="412" t="str">
        <f t="shared" si="71"/>
        <v>Principal Resource Coordinator</v>
      </c>
      <c r="AD210" s="406">
        <f t="shared" si="72"/>
        <v>101</v>
      </c>
      <c r="AE210" s="398" t="str">
        <f t="shared" si="57"/>
        <v>E</v>
      </c>
      <c r="AF210" s="403">
        <f t="shared" ca="1" si="73"/>
        <v>39.162999999999997</v>
      </c>
      <c r="AG210" s="403">
        <f t="shared" ca="1" si="73"/>
        <v>41.224999999999994</v>
      </c>
      <c r="AH210" s="403">
        <f t="shared" ca="1" si="73"/>
        <v>43.461999999999996</v>
      </c>
      <c r="AI210" s="403">
        <f t="shared" ca="1" si="73"/>
        <v>45.677999999999997</v>
      </c>
      <c r="AJ210" s="403">
        <f t="shared" ca="1" si="73"/>
        <v>48.082000000000001</v>
      </c>
      <c r="AK210" s="403">
        <f t="shared" ca="1" si="73"/>
        <v>50.692</v>
      </c>
      <c r="AL210" s="403">
        <f t="shared" ca="1" si="68"/>
        <v>53.300999999999995</v>
      </c>
    </row>
    <row r="211" spans="1:38" ht="15" customHeight="1">
      <c r="A211" s="259" t="s">
        <v>16</v>
      </c>
      <c r="B211" s="259" t="s">
        <v>517</v>
      </c>
      <c r="C211" s="259">
        <v>58</v>
      </c>
      <c r="D211" s="260" t="s">
        <v>516</v>
      </c>
      <c r="E211" s="265">
        <v>488</v>
      </c>
      <c r="F211" s="262">
        <v>10</v>
      </c>
      <c r="G211" s="285">
        <f t="shared" ca="1" si="41"/>
        <v>90445.115070770058</v>
      </c>
      <c r="H211" s="285">
        <f t="shared" ca="1" si="41"/>
        <v>95497.642514908832</v>
      </c>
      <c r="I211" s="285">
        <f t="shared" ca="1" si="41"/>
        <v>100273.98678685998</v>
      </c>
      <c r="J211" s="285">
        <f t="shared" ca="1" si="41"/>
        <v>105281.02523793257</v>
      </c>
      <c r="K211" s="285">
        <f t="shared" ca="1" si="41"/>
        <v>110567.49607498325</v>
      </c>
      <c r="L211" s="285">
        <f t="shared" ca="1" si="41"/>
        <v>117108.67183117878</v>
      </c>
      <c r="M211" s="285">
        <f t="shared" ca="1" si="41"/>
        <v>123649.84758737423</v>
      </c>
      <c r="N211" s="285"/>
      <c r="P211" s="409" t="str">
        <f t="shared" si="42"/>
        <v>08289C</v>
      </c>
      <c r="Q211" s="397" t="s">
        <v>826</v>
      </c>
      <c r="R211" s="409" t="str">
        <f t="shared" si="70"/>
        <v>Principal Urban Designer</v>
      </c>
      <c r="S211" s="397">
        <f t="shared" si="69"/>
        <v>58</v>
      </c>
      <c r="T211" s="394" cm="1">
        <f t="array" aca="1" ref="T211" ca="1">IF($Q211="Y",VLOOKUP($P211,INDIRECT($Q$3),T$5,0)*INDIRECT($P$2),VLOOKUP($P211,INDIRECT($Q$3),T$5,0))*$Q$4</f>
        <v>90445.115070770058</v>
      </c>
      <c r="U211" s="394" cm="1">
        <f t="array" aca="1" ref="U211" ca="1">IF($Q211="Y",VLOOKUP($P211,INDIRECT($Q$3),U$5,0)*INDIRECT($P$2),VLOOKUP($P211,INDIRECT($Q$3),U$5,0))*$Q$4</f>
        <v>95497.642514908832</v>
      </c>
      <c r="V211" s="394" cm="1">
        <f t="array" aca="1" ref="V211" ca="1">IF($Q211="Y",VLOOKUP($P211,INDIRECT($Q$3),V$5,0)*INDIRECT($P$2),VLOOKUP($P211,INDIRECT($Q$3),V$5,0))*$Q$4</f>
        <v>100273.98678685998</v>
      </c>
      <c r="W211" s="394" cm="1">
        <f t="array" aca="1" ref="W211" ca="1">IF($Q211="Y",VLOOKUP($P211,INDIRECT($Q$3),W$5,0)*INDIRECT($P$2),VLOOKUP($P211,INDIRECT($Q$3),W$5,0))*$Q$4</f>
        <v>105281.02523793257</v>
      </c>
      <c r="X211" s="394" cm="1">
        <f t="array" aca="1" ref="X211" ca="1">IF($Q211="Y",VLOOKUP($P211,INDIRECT($Q$3),X$5,0)*INDIRECT($P$2),VLOOKUP($P211,INDIRECT($Q$3),X$5,0))*$Q$4</f>
        <v>110567.49607498325</v>
      </c>
      <c r="Y211" s="394" cm="1">
        <f t="array" aca="1" ref="Y211" ca="1">IF($Q211="Y",VLOOKUP($P211,INDIRECT($Q$3),Y$5,0)*INDIRECT($P$2),VLOOKUP($P211,INDIRECT($Q$3),Y$5,0))*$Q$4</f>
        <v>117108.67183117878</v>
      </c>
      <c r="Z211" s="394" cm="1">
        <f t="array" aca="1" ref="Z211" ca="1">IF($Q211="Y",VLOOKUP($P211,INDIRECT($Q$3),Z$5,0)*INDIRECT($P$2),VLOOKUP($P211,INDIRECT($Q$3),Z$5,0))*$Q$4</f>
        <v>123649.84758737423</v>
      </c>
      <c r="AA211" s="406" t="str">
        <f t="shared" si="43"/>
        <v>08289C</v>
      </c>
      <c r="AB211" s="406" t="str">
        <f t="shared" si="58"/>
        <v>Y</v>
      </c>
      <c r="AC211" s="412" t="str">
        <f t="shared" si="71"/>
        <v>Principal Urban Designer</v>
      </c>
      <c r="AD211" s="406">
        <f t="shared" si="72"/>
        <v>58</v>
      </c>
      <c r="AE211" s="398" t="str">
        <f t="shared" si="57"/>
        <v>E</v>
      </c>
      <c r="AF211" s="403">
        <f t="shared" ca="1" si="73"/>
        <v>43.483999999999995</v>
      </c>
      <c r="AG211" s="403">
        <f t="shared" ca="1" si="73"/>
        <v>45.912999999999997</v>
      </c>
      <c r="AH211" s="403">
        <f t="shared" ca="1" si="73"/>
        <v>48.208999999999996</v>
      </c>
      <c r="AI211" s="403">
        <f t="shared" ca="1" si="73"/>
        <v>50.616</v>
      </c>
      <c r="AJ211" s="403">
        <f t="shared" ca="1" si="73"/>
        <v>53.157999999999994</v>
      </c>
      <c r="AK211" s="403">
        <f t="shared" ca="1" si="73"/>
        <v>56.302999999999997</v>
      </c>
      <c r="AL211" s="403">
        <f t="shared" ca="1" si="68"/>
        <v>59.448</v>
      </c>
    </row>
    <row r="212" spans="1:38" ht="15" customHeight="1">
      <c r="A212" s="259" t="s">
        <v>16</v>
      </c>
      <c r="B212" s="262" t="s">
        <v>161</v>
      </c>
      <c r="C212" s="259" t="s">
        <v>166</v>
      </c>
      <c r="D212" s="266" t="s">
        <v>162</v>
      </c>
      <c r="E212" s="265">
        <v>435</v>
      </c>
      <c r="F212" s="262">
        <v>9</v>
      </c>
      <c r="G212" s="285">
        <f t="shared" ref="G212:M248" ca="1" si="74">T212</f>
        <v>79829.933617392904</v>
      </c>
      <c r="H212" s="285">
        <f t="shared" ca="1" si="74"/>
        <v>84050.662331178304</v>
      </c>
      <c r="I212" s="285">
        <f t="shared" ca="1" si="74"/>
        <v>88823.757389338993</v>
      </c>
      <c r="J212" s="285">
        <f t="shared" ca="1" si="74"/>
        <v>93548.114240643088</v>
      </c>
      <c r="K212" s="285">
        <f t="shared" ca="1" si="74"/>
        <v>98558.401905506107</v>
      </c>
      <c r="L212" s="285">
        <f t="shared" ca="1" si="74"/>
        <v>104414.15295542241</v>
      </c>
      <c r="M212" s="285">
        <f t="shared" ca="1" si="74"/>
        <v>110269.90400533867</v>
      </c>
      <c r="N212" s="285"/>
      <c r="P212" s="409" t="str">
        <f t="shared" si="42"/>
        <v>08296C</v>
      </c>
      <c r="Q212" s="397" t="s">
        <v>826</v>
      </c>
      <c r="R212" s="409" t="str">
        <f t="shared" si="70"/>
        <v>Problem Properties Operations Analyst</v>
      </c>
      <c r="S212" s="397" t="str">
        <f t="shared" si="69"/>
        <v>45</v>
      </c>
      <c r="T212" s="394" cm="1">
        <f t="array" aca="1" ref="T212" ca="1">IF($Q212="Y",VLOOKUP($P212,INDIRECT($Q$3),T$5,0)*INDIRECT($P$2),VLOOKUP($P212,INDIRECT($Q$3),T$5,0))*$Q$4</f>
        <v>79829.933617392904</v>
      </c>
      <c r="U212" s="394" cm="1">
        <f t="array" aca="1" ref="U212" ca="1">IF($Q212="Y",VLOOKUP($P212,INDIRECT($Q$3),U$5,0)*INDIRECT($P$2),VLOOKUP($P212,INDIRECT($Q$3),U$5,0))*$Q$4</f>
        <v>84050.662331178304</v>
      </c>
      <c r="V212" s="394" cm="1">
        <f t="array" aca="1" ref="V212" ca="1">IF($Q212="Y",VLOOKUP($P212,INDIRECT($Q$3),V$5,0)*INDIRECT($P$2),VLOOKUP($P212,INDIRECT($Q$3),V$5,0))*$Q$4</f>
        <v>88823.757389338993</v>
      </c>
      <c r="W212" s="394" cm="1">
        <f t="array" aca="1" ref="W212" ca="1">IF($Q212="Y",VLOOKUP($P212,INDIRECT($Q$3),W$5,0)*INDIRECT($P$2),VLOOKUP($P212,INDIRECT($Q$3),W$5,0))*$Q$4</f>
        <v>93548.114240643088</v>
      </c>
      <c r="X212" s="394" cm="1">
        <f t="array" aca="1" ref="X212" ca="1">IF($Q212="Y",VLOOKUP($P212,INDIRECT($Q$3),X$5,0)*INDIRECT($P$2),VLOOKUP($P212,INDIRECT($Q$3),X$5,0))*$Q$4</f>
        <v>98558.401905506107</v>
      </c>
      <c r="Y212" s="394" cm="1">
        <f t="array" aca="1" ref="Y212" ca="1">IF($Q212="Y",VLOOKUP($P212,INDIRECT($Q$3),Y$5,0)*INDIRECT($P$2),VLOOKUP($P212,INDIRECT($Q$3),Y$5,0))*$Q$4</f>
        <v>104414.15295542241</v>
      </c>
      <c r="Z212" s="394" cm="1">
        <f t="array" aca="1" ref="Z212" ca="1">IF($Q212="Y",VLOOKUP($P212,INDIRECT($Q$3),Z$5,0)*INDIRECT($P$2),VLOOKUP($P212,INDIRECT($Q$3),Z$5,0))*$Q$4</f>
        <v>110269.90400533867</v>
      </c>
      <c r="AA212" s="406" t="str">
        <f t="shared" si="43"/>
        <v>08296C</v>
      </c>
      <c r="AB212" s="406" t="str">
        <f t="shared" si="58"/>
        <v>Y</v>
      </c>
      <c r="AC212" s="412" t="str">
        <f t="shared" si="71"/>
        <v>Problem Properties Operations Analyst</v>
      </c>
      <c r="AD212" s="406" t="str">
        <f t="shared" si="72"/>
        <v>45</v>
      </c>
      <c r="AE212" s="398" t="str">
        <f t="shared" si="57"/>
        <v>E</v>
      </c>
      <c r="AF212" s="403">
        <f t="shared" ca="1" si="73"/>
        <v>38.379999999999995</v>
      </c>
      <c r="AG212" s="403">
        <f t="shared" ca="1" si="73"/>
        <v>40.408999999999999</v>
      </c>
      <c r="AH212" s="403">
        <f t="shared" ca="1" si="73"/>
        <v>42.704000000000001</v>
      </c>
      <c r="AI212" s="403">
        <f t="shared" ca="1" si="73"/>
        <v>44.975999999999999</v>
      </c>
      <c r="AJ212" s="403">
        <f t="shared" ca="1" si="73"/>
        <v>47.384</v>
      </c>
      <c r="AK212" s="403">
        <f t="shared" ca="1" si="73"/>
        <v>50.199999999999996</v>
      </c>
      <c r="AL212" s="403">
        <f t="shared" ca="1" si="68"/>
        <v>53.015000000000001</v>
      </c>
    </row>
    <row r="213" spans="1:38" ht="15" customHeight="1">
      <c r="A213" s="259" t="s">
        <v>91</v>
      </c>
      <c r="B213" s="262" t="s">
        <v>919</v>
      </c>
      <c r="C213" s="259" t="s">
        <v>274</v>
      </c>
      <c r="D213" s="266" t="s">
        <v>920</v>
      </c>
      <c r="E213" s="265">
        <v>325</v>
      </c>
      <c r="F213" s="262">
        <v>7</v>
      </c>
      <c r="G213" s="285">
        <f t="shared" ca="1" si="74"/>
        <v>29.627576874960546</v>
      </c>
      <c r="H213" s="285">
        <f t="shared" ca="1" si="74"/>
        <v>31.504876791179548</v>
      </c>
      <c r="I213" s="285">
        <f t="shared" ca="1" si="74"/>
        <v>33.165412492737673</v>
      </c>
      <c r="J213" s="285">
        <f t="shared" ca="1" si="74"/>
        <v>35.000905859935003</v>
      </c>
      <c r="K213" s="285">
        <f t="shared" ca="1" si="74"/>
        <v>36.880138643542168</v>
      </c>
      <c r="L213" s="285">
        <f t="shared" ca="1" si="74"/>
        <v>39.11874009601155</v>
      </c>
      <c r="M213" s="285">
        <f t="shared" ca="1" si="74"/>
        <v>41.357341548480946</v>
      </c>
      <c r="N213" s="285"/>
      <c r="P213" s="409" t="str">
        <f t="shared" si="42"/>
        <v>59460C</v>
      </c>
      <c r="Q213" s="397" t="s">
        <v>826</v>
      </c>
      <c r="R213" s="409" t="str">
        <f t="shared" si="70"/>
        <v>Program Assistant - Neighborhood Safety</v>
      </c>
      <c r="S213" s="397" t="str">
        <f t="shared" si="69"/>
        <v>07</v>
      </c>
      <c r="T213" s="394" cm="1">
        <f t="array" aca="1" ref="T213" ca="1">IF($Q213="Y",VLOOKUP($P213,INDIRECT($Q$3),T$5,0)*INDIRECT($P$2),VLOOKUP($P213,INDIRECT($Q$3),T$5,0))*$Q$4</f>
        <v>29.627576874960546</v>
      </c>
      <c r="U213" s="394" cm="1">
        <f t="array" aca="1" ref="U213" ca="1">IF($Q213="Y",VLOOKUP($P213,INDIRECT($Q$3),U$5,0)*INDIRECT($P$2),VLOOKUP($P213,INDIRECT($Q$3),U$5,0))*$Q$4</f>
        <v>31.504876791179548</v>
      </c>
      <c r="V213" s="394" cm="1">
        <f t="array" aca="1" ref="V213" ca="1">IF($Q213="Y",VLOOKUP($P213,INDIRECT($Q$3),V$5,0)*INDIRECT($P$2),VLOOKUP($P213,INDIRECT($Q$3),V$5,0))*$Q$4</f>
        <v>33.165412492737673</v>
      </c>
      <c r="W213" s="394" cm="1">
        <f t="array" aca="1" ref="W213" ca="1">IF($Q213="Y",VLOOKUP($P213,INDIRECT($Q$3),W$5,0)*INDIRECT($P$2),VLOOKUP($P213,INDIRECT($Q$3),W$5,0))*$Q$4</f>
        <v>35.000905859935003</v>
      </c>
      <c r="X213" s="394" cm="1">
        <f t="array" aca="1" ref="X213" ca="1">IF($Q213="Y",VLOOKUP($P213,INDIRECT($Q$3),X$5,0)*INDIRECT($P$2),VLOOKUP($P213,INDIRECT($Q$3),X$5,0))*$Q$4</f>
        <v>36.880138643542168</v>
      </c>
      <c r="Y213" s="394" cm="1">
        <f t="array" aca="1" ref="Y213" ca="1">IF($Q213="Y",VLOOKUP($P213,INDIRECT($Q$3),Y$5,0)*INDIRECT($P$2),VLOOKUP($P213,INDIRECT($Q$3),Y$5,0))*$Q$4</f>
        <v>39.11874009601155</v>
      </c>
      <c r="Z213" s="394" cm="1">
        <f t="array" aca="1" ref="Z213" ca="1">IF($Q213="Y",VLOOKUP($P213,INDIRECT($Q$3),Z$5,0)*INDIRECT($P$2),VLOOKUP($P213,INDIRECT($Q$3),Z$5,0))*$Q$4</f>
        <v>41.357341548480946</v>
      </c>
      <c r="AA213" s="406" t="str">
        <f t="shared" si="43"/>
        <v>59460C</v>
      </c>
      <c r="AB213" s="406" t="str">
        <f t="shared" si="58"/>
        <v>Y</v>
      </c>
      <c r="AC213" s="412" t="str">
        <f t="shared" si="71"/>
        <v>Program Assistant - Neighborhood Safety</v>
      </c>
      <c r="AD213" s="406" t="str">
        <f t="shared" si="72"/>
        <v>07</v>
      </c>
      <c r="AE213" s="398" t="str">
        <f t="shared" si="57"/>
        <v>N</v>
      </c>
      <c r="AF213" s="403">
        <f t="shared" ca="1" si="73"/>
        <v>29.628</v>
      </c>
      <c r="AG213" s="403">
        <f t="shared" ca="1" si="73"/>
        <v>31.504999999999999</v>
      </c>
      <c r="AH213" s="403">
        <f t="shared" ca="1" si="73"/>
        <v>33.164999999999999</v>
      </c>
      <c r="AI213" s="403">
        <f t="shared" ca="1" si="73"/>
        <v>35.000999999999998</v>
      </c>
      <c r="AJ213" s="403">
        <f t="shared" ca="1" si="73"/>
        <v>36.880000000000003</v>
      </c>
      <c r="AK213" s="403">
        <f t="shared" ca="1" si="73"/>
        <v>39.119</v>
      </c>
      <c r="AL213" s="403">
        <f t="shared" ca="1" si="68"/>
        <v>41.356999999999999</v>
      </c>
    </row>
    <row r="214" spans="1:38" ht="15" customHeight="1">
      <c r="A214" s="272" t="s">
        <v>91</v>
      </c>
      <c r="B214" s="259" t="s">
        <v>327</v>
      </c>
      <c r="C214" s="259" t="s">
        <v>274</v>
      </c>
      <c r="D214" s="273" t="s">
        <v>328</v>
      </c>
      <c r="E214" s="265">
        <v>320</v>
      </c>
      <c r="F214" s="262">
        <v>7</v>
      </c>
      <c r="G214" s="285">
        <f t="shared" ca="1" si="74"/>
        <v>29.627576874960546</v>
      </c>
      <c r="H214" s="285">
        <f t="shared" ca="1" si="74"/>
        <v>31.504876791179548</v>
      </c>
      <c r="I214" s="285">
        <f t="shared" ca="1" si="74"/>
        <v>33.165412492737673</v>
      </c>
      <c r="J214" s="285">
        <f t="shared" ca="1" si="74"/>
        <v>35.000905859935003</v>
      </c>
      <c r="K214" s="285">
        <f t="shared" ca="1" si="74"/>
        <v>36.880138643542168</v>
      </c>
      <c r="L214" s="285">
        <f t="shared" ca="1" si="74"/>
        <v>39.11874009601155</v>
      </c>
      <c r="M214" s="285">
        <f t="shared" ca="1" si="74"/>
        <v>41.357341548480946</v>
      </c>
      <c r="N214" s="285"/>
      <c r="P214" s="409" t="str">
        <f t="shared" si="42"/>
        <v>08350C</v>
      </c>
      <c r="Q214" s="397" t="s">
        <v>826</v>
      </c>
      <c r="R214" s="409" t="str">
        <f t="shared" si="70"/>
        <v>Program Assistant, Non-Supervisory</v>
      </c>
      <c r="S214" s="397" t="str">
        <f t="shared" si="69"/>
        <v>07</v>
      </c>
      <c r="T214" s="394" cm="1">
        <f t="array" aca="1" ref="T214" ca="1">IF($Q214="Y",VLOOKUP($P214,INDIRECT($Q$3),T$5,0)*INDIRECT($P$2),VLOOKUP($P214,INDIRECT($Q$3),T$5,0))*$Q$4</f>
        <v>29.627576874960546</v>
      </c>
      <c r="U214" s="394" cm="1">
        <f t="array" aca="1" ref="U214" ca="1">IF($Q214="Y",VLOOKUP($P214,INDIRECT($Q$3),U$5,0)*INDIRECT($P$2),VLOOKUP($P214,INDIRECT($Q$3),U$5,0))*$Q$4</f>
        <v>31.504876791179548</v>
      </c>
      <c r="V214" s="394" cm="1">
        <f t="array" aca="1" ref="V214" ca="1">IF($Q214="Y",VLOOKUP($P214,INDIRECT($Q$3),V$5,0)*INDIRECT($P$2),VLOOKUP($P214,INDIRECT($Q$3),V$5,0))*$Q$4</f>
        <v>33.165412492737673</v>
      </c>
      <c r="W214" s="394" cm="1">
        <f t="array" aca="1" ref="W214" ca="1">IF($Q214="Y",VLOOKUP($P214,INDIRECT($Q$3),W$5,0)*INDIRECT($P$2),VLOOKUP($P214,INDIRECT($Q$3),W$5,0))*$Q$4</f>
        <v>35.000905859935003</v>
      </c>
      <c r="X214" s="394" cm="1">
        <f t="array" aca="1" ref="X214" ca="1">IF($Q214="Y",VLOOKUP($P214,INDIRECT($Q$3),X$5,0)*INDIRECT($P$2),VLOOKUP($P214,INDIRECT($Q$3),X$5,0))*$Q$4</f>
        <v>36.880138643542168</v>
      </c>
      <c r="Y214" s="394" cm="1">
        <f t="array" aca="1" ref="Y214" ca="1">IF($Q214="Y",VLOOKUP($P214,INDIRECT($Q$3),Y$5,0)*INDIRECT($P$2),VLOOKUP($P214,INDIRECT($Q$3),Y$5,0))*$Q$4</f>
        <v>39.11874009601155</v>
      </c>
      <c r="Z214" s="394" cm="1">
        <f t="array" aca="1" ref="Z214" ca="1">IF($Q214="Y",VLOOKUP($P214,INDIRECT($Q$3),Z$5,0)*INDIRECT($P$2),VLOOKUP($P214,INDIRECT($Q$3),Z$5,0))*$Q$4</f>
        <v>41.357341548480946</v>
      </c>
      <c r="AA214" s="406" t="str">
        <f t="shared" si="43"/>
        <v>08350C</v>
      </c>
      <c r="AB214" s="406" t="str">
        <f t="shared" si="58"/>
        <v>Y</v>
      </c>
      <c r="AC214" s="412" t="str">
        <f t="shared" si="71"/>
        <v>Program Assistant, Non-Supervisory</v>
      </c>
      <c r="AD214" s="406" t="str">
        <f t="shared" si="72"/>
        <v>07</v>
      </c>
      <c r="AE214" s="398" t="str">
        <f t="shared" si="57"/>
        <v>N</v>
      </c>
      <c r="AF214" s="403">
        <f t="shared" ca="1" si="73"/>
        <v>29.628</v>
      </c>
      <c r="AG214" s="403">
        <f t="shared" ca="1" si="73"/>
        <v>31.504999999999999</v>
      </c>
      <c r="AH214" s="403">
        <f t="shared" ca="1" si="73"/>
        <v>33.164999999999999</v>
      </c>
      <c r="AI214" s="403">
        <f t="shared" ca="1" si="73"/>
        <v>35.000999999999998</v>
      </c>
      <c r="AJ214" s="403">
        <f t="shared" ca="1" si="73"/>
        <v>36.880000000000003</v>
      </c>
      <c r="AK214" s="403">
        <f t="shared" ca="1" si="73"/>
        <v>39.119</v>
      </c>
      <c r="AL214" s="403">
        <f t="shared" ca="1" si="68"/>
        <v>41.356999999999999</v>
      </c>
    </row>
    <row r="215" spans="1:38" ht="15" customHeight="1">
      <c r="A215" s="259" t="s">
        <v>16</v>
      </c>
      <c r="B215" s="259" t="s">
        <v>163</v>
      </c>
      <c r="C215" s="259">
        <v>40</v>
      </c>
      <c r="D215" s="260" t="s">
        <v>164</v>
      </c>
      <c r="E215" s="265">
        <v>408</v>
      </c>
      <c r="F215" s="262">
        <v>9</v>
      </c>
      <c r="G215" s="285">
        <f t="shared" ca="1" si="74"/>
        <v>75706.681317320807</v>
      </c>
      <c r="H215" s="285">
        <f t="shared" ca="1" si="74"/>
        <v>79735.706417470064</v>
      </c>
      <c r="I215" s="285">
        <f t="shared" ca="1" si="74"/>
        <v>84187.129310376928</v>
      </c>
      <c r="J215" s="285">
        <f t="shared" ca="1" si="74"/>
        <v>88778.268396272804</v>
      </c>
      <c r="K215" s="285">
        <f t="shared" ca="1" si="74"/>
        <v>93457.136254510653</v>
      </c>
      <c r="L215" s="285">
        <f t="shared" ca="1" si="74"/>
        <v>99048.229691734217</v>
      </c>
      <c r="M215" s="285">
        <f t="shared" ca="1" si="74"/>
        <v>104639.3231289579</v>
      </c>
      <c r="N215" s="285"/>
      <c r="P215" s="409" t="str">
        <f t="shared" si="42"/>
        <v>08375C</v>
      </c>
      <c r="Q215" s="397" t="s">
        <v>826</v>
      </c>
      <c r="R215" s="409" t="str">
        <f t="shared" si="70"/>
        <v>Program Development Coordinator</v>
      </c>
      <c r="S215" s="397">
        <f t="shared" si="69"/>
        <v>40</v>
      </c>
      <c r="T215" s="394" cm="1">
        <f t="array" aca="1" ref="T215" ca="1">IF($Q215="Y",VLOOKUP($P215,INDIRECT($Q$3),T$5,0)*INDIRECT($P$2),VLOOKUP($P215,INDIRECT($Q$3),T$5,0))*$Q$4</f>
        <v>75706.681317320807</v>
      </c>
      <c r="U215" s="394" cm="1">
        <f t="array" aca="1" ref="U215" ca="1">IF($Q215="Y",VLOOKUP($P215,INDIRECT($Q$3),U$5,0)*INDIRECT($P$2),VLOOKUP($P215,INDIRECT($Q$3),U$5,0))*$Q$4</f>
        <v>79735.706417470064</v>
      </c>
      <c r="V215" s="394" cm="1">
        <f t="array" aca="1" ref="V215" ca="1">IF($Q215="Y",VLOOKUP($P215,INDIRECT($Q$3),V$5,0)*INDIRECT($P$2),VLOOKUP($P215,INDIRECT($Q$3),V$5,0))*$Q$4</f>
        <v>84187.129310376928</v>
      </c>
      <c r="W215" s="394" cm="1">
        <f t="array" aca="1" ref="W215" ca="1">IF($Q215="Y",VLOOKUP($P215,INDIRECT($Q$3),W$5,0)*INDIRECT($P$2),VLOOKUP($P215,INDIRECT($Q$3),W$5,0))*$Q$4</f>
        <v>88778.268396272804</v>
      </c>
      <c r="X215" s="394" cm="1">
        <f t="array" aca="1" ref="X215" ca="1">IF($Q215="Y",VLOOKUP($P215,INDIRECT($Q$3),X$5,0)*INDIRECT($P$2),VLOOKUP($P215,INDIRECT($Q$3),X$5,0))*$Q$4</f>
        <v>93457.136254510653</v>
      </c>
      <c r="Y215" s="394" cm="1">
        <f t="array" aca="1" ref="Y215" ca="1">IF($Q215="Y",VLOOKUP($P215,INDIRECT($Q$3),Y$5,0)*INDIRECT($P$2),VLOOKUP($P215,INDIRECT($Q$3),Y$5,0))*$Q$4</f>
        <v>99048.229691734217</v>
      </c>
      <c r="Z215" s="394" cm="1">
        <f t="array" aca="1" ref="Z215" ca="1">IF($Q215="Y",VLOOKUP($P215,INDIRECT($Q$3),Z$5,0)*INDIRECT($P$2),VLOOKUP($P215,INDIRECT($Q$3),Z$5,0))*$Q$4</f>
        <v>104639.3231289579</v>
      </c>
      <c r="AA215" s="406" t="str">
        <f t="shared" si="43"/>
        <v>08375C</v>
      </c>
      <c r="AB215" s="406" t="str">
        <f t="shared" si="58"/>
        <v>Y</v>
      </c>
      <c r="AC215" s="412" t="str">
        <f t="shared" si="71"/>
        <v>Program Development Coordinator</v>
      </c>
      <c r="AD215" s="406">
        <f t="shared" si="72"/>
        <v>40</v>
      </c>
      <c r="AE215" s="398" t="str">
        <f t="shared" si="57"/>
        <v>E</v>
      </c>
      <c r="AF215" s="403">
        <f t="shared" ca="1" si="73"/>
        <v>36.397999999999996</v>
      </c>
      <c r="AG215" s="403">
        <f t="shared" ca="1" si="73"/>
        <v>38.335000000000001</v>
      </c>
      <c r="AH215" s="403">
        <f t="shared" ca="1" si="73"/>
        <v>40.474999999999994</v>
      </c>
      <c r="AI215" s="403">
        <f t="shared" ca="1" si="73"/>
        <v>42.681999999999995</v>
      </c>
      <c r="AJ215" s="403">
        <f t="shared" ca="1" si="73"/>
        <v>44.931999999999995</v>
      </c>
      <c r="AK215" s="403">
        <f t="shared" ca="1" si="73"/>
        <v>47.62</v>
      </c>
      <c r="AL215" s="403">
        <f t="shared" ca="1" si="68"/>
        <v>50.308</v>
      </c>
    </row>
    <row r="216" spans="1:38" ht="15" customHeight="1">
      <c r="A216" s="259" t="s">
        <v>16</v>
      </c>
      <c r="B216" s="259" t="s">
        <v>409</v>
      </c>
      <c r="C216" s="259">
        <v>51</v>
      </c>
      <c r="D216" s="260" t="s">
        <v>908</v>
      </c>
      <c r="E216" s="265">
        <v>458</v>
      </c>
      <c r="F216" s="262">
        <v>10</v>
      </c>
      <c r="G216" s="285">
        <f t="shared" ca="1" si="74"/>
        <v>85762.997998741732</v>
      </c>
      <c r="H216" s="285">
        <f t="shared" ca="1" si="74"/>
        <v>90074.704698659552</v>
      </c>
      <c r="I216" s="285">
        <f t="shared" ca="1" si="74"/>
        <v>94942.45852</v>
      </c>
      <c r="J216" s="285">
        <f t="shared" ca="1" si="74"/>
        <v>99812.598428617086</v>
      </c>
      <c r="K216" s="285">
        <f t="shared" ca="1" si="74"/>
        <v>104910.61486582208</v>
      </c>
      <c r="L216" s="285">
        <f t="shared" ca="1" si="74"/>
        <v>111295.0748</v>
      </c>
      <c r="M216" s="285">
        <f t="shared" ca="1" si="74"/>
        <v>117677.73235787662</v>
      </c>
      <c r="N216" s="285"/>
      <c r="P216" s="409" t="str">
        <f t="shared" si="42"/>
        <v>05463C</v>
      </c>
      <c r="Q216" s="397" t="s">
        <v>826</v>
      </c>
      <c r="R216" s="409" t="str">
        <f t="shared" si="70"/>
        <v>Program Manager</v>
      </c>
      <c r="S216" s="397">
        <f t="shared" si="69"/>
        <v>51</v>
      </c>
      <c r="T216" s="394" cm="1">
        <f t="array" aca="1" ref="T216" ca="1">IF($Q216="Y",VLOOKUP($P216,INDIRECT($Q$3),T$5,0)*INDIRECT($P$2),VLOOKUP($P216,INDIRECT($Q$3),T$5,0))*$Q$4</f>
        <v>85762.997998741732</v>
      </c>
      <c r="U216" s="394" cm="1">
        <f t="array" aca="1" ref="U216" ca="1">IF($Q216="Y",VLOOKUP($P216,INDIRECT($Q$3),U$5,0)*INDIRECT($P$2),VLOOKUP($P216,INDIRECT($Q$3),U$5,0))*$Q$4</f>
        <v>90074.704698659552</v>
      </c>
      <c r="V216" s="394" cm="1">
        <f t="array" aca="1" ref="V216" ca="1">IF($Q216="Y",VLOOKUP($P216,INDIRECT($Q$3),V$5,0)*INDIRECT($P$2),VLOOKUP($P216,INDIRECT($Q$3),V$5,0))*$Q$4</f>
        <v>94942.45852</v>
      </c>
      <c r="W216" s="394" cm="1">
        <f t="array" aca="1" ref="W216" ca="1">IF($Q216="Y",VLOOKUP($P216,INDIRECT($Q$3),W$5,0)*INDIRECT($P$2),VLOOKUP($P216,INDIRECT($Q$3),W$5,0))*$Q$4</f>
        <v>99812.598428617086</v>
      </c>
      <c r="X216" s="394" cm="1">
        <f t="array" aca="1" ref="X216" ca="1">IF($Q216="Y",VLOOKUP($P216,INDIRECT($Q$3),X$5,0)*INDIRECT($P$2),VLOOKUP($P216,INDIRECT($Q$3),X$5,0))*$Q$4</f>
        <v>104910.61486582208</v>
      </c>
      <c r="Y216" s="394" cm="1">
        <f t="array" aca="1" ref="Y216" ca="1">IF($Q216="Y",VLOOKUP($P216,INDIRECT($Q$3),Y$5,0)*INDIRECT($P$2),VLOOKUP($P216,INDIRECT($Q$3),Y$5,0))*$Q$4</f>
        <v>111295.0748</v>
      </c>
      <c r="Z216" s="394" cm="1">
        <f t="array" aca="1" ref="Z216" ca="1">IF($Q216="Y",VLOOKUP($P216,INDIRECT($Q$3),Z$5,0)*INDIRECT($P$2),VLOOKUP($P216,INDIRECT($Q$3),Z$5,0))*$Q$4</f>
        <v>117677.73235787662</v>
      </c>
      <c r="AA216" s="406" t="str">
        <f t="shared" si="43"/>
        <v>05463C</v>
      </c>
      <c r="AB216" s="406" t="str">
        <f t="shared" si="58"/>
        <v>Y</v>
      </c>
      <c r="AC216" s="412" t="str">
        <f t="shared" si="71"/>
        <v>Program Manager</v>
      </c>
      <c r="AD216" s="406">
        <f t="shared" si="72"/>
        <v>51</v>
      </c>
      <c r="AE216" s="398" t="str">
        <f t="shared" si="57"/>
        <v>E</v>
      </c>
      <c r="AF216" s="403">
        <f t="shared" ca="1" si="73"/>
        <v>41.232999999999997</v>
      </c>
      <c r="AG216" s="403">
        <f t="shared" ca="1" si="73"/>
        <v>43.305999999999997</v>
      </c>
      <c r="AH216" s="403">
        <f t="shared" ca="1" si="73"/>
        <v>45.646000000000001</v>
      </c>
      <c r="AI216" s="403">
        <f t="shared" ca="1" si="73"/>
        <v>47.986999999999995</v>
      </c>
      <c r="AJ216" s="403">
        <f t="shared" ca="1" si="73"/>
        <v>50.437999999999995</v>
      </c>
      <c r="AK216" s="403">
        <f t="shared" ca="1" si="73"/>
        <v>53.507999999999996</v>
      </c>
      <c r="AL216" s="403">
        <f t="shared" ca="1" si="68"/>
        <v>56.576000000000001</v>
      </c>
    </row>
    <row r="217" spans="1:38" ht="15" customHeight="1">
      <c r="A217" s="259" t="s">
        <v>16</v>
      </c>
      <c r="B217" s="259" t="s">
        <v>165</v>
      </c>
      <c r="C217" s="259" t="s">
        <v>166</v>
      </c>
      <c r="D217" s="266" t="s">
        <v>167</v>
      </c>
      <c r="E217" s="265">
        <v>425</v>
      </c>
      <c r="F217" s="262">
        <v>9</v>
      </c>
      <c r="G217" s="285">
        <f t="shared" ca="1" si="74"/>
        <v>79829.933617392904</v>
      </c>
      <c r="H217" s="285">
        <f t="shared" ca="1" si="74"/>
        <v>84050.662331178304</v>
      </c>
      <c r="I217" s="285">
        <f t="shared" ca="1" si="74"/>
        <v>88823.757389338993</v>
      </c>
      <c r="J217" s="285">
        <f t="shared" ca="1" si="74"/>
        <v>93548.114240643088</v>
      </c>
      <c r="K217" s="285">
        <f t="shared" ca="1" si="74"/>
        <v>98558.401905506107</v>
      </c>
      <c r="L217" s="285">
        <f t="shared" ca="1" si="74"/>
        <v>104414.15295542241</v>
      </c>
      <c r="M217" s="285">
        <f t="shared" ca="1" si="74"/>
        <v>110269.90400533867</v>
      </c>
      <c r="N217" s="285"/>
      <c r="P217" s="409" t="str">
        <f t="shared" si="42"/>
        <v>08415C</v>
      </c>
      <c r="Q217" s="397" t="s">
        <v>826</v>
      </c>
      <c r="R217" s="409" t="str">
        <f t="shared" si="70"/>
        <v>Program Specialist Senior Community</v>
      </c>
      <c r="S217" s="397" t="str">
        <f t="shared" si="69"/>
        <v>45</v>
      </c>
      <c r="T217" s="394" cm="1">
        <f t="array" aca="1" ref="T217" ca="1">IF($Q217="Y",VLOOKUP($P217,INDIRECT($Q$3),T$5,0)*INDIRECT($P$2),VLOOKUP($P217,INDIRECT($Q$3),T$5,0))*$Q$4</f>
        <v>79829.933617392904</v>
      </c>
      <c r="U217" s="394" cm="1">
        <f t="array" aca="1" ref="U217" ca="1">IF($Q217="Y",VLOOKUP($P217,INDIRECT($Q$3),U$5,0)*INDIRECT($P$2),VLOOKUP($P217,INDIRECT($Q$3),U$5,0))*$Q$4</f>
        <v>84050.662331178304</v>
      </c>
      <c r="V217" s="394" cm="1">
        <f t="array" aca="1" ref="V217" ca="1">IF($Q217="Y",VLOOKUP($P217,INDIRECT($Q$3),V$5,0)*INDIRECT($P$2),VLOOKUP($P217,INDIRECT($Q$3),V$5,0))*$Q$4</f>
        <v>88823.757389338993</v>
      </c>
      <c r="W217" s="394" cm="1">
        <f t="array" aca="1" ref="W217" ca="1">IF($Q217="Y",VLOOKUP($P217,INDIRECT($Q$3),W$5,0)*INDIRECT($P$2),VLOOKUP($P217,INDIRECT($Q$3),W$5,0))*$Q$4</f>
        <v>93548.114240643088</v>
      </c>
      <c r="X217" s="394" cm="1">
        <f t="array" aca="1" ref="X217" ca="1">IF($Q217="Y",VLOOKUP($P217,INDIRECT($Q$3),X$5,0)*INDIRECT($P$2),VLOOKUP($P217,INDIRECT($Q$3),X$5,0))*$Q$4</f>
        <v>98558.401905506107</v>
      </c>
      <c r="Y217" s="394" cm="1">
        <f t="array" aca="1" ref="Y217" ca="1">IF($Q217="Y",VLOOKUP($P217,INDIRECT($Q$3),Y$5,0)*INDIRECT($P$2),VLOOKUP($P217,INDIRECT($Q$3),Y$5,0))*$Q$4</f>
        <v>104414.15295542241</v>
      </c>
      <c r="Z217" s="394" cm="1">
        <f t="array" aca="1" ref="Z217" ca="1">IF($Q217="Y",VLOOKUP($P217,INDIRECT($Q$3),Z$5,0)*INDIRECT($P$2),VLOOKUP($P217,INDIRECT($Q$3),Z$5,0))*$Q$4</f>
        <v>110269.90400533867</v>
      </c>
      <c r="AA217" s="406" t="str">
        <f t="shared" si="43"/>
        <v>08415C</v>
      </c>
      <c r="AB217" s="406" t="str">
        <f t="shared" si="58"/>
        <v>Y</v>
      </c>
      <c r="AC217" s="412" t="str">
        <f t="shared" si="71"/>
        <v>Program Specialist Senior Community</v>
      </c>
      <c r="AD217" s="406" t="str">
        <f t="shared" si="72"/>
        <v>45</v>
      </c>
      <c r="AE217" s="398" t="str">
        <f t="shared" si="57"/>
        <v>E</v>
      </c>
      <c r="AF217" s="403">
        <f t="shared" ca="1" si="73"/>
        <v>38.379999999999995</v>
      </c>
      <c r="AG217" s="403">
        <f t="shared" ca="1" si="73"/>
        <v>40.408999999999999</v>
      </c>
      <c r="AH217" s="403">
        <f t="shared" ca="1" si="73"/>
        <v>42.704000000000001</v>
      </c>
      <c r="AI217" s="403">
        <f t="shared" ca="1" si="73"/>
        <v>44.975999999999999</v>
      </c>
      <c r="AJ217" s="403">
        <f t="shared" ca="1" si="73"/>
        <v>47.384</v>
      </c>
      <c r="AK217" s="403">
        <f t="shared" ca="1" si="73"/>
        <v>50.199999999999996</v>
      </c>
      <c r="AL217" s="403">
        <f t="shared" ca="1" si="68"/>
        <v>53.015000000000001</v>
      </c>
    </row>
    <row r="218" spans="1:38" ht="15" customHeight="1">
      <c r="A218" s="259" t="s">
        <v>16</v>
      </c>
      <c r="B218" s="259" t="s">
        <v>168</v>
      </c>
      <c r="C218" s="259">
        <v>171</v>
      </c>
      <c r="D218" s="260" t="s">
        <v>169</v>
      </c>
      <c r="E218" s="265">
        <v>415</v>
      </c>
      <c r="F218" s="262">
        <v>9</v>
      </c>
      <c r="G218" s="285">
        <f t="shared" ca="1" si="74"/>
        <v>85332.477171508042</v>
      </c>
      <c r="H218" s="285">
        <f t="shared" ca="1" si="74"/>
        <v>90067.268997869891</v>
      </c>
      <c r="I218" s="285">
        <f t="shared" ca="1" si="74"/>
        <v>94895.788145109836</v>
      </c>
      <c r="J218" s="285">
        <f t="shared" ca="1" si="74"/>
        <v>99905.51344604764</v>
      </c>
      <c r="K218" s="285">
        <f t="shared" ca="1" si="74"/>
        <v>106591.39566868987</v>
      </c>
      <c r="L218" s="285">
        <f t="shared" ca="1" si="74"/>
        <v>0</v>
      </c>
      <c r="M218" s="285">
        <f t="shared" ca="1" si="74"/>
        <v>0</v>
      </c>
      <c r="N218" s="285"/>
      <c r="P218" s="409" t="str">
        <f t="shared" si="42"/>
        <v>08430C</v>
      </c>
      <c r="Q218" s="397" t="s">
        <v>826</v>
      </c>
      <c r="R218" s="409" t="str">
        <f t="shared" si="70"/>
        <v>Project Coordinator</v>
      </c>
      <c r="S218" s="397">
        <f t="shared" si="69"/>
        <v>171</v>
      </c>
      <c r="T218" s="394" cm="1">
        <f t="array" aca="1" ref="T218" ca="1">IF($Q218="Y",VLOOKUP($P218,INDIRECT($Q$3),T$5,0)*INDIRECT($P$2),VLOOKUP($P218,INDIRECT($Q$3),T$5,0))*$Q$4</f>
        <v>85332.477171508042</v>
      </c>
      <c r="U218" s="394" cm="1">
        <f t="array" aca="1" ref="U218" ca="1">IF($Q218="Y",VLOOKUP($P218,INDIRECT($Q$3),U$5,0)*INDIRECT($P$2),VLOOKUP($P218,INDIRECT($Q$3),U$5,0))*$Q$4</f>
        <v>90067.268997869891</v>
      </c>
      <c r="V218" s="394" cm="1">
        <f t="array" aca="1" ref="V218" ca="1">IF($Q218="Y",VLOOKUP($P218,INDIRECT($Q$3),V$5,0)*INDIRECT($P$2),VLOOKUP($P218,INDIRECT($Q$3),V$5,0))*$Q$4</f>
        <v>94895.788145109836</v>
      </c>
      <c r="W218" s="394" cm="1">
        <f t="array" aca="1" ref="W218" ca="1">IF($Q218="Y",VLOOKUP($P218,INDIRECT($Q$3),W$5,0)*INDIRECT($P$2),VLOOKUP($P218,INDIRECT($Q$3),W$5,0))*$Q$4</f>
        <v>99905.51344604764</v>
      </c>
      <c r="X218" s="394" cm="1">
        <f t="array" aca="1" ref="X218" ca="1">IF($Q218="Y",VLOOKUP($P218,INDIRECT($Q$3),X$5,0)*INDIRECT($P$2),VLOOKUP($P218,INDIRECT($Q$3),X$5,0))*$Q$4</f>
        <v>106591.39566868987</v>
      </c>
      <c r="Y218" s="394" cm="1">
        <f t="array" aca="1" ref="Y218" ca="1">IF($Q218="Y",VLOOKUP($P218,INDIRECT($Q$3),Y$5,0)*INDIRECT($P$2),VLOOKUP($P218,INDIRECT($Q$3),Y$5,0))*$Q$4</f>
        <v>0</v>
      </c>
      <c r="Z218" s="394" cm="1">
        <f t="array" aca="1" ref="Z218" ca="1">IF($Q218="Y",VLOOKUP($P218,INDIRECT($Q$3),Z$5,0)*INDIRECT($P$2),VLOOKUP($P218,INDIRECT($Q$3),Z$5,0))*$Q$4</f>
        <v>0</v>
      </c>
      <c r="AA218" s="406" t="str">
        <f t="shared" si="43"/>
        <v>08430C</v>
      </c>
      <c r="AB218" s="406" t="str">
        <f t="shared" si="58"/>
        <v>Y</v>
      </c>
      <c r="AC218" s="412" t="str">
        <f t="shared" si="71"/>
        <v>Project Coordinator</v>
      </c>
      <c r="AD218" s="406">
        <f t="shared" si="72"/>
        <v>171</v>
      </c>
      <c r="AE218" s="398" t="str">
        <f t="shared" si="57"/>
        <v>E</v>
      </c>
      <c r="AF218" s="403">
        <f t="shared" ca="1" si="73"/>
        <v>41.025999999999996</v>
      </c>
      <c r="AG218" s="403">
        <f t="shared" ca="1" si="73"/>
        <v>43.302</v>
      </c>
      <c r="AH218" s="403">
        <f t="shared" ca="1" si="73"/>
        <v>45.622999999999998</v>
      </c>
      <c r="AI218" s="403">
        <f t="shared" ca="1" si="73"/>
        <v>48.031999999999996</v>
      </c>
      <c r="AJ218" s="403">
        <f t="shared" ca="1" si="73"/>
        <v>51.245999999999995</v>
      </c>
      <c r="AK218" s="403">
        <f t="shared" ca="1" si="73"/>
        <v>0</v>
      </c>
      <c r="AL218" s="403">
        <f t="shared" ca="1" si="68"/>
        <v>0</v>
      </c>
    </row>
    <row r="219" spans="1:38" ht="15" customHeight="1">
      <c r="A219" s="259" t="s">
        <v>16</v>
      </c>
      <c r="B219" s="259" t="s">
        <v>171</v>
      </c>
      <c r="C219" s="259">
        <v>56</v>
      </c>
      <c r="D219" s="260" t="s">
        <v>172</v>
      </c>
      <c r="E219" s="265">
        <v>523</v>
      </c>
      <c r="F219" s="262">
        <v>11</v>
      </c>
      <c r="G219" s="285">
        <f t="shared" ca="1" si="74"/>
        <v>98837.021988036562</v>
      </c>
      <c r="H219" s="285">
        <f t="shared" ca="1" si="74"/>
        <v>104120.11689195898</v>
      </c>
      <c r="I219" s="285">
        <f t="shared" ca="1" si="74"/>
        <v>109362.0377587289</v>
      </c>
      <c r="J219" s="285">
        <f t="shared" ca="1" si="74"/>
        <v>114737.86197501679</v>
      </c>
      <c r="K219" s="285">
        <f t="shared" ca="1" si="74"/>
        <v>120903.24514238226</v>
      </c>
      <c r="L219" s="285">
        <f t="shared" ca="1" si="74"/>
        <v>128054.96781519841</v>
      </c>
      <c r="M219" s="285">
        <f t="shared" ca="1" si="74"/>
        <v>135206.69048801457</v>
      </c>
      <c r="N219" s="285"/>
      <c r="P219" s="409" t="str">
        <f t="shared" si="42"/>
        <v>08440C</v>
      </c>
      <c r="Q219" s="397" t="s">
        <v>826</v>
      </c>
      <c r="R219" s="409" t="str">
        <f t="shared" si="70"/>
        <v>Project Manager</v>
      </c>
      <c r="S219" s="397">
        <f t="shared" si="69"/>
        <v>56</v>
      </c>
      <c r="T219" s="394" cm="1">
        <f t="array" aca="1" ref="T219" ca="1">IF($Q219="Y",VLOOKUP($P219,INDIRECT($Q$3),T$5,0)*INDIRECT($P$2),VLOOKUP($P219,INDIRECT($Q$3),T$5,0))*$Q$4</f>
        <v>98837.021988036562</v>
      </c>
      <c r="U219" s="394" cm="1">
        <f t="array" aca="1" ref="U219" ca="1">IF($Q219="Y",VLOOKUP($P219,INDIRECT($Q$3),U$5,0)*INDIRECT($P$2),VLOOKUP($P219,INDIRECT($Q$3),U$5,0))*$Q$4</f>
        <v>104120.11689195898</v>
      </c>
      <c r="V219" s="394" cm="1">
        <f t="array" aca="1" ref="V219" ca="1">IF($Q219="Y",VLOOKUP($P219,INDIRECT($Q$3),V$5,0)*INDIRECT($P$2),VLOOKUP($P219,INDIRECT($Q$3),V$5,0))*$Q$4</f>
        <v>109362.0377587289</v>
      </c>
      <c r="W219" s="394" cm="1">
        <f t="array" aca="1" ref="W219" ca="1">IF($Q219="Y",VLOOKUP($P219,INDIRECT($Q$3),W$5,0)*INDIRECT($P$2),VLOOKUP($P219,INDIRECT($Q$3),W$5,0))*$Q$4</f>
        <v>114737.86197501679</v>
      </c>
      <c r="X219" s="394" cm="1">
        <f t="array" aca="1" ref="X219" ca="1">IF($Q219="Y",VLOOKUP($P219,INDIRECT($Q$3),X$5,0)*INDIRECT($P$2),VLOOKUP($P219,INDIRECT($Q$3),X$5,0))*$Q$4</f>
        <v>120903.24514238226</v>
      </c>
      <c r="Y219" s="394" cm="1">
        <f t="array" aca="1" ref="Y219" ca="1">IF($Q219="Y",VLOOKUP($P219,INDIRECT($Q$3),Y$5,0)*INDIRECT($P$2),VLOOKUP($P219,INDIRECT($Q$3),Y$5,0))*$Q$4</f>
        <v>128054.96781519841</v>
      </c>
      <c r="Z219" s="394" cm="1">
        <f t="array" aca="1" ref="Z219" ca="1">IF($Q219="Y",VLOOKUP($P219,INDIRECT($Q$3),Z$5,0)*INDIRECT($P$2),VLOOKUP($P219,INDIRECT($Q$3),Z$5,0))*$Q$4</f>
        <v>135206.69048801457</v>
      </c>
      <c r="AA219" s="406" t="str">
        <f t="shared" si="43"/>
        <v>08440C</v>
      </c>
      <c r="AB219" s="406" t="str">
        <f t="shared" si="58"/>
        <v>Y</v>
      </c>
      <c r="AC219" s="412" t="str">
        <f t="shared" si="71"/>
        <v>Project Manager</v>
      </c>
      <c r="AD219" s="406">
        <f t="shared" si="72"/>
        <v>56</v>
      </c>
      <c r="AE219" s="398" t="str">
        <f t="shared" si="57"/>
        <v>E</v>
      </c>
      <c r="AF219" s="403">
        <f t="shared" ca="1" si="73"/>
        <v>47.518000000000001</v>
      </c>
      <c r="AG219" s="403">
        <f t="shared" ca="1" si="73"/>
        <v>50.058</v>
      </c>
      <c r="AH219" s="403">
        <f t="shared" ca="1" si="73"/>
        <v>52.577999999999996</v>
      </c>
      <c r="AI219" s="403">
        <f t="shared" ca="1" si="73"/>
        <v>55.162999999999997</v>
      </c>
      <c r="AJ219" s="403">
        <f t="shared" ca="1" si="73"/>
        <v>58.126999999999995</v>
      </c>
      <c r="AK219" s="403">
        <f t="shared" ca="1" si="73"/>
        <v>61.564999999999998</v>
      </c>
      <c r="AL219" s="403">
        <f t="shared" ca="1" si="68"/>
        <v>65.004000000000005</v>
      </c>
    </row>
    <row r="220" spans="1:38" ht="15" customHeight="1">
      <c r="A220" s="259" t="s">
        <v>16</v>
      </c>
      <c r="B220" s="259" t="s">
        <v>1058</v>
      </c>
      <c r="C220" s="259" t="s">
        <v>93</v>
      </c>
      <c r="D220" s="260" t="s">
        <v>1059</v>
      </c>
      <c r="E220" s="265">
        <v>523</v>
      </c>
      <c r="F220" s="262">
        <v>11</v>
      </c>
      <c r="G220" s="285">
        <f t="shared" ca="1" si="74"/>
        <v>98837.021988036562</v>
      </c>
      <c r="H220" s="285">
        <f t="shared" ca="1" si="74"/>
        <v>104120.11689195898</v>
      </c>
      <c r="I220" s="285">
        <f t="shared" ca="1" si="74"/>
        <v>109362.0377587289</v>
      </c>
      <c r="J220" s="285">
        <f t="shared" ca="1" si="74"/>
        <v>114737.86197501679</v>
      </c>
      <c r="K220" s="285">
        <f t="shared" ca="1" si="74"/>
        <v>120903.24514238226</v>
      </c>
      <c r="L220" s="285">
        <f t="shared" ca="1" si="74"/>
        <v>128054.96781519841</v>
      </c>
      <c r="M220" s="285">
        <f t="shared" ca="1" si="74"/>
        <v>135206.69048801457</v>
      </c>
      <c r="N220" s="285"/>
      <c r="P220" s="409" t="str">
        <f t="shared" si="42"/>
        <v>59506C</v>
      </c>
      <c r="Q220" s="397" t="s">
        <v>826</v>
      </c>
      <c r="R220" s="409" t="str">
        <f t="shared" si="70"/>
        <v>Project Manager - Equity Performance &amp; Innovation</v>
      </c>
      <c r="S220" s="397" t="str">
        <f t="shared" si="69"/>
        <v>56</v>
      </c>
      <c r="T220" s="394" cm="1">
        <f t="array" aca="1" ref="T220" ca="1">IF($Q220="Y",VLOOKUP($P220,INDIRECT($Q$3),T$5,0)*INDIRECT($P$2),VLOOKUP($P220,INDIRECT($Q$3),T$5,0))*$Q$4</f>
        <v>98837.021988036562</v>
      </c>
      <c r="U220" s="394" cm="1">
        <f t="array" aca="1" ref="U220" ca="1">IF($Q220="Y",VLOOKUP($P220,INDIRECT($Q$3),U$5,0)*INDIRECT($P$2),VLOOKUP($P220,INDIRECT($Q$3),U$5,0))*$Q$4</f>
        <v>104120.11689195898</v>
      </c>
      <c r="V220" s="394" cm="1">
        <f t="array" aca="1" ref="V220" ca="1">IF($Q220="Y",VLOOKUP($P220,INDIRECT($Q$3),V$5,0)*INDIRECT($P$2),VLOOKUP($P220,INDIRECT($Q$3),V$5,0))*$Q$4</f>
        <v>109362.0377587289</v>
      </c>
      <c r="W220" s="394" cm="1">
        <f t="array" aca="1" ref="W220" ca="1">IF($Q220="Y",VLOOKUP($P220,INDIRECT($Q$3),W$5,0)*INDIRECT($P$2),VLOOKUP($P220,INDIRECT($Q$3),W$5,0))*$Q$4</f>
        <v>114737.86197501679</v>
      </c>
      <c r="X220" s="394" cm="1">
        <f t="array" aca="1" ref="X220" ca="1">IF($Q220="Y",VLOOKUP($P220,INDIRECT($Q$3),X$5,0)*INDIRECT($P$2),VLOOKUP($P220,INDIRECT($Q$3),X$5,0))*$Q$4</f>
        <v>120903.24514238226</v>
      </c>
      <c r="Y220" s="394" cm="1">
        <f t="array" aca="1" ref="Y220" ca="1">IF($Q220="Y",VLOOKUP($P220,INDIRECT($Q$3),Y$5,0)*INDIRECT($P$2),VLOOKUP($P220,INDIRECT($Q$3),Y$5,0))*$Q$4</f>
        <v>128054.96781519841</v>
      </c>
      <c r="Z220" s="394" cm="1">
        <f t="array" aca="1" ref="Z220" ca="1">IF($Q220="Y",VLOOKUP($P220,INDIRECT($Q$3),Z$5,0)*INDIRECT($P$2),VLOOKUP($P220,INDIRECT($Q$3),Z$5,0))*$Q$4</f>
        <v>135206.69048801457</v>
      </c>
      <c r="AA220" s="406" t="str">
        <f t="shared" si="43"/>
        <v>59506C</v>
      </c>
      <c r="AB220" s="406" t="str">
        <f t="shared" si="58"/>
        <v>Y</v>
      </c>
      <c r="AC220" s="412" t="str">
        <f t="shared" si="71"/>
        <v>Project Manager - Equity Performance &amp; Innovation</v>
      </c>
      <c r="AD220" s="406" t="str">
        <f t="shared" si="72"/>
        <v>56</v>
      </c>
      <c r="AE220" s="398" t="str">
        <f t="shared" si="57"/>
        <v>E</v>
      </c>
      <c r="AF220" s="403">
        <f t="shared" ca="1" si="73"/>
        <v>47.518000000000001</v>
      </c>
      <c r="AG220" s="403">
        <f t="shared" ca="1" si="73"/>
        <v>50.058</v>
      </c>
      <c r="AH220" s="403">
        <f t="shared" ca="1" si="73"/>
        <v>52.577999999999996</v>
      </c>
      <c r="AI220" s="403">
        <f t="shared" ca="1" si="73"/>
        <v>55.162999999999997</v>
      </c>
      <c r="AJ220" s="403">
        <f t="shared" ca="1" si="73"/>
        <v>58.126999999999995</v>
      </c>
      <c r="AK220" s="403">
        <f t="shared" ca="1" si="73"/>
        <v>61.564999999999998</v>
      </c>
      <c r="AL220" s="403">
        <f t="shared" ca="1" si="68"/>
        <v>65.004000000000005</v>
      </c>
    </row>
    <row r="221" spans="1:38" ht="15" customHeight="1">
      <c r="A221" s="259" t="s">
        <v>16</v>
      </c>
      <c r="B221" s="259" t="s">
        <v>173</v>
      </c>
      <c r="C221" s="259">
        <v>56</v>
      </c>
      <c r="D221" s="260" t="s">
        <v>686</v>
      </c>
      <c r="E221" s="265">
        <v>523</v>
      </c>
      <c r="F221" s="262">
        <v>11</v>
      </c>
      <c r="G221" s="285">
        <f t="shared" ca="1" si="74"/>
        <v>98837.021988036562</v>
      </c>
      <c r="H221" s="285">
        <f t="shared" ca="1" si="74"/>
        <v>104120.11689195898</v>
      </c>
      <c r="I221" s="285">
        <f t="shared" ca="1" si="74"/>
        <v>109362.0377587289</v>
      </c>
      <c r="J221" s="285">
        <f t="shared" ca="1" si="74"/>
        <v>114737.86197501679</v>
      </c>
      <c r="K221" s="285">
        <f t="shared" ca="1" si="74"/>
        <v>120903.24514238226</v>
      </c>
      <c r="L221" s="285">
        <f t="shared" ca="1" si="74"/>
        <v>128054.96781519841</v>
      </c>
      <c r="M221" s="285">
        <f t="shared" ca="1" si="74"/>
        <v>135206.69048801457</v>
      </c>
      <c r="N221" s="285"/>
      <c r="P221" s="409" t="str">
        <f t="shared" si="42"/>
        <v>08443C</v>
      </c>
      <c r="Q221" s="397" t="s">
        <v>826</v>
      </c>
      <c r="R221" s="409" t="str">
        <f t="shared" si="70"/>
        <v>Project Manager - IT</v>
      </c>
      <c r="S221" s="397">
        <f t="shared" si="69"/>
        <v>56</v>
      </c>
      <c r="T221" s="394" cm="1">
        <f t="array" aca="1" ref="T221" ca="1">IF($Q221="Y",VLOOKUP($P221,INDIRECT($Q$3),T$5,0)*INDIRECT($P$2),VLOOKUP($P221,INDIRECT($Q$3),T$5,0))*$Q$4</f>
        <v>98837.021988036562</v>
      </c>
      <c r="U221" s="394" cm="1">
        <f t="array" aca="1" ref="U221" ca="1">IF($Q221="Y",VLOOKUP($P221,INDIRECT($Q$3),U$5,0)*INDIRECT($P$2),VLOOKUP($P221,INDIRECT($Q$3),U$5,0))*$Q$4</f>
        <v>104120.11689195898</v>
      </c>
      <c r="V221" s="394" cm="1">
        <f t="array" aca="1" ref="V221" ca="1">IF($Q221="Y",VLOOKUP($P221,INDIRECT($Q$3),V$5,0)*INDIRECT($P$2),VLOOKUP($P221,INDIRECT($Q$3),V$5,0))*$Q$4</f>
        <v>109362.0377587289</v>
      </c>
      <c r="W221" s="394" cm="1">
        <f t="array" aca="1" ref="W221" ca="1">IF($Q221="Y",VLOOKUP($P221,INDIRECT($Q$3),W$5,0)*INDIRECT($P$2),VLOOKUP($P221,INDIRECT($Q$3),W$5,0))*$Q$4</f>
        <v>114737.86197501679</v>
      </c>
      <c r="X221" s="394" cm="1">
        <f t="array" aca="1" ref="X221" ca="1">IF($Q221="Y",VLOOKUP($P221,INDIRECT($Q$3),X$5,0)*INDIRECT($P$2),VLOOKUP($P221,INDIRECT($Q$3),X$5,0))*$Q$4</f>
        <v>120903.24514238226</v>
      </c>
      <c r="Y221" s="394" cm="1">
        <f t="array" aca="1" ref="Y221" ca="1">IF($Q221="Y",VLOOKUP($P221,INDIRECT($Q$3),Y$5,0)*INDIRECT($P$2),VLOOKUP($P221,INDIRECT($Q$3),Y$5,0))*$Q$4</f>
        <v>128054.96781519841</v>
      </c>
      <c r="Z221" s="394" cm="1">
        <f t="array" aca="1" ref="Z221" ca="1">IF($Q221="Y",VLOOKUP($P221,INDIRECT($Q$3),Z$5,0)*INDIRECT($P$2),VLOOKUP($P221,INDIRECT($Q$3),Z$5,0))*$Q$4</f>
        <v>135206.69048801457</v>
      </c>
      <c r="AA221" s="406" t="str">
        <f t="shared" si="43"/>
        <v>08443C</v>
      </c>
      <c r="AB221" s="406" t="str">
        <f t="shared" si="58"/>
        <v>Y</v>
      </c>
      <c r="AC221" s="412" t="str">
        <f t="shared" si="71"/>
        <v>Project Manager - IT</v>
      </c>
      <c r="AD221" s="406">
        <f t="shared" si="72"/>
        <v>56</v>
      </c>
      <c r="AE221" s="398" t="str">
        <f t="shared" si="57"/>
        <v>E</v>
      </c>
      <c r="AF221" s="403">
        <f t="shared" ca="1" si="73"/>
        <v>47.518000000000001</v>
      </c>
      <c r="AG221" s="403">
        <f t="shared" ca="1" si="73"/>
        <v>50.058</v>
      </c>
      <c r="AH221" s="403">
        <f t="shared" ca="1" si="73"/>
        <v>52.577999999999996</v>
      </c>
      <c r="AI221" s="403">
        <f t="shared" ca="1" si="73"/>
        <v>55.162999999999997</v>
      </c>
      <c r="AJ221" s="403">
        <f t="shared" ca="1" si="73"/>
        <v>58.126999999999995</v>
      </c>
      <c r="AK221" s="403">
        <f t="shared" ca="1" si="73"/>
        <v>61.564999999999998</v>
      </c>
      <c r="AL221" s="403">
        <f t="shared" ca="1" si="68"/>
        <v>65.004000000000005</v>
      </c>
    </row>
    <row r="222" spans="1:38" ht="15" customHeight="1">
      <c r="A222" s="259" t="s">
        <v>16</v>
      </c>
      <c r="B222" s="262" t="s">
        <v>175</v>
      </c>
      <c r="C222" s="259" t="s">
        <v>166</v>
      </c>
      <c r="D222" s="266" t="s">
        <v>176</v>
      </c>
      <c r="E222" s="265">
        <v>435</v>
      </c>
      <c r="F222" s="262">
        <v>9</v>
      </c>
      <c r="G222" s="285">
        <f t="shared" ca="1" si="74"/>
        <v>79829.933617392904</v>
      </c>
      <c r="H222" s="285">
        <f t="shared" ca="1" si="74"/>
        <v>84050.662331178304</v>
      </c>
      <c r="I222" s="285">
        <f t="shared" ca="1" si="74"/>
        <v>88823.757389338993</v>
      </c>
      <c r="J222" s="285">
        <f t="shared" ca="1" si="74"/>
        <v>93548.114240643088</v>
      </c>
      <c r="K222" s="285">
        <f t="shared" ca="1" si="74"/>
        <v>98558.401905506107</v>
      </c>
      <c r="L222" s="285">
        <f t="shared" ca="1" si="74"/>
        <v>104414.15295542241</v>
      </c>
      <c r="M222" s="285">
        <f t="shared" ca="1" si="74"/>
        <v>110269.90400533867</v>
      </c>
      <c r="N222" s="285"/>
      <c r="P222" s="409" t="str">
        <f t="shared" si="42"/>
        <v>08449C</v>
      </c>
      <c r="Q222" s="397" t="s">
        <v>826</v>
      </c>
      <c r="R222" s="409" t="str">
        <f t="shared" si="70"/>
        <v>Pub Works Financial Analyst</v>
      </c>
      <c r="S222" s="397" t="str">
        <f t="shared" si="69"/>
        <v>45</v>
      </c>
      <c r="T222" s="394" cm="1">
        <f t="array" aca="1" ref="T222" ca="1">IF($Q222="Y",VLOOKUP($P222,INDIRECT($Q$3),T$5,0)*INDIRECT($P$2),VLOOKUP($P222,INDIRECT($Q$3),T$5,0))*$Q$4</f>
        <v>79829.933617392904</v>
      </c>
      <c r="U222" s="394" cm="1">
        <f t="array" aca="1" ref="U222" ca="1">IF($Q222="Y",VLOOKUP($P222,INDIRECT($Q$3),U$5,0)*INDIRECT($P$2),VLOOKUP($P222,INDIRECT($Q$3),U$5,0))*$Q$4</f>
        <v>84050.662331178304</v>
      </c>
      <c r="V222" s="394" cm="1">
        <f t="array" aca="1" ref="V222" ca="1">IF($Q222="Y",VLOOKUP($P222,INDIRECT($Q$3),V$5,0)*INDIRECT($P$2),VLOOKUP($P222,INDIRECT($Q$3),V$5,0))*$Q$4</f>
        <v>88823.757389338993</v>
      </c>
      <c r="W222" s="394" cm="1">
        <f t="array" aca="1" ref="W222" ca="1">IF($Q222="Y",VLOOKUP($P222,INDIRECT($Q$3),W$5,0)*INDIRECT($P$2),VLOOKUP($P222,INDIRECT($Q$3),W$5,0))*$Q$4</f>
        <v>93548.114240643088</v>
      </c>
      <c r="X222" s="394" cm="1">
        <f t="array" aca="1" ref="X222" ca="1">IF($Q222="Y",VLOOKUP($P222,INDIRECT($Q$3),X$5,0)*INDIRECT($P$2),VLOOKUP($P222,INDIRECT($Q$3),X$5,0))*$Q$4</f>
        <v>98558.401905506107</v>
      </c>
      <c r="Y222" s="394" cm="1">
        <f t="array" aca="1" ref="Y222" ca="1">IF($Q222="Y",VLOOKUP($P222,INDIRECT($Q$3),Y$5,0)*INDIRECT($P$2),VLOOKUP($P222,INDIRECT($Q$3),Y$5,0))*$Q$4</f>
        <v>104414.15295542241</v>
      </c>
      <c r="Z222" s="394" cm="1">
        <f t="array" aca="1" ref="Z222" ca="1">IF($Q222="Y",VLOOKUP($P222,INDIRECT($Q$3),Z$5,0)*INDIRECT($P$2),VLOOKUP($P222,INDIRECT($Q$3),Z$5,0))*$Q$4</f>
        <v>110269.90400533867</v>
      </c>
      <c r="AA222" s="406" t="str">
        <f t="shared" si="43"/>
        <v>08449C</v>
      </c>
      <c r="AB222" s="406" t="str">
        <f t="shared" si="58"/>
        <v>Y</v>
      </c>
      <c r="AC222" s="412" t="str">
        <f t="shared" si="71"/>
        <v>Pub Works Financial Analyst</v>
      </c>
      <c r="AD222" s="406" t="str">
        <f t="shared" si="72"/>
        <v>45</v>
      </c>
      <c r="AE222" s="398" t="str">
        <f t="shared" si="57"/>
        <v>E</v>
      </c>
      <c r="AF222" s="403">
        <f t="shared" ca="1" si="73"/>
        <v>38.379999999999995</v>
      </c>
      <c r="AG222" s="403">
        <f t="shared" ca="1" si="73"/>
        <v>40.408999999999999</v>
      </c>
      <c r="AH222" s="403">
        <f t="shared" ca="1" si="73"/>
        <v>42.704000000000001</v>
      </c>
      <c r="AI222" s="403">
        <f t="shared" ca="1" si="73"/>
        <v>44.975999999999999</v>
      </c>
      <c r="AJ222" s="403">
        <f t="shared" ca="1" si="73"/>
        <v>47.384</v>
      </c>
      <c r="AK222" s="403">
        <f t="shared" ca="1" si="73"/>
        <v>50.199999999999996</v>
      </c>
      <c r="AL222" s="403">
        <f t="shared" ca="1" si="68"/>
        <v>53.015000000000001</v>
      </c>
    </row>
    <row r="223" spans="1:38" ht="15" customHeight="1">
      <c r="A223" s="259" t="s">
        <v>16</v>
      </c>
      <c r="B223" s="259" t="s">
        <v>489</v>
      </c>
      <c r="C223" s="259">
        <v>72</v>
      </c>
      <c r="D223" s="260" t="s">
        <v>488</v>
      </c>
      <c r="E223" s="265">
        <v>463</v>
      </c>
      <c r="F223" s="262">
        <v>10</v>
      </c>
      <c r="G223" s="285">
        <f t="shared" ca="1" si="74"/>
        <v>85905.963405521252</v>
      </c>
      <c r="H223" s="285">
        <f t="shared" ca="1" si="74"/>
        <v>90445.115070770058</v>
      </c>
      <c r="I223" s="285">
        <f t="shared" ca="1" si="74"/>
        <v>95175.970349654977</v>
      </c>
      <c r="J223" s="285">
        <f t="shared" ca="1" si="74"/>
        <v>100179.75958693713</v>
      </c>
      <c r="K223" s="285">
        <f t="shared" ca="1" si="74"/>
        <v>105469.47963777828</v>
      </c>
      <c r="L223" s="285">
        <f t="shared" ca="1" si="74"/>
        <v>111843.70430757249</v>
      </c>
      <c r="M223" s="285">
        <f t="shared" ca="1" si="74"/>
        <v>118216.91369291769</v>
      </c>
      <c r="N223" s="285"/>
      <c r="P223" s="409" t="str">
        <f t="shared" si="42"/>
        <v>08485C</v>
      </c>
      <c r="Q223" s="397" t="s">
        <v>826</v>
      </c>
      <c r="R223" s="409" t="str">
        <f t="shared" si="70"/>
        <v>Public Health Data Scientist &amp; Epidemiologist</v>
      </c>
      <c r="S223" s="397">
        <f t="shared" si="69"/>
        <v>72</v>
      </c>
      <c r="T223" s="394" cm="1">
        <f t="array" aca="1" ref="T223" ca="1">IF($Q223="Y",VLOOKUP($P223,INDIRECT($Q$3),T$5,0)*INDIRECT($P$2),VLOOKUP($P223,INDIRECT($Q$3),T$5,0))*$Q$4</f>
        <v>85905.963405521252</v>
      </c>
      <c r="U223" s="394" cm="1">
        <f t="array" aca="1" ref="U223" ca="1">IF($Q223="Y",VLOOKUP($P223,INDIRECT($Q$3),U$5,0)*INDIRECT($P$2),VLOOKUP($P223,INDIRECT($Q$3),U$5,0))*$Q$4</f>
        <v>90445.115070770058</v>
      </c>
      <c r="V223" s="394" cm="1">
        <f t="array" aca="1" ref="V223" ca="1">IF($Q223="Y",VLOOKUP($P223,INDIRECT($Q$3),V$5,0)*INDIRECT($P$2),VLOOKUP($P223,INDIRECT($Q$3),V$5,0))*$Q$4</f>
        <v>95175.970349654977</v>
      </c>
      <c r="W223" s="394" cm="1">
        <f t="array" aca="1" ref="W223" ca="1">IF($Q223="Y",VLOOKUP($P223,INDIRECT($Q$3),W$5,0)*INDIRECT($P$2),VLOOKUP($P223,INDIRECT($Q$3),W$5,0))*$Q$4</f>
        <v>100179.75958693713</v>
      </c>
      <c r="X223" s="394" cm="1">
        <f t="array" aca="1" ref="X223" ca="1">IF($Q223="Y",VLOOKUP($P223,INDIRECT($Q$3),X$5,0)*INDIRECT($P$2),VLOOKUP($P223,INDIRECT($Q$3),X$5,0))*$Q$4</f>
        <v>105469.47963777828</v>
      </c>
      <c r="Y223" s="394" cm="1">
        <f t="array" aca="1" ref="Y223" ca="1">IF($Q223="Y",VLOOKUP($P223,INDIRECT($Q$3),Y$5,0)*INDIRECT($P$2),VLOOKUP($P223,INDIRECT($Q$3),Y$5,0))*$Q$4</f>
        <v>111843.70430757249</v>
      </c>
      <c r="Z223" s="394" cm="1">
        <f t="array" aca="1" ref="Z223" ca="1">IF($Q223="Y",VLOOKUP($P223,INDIRECT($Q$3),Z$5,0)*INDIRECT($P$2),VLOOKUP($P223,INDIRECT($Q$3),Z$5,0))*$Q$4</f>
        <v>118216.91369291769</v>
      </c>
      <c r="AA223" s="406" t="str">
        <f t="shared" si="43"/>
        <v>08485C</v>
      </c>
      <c r="AB223" s="406" t="str">
        <f t="shared" si="58"/>
        <v>Y</v>
      </c>
      <c r="AC223" s="412" t="str">
        <f t="shared" si="71"/>
        <v>Public Health Data Scientist &amp; Epidemiologist</v>
      </c>
      <c r="AD223" s="406">
        <f t="shared" si="72"/>
        <v>72</v>
      </c>
      <c r="AE223" s="398" t="str">
        <f t="shared" si="57"/>
        <v>E</v>
      </c>
      <c r="AF223" s="403">
        <f t="shared" ca="1" si="73"/>
        <v>41.300999999999995</v>
      </c>
      <c r="AG223" s="403">
        <f t="shared" ca="1" si="73"/>
        <v>43.483999999999995</v>
      </c>
      <c r="AH223" s="403">
        <f t="shared" ca="1" si="73"/>
        <v>45.757999999999996</v>
      </c>
      <c r="AI223" s="403">
        <f t="shared" ca="1" si="73"/>
        <v>48.163999999999994</v>
      </c>
      <c r="AJ223" s="403">
        <f t="shared" ca="1" si="73"/>
        <v>50.707000000000001</v>
      </c>
      <c r="AK223" s="403">
        <f t="shared" ca="1" si="73"/>
        <v>53.771999999999998</v>
      </c>
      <c r="AL223" s="403">
        <f t="shared" ca="1" si="68"/>
        <v>56.835999999999999</v>
      </c>
    </row>
    <row r="224" spans="1:38" ht="15" customHeight="1">
      <c r="A224" s="259" t="s">
        <v>16</v>
      </c>
      <c r="B224" s="259" t="s">
        <v>179</v>
      </c>
      <c r="C224" s="259">
        <v>29</v>
      </c>
      <c r="D224" s="260" t="s">
        <v>180</v>
      </c>
      <c r="E224" s="265">
        <v>383</v>
      </c>
      <c r="F224" s="262">
        <v>8</v>
      </c>
      <c r="G224" s="285">
        <f t="shared" ca="1" si="74"/>
        <v>70186.267087358239</v>
      </c>
      <c r="H224" s="285">
        <f t="shared" ca="1" si="74"/>
        <v>74036.585429033134</v>
      </c>
      <c r="I224" s="285">
        <f t="shared" ca="1" si="74"/>
        <v>77883.65455691758</v>
      </c>
      <c r="J224" s="285">
        <f t="shared" ca="1" si="74"/>
        <v>81961.41786392346</v>
      </c>
      <c r="K224" s="285">
        <f t="shared" ca="1" si="74"/>
        <v>86318.613556907498</v>
      </c>
      <c r="L224" s="285">
        <f t="shared" ca="1" si="74"/>
        <v>91726.828053121266</v>
      </c>
      <c r="M224" s="285">
        <f t="shared" ca="1" si="74"/>
        <v>97135.042549335034</v>
      </c>
      <c r="N224" s="285"/>
      <c r="P224" s="409" t="str">
        <f t="shared" si="42"/>
        <v>08488C</v>
      </c>
      <c r="Q224" s="397" t="s">
        <v>826</v>
      </c>
      <c r="R224" s="409" t="str">
        <f t="shared" si="70"/>
        <v>Public Health Mental Health Counselor I</v>
      </c>
      <c r="S224" s="397">
        <f t="shared" si="69"/>
        <v>29</v>
      </c>
      <c r="T224" s="394" cm="1">
        <f t="array" aca="1" ref="T224" ca="1">IF($Q224="Y",VLOOKUP($P224,INDIRECT($Q$3),T$5,0)*INDIRECT($P$2),VLOOKUP($P224,INDIRECT($Q$3),T$5,0))*$Q$4</f>
        <v>70186.267087358239</v>
      </c>
      <c r="U224" s="394" cm="1">
        <f t="array" aca="1" ref="U224" ca="1">IF($Q224="Y",VLOOKUP($P224,INDIRECT($Q$3),U$5,0)*INDIRECT($P$2),VLOOKUP($P224,INDIRECT($Q$3),U$5,0))*$Q$4</f>
        <v>74036.585429033134</v>
      </c>
      <c r="V224" s="394" cm="1">
        <f t="array" aca="1" ref="V224" ca="1">IF($Q224="Y",VLOOKUP($P224,INDIRECT($Q$3),V$5,0)*INDIRECT($P$2),VLOOKUP($P224,INDIRECT($Q$3),V$5,0))*$Q$4</f>
        <v>77883.65455691758</v>
      </c>
      <c r="W224" s="394" cm="1">
        <f t="array" aca="1" ref="W224" ca="1">IF($Q224="Y",VLOOKUP($P224,INDIRECT($Q$3),W$5,0)*INDIRECT($P$2),VLOOKUP($P224,INDIRECT($Q$3),W$5,0))*$Q$4</f>
        <v>81961.41786392346</v>
      </c>
      <c r="X224" s="394" cm="1">
        <f t="array" aca="1" ref="X224" ca="1">IF($Q224="Y",VLOOKUP($P224,INDIRECT($Q$3),X$5,0)*INDIRECT($P$2),VLOOKUP($P224,INDIRECT($Q$3),X$5,0))*$Q$4</f>
        <v>86318.613556907498</v>
      </c>
      <c r="Y224" s="394" cm="1">
        <f t="array" aca="1" ref="Y224" ca="1">IF($Q224="Y",VLOOKUP($P224,INDIRECT($Q$3),Y$5,0)*INDIRECT($P$2),VLOOKUP($P224,INDIRECT($Q$3),Y$5,0))*$Q$4</f>
        <v>91726.828053121266</v>
      </c>
      <c r="Z224" s="394" cm="1">
        <f t="array" aca="1" ref="Z224" ca="1">IF($Q224="Y",VLOOKUP($P224,INDIRECT($Q$3),Z$5,0)*INDIRECT($P$2),VLOOKUP($P224,INDIRECT($Q$3),Z$5,0))*$Q$4</f>
        <v>97135.042549335034</v>
      </c>
      <c r="AA224" s="406" t="str">
        <f t="shared" si="43"/>
        <v>08488C</v>
      </c>
      <c r="AB224" s="406" t="str">
        <f t="shared" si="58"/>
        <v>Y</v>
      </c>
      <c r="AC224" s="412" t="str">
        <f t="shared" si="71"/>
        <v>Public Health Mental Health Counselor I</v>
      </c>
      <c r="AD224" s="406">
        <f t="shared" si="72"/>
        <v>29</v>
      </c>
      <c r="AE224" s="398" t="str">
        <f t="shared" si="57"/>
        <v>E</v>
      </c>
      <c r="AF224" s="403">
        <f t="shared" ca="1" si="73"/>
        <v>33.744</v>
      </c>
      <c r="AG224" s="403">
        <f t="shared" ca="1" si="73"/>
        <v>35.594999999999999</v>
      </c>
      <c r="AH224" s="403">
        <f t="shared" ca="1" si="73"/>
        <v>37.445</v>
      </c>
      <c r="AI224" s="403">
        <f t="shared" ca="1" si="73"/>
        <v>39.405000000000001</v>
      </c>
      <c r="AJ224" s="403">
        <f t="shared" ca="1" si="73"/>
        <v>41.5</v>
      </c>
      <c r="AK224" s="403">
        <f t="shared" ca="1" si="73"/>
        <v>44.099999999999994</v>
      </c>
      <c r="AL224" s="403">
        <f t="shared" ca="1" si="68"/>
        <v>46.699999999999996</v>
      </c>
    </row>
    <row r="225" spans="1:39" ht="15" customHeight="1">
      <c r="A225" s="259" t="s">
        <v>16</v>
      </c>
      <c r="B225" s="259" t="s">
        <v>401</v>
      </c>
      <c r="C225" s="259">
        <v>39</v>
      </c>
      <c r="D225" s="260" t="s">
        <v>398</v>
      </c>
      <c r="E225" s="265">
        <v>430</v>
      </c>
      <c r="F225" s="262">
        <v>9</v>
      </c>
      <c r="G225" s="285">
        <f t="shared" ca="1" si="74"/>
        <v>78488.008321939968</v>
      </c>
      <c r="H225" s="285">
        <f t="shared" ca="1" si="74"/>
        <v>82621.008263383424</v>
      </c>
      <c r="I225" s="285">
        <f t="shared" ca="1" si="74"/>
        <v>86981.453170157867</v>
      </c>
      <c r="J225" s="285">
        <f t="shared" ca="1" si="74"/>
        <v>91523.854049197093</v>
      </c>
      <c r="K225" s="285">
        <f t="shared" ca="1" si="74"/>
        <v>96342.438100424013</v>
      </c>
      <c r="L225" s="285">
        <f t="shared" ca="1" si="74"/>
        <v>102171.52764047864</v>
      </c>
      <c r="M225" s="285">
        <f t="shared" ca="1" si="74"/>
        <v>108003.86639432376</v>
      </c>
      <c r="N225" s="285"/>
      <c r="P225" s="409" t="str">
        <f t="shared" si="42"/>
        <v>08489C</v>
      </c>
      <c r="Q225" s="397" t="s">
        <v>826</v>
      </c>
      <c r="R225" s="409" t="str">
        <f t="shared" si="70"/>
        <v>Public Health Mental Health Counselor II</v>
      </c>
      <c r="S225" s="397">
        <f t="shared" si="69"/>
        <v>39</v>
      </c>
      <c r="T225" s="394" cm="1">
        <f t="array" aca="1" ref="T225" ca="1">IF($Q225="Y",VLOOKUP($P225,INDIRECT($Q$3),T$5,0)*INDIRECT($P$2),VLOOKUP($P225,INDIRECT($Q$3),T$5,0))*$Q$4</f>
        <v>78488.008321939968</v>
      </c>
      <c r="U225" s="394" cm="1">
        <f t="array" aca="1" ref="U225" ca="1">IF($Q225="Y",VLOOKUP($P225,INDIRECT($Q$3),U$5,0)*INDIRECT($P$2),VLOOKUP($P225,INDIRECT($Q$3),U$5,0))*$Q$4</f>
        <v>82621.008263383424</v>
      </c>
      <c r="V225" s="394" cm="1">
        <f t="array" aca="1" ref="V225" ca="1">IF($Q225="Y",VLOOKUP($P225,INDIRECT($Q$3),V$5,0)*INDIRECT($P$2),VLOOKUP($P225,INDIRECT($Q$3),V$5,0))*$Q$4</f>
        <v>86981.453170157867</v>
      </c>
      <c r="W225" s="394" cm="1">
        <f t="array" aca="1" ref="W225" ca="1">IF($Q225="Y",VLOOKUP($P225,INDIRECT($Q$3),W$5,0)*INDIRECT($P$2),VLOOKUP($P225,INDIRECT($Q$3),W$5,0))*$Q$4</f>
        <v>91523.854049197093</v>
      </c>
      <c r="X225" s="394" cm="1">
        <f t="array" aca="1" ref="X225" ca="1">IF($Q225="Y",VLOOKUP($P225,INDIRECT($Q$3),X$5,0)*INDIRECT($P$2),VLOOKUP($P225,INDIRECT($Q$3),X$5,0))*$Q$4</f>
        <v>96342.438100424013</v>
      </c>
      <c r="Y225" s="394" cm="1">
        <f t="array" aca="1" ref="Y225" ca="1">IF($Q225="Y",VLOOKUP($P225,INDIRECT($Q$3),Y$5,0)*INDIRECT($P$2),VLOOKUP($P225,INDIRECT($Q$3),Y$5,0))*$Q$4</f>
        <v>102171.52764047864</v>
      </c>
      <c r="Z225" s="394" cm="1">
        <f t="array" aca="1" ref="Z225" ca="1">IF($Q225="Y",VLOOKUP($P225,INDIRECT($Q$3),Z$5,0)*INDIRECT($P$2),VLOOKUP($P225,INDIRECT($Q$3),Z$5,0))*$Q$4</f>
        <v>108003.86639432376</v>
      </c>
      <c r="AA225" s="406" t="str">
        <f t="shared" si="43"/>
        <v>08489C</v>
      </c>
      <c r="AB225" s="406" t="str">
        <f t="shared" si="58"/>
        <v>Y</v>
      </c>
      <c r="AC225" s="412" t="str">
        <f t="shared" si="71"/>
        <v>Public Health Mental Health Counselor II</v>
      </c>
      <c r="AD225" s="406">
        <f t="shared" si="72"/>
        <v>39</v>
      </c>
      <c r="AE225" s="398" t="str">
        <f t="shared" si="57"/>
        <v>E</v>
      </c>
      <c r="AF225" s="403">
        <f t="shared" ca="1" si="73"/>
        <v>37.734999999999999</v>
      </c>
      <c r="AG225" s="403">
        <f t="shared" ca="1" si="73"/>
        <v>39.721999999999994</v>
      </c>
      <c r="AH225" s="403">
        <f t="shared" ca="1" si="73"/>
        <v>41.818999999999996</v>
      </c>
      <c r="AI225" s="403">
        <f t="shared" ca="1" si="73"/>
        <v>44.001999999999995</v>
      </c>
      <c r="AJ225" s="403">
        <f t="shared" ca="1" si="73"/>
        <v>46.318999999999996</v>
      </c>
      <c r="AK225" s="403">
        <f t="shared" ca="1" si="73"/>
        <v>49.120999999999995</v>
      </c>
      <c r="AL225" s="403">
        <f t="shared" ca="1" si="68"/>
        <v>51.924999999999997</v>
      </c>
    </row>
    <row r="226" spans="1:39" ht="15" customHeight="1">
      <c r="A226" s="259" t="s">
        <v>16</v>
      </c>
      <c r="B226" s="259" t="s">
        <v>181</v>
      </c>
      <c r="C226" s="259">
        <v>20</v>
      </c>
      <c r="D226" s="270" t="s">
        <v>182</v>
      </c>
      <c r="E226" s="271">
        <v>355</v>
      </c>
      <c r="F226" s="271">
        <v>7</v>
      </c>
      <c r="G226" s="285">
        <f t="shared" ca="1" si="74"/>
        <v>64740.663543432151</v>
      </c>
      <c r="H226" s="285">
        <f t="shared" ca="1" si="74"/>
        <v>68565.034699142125</v>
      </c>
      <c r="I226" s="285">
        <f t="shared" ca="1" si="74"/>
        <v>72740.473782932953</v>
      </c>
      <c r="J226" s="285">
        <f t="shared" ca="1" si="74"/>
        <v>77188.22411131885</v>
      </c>
      <c r="K226" s="285">
        <f t="shared" ca="1" si="74"/>
        <v>81776.134639128679</v>
      </c>
      <c r="L226" s="285">
        <f t="shared" ca="1" si="74"/>
        <v>87135.593693291186</v>
      </c>
      <c r="M226" s="285">
        <f t="shared" ca="1" si="74"/>
        <v>92493.717888411527</v>
      </c>
      <c r="N226" s="285"/>
      <c r="P226" s="409" t="str">
        <f t="shared" si="42"/>
        <v>08490C</v>
      </c>
      <c r="Q226" s="397" t="s">
        <v>826</v>
      </c>
      <c r="R226" s="409" t="str">
        <f t="shared" si="70"/>
        <v>Public Health Nurse I</v>
      </c>
      <c r="S226" s="397">
        <f t="shared" si="69"/>
        <v>20</v>
      </c>
      <c r="T226" s="394" cm="1">
        <f t="array" aca="1" ref="T226" ca="1">IF($Q226="Y",VLOOKUP($P226,INDIRECT($Q$3),T$5,0)*INDIRECT($P$2),VLOOKUP($P226,INDIRECT($Q$3),T$5,0))*$Q$4</f>
        <v>64740.663543432151</v>
      </c>
      <c r="U226" s="394" cm="1">
        <f t="array" aca="1" ref="U226" ca="1">IF($Q226="Y",VLOOKUP($P226,INDIRECT($Q$3),U$5,0)*INDIRECT($P$2),VLOOKUP($P226,INDIRECT($Q$3),U$5,0))*$Q$4</f>
        <v>68565.034699142125</v>
      </c>
      <c r="V226" s="394" cm="1">
        <f t="array" aca="1" ref="V226" ca="1">IF($Q226="Y",VLOOKUP($P226,INDIRECT($Q$3),V$5,0)*INDIRECT($P$2),VLOOKUP($P226,INDIRECT($Q$3),V$5,0))*$Q$4</f>
        <v>72740.473782932953</v>
      </c>
      <c r="W226" s="394" cm="1">
        <f t="array" aca="1" ref="W226" ca="1">IF($Q226="Y",VLOOKUP($P226,INDIRECT($Q$3),W$5,0)*INDIRECT($P$2),VLOOKUP($P226,INDIRECT($Q$3),W$5,0))*$Q$4</f>
        <v>77188.22411131885</v>
      </c>
      <c r="X226" s="394" cm="1">
        <f t="array" aca="1" ref="X226" ca="1">IF($Q226="Y",VLOOKUP($P226,INDIRECT($Q$3),X$5,0)*INDIRECT($P$2),VLOOKUP($P226,INDIRECT($Q$3),X$5,0))*$Q$4</f>
        <v>81776.134639128679</v>
      </c>
      <c r="Y226" s="394" cm="1">
        <f t="array" aca="1" ref="Y226" ca="1">IF($Q226="Y",VLOOKUP($P226,INDIRECT($Q$3),Y$5,0)*INDIRECT($P$2),VLOOKUP($P226,INDIRECT($Q$3),Y$5,0))*$Q$4</f>
        <v>87135.593693291186</v>
      </c>
      <c r="Z226" s="394" cm="1">
        <f t="array" aca="1" ref="Z226" ca="1">IF($Q226="Y",VLOOKUP($P226,INDIRECT($Q$3),Z$5,0)*INDIRECT($P$2),VLOOKUP($P226,INDIRECT($Q$3),Z$5,0))*$Q$4</f>
        <v>92493.717888411527</v>
      </c>
      <c r="AA226" s="406" t="str">
        <f t="shared" si="43"/>
        <v>08490C</v>
      </c>
      <c r="AB226" s="406" t="str">
        <f t="shared" si="58"/>
        <v>Y</v>
      </c>
      <c r="AC226" s="412" t="str">
        <f t="shared" si="71"/>
        <v>Public Health Nurse I</v>
      </c>
      <c r="AD226" s="406">
        <f t="shared" si="72"/>
        <v>20</v>
      </c>
      <c r="AE226" s="398" t="str">
        <f t="shared" si="57"/>
        <v>E</v>
      </c>
      <c r="AF226" s="403">
        <f t="shared" ca="1" si="73"/>
        <v>31.126000000000001</v>
      </c>
      <c r="AG226" s="403">
        <f t="shared" ca="1" si="73"/>
        <v>32.963999999999999</v>
      </c>
      <c r="AH226" s="403">
        <f t="shared" ca="1" si="73"/>
        <v>34.971999999999994</v>
      </c>
      <c r="AI226" s="403">
        <f t="shared" ca="1" si="73"/>
        <v>37.11</v>
      </c>
      <c r="AJ226" s="403">
        <f t="shared" ca="1" si="73"/>
        <v>39.315999999999995</v>
      </c>
      <c r="AK226" s="403">
        <f t="shared" ca="1" si="73"/>
        <v>41.893000000000001</v>
      </c>
      <c r="AL226" s="403">
        <f t="shared" ca="1" si="68"/>
        <v>44.469000000000001</v>
      </c>
    </row>
    <row r="227" spans="1:39" ht="15" customHeight="1">
      <c r="A227" s="272" t="s">
        <v>91</v>
      </c>
      <c r="B227" s="272" t="s">
        <v>329</v>
      </c>
      <c r="C227" s="272" t="s">
        <v>274</v>
      </c>
      <c r="D227" s="273" t="s">
        <v>330</v>
      </c>
      <c r="E227" s="265">
        <v>325</v>
      </c>
      <c r="F227" s="262">
        <v>7</v>
      </c>
      <c r="G227" s="285">
        <f t="shared" ca="1" si="74"/>
        <v>29.627576874960546</v>
      </c>
      <c r="H227" s="285">
        <f t="shared" ca="1" si="74"/>
        <v>31.504876791179548</v>
      </c>
      <c r="I227" s="285">
        <f t="shared" ca="1" si="74"/>
        <v>33.165412492737673</v>
      </c>
      <c r="J227" s="285">
        <f t="shared" ca="1" si="74"/>
        <v>35.000905859935003</v>
      </c>
      <c r="K227" s="285">
        <f t="shared" ca="1" si="74"/>
        <v>36.880138643542168</v>
      </c>
      <c r="L227" s="285">
        <f t="shared" ca="1" si="74"/>
        <v>39.11874009601155</v>
      </c>
      <c r="M227" s="285">
        <f t="shared" ca="1" si="74"/>
        <v>41.357341548480946</v>
      </c>
      <c r="N227" s="285"/>
      <c r="P227" s="409" t="str">
        <f t="shared" si="42"/>
        <v>04303C</v>
      </c>
      <c r="Q227" s="397" t="s">
        <v>826</v>
      </c>
      <c r="R227" s="409" t="str">
        <f t="shared" si="70"/>
        <v>Public Health Specialist I</v>
      </c>
      <c r="S227" s="397" t="str">
        <f t="shared" si="69"/>
        <v>07</v>
      </c>
      <c r="T227" s="394" cm="1">
        <f t="array" aca="1" ref="T227" ca="1">IF($Q227="Y",VLOOKUP($P227,INDIRECT($Q$3),T$5,0)*INDIRECT($P$2),VLOOKUP($P227,INDIRECT($Q$3),T$5,0))*$Q$4</f>
        <v>29.627576874960546</v>
      </c>
      <c r="U227" s="394" cm="1">
        <f t="array" aca="1" ref="U227" ca="1">IF($Q227="Y",VLOOKUP($P227,INDIRECT($Q$3),U$5,0)*INDIRECT($P$2),VLOOKUP($P227,INDIRECT($Q$3),U$5,0))*$Q$4</f>
        <v>31.504876791179548</v>
      </c>
      <c r="V227" s="394" cm="1">
        <f t="array" aca="1" ref="V227" ca="1">IF($Q227="Y",VLOOKUP($P227,INDIRECT($Q$3),V$5,0)*INDIRECT($P$2),VLOOKUP($P227,INDIRECT($Q$3),V$5,0))*$Q$4</f>
        <v>33.165412492737673</v>
      </c>
      <c r="W227" s="394" cm="1">
        <f t="array" aca="1" ref="W227" ca="1">IF($Q227="Y",VLOOKUP($P227,INDIRECT($Q$3),W$5,0)*INDIRECT($P$2),VLOOKUP($P227,INDIRECT($Q$3),W$5,0))*$Q$4</f>
        <v>35.000905859935003</v>
      </c>
      <c r="X227" s="394" cm="1">
        <f t="array" aca="1" ref="X227" ca="1">IF($Q227="Y",VLOOKUP($P227,INDIRECT($Q$3),X$5,0)*INDIRECT($P$2),VLOOKUP($P227,INDIRECT($Q$3),X$5,0))*$Q$4</f>
        <v>36.880138643542168</v>
      </c>
      <c r="Y227" s="394" cm="1">
        <f t="array" aca="1" ref="Y227" ca="1">IF($Q227="Y",VLOOKUP($P227,INDIRECT($Q$3),Y$5,0)*INDIRECT($P$2),VLOOKUP($P227,INDIRECT($Q$3),Y$5,0))*$Q$4</f>
        <v>39.11874009601155</v>
      </c>
      <c r="Z227" s="394" cm="1">
        <f t="array" aca="1" ref="Z227" ca="1">IF($Q227="Y",VLOOKUP($P227,INDIRECT($Q$3),Z$5,0)*INDIRECT($P$2),VLOOKUP($P227,INDIRECT($Q$3),Z$5,0))*$Q$4</f>
        <v>41.357341548480946</v>
      </c>
      <c r="AA227" s="406" t="str">
        <f t="shared" si="43"/>
        <v>04303C</v>
      </c>
      <c r="AB227" s="406" t="str">
        <f t="shared" si="58"/>
        <v>Y</v>
      </c>
      <c r="AC227" s="412" t="str">
        <f t="shared" si="71"/>
        <v>Public Health Specialist I</v>
      </c>
      <c r="AD227" s="406" t="str">
        <f t="shared" si="72"/>
        <v>07</v>
      </c>
      <c r="AE227" s="398" t="str">
        <f t="shared" si="57"/>
        <v>N</v>
      </c>
      <c r="AF227" s="403">
        <f t="shared" ca="1" si="73"/>
        <v>29.628</v>
      </c>
      <c r="AG227" s="403">
        <f t="shared" ca="1" si="73"/>
        <v>31.504999999999999</v>
      </c>
      <c r="AH227" s="403">
        <f t="shared" ca="1" si="73"/>
        <v>33.164999999999999</v>
      </c>
      <c r="AI227" s="403">
        <f t="shared" ca="1" si="73"/>
        <v>35.000999999999998</v>
      </c>
      <c r="AJ227" s="403">
        <f t="shared" ca="1" si="73"/>
        <v>36.880000000000003</v>
      </c>
      <c r="AK227" s="403">
        <f t="shared" ca="1" si="73"/>
        <v>39.119</v>
      </c>
      <c r="AL227" s="403">
        <f t="shared" ca="1" si="68"/>
        <v>41.356999999999999</v>
      </c>
    </row>
    <row r="228" spans="1:39" ht="15" customHeight="1">
      <c r="A228" s="259" t="s">
        <v>16</v>
      </c>
      <c r="B228" s="259" t="s">
        <v>183</v>
      </c>
      <c r="C228" s="259">
        <v>29</v>
      </c>
      <c r="D228" s="260" t="s">
        <v>184</v>
      </c>
      <c r="E228" s="265">
        <v>383</v>
      </c>
      <c r="F228" s="262">
        <v>8</v>
      </c>
      <c r="G228" s="285">
        <f t="shared" ca="1" si="74"/>
        <v>70186.267087358239</v>
      </c>
      <c r="H228" s="285">
        <f t="shared" ca="1" si="74"/>
        <v>74036.585429033134</v>
      </c>
      <c r="I228" s="285">
        <f t="shared" ca="1" si="74"/>
        <v>77883.65455691758</v>
      </c>
      <c r="J228" s="285">
        <f t="shared" ca="1" si="74"/>
        <v>81961.41786392346</v>
      </c>
      <c r="K228" s="285">
        <f t="shared" ca="1" si="74"/>
        <v>86318.613556907498</v>
      </c>
      <c r="L228" s="285">
        <f t="shared" ca="1" si="74"/>
        <v>91726.828053121266</v>
      </c>
      <c r="M228" s="285">
        <f t="shared" ca="1" si="74"/>
        <v>97135.042549335034</v>
      </c>
      <c r="N228" s="285"/>
      <c r="P228" s="409" t="str">
        <f t="shared" ref="P228:P268" si="75">B228</f>
        <v>04310C</v>
      </c>
      <c r="Q228" s="397" t="s">
        <v>826</v>
      </c>
      <c r="R228" s="409" t="str">
        <f t="shared" si="70"/>
        <v>Public Health Specialist II</v>
      </c>
      <c r="S228" s="397">
        <f t="shared" si="69"/>
        <v>29</v>
      </c>
      <c r="T228" s="394" cm="1">
        <f t="array" aca="1" ref="T228" ca="1">IF($Q228="Y",VLOOKUP($P228,INDIRECT($Q$3),T$5,0)*INDIRECT($P$2),VLOOKUP($P228,INDIRECT($Q$3),T$5,0))*$Q$4</f>
        <v>70186.267087358239</v>
      </c>
      <c r="U228" s="394" cm="1">
        <f t="array" aca="1" ref="U228" ca="1">IF($Q228="Y",VLOOKUP($P228,INDIRECT($Q$3),U$5,0)*INDIRECT($P$2),VLOOKUP($P228,INDIRECT($Q$3),U$5,0))*$Q$4</f>
        <v>74036.585429033134</v>
      </c>
      <c r="V228" s="394" cm="1">
        <f t="array" aca="1" ref="V228" ca="1">IF($Q228="Y",VLOOKUP($P228,INDIRECT($Q$3),V$5,0)*INDIRECT($P$2),VLOOKUP($P228,INDIRECT($Q$3),V$5,0))*$Q$4</f>
        <v>77883.65455691758</v>
      </c>
      <c r="W228" s="394" cm="1">
        <f t="array" aca="1" ref="W228" ca="1">IF($Q228="Y",VLOOKUP($P228,INDIRECT($Q$3),W$5,0)*INDIRECT($P$2),VLOOKUP($P228,INDIRECT($Q$3),W$5,0))*$Q$4</f>
        <v>81961.41786392346</v>
      </c>
      <c r="X228" s="394" cm="1">
        <f t="array" aca="1" ref="X228" ca="1">IF($Q228="Y",VLOOKUP($P228,INDIRECT($Q$3),X$5,0)*INDIRECT($P$2),VLOOKUP($P228,INDIRECT($Q$3),X$5,0))*$Q$4</f>
        <v>86318.613556907498</v>
      </c>
      <c r="Y228" s="394" cm="1">
        <f t="array" aca="1" ref="Y228" ca="1">IF($Q228="Y",VLOOKUP($P228,INDIRECT($Q$3),Y$5,0)*INDIRECT($P$2),VLOOKUP($P228,INDIRECT($Q$3),Y$5,0))*$Q$4</f>
        <v>91726.828053121266</v>
      </c>
      <c r="Z228" s="394" cm="1">
        <f t="array" aca="1" ref="Z228" ca="1">IF($Q228="Y",VLOOKUP($P228,INDIRECT($Q$3),Z$5,0)*INDIRECT($P$2),VLOOKUP($P228,INDIRECT($Q$3),Z$5,0))*$Q$4</f>
        <v>97135.042549335034</v>
      </c>
      <c r="AA228" s="406" t="str">
        <f t="shared" ref="AA228:AA268" si="76">B228</f>
        <v>04310C</v>
      </c>
      <c r="AB228" s="406" t="str">
        <f t="shared" si="58"/>
        <v>Y</v>
      </c>
      <c r="AC228" s="412" t="str">
        <f t="shared" si="71"/>
        <v>Public Health Specialist II</v>
      </c>
      <c r="AD228" s="406">
        <f t="shared" si="72"/>
        <v>29</v>
      </c>
      <c r="AE228" s="398" t="str">
        <f t="shared" si="57"/>
        <v>E</v>
      </c>
      <c r="AF228" s="403">
        <f t="shared" ca="1" si="73"/>
        <v>33.744</v>
      </c>
      <c r="AG228" s="403">
        <f t="shared" ca="1" si="73"/>
        <v>35.594999999999999</v>
      </c>
      <c r="AH228" s="403">
        <f t="shared" ca="1" si="73"/>
        <v>37.445</v>
      </c>
      <c r="AI228" s="403">
        <f t="shared" ca="1" si="73"/>
        <v>39.405000000000001</v>
      </c>
      <c r="AJ228" s="403">
        <f t="shared" ca="1" si="73"/>
        <v>41.5</v>
      </c>
      <c r="AK228" s="403">
        <f t="shared" ca="1" si="73"/>
        <v>44.099999999999994</v>
      </c>
      <c r="AL228" s="403">
        <f t="shared" ca="1" si="68"/>
        <v>46.699999999999996</v>
      </c>
    </row>
    <row r="229" spans="1:39" ht="15" customHeight="1">
      <c r="A229" s="259" t="s">
        <v>16</v>
      </c>
      <c r="B229" s="259" t="s">
        <v>801</v>
      </c>
      <c r="C229" s="259" t="s">
        <v>20</v>
      </c>
      <c r="D229" s="260" t="s">
        <v>800</v>
      </c>
      <c r="E229" s="265">
        <v>388</v>
      </c>
      <c r="F229" s="262">
        <v>8</v>
      </c>
      <c r="G229" s="285">
        <f t="shared" ca="1" si="74"/>
        <v>70927.087831579236</v>
      </c>
      <c r="H229" s="285">
        <f t="shared" ca="1" si="74"/>
        <v>74777.40617325413</v>
      </c>
      <c r="I229" s="285">
        <f t="shared" ca="1" si="74"/>
        <v>78673.213507995213</v>
      </c>
      <c r="J229" s="285">
        <f t="shared" ca="1" si="74"/>
        <v>82887.443794199731</v>
      </c>
      <c r="K229" s="285">
        <f t="shared" ca="1" si="74"/>
        <v>87247.888700974174</v>
      </c>
      <c r="L229" s="285">
        <f t="shared" ca="1" si="74"/>
        <v>92658.704919026495</v>
      </c>
      <c r="M229" s="285">
        <f t="shared" ca="1" si="74"/>
        <v>98069.521137078846</v>
      </c>
      <c r="N229" s="285"/>
      <c r="P229" s="409" t="str">
        <f t="shared" si="75"/>
        <v>59427C</v>
      </c>
      <c r="Q229" s="397" t="s">
        <v>826</v>
      </c>
      <c r="R229" s="409" t="str">
        <f t="shared" si="70"/>
        <v>Public Health Specialist II - Contracts</v>
      </c>
      <c r="S229" s="397" t="str">
        <f t="shared" si="69"/>
        <v>33B</v>
      </c>
      <c r="T229" s="394" cm="1">
        <f t="array" aca="1" ref="T229" ca="1">IF($Q229="Y",VLOOKUP($P229,INDIRECT($Q$3),T$5,0)*INDIRECT($P$2),VLOOKUP($P229,INDIRECT($Q$3),T$5,0))*$Q$4</f>
        <v>70927.087831579236</v>
      </c>
      <c r="U229" s="394" cm="1">
        <f t="array" aca="1" ref="U229" ca="1">IF($Q229="Y",VLOOKUP($P229,INDIRECT($Q$3),U$5,0)*INDIRECT($P$2),VLOOKUP($P229,INDIRECT($Q$3),U$5,0))*$Q$4</f>
        <v>74777.40617325413</v>
      </c>
      <c r="V229" s="394" cm="1">
        <f t="array" aca="1" ref="V229" ca="1">IF($Q229="Y",VLOOKUP($P229,INDIRECT($Q$3),V$5,0)*INDIRECT($P$2),VLOOKUP($P229,INDIRECT($Q$3),V$5,0))*$Q$4</f>
        <v>78673.213507995213</v>
      </c>
      <c r="W229" s="394" cm="1">
        <f t="array" aca="1" ref="W229" ca="1">IF($Q229="Y",VLOOKUP($P229,INDIRECT($Q$3),W$5,0)*INDIRECT($P$2),VLOOKUP($P229,INDIRECT($Q$3),W$5,0))*$Q$4</f>
        <v>82887.443794199731</v>
      </c>
      <c r="X229" s="394" cm="1">
        <f t="array" aca="1" ref="X229" ca="1">IF($Q229="Y",VLOOKUP($P229,INDIRECT($Q$3),X$5,0)*INDIRECT($P$2),VLOOKUP($P229,INDIRECT($Q$3),X$5,0))*$Q$4</f>
        <v>87247.888700974174</v>
      </c>
      <c r="Y229" s="394" cm="1">
        <f t="array" aca="1" ref="Y229" ca="1">IF($Q229="Y",VLOOKUP($P229,INDIRECT($Q$3),Y$5,0)*INDIRECT($P$2),VLOOKUP($P229,INDIRECT($Q$3),Y$5,0))*$Q$4</f>
        <v>92658.704919026495</v>
      </c>
      <c r="Z229" s="394" cm="1">
        <f t="array" aca="1" ref="Z229" ca="1">IF($Q229="Y",VLOOKUP($P229,INDIRECT($Q$3),Z$5,0)*INDIRECT($P$2),VLOOKUP($P229,INDIRECT($Q$3),Z$5,0))*$Q$4</f>
        <v>98069.521137078846</v>
      </c>
      <c r="AA229" s="406" t="str">
        <f t="shared" si="76"/>
        <v>59427C</v>
      </c>
      <c r="AB229" s="406" t="str">
        <f t="shared" si="58"/>
        <v>Y</v>
      </c>
      <c r="AC229" s="412" t="str">
        <f t="shared" si="71"/>
        <v>Public Health Specialist II - Contracts</v>
      </c>
      <c r="AD229" s="406" t="str">
        <f t="shared" si="72"/>
        <v>33B</v>
      </c>
      <c r="AE229" s="398" t="str">
        <f t="shared" si="57"/>
        <v>E</v>
      </c>
      <c r="AF229" s="403">
        <f t="shared" ca="1" si="73"/>
        <v>34.099999999999994</v>
      </c>
      <c r="AG229" s="403">
        <f t="shared" ca="1" si="73"/>
        <v>35.951000000000001</v>
      </c>
      <c r="AH229" s="403">
        <f t="shared" ca="1" si="73"/>
        <v>37.823999999999998</v>
      </c>
      <c r="AI229" s="403">
        <f t="shared" ca="1" si="73"/>
        <v>39.849999999999994</v>
      </c>
      <c r="AJ229" s="403">
        <f t="shared" ca="1" si="73"/>
        <v>41.946999999999996</v>
      </c>
      <c r="AK229" s="403">
        <f t="shared" ca="1" si="73"/>
        <v>44.547999999999995</v>
      </c>
      <c r="AL229" s="403">
        <f t="shared" ca="1" si="68"/>
        <v>47.149000000000001</v>
      </c>
    </row>
    <row r="230" spans="1:39" ht="15" customHeight="1">
      <c r="A230" s="259" t="s">
        <v>16</v>
      </c>
      <c r="B230" s="259" t="s">
        <v>185</v>
      </c>
      <c r="C230" s="259">
        <v>29</v>
      </c>
      <c r="D230" s="260" t="s">
        <v>186</v>
      </c>
      <c r="E230" s="265">
        <v>383</v>
      </c>
      <c r="F230" s="262">
        <v>8</v>
      </c>
      <c r="G230" s="285">
        <f t="shared" ca="1" si="74"/>
        <v>70186.267087358239</v>
      </c>
      <c r="H230" s="285">
        <f t="shared" ca="1" si="74"/>
        <v>74036.585429033134</v>
      </c>
      <c r="I230" s="285">
        <f t="shared" ca="1" si="74"/>
        <v>77883.65455691758</v>
      </c>
      <c r="J230" s="285">
        <f t="shared" ca="1" si="74"/>
        <v>81961.41786392346</v>
      </c>
      <c r="K230" s="285">
        <f t="shared" ca="1" si="74"/>
        <v>86318.613556907498</v>
      </c>
      <c r="L230" s="285">
        <f t="shared" ca="1" si="74"/>
        <v>91726.828053121266</v>
      </c>
      <c r="M230" s="285">
        <f t="shared" ca="1" si="74"/>
        <v>97135.042549335034</v>
      </c>
      <c r="N230" s="285"/>
      <c r="P230" s="409" t="str">
        <f t="shared" si="75"/>
        <v>04314C</v>
      </c>
      <c r="Q230" s="397" t="s">
        <v>826</v>
      </c>
      <c r="R230" s="409" t="str">
        <f t="shared" si="70"/>
        <v>Public Health Specialist II - Emergency Preparedness</v>
      </c>
      <c r="S230" s="397">
        <f t="shared" si="69"/>
        <v>29</v>
      </c>
      <c r="T230" s="394" cm="1">
        <f t="array" aca="1" ref="T230" ca="1">IF($Q230="Y",VLOOKUP($P230,INDIRECT($Q$3),T$5,0)*INDIRECT($P$2),VLOOKUP($P230,INDIRECT($Q$3),T$5,0))*$Q$4</f>
        <v>70186.267087358239</v>
      </c>
      <c r="U230" s="394" cm="1">
        <f t="array" aca="1" ref="U230" ca="1">IF($Q230="Y",VLOOKUP($P230,INDIRECT($Q$3),U$5,0)*INDIRECT($P$2),VLOOKUP($P230,INDIRECT($Q$3),U$5,0))*$Q$4</f>
        <v>74036.585429033134</v>
      </c>
      <c r="V230" s="394" cm="1">
        <f t="array" aca="1" ref="V230" ca="1">IF($Q230="Y",VLOOKUP($P230,INDIRECT($Q$3),V$5,0)*INDIRECT($P$2),VLOOKUP($P230,INDIRECT($Q$3),V$5,0))*$Q$4</f>
        <v>77883.65455691758</v>
      </c>
      <c r="W230" s="394" cm="1">
        <f t="array" aca="1" ref="W230" ca="1">IF($Q230="Y",VLOOKUP($P230,INDIRECT($Q$3),W$5,0)*INDIRECT($P$2),VLOOKUP($P230,INDIRECT($Q$3),W$5,0))*$Q$4</f>
        <v>81961.41786392346</v>
      </c>
      <c r="X230" s="394" cm="1">
        <f t="array" aca="1" ref="X230" ca="1">IF($Q230="Y",VLOOKUP($P230,INDIRECT($Q$3),X$5,0)*INDIRECT($P$2),VLOOKUP($P230,INDIRECT($Q$3),X$5,0))*$Q$4</f>
        <v>86318.613556907498</v>
      </c>
      <c r="Y230" s="394" cm="1">
        <f t="array" aca="1" ref="Y230" ca="1">IF($Q230="Y",VLOOKUP($P230,INDIRECT($Q$3),Y$5,0)*INDIRECT($P$2),VLOOKUP($P230,INDIRECT($Q$3),Y$5,0))*$Q$4</f>
        <v>91726.828053121266</v>
      </c>
      <c r="Z230" s="394" cm="1">
        <f t="array" aca="1" ref="Z230" ca="1">IF($Q230="Y",VLOOKUP($P230,INDIRECT($Q$3),Z$5,0)*INDIRECT($P$2),VLOOKUP($P230,INDIRECT($Q$3),Z$5,0))*$Q$4</f>
        <v>97135.042549335034</v>
      </c>
      <c r="AA230" s="406" t="str">
        <f t="shared" si="76"/>
        <v>04314C</v>
      </c>
      <c r="AB230" s="406" t="str">
        <f t="shared" si="58"/>
        <v>Y</v>
      </c>
      <c r="AC230" s="412" t="str">
        <f t="shared" si="71"/>
        <v>Public Health Specialist II - Emergency Preparedness</v>
      </c>
      <c r="AD230" s="406">
        <f t="shared" si="72"/>
        <v>29</v>
      </c>
      <c r="AE230" s="398" t="str">
        <f t="shared" si="57"/>
        <v>E</v>
      </c>
      <c r="AF230" s="403">
        <f t="shared" ca="1" si="73"/>
        <v>33.744</v>
      </c>
      <c r="AG230" s="403">
        <f t="shared" ca="1" si="73"/>
        <v>35.594999999999999</v>
      </c>
      <c r="AH230" s="403">
        <f t="shared" ca="1" si="73"/>
        <v>37.445</v>
      </c>
      <c r="AI230" s="403">
        <f t="shared" ca="1" si="73"/>
        <v>39.405000000000001</v>
      </c>
      <c r="AJ230" s="403">
        <f t="shared" ca="1" si="73"/>
        <v>41.5</v>
      </c>
      <c r="AK230" s="403">
        <f t="shared" ca="1" si="73"/>
        <v>44.099999999999994</v>
      </c>
      <c r="AL230" s="403">
        <f t="shared" ca="1" si="68"/>
        <v>46.699999999999996</v>
      </c>
    </row>
    <row r="231" spans="1:39" ht="15" customHeight="1">
      <c r="A231" s="259" t="s">
        <v>16</v>
      </c>
      <c r="B231" s="259" t="s">
        <v>679</v>
      </c>
      <c r="C231" s="259" t="s">
        <v>20</v>
      </c>
      <c r="D231" s="260" t="s">
        <v>676</v>
      </c>
      <c r="E231" s="265">
        <v>393</v>
      </c>
      <c r="F231" s="262">
        <v>8</v>
      </c>
      <c r="G231" s="285">
        <f t="shared" ca="1" si="74"/>
        <v>70927.087831579236</v>
      </c>
      <c r="H231" s="285">
        <f t="shared" ca="1" si="74"/>
        <v>74777.40617325413</v>
      </c>
      <c r="I231" s="285">
        <f t="shared" ca="1" si="74"/>
        <v>78673.213507995213</v>
      </c>
      <c r="J231" s="285">
        <f t="shared" ca="1" si="74"/>
        <v>82887.443794199731</v>
      </c>
      <c r="K231" s="285">
        <f t="shared" ca="1" si="74"/>
        <v>87247.888700974174</v>
      </c>
      <c r="L231" s="285">
        <f t="shared" ca="1" si="74"/>
        <v>92658.704919026495</v>
      </c>
      <c r="M231" s="285">
        <f t="shared" ca="1" si="74"/>
        <v>98069.521137078846</v>
      </c>
      <c r="N231" s="285"/>
      <c r="P231" s="409" t="str">
        <f t="shared" si="75"/>
        <v>59408C</v>
      </c>
      <c r="Q231" s="397" t="s">
        <v>826</v>
      </c>
      <c r="R231" s="409" t="str">
        <f t="shared" si="70"/>
        <v>Public Health Specialist II - Emergency Response</v>
      </c>
      <c r="S231" s="397" t="str">
        <f t="shared" si="69"/>
        <v>33B</v>
      </c>
      <c r="T231" s="394" cm="1">
        <f t="array" aca="1" ref="T231" ca="1">IF($Q231="Y",VLOOKUP($P231,INDIRECT($Q$3),T$5,0)*INDIRECT($P$2),VLOOKUP($P231,INDIRECT($Q$3),T$5,0))*$Q$4</f>
        <v>70927.087831579236</v>
      </c>
      <c r="U231" s="394" cm="1">
        <f t="array" aca="1" ref="U231" ca="1">IF($Q231="Y",VLOOKUP($P231,INDIRECT($Q$3),U$5,0)*INDIRECT($P$2),VLOOKUP($P231,INDIRECT($Q$3),U$5,0))*$Q$4</f>
        <v>74777.40617325413</v>
      </c>
      <c r="V231" s="394" cm="1">
        <f t="array" aca="1" ref="V231" ca="1">IF($Q231="Y",VLOOKUP($P231,INDIRECT($Q$3),V$5,0)*INDIRECT($P$2),VLOOKUP($P231,INDIRECT($Q$3),V$5,0))*$Q$4</f>
        <v>78673.213507995213</v>
      </c>
      <c r="W231" s="394" cm="1">
        <f t="array" aca="1" ref="W231" ca="1">IF($Q231="Y",VLOOKUP($P231,INDIRECT($Q$3),W$5,0)*INDIRECT($P$2),VLOOKUP($P231,INDIRECT($Q$3),W$5,0))*$Q$4</f>
        <v>82887.443794199731</v>
      </c>
      <c r="X231" s="394" cm="1">
        <f t="array" aca="1" ref="X231" ca="1">IF($Q231="Y",VLOOKUP($P231,INDIRECT($Q$3),X$5,0)*INDIRECT($P$2),VLOOKUP($P231,INDIRECT($Q$3),X$5,0))*$Q$4</f>
        <v>87247.888700974174</v>
      </c>
      <c r="Y231" s="394" cm="1">
        <f t="array" aca="1" ref="Y231" ca="1">IF($Q231="Y",VLOOKUP($P231,INDIRECT($Q$3),Y$5,0)*INDIRECT($P$2),VLOOKUP($P231,INDIRECT($Q$3),Y$5,0))*$Q$4</f>
        <v>92658.704919026495</v>
      </c>
      <c r="Z231" s="394" cm="1">
        <f t="array" aca="1" ref="Z231" ca="1">IF($Q231="Y",VLOOKUP($P231,INDIRECT($Q$3),Z$5,0)*INDIRECT($P$2),VLOOKUP($P231,INDIRECT($Q$3),Z$5,0))*$Q$4</f>
        <v>98069.521137078846</v>
      </c>
      <c r="AA231" s="406" t="str">
        <f t="shared" si="76"/>
        <v>59408C</v>
      </c>
      <c r="AB231" s="406" t="str">
        <f t="shared" si="58"/>
        <v>Y</v>
      </c>
      <c r="AC231" s="412" t="str">
        <f t="shared" si="71"/>
        <v>Public Health Specialist II - Emergency Response</v>
      </c>
      <c r="AD231" s="406" t="str">
        <f t="shared" si="72"/>
        <v>33B</v>
      </c>
      <c r="AE231" s="398" t="str">
        <f t="shared" si="57"/>
        <v>E</v>
      </c>
      <c r="AF231" s="403">
        <f t="shared" ca="1" si="73"/>
        <v>34.099999999999994</v>
      </c>
      <c r="AG231" s="403">
        <f t="shared" ca="1" si="73"/>
        <v>35.951000000000001</v>
      </c>
      <c r="AH231" s="403">
        <f t="shared" ca="1" si="73"/>
        <v>37.823999999999998</v>
      </c>
      <c r="AI231" s="403">
        <f t="shared" ca="1" si="73"/>
        <v>39.849999999999994</v>
      </c>
      <c r="AJ231" s="403">
        <f t="shared" ca="1" si="73"/>
        <v>41.946999999999996</v>
      </c>
      <c r="AK231" s="403">
        <f t="shared" ca="1" si="73"/>
        <v>44.547999999999995</v>
      </c>
      <c r="AL231" s="403">
        <f t="shared" ca="1" si="68"/>
        <v>47.149000000000001</v>
      </c>
    </row>
    <row r="232" spans="1:39" ht="15" customHeight="1">
      <c r="A232" s="259" t="s">
        <v>16</v>
      </c>
      <c r="B232" s="259" t="s">
        <v>909</v>
      </c>
      <c r="C232" s="259" t="s">
        <v>20</v>
      </c>
      <c r="D232" s="260" t="s">
        <v>910</v>
      </c>
      <c r="E232" s="265">
        <v>388</v>
      </c>
      <c r="F232" s="262">
        <v>8</v>
      </c>
      <c r="G232" s="285">
        <f t="shared" ca="1" si="74"/>
        <v>70927.087831579236</v>
      </c>
      <c r="H232" s="285">
        <f t="shared" ca="1" si="74"/>
        <v>74777.40617325413</v>
      </c>
      <c r="I232" s="285">
        <f t="shared" ca="1" si="74"/>
        <v>78673.213507995213</v>
      </c>
      <c r="J232" s="285">
        <f t="shared" ca="1" si="74"/>
        <v>82887.443794199731</v>
      </c>
      <c r="K232" s="285">
        <f t="shared" ca="1" si="74"/>
        <v>87247.888700974174</v>
      </c>
      <c r="L232" s="285">
        <f t="shared" ca="1" si="74"/>
        <v>92658.704919026495</v>
      </c>
      <c r="M232" s="285">
        <f t="shared" ca="1" si="74"/>
        <v>98069.521137078846</v>
      </c>
      <c r="N232" s="285"/>
      <c r="P232" s="409" t="str">
        <f t="shared" si="75"/>
        <v>59459C</v>
      </c>
      <c r="Q232" s="397" t="s">
        <v>826</v>
      </c>
      <c r="R232" s="409" t="str">
        <f t="shared" si="70"/>
        <v>Public Health Specialist II - Neighborhood Safety</v>
      </c>
      <c r="S232" s="397" t="str">
        <f t="shared" si="69"/>
        <v>33B</v>
      </c>
      <c r="T232" s="394" cm="1">
        <f t="array" aca="1" ref="T232" ca="1">IF($Q232="Y",VLOOKUP($P232,INDIRECT($Q$3),T$5,0)*INDIRECT($P$2),VLOOKUP($P232,INDIRECT($Q$3),T$5,0))*$Q$4</f>
        <v>70927.087831579236</v>
      </c>
      <c r="U232" s="394" cm="1">
        <f t="array" aca="1" ref="U232" ca="1">IF($Q232="Y",VLOOKUP($P232,INDIRECT($Q$3),U$5,0)*INDIRECT($P$2),VLOOKUP($P232,INDIRECT($Q$3),U$5,0))*$Q$4</f>
        <v>74777.40617325413</v>
      </c>
      <c r="V232" s="394" cm="1">
        <f t="array" aca="1" ref="V232" ca="1">IF($Q232="Y",VLOOKUP($P232,INDIRECT($Q$3),V$5,0)*INDIRECT($P$2),VLOOKUP($P232,INDIRECT($Q$3),V$5,0))*$Q$4</f>
        <v>78673.213507995213</v>
      </c>
      <c r="W232" s="394" cm="1">
        <f t="array" aca="1" ref="W232" ca="1">IF($Q232="Y",VLOOKUP($P232,INDIRECT($Q$3),W$5,0)*INDIRECT($P$2),VLOOKUP($P232,INDIRECT($Q$3),W$5,0))*$Q$4</f>
        <v>82887.443794199731</v>
      </c>
      <c r="X232" s="394" cm="1">
        <f t="array" aca="1" ref="X232" ca="1">IF($Q232="Y",VLOOKUP($P232,INDIRECT($Q$3),X$5,0)*INDIRECT($P$2),VLOOKUP($P232,INDIRECT($Q$3),X$5,0))*$Q$4</f>
        <v>87247.888700974174</v>
      </c>
      <c r="Y232" s="394" cm="1">
        <f t="array" aca="1" ref="Y232" ca="1">IF($Q232="Y",VLOOKUP($P232,INDIRECT($Q$3),Y$5,0)*INDIRECT($P$2),VLOOKUP($P232,INDIRECT($Q$3),Y$5,0))*$Q$4</f>
        <v>92658.704919026495</v>
      </c>
      <c r="Z232" s="394" cm="1">
        <f t="array" aca="1" ref="Z232" ca="1">IF($Q232="Y",VLOOKUP($P232,INDIRECT($Q$3),Z$5,0)*INDIRECT($P$2),VLOOKUP($P232,INDIRECT($Q$3),Z$5,0))*$Q$4</f>
        <v>98069.521137078846</v>
      </c>
      <c r="AA232" s="406" t="str">
        <f t="shared" si="76"/>
        <v>59459C</v>
      </c>
      <c r="AB232" s="406" t="str">
        <f t="shared" si="58"/>
        <v>Y</v>
      </c>
      <c r="AC232" s="412" t="str">
        <f t="shared" si="71"/>
        <v>Public Health Specialist II - Neighborhood Safety</v>
      </c>
      <c r="AD232" s="406" t="str">
        <f t="shared" si="72"/>
        <v>33B</v>
      </c>
      <c r="AE232" s="398" t="str">
        <f t="shared" si="57"/>
        <v>E</v>
      </c>
      <c r="AF232" s="403">
        <f t="shared" ca="1" si="73"/>
        <v>34.099999999999994</v>
      </c>
      <c r="AG232" s="403">
        <f t="shared" ca="1" si="73"/>
        <v>35.951000000000001</v>
      </c>
      <c r="AH232" s="403">
        <f t="shared" ca="1" si="73"/>
        <v>37.823999999999998</v>
      </c>
      <c r="AI232" s="403">
        <f t="shared" ca="1" si="73"/>
        <v>39.849999999999994</v>
      </c>
      <c r="AJ232" s="403">
        <f t="shared" ca="1" si="73"/>
        <v>41.946999999999996</v>
      </c>
      <c r="AK232" s="403">
        <f t="shared" ca="1" si="73"/>
        <v>44.547999999999995</v>
      </c>
      <c r="AL232" s="403">
        <f t="shared" ca="1" si="68"/>
        <v>47.149000000000001</v>
      </c>
    </row>
    <row r="233" spans="1:39" ht="15" customHeight="1">
      <c r="A233" s="259" t="s">
        <v>16</v>
      </c>
      <c r="B233" s="259" t="s">
        <v>187</v>
      </c>
      <c r="C233" s="259" t="s">
        <v>166</v>
      </c>
      <c r="D233" s="266" t="s">
        <v>188</v>
      </c>
      <c r="E233" s="265">
        <v>435</v>
      </c>
      <c r="F233" s="262">
        <v>9</v>
      </c>
      <c r="G233" s="285">
        <f t="shared" ca="1" si="74"/>
        <v>79829.933617392904</v>
      </c>
      <c r="H233" s="285">
        <f t="shared" ca="1" si="74"/>
        <v>84050.662331178304</v>
      </c>
      <c r="I233" s="285">
        <f t="shared" ca="1" si="74"/>
        <v>88823.757389338993</v>
      </c>
      <c r="J233" s="285">
        <f t="shared" ca="1" si="74"/>
        <v>93548.114240643088</v>
      </c>
      <c r="K233" s="285">
        <f t="shared" ca="1" si="74"/>
        <v>98558.401905506107</v>
      </c>
      <c r="L233" s="285">
        <f t="shared" ca="1" si="74"/>
        <v>104414.15295542241</v>
      </c>
      <c r="M233" s="285">
        <f t="shared" ca="1" si="74"/>
        <v>110269.90400533867</v>
      </c>
      <c r="N233" s="285"/>
      <c r="P233" s="409" t="str">
        <f t="shared" si="75"/>
        <v>08560C</v>
      </c>
      <c r="Q233" s="397" t="s">
        <v>826</v>
      </c>
      <c r="R233" s="409" t="str">
        <f t="shared" si="70"/>
        <v>Public Information Officer-C</v>
      </c>
      <c r="S233" s="397" t="str">
        <f t="shared" si="69"/>
        <v>45</v>
      </c>
      <c r="T233" s="394" cm="1">
        <f t="array" aca="1" ref="T233" ca="1">IF($Q233="Y",VLOOKUP($P233,INDIRECT($Q$3),T$5,0)*INDIRECT($P$2),VLOOKUP($P233,INDIRECT($Q$3),T$5,0))*$Q$4</f>
        <v>79829.933617392904</v>
      </c>
      <c r="U233" s="394" cm="1">
        <f t="array" aca="1" ref="U233" ca="1">IF($Q233="Y",VLOOKUP($P233,INDIRECT($Q$3),U$5,0)*INDIRECT($P$2),VLOOKUP($P233,INDIRECT($Q$3),U$5,0))*$Q$4</f>
        <v>84050.662331178304</v>
      </c>
      <c r="V233" s="394" cm="1">
        <f t="array" aca="1" ref="V233" ca="1">IF($Q233="Y",VLOOKUP($P233,INDIRECT($Q$3),V$5,0)*INDIRECT($P$2),VLOOKUP($P233,INDIRECT($Q$3),V$5,0))*$Q$4</f>
        <v>88823.757389338993</v>
      </c>
      <c r="W233" s="394" cm="1">
        <f t="array" aca="1" ref="W233" ca="1">IF($Q233="Y",VLOOKUP($P233,INDIRECT($Q$3),W$5,0)*INDIRECT($P$2),VLOOKUP($P233,INDIRECT($Q$3),W$5,0))*$Q$4</f>
        <v>93548.114240643088</v>
      </c>
      <c r="X233" s="394" cm="1">
        <f t="array" aca="1" ref="X233" ca="1">IF($Q233="Y",VLOOKUP($P233,INDIRECT($Q$3),X$5,0)*INDIRECT($P$2),VLOOKUP($P233,INDIRECT($Q$3),X$5,0))*$Q$4</f>
        <v>98558.401905506107</v>
      </c>
      <c r="Y233" s="394" cm="1">
        <f t="array" aca="1" ref="Y233" ca="1">IF($Q233="Y",VLOOKUP($P233,INDIRECT($Q$3),Y$5,0)*INDIRECT($P$2),VLOOKUP($P233,INDIRECT($Q$3),Y$5,0))*$Q$4</f>
        <v>104414.15295542241</v>
      </c>
      <c r="Z233" s="394" cm="1">
        <f t="array" aca="1" ref="Z233" ca="1">IF($Q233="Y",VLOOKUP($P233,INDIRECT($Q$3),Z$5,0)*INDIRECT($P$2),VLOOKUP($P233,INDIRECT($Q$3),Z$5,0))*$Q$4</f>
        <v>110269.90400533867</v>
      </c>
      <c r="AA233" s="406" t="str">
        <f t="shared" si="76"/>
        <v>08560C</v>
      </c>
      <c r="AB233" s="406" t="str">
        <f t="shared" si="58"/>
        <v>Y</v>
      </c>
      <c r="AC233" s="412" t="str">
        <f t="shared" si="71"/>
        <v>Public Information Officer-C</v>
      </c>
      <c r="AD233" s="406" t="str">
        <f t="shared" si="72"/>
        <v>45</v>
      </c>
      <c r="AE233" s="398" t="str">
        <f t="shared" si="57"/>
        <v>E</v>
      </c>
      <c r="AF233" s="403">
        <f t="shared" ca="1" si="73"/>
        <v>38.379999999999995</v>
      </c>
      <c r="AG233" s="403">
        <f t="shared" ca="1" si="73"/>
        <v>40.408999999999999</v>
      </c>
      <c r="AH233" s="403">
        <f t="shared" ca="1" si="73"/>
        <v>42.704000000000001</v>
      </c>
      <c r="AI233" s="403">
        <f t="shared" ca="1" si="73"/>
        <v>44.975999999999999</v>
      </c>
      <c r="AJ233" s="403">
        <f t="shared" ca="1" si="73"/>
        <v>47.384</v>
      </c>
      <c r="AK233" s="403">
        <f t="shared" ca="1" si="73"/>
        <v>50.199999999999996</v>
      </c>
      <c r="AL233" s="403">
        <f t="shared" ca="1" si="68"/>
        <v>53.015000000000001</v>
      </c>
    </row>
    <row r="234" spans="1:39" ht="15" customHeight="1">
      <c r="A234" s="259" t="s">
        <v>16</v>
      </c>
      <c r="B234" s="259" t="s">
        <v>473</v>
      </c>
      <c r="C234" s="259">
        <v>99</v>
      </c>
      <c r="D234" s="266" t="s">
        <v>1111</v>
      </c>
      <c r="E234" s="265">
        <v>415</v>
      </c>
      <c r="F234" s="262">
        <v>9</v>
      </c>
      <c r="G234" s="285">
        <f t="shared" ca="1" si="74"/>
        <v>78487.257753554368</v>
      </c>
      <c r="H234" s="285">
        <f t="shared" ca="1" si="74"/>
        <v>82620.631354583718</v>
      </c>
      <c r="I234" s="285">
        <f t="shared" ca="1" si="74"/>
        <v>86982.077019205622</v>
      </c>
      <c r="J234" s="285">
        <f t="shared" ca="1" si="74"/>
        <v>91523.165215873523</v>
      </c>
      <c r="K234" s="285">
        <f t="shared" ca="1" si="74"/>
        <v>96342.311381086198</v>
      </c>
      <c r="L234" s="285">
        <f t="shared" ca="1" si="74"/>
        <v>102172.40182910197</v>
      </c>
      <c r="M234" s="285">
        <f t="shared" ca="1" si="74"/>
        <v>108001.2177600406</v>
      </c>
      <c r="N234" s="285"/>
      <c r="P234" s="409" t="str">
        <f t="shared" si="75"/>
        <v>02615C</v>
      </c>
      <c r="Q234" s="397" t="s">
        <v>826</v>
      </c>
      <c r="R234" s="409" t="str">
        <f t="shared" si="70"/>
        <v>Public Works Engagement and Outreach Coordinator</v>
      </c>
      <c r="S234" s="397">
        <f t="shared" si="69"/>
        <v>99</v>
      </c>
      <c r="T234" s="394" cm="1">
        <f t="array" aca="1" ref="T234" ca="1">IF($Q234="Y",VLOOKUP($P234,INDIRECT($Q$3),T$5,0)*INDIRECT($P$2),VLOOKUP($P234,INDIRECT($Q$3),T$5,0))*$Q$4</f>
        <v>78487.257753554368</v>
      </c>
      <c r="U234" s="394" cm="1">
        <f t="array" aca="1" ref="U234" ca="1">IF($Q234="Y",VLOOKUP($P234,INDIRECT($Q$3),U$5,0)*INDIRECT($P$2),VLOOKUP($P234,INDIRECT($Q$3),U$5,0))*$Q$4</f>
        <v>82620.631354583718</v>
      </c>
      <c r="V234" s="394" cm="1">
        <f t="array" aca="1" ref="V234" ca="1">IF($Q234="Y",VLOOKUP($P234,INDIRECT($Q$3),V$5,0)*INDIRECT($P$2),VLOOKUP($P234,INDIRECT($Q$3),V$5,0))*$Q$4</f>
        <v>86982.077019205622</v>
      </c>
      <c r="W234" s="394" cm="1">
        <f t="array" aca="1" ref="W234" ca="1">IF($Q234="Y",VLOOKUP($P234,INDIRECT($Q$3),W$5,0)*INDIRECT($P$2),VLOOKUP($P234,INDIRECT($Q$3),W$5,0))*$Q$4</f>
        <v>91523.165215873523</v>
      </c>
      <c r="X234" s="394" cm="1">
        <f t="array" aca="1" ref="X234" ca="1">IF($Q234="Y",VLOOKUP($P234,INDIRECT($Q$3),X$5,0)*INDIRECT($P$2),VLOOKUP($P234,INDIRECT($Q$3),X$5,0))*$Q$4</f>
        <v>96342.311381086198</v>
      </c>
      <c r="Y234" s="394" cm="1">
        <f t="array" aca="1" ref="Y234" ca="1">IF($Q234="Y",VLOOKUP($P234,INDIRECT($Q$3),Y$5,0)*INDIRECT($P$2),VLOOKUP($P234,INDIRECT($Q$3),Y$5,0))*$Q$4</f>
        <v>102172.40182910197</v>
      </c>
      <c r="Z234" s="394" cm="1">
        <f t="array" aca="1" ref="Z234" ca="1">IF($Q234="Y",VLOOKUP($P234,INDIRECT($Q$3),Z$5,0)*INDIRECT($P$2),VLOOKUP($P234,INDIRECT($Q$3),Z$5,0))*$Q$4</f>
        <v>108001.2177600406</v>
      </c>
      <c r="AA234" s="406" t="str">
        <f t="shared" si="76"/>
        <v>02615C</v>
      </c>
      <c r="AB234" s="406" t="str">
        <f t="shared" si="58"/>
        <v>Y</v>
      </c>
      <c r="AC234" s="412" t="str">
        <f t="shared" si="71"/>
        <v>Public Works Engagement and Outreach Coordinator</v>
      </c>
      <c r="AD234" s="406">
        <f t="shared" si="72"/>
        <v>99</v>
      </c>
      <c r="AE234" s="398" t="str">
        <f t="shared" si="57"/>
        <v>E</v>
      </c>
      <c r="AF234" s="403">
        <f t="shared" ca="1" si="73"/>
        <v>37.734999999999999</v>
      </c>
      <c r="AG234" s="403">
        <f t="shared" ca="1" si="73"/>
        <v>39.721999999999994</v>
      </c>
      <c r="AH234" s="403">
        <f t="shared" ca="1" si="73"/>
        <v>41.818999999999996</v>
      </c>
      <c r="AI234" s="403">
        <f t="shared" ca="1" si="73"/>
        <v>44.001999999999995</v>
      </c>
      <c r="AJ234" s="403">
        <f t="shared" ca="1" si="73"/>
        <v>46.318999999999996</v>
      </c>
      <c r="AK234" s="403">
        <f t="shared" ca="1" si="73"/>
        <v>49.122</v>
      </c>
      <c r="AL234" s="403">
        <f t="shared" ca="1" si="68"/>
        <v>51.923999999999999</v>
      </c>
    </row>
    <row r="235" spans="1:39" ht="15" customHeight="1">
      <c r="A235" s="259" t="s">
        <v>16</v>
      </c>
      <c r="B235" s="259" t="s">
        <v>189</v>
      </c>
      <c r="C235" s="259">
        <v>40</v>
      </c>
      <c r="D235" s="260" t="s">
        <v>190</v>
      </c>
      <c r="E235" s="265">
        <v>415</v>
      </c>
      <c r="F235" s="262">
        <v>9</v>
      </c>
      <c r="G235" s="285">
        <f t="shared" ca="1" si="74"/>
        <v>75706.681317320807</v>
      </c>
      <c r="H235" s="285">
        <f t="shared" ca="1" si="74"/>
        <v>79735.706417470064</v>
      </c>
      <c r="I235" s="285">
        <f t="shared" ca="1" si="74"/>
        <v>84187.129310376928</v>
      </c>
      <c r="J235" s="285">
        <f t="shared" ca="1" si="74"/>
        <v>88778.268396272804</v>
      </c>
      <c r="K235" s="285">
        <f t="shared" ca="1" si="74"/>
        <v>93457.136254510653</v>
      </c>
      <c r="L235" s="285">
        <f t="shared" ca="1" si="74"/>
        <v>99048.229691734217</v>
      </c>
      <c r="M235" s="285">
        <f t="shared" ca="1" si="74"/>
        <v>104639.3231289579</v>
      </c>
      <c r="N235" s="285"/>
      <c r="P235" s="409" t="str">
        <f t="shared" si="75"/>
        <v>08565C</v>
      </c>
      <c r="Q235" s="397" t="s">
        <v>826</v>
      </c>
      <c r="R235" s="409" t="str">
        <f t="shared" si="70"/>
        <v>Public Works Operations Analyst</v>
      </c>
      <c r="S235" s="397">
        <f t="shared" si="69"/>
        <v>40</v>
      </c>
      <c r="T235" s="394" cm="1">
        <f t="array" aca="1" ref="T235" ca="1">IF($Q235="Y",VLOOKUP($P235,INDIRECT($Q$3),T$5,0)*INDIRECT($P$2),VLOOKUP($P235,INDIRECT($Q$3),T$5,0))*$Q$4</f>
        <v>75706.681317320807</v>
      </c>
      <c r="U235" s="394" cm="1">
        <f t="array" aca="1" ref="U235" ca="1">IF($Q235="Y",VLOOKUP($P235,INDIRECT($Q$3),U$5,0)*INDIRECT($P$2),VLOOKUP($P235,INDIRECT($Q$3),U$5,0))*$Q$4</f>
        <v>79735.706417470064</v>
      </c>
      <c r="V235" s="394" cm="1">
        <f t="array" aca="1" ref="V235" ca="1">IF($Q235="Y",VLOOKUP($P235,INDIRECT($Q$3),V$5,0)*INDIRECT($P$2),VLOOKUP($P235,INDIRECT($Q$3),V$5,0))*$Q$4</f>
        <v>84187.129310376928</v>
      </c>
      <c r="W235" s="394" cm="1">
        <f t="array" aca="1" ref="W235" ca="1">IF($Q235="Y",VLOOKUP($P235,INDIRECT($Q$3),W$5,0)*INDIRECT($P$2),VLOOKUP($P235,INDIRECT($Q$3),W$5,0))*$Q$4</f>
        <v>88778.268396272804</v>
      </c>
      <c r="X235" s="394" cm="1">
        <f t="array" aca="1" ref="X235" ca="1">IF($Q235="Y",VLOOKUP($P235,INDIRECT($Q$3),X$5,0)*INDIRECT($P$2),VLOOKUP($P235,INDIRECT($Q$3),X$5,0))*$Q$4</f>
        <v>93457.136254510653</v>
      </c>
      <c r="Y235" s="394" cm="1">
        <f t="array" aca="1" ref="Y235" ca="1">IF($Q235="Y",VLOOKUP($P235,INDIRECT($Q$3),Y$5,0)*INDIRECT($P$2),VLOOKUP($P235,INDIRECT($Q$3),Y$5,0))*$Q$4</f>
        <v>99048.229691734217</v>
      </c>
      <c r="Z235" s="394" cm="1">
        <f t="array" aca="1" ref="Z235" ca="1">IF($Q235="Y",VLOOKUP($P235,INDIRECT($Q$3),Z$5,0)*INDIRECT($P$2),VLOOKUP($P235,INDIRECT($Q$3),Z$5,0))*$Q$4</f>
        <v>104639.3231289579</v>
      </c>
      <c r="AA235" s="406" t="str">
        <f t="shared" si="76"/>
        <v>08565C</v>
      </c>
      <c r="AB235" s="406" t="str">
        <f t="shared" si="58"/>
        <v>Y</v>
      </c>
      <c r="AC235" s="412" t="str">
        <f t="shared" si="71"/>
        <v>Public Works Operations Analyst</v>
      </c>
      <c r="AD235" s="406">
        <f t="shared" si="72"/>
        <v>40</v>
      </c>
      <c r="AE235" s="398" t="str">
        <f t="shared" si="57"/>
        <v>E</v>
      </c>
      <c r="AF235" s="403">
        <f t="shared" ca="1" si="73"/>
        <v>36.397999999999996</v>
      </c>
      <c r="AG235" s="403">
        <f t="shared" ca="1" si="73"/>
        <v>38.335000000000001</v>
      </c>
      <c r="AH235" s="403">
        <f t="shared" ca="1" si="73"/>
        <v>40.474999999999994</v>
      </c>
      <c r="AI235" s="403">
        <f t="shared" ca="1" si="73"/>
        <v>42.681999999999995</v>
      </c>
      <c r="AJ235" s="403">
        <f t="shared" ca="1" si="73"/>
        <v>44.931999999999995</v>
      </c>
      <c r="AK235" s="403">
        <f t="shared" ca="1" si="73"/>
        <v>47.62</v>
      </c>
      <c r="AL235" s="403">
        <f t="shared" ca="1" si="68"/>
        <v>50.308</v>
      </c>
    </row>
    <row r="236" spans="1:39" ht="15" customHeight="1">
      <c r="A236" s="259" t="s">
        <v>16</v>
      </c>
      <c r="B236" s="259" t="s">
        <v>191</v>
      </c>
      <c r="C236" s="259">
        <v>29</v>
      </c>
      <c r="D236" s="260" t="s">
        <v>192</v>
      </c>
      <c r="E236" s="265">
        <v>365</v>
      </c>
      <c r="F236" s="262">
        <v>8</v>
      </c>
      <c r="G236" s="285">
        <f t="shared" ca="1" si="74"/>
        <v>70186.267087358239</v>
      </c>
      <c r="H236" s="285">
        <f t="shared" ca="1" si="74"/>
        <v>74036.585429033134</v>
      </c>
      <c r="I236" s="285">
        <f t="shared" ca="1" si="74"/>
        <v>77883.65455691758</v>
      </c>
      <c r="J236" s="285">
        <f t="shared" ca="1" si="74"/>
        <v>81961.41786392346</v>
      </c>
      <c r="K236" s="285">
        <f t="shared" ca="1" si="74"/>
        <v>86318.613556907498</v>
      </c>
      <c r="L236" s="285">
        <f t="shared" ca="1" si="74"/>
        <v>91726.828053121266</v>
      </c>
      <c r="M236" s="285">
        <f t="shared" ca="1" si="74"/>
        <v>97135.042549335034</v>
      </c>
      <c r="N236" s="285"/>
      <c r="P236" s="409" t="str">
        <f t="shared" si="75"/>
        <v>08567C</v>
      </c>
      <c r="Q236" s="397" t="s">
        <v>826</v>
      </c>
      <c r="R236" s="409" t="str">
        <f t="shared" si="70"/>
        <v>Public Works Safety Specialist</v>
      </c>
      <c r="S236" s="397">
        <f t="shared" si="69"/>
        <v>29</v>
      </c>
      <c r="T236" s="394" cm="1">
        <f t="array" aca="1" ref="T236" ca="1">IF($Q236="Y",VLOOKUP($P236,INDIRECT($Q$3),T$5,0)*INDIRECT($P$2),VLOOKUP($P236,INDIRECT($Q$3),T$5,0))*$Q$4</f>
        <v>70186.267087358239</v>
      </c>
      <c r="U236" s="394" cm="1">
        <f t="array" aca="1" ref="U236" ca="1">IF($Q236="Y",VLOOKUP($P236,INDIRECT($Q$3),U$5,0)*INDIRECT($P$2),VLOOKUP($P236,INDIRECT($Q$3),U$5,0))*$Q$4</f>
        <v>74036.585429033134</v>
      </c>
      <c r="V236" s="394" cm="1">
        <f t="array" aca="1" ref="V236" ca="1">IF($Q236="Y",VLOOKUP($P236,INDIRECT($Q$3),V$5,0)*INDIRECT($P$2),VLOOKUP($P236,INDIRECT($Q$3),V$5,0))*$Q$4</f>
        <v>77883.65455691758</v>
      </c>
      <c r="W236" s="394" cm="1">
        <f t="array" aca="1" ref="W236" ca="1">IF($Q236="Y",VLOOKUP($P236,INDIRECT($Q$3),W$5,0)*INDIRECT($P$2),VLOOKUP($P236,INDIRECT($Q$3),W$5,0))*$Q$4</f>
        <v>81961.41786392346</v>
      </c>
      <c r="X236" s="394" cm="1">
        <f t="array" aca="1" ref="X236" ca="1">IF($Q236="Y",VLOOKUP($P236,INDIRECT($Q$3),X$5,0)*INDIRECT($P$2),VLOOKUP($P236,INDIRECT($Q$3),X$5,0))*$Q$4</f>
        <v>86318.613556907498</v>
      </c>
      <c r="Y236" s="394" cm="1">
        <f t="array" aca="1" ref="Y236" ca="1">IF($Q236="Y",VLOOKUP($P236,INDIRECT($Q$3),Y$5,0)*INDIRECT($P$2),VLOOKUP($P236,INDIRECT($Q$3),Y$5,0))*$Q$4</f>
        <v>91726.828053121266</v>
      </c>
      <c r="Z236" s="394" cm="1">
        <f t="array" aca="1" ref="Z236" ca="1">IF($Q236="Y",VLOOKUP($P236,INDIRECT($Q$3),Z$5,0)*INDIRECT($P$2),VLOOKUP($P236,INDIRECT($Q$3),Z$5,0))*$Q$4</f>
        <v>97135.042549335034</v>
      </c>
      <c r="AA236" s="406" t="str">
        <f t="shared" si="76"/>
        <v>08567C</v>
      </c>
      <c r="AB236" s="406" t="str">
        <f t="shared" si="58"/>
        <v>Y</v>
      </c>
      <c r="AC236" s="412" t="str">
        <f t="shared" si="71"/>
        <v>Public Works Safety Specialist</v>
      </c>
      <c r="AD236" s="406">
        <f t="shared" si="72"/>
        <v>29</v>
      </c>
      <c r="AE236" s="398" t="str">
        <f t="shared" ref="AE236:AE301" si="77">LEFT(A236,1)</f>
        <v>E</v>
      </c>
      <c r="AF236" s="403">
        <f t="shared" ca="1" si="73"/>
        <v>33.744</v>
      </c>
      <c r="AG236" s="403">
        <f t="shared" ca="1" si="73"/>
        <v>35.594999999999999</v>
      </c>
      <c r="AH236" s="403">
        <f t="shared" ca="1" si="73"/>
        <v>37.445</v>
      </c>
      <c r="AI236" s="403">
        <f t="shared" ca="1" si="73"/>
        <v>39.405000000000001</v>
      </c>
      <c r="AJ236" s="403">
        <f t="shared" ca="1" si="73"/>
        <v>41.5</v>
      </c>
      <c r="AK236" s="403">
        <f t="shared" ca="1" si="73"/>
        <v>44.099999999999994</v>
      </c>
      <c r="AL236" s="403">
        <f t="shared" ca="1" si="68"/>
        <v>46.699999999999996</v>
      </c>
      <c r="AM236" s="8"/>
    </row>
    <row r="237" spans="1:39" ht="15" customHeight="1">
      <c r="A237" s="272" t="s">
        <v>91</v>
      </c>
      <c r="B237" s="272" t="s">
        <v>586</v>
      </c>
      <c r="C237" s="272">
        <v>63</v>
      </c>
      <c r="D237" s="273" t="s">
        <v>585</v>
      </c>
      <c r="E237" s="265">
        <v>385</v>
      </c>
      <c r="F237" s="262">
        <v>8</v>
      </c>
      <c r="G237" s="285">
        <f t="shared" ca="1" si="74"/>
        <v>35.746771554141276</v>
      </c>
      <c r="H237" s="285">
        <f t="shared" ca="1" si="74"/>
        <v>37.623708722508916</v>
      </c>
      <c r="I237" s="285">
        <f t="shared" ca="1" si="74"/>
        <v>39.590420338935679</v>
      </c>
      <c r="J237" s="285">
        <f t="shared" ca="1" si="74"/>
        <v>41.686788082577216</v>
      </c>
      <c r="K237" s="285">
        <f t="shared" ca="1" si="74"/>
        <v>43.872196781053049</v>
      </c>
      <c r="L237" s="285">
        <f t="shared" ca="1" si="74"/>
        <v>46.53530473478758</v>
      </c>
      <c r="M237" s="285">
        <f t="shared" ca="1" si="74"/>
        <v>49.198412688522104</v>
      </c>
      <c r="N237" s="285"/>
      <c r="P237" s="409" t="str">
        <f t="shared" si="75"/>
        <v>52948C</v>
      </c>
      <c r="Q237" s="397" t="s">
        <v>826</v>
      </c>
      <c r="R237" s="409" t="str">
        <f t="shared" si="70"/>
        <v>Public Works Workforce Coord</v>
      </c>
      <c r="S237" s="397">
        <f t="shared" si="69"/>
        <v>63</v>
      </c>
      <c r="T237" s="394" cm="1">
        <f t="array" aca="1" ref="T237" ca="1">IF($Q237="Y",VLOOKUP($P237,INDIRECT($Q$3),T$5,0)*INDIRECT($P$2),VLOOKUP($P237,INDIRECT($Q$3),T$5,0))*$Q$4</f>
        <v>35.746771554141276</v>
      </c>
      <c r="U237" s="394" cm="1">
        <f t="array" aca="1" ref="U237" ca="1">IF($Q237="Y",VLOOKUP($P237,INDIRECT($Q$3),U$5,0)*INDIRECT($P$2),VLOOKUP($P237,INDIRECT($Q$3),U$5,0))*$Q$4</f>
        <v>37.623708722508916</v>
      </c>
      <c r="V237" s="394" cm="1">
        <f t="array" aca="1" ref="V237" ca="1">IF($Q237="Y",VLOOKUP($P237,INDIRECT($Q$3),V$5,0)*INDIRECT($P$2),VLOOKUP($P237,INDIRECT($Q$3),V$5,0))*$Q$4</f>
        <v>39.590420338935679</v>
      </c>
      <c r="W237" s="394" cm="1">
        <f t="array" aca="1" ref="W237" ca="1">IF($Q237="Y",VLOOKUP($P237,INDIRECT($Q$3),W$5,0)*INDIRECT($P$2),VLOOKUP($P237,INDIRECT($Q$3),W$5,0))*$Q$4</f>
        <v>41.686788082577216</v>
      </c>
      <c r="X237" s="394" cm="1">
        <f t="array" aca="1" ref="X237" ca="1">IF($Q237="Y",VLOOKUP($P237,INDIRECT($Q$3),X$5,0)*INDIRECT($P$2),VLOOKUP($P237,INDIRECT($Q$3),X$5,0))*$Q$4</f>
        <v>43.872196781053049</v>
      </c>
      <c r="Y237" s="394" cm="1">
        <f t="array" aca="1" ref="Y237" ca="1">IF($Q237="Y",VLOOKUP($P237,INDIRECT($Q$3),Y$5,0)*INDIRECT($P$2),VLOOKUP($P237,INDIRECT($Q$3),Y$5,0))*$Q$4</f>
        <v>46.53530473478758</v>
      </c>
      <c r="Z237" s="394" cm="1">
        <f t="array" aca="1" ref="Z237" ca="1">IF($Q237="Y",VLOOKUP($P237,INDIRECT($Q$3),Z$5,0)*INDIRECT($P$2),VLOOKUP($P237,INDIRECT($Q$3),Z$5,0))*$Q$4</f>
        <v>49.198412688522104</v>
      </c>
      <c r="AA237" s="406" t="str">
        <f t="shared" si="76"/>
        <v>52948C</v>
      </c>
      <c r="AB237" s="406" t="str">
        <f t="shared" si="58"/>
        <v>Y</v>
      </c>
      <c r="AC237" s="412" t="str">
        <f t="shared" si="71"/>
        <v>Public Works Workforce Coord</v>
      </c>
      <c r="AD237" s="406">
        <f t="shared" si="72"/>
        <v>63</v>
      </c>
      <c r="AE237" s="398" t="str">
        <f t="shared" si="77"/>
        <v>N</v>
      </c>
      <c r="AF237" s="403">
        <f t="shared" ca="1" si="73"/>
        <v>35.747</v>
      </c>
      <c r="AG237" s="403">
        <f t="shared" ca="1" si="73"/>
        <v>37.624000000000002</v>
      </c>
      <c r="AH237" s="403">
        <f t="shared" ca="1" si="73"/>
        <v>39.590000000000003</v>
      </c>
      <c r="AI237" s="403">
        <f t="shared" ca="1" si="73"/>
        <v>41.686999999999998</v>
      </c>
      <c r="AJ237" s="403">
        <f t="shared" ca="1" si="73"/>
        <v>43.872</v>
      </c>
      <c r="AK237" s="403">
        <f t="shared" ca="1" si="73"/>
        <v>46.534999999999997</v>
      </c>
      <c r="AL237" s="403">
        <f t="shared" ca="1" si="68"/>
        <v>49.198</v>
      </c>
      <c r="AM237" s="8"/>
    </row>
    <row r="238" spans="1:39" ht="15" customHeight="1">
      <c r="A238" s="259" t="s">
        <v>16</v>
      </c>
      <c r="B238" s="259" t="s">
        <v>193</v>
      </c>
      <c r="C238" s="259">
        <v>51</v>
      </c>
      <c r="D238" s="260" t="s">
        <v>194</v>
      </c>
      <c r="E238" s="265">
        <v>460</v>
      </c>
      <c r="F238" s="262">
        <v>10</v>
      </c>
      <c r="G238" s="285">
        <f t="shared" ca="1" si="74"/>
        <v>85762.997998741732</v>
      </c>
      <c r="H238" s="285">
        <f t="shared" ca="1" si="74"/>
        <v>90074.704698659552</v>
      </c>
      <c r="I238" s="285">
        <f t="shared" ca="1" si="74"/>
        <v>94942.45852</v>
      </c>
      <c r="J238" s="285">
        <f t="shared" ca="1" si="74"/>
        <v>99812.598428617086</v>
      </c>
      <c r="K238" s="285">
        <f t="shared" ca="1" si="74"/>
        <v>104910.61486582208</v>
      </c>
      <c r="L238" s="285">
        <f t="shared" ca="1" si="74"/>
        <v>111295.0748</v>
      </c>
      <c r="M238" s="285">
        <f t="shared" ca="1" si="74"/>
        <v>117677.73235787662</v>
      </c>
      <c r="N238" s="285"/>
      <c r="P238" s="409" t="str">
        <f t="shared" si="75"/>
        <v>52780C</v>
      </c>
      <c r="Q238" s="397" t="s">
        <v>826</v>
      </c>
      <c r="R238" s="409" t="str">
        <f t="shared" si="70"/>
        <v>Real Estate Coordinator</v>
      </c>
      <c r="S238" s="397">
        <f t="shared" si="69"/>
        <v>51</v>
      </c>
      <c r="T238" s="394" cm="1">
        <f t="array" aca="1" ref="T238" ca="1">IF($Q238="Y",VLOOKUP($P238,INDIRECT($Q$3),T$5,0)*INDIRECT($P$2),VLOOKUP($P238,INDIRECT($Q$3),T$5,0))*$Q$4</f>
        <v>85762.997998741732</v>
      </c>
      <c r="U238" s="394" cm="1">
        <f t="array" aca="1" ref="U238" ca="1">IF($Q238="Y",VLOOKUP($P238,INDIRECT($Q$3),U$5,0)*INDIRECT($P$2),VLOOKUP($P238,INDIRECT($Q$3),U$5,0))*$Q$4</f>
        <v>90074.704698659552</v>
      </c>
      <c r="V238" s="394" cm="1">
        <f t="array" aca="1" ref="V238" ca="1">IF($Q238="Y",VLOOKUP($P238,INDIRECT($Q$3),V$5,0)*INDIRECT($P$2),VLOOKUP($P238,INDIRECT($Q$3),V$5,0))*$Q$4</f>
        <v>94942.45852</v>
      </c>
      <c r="W238" s="394" cm="1">
        <f t="array" aca="1" ref="W238" ca="1">IF($Q238="Y",VLOOKUP($P238,INDIRECT($Q$3),W$5,0)*INDIRECT($P$2),VLOOKUP($P238,INDIRECT($Q$3),W$5,0))*$Q$4</f>
        <v>99812.598428617086</v>
      </c>
      <c r="X238" s="394" cm="1">
        <f t="array" aca="1" ref="X238" ca="1">IF($Q238="Y",VLOOKUP($P238,INDIRECT($Q$3),X$5,0)*INDIRECT($P$2),VLOOKUP($P238,INDIRECT($Q$3),X$5,0))*$Q$4</f>
        <v>104910.61486582208</v>
      </c>
      <c r="Y238" s="394" cm="1">
        <f t="array" aca="1" ref="Y238" ca="1">IF($Q238="Y",VLOOKUP($P238,INDIRECT($Q$3),Y$5,0)*INDIRECT($P$2),VLOOKUP($P238,INDIRECT($Q$3),Y$5,0))*$Q$4</f>
        <v>111295.0748</v>
      </c>
      <c r="Z238" s="394" cm="1">
        <f t="array" aca="1" ref="Z238" ca="1">IF($Q238="Y",VLOOKUP($P238,INDIRECT($Q$3),Z$5,0)*INDIRECT($P$2),VLOOKUP($P238,INDIRECT($Q$3),Z$5,0))*$Q$4</f>
        <v>117677.73235787662</v>
      </c>
      <c r="AA238" s="406" t="str">
        <f t="shared" si="76"/>
        <v>52780C</v>
      </c>
      <c r="AB238" s="406" t="str">
        <f t="shared" si="58"/>
        <v>Y</v>
      </c>
      <c r="AC238" s="412" t="str">
        <f t="shared" si="71"/>
        <v>Real Estate Coordinator</v>
      </c>
      <c r="AD238" s="406">
        <f t="shared" si="72"/>
        <v>51</v>
      </c>
      <c r="AE238" s="398" t="str">
        <f t="shared" si="77"/>
        <v>E</v>
      </c>
      <c r="AF238" s="403">
        <f t="shared" ca="1" si="73"/>
        <v>41.232999999999997</v>
      </c>
      <c r="AG238" s="403">
        <f t="shared" ca="1" si="73"/>
        <v>43.305999999999997</v>
      </c>
      <c r="AH238" s="403">
        <f t="shared" ca="1" si="73"/>
        <v>45.646000000000001</v>
      </c>
      <c r="AI238" s="403">
        <f t="shared" ca="1" si="73"/>
        <v>47.986999999999995</v>
      </c>
      <c r="AJ238" s="403">
        <f t="shared" ca="1" si="73"/>
        <v>50.437999999999995</v>
      </c>
      <c r="AK238" s="403">
        <f t="shared" ca="1" si="73"/>
        <v>53.507999999999996</v>
      </c>
      <c r="AL238" s="403">
        <f t="shared" ca="1" si="68"/>
        <v>56.576000000000001</v>
      </c>
    </row>
    <row r="239" spans="1:39" ht="15" customHeight="1">
      <c r="A239" s="272" t="s">
        <v>91</v>
      </c>
      <c r="B239" s="272" t="s">
        <v>646</v>
      </c>
      <c r="C239" s="272">
        <v>63</v>
      </c>
      <c r="D239" s="273" t="s">
        <v>642</v>
      </c>
      <c r="E239" s="265">
        <v>385</v>
      </c>
      <c r="F239" s="262">
        <v>8</v>
      </c>
      <c r="G239" s="285">
        <f t="shared" ca="1" si="74"/>
        <v>35.746771554141276</v>
      </c>
      <c r="H239" s="285">
        <f t="shared" ca="1" si="74"/>
        <v>37.623708722508916</v>
      </c>
      <c r="I239" s="285">
        <f t="shared" ca="1" si="74"/>
        <v>39.590420338935679</v>
      </c>
      <c r="J239" s="285">
        <f t="shared" ca="1" si="74"/>
        <v>41.686788082577216</v>
      </c>
      <c r="K239" s="285">
        <f t="shared" ca="1" si="74"/>
        <v>43.872196781053049</v>
      </c>
      <c r="L239" s="285">
        <f t="shared" ca="1" si="74"/>
        <v>46.53530473478758</v>
      </c>
      <c r="M239" s="285">
        <f t="shared" ca="1" si="74"/>
        <v>49.198412688522104</v>
      </c>
      <c r="N239" s="285"/>
      <c r="P239" s="409" t="str">
        <f t="shared" si="75"/>
        <v>08700C</v>
      </c>
      <c r="Q239" s="397" t="s">
        <v>826</v>
      </c>
      <c r="R239" s="409" t="str">
        <f t="shared" si="70"/>
        <v>Records Management Specialist</v>
      </c>
      <c r="S239" s="397">
        <f t="shared" si="69"/>
        <v>63</v>
      </c>
      <c r="T239" s="394" cm="1">
        <f t="array" aca="1" ref="T239" ca="1">IF($Q239="Y",VLOOKUP($P239,INDIRECT($Q$3),T$5,0)*INDIRECT($P$2),VLOOKUP($P239,INDIRECT($Q$3),T$5,0))*$Q$4</f>
        <v>35.746771554141276</v>
      </c>
      <c r="U239" s="394" cm="1">
        <f t="array" aca="1" ref="U239" ca="1">IF($Q239="Y",VLOOKUP($P239,INDIRECT($Q$3),U$5,0)*INDIRECT($P$2),VLOOKUP($P239,INDIRECT($Q$3),U$5,0))*$Q$4</f>
        <v>37.623708722508916</v>
      </c>
      <c r="V239" s="394" cm="1">
        <f t="array" aca="1" ref="V239" ca="1">IF($Q239="Y",VLOOKUP($P239,INDIRECT($Q$3),V$5,0)*INDIRECT($P$2),VLOOKUP($P239,INDIRECT($Q$3),V$5,0))*$Q$4</f>
        <v>39.590420338935679</v>
      </c>
      <c r="W239" s="394" cm="1">
        <f t="array" aca="1" ref="W239" ca="1">IF($Q239="Y",VLOOKUP($P239,INDIRECT($Q$3),W$5,0)*INDIRECT($P$2),VLOOKUP($P239,INDIRECT($Q$3),W$5,0))*$Q$4</f>
        <v>41.686788082577216</v>
      </c>
      <c r="X239" s="394" cm="1">
        <f t="array" aca="1" ref="X239" ca="1">IF($Q239="Y",VLOOKUP($P239,INDIRECT($Q$3),X$5,0)*INDIRECT($P$2),VLOOKUP($P239,INDIRECT($Q$3),X$5,0))*$Q$4</f>
        <v>43.872196781053049</v>
      </c>
      <c r="Y239" s="394" cm="1">
        <f t="array" aca="1" ref="Y239" ca="1">IF($Q239="Y",VLOOKUP($P239,INDIRECT($Q$3),Y$5,0)*INDIRECT($P$2),VLOOKUP($P239,INDIRECT($Q$3),Y$5,0))*$Q$4</f>
        <v>46.53530473478758</v>
      </c>
      <c r="Z239" s="394" cm="1">
        <f t="array" aca="1" ref="Z239" ca="1">IF($Q239="Y",VLOOKUP($P239,INDIRECT($Q$3),Z$5,0)*INDIRECT($P$2),VLOOKUP($P239,INDIRECT($Q$3),Z$5,0))*$Q$4</f>
        <v>49.198412688522104</v>
      </c>
      <c r="AA239" s="406" t="str">
        <f t="shared" si="76"/>
        <v>08700C</v>
      </c>
      <c r="AB239" s="406" t="str">
        <f t="shared" ref="AB239:AB251" si="78">Q239</f>
        <v>Y</v>
      </c>
      <c r="AC239" s="412" t="str">
        <f t="shared" si="71"/>
        <v>Records Management Specialist</v>
      </c>
      <c r="AD239" s="406">
        <f t="shared" si="72"/>
        <v>63</v>
      </c>
      <c r="AE239" s="398" t="str">
        <f t="shared" si="77"/>
        <v>N</v>
      </c>
      <c r="AF239" s="403">
        <f t="shared" ref="AF239:AL272" ca="1" si="79">IF($AE239="N",ROUND(T239,3),IF($AE239="E",ROUNDUP(T239/2080,3),"check"))</f>
        <v>35.747</v>
      </c>
      <c r="AG239" s="403">
        <f t="shared" ca="1" si="79"/>
        <v>37.624000000000002</v>
      </c>
      <c r="AH239" s="403">
        <f t="shared" ca="1" si="79"/>
        <v>39.590000000000003</v>
      </c>
      <c r="AI239" s="403">
        <f t="shared" ca="1" si="79"/>
        <v>41.686999999999998</v>
      </c>
      <c r="AJ239" s="403">
        <f t="shared" ca="1" si="79"/>
        <v>43.872</v>
      </c>
      <c r="AK239" s="403">
        <f t="shared" ca="1" si="79"/>
        <v>46.534999999999997</v>
      </c>
      <c r="AL239" s="403">
        <f t="shared" ca="1" si="79"/>
        <v>49.198</v>
      </c>
    </row>
    <row r="240" spans="1:39" ht="15" customHeight="1">
      <c r="A240" s="272" t="s">
        <v>91</v>
      </c>
      <c r="B240" s="272" t="s">
        <v>917</v>
      </c>
      <c r="C240" s="272" t="s">
        <v>274</v>
      </c>
      <c r="D240" s="273" t="s">
        <v>918</v>
      </c>
      <c r="E240" s="265">
        <v>328</v>
      </c>
      <c r="F240" s="262">
        <v>7</v>
      </c>
      <c r="G240" s="285">
        <f t="shared" ca="1" si="74"/>
        <v>29.627576874960546</v>
      </c>
      <c r="H240" s="285">
        <f t="shared" ca="1" si="74"/>
        <v>31.504876791179548</v>
      </c>
      <c r="I240" s="285">
        <f t="shared" ca="1" si="74"/>
        <v>33.165412492737673</v>
      </c>
      <c r="J240" s="285">
        <f t="shared" ca="1" si="74"/>
        <v>35.000905859935003</v>
      </c>
      <c r="K240" s="285">
        <f t="shared" ca="1" si="74"/>
        <v>36.880138643542168</v>
      </c>
      <c r="L240" s="285">
        <f t="shared" ca="1" si="74"/>
        <v>39.11874009601155</v>
      </c>
      <c r="M240" s="285">
        <f t="shared" ca="1" si="74"/>
        <v>41.357341548480946</v>
      </c>
      <c r="N240" s="285"/>
      <c r="P240" s="409" t="str">
        <f t="shared" si="75"/>
        <v>53053C</v>
      </c>
      <c r="Q240" s="397" t="s">
        <v>826</v>
      </c>
      <c r="R240" s="409" t="str">
        <f t="shared" si="70"/>
        <v>Recycling Services Program Assistant</v>
      </c>
      <c r="S240" s="397" t="str">
        <f t="shared" si="69"/>
        <v>07</v>
      </c>
      <c r="T240" s="394" cm="1">
        <f t="array" aca="1" ref="T240" ca="1">IF($Q240="Y",VLOOKUP($P240,INDIRECT($Q$3),T$5,0)*INDIRECT($P$2),VLOOKUP($P240,INDIRECT($Q$3),T$5,0))*$Q$4</f>
        <v>29.627576874960546</v>
      </c>
      <c r="U240" s="394" cm="1">
        <f t="array" aca="1" ref="U240" ca="1">IF($Q240="Y",VLOOKUP($P240,INDIRECT($Q$3),U$5,0)*INDIRECT($P$2),VLOOKUP($P240,INDIRECT($Q$3),U$5,0))*$Q$4</f>
        <v>31.504876791179548</v>
      </c>
      <c r="V240" s="394" cm="1">
        <f t="array" aca="1" ref="V240" ca="1">IF($Q240="Y",VLOOKUP($P240,INDIRECT($Q$3),V$5,0)*INDIRECT($P$2),VLOOKUP($P240,INDIRECT($Q$3),V$5,0))*$Q$4</f>
        <v>33.165412492737673</v>
      </c>
      <c r="W240" s="394" cm="1">
        <f t="array" aca="1" ref="W240" ca="1">IF($Q240="Y",VLOOKUP($P240,INDIRECT($Q$3),W$5,0)*INDIRECT($P$2),VLOOKUP($P240,INDIRECT($Q$3),W$5,0))*$Q$4</f>
        <v>35.000905859935003</v>
      </c>
      <c r="X240" s="394" cm="1">
        <f t="array" aca="1" ref="X240" ca="1">IF($Q240="Y",VLOOKUP($P240,INDIRECT($Q$3),X$5,0)*INDIRECT($P$2),VLOOKUP($P240,INDIRECT($Q$3),X$5,0))*$Q$4</f>
        <v>36.880138643542168</v>
      </c>
      <c r="Y240" s="394" cm="1">
        <f t="array" aca="1" ref="Y240" ca="1">IF($Q240="Y",VLOOKUP($P240,INDIRECT($Q$3),Y$5,0)*INDIRECT($P$2),VLOOKUP($P240,INDIRECT($Q$3),Y$5,0))*$Q$4</f>
        <v>39.11874009601155</v>
      </c>
      <c r="Z240" s="394" cm="1">
        <f t="array" aca="1" ref="Z240" ca="1">IF($Q240="Y",VLOOKUP($P240,INDIRECT($Q$3),Z$5,0)*INDIRECT($P$2),VLOOKUP($P240,INDIRECT($Q$3),Z$5,0))*$Q$4</f>
        <v>41.357341548480946</v>
      </c>
      <c r="AA240" s="406" t="str">
        <f t="shared" si="76"/>
        <v>53053C</v>
      </c>
      <c r="AB240" s="406" t="str">
        <f t="shared" si="78"/>
        <v>Y</v>
      </c>
      <c r="AC240" s="412" t="str">
        <f t="shared" si="71"/>
        <v>Recycling Services Program Assistant</v>
      </c>
      <c r="AD240" s="406" t="str">
        <f t="shared" si="72"/>
        <v>07</v>
      </c>
      <c r="AE240" s="398" t="str">
        <f t="shared" si="77"/>
        <v>N</v>
      </c>
      <c r="AF240" s="403">
        <f t="shared" ca="1" si="79"/>
        <v>29.628</v>
      </c>
      <c r="AG240" s="403">
        <f t="shared" ca="1" si="79"/>
        <v>31.504999999999999</v>
      </c>
      <c r="AH240" s="403">
        <f t="shared" ca="1" si="79"/>
        <v>33.164999999999999</v>
      </c>
      <c r="AI240" s="403">
        <f t="shared" ca="1" si="79"/>
        <v>35.000999999999998</v>
      </c>
      <c r="AJ240" s="403">
        <f t="shared" ca="1" si="79"/>
        <v>36.880000000000003</v>
      </c>
      <c r="AK240" s="403">
        <f t="shared" ca="1" si="79"/>
        <v>39.119</v>
      </c>
      <c r="AL240" s="403">
        <f t="shared" ca="1" si="79"/>
        <v>41.356999999999999</v>
      </c>
    </row>
    <row r="241" spans="1:39" ht="15" customHeight="1">
      <c r="A241" s="259" t="s">
        <v>16</v>
      </c>
      <c r="B241" s="259" t="s">
        <v>195</v>
      </c>
      <c r="C241" s="259">
        <v>168</v>
      </c>
      <c r="D241" s="260" t="s">
        <v>196</v>
      </c>
      <c r="E241" s="265">
        <v>385</v>
      </c>
      <c r="F241" s="262">
        <v>8</v>
      </c>
      <c r="G241" s="285">
        <f t="shared" ca="1" si="74"/>
        <v>86163.525333475875</v>
      </c>
      <c r="H241" s="285">
        <f t="shared" ca="1" si="74"/>
        <v>90696.80242019154</v>
      </c>
      <c r="I241" s="285">
        <f t="shared" ca="1" si="74"/>
        <v>95470.648046737828</v>
      </c>
      <c r="J241" s="285">
        <f t="shared" ca="1" si="74"/>
        <v>101722.0436776391</v>
      </c>
      <c r="K241" s="285">
        <f t="shared" ca="1" si="74"/>
        <v>0</v>
      </c>
      <c r="L241" s="285">
        <f t="shared" ca="1" si="74"/>
        <v>0</v>
      </c>
      <c r="M241" s="285">
        <f t="shared" ca="1" si="74"/>
        <v>0</v>
      </c>
      <c r="N241" s="285"/>
      <c r="P241" s="409" t="str">
        <f t="shared" si="75"/>
        <v>08840C</v>
      </c>
      <c r="Q241" s="397" t="s">
        <v>826</v>
      </c>
      <c r="R241" s="409" t="str">
        <f t="shared" si="70"/>
        <v>Registered Professional Nurse</v>
      </c>
      <c r="S241" s="397">
        <f t="shared" si="69"/>
        <v>168</v>
      </c>
      <c r="T241" s="394" cm="1">
        <f t="array" aca="1" ref="T241" ca="1">IF($Q241="Y",VLOOKUP($P241,INDIRECT($Q$3),T$5,0)*INDIRECT($P$2),VLOOKUP($P241,INDIRECT($Q$3),T$5,0))*$Q$4</f>
        <v>86163.525333475875</v>
      </c>
      <c r="U241" s="394" cm="1">
        <f t="array" aca="1" ref="U241" ca="1">IF($Q241="Y",VLOOKUP($P241,INDIRECT($Q$3),U$5,0)*INDIRECT($P$2),VLOOKUP($P241,INDIRECT($Q$3),U$5,0))*$Q$4</f>
        <v>90696.80242019154</v>
      </c>
      <c r="V241" s="394" cm="1">
        <f t="array" aca="1" ref="V241" ca="1">IF($Q241="Y",VLOOKUP($P241,INDIRECT($Q$3),V$5,0)*INDIRECT($P$2),VLOOKUP($P241,INDIRECT($Q$3),V$5,0))*$Q$4</f>
        <v>95470.648046737828</v>
      </c>
      <c r="W241" s="394" cm="1">
        <f t="array" aca="1" ref="W241" ca="1">IF($Q241="Y",VLOOKUP($P241,INDIRECT($Q$3),W$5,0)*INDIRECT($P$2),VLOOKUP($P241,INDIRECT($Q$3),W$5,0))*$Q$4</f>
        <v>101722.0436776391</v>
      </c>
      <c r="X241" s="394" cm="1">
        <f t="array" aca="1" ref="X241" ca="1">IF($Q241="Y",VLOOKUP($P241,INDIRECT($Q$3),X$5,0)*INDIRECT($P$2),VLOOKUP($P241,INDIRECT($Q$3),X$5,0))*$Q$4</f>
        <v>0</v>
      </c>
      <c r="Y241" s="394" cm="1">
        <f t="array" aca="1" ref="Y241" ca="1">IF($Q241="Y",VLOOKUP($P241,INDIRECT($Q$3),Y$5,0)*INDIRECT($P$2),VLOOKUP($P241,INDIRECT($Q$3),Y$5,0))*$Q$4</f>
        <v>0</v>
      </c>
      <c r="Z241" s="394" cm="1">
        <f t="array" aca="1" ref="Z241" ca="1">IF($Q241="Y",VLOOKUP($P241,INDIRECT($Q$3),Z$5,0)*INDIRECT($P$2),VLOOKUP($P241,INDIRECT($Q$3),Z$5,0))*$Q$4</f>
        <v>0</v>
      </c>
      <c r="AA241" s="406" t="str">
        <f t="shared" si="76"/>
        <v>08840C</v>
      </c>
      <c r="AB241" s="406" t="str">
        <f t="shared" si="78"/>
        <v>Y</v>
      </c>
      <c r="AC241" s="412" t="str">
        <f t="shared" si="71"/>
        <v>Registered Professional Nurse</v>
      </c>
      <c r="AD241" s="406">
        <f t="shared" si="72"/>
        <v>168</v>
      </c>
      <c r="AE241" s="398" t="str">
        <f t="shared" si="77"/>
        <v>E</v>
      </c>
      <c r="AF241" s="403">
        <f t="shared" ca="1" si="79"/>
        <v>41.424999999999997</v>
      </c>
      <c r="AG241" s="403">
        <f t="shared" ca="1" si="79"/>
        <v>43.604999999999997</v>
      </c>
      <c r="AH241" s="403">
        <f t="shared" ca="1" si="79"/>
        <v>45.9</v>
      </c>
      <c r="AI241" s="403">
        <f t="shared" ca="1" si="79"/>
        <v>48.905000000000001</v>
      </c>
      <c r="AJ241" s="403">
        <f t="shared" ca="1" si="79"/>
        <v>0</v>
      </c>
      <c r="AK241" s="403">
        <f t="shared" ca="1" si="79"/>
        <v>0</v>
      </c>
      <c r="AL241" s="403">
        <f t="shared" ca="1" si="79"/>
        <v>0</v>
      </c>
    </row>
    <row r="242" spans="1:39" ht="15" customHeight="1">
      <c r="A242" s="259" t="s">
        <v>16</v>
      </c>
      <c r="B242" s="259" t="s">
        <v>1047</v>
      </c>
      <c r="C242" s="259">
        <v>40</v>
      </c>
      <c r="D242" s="260" t="s">
        <v>647</v>
      </c>
      <c r="E242" s="265">
        <v>410</v>
      </c>
      <c r="F242" s="262">
        <v>9</v>
      </c>
      <c r="G242" s="285">
        <f t="shared" ca="1" si="74"/>
        <v>75706.681317320807</v>
      </c>
      <c r="H242" s="285">
        <f t="shared" ca="1" si="74"/>
        <v>79735.706417470064</v>
      </c>
      <c r="I242" s="285">
        <f t="shared" ca="1" si="74"/>
        <v>84187.129310376928</v>
      </c>
      <c r="J242" s="285">
        <f t="shared" ca="1" si="74"/>
        <v>88778.268396272804</v>
      </c>
      <c r="K242" s="285">
        <f t="shared" ca="1" si="74"/>
        <v>93457.136254510653</v>
      </c>
      <c r="L242" s="285">
        <f t="shared" ca="1" si="74"/>
        <v>99048.229691734217</v>
      </c>
      <c r="M242" s="285">
        <f t="shared" ca="1" si="74"/>
        <v>104639.3231289579</v>
      </c>
      <c r="N242" s="285"/>
      <c r="P242" s="409" t="str">
        <f t="shared" si="75"/>
        <v>52972C</v>
      </c>
      <c r="Q242" s="397" t="s">
        <v>826</v>
      </c>
      <c r="R242" s="409" t="str">
        <f t="shared" si="70"/>
        <v>Rental Housing Liaison</v>
      </c>
      <c r="S242" s="397">
        <f t="shared" si="69"/>
        <v>40</v>
      </c>
      <c r="T242" s="394" cm="1">
        <f t="array" aca="1" ref="T242" ca="1">IF($Q242="Y",VLOOKUP($P242,INDIRECT($Q$3),T$5,0)*INDIRECT($P$2),VLOOKUP($P242,INDIRECT($Q$3),T$5,0))*$Q$4</f>
        <v>75706.681317320807</v>
      </c>
      <c r="U242" s="394" cm="1">
        <f t="array" aca="1" ref="U242" ca="1">IF($Q242="Y",VLOOKUP($P242,INDIRECT($Q$3),U$5,0)*INDIRECT($P$2),VLOOKUP($P242,INDIRECT($Q$3),U$5,0))*$Q$4</f>
        <v>79735.706417470064</v>
      </c>
      <c r="V242" s="394" cm="1">
        <f t="array" aca="1" ref="V242" ca="1">IF($Q242="Y",VLOOKUP($P242,INDIRECT($Q$3),V$5,0)*INDIRECT($P$2),VLOOKUP($P242,INDIRECT($Q$3),V$5,0))*$Q$4</f>
        <v>84187.129310376928</v>
      </c>
      <c r="W242" s="394" cm="1">
        <f t="array" aca="1" ref="W242" ca="1">IF($Q242="Y",VLOOKUP($P242,INDIRECT($Q$3),W$5,0)*INDIRECT($P$2),VLOOKUP($P242,INDIRECT($Q$3),W$5,0))*$Q$4</f>
        <v>88778.268396272804</v>
      </c>
      <c r="X242" s="394" cm="1">
        <f t="array" aca="1" ref="X242" ca="1">IF($Q242="Y",VLOOKUP($P242,INDIRECT($Q$3),X$5,0)*INDIRECT($P$2),VLOOKUP($P242,INDIRECT($Q$3),X$5,0))*$Q$4</f>
        <v>93457.136254510653</v>
      </c>
      <c r="Y242" s="394" cm="1">
        <f t="array" aca="1" ref="Y242" ca="1">IF($Q242="Y",VLOOKUP($P242,INDIRECT($Q$3),Y$5,0)*INDIRECT($P$2),VLOOKUP($P242,INDIRECT($Q$3),Y$5,0))*$Q$4</f>
        <v>99048.229691734217</v>
      </c>
      <c r="Z242" s="394" cm="1">
        <f t="array" aca="1" ref="Z242" ca="1">IF($Q242="Y",VLOOKUP($P242,INDIRECT($Q$3),Z$5,0)*INDIRECT($P$2),VLOOKUP($P242,INDIRECT($Q$3),Z$5,0))*$Q$4</f>
        <v>104639.3231289579</v>
      </c>
      <c r="AA242" s="406" t="str">
        <f t="shared" si="76"/>
        <v>52972C</v>
      </c>
      <c r="AB242" s="406" t="str">
        <f t="shared" si="78"/>
        <v>Y</v>
      </c>
      <c r="AC242" s="412" t="str">
        <f t="shared" si="71"/>
        <v>Rental Housing Liaison</v>
      </c>
      <c r="AD242" s="406">
        <f t="shared" si="72"/>
        <v>40</v>
      </c>
      <c r="AE242" s="398" t="str">
        <f t="shared" si="77"/>
        <v>E</v>
      </c>
      <c r="AF242" s="403">
        <f t="shared" ca="1" si="79"/>
        <v>36.397999999999996</v>
      </c>
      <c r="AG242" s="403">
        <f t="shared" ca="1" si="79"/>
        <v>38.335000000000001</v>
      </c>
      <c r="AH242" s="403">
        <f t="shared" ca="1" si="79"/>
        <v>40.474999999999994</v>
      </c>
      <c r="AI242" s="403">
        <f t="shared" ca="1" si="79"/>
        <v>42.681999999999995</v>
      </c>
      <c r="AJ242" s="403">
        <f t="shared" ca="1" si="79"/>
        <v>44.931999999999995</v>
      </c>
      <c r="AK242" s="403">
        <f t="shared" ca="1" si="79"/>
        <v>47.62</v>
      </c>
      <c r="AL242" s="403">
        <f t="shared" ca="1" si="79"/>
        <v>50.308</v>
      </c>
    </row>
    <row r="243" spans="1:39" ht="15" customHeight="1">
      <c r="A243" s="259" t="s">
        <v>16</v>
      </c>
      <c r="B243" s="259" t="s">
        <v>987</v>
      </c>
      <c r="C243" s="259" t="s">
        <v>989</v>
      </c>
      <c r="D243" s="260" t="s">
        <v>988</v>
      </c>
      <c r="E243" s="265">
        <v>410</v>
      </c>
      <c r="F243" s="262">
        <v>9</v>
      </c>
      <c r="G243" s="285">
        <f t="shared" ca="1" si="74"/>
        <v>77237.697167320803</v>
      </c>
      <c r="H243" s="285">
        <f t="shared" ca="1" si="74"/>
        <v>81266.722267470046</v>
      </c>
      <c r="I243" s="285">
        <f t="shared" ca="1" si="74"/>
        <v>85718.145160376924</v>
      </c>
      <c r="J243" s="285">
        <f t="shared" ca="1" si="74"/>
        <v>90309.284246272815</v>
      </c>
      <c r="K243" s="285">
        <f t="shared" ca="1" si="74"/>
        <v>94988.152104510649</v>
      </c>
      <c r="L243" s="285">
        <f t="shared" ca="1" si="74"/>
        <v>100579.24554173424</v>
      </c>
      <c r="M243" s="285">
        <f t="shared" ca="1" si="74"/>
        <v>106170.33897895789</v>
      </c>
      <c r="N243" s="285"/>
      <c r="P243" s="409" t="str">
        <f t="shared" si="75"/>
        <v>53080C</v>
      </c>
      <c r="Q243" s="397" t="s">
        <v>826</v>
      </c>
      <c r="R243" s="409" t="str">
        <f t="shared" si="70"/>
        <v>Rental Housing Liaison - Bilingual</v>
      </c>
      <c r="S243" s="397" t="str">
        <f t="shared" si="69"/>
        <v>174</v>
      </c>
      <c r="T243" s="394" cm="1">
        <f t="array" aca="1" ref="T243" ca="1">IF($Q243="Y",VLOOKUP($P243,INDIRECT($Q$3),T$5,0)*INDIRECT($P$2),VLOOKUP($P243,INDIRECT($Q$3),T$5,0))*$Q$4</f>
        <v>77237.697167320803</v>
      </c>
      <c r="U243" s="394" cm="1">
        <f t="array" aca="1" ref="U243" ca="1">IF($Q243="Y",VLOOKUP($P243,INDIRECT($Q$3),U$5,0)*INDIRECT($P$2),VLOOKUP($P243,INDIRECT($Q$3),U$5,0))*$Q$4</f>
        <v>81266.722267470046</v>
      </c>
      <c r="V243" s="394" cm="1">
        <f t="array" aca="1" ref="V243" ca="1">IF($Q243="Y",VLOOKUP($P243,INDIRECT($Q$3),V$5,0)*INDIRECT($P$2),VLOOKUP($P243,INDIRECT($Q$3),V$5,0))*$Q$4</f>
        <v>85718.145160376924</v>
      </c>
      <c r="W243" s="394" cm="1">
        <f t="array" aca="1" ref="W243" ca="1">IF($Q243="Y",VLOOKUP($P243,INDIRECT($Q$3),W$5,0)*INDIRECT($P$2),VLOOKUP($P243,INDIRECT($Q$3),W$5,0))*$Q$4</f>
        <v>90309.284246272815</v>
      </c>
      <c r="X243" s="394" cm="1">
        <f t="array" aca="1" ref="X243" ca="1">IF($Q243="Y",VLOOKUP($P243,INDIRECT($Q$3),X$5,0)*INDIRECT($P$2),VLOOKUP($P243,INDIRECT($Q$3),X$5,0))*$Q$4</f>
        <v>94988.152104510649</v>
      </c>
      <c r="Y243" s="394" cm="1">
        <f t="array" aca="1" ref="Y243" ca="1">IF($Q243="Y",VLOOKUP($P243,INDIRECT($Q$3),Y$5,0)*INDIRECT($P$2),VLOOKUP($P243,INDIRECT($Q$3),Y$5,0))*$Q$4</f>
        <v>100579.24554173424</v>
      </c>
      <c r="Z243" s="394" cm="1">
        <f t="array" aca="1" ref="Z243" ca="1">IF($Q243="Y",VLOOKUP($P243,INDIRECT($Q$3),Z$5,0)*INDIRECT($P$2),VLOOKUP($P243,INDIRECT($Q$3),Z$5,0))*$Q$4</f>
        <v>106170.33897895789</v>
      </c>
      <c r="AA243" s="406" t="str">
        <f t="shared" si="76"/>
        <v>53080C</v>
      </c>
      <c r="AB243" s="406" t="str">
        <f t="shared" si="78"/>
        <v>Y</v>
      </c>
      <c r="AC243" s="412" t="str">
        <f t="shared" si="71"/>
        <v>Rental Housing Liaison - Bilingual</v>
      </c>
      <c r="AD243" s="406" t="str">
        <f t="shared" si="72"/>
        <v>174</v>
      </c>
      <c r="AE243" s="398" t="str">
        <f t="shared" si="77"/>
        <v>E</v>
      </c>
      <c r="AF243" s="403">
        <f t="shared" ca="1" si="79"/>
        <v>37.134</v>
      </c>
      <c r="AG243" s="403">
        <f t="shared" ca="1" si="79"/>
        <v>39.070999999999998</v>
      </c>
      <c r="AH243" s="403">
        <f t="shared" ca="1" si="79"/>
        <v>41.210999999999999</v>
      </c>
      <c r="AI243" s="403">
        <f t="shared" ca="1" si="79"/>
        <v>43.417999999999999</v>
      </c>
      <c r="AJ243" s="403">
        <f t="shared" ca="1" si="79"/>
        <v>45.667999999999999</v>
      </c>
      <c r="AK243" s="403">
        <f t="shared" ca="1" si="79"/>
        <v>48.355999999999995</v>
      </c>
      <c r="AL243" s="403">
        <f t="shared" ca="1" si="79"/>
        <v>51.043999999999997</v>
      </c>
    </row>
    <row r="244" spans="1:39" ht="15" customHeight="1">
      <c r="A244" s="259" t="s">
        <v>16</v>
      </c>
      <c r="B244" s="259" t="s">
        <v>493</v>
      </c>
      <c r="C244" s="259">
        <v>45</v>
      </c>
      <c r="D244" s="260" t="s">
        <v>491</v>
      </c>
      <c r="E244" s="265">
        <v>430</v>
      </c>
      <c r="F244" s="262">
        <v>9</v>
      </c>
      <c r="G244" s="285">
        <f t="shared" ca="1" si="74"/>
        <v>79829.933617392904</v>
      </c>
      <c r="H244" s="285">
        <f t="shared" ca="1" si="74"/>
        <v>84050.662331178304</v>
      </c>
      <c r="I244" s="285">
        <f t="shared" ca="1" si="74"/>
        <v>88823.757389338993</v>
      </c>
      <c r="J244" s="285">
        <f t="shared" ca="1" si="74"/>
        <v>93548.114240643088</v>
      </c>
      <c r="K244" s="285">
        <f t="shared" ca="1" si="74"/>
        <v>98558.401905506107</v>
      </c>
      <c r="L244" s="285">
        <f t="shared" ca="1" si="74"/>
        <v>104414.15295542241</v>
      </c>
      <c r="M244" s="285">
        <f t="shared" ca="1" si="74"/>
        <v>110269.90400533867</v>
      </c>
      <c r="N244" s="285"/>
      <c r="P244" s="409" t="str">
        <f t="shared" si="75"/>
        <v>08859C</v>
      </c>
      <c r="Q244" s="397" t="s">
        <v>826</v>
      </c>
      <c r="R244" s="409" t="str">
        <f t="shared" si="70"/>
        <v>Rental Licenses Operations Analyst</v>
      </c>
      <c r="S244" s="397">
        <f t="shared" si="69"/>
        <v>45</v>
      </c>
      <c r="T244" s="394" cm="1">
        <f t="array" aca="1" ref="T244" ca="1">IF($Q244="Y",VLOOKUP($P244,INDIRECT($Q$3),T$5,0)*INDIRECT($P$2),VLOOKUP($P244,INDIRECT($Q$3),T$5,0))*$Q$4</f>
        <v>79829.933617392904</v>
      </c>
      <c r="U244" s="394" cm="1">
        <f t="array" aca="1" ref="U244" ca="1">IF($Q244="Y",VLOOKUP($P244,INDIRECT($Q$3),U$5,0)*INDIRECT($P$2),VLOOKUP($P244,INDIRECT($Q$3),U$5,0))*$Q$4</f>
        <v>84050.662331178304</v>
      </c>
      <c r="V244" s="394" cm="1">
        <f t="array" aca="1" ref="V244" ca="1">IF($Q244="Y",VLOOKUP($P244,INDIRECT($Q$3),V$5,0)*INDIRECT($P$2),VLOOKUP($P244,INDIRECT($Q$3),V$5,0))*$Q$4</f>
        <v>88823.757389338993</v>
      </c>
      <c r="W244" s="394" cm="1">
        <f t="array" aca="1" ref="W244" ca="1">IF($Q244="Y",VLOOKUP($P244,INDIRECT($Q$3),W$5,0)*INDIRECT($P$2),VLOOKUP($P244,INDIRECT($Q$3),W$5,0))*$Q$4</f>
        <v>93548.114240643088</v>
      </c>
      <c r="X244" s="394" cm="1">
        <f t="array" aca="1" ref="X244" ca="1">IF($Q244="Y",VLOOKUP($P244,INDIRECT($Q$3),X$5,0)*INDIRECT($P$2),VLOOKUP($P244,INDIRECT($Q$3),X$5,0))*$Q$4</f>
        <v>98558.401905506107</v>
      </c>
      <c r="Y244" s="394" cm="1">
        <f t="array" aca="1" ref="Y244" ca="1">IF($Q244="Y",VLOOKUP($P244,INDIRECT($Q$3),Y$5,0)*INDIRECT($P$2),VLOOKUP($P244,INDIRECT($Q$3),Y$5,0))*$Q$4</f>
        <v>104414.15295542241</v>
      </c>
      <c r="Z244" s="394" cm="1">
        <f t="array" aca="1" ref="Z244" ca="1">IF($Q244="Y",VLOOKUP($P244,INDIRECT($Q$3),Z$5,0)*INDIRECT($P$2),VLOOKUP($P244,INDIRECT($Q$3),Z$5,0))*$Q$4</f>
        <v>110269.90400533867</v>
      </c>
      <c r="AA244" s="406" t="str">
        <f t="shared" si="76"/>
        <v>08859C</v>
      </c>
      <c r="AB244" s="406" t="str">
        <f t="shared" si="78"/>
        <v>Y</v>
      </c>
      <c r="AC244" s="412" t="str">
        <f t="shared" si="71"/>
        <v>Rental Licenses Operations Analyst</v>
      </c>
      <c r="AD244" s="406">
        <f t="shared" si="72"/>
        <v>45</v>
      </c>
      <c r="AE244" s="398" t="str">
        <f t="shared" si="77"/>
        <v>E</v>
      </c>
      <c r="AF244" s="403">
        <f t="shared" ca="1" si="79"/>
        <v>38.379999999999995</v>
      </c>
      <c r="AG244" s="403">
        <f t="shared" ca="1" si="79"/>
        <v>40.408999999999999</v>
      </c>
      <c r="AH244" s="403">
        <f t="shared" ca="1" si="79"/>
        <v>42.704000000000001</v>
      </c>
      <c r="AI244" s="403">
        <f t="shared" ca="1" si="79"/>
        <v>44.975999999999999</v>
      </c>
      <c r="AJ244" s="403">
        <f t="shared" ca="1" si="79"/>
        <v>47.384</v>
      </c>
      <c r="AK244" s="403">
        <f t="shared" ca="1" si="79"/>
        <v>50.199999999999996</v>
      </c>
      <c r="AL244" s="403">
        <f t="shared" ca="1" si="79"/>
        <v>53.015000000000001</v>
      </c>
    </row>
    <row r="245" spans="1:39" ht="15" customHeight="1">
      <c r="A245" s="259" t="s">
        <v>16</v>
      </c>
      <c r="B245" s="259" t="s">
        <v>445</v>
      </c>
      <c r="C245" s="259">
        <v>29</v>
      </c>
      <c r="D245" s="260" t="s">
        <v>447</v>
      </c>
      <c r="E245" s="265">
        <v>383</v>
      </c>
      <c r="F245" s="262">
        <v>8</v>
      </c>
      <c r="G245" s="285">
        <f t="shared" ca="1" si="74"/>
        <v>70186.267087358239</v>
      </c>
      <c r="H245" s="285">
        <f t="shared" ca="1" si="74"/>
        <v>74036.585429033134</v>
      </c>
      <c r="I245" s="285">
        <f t="shared" ca="1" si="74"/>
        <v>77883.65455691758</v>
      </c>
      <c r="J245" s="285">
        <f t="shared" ca="1" si="74"/>
        <v>81961.41786392346</v>
      </c>
      <c r="K245" s="285">
        <f t="shared" ca="1" si="74"/>
        <v>86318.613556907498</v>
      </c>
      <c r="L245" s="285">
        <f t="shared" ca="1" si="74"/>
        <v>91726.828053121266</v>
      </c>
      <c r="M245" s="285">
        <f t="shared" ca="1" si="74"/>
        <v>97135.042549335034</v>
      </c>
      <c r="N245" s="285"/>
      <c r="P245" s="409" t="str">
        <f t="shared" si="75"/>
        <v>08865C</v>
      </c>
      <c r="Q245" s="397" t="s">
        <v>826</v>
      </c>
      <c r="R245" s="409" t="str">
        <f t="shared" si="70"/>
        <v>Research Associate</v>
      </c>
      <c r="S245" s="397">
        <f t="shared" si="69"/>
        <v>29</v>
      </c>
      <c r="T245" s="394" cm="1">
        <f t="array" aca="1" ref="T245" ca="1">IF($Q245="Y",VLOOKUP($P245,INDIRECT($Q$3),T$5,0)*INDIRECT($P$2),VLOOKUP($P245,INDIRECT($Q$3),T$5,0))*$Q$4</f>
        <v>70186.267087358239</v>
      </c>
      <c r="U245" s="394" cm="1">
        <f t="array" aca="1" ref="U245" ca="1">IF($Q245="Y",VLOOKUP($P245,INDIRECT($Q$3),U$5,0)*INDIRECT($P$2),VLOOKUP($P245,INDIRECT($Q$3),U$5,0))*$Q$4</f>
        <v>74036.585429033134</v>
      </c>
      <c r="V245" s="394" cm="1">
        <f t="array" aca="1" ref="V245" ca="1">IF($Q245="Y",VLOOKUP($P245,INDIRECT($Q$3),V$5,0)*INDIRECT($P$2),VLOOKUP($P245,INDIRECT($Q$3),V$5,0))*$Q$4</f>
        <v>77883.65455691758</v>
      </c>
      <c r="W245" s="394" cm="1">
        <f t="array" aca="1" ref="W245" ca="1">IF($Q245="Y",VLOOKUP($P245,INDIRECT($Q$3),W$5,0)*INDIRECT($P$2),VLOOKUP($P245,INDIRECT($Q$3),W$5,0))*$Q$4</f>
        <v>81961.41786392346</v>
      </c>
      <c r="X245" s="394" cm="1">
        <f t="array" aca="1" ref="X245" ca="1">IF($Q245="Y",VLOOKUP($P245,INDIRECT($Q$3),X$5,0)*INDIRECT($P$2),VLOOKUP($P245,INDIRECT($Q$3),X$5,0))*$Q$4</f>
        <v>86318.613556907498</v>
      </c>
      <c r="Y245" s="394" cm="1">
        <f t="array" aca="1" ref="Y245" ca="1">IF($Q245="Y",VLOOKUP($P245,INDIRECT($Q$3),Y$5,0)*INDIRECT($P$2),VLOOKUP($P245,INDIRECT($Q$3),Y$5,0))*$Q$4</f>
        <v>91726.828053121266</v>
      </c>
      <c r="Z245" s="394" cm="1">
        <f t="array" aca="1" ref="Z245" ca="1">IF($Q245="Y",VLOOKUP($P245,INDIRECT($Q$3),Z$5,0)*INDIRECT($P$2),VLOOKUP($P245,INDIRECT($Q$3),Z$5,0))*$Q$4</f>
        <v>97135.042549335034</v>
      </c>
      <c r="AA245" s="406" t="str">
        <f t="shared" si="76"/>
        <v>08865C</v>
      </c>
      <c r="AB245" s="406" t="str">
        <f t="shared" si="78"/>
        <v>Y</v>
      </c>
      <c r="AC245" s="412" t="str">
        <f t="shared" si="71"/>
        <v>Research Associate</v>
      </c>
      <c r="AD245" s="406">
        <f t="shared" si="72"/>
        <v>29</v>
      </c>
      <c r="AE245" s="398" t="str">
        <f t="shared" si="77"/>
        <v>E</v>
      </c>
      <c r="AF245" s="403">
        <f t="shared" ca="1" si="79"/>
        <v>33.744</v>
      </c>
      <c r="AG245" s="403">
        <f t="shared" ca="1" si="79"/>
        <v>35.594999999999999</v>
      </c>
      <c r="AH245" s="403">
        <f t="shared" ca="1" si="79"/>
        <v>37.445</v>
      </c>
      <c r="AI245" s="403">
        <f t="shared" ca="1" si="79"/>
        <v>39.405000000000001</v>
      </c>
      <c r="AJ245" s="403">
        <f t="shared" ca="1" si="79"/>
        <v>41.5</v>
      </c>
      <c r="AK245" s="403">
        <f t="shared" ca="1" si="79"/>
        <v>44.099999999999994</v>
      </c>
      <c r="AL245" s="403">
        <f t="shared" ca="1" si="79"/>
        <v>46.699999999999996</v>
      </c>
    </row>
    <row r="246" spans="1:39" s="763" customFormat="1" ht="15" customHeight="1">
      <c r="A246" s="256" t="s">
        <v>16</v>
      </c>
      <c r="B246" s="256" t="s">
        <v>402</v>
      </c>
      <c r="C246" s="256">
        <v>51</v>
      </c>
      <c r="D246" s="276" t="s">
        <v>399</v>
      </c>
      <c r="E246" s="277">
        <v>455</v>
      </c>
      <c r="F246" s="278">
        <v>10</v>
      </c>
      <c r="G246" s="380">
        <f t="shared" ca="1" si="74"/>
        <v>85762.997998741732</v>
      </c>
      <c r="H246" s="380">
        <f t="shared" ca="1" si="74"/>
        <v>90074.704698659552</v>
      </c>
      <c r="I246" s="380">
        <f t="shared" ca="1" si="74"/>
        <v>94942.45852</v>
      </c>
      <c r="J246" s="380">
        <f t="shared" ca="1" si="74"/>
        <v>99812.598428617086</v>
      </c>
      <c r="K246" s="380">
        <f t="shared" ca="1" si="74"/>
        <v>104910.61486582208</v>
      </c>
      <c r="L246" s="380">
        <f t="shared" ca="1" si="74"/>
        <v>111295.0748</v>
      </c>
      <c r="M246" s="380">
        <f t="shared" ca="1" si="74"/>
        <v>117677.73235787662</v>
      </c>
      <c r="N246" s="380" t="s">
        <v>633</v>
      </c>
      <c r="O246" s="441"/>
      <c r="P246" s="451" t="str">
        <f t="shared" si="75"/>
        <v>08869C</v>
      </c>
      <c r="Q246" s="452" t="s">
        <v>826</v>
      </c>
      <c r="R246" s="451" t="str">
        <f t="shared" si="70"/>
        <v xml:space="preserve">Results Management Program Coordinator </v>
      </c>
      <c r="S246" s="452">
        <f t="shared" si="69"/>
        <v>51</v>
      </c>
      <c r="T246" s="453" cm="1">
        <f t="array" aca="1" ref="T246" ca="1">IF($Q246="Y",VLOOKUP($P246,INDIRECT($Q$3),T$5,0)*INDIRECT($P$2),VLOOKUP($P246,INDIRECT($Q$3),T$5,0))*$Q$4</f>
        <v>85762.997998741732</v>
      </c>
      <c r="U246" s="453" cm="1">
        <f t="array" aca="1" ref="U246" ca="1">IF($Q246="Y",VLOOKUP($P246,INDIRECT($Q$3),U$5,0)*INDIRECT($P$2),VLOOKUP($P246,INDIRECT($Q$3),U$5,0))*$Q$4</f>
        <v>90074.704698659552</v>
      </c>
      <c r="V246" s="453" cm="1">
        <f t="array" aca="1" ref="V246" ca="1">IF($Q246="Y",VLOOKUP($P246,INDIRECT($Q$3),V$5,0)*INDIRECT($P$2),VLOOKUP($P246,INDIRECT($Q$3),V$5,0))*$Q$4</f>
        <v>94942.45852</v>
      </c>
      <c r="W246" s="453" cm="1">
        <f t="array" aca="1" ref="W246" ca="1">IF($Q246="Y",VLOOKUP($P246,INDIRECT($Q$3),W$5,0)*INDIRECT($P$2),VLOOKUP($P246,INDIRECT($Q$3),W$5,0))*$Q$4</f>
        <v>99812.598428617086</v>
      </c>
      <c r="X246" s="453" cm="1">
        <f t="array" aca="1" ref="X246" ca="1">IF($Q246="Y",VLOOKUP($P246,INDIRECT($Q$3),X$5,0)*INDIRECT($P$2),VLOOKUP($P246,INDIRECT($Q$3),X$5,0))*$Q$4</f>
        <v>104910.61486582208</v>
      </c>
      <c r="Y246" s="453" cm="1">
        <f t="array" aca="1" ref="Y246" ca="1">IF($Q246="Y",VLOOKUP($P246,INDIRECT($Q$3),Y$5,0)*INDIRECT($P$2),VLOOKUP($P246,INDIRECT($Q$3),Y$5,0))*$Q$4</f>
        <v>111295.0748</v>
      </c>
      <c r="Z246" s="453" cm="1">
        <f t="array" aca="1" ref="Z246" ca="1">IF($Q246="Y",VLOOKUP($P246,INDIRECT($Q$3),Z$5,0)*INDIRECT($P$2),VLOOKUP($P246,INDIRECT($Q$3),Z$5,0))*$Q$4</f>
        <v>117677.73235787662</v>
      </c>
      <c r="AA246" s="452" t="str">
        <f t="shared" si="76"/>
        <v>08869C</v>
      </c>
      <c r="AB246" s="452" t="str">
        <f t="shared" si="78"/>
        <v>Y</v>
      </c>
      <c r="AC246" s="454" t="str">
        <f t="shared" si="71"/>
        <v xml:space="preserve">Results Management Program Coordinator </v>
      </c>
      <c r="AD246" s="452">
        <f t="shared" si="72"/>
        <v>51</v>
      </c>
      <c r="AE246" s="455" t="str">
        <f t="shared" si="77"/>
        <v>E</v>
      </c>
      <c r="AF246" s="453">
        <f t="shared" ca="1" si="79"/>
        <v>41.232999999999997</v>
      </c>
      <c r="AG246" s="453">
        <f t="shared" ca="1" si="79"/>
        <v>43.305999999999997</v>
      </c>
      <c r="AH246" s="453">
        <f t="shared" ca="1" si="79"/>
        <v>45.646000000000001</v>
      </c>
      <c r="AI246" s="453">
        <f t="shared" ca="1" si="79"/>
        <v>47.986999999999995</v>
      </c>
      <c r="AJ246" s="453">
        <f t="shared" ca="1" si="79"/>
        <v>50.437999999999995</v>
      </c>
      <c r="AK246" s="453">
        <f t="shared" ca="1" si="79"/>
        <v>53.507999999999996</v>
      </c>
      <c r="AL246" s="453">
        <f t="shared" ca="1" si="79"/>
        <v>56.576000000000001</v>
      </c>
      <c r="AM246" s="441"/>
    </row>
    <row r="247" spans="1:39" ht="15" customHeight="1">
      <c r="A247" s="259" t="s">
        <v>16</v>
      </c>
      <c r="B247" s="259" t="s">
        <v>197</v>
      </c>
      <c r="C247" s="259">
        <v>29</v>
      </c>
      <c r="D247" s="260" t="s">
        <v>198</v>
      </c>
      <c r="E247" s="265">
        <v>370</v>
      </c>
      <c r="F247" s="262">
        <v>8</v>
      </c>
      <c r="G247" s="285">
        <f t="shared" ca="1" si="74"/>
        <v>70186.267087358239</v>
      </c>
      <c r="H247" s="285">
        <f t="shared" ca="1" si="74"/>
        <v>74036.585429033134</v>
      </c>
      <c r="I247" s="285">
        <f t="shared" ca="1" si="74"/>
        <v>77883.65455691758</v>
      </c>
      <c r="J247" s="285">
        <f t="shared" ca="1" si="74"/>
        <v>81961.41786392346</v>
      </c>
      <c r="K247" s="285">
        <f t="shared" ca="1" si="74"/>
        <v>86318.613556907498</v>
      </c>
      <c r="L247" s="285">
        <f t="shared" ca="1" si="74"/>
        <v>91726.828053121266</v>
      </c>
      <c r="M247" s="285">
        <f t="shared" ca="1" si="74"/>
        <v>97135.042549335034</v>
      </c>
      <c r="N247" s="285"/>
      <c r="P247" s="409" t="str">
        <f t="shared" si="75"/>
        <v>09135C</v>
      </c>
      <c r="Q247" s="397" t="s">
        <v>826</v>
      </c>
      <c r="R247" s="409" t="str">
        <f t="shared" si="70"/>
        <v>Security Coordinator</v>
      </c>
      <c r="S247" s="397">
        <f t="shared" si="69"/>
        <v>29</v>
      </c>
      <c r="T247" s="394" cm="1">
        <f t="array" aca="1" ref="T247" ca="1">IF($Q247="Y",VLOOKUP($P247,INDIRECT($Q$3),T$5,0)*INDIRECT($P$2),VLOOKUP($P247,INDIRECT($Q$3),T$5,0))*$Q$4</f>
        <v>70186.267087358239</v>
      </c>
      <c r="U247" s="394" cm="1">
        <f t="array" aca="1" ref="U247" ca="1">IF($Q247="Y",VLOOKUP($P247,INDIRECT($Q$3),U$5,0)*INDIRECT($P$2),VLOOKUP($P247,INDIRECT($Q$3),U$5,0))*$Q$4</f>
        <v>74036.585429033134</v>
      </c>
      <c r="V247" s="394" cm="1">
        <f t="array" aca="1" ref="V247" ca="1">IF($Q247="Y",VLOOKUP($P247,INDIRECT($Q$3),V$5,0)*INDIRECT($P$2),VLOOKUP($P247,INDIRECT($Q$3),V$5,0))*$Q$4</f>
        <v>77883.65455691758</v>
      </c>
      <c r="W247" s="394" cm="1">
        <f t="array" aca="1" ref="W247" ca="1">IF($Q247="Y",VLOOKUP($P247,INDIRECT($Q$3),W$5,0)*INDIRECT($P$2),VLOOKUP($P247,INDIRECT($Q$3),W$5,0))*$Q$4</f>
        <v>81961.41786392346</v>
      </c>
      <c r="X247" s="394" cm="1">
        <f t="array" aca="1" ref="X247" ca="1">IF($Q247="Y",VLOOKUP($P247,INDIRECT($Q$3),X$5,0)*INDIRECT($P$2),VLOOKUP($P247,INDIRECT($Q$3),X$5,0))*$Q$4</f>
        <v>86318.613556907498</v>
      </c>
      <c r="Y247" s="394" cm="1">
        <f t="array" aca="1" ref="Y247" ca="1">IF($Q247="Y",VLOOKUP($P247,INDIRECT($Q$3),Y$5,0)*INDIRECT($P$2),VLOOKUP($P247,INDIRECT($Q$3),Y$5,0))*$Q$4</f>
        <v>91726.828053121266</v>
      </c>
      <c r="Z247" s="394" cm="1">
        <f t="array" aca="1" ref="Z247" ca="1">IF($Q247="Y",VLOOKUP($P247,INDIRECT($Q$3),Z$5,0)*INDIRECT($P$2),VLOOKUP($P247,INDIRECT($Q$3),Z$5,0))*$Q$4</f>
        <v>97135.042549335034</v>
      </c>
      <c r="AA247" s="406" t="str">
        <f t="shared" si="76"/>
        <v>09135C</v>
      </c>
      <c r="AB247" s="406" t="str">
        <f t="shared" si="78"/>
        <v>Y</v>
      </c>
      <c r="AC247" s="412" t="str">
        <f t="shared" si="71"/>
        <v>Security Coordinator</v>
      </c>
      <c r="AD247" s="406">
        <f t="shared" si="72"/>
        <v>29</v>
      </c>
      <c r="AE247" s="398" t="str">
        <f t="shared" si="77"/>
        <v>E</v>
      </c>
      <c r="AF247" s="403">
        <f t="shared" ca="1" si="79"/>
        <v>33.744</v>
      </c>
      <c r="AG247" s="403">
        <f t="shared" ca="1" si="79"/>
        <v>35.594999999999999</v>
      </c>
      <c r="AH247" s="403">
        <f t="shared" ca="1" si="79"/>
        <v>37.445</v>
      </c>
      <c r="AI247" s="403">
        <f t="shared" ca="1" si="79"/>
        <v>39.405000000000001</v>
      </c>
      <c r="AJ247" s="403">
        <f t="shared" ca="1" si="79"/>
        <v>41.5</v>
      </c>
      <c r="AK247" s="403">
        <f t="shared" ca="1" si="79"/>
        <v>44.099999999999994</v>
      </c>
      <c r="AL247" s="403">
        <f t="shared" ca="1" si="79"/>
        <v>46.699999999999996</v>
      </c>
    </row>
    <row r="248" spans="1:39" ht="15" customHeight="1">
      <c r="A248" s="259" t="s">
        <v>16</v>
      </c>
      <c r="B248" s="259" t="s">
        <v>199</v>
      </c>
      <c r="C248" s="259">
        <v>65</v>
      </c>
      <c r="D248" s="260" t="s">
        <v>200</v>
      </c>
      <c r="E248" s="265">
        <v>508</v>
      </c>
      <c r="F248" s="262">
        <v>11</v>
      </c>
      <c r="G248" s="285">
        <f t="shared" ca="1" si="74"/>
        <v>91744.800586947196</v>
      </c>
      <c r="H248" s="285">
        <f t="shared" ca="1" si="74"/>
        <v>96566.633851964565</v>
      </c>
      <c r="I248" s="285">
        <f t="shared" ca="1" si="74"/>
        <v>101619.16129610337</v>
      </c>
      <c r="J248" s="285">
        <f t="shared" ref="J248:M311" ca="1" si="80">W248</f>
        <v>106993.36090549603</v>
      </c>
      <c r="K248" s="285">
        <f t="shared" ca="1" si="80"/>
        <v>112604.75312159095</v>
      </c>
      <c r="L248" s="285">
        <f t="shared" ca="1" si="80"/>
        <v>119437.30853676792</v>
      </c>
      <c r="M248" s="285">
        <f t="shared" ca="1" si="80"/>
        <v>126269.86395194475</v>
      </c>
      <c r="N248" s="285"/>
      <c r="P248" s="409" t="str">
        <f t="shared" si="75"/>
        <v>09000C</v>
      </c>
      <c r="Q248" s="397" t="s">
        <v>826</v>
      </c>
      <c r="R248" s="409" t="str">
        <f t="shared" si="70"/>
        <v>Senior Applications Analyst</v>
      </c>
      <c r="S248" s="397">
        <f t="shared" si="69"/>
        <v>65</v>
      </c>
      <c r="T248" s="394" cm="1">
        <f t="array" aca="1" ref="T248" ca="1">IF($Q248="Y",VLOOKUP($P248,INDIRECT($Q$3),T$5,0)*INDIRECT($P$2),VLOOKUP($P248,INDIRECT($Q$3),T$5,0))*$Q$4</f>
        <v>91744.800586947196</v>
      </c>
      <c r="U248" s="394" cm="1">
        <f t="array" aca="1" ref="U248" ca="1">IF($Q248="Y",VLOOKUP($P248,INDIRECT($Q$3),U$5,0)*INDIRECT($P$2),VLOOKUP($P248,INDIRECT($Q$3),U$5,0))*$Q$4</f>
        <v>96566.633851964565</v>
      </c>
      <c r="V248" s="394" cm="1">
        <f t="array" aca="1" ref="V248" ca="1">IF($Q248="Y",VLOOKUP($P248,INDIRECT($Q$3),V$5,0)*INDIRECT($P$2),VLOOKUP($P248,INDIRECT($Q$3),V$5,0))*$Q$4</f>
        <v>101619.16129610337</v>
      </c>
      <c r="W248" s="394" cm="1">
        <f t="array" aca="1" ref="W248" ca="1">IF($Q248="Y",VLOOKUP($P248,INDIRECT($Q$3),W$5,0)*INDIRECT($P$2),VLOOKUP($P248,INDIRECT($Q$3),W$5,0))*$Q$4</f>
        <v>106993.36090549603</v>
      </c>
      <c r="X248" s="394" cm="1">
        <f t="array" aca="1" ref="X248" ca="1">IF($Q248="Y",VLOOKUP($P248,INDIRECT($Q$3),X$5,0)*INDIRECT($P$2),VLOOKUP($P248,INDIRECT($Q$3),X$5,0))*$Q$4</f>
        <v>112604.75312159095</v>
      </c>
      <c r="Y248" s="394" cm="1">
        <f t="array" aca="1" ref="Y248" ca="1">IF($Q248="Y",VLOOKUP($P248,INDIRECT($Q$3),Y$5,0)*INDIRECT($P$2),VLOOKUP($P248,INDIRECT($Q$3),Y$5,0))*$Q$4</f>
        <v>119437.30853676792</v>
      </c>
      <c r="Z248" s="394" cm="1">
        <f t="array" aca="1" ref="Z248" ca="1">IF($Q248="Y",VLOOKUP($P248,INDIRECT($Q$3),Z$5,0)*INDIRECT($P$2),VLOOKUP($P248,INDIRECT($Q$3),Z$5,0))*$Q$4</f>
        <v>126269.86395194475</v>
      </c>
      <c r="AA248" s="406" t="str">
        <f t="shared" si="76"/>
        <v>09000C</v>
      </c>
      <c r="AB248" s="406" t="str">
        <f t="shared" si="78"/>
        <v>Y</v>
      </c>
      <c r="AC248" s="412" t="str">
        <f t="shared" si="71"/>
        <v>Senior Applications Analyst</v>
      </c>
      <c r="AD248" s="406">
        <f t="shared" si="72"/>
        <v>65</v>
      </c>
      <c r="AE248" s="398" t="str">
        <f t="shared" si="77"/>
        <v>E</v>
      </c>
      <c r="AF248" s="403">
        <f t="shared" ca="1" si="79"/>
        <v>44.108999999999995</v>
      </c>
      <c r="AG248" s="403">
        <f t="shared" ca="1" si="79"/>
        <v>46.427</v>
      </c>
      <c r="AH248" s="403">
        <f t="shared" ca="1" si="79"/>
        <v>48.855999999999995</v>
      </c>
      <c r="AI248" s="403">
        <f t="shared" ca="1" si="79"/>
        <v>51.44</v>
      </c>
      <c r="AJ248" s="403">
        <f t="shared" ca="1" si="79"/>
        <v>54.137</v>
      </c>
      <c r="AK248" s="403">
        <f t="shared" ca="1" si="79"/>
        <v>57.421999999999997</v>
      </c>
      <c r="AL248" s="403">
        <f t="shared" ca="1" si="79"/>
        <v>60.707000000000001</v>
      </c>
    </row>
    <row r="249" spans="1:39" ht="15" customHeight="1">
      <c r="A249" s="259" t="s">
        <v>16</v>
      </c>
      <c r="B249" s="259" t="s">
        <v>403</v>
      </c>
      <c r="C249" s="259" t="s">
        <v>235</v>
      </c>
      <c r="D249" s="260" t="s">
        <v>966</v>
      </c>
      <c r="E249" s="265">
        <v>455</v>
      </c>
      <c r="F249" s="262">
        <v>10</v>
      </c>
      <c r="G249" s="285">
        <f t="shared" ref="G249:M313" ca="1" si="81">T249</f>
        <v>85762.855359999987</v>
      </c>
      <c r="H249" s="285">
        <f t="shared" ca="1" si="81"/>
        <v>90074.58550999999</v>
      </c>
      <c r="I249" s="285">
        <f t="shared" ca="1" si="81"/>
        <v>94942.45852</v>
      </c>
      <c r="J249" s="285">
        <f t="shared" ca="1" si="80"/>
        <v>99812.495509999979</v>
      </c>
      <c r="K249" s="285">
        <f t="shared" ca="1" si="80"/>
        <v>104910.83238999998</v>
      </c>
      <c r="L249" s="285">
        <f t="shared" ca="1" si="80"/>
        <v>111294.57338999999</v>
      </c>
      <c r="M249" s="285">
        <f t="shared" ca="1" si="80"/>
        <v>117677.23239999998</v>
      </c>
      <c r="N249" s="285"/>
      <c r="P249" s="409" t="str">
        <f t="shared" si="75"/>
        <v>09203C</v>
      </c>
      <c r="Q249" s="397" t="s">
        <v>826</v>
      </c>
      <c r="R249" s="409" t="str">
        <f t="shared" si="70"/>
        <v>Senior Banking Analyst</v>
      </c>
      <c r="S249" s="397" t="str">
        <f t="shared" si="69"/>
        <v>51</v>
      </c>
      <c r="T249" s="394" cm="1">
        <f t="array" aca="1" ref="T249" ca="1">IF($Q249="Y",VLOOKUP($P249,INDIRECT($Q$3),T$5,0)*INDIRECT($P$2),VLOOKUP($P249,INDIRECT($Q$3),T$5,0))*$Q$4</f>
        <v>85762.855359999987</v>
      </c>
      <c r="U249" s="394" cm="1">
        <f t="array" aca="1" ref="U249" ca="1">IF($Q249="Y",VLOOKUP($P249,INDIRECT($Q$3),U$5,0)*INDIRECT($P$2),VLOOKUP($P249,INDIRECT($Q$3),U$5,0))*$Q$4</f>
        <v>90074.58550999999</v>
      </c>
      <c r="V249" s="394" cm="1">
        <f t="array" aca="1" ref="V249" ca="1">IF($Q249="Y",VLOOKUP($P249,INDIRECT($Q$3),V$5,0)*INDIRECT($P$2),VLOOKUP($P249,INDIRECT($Q$3),V$5,0))*$Q$4</f>
        <v>94942.45852</v>
      </c>
      <c r="W249" s="394" cm="1">
        <f t="array" aca="1" ref="W249" ca="1">IF($Q249="Y",VLOOKUP($P249,INDIRECT($Q$3),W$5,0)*INDIRECT($P$2),VLOOKUP($P249,INDIRECT($Q$3),W$5,0))*$Q$4</f>
        <v>99812.495509999979</v>
      </c>
      <c r="X249" s="394" cm="1">
        <f t="array" aca="1" ref="X249" ca="1">IF($Q249="Y",VLOOKUP($P249,INDIRECT($Q$3),X$5,0)*INDIRECT($P$2),VLOOKUP($P249,INDIRECT($Q$3),X$5,0))*$Q$4</f>
        <v>104910.83238999998</v>
      </c>
      <c r="Y249" s="394" cm="1">
        <f t="array" aca="1" ref="Y249" ca="1">IF($Q249="Y",VLOOKUP($P249,INDIRECT($Q$3),Y$5,0)*INDIRECT($P$2),VLOOKUP($P249,INDIRECT($Q$3),Y$5,0))*$Q$4</f>
        <v>111294.57338999999</v>
      </c>
      <c r="Z249" s="394" cm="1">
        <f t="array" aca="1" ref="Z249" ca="1">IF($Q249="Y",VLOOKUP($P249,INDIRECT($Q$3),Z$5,0)*INDIRECT($P$2),VLOOKUP($P249,INDIRECT($Q$3),Z$5,0))*$Q$4</f>
        <v>117677.23239999998</v>
      </c>
      <c r="AA249" s="406" t="str">
        <f t="shared" si="76"/>
        <v>09203C</v>
      </c>
      <c r="AB249" s="406" t="str">
        <f t="shared" si="78"/>
        <v>Y</v>
      </c>
      <c r="AC249" s="412" t="str">
        <f t="shared" si="71"/>
        <v>Senior Banking Analyst</v>
      </c>
      <c r="AD249" s="406" t="str">
        <f t="shared" si="72"/>
        <v>51</v>
      </c>
      <c r="AE249" s="398" t="str">
        <f t="shared" si="77"/>
        <v>E</v>
      </c>
      <c r="AF249" s="403">
        <f t="shared" ca="1" si="79"/>
        <v>41.232999999999997</v>
      </c>
      <c r="AG249" s="403">
        <f t="shared" ca="1" si="79"/>
        <v>43.305999999999997</v>
      </c>
      <c r="AH249" s="403">
        <f t="shared" ca="1" si="79"/>
        <v>45.646000000000001</v>
      </c>
      <c r="AI249" s="403">
        <f t="shared" ca="1" si="79"/>
        <v>47.986999999999995</v>
      </c>
      <c r="AJ249" s="403">
        <f t="shared" ca="1" si="79"/>
        <v>50.437999999999995</v>
      </c>
      <c r="AK249" s="403">
        <f t="shared" ca="1" si="79"/>
        <v>53.507999999999996</v>
      </c>
      <c r="AL249" s="403">
        <f t="shared" ca="1" si="79"/>
        <v>56.576000000000001</v>
      </c>
      <c r="AM249" s="23"/>
    </row>
    <row r="250" spans="1:39" ht="15" customHeight="1">
      <c r="A250" s="259" t="s">
        <v>16</v>
      </c>
      <c r="B250" s="259" t="s">
        <v>669</v>
      </c>
      <c r="C250" s="259">
        <v>72</v>
      </c>
      <c r="D250" s="260" t="s">
        <v>668</v>
      </c>
      <c r="E250" s="265">
        <v>463</v>
      </c>
      <c r="F250" s="262">
        <v>10</v>
      </c>
      <c r="G250" s="285">
        <f t="shared" ca="1" si="81"/>
        <v>85905.963405521252</v>
      </c>
      <c r="H250" s="285">
        <f t="shared" ca="1" si="81"/>
        <v>90445.115070770058</v>
      </c>
      <c r="I250" s="285">
        <f t="shared" ca="1" si="81"/>
        <v>95175.970349654977</v>
      </c>
      <c r="J250" s="285">
        <f t="shared" ca="1" si="80"/>
        <v>100179.75958693713</v>
      </c>
      <c r="K250" s="285">
        <f t="shared" ca="1" si="80"/>
        <v>105469.47963777828</v>
      </c>
      <c r="L250" s="285">
        <f t="shared" ca="1" si="80"/>
        <v>111843.70430757249</v>
      </c>
      <c r="M250" s="285">
        <f t="shared" ca="1" si="80"/>
        <v>118216.91369291769</v>
      </c>
      <c r="N250" s="285"/>
      <c r="P250" s="409" t="str">
        <f t="shared" si="75"/>
        <v>01446C</v>
      </c>
      <c r="Q250" s="397" t="s">
        <v>826</v>
      </c>
      <c r="R250" s="409" t="str">
        <f t="shared" si="70"/>
        <v>Senior Business Analyst</v>
      </c>
      <c r="S250" s="397">
        <f t="shared" si="69"/>
        <v>72</v>
      </c>
      <c r="T250" s="394" cm="1">
        <f t="array" aca="1" ref="T250" ca="1">IF($Q250="Y",VLOOKUP($P250,INDIRECT($Q$3),T$5,0)*INDIRECT($P$2),VLOOKUP($P250,INDIRECT($Q$3),T$5,0))*$Q$4</f>
        <v>85905.963405521252</v>
      </c>
      <c r="U250" s="394" cm="1">
        <f t="array" aca="1" ref="U250" ca="1">IF($Q250="Y",VLOOKUP($P250,INDIRECT($Q$3),U$5,0)*INDIRECT($P$2),VLOOKUP($P250,INDIRECT($Q$3),U$5,0))*$Q$4</f>
        <v>90445.115070770058</v>
      </c>
      <c r="V250" s="394" cm="1">
        <f t="array" aca="1" ref="V250" ca="1">IF($Q250="Y",VLOOKUP($P250,INDIRECT($Q$3),V$5,0)*INDIRECT($P$2),VLOOKUP($P250,INDIRECT($Q$3),V$5,0))*$Q$4</f>
        <v>95175.970349654977</v>
      </c>
      <c r="W250" s="394" cm="1">
        <f t="array" aca="1" ref="W250" ca="1">IF($Q250="Y",VLOOKUP($P250,INDIRECT($Q$3),W$5,0)*INDIRECT($P$2),VLOOKUP($P250,INDIRECT($Q$3),W$5,0))*$Q$4</f>
        <v>100179.75958693713</v>
      </c>
      <c r="X250" s="394" cm="1">
        <f t="array" aca="1" ref="X250" ca="1">IF($Q250="Y",VLOOKUP($P250,INDIRECT($Q$3),X$5,0)*INDIRECT($P$2),VLOOKUP($P250,INDIRECT($Q$3),X$5,0))*$Q$4</f>
        <v>105469.47963777828</v>
      </c>
      <c r="Y250" s="394" cm="1">
        <f t="array" aca="1" ref="Y250" ca="1">IF($Q250="Y",VLOOKUP($P250,INDIRECT($Q$3),Y$5,0)*INDIRECT($P$2),VLOOKUP($P250,INDIRECT($Q$3),Y$5,0))*$Q$4</f>
        <v>111843.70430757249</v>
      </c>
      <c r="Z250" s="394" cm="1">
        <f t="array" aca="1" ref="Z250" ca="1">IF($Q250="Y",VLOOKUP($P250,INDIRECT($Q$3),Z$5,0)*INDIRECT($P$2),VLOOKUP($P250,INDIRECT($Q$3),Z$5,0))*$Q$4</f>
        <v>118216.91369291769</v>
      </c>
      <c r="AA250" s="406" t="str">
        <f t="shared" si="76"/>
        <v>01446C</v>
      </c>
      <c r="AB250" s="406" t="str">
        <f t="shared" si="78"/>
        <v>Y</v>
      </c>
      <c r="AC250" s="412" t="str">
        <f t="shared" si="71"/>
        <v>Senior Business Analyst</v>
      </c>
      <c r="AD250" s="406">
        <f t="shared" si="72"/>
        <v>72</v>
      </c>
      <c r="AE250" s="398" t="str">
        <f t="shared" si="77"/>
        <v>E</v>
      </c>
      <c r="AF250" s="403">
        <f t="shared" ca="1" si="79"/>
        <v>41.300999999999995</v>
      </c>
      <c r="AG250" s="403">
        <f t="shared" ca="1" si="79"/>
        <v>43.483999999999995</v>
      </c>
      <c r="AH250" s="403">
        <f t="shared" ca="1" si="79"/>
        <v>45.757999999999996</v>
      </c>
      <c r="AI250" s="403">
        <f t="shared" ca="1" si="79"/>
        <v>48.163999999999994</v>
      </c>
      <c r="AJ250" s="403">
        <f t="shared" ca="1" si="79"/>
        <v>50.707000000000001</v>
      </c>
      <c r="AK250" s="403">
        <f t="shared" ca="1" si="79"/>
        <v>53.771999999999998</v>
      </c>
      <c r="AL250" s="403">
        <f t="shared" ca="1" si="79"/>
        <v>56.835999999999999</v>
      </c>
    </row>
    <row r="251" spans="1:39" ht="15" customHeight="1">
      <c r="A251" s="259" t="s">
        <v>16</v>
      </c>
      <c r="B251" s="259" t="s">
        <v>201</v>
      </c>
      <c r="C251" s="259">
        <v>51</v>
      </c>
      <c r="D251" s="260" t="s">
        <v>202</v>
      </c>
      <c r="E251" s="265">
        <v>458</v>
      </c>
      <c r="F251" s="262">
        <v>10</v>
      </c>
      <c r="G251" s="285">
        <f t="shared" ca="1" si="81"/>
        <v>85762.855359999987</v>
      </c>
      <c r="H251" s="285">
        <f t="shared" ca="1" si="81"/>
        <v>90074.58550999999</v>
      </c>
      <c r="I251" s="285">
        <f t="shared" ca="1" si="81"/>
        <v>94942.45852</v>
      </c>
      <c r="J251" s="285">
        <f t="shared" ca="1" si="80"/>
        <v>99812.495509999979</v>
      </c>
      <c r="K251" s="285">
        <f t="shared" ca="1" si="80"/>
        <v>104910.83238999998</v>
      </c>
      <c r="L251" s="285">
        <f t="shared" ca="1" si="80"/>
        <v>111294.57338999999</v>
      </c>
      <c r="M251" s="285">
        <f t="shared" ca="1" si="80"/>
        <v>117677.23239999998</v>
      </c>
      <c r="N251" s="285"/>
      <c r="P251" s="409" t="str">
        <f t="shared" si="75"/>
        <v>09162C</v>
      </c>
      <c r="Q251" s="397" t="s">
        <v>826</v>
      </c>
      <c r="R251" s="409" t="str">
        <f t="shared" si="70"/>
        <v>Senior City Planner</v>
      </c>
      <c r="S251" s="397">
        <f t="shared" si="69"/>
        <v>51</v>
      </c>
      <c r="T251" s="394" cm="1">
        <f t="array" aca="1" ref="T251" ca="1">IF($Q251="Y",VLOOKUP($P251,INDIRECT($Q$3),T$5,0)*INDIRECT($P$2),VLOOKUP($P251,INDIRECT($Q$3),T$5,0))*$Q$4</f>
        <v>85762.855359999987</v>
      </c>
      <c r="U251" s="394" cm="1">
        <f t="array" aca="1" ref="U251" ca="1">IF($Q251="Y",VLOOKUP($P251,INDIRECT($Q$3),U$5,0)*INDIRECT($P$2),VLOOKUP($P251,INDIRECT($Q$3),U$5,0))*$Q$4</f>
        <v>90074.58550999999</v>
      </c>
      <c r="V251" s="394" cm="1">
        <f t="array" aca="1" ref="V251" ca="1">IF($Q251="Y",VLOOKUP($P251,INDIRECT($Q$3),V$5,0)*INDIRECT($P$2),VLOOKUP($P251,INDIRECT($Q$3),V$5,0))*$Q$4</f>
        <v>94942.45852</v>
      </c>
      <c r="W251" s="394" cm="1">
        <f t="array" aca="1" ref="W251" ca="1">IF($Q251="Y",VLOOKUP($P251,INDIRECT($Q$3),W$5,0)*INDIRECT($P$2),VLOOKUP($P251,INDIRECT($Q$3),W$5,0))*$Q$4</f>
        <v>99812.495509999979</v>
      </c>
      <c r="X251" s="394" cm="1">
        <f t="array" aca="1" ref="X251" ca="1">IF($Q251="Y",VLOOKUP($P251,INDIRECT($Q$3),X$5,0)*INDIRECT($P$2),VLOOKUP($P251,INDIRECT($Q$3),X$5,0))*$Q$4</f>
        <v>104910.83238999998</v>
      </c>
      <c r="Y251" s="394" cm="1">
        <f t="array" aca="1" ref="Y251" ca="1">IF($Q251="Y",VLOOKUP($P251,INDIRECT($Q$3),Y$5,0)*INDIRECT($P$2),VLOOKUP($P251,INDIRECT($Q$3),Y$5,0))*$Q$4</f>
        <v>111294.57338999999</v>
      </c>
      <c r="Z251" s="394" cm="1">
        <f t="array" aca="1" ref="Z251" ca="1">IF($Q251="Y",VLOOKUP($P251,INDIRECT($Q$3),Z$5,0)*INDIRECT($P$2),VLOOKUP($P251,INDIRECT($Q$3),Z$5,0))*$Q$4</f>
        <v>117677.23239999998</v>
      </c>
      <c r="AA251" s="406" t="str">
        <f t="shared" si="76"/>
        <v>09162C</v>
      </c>
      <c r="AB251" s="406" t="str">
        <f t="shared" si="78"/>
        <v>Y</v>
      </c>
      <c r="AC251" s="412" t="str">
        <f t="shared" si="71"/>
        <v>Senior City Planner</v>
      </c>
      <c r="AD251" s="406">
        <f t="shared" si="72"/>
        <v>51</v>
      </c>
      <c r="AE251" s="398" t="str">
        <f t="shared" si="77"/>
        <v>E</v>
      </c>
      <c r="AF251" s="403">
        <f t="shared" ca="1" si="79"/>
        <v>41.232999999999997</v>
      </c>
      <c r="AG251" s="403">
        <f t="shared" ca="1" si="79"/>
        <v>43.305999999999997</v>
      </c>
      <c r="AH251" s="403">
        <f t="shared" ca="1" si="79"/>
        <v>45.646000000000001</v>
      </c>
      <c r="AI251" s="403">
        <f t="shared" ca="1" si="79"/>
        <v>47.986999999999995</v>
      </c>
      <c r="AJ251" s="403">
        <f t="shared" ca="1" si="79"/>
        <v>50.437999999999995</v>
      </c>
      <c r="AK251" s="403">
        <f t="shared" ca="1" si="79"/>
        <v>53.507999999999996</v>
      </c>
      <c r="AL251" s="403">
        <f t="shared" ca="1" si="79"/>
        <v>56.576000000000001</v>
      </c>
    </row>
    <row r="252" spans="1:39" ht="15" customHeight="1">
      <c r="A252" s="259" t="s">
        <v>16</v>
      </c>
      <c r="B252" s="259" t="s">
        <v>1132</v>
      </c>
      <c r="C252" s="259" t="s">
        <v>1133</v>
      </c>
      <c r="D252" s="260" t="s">
        <v>1131</v>
      </c>
      <c r="E252" s="265">
        <v>513</v>
      </c>
      <c r="F252" s="262">
        <v>11</v>
      </c>
      <c r="G252" s="285">
        <f t="shared" ca="1" si="81"/>
        <v>94537.424799999993</v>
      </c>
      <c r="H252" s="285">
        <f t="shared" ca="1" si="81"/>
        <v>99505.078399999984</v>
      </c>
      <c r="I252" s="285">
        <f t="shared" ca="1" si="81"/>
        <v>104711.29759999999</v>
      </c>
      <c r="J252" s="285">
        <f t="shared" ca="1" si="80"/>
        <v>110250.03079999999</v>
      </c>
      <c r="K252" s="285">
        <f t="shared" ca="1" si="80"/>
        <v>116031.552</v>
      </c>
      <c r="L252" s="285">
        <f t="shared" ca="1" si="80"/>
        <v>123072.40399999999</v>
      </c>
      <c r="M252" s="285">
        <f t="shared" ca="1" si="80"/>
        <v>130112.20039999999</v>
      </c>
      <c r="N252" s="285"/>
      <c r="P252" s="409" t="str">
        <f t="shared" si="75"/>
        <v>53118C</v>
      </c>
      <c r="Q252" s="397" t="s">
        <v>826</v>
      </c>
      <c r="R252" s="409" t="str">
        <f t="shared" si="70"/>
        <v>Senior Communications Operations and Production Lead</v>
      </c>
      <c r="S252" s="397" t="str">
        <f t="shared" si="69"/>
        <v>128</v>
      </c>
      <c r="T252" s="394" cm="1">
        <f t="array" aca="1" ref="T252" ca="1">IF($Q252="Y",VLOOKUP($P252,INDIRECT($Q$3),T$5,0)*INDIRECT($P$2),VLOOKUP($P252,INDIRECT($Q$3),T$5,0))*$Q$4</f>
        <v>94537.424799999993</v>
      </c>
      <c r="U252" s="394" cm="1">
        <f t="array" aca="1" ref="U252" ca="1">IF($Q252="Y",VLOOKUP($P252,INDIRECT($Q$3),U$5,0)*INDIRECT($P$2),VLOOKUP($P252,INDIRECT($Q$3),U$5,0))*$Q$4</f>
        <v>99505.078399999984</v>
      </c>
      <c r="V252" s="394" cm="1">
        <f t="array" aca="1" ref="V252" ca="1">IF($Q252="Y",VLOOKUP($P252,INDIRECT($Q$3),V$5,0)*INDIRECT($P$2),VLOOKUP($P252,INDIRECT($Q$3),V$5,0))*$Q$4</f>
        <v>104711.29759999999</v>
      </c>
      <c r="W252" s="394" cm="1">
        <f t="array" aca="1" ref="W252" ca="1">IF($Q252="Y",VLOOKUP($P252,INDIRECT($Q$3),W$5,0)*INDIRECT($P$2),VLOOKUP($P252,INDIRECT($Q$3),W$5,0))*$Q$4</f>
        <v>110250.03079999999</v>
      </c>
      <c r="X252" s="394" cm="1">
        <f t="array" aca="1" ref="X252" ca="1">IF($Q252="Y",VLOOKUP($P252,INDIRECT($Q$3),X$5,0)*INDIRECT($P$2),VLOOKUP($P252,INDIRECT($Q$3),X$5,0))*$Q$4</f>
        <v>116031.552</v>
      </c>
      <c r="Y252" s="394" cm="1">
        <f t="array" aca="1" ref="Y252" ca="1">IF($Q252="Y",VLOOKUP($P252,INDIRECT($Q$3),Y$5,0)*INDIRECT($P$2),VLOOKUP($P252,INDIRECT($Q$3),Y$5,0))*$Q$4</f>
        <v>123072.40399999999</v>
      </c>
      <c r="Z252" s="394" cm="1">
        <f t="array" aca="1" ref="Z252" ca="1">IF($Q252="Y",VLOOKUP($P252,INDIRECT($Q$3),Z$5,0)*INDIRECT($P$2),VLOOKUP($P252,INDIRECT($Q$3),Z$5,0))*$Q$4</f>
        <v>130112.20039999999</v>
      </c>
      <c r="AA252" s="406" t="str">
        <f t="shared" si="76"/>
        <v>53118C</v>
      </c>
      <c r="AB252" s="406" t="s">
        <v>826</v>
      </c>
      <c r="AC252" s="412" t="str">
        <f t="shared" si="71"/>
        <v>Senior Communications Operations and Production Lead</v>
      </c>
      <c r="AD252" s="406" t="str">
        <f t="shared" si="72"/>
        <v>128</v>
      </c>
      <c r="AE252" s="398" t="str">
        <f t="shared" si="77"/>
        <v>E</v>
      </c>
      <c r="AF252" s="403">
        <f t="shared" ca="1" si="79"/>
        <v>45.451000000000001</v>
      </c>
      <c r="AG252" s="403">
        <f t="shared" ca="1" si="79"/>
        <v>47.838999999999999</v>
      </c>
      <c r="AH252" s="403">
        <f t="shared" ca="1" si="79"/>
        <v>50.341999999999999</v>
      </c>
      <c r="AI252" s="403">
        <f t="shared" ca="1" si="79"/>
        <v>53.004999999999995</v>
      </c>
      <c r="AJ252" s="403">
        <f t="shared" ca="1" si="79"/>
        <v>55.784999999999997</v>
      </c>
      <c r="AK252" s="403">
        <f t="shared" ca="1" si="79"/>
        <v>59.169999999999995</v>
      </c>
      <c r="AL252" s="403">
        <f t="shared" ca="1" si="79"/>
        <v>62.553999999999995</v>
      </c>
    </row>
    <row r="253" spans="1:39" ht="15" customHeight="1">
      <c r="A253" s="259" t="s">
        <v>16</v>
      </c>
      <c r="B253" s="259" t="s">
        <v>203</v>
      </c>
      <c r="C253" s="259">
        <v>99</v>
      </c>
      <c r="D253" s="260" t="s">
        <v>204</v>
      </c>
      <c r="E253" s="265">
        <v>420</v>
      </c>
      <c r="F253" s="262">
        <v>9</v>
      </c>
      <c r="G253" s="285">
        <f t="shared" ca="1" si="81"/>
        <v>78487.257753554368</v>
      </c>
      <c r="H253" s="285">
        <f t="shared" ca="1" si="81"/>
        <v>82620.631354583718</v>
      </c>
      <c r="I253" s="285">
        <f t="shared" ca="1" si="81"/>
        <v>86982.077019205622</v>
      </c>
      <c r="J253" s="285">
        <f t="shared" ca="1" si="80"/>
        <v>91523.165215873523</v>
      </c>
      <c r="K253" s="285">
        <f t="shared" ca="1" si="80"/>
        <v>96342.311381086198</v>
      </c>
      <c r="L253" s="285">
        <f t="shared" ca="1" si="80"/>
        <v>102172.40182910197</v>
      </c>
      <c r="M253" s="285">
        <f t="shared" ca="1" si="80"/>
        <v>108001.2177600406</v>
      </c>
      <c r="N253" s="285"/>
      <c r="P253" s="409" t="str">
        <f t="shared" si="75"/>
        <v>52446C</v>
      </c>
      <c r="Q253" s="397" t="s">
        <v>826</v>
      </c>
      <c r="R253" s="409" t="str">
        <f t="shared" si="70"/>
        <v>Senior Construction Management Specialist</v>
      </c>
      <c r="S253" s="397">
        <f t="shared" si="69"/>
        <v>99</v>
      </c>
      <c r="T253" s="394" cm="1">
        <f t="array" aca="1" ref="T253" ca="1">IF($Q253="Y",VLOOKUP($P253,INDIRECT($Q$3),T$5,0)*INDIRECT($P$2),VLOOKUP($P253,INDIRECT($Q$3),T$5,0))*$Q$4</f>
        <v>78487.257753554368</v>
      </c>
      <c r="U253" s="394" cm="1">
        <f t="array" aca="1" ref="U253" ca="1">IF($Q253="Y",VLOOKUP($P253,INDIRECT($Q$3),U$5,0)*INDIRECT($P$2),VLOOKUP($P253,INDIRECT($Q$3),U$5,0))*$Q$4</f>
        <v>82620.631354583718</v>
      </c>
      <c r="V253" s="394" cm="1">
        <f t="array" aca="1" ref="V253" ca="1">IF($Q253="Y",VLOOKUP($P253,INDIRECT($Q$3),V$5,0)*INDIRECT($P$2),VLOOKUP($P253,INDIRECT($Q$3),V$5,0))*$Q$4</f>
        <v>86982.077019205622</v>
      </c>
      <c r="W253" s="394" cm="1">
        <f t="array" aca="1" ref="W253" ca="1">IF($Q253="Y",VLOOKUP($P253,INDIRECT($Q$3),W$5,0)*INDIRECT($P$2),VLOOKUP($P253,INDIRECT($Q$3),W$5,0))*$Q$4</f>
        <v>91523.165215873523</v>
      </c>
      <c r="X253" s="394" cm="1">
        <f t="array" aca="1" ref="X253" ca="1">IF($Q253="Y",VLOOKUP($P253,INDIRECT($Q$3),X$5,0)*INDIRECT($P$2),VLOOKUP($P253,INDIRECT($Q$3),X$5,0))*$Q$4</f>
        <v>96342.311381086198</v>
      </c>
      <c r="Y253" s="394" cm="1">
        <f t="array" aca="1" ref="Y253" ca="1">IF($Q253="Y",VLOOKUP($P253,INDIRECT($Q$3),Y$5,0)*INDIRECT($P$2),VLOOKUP($P253,INDIRECT($Q$3),Y$5,0))*$Q$4</f>
        <v>102172.40182910197</v>
      </c>
      <c r="Z253" s="394" cm="1">
        <f t="array" aca="1" ref="Z253" ca="1">IF($Q253="Y",VLOOKUP($P253,INDIRECT($Q$3),Z$5,0)*INDIRECT($P$2),VLOOKUP($P253,INDIRECT($Q$3),Z$5,0))*$Q$4</f>
        <v>108001.2177600406</v>
      </c>
      <c r="AA253" s="406" t="str">
        <f t="shared" si="76"/>
        <v>52446C</v>
      </c>
      <c r="AB253" s="406" t="str">
        <f t="shared" ref="AB253:AB270" si="82">Q253</f>
        <v>Y</v>
      </c>
      <c r="AC253" s="412" t="str">
        <f t="shared" si="71"/>
        <v>Senior Construction Management Specialist</v>
      </c>
      <c r="AD253" s="406">
        <f t="shared" si="72"/>
        <v>99</v>
      </c>
      <c r="AE253" s="398" t="str">
        <f t="shared" si="77"/>
        <v>E</v>
      </c>
      <c r="AF253" s="403">
        <f t="shared" ca="1" si="79"/>
        <v>37.734999999999999</v>
      </c>
      <c r="AG253" s="403">
        <f t="shared" ca="1" si="79"/>
        <v>39.721999999999994</v>
      </c>
      <c r="AH253" s="403">
        <f t="shared" ca="1" si="79"/>
        <v>41.818999999999996</v>
      </c>
      <c r="AI253" s="403">
        <f t="shared" ca="1" si="79"/>
        <v>44.001999999999995</v>
      </c>
      <c r="AJ253" s="403">
        <f t="shared" ca="1" si="79"/>
        <v>46.318999999999996</v>
      </c>
      <c r="AK253" s="403">
        <f t="shared" ca="1" si="79"/>
        <v>49.122</v>
      </c>
      <c r="AL253" s="403">
        <f t="shared" ca="1" si="79"/>
        <v>51.923999999999999</v>
      </c>
    </row>
    <row r="254" spans="1:39" s="763" customFormat="1" ht="15" customHeight="1">
      <c r="A254" s="256" t="s">
        <v>16</v>
      </c>
      <c r="B254" s="256" t="s">
        <v>205</v>
      </c>
      <c r="C254" s="256">
        <v>102</v>
      </c>
      <c r="D254" s="276" t="s">
        <v>206</v>
      </c>
      <c r="E254" s="277">
        <v>518</v>
      </c>
      <c r="F254" s="278">
        <v>11</v>
      </c>
      <c r="G254" s="380">
        <f t="shared" ca="1" si="81"/>
        <v>93756.999696803075</v>
      </c>
      <c r="H254" s="380">
        <f t="shared" ca="1" si="81"/>
        <v>98691.743141038271</v>
      </c>
      <c r="I254" s="380">
        <f t="shared" ca="1" si="81"/>
        <v>103885.79983946118</v>
      </c>
      <c r="J254" s="380">
        <f t="shared" ca="1" si="80"/>
        <v>109353.2258909292</v>
      </c>
      <c r="K254" s="380">
        <f t="shared" ca="1" si="80"/>
        <v>115108.08389272743</v>
      </c>
      <c r="L254" s="380">
        <f t="shared" ca="1" si="80"/>
        <v>121669.30571531794</v>
      </c>
      <c r="M254" s="380">
        <f t="shared" ca="1" si="80"/>
        <v>128230.52753790843</v>
      </c>
      <c r="N254" s="380" t="s">
        <v>633</v>
      </c>
      <c r="O254" s="197"/>
      <c r="P254" s="451" t="str">
        <f t="shared" si="75"/>
        <v>52873C</v>
      </c>
      <c r="Q254" s="452" t="s">
        <v>826</v>
      </c>
      <c r="R254" s="451" t="str">
        <f t="shared" si="70"/>
        <v>Senior Contract Management Specialist</v>
      </c>
      <c r="S254" s="452">
        <f t="shared" si="69"/>
        <v>102</v>
      </c>
      <c r="T254" s="394" cm="1">
        <f t="array" aca="1" ref="T254" ca="1">IF($Q254="Y",VLOOKUP($P254,INDIRECT($Q$3),T$5,0)*INDIRECT($P$2),VLOOKUP($P254,INDIRECT($Q$3),T$5,0))*$Q$4</f>
        <v>93756.999696803075</v>
      </c>
      <c r="U254" s="394" cm="1">
        <f t="array" aca="1" ref="U254" ca="1">IF($Q254="Y",VLOOKUP($P254,INDIRECT($Q$3),U$5,0)*INDIRECT($P$2),VLOOKUP($P254,INDIRECT($Q$3),U$5,0))*$Q$4</f>
        <v>98691.743141038271</v>
      </c>
      <c r="V254" s="394" cm="1">
        <f t="array" aca="1" ref="V254" ca="1">IF($Q254="Y",VLOOKUP($P254,INDIRECT($Q$3),V$5,0)*INDIRECT($P$2),VLOOKUP($P254,INDIRECT($Q$3),V$5,0))*$Q$4</f>
        <v>103885.79983946118</v>
      </c>
      <c r="W254" s="394" cm="1">
        <f t="array" aca="1" ref="W254" ca="1">IF($Q254="Y",VLOOKUP($P254,INDIRECT($Q$3),W$5,0)*INDIRECT($P$2),VLOOKUP($P254,INDIRECT($Q$3),W$5,0))*$Q$4</f>
        <v>109353.2258909292</v>
      </c>
      <c r="X254" s="394" cm="1">
        <f t="array" aca="1" ref="X254" ca="1">IF($Q254="Y",VLOOKUP($P254,INDIRECT($Q$3),X$5,0)*INDIRECT($P$2),VLOOKUP($P254,INDIRECT($Q$3),X$5,0))*$Q$4</f>
        <v>115108.08389272743</v>
      </c>
      <c r="Y254" s="394" cm="1">
        <f t="array" aca="1" ref="Y254" ca="1">IF($Q254="Y",VLOOKUP($P254,INDIRECT($Q$3),Y$5,0)*INDIRECT($P$2),VLOOKUP($P254,INDIRECT($Q$3),Y$5,0))*$Q$4</f>
        <v>121669.30571531794</v>
      </c>
      <c r="Z254" s="394" cm="1">
        <f t="array" aca="1" ref="Z254" ca="1">IF($Q254="Y",VLOOKUP($P254,INDIRECT($Q$3),Z$5,0)*INDIRECT($P$2),VLOOKUP($P254,INDIRECT($Q$3),Z$5,0))*$Q$4</f>
        <v>128230.52753790843</v>
      </c>
      <c r="AA254" s="452" t="str">
        <f t="shared" si="76"/>
        <v>52873C</v>
      </c>
      <c r="AB254" s="452" t="str">
        <f t="shared" si="82"/>
        <v>Y</v>
      </c>
      <c r="AC254" s="454" t="str">
        <f t="shared" si="71"/>
        <v>Senior Contract Management Specialist</v>
      </c>
      <c r="AD254" s="452">
        <f t="shared" si="72"/>
        <v>102</v>
      </c>
      <c r="AE254" s="455" t="str">
        <f t="shared" si="77"/>
        <v>E</v>
      </c>
      <c r="AF254" s="453">
        <f t="shared" ca="1" si="79"/>
        <v>45.076000000000001</v>
      </c>
      <c r="AG254" s="453">
        <f t="shared" ca="1" si="79"/>
        <v>47.448</v>
      </c>
      <c r="AH254" s="453">
        <f t="shared" ca="1" si="79"/>
        <v>49.945999999999998</v>
      </c>
      <c r="AI254" s="453">
        <f t="shared" ca="1" si="79"/>
        <v>52.573999999999998</v>
      </c>
      <c r="AJ254" s="453">
        <f t="shared" ca="1" si="79"/>
        <v>55.341000000000001</v>
      </c>
      <c r="AK254" s="453">
        <f t="shared" ca="1" si="79"/>
        <v>58.494999999999997</v>
      </c>
      <c r="AL254" s="453">
        <f t="shared" ca="1" si="79"/>
        <v>61.65</v>
      </c>
      <c r="AM254" s="441"/>
    </row>
    <row r="255" spans="1:39" ht="15" customHeight="1">
      <c r="A255" s="259" t="s">
        <v>16</v>
      </c>
      <c r="B255" s="259" t="s">
        <v>982</v>
      </c>
      <c r="C255" s="259" t="s">
        <v>235</v>
      </c>
      <c r="D255" s="260" t="s">
        <v>983</v>
      </c>
      <c r="E255" s="265">
        <v>455</v>
      </c>
      <c r="F255" s="262">
        <v>10</v>
      </c>
      <c r="G255" s="285">
        <f t="shared" ca="1" si="81"/>
        <v>85762.855359999987</v>
      </c>
      <c r="H255" s="285">
        <f t="shared" ca="1" si="81"/>
        <v>90074.58550999999</v>
      </c>
      <c r="I255" s="285">
        <f t="shared" ca="1" si="81"/>
        <v>94942.45852</v>
      </c>
      <c r="J255" s="285">
        <f t="shared" ca="1" si="80"/>
        <v>99812.495509999979</v>
      </c>
      <c r="K255" s="285">
        <f t="shared" ca="1" si="80"/>
        <v>104910.83238999998</v>
      </c>
      <c r="L255" s="285">
        <f t="shared" ca="1" si="80"/>
        <v>111294.57338999999</v>
      </c>
      <c r="M255" s="285">
        <f t="shared" ca="1" si="80"/>
        <v>117677.23239999998</v>
      </c>
      <c r="N255" s="285"/>
      <c r="O255" s="169"/>
      <c r="P255" s="409" t="str">
        <f t="shared" si="75"/>
        <v>59479C</v>
      </c>
      <c r="Q255" s="397" t="s">
        <v>826</v>
      </c>
      <c r="R255" s="409" t="str">
        <f t="shared" si="70"/>
        <v>Senior Debt Analyst</v>
      </c>
      <c r="S255" s="397" t="str">
        <f t="shared" si="69"/>
        <v>51</v>
      </c>
      <c r="T255" s="394" cm="1">
        <f t="array" aca="1" ref="T255" ca="1">IF($Q255="Y",VLOOKUP($P255,INDIRECT($Q$3),T$5,0)*INDIRECT($P$2),VLOOKUP($P255,INDIRECT($Q$3),T$5,0))*$Q$4</f>
        <v>85762.855359999987</v>
      </c>
      <c r="U255" s="394" cm="1">
        <f t="array" aca="1" ref="U255" ca="1">IF($Q255="Y",VLOOKUP($P255,INDIRECT($Q$3),U$5,0)*INDIRECT($P$2),VLOOKUP($P255,INDIRECT($Q$3),U$5,0))*$Q$4</f>
        <v>90074.58550999999</v>
      </c>
      <c r="V255" s="394" cm="1">
        <f t="array" aca="1" ref="V255" ca="1">IF($Q255="Y",VLOOKUP($P255,INDIRECT($Q$3),V$5,0)*INDIRECT($P$2),VLOOKUP($P255,INDIRECT($Q$3),V$5,0))*$Q$4</f>
        <v>94942.45852</v>
      </c>
      <c r="W255" s="394" cm="1">
        <f t="array" aca="1" ref="W255" ca="1">IF($Q255="Y",VLOOKUP($P255,INDIRECT($Q$3),W$5,0)*INDIRECT($P$2),VLOOKUP($P255,INDIRECT($Q$3),W$5,0))*$Q$4</f>
        <v>99812.495509999979</v>
      </c>
      <c r="X255" s="394" cm="1">
        <f t="array" aca="1" ref="X255" ca="1">IF($Q255="Y",VLOOKUP($P255,INDIRECT($Q$3),X$5,0)*INDIRECT($P$2),VLOOKUP($P255,INDIRECT($Q$3),X$5,0))*$Q$4</f>
        <v>104910.83238999998</v>
      </c>
      <c r="Y255" s="394" cm="1">
        <f t="array" aca="1" ref="Y255" ca="1">IF($Q255="Y",VLOOKUP($P255,INDIRECT($Q$3),Y$5,0)*INDIRECT($P$2),VLOOKUP($P255,INDIRECT($Q$3),Y$5,0))*$Q$4</f>
        <v>111294.57338999999</v>
      </c>
      <c r="Z255" s="394" cm="1">
        <f t="array" aca="1" ref="Z255" ca="1">IF($Q255="Y",VLOOKUP($P255,INDIRECT($Q$3),Z$5,0)*INDIRECT($P$2),VLOOKUP($P255,INDIRECT($Q$3),Z$5,0))*$Q$4</f>
        <v>117677.23239999998</v>
      </c>
      <c r="AA255" s="406" t="str">
        <f t="shared" si="76"/>
        <v>59479C</v>
      </c>
      <c r="AB255" s="406" t="str">
        <f t="shared" si="82"/>
        <v>Y</v>
      </c>
      <c r="AC255" s="412" t="str">
        <f t="shared" si="71"/>
        <v>Senior Debt Analyst</v>
      </c>
      <c r="AD255" s="406" t="str">
        <f t="shared" si="72"/>
        <v>51</v>
      </c>
      <c r="AE255" s="398" t="str">
        <f t="shared" si="77"/>
        <v>E</v>
      </c>
      <c r="AF255" s="403">
        <f t="shared" ca="1" si="79"/>
        <v>41.232999999999997</v>
      </c>
      <c r="AG255" s="403">
        <f t="shared" ca="1" si="79"/>
        <v>43.305999999999997</v>
      </c>
      <c r="AH255" s="403">
        <f t="shared" ca="1" si="79"/>
        <v>45.646000000000001</v>
      </c>
      <c r="AI255" s="403">
        <f t="shared" ca="1" si="79"/>
        <v>47.986999999999995</v>
      </c>
      <c r="AJ255" s="403">
        <f t="shared" ca="1" si="79"/>
        <v>50.437999999999995</v>
      </c>
      <c r="AK255" s="403">
        <f t="shared" ca="1" si="79"/>
        <v>53.507999999999996</v>
      </c>
      <c r="AL255" s="403">
        <f t="shared" ca="1" si="79"/>
        <v>56.576000000000001</v>
      </c>
    </row>
    <row r="256" spans="1:39" ht="15" customHeight="1">
      <c r="A256" s="259" t="s">
        <v>16</v>
      </c>
      <c r="B256" s="259" t="s">
        <v>207</v>
      </c>
      <c r="C256" s="259">
        <v>98</v>
      </c>
      <c r="D256" s="260" t="s">
        <v>208</v>
      </c>
      <c r="E256" s="265">
        <v>523</v>
      </c>
      <c r="F256" s="262">
        <v>11</v>
      </c>
      <c r="G256" s="285">
        <f t="shared" ca="1" si="81"/>
        <v>93756.999696803075</v>
      </c>
      <c r="H256" s="285">
        <f t="shared" ca="1" si="81"/>
        <v>98691.743141038271</v>
      </c>
      <c r="I256" s="285">
        <f t="shared" ca="1" si="81"/>
        <v>103885.79983946118</v>
      </c>
      <c r="J256" s="285">
        <f t="shared" ca="1" si="80"/>
        <v>109353.2258909292</v>
      </c>
      <c r="K256" s="285">
        <f t="shared" ca="1" si="80"/>
        <v>115108.08389272743</v>
      </c>
      <c r="L256" s="285">
        <f t="shared" ca="1" si="80"/>
        <v>121353.06922869748</v>
      </c>
      <c r="M256" s="285">
        <f t="shared" ca="1" si="80"/>
        <v>127598.05456466746</v>
      </c>
      <c r="N256" s="285"/>
      <c r="O256" s="169"/>
      <c r="P256" s="409" t="str">
        <f t="shared" si="75"/>
        <v>52875C</v>
      </c>
      <c r="Q256" s="397" t="s">
        <v>826</v>
      </c>
      <c r="R256" s="409" t="str">
        <f t="shared" si="70"/>
        <v>Senior Development Finance Analyst</v>
      </c>
      <c r="S256" s="397">
        <f t="shared" si="69"/>
        <v>98</v>
      </c>
      <c r="T256" s="394" cm="1">
        <f t="array" aca="1" ref="T256" ca="1">IF($Q256="Y",VLOOKUP($P256,INDIRECT($Q$3),T$5,0)*INDIRECT($P$2),VLOOKUP($P256,INDIRECT($Q$3),T$5,0))*$Q$4</f>
        <v>93756.999696803075</v>
      </c>
      <c r="U256" s="394" cm="1">
        <f t="array" aca="1" ref="U256" ca="1">IF($Q256="Y",VLOOKUP($P256,INDIRECT($Q$3),U$5,0)*INDIRECT($P$2),VLOOKUP($P256,INDIRECT($Q$3),U$5,0))*$Q$4</f>
        <v>98691.743141038271</v>
      </c>
      <c r="V256" s="394" cm="1">
        <f t="array" aca="1" ref="V256" ca="1">IF($Q256="Y",VLOOKUP($P256,INDIRECT($Q$3),V$5,0)*INDIRECT($P$2),VLOOKUP($P256,INDIRECT($Q$3),V$5,0))*$Q$4</f>
        <v>103885.79983946118</v>
      </c>
      <c r="W256" s="394" cm="1">
        <f t="array" aca="1" ref="W256" ca="1">IF($Q256="Y",VLOOKUP($P256,INDIRECT($Q$3),W$5,0)*INDIRECT($P$2),VLOOKUP($P256,INDIRECT($Q$3),W$5,0))*$Q$4</f>
        <v>109353.2258909292</v>
      </c>
      <c r="X256" s="394" cm="1">
        <f t="array" aca="1" ref="X256" ca="1">IF($Q256="Y",VLOOKUP($P256,INDIRECT($Q$3),X$5,0)*INDIRECT($P$2),VLOOKUP($P256,INDIRECT($Q$3),X$5,0))*$Q$4</f>
        <v>115108.08389272743</v>
      </c>
      <c r="Y256" s="394" cm="1">
        <f t="array" aca="1" ref="Y256" ca="1">IF($Q256="Y",VLOOKUP($P256,INDIRECT($Q$3),Y$5,0)*INDIRECT($P$2),VLOOKUP($P256,INDIRECT($Q$3),Y$5,0))*$Q$4</f>
        <v>121353.06922869748</v>
      </c>
      <c r="Z256" s="394" cm="1">
        <f t="array" aca="1" ref="Z256" ca="1">IF($Q256="Y",VLOOKUP($P256,INDIRECT($Q$3),Z$5,0)*INDIRECT($P$2),VLOOKUP($P256,INDIRECT($Q$3),Z$5,0))*$Q$4</f>
        <v>127598.05456466746</v>
      </c>
      <c r="AA256" s="406" t="str">
        <f t="shared" si="76"/>
        <v>52875C</v>
      </c>
      <c r="AB256" s="406" t="str">
        <f t="shared" si="82"/>
        <v>Y</v>
      </c>
      <c r="AC256" s="412" t="str">
        <f t="shared" si="71"/>
        <v>Senior Development Finance Analyst</v>
      </c>
      <c r="AD256" s="406">
        <f t="shared" si="72"/>
        <v>98</v>
      </c>
      <c r="AE256" s="398" t="str">
        <f t="shared" si="77"/>
        <v>E</v>
      </c>
      <c r="AF256" s="403">
        <f t="shared" ca="1" si="79"/>
        <v>45.076000000000001</v>
      </c>
      <c r="AG256" s="403">
        <f t="shared" ca="1" si="79"/>
        <v>47.448</v>
      </c>
      <c r="AH256" s="403">
        <f t="shared" ca="1" si="79"/>
        <v>49.945999999999998</v>
      </c>
      <c r="AI256" s="403">
        <f t="shared" ca="1" si="79"/>
        <v>52.573999999999998</v>
      </c>
      <c r="AJ256" s="403">
        <f t="shared" ca="1" si="79"/>
        <v>55.341000000000001</v>
      </c>
      <c r="AK256" s="403">
        <f t="shared" ca="1" si="79"/>
        <v>58.342999999999996</v>
      </c>
      <c r="AL256" s="403">
        <f t="shared" ca="1" si="79"/>
        <v>61.345999999999997</v>
      </c>
    </row>
    <row r="257" spans="1:39" ht="15" customHeight="1">
      <c r="A257" s="259" t="s">
        <v>16</v>
      </c>
      <c r="B257" s="259" t="s">
        <v>209</v>
      </c>
      <c r="C257" s="259">
        <v>58</v>
      </c>
      <c r="D257" s="260" t="s">
        <v>680</v>
      </c>
      <c r="E257" s="265">
        <v>493</v>
      </c>
      <c r="F257" s="262">
        <v>10</v>
      </c>
      <c r="G257" s="285">
        <f t="shared" ca="1" si="81"/>
        <v>90445.115070770058</v>
      </c>
      <c r="H257" s="285">
        <f t="shared" ca="1" si="81"/>
        <v>95497.642514908832</v>
      </c>
      <c r="I257" s="285">
        <f t="shared" ca="1" si="81"/>
        <v>100273.98678685998</v>
      </c>
      <c r="J257" s="285">
        <f t="shared" ca="1" si="80"/>
        <v>105281.02523793257</v>
      </c>
      <c r="K257" s="285">
        <f t="shared" ca="1" si="80"/>
        <v>110567.49607498325</v>
      </c>
      <c r="L257" s="285">
        <f t="shared" ca="1" si="80"/>
        <v>117108.67183117878</v>
      </c>
      <c r="M257" s="285">
        <f t="shared" ca="1" si="80"/>
        <v>123649.84758737423</v>
      </c>
      <c r="N257" s="285"/>
      <c r="O257" s="169"/>
      <c r="P257" s="409" t="str">
        <f t="shared" si="75"/>
        <v>52340C</v>
      </c>
      <c r="Q257" s="397" t="s">
        <v>826</v>
      </c>
      <c r="R257" s="409" t="str">
        <f t="shared" si="70"/>
        <v>Senior Economic Development Specialist</v>
      </c>
      <c r="S257" s="397">
        <f t="shared" ref="S257" si="83">C257</f>
        <v>58</v>
      </c>
      <c r="T257" s="394" cm="1">
        <f t="array" aca="1" ref="T257" ca="1">IF($Q257="Y",VLOOKUP($P257,INDIRECT($Q$3),T$5,0)*INDIRECT($P$2),VLOOKUP($P257,INDIRECT($Q$3),T$5,0))*$Q$4</f>
        <v>90445.115070770058</v>
      </c>
      <c r="U257" s="394" cm="1">
        <f t="array" aca="1" ref="U257" ca="1">IF($Q257="Y",VLOOKUP($P257,INDIRECT($Q$3),U$5,0)*INDIRECT($P$2),VLOOKUP($P257,INDIRECT($Q$3),U$5,0))*$Q$4</f>
        <v>95497.642514908832</v>
      </c>
      <c r="V257" s="394" cm="1">
        <f t="array" aca="1" ref="V257" ca="1">IF($Q257="Y",VLOOKUP($P257,INDIRECT($Q$3),V$5,0)*INDIRECT($P$2),VLOOKUP($P257,INDIRECT($Q$3),V$5,0))*$Q$4</f>
        <v>100273.98678685998</v>
      </c>
      <c r="W257" s="394" cm="1">
        <f t="array" aca="1" ref="W257" ca="1">IF($Q257="Y",VLOOKUP($P257,INDIRECT($Q$3),W$5,0)*INDIRECT($P$2),VLOOKUP($P257,INDIRECT($Q$3),W$5,0))*$Q$4</f>
        <v>105281.02523793257</v>
      </c>
      <c r="X257" s="394" cm="1">
        <f t="array" aca="1" ref="X257" ca="1">IF($Q257="Y",VLOOKUP($P257,INDIRECT($Q$3),X$5,0)*INDIRECT($P$2),VLOOKUP($P257,INDIRECT($Q$3),X$5,0))*$Q$4</f>
        <v>110567.49607498325</v>
      </c>
      <c r="Y257" s="394" cm="1">
        <f t="array" aca="1" ref="Y257" ca="1">IF($Q257="Y",VLOOKUP($P257,INDIRECT($Q$3),Y$5,0)*INDIRECT($P$2),VLOOKUP($P257,INDIRECT($Q$3),Y$5,0))*$Q$4</f>
        <v>117108.67183117878</v>
      </c>
      <c r="Z257" s="394" cm="1">
        <f t="array" aca="1" ref="Z257" ca="1">IF($Q257="Y",VLOOKUP($P257,INDIRECT($Q$3),Z$5,0)*INDIRECT($P$2),VLOOKUP($P257,INDIRECT($Q$3),Z$5,0))*$Q$4</f>
        <v>123649.84758737423</v>
      </c>
      <c r="AA257" s="406" t="str">
        <f t="shared" si="76"/>
        <v>52340C</v>
      </c>
      <c r="AB257" s="406" t="str">
        <f t="shared" si="82"/>
        <v>Y</v>
      </c>
      <c r="AC257" s="412" t="str">
        <f t="shared" si="71"/>
        <v>Senior Economic Development Specialist</v>
      </c>
      <c r="AD257" s="406">
        <f t="shared" si="72"/>
        <v>58</v>
      </c>
      <c r="AE257" s="398" t="str">
        <f t="shared" si="77"/>
        <v>E</v>
      </c>
      <c r="AF257" s="403">
        <f t="shared" ca="1" si="79"/>
        <v>43.483999999999995</v>
      </c>
      <c r="AG257" s="403">
        <f t="shared" ca="1" si="79"/>
        <v>45.912999999999997</v>
      </c>
      <c r="AH257" s="403">
        <f t="shared" ca="1" si="79"/>
        <v>48.208999999999996</v>
      </c>
      <c r="AI257" s="403">
        <f t="shared" ca="1" si="79"/>
        <v>50.616</v>
      </c>
      <c r="AJ257" s="403">
        <f t="shared" ca="1" si="79"/>
        <v>53.157999999999994</v>
      </c>
      <c r="AK257" s="403">
        <f t="shared" ca="1" si="79"/>
        <v>56.302999999999997</v>
      </c>
      <c r="AL257" s="403">
        <f t="shared" ca="1" si="79"/>
        <v>59.448</v>
      </c>
      <c r="AM257" s="23"/>
    </row>
    <row r="258" spans="1:39" ht="15" customHeight="1">
      <c r="A258" s="259" t="s">
        <v>16</v>
      </c>
      <c r="B258" s="259" t="s">
        <v>1032</v>
      </c>
      <c r="C258" s="259" t="s">
        <v>166</v>
      </c>
      <c r="D258" s="260" t="s">
        <v>1034</v>
      </c>
      <c r="E258" s="265">
        <v>433</v>
      </c>
      <c r="F258" s="262">
        <v>9</v>
      </c>
      <c r="G258" s="285">
        <f t="shared" ca="1" si="81"/>
        <v>79829.933617392904</v>
      </c>
      <c r="H258" s="285">
        <f t="shared" ca="1" si="81"/>
        <v>84050.662331178304</v>
      </c>
      <c r="I258" s="285">
        <f t="shared" ca="1" si="81"/>
        <v>88823.757389338993</v>
      </c>
      <c r="J258" s="285">
        <f t="shared" ca="1" si="80"/>
        <v>93548.114240643088</v>
      </c>
      <c r="K258" s="285">
        <f t="shared" ca="1" si="80"/>
        <v>98558.401905506107</v>
      </c>
      <c r="L258" s="285">
        <f t="shared" ca="1" si="80"/>
        <v>104414.15295542241</v>
      </c>
      <c r="M258" s="285">
        <f t="shared" ca="1" si="80"/>
        <v>110269.90400533867</v>
      </c>
      <c r="N258" s="285"/>
      <c r="O258" s="169"/>
      <c r="P258" s="409" t="str">
        <f t="shared" si="75"/>
        <v>53086C</v>
      </c>
      <c r="Q258" s="397" t="s">
        <v>1035</v>
      </c>
      <c r="R258" s="409" t="str">
        <f t="shared" ref="R258:R268" si="84">D258</f>
        <v>Senior Emergency Preparedness Specialist - Pandemic Planning</v>
      </c>
      <c r="S258" s="397" t="s">
        <v>166</v>
      </c>
      <c r="T258" s="394" cm="1">
        <f t="array" aca="1" ref="T258" ca="1">IF($Q258="Y",VLOOKUP($P258,INDIRECT($Q$3),T$5,0)*INDIRECT($P$2),VLOOKUP($P258,INDIRECT($Q$3),T$5,0))*$Q$4</f>
        <v>79829.933617392904</v>
      </c>
      <c r="U258" s="394" cm="1">
        <f t="array" aca="1" ref="U258" ca="1">IF($Q258="Y",VLOOKUP($P258,INDIRECT($Q$3),U$5,0)*INDIRECT($P$2),VLOOKUP($P258,INDIRECT($Q$3),U$5,0))*$Q$4</f>
        <v>84050.662331178304</v>
      </c>
      <c r="V258" s="394" cm="1">
        <f t="array" aca="1" ref="V258" ca="1">IF($Q258="Y",VLOOKUP($P258,INDIRECT($Q$3),V$5,0)*INDIRECT($P$2),VLOOKUP($P258,INDIRECT($Q$3),V$5,0))*$Q$4</f>
        <v>88823.757389338993</v>
      </c>
      <c r="W258" s="394" cm="1">
        <f t="array" aca="1" ref="W258" ca="1">IF($Q258="Y",VLOOKUP($P258,INDIRECT($Q$3),W$5,0)*INDIRECT($P$2),VLOOKUP($P258,INDIRECT($Q$3),W$5,0))*$Q$4</f>
        <v>93548.114240643088</v>
      </c>
      <c r="X258" s="394" cm="1">
        <f t="array" aca="1" ref="X258" ca="1">IF($Q258="Y",VLOOKUP($P258,INDIRECT($Q$3),X$5,0)*INDIRECT($P$2),VLOOKUP($P258,INDIRECT($Q$3),X$5,0))*$Q$4</f>
        <v>98558.401905506107</v>
      </c>
      <c r="Y258" s="394" cm="1">
        <f t="array" aca="1" ref="Y258" ca="1">IF($Q258="Y",VLOOKUP($P258,INDIRECT($Q$3),Y$5,0)*INDIRECT($P$2),VLOOKUP($P258,INDIRECT($Q$3),Y$5,0))*$Q$4</f>
        <v>104414.15295542241</v>
      </c>
      <c r="Z258" s="394" cm="1">
        <f t="array" aca="1" ref="Z258" ca="1">IF($Q258="Y",VLOOKUP($P258,INDIRECT($Q$3),Z$5,0)*INDIRECT($P$2),VLOOKUP($P258,INDIRECT($Q$3),Z$5,0))*$Q$4</f>
        <v>110269.90400533867</v>
      </c>
      <c r="AA258" s="406" t="str">
        <f t="shared" si="76"/>
        <v>53086C</v>
      </c>
      <c r="AB258" s="406" t="str">
        <f t="shared" si="82"/>
        <v>y</v>
      </c>
      <c r="AC258" s="412" t="str">
        <f t="shared" ref="AC258:AC313" si="85">D258</f>
        <v>Senior Emergency Preparedness Specialist - Pandemic Planning</v>
      </c>
      <c r="AD258" s="406" t="str">
        <f t="shared" si="72"/>
        <v>45</v>
      </c>
      <c r="AE258" s="398" t="str">
        <f t="shared" si="77"/>
        <v>E</v>
      </c>
      <c r="AF258" s="403">
        <f t="shared" ca="1" si="79"/>
        <v>38.379999999999995</v>
      </c>
      <c r="AG258" s="403">
        <f t="shared" ca="1" si="79"/>
        <v>40.408999999999999</v>
      </c>
      <c r="AH258" s="403">
        <f t="shared" ca="1" si="79"/>
        <v>42.704000000000001</v>
      </c>
      <c r="AI258" s="403">
        <f t="shared" ca="1" si="79"/>
        <v>44.975999999999999</v>
      </c>
      <c r="AJ258" s="403">
        <f t="shared" ca="1" si="79"/>
        <v>47.384</v>
      </c>
      <c r="AK258" s="403">
        <f t="shared" ca="1" si="79"/>
        <v>50.199999999999996</v>
      </c>
      <c r="AL258" s="403">
        <f t="shared" ca="1" si="79"/>
        <v>53.015000000000001</v>
      </c>
      <c r="AM258" s="23"/>
    </row>
    <row r="259" spans="1:39" ht="15" customHeight="1">
      <c r="A259" s="259" t="s">
        <v>16</v>
      </c>
      <c r="B259" s="259" t="s">
        <v>923</v>
      </c>
      <c r="C259" s="259" t="s">
        <v>235</v>
      </c>
      <c r="D259" s="260" t="s">
        <v>924</v>
      </c>
      <c r="E259" s="265">
        <v>455</v>
      </c>
      <c r="F259" s="262">
        <v>10</v>
      </c>
      <c r="G259" s="285">
        <f t="shared" ca="1" si="81"/>
        <v>85762.855359999987</v>
      </c>
      <c r="H259" s="285">
        <f t="shared" ca="1" si="81"/>
        <v>90074.58550999999</v>
      </c>
      <c r="I259" s="285">
        <f t="shared" ca="1" si="81"/>
        <v>94942.45852</v>
      </c>
      <c r="J259" s="285">
        <f t="shared" ca="1" si="80"/>
        <v>99812.495509999979</v>
      </c>
      <c r="K259" s="285">
        <f t="shared" ca="1" si="80"/>
        <v>104910.83238999998</v>
      </c>
      <c r="L259" s="285">
        <f t="shared" ca="1" si="80"/>
        <v>111294.57338999999</v>
      </c>
      <c r="M259" s="285">
        <f t="shared" ca="1" si="80"/>
        <v>117677.23239999998</v>
      </c>
      <c r="N259" s="285"/>
      <c r="O259" s="169"/>
      <c r="P259" s="409" t="str">
        <f t="shared" si="75"/>
        <v>59461C</v>
      </c>
      <c r="Q259" s="397" t="s">
        <v>826</v>
      </c>
      <c r="R259" s="409" t="str">
        <f t="shared" si="84"/>
        <v>Senior Engineering Applications Analyst</v>
      </c>
      <c r="S259" s="397" t="str">
        <f t="shared" ref="S259:S313" si="86">C259</f>
        <v>51</v>
      </c>
      <c r="T259" s="394" cm="1">
        <f t="array" aca="1" ref="T259" ca="1">IF($Q259="Y",VLOOKUP($P259,INDIRECT($Q$3),T$5,0)*INDIRECT($P$2),VLOOKUP($P259,INDIRECT($Q$3),T$5,0))*$Q$4</f>
        <v>85762.855359999987</v>
      </c>
      <c r="U259" s="394" cm="1">
        <f t="array" aca="1" ref="U259" ca="1">IF($Q259="Y",VLOOKUP($P259,INDIRECT($Q$3),U$5,0)*INDIRECT($P$2),VLOOKUP($P259,INDIRECT($Q$3),U$5,0))*$Q$4</f>
        <v>90074.58550999999</v>
      </c>
      <c r="V259" s="394" cm="1">
        <f t="array" aca="1" ref="V259" ca="1">IF($Q259="Y",VLOOKUP($P259,INDIRECT($Q$3),V$5,0)*INDIRECT($P$2),VLOOKUP($P259,INDIRECT($Q$3),V$5,0))*$Q$4</f>
        <v>94942.45852</v>
      </c>
      <c r="W259" s="394" cm="1">
        <f t="array" aca="1" ref="W259" ca="1">IF($Q259="Y",VLOOKUP($P259,INDIRECT($Q$3),W$5,0)*INDIRECT($P$2),VLOOKUP($P259,INDIRECT($Q$3),W$5,0))*$Q$4</f>
        <v>99812.495509999979</v>
      </c>
      <c r="X259" s="394" cm="1">
        <f t="array" aca="1" ref="X259" ca="1">IF($Q259="Y",VLOOKUP($P259,INDIRECT($Q$3),X$5,0)*INDIRECT($P$2),VLOOKUP($P259,INDIRECT($Q$3),X$5,0))*$Q$4</f>
        <v>104910.83238999998</v>
      </c>
      <c r="Y259" s="394" cm="1">
        <f t="array" aca="1" ref="Y259" ca="1">IF($Q259="Y",VLOOKUP($P259,INDIRECT($Q$3),Y$5,0)*INDIRECT($P$2),VLOOKUP($P259,INDIRECT($Q$3),Y$5,0))*$Q$4</f>
        <v>111294.57338999999</v>
      </c>
      <c r="Z259" s="394" cm="1">
        <f t="array" aca="1" ref="Z259" ca="1">IF($Q259="Y",VLOOKUP($P259,INDIRECT($Q$3),Z$5,0)*INDIRECT($P$2),VLOOKUP($P259,INDIRECT($Q$3),Z$5,0))*$Q$4</f>
        <v>117677.23239999998</v>
      </c>
      <c r="AA259" s="406" t="str">
        <f t="shared" si="76"/>
        <v>59461C</v>
      </c>
      <c r="AB259" s="406" t="str">
        <f t="shared" si="82"/>
        <v>Y</v>
      </c>
      <c r="AC259" s="412" t="str">
        <f t="shared" si="85"/>
        <v>Senior Engineering Applications Analyst</v>
      </c>
      <c r="AD259" s="406" t="str">
        <f t="shared" si="72"/>
        <v>51</v>
      </c>
      <c r="AE259" s="398" t="str">
        <f t="shared" si="77"/>
        <v>E</v>
      </c>
      <c r="AF259" s="403">
        <f t="shared" ca="1" si="79"/>
        <v>41.232999999999997</v>
      </c>
      <c r="AG259" s="403">
        <f t="shared" ca="1" si="79"/>
        <v>43.305999999999997</v>
      </c>
      <c r="AH259" s="403">
        <f t="shared" ca="1" si="79"/>
        <v>45.646000000000001</v>
      </c>
      <c r="AI259" s="403">
        <f t="shared" ca="1" si="79"/>
        <v>47.986999999999995</v>
      </c>
      <c r="AJ259" s="403">
        <f t="shared" ca="1" si="79"/>
        <v>50.437999999999995</v>
      </c>
      <c r="AK259" s="403">
        <f t="shared" ca="1" si="79"/>
        <v>53.507999999999996</v>
      </c>
      <c r="AL259" s="403">
        <f t="shared" ca="1" si="79"/>
        <v>56.576000000000001</v>
      </c>
      <c r="AM259" s="23"/>
    </row>
    <row r="260" spans="1:39" ht="15" customHeight="1">
      <c r="A260" s="259" t="s">
        <v>16</v>
      </c>
      <c r="B260" s="259" t="s">
        <v>991</v>
      </c>
      <c r="C260" s="259" t="s">
        <v>86</v>
      </c>
      <c r="D260" s="260" t="s">
        <v>992</v>
      </c>
      <c r="E260" s="265">
        <v>415</v>
      </c>
      <c r="F260" s="262">
        <v>9</v>
      </c>
      <c r="G260" s="285">
        <f t="shared" ca="1" si="81"/>
        <v>78487.257753554368</v>
      </c>
      <c r="H260" s="285">
        <f t="shared" ca="1" si="81"/>
        <v>82620.631354583718</v>
      </c>
      <c r="I260" s="285">
        <f t="shared" ca="1" si="81"/>
        <v>86982.077019205622</v>
      </c>
      <c r="J260" s="285">
        <f t="shared" ca="1" si="80"/>
        <v>91523.165215873523</v>
      </c>
      <c r="K260" s="285">
        <f t="shared" ca="1" si="80"/>
        <v>96342.311381086198</v>
      </c>
      <c r="L260" s="285">
        <f t="shared" ca="1" si="80"/>
        <v>102172.40182910197</v>
      </c>
      <c r="M260" s="285">
        <f t="shared" ca="1" si="80"/>
        <v>108001.2177600406</v>
      </c>
      <c r="N260" s="285"/>
      <c r="O260" s="169"/>
      <c r="P260" s="409" t="str">
        <f t="shared" si="75"/>
        <v>59483C</v>
      </c>
      <c r="Q260" s="397" t="s">
        <v>826</v>
      </c>
      <c r="R260" s="409" t="str">
        <f t="shared" si="84"/>
        <v>Senior Environmental Health Community Liaison</v>
      </c>
      <c r="S260" s="397" t="str">
        <f t="shared" si="86"/>
        <v>99</v>
      </c>
      <c r="T260" s="394" cm="1">
        <f t="array" aca="1" ref="T260" ca="1">IF($Q260="Y",VLOOKUP($P260,INDIRECT($Q$3),T$5,0)*INDIRECT($P$2),VLOOKUP($P260,INDIRECT($Q$3),T$5,0))*$Q$4</f>
        <v>78487.257753554368</v>
      </c>
      <c r="U260" s="394" cm="1">
        <f t="array" aca="1" ref="U260" ca="1">IF($Q260="Y",VLOOKUP($P260,INDIRECT($Q$3),U$5,0)*INDIRECT($P$2),VLOOKUP($P260,INDIRECT($Q$3),U$5,0))*$Q$4</f>
        <v>82620.631354583718</v>
      </c>
      <c r="V260" s="394" cm="1">
        <f t="array" aca="1" ref="V260" ca="1">IF($Q260="Y",VLOOKUP($P260,INDIRECT($Q$3),V$5,0)*INDIRECT($P$2),VLOOKUP($P260,INDIRECT($Q$3),V$5,0))*$Q$4</f>
        <v>86982.077019205622</v>
      </c>
      <c r="W260" s="394" cm="1">
        <f t="array" aca="1" ref="W260" ca="1">IF($Q260="Y",VLOOKUP($P260,INDIRECT($Q$3),W$5,0)*INDIRECT($P$2),VLOOKUP($P260,INDIRECT($Q$3),W$5,0))*$Q$4</f>
        <v>91523.165215873523</v>
      </c>
      <c r="X260" s="394" cm="1">
        <f t="array" aca="1" ref="X260" ca="1">IF($Q260="Y",VLOOKUP($P260,INDIRECT($Q$3),X$5,0)*INDIRECT($P$2),VLOOKUP($P260,INDIRECT($Q$3),X$5,0))*$Q$4</f>
        <v>96342.311381086198</v>
      </c>
      <c r="Y260" s="394" cm="1">
        <f t="array" aca="1" ref="Y260" ca="1">IF($Q260="Y",VLOOKUP($P260,INDIRECT($Q$3),Y$5,0)*INDIRECT($P$2),VLOOKUP($P260,INDIRECT($Q$3),Y$5,0))*$Q$4</f>
        <v>102172.40182910197</v>
      </c>
      <c r="Z260" s="394" cm="1">
        <f t="array" aca="1" ref="Z260" ca="1">IF($Q260="Y",VLOOKUP($P260,INDIRECT($Q$3),Z$5,0)*INDIRECT($P$2),VLOOKUP($P260,INDIRECT($Q$3),Z$5,0))*$Q$4</f>
        <v>108001.2177600406</v>
      </c>
      <c r="AA260" s="406" t="str">
        <f t="shared" si="76"/>
        <v>59483C</v>
      </c>
      <c r="AB260" s="406" t="str">
        <f t="shared" si="82"/>
        <v>Y</v>
      </c>
      <c r="AC260" s="412" t="str">
        <f t="shared" si="85"/>
        <v>Senior Environmental Health Community Liaison</v>
      </c>
      <c r="AD260" s="406" t="str">
        <f t="shared" si="72"/>
        <v>99</v>
      </c>
      <c r="AE260" s="398" t="str">
        <f t="shared" si="77"/>
        <v>E</v>
      </c>
      <c r="AF260" s="403">
        <f t="shared" ca="1" si="79"/>
        <v>37.734999999999999</v>
      </c>
      <c r="AG260" s="403">
        <f t="shared" ca="1" si="79"/>
        <v>39.721999999999994</v>
      </c>
      <c r="AH260" s="403">
        <f t="shared" ca="1" si="79"/>
        <v>41.818999999999996</v>
      </c>
      <c r="AI260" s="403">
        <f t="shared" ca="1" si="79"/>
        <v>44.001999999999995</v>
      </c>
      <c r="AJ260" s="403">
        <f t="shared" ca="1" si="79"/>
        <v>46.318999999999996</v>
      </c>
      <c r="AK260" s="403">
        <f t="shared" ca="1" si="79"/>
        <v>49.122</v>
      </c>
      <c r="AL260" s="403">
        <f t="shared" ca="1" si="79"/>
        <v>51.923999999999999</v>
      </c>
      <c r="AM260" s="23"/>
    </row>
    <row r="261" spans="1:39" ht="15" customHeight="1">
      <c r="A261" s="259" t="s">
        <v>91</v>
      </c>
      <c r="B261" s="259" t="s">
        <v>792</v>
      </c>
      <c r="C261" s="259" t="s">
        <v>790</v>
      </c>
      <c r="D261" s="260" t="s">
        <v>781</v>
      </c>
      <c r="E261" s="265">
        <v>443</v>
      </c>
      <c r="F261" s="262">
        <v>9</v>
      </c>
      <c r="G261" s="285">
        <f t="shared" ca="1" si="81"/>
        <v>39.332704289722599</v>
      </c>
      <c r="H261" s="285">
        <f t="shared" ca="1" si="81"/>
        <v>41.403536041458203</v>
      </c>
      <c r="I261" s="285">
        <f t="shared" ca="1" si="81"/>
        <v>43.588686279776127</v>
      </c>
      <c r="J261" s="285">
        <f t="shared" ca="1" si="80"/>
        <v>45.865529470873604</v>
      </c>
      <c r="K261" s="285">
        <f t="shared" ca="1" si="80"/>
        <v>48.280507499924681</v>
      </c>
      <c r="L261" s="285">
        <f t="shared" ca="1" si="80"/>
        <v>51.201582995616171</v>
      </c>
      <c r="M261" s="285">
        <f t="shared" ca="1" si="80"/>
        <v>54.123849308876217</v>
      </c>
      <c r="N261" s="285"/>
      <c r="O261" s="169"/>
      <c r="P261" s="409" t="str">
        <f t="shared" si="75"/>
        <v>53027C</v>
      </c>
      <c r="Q261" s="397" t="s">
        <v>826</v>
      </c>
      <c r="R261" s="409" t="str">
        <f t="shared" si="84"/>
        <v>Senior Environmental Health Specialist</v>
      </c>
      <c r="S261" s="397" t="str">
        <f t="shared" si="86"/>
        <v>117</v>
      </c>
      <c r="T261" s="394" cm="1">
        <f t="array" aca="1" ref="T261" ca="1">IF($Q261="Y",VLOOKUP($P261,INDIRECT($Q$3),T$5,0)*INDIRECT($P$2),VLOOKUP($P261,INDIRECT($Q$3),T$5,0))*$Q$4</f>
        <v>39.332704289722599</v>
      </c>
      <c r="U261" s="394" cm="1">
        <f t="array" aca="1" ref="U261" ca="1">IF($Q261="Y",VLOOKUP($P261,INDIRECT($Q$3),U$5,0)*INDIRECT($P$2),VLOOKUP($P261,INDIRECT($Q$3),U$5,0))*$Q$4</f>
        <v>41.403536041458203</v>
      </c>
      <c r="V261" s="394" cm="1">
        <f t="array" aca="1" ref="V261" ca="1">IF($Q261="Y",VLOOKUP($P261,INDIRECT($Q$3),V$5,0)*INDIRECT($P$2),VLOOKUP($P261,INDIRECT($Q$3),V$5,0))*$Q$4</f>
        <v>43.588686279776127</v>
      </c>
      <c r="W261" s="394" cm="1">
        <f t="array" aca="1" ref="W261" ca="1">IF($Q261="Y",VLOOKUP($P261,INDIRECT($Q$3),W$5,0)*INDIRECT($P$2),VLOOKUP($P261,INDIRECT($Q$3),W$5,0))*$Q$4</f>
        <v>45.865529470873604</v>
      </c>
      <c r="X261" s="394" cm="1">
        <f t="array" aca="1" ref="X261" ca="1">IF($Q261="Y",VLOOKUP($P261,INDIRECT($Q$3),X$5,0)*INDIRECT($P$2),VLOOKUP($P261,INDIRECT($Q$3),X$5,0))*$Q$4</f>
        <v>48.280507499924681</v>
      </c>
      <c r="Y261" s="394" cm="1">
        <f t="array" aca="1" ref="Y261" ca="1">IF($Q261="Y",VLOOKUP($P261,INDIRECT($Q$3),Y$5,0)*INDIRECT($P$2),VLOOKUP($P261,INDIRECT($Q$3),Y$5,0))*$Q$4</f>
        <v>51.201582995616171</v>
      </c>
      <c r="Z261" s="394" cm="1">
        <f t="array" aca="1" ref="Z261" ca="1">IF($Q261="Y",VLOOKUP($P261,INDIRECT($Q$3),Z$5,0)*INDIRECT($P$2),VLOOKUP($P261,INDIRECT($Q$3),Z$5,0))*$Q$4</f>
        <v>54.123849308876217</v>
      </c>
      <c r="AA261" s="406" t="str">
        <f t="shared" si="76"/>
        <v>53027C</v>
      </c>
      <c r="AB261" s="406" t="str">
        <f t="shared" si="82"/>
        <v>Y</v>
      </c>
      <c r="AC261" s="412" t="str">
        <f t="shared" si="85"/>
        <v>Senior Environmental Health Specialist</v>
      </c>
      <c r="AD261" s="406" t="str">
        <f t="shared" si="72"/>
        <v>117</v>
      </c>
      <c r="AE261" s="398" t="str">
        <f t="shared" si="77"/>
        <v>N</v>
      </c>
      <c r="AF261" s="403">
        <f t="shared" ca="1" si="79"/>
        <v>39.332999999999998</v>
      </c>
      <c r="AG261" s="403">
        <f t="shared" ca="1" si="79"/>
        <v>41.404000000000003</v>
      </c>
      <c r="AH261" s="403">
        <f t="shared" ca="1" si="79"/>
        <v>43.588999999999999</v>
      </c>
      <c r="AI261" s="403">
        <f t="shared" ca="1" si="79"/>
        <v>45.866</v>
      </c>
      <c r="AJ261" s="403">
        <f t="shared" ca="1" si="79"/>
        <v>48.280999999999999</v>
      </c>
      <c r="AK261" s="403">
        <f t="shared" ca="1" si="79"/>
        <v>51.201999999999998</v>
      </c>
      <c r="AL261" s="403">
        <f t="shared" ca="1" si="79"/>
        <v>54.124000000000002</v>
      </c>
      <c r="AM261" s="23"/>
    </row>
    <row r="262" spans="1:39" ht="15" customHeight="1">
      <c r="A262" s="272" t="s">
        <v>91</v>
      </c>
      <c r="B262" s="259" t="s">
        <v>438</v>
      </c>
      <c r="C262" s="259">
        <v>111</v>
      </c>
      <c r="D262" s="260" t="s">
        <v>439</v>
      </c>
      <c r="E262" s="265">
        <v>423</v>
      </c>
      <c r="F262" s="262">
        <v>9</v>
      </c>
      <c r="G262" s="285">
        <f t="shared" ca="1" si="81"/>
        <v>45.213889685594346</v>
      </c>
      <c r="H262" s="285">
        <f t="shared" ca="1" si="81"/>
        <v>47.268789489080127</v>
      </c>
      <c r="I262" s="285">
        <f t="shared" ca="1" si="81"/>
        <v>49.323689292565902</v>
      </c>
      <c r="J262" s="285">
        <f t="shared" ca="1" si="80"/>
        <v>51.379807897833118</v>
      </c>
      <c r="K262" s="285">
        <f t="shared" ca="1" si="80"/>
        <v>53.434707701318892</v>
      </c>
      <c r="L262" s="285">
        <f t="shared" ca="1" si="80"/>
        <v>0</v>
      </c>
      <c r="M262" s="285">
        <f t="shared" ca="1" si="80"/>
        <v>0</v>
      </c>
      <c r="N262" s="285"/>
      <c r="O262" s="234"/>
      <c r="P262" s="409" t="str">
        <f t="shared" si="75"/>
        <v>04349C</v>
      </c>
      <c r="Q262" s="397" t="s">
        <v>826</v>
      </c>
      <c r="R262" s="409" t="str">
        <f t="shared" si="84"/>
        <v>Senior Environmental Research Analyst</v>
      </c>
      <c r="S262" s="397">
        <f t="shared" si="86"/>
        <v>111</v>
      </c>
      <c r="T262" s="394" cm="1">
        <f t="array" aca="1" ref="T262" ca="1">IF($Q262="Y",VLOOKUP($P262,INDIRECT($Q$3),T$5,0)*INDIRECT($P$2),VLOOKUP($P262,INDIRECT($Q$3),T$5,0))*$Q$4</f>
        <v>45.213889685594346</v>
      </c>
      <c r="U262" s="394" cm="1">
        <f t="array" aca="1" ref="U262" ca="1">IF($Q262="Y",VLOOKUP($P262,INDIRECT($Q$3),U$5,0)*INDIRECT($P$2),VLOOKUP($P262,INDIRECT($Q$3),U$5,0))*$Q$4</f>
        <v>47.268789489080127</v>
      </c>
      <c r="V262" s="394" cm="1">
        <f t="array" aca="1" ref="V262" ca="1">IF($Q262="Y",VLOOKUP($P262,INDIRECT($Q$3),V$5,0)*INDIRECT($P$2),VLOOKUP($P262,INDIRECT($Q$3),V$5,0))*$Q$4</f>
        <v>49.323689292565902</v>
      </c>
      <c r="W262" s="394" cm="1">
        <f t="array" aca="1" ref="W262" ca="1">IF($Q262="Y",VLOOKUP($P262,INDIRECT($Q$3),W$5,0)*INDIRECT($P$2),VLOOKUP($P262,INDIRECT($Q$3),W$5,0))*$Q$4</f>
        <v>51.379807897833118</v>
      </c>
      <c r="X262" s="394" cm="1">
        <f t="array" aca="1" ref="X262" ca="1">IF($Q262="Y",VLOOKUP($P262,INDIRECT($Q$3),X$5,0)*INDIRECT($P$2),VLOOKUP($P262,INDIRECT($Q$3),X$5,0))*$Q$4</f>
        <v>53.434707701318892</v>
      </c>
      <c r="Y262" s="394" cm="1">
        <f t="array" aca="1" ref="Y262" ca="1">IF($Q262="Y",VLOOKUP($P262,INDIRECT($Q$3),Y$5,0)*INDIRECT($P$2),VLOOKUP($P262,INDIRECT($Q$3),Y$5,0))*$Q$4</f>
        <v>0</v>
      </c>
      <c r="Z262" s="394" cm="1">
        <f t="array" aca="1" ref="Z262" ca="1">IF($Q262="Y",VLOOKUP($P262,INDIRECT($Q$3),Z$5,0)*INDIRECT($P$2),VLOOKUP($P262,INDIRECT($Q$3),Z$5,0))*$Q$4</f>
        <v>0</v>
      </c>
      <c r="AA262" s="406" t="str">
        <f t="shared" si="76"/>
        <v>04349C</v>
      </c>
      <c r="AB262" s="406" t="str">
        <f t="shared" si="82"/>
        <v>Y</v>
      </c>
      <c r="AC262" s="412" t="str">
        <f t="shared" si="85"/>
        <v>Senior Environmental Research Analyst</v>
      </c>
      <c r="AD262" s="406">
        <f t="shared" si="72"/>
        <v>111</v>
      </c>
      <c r="AE262" s="398" t="str">
        <f t="shared" si="77"/>
        <v>N</v>
      </c>
      <c r="AF262" s="403">
        <f t="shared" ca="1" si="79"/>
        <v>45.213999999999999</v>
      </c>
      <c r="AG262" s="403">
        <f t="shared" ca="1" si="79"/>
        <v>47.268999999999998</v>
      </c>
      <c r="AH262" s="403">
        <f t="shared" ca="1" si="79"/>
        <v>49.323999999999998</v>
      </c>
      <c r="AI262" s="403">
        <f t="shared" ca="1" si="79"/>
        <v>51.38</v>
      </c>
      <c r="AJ262" s="403">
        <f t="shared" ca="1" si="79"/>
        <v>53.435000000000002</v>
      </c>
      <c r="AK262" s="403">
        <f t="shared" ca="1" si="79"/>
        <v>0</v>
      </c>
      <c r="AL262" s="403">
        <f t="shared" ca="1" si="79"/>
        <v>0</v>
      </c>
      <c r="AM262" s="23"/>
    </row>
    <row r="263" spans="1:39" ht="15" customHeight="1">
      <c r="A263" s="259" t="s">
        <v>16</v>
      </c>
      <c r="B263" s="259" t="s">
        <v>211</v>
      </c>
      <c r="C263" s="259">
        <v>94</v>
      </c>
      <c r="D263" s="260" t="s">
        <v>212</v>
      </c>
      <c r="E263" s="265">
        <v>430</v>
      </c>
      <c r="F263" s="262">
        <v>9</v>
      </c>
      <c r="G263" s="285">
        <f t="shared" ca="1" si="81"/>
        <v>76489.741840817558</v>
      </c>
      <c r="H263" s="285">
        <f t="shared" ca="1" si="81"/>
        <v>80515.517727176382</v>
      </c>
      <c r="I263" s="285">
        <f t="shared" ca="1" si="81"/>
        <v>84752.492509913995</v>
      </c>
      <c r="J263" s="285">
        <f t="shared" ca="1" si="80"/>
        <v>89213.663044192173</v>
      </c>
      <c r="K263" s="285">
        <f t="shared" ca="1" si="80"/>
        <v>93908.776971382249</v>
      </c>
      <c r="L263" s="285">
        <f t="shared" ca="1" si="80"/>
        <v>99602.144500603899</v>
      </c>
      <c r="M263" s="285">
        <f t="shared" ca="1" si="80"/>
        <v>105295.51202982556</v>
      </c>
      <c r="N263" s="285"/>
      <c r="P263" s="409" t="str">
        <f t="shared" si="75"/>
        <v>09170C</v>
      </c>
      <c r="Q263" s="397" t="s">
        <v>826</v>
      </c>
      <c r="R263" s="409" t="str">
        <f t="shared" si="84"/>
        <v>Senior Event Coordinator</v>
      </c>
      <c r="S263" s="397">
        <f t="shared" si="86"/>
        <v>94</v>
      </c>
      <c r="T263" s="394" cm="1">
        <f t="array" aca="1" ref="T263" ca="1">IF($Q263="Y",VLOOKUP($P263,INDIRECT($Q$3),T$5,0)*INDIRECT($P$2),VLOOKUP($P263,INDIRECT($Q$3),T$5,0))*$Q$4</f>
        <v>76489.741840817558</v>
      </c>
      <c r="U263" s="394" cm="1">
        <f t="array" aca="1" ref="U263" ca="1">IF($Q263="Y",VLOOKUP($P263,INDIRECT($Q$3),U$5,0)*INDIRECT($P$2),VLOOKUP($P263,INDIRECT($Q$3),U$5,0))*$Q$4</f>
        <v>80515.517727176382</v>
      </c>
      <c r="V263" s="394" cm="1">
        <f t="array" aca="1" ref="V263" ca="1">IF($Q263="Y",VLOOKUP($P263,INDIRECT($Q$3),V$5,0)*INDIRECT($P$2),VLOOKUP($P263,INDIRECT($Q$3),V$5,0))*$Q$4</f>
        <v>84752.492509913995</v>
      </c>
      <c r="W263" s="394" cm="1">
        <f t="array" aca="1" ref="W263" ca="1">IF($Q263="Y",VLOOKUP($P263,INDIRECT($Q$3),W$5,0)*INDIRECT($P$2),VLOOKUP($P263,INDIRECT($Q$3),W$5,0))*$Q$4</f>
        <v>89213.663044192173</v>
      </c>
      <c r="X263" s="394" cm="1">
        <f t="array" aca="1" ref="X263" ca="1">IF($Q263="Y",VLOOKUP($P263,INDIRECT($Q$3),X$5,0)*INDIRECT($P$2),VLOOKUP($P263,INDIRECT($Q$3),X$5,0))*$Q$4</f>
        <v>93908.776971382249</v>
      </c>
      <c r="Y263" s="394" cm="1">
        <f t="array" aca="1" ref="Y263" ca="1">IF($Q263="Y",VLOOKUP($P263,INDIRECT($Q$3),Y$5,0)*INDIRECT($P$2),VLOOKUP($P263,INDIRECT($Q$3),Y$5,0))*$Q$4</f>
        <v>99602.144500603899</v>
      </c>
      <c r="Z263" s="394" cm="1">
        <f t="array" aca="1" ref="Z263" ca="1">IF($Q263="Y",VLOOKUP($P263,INDIRECT($Q$3),Z$5,0)*INDIRECT($P$2),VLOOKUP($P263,INDIRECT($Q$3),Z$5,0))*$Q$4</f>
        <v>105295.51202982556</v>
      </c>
      <c r="AA263" s="406" t="str">
        <f t="shared" si="76"/>
        <v>09170C</v>
      </c>
      <c r="AB263" s="406" t="str">
        <f t="shared" si="82"/>
        <v>Y</v>
      </c>
      <c r="AC263" s="412" t="str">
        <f t="shared" si="85"/>
        <v>Senior Event Coordinator</v>
      </c>
      <c r="AD263" s="406">
        <f t="shared" si="72"/>
        <v>94</v>
      </c>
      <c r="AE263" s="398" t="str">
        <f t="shared" si="77"/>
        <v>E</v>
      </c>
      <c r="AF263" s="403">
        <f t="shared" ca="1" si="79"/>
        <v>36.774000000000001</v>
      </c>
      <c r="AG263" s="403">
        <f t="shared" ca="1" si="79"/>
        <v>38.71</v>
      </c>
      <c r="AH263" s="403">
        <f t="shared" ca="1" si="79"/>
        <v>40.747</v>
      </c>
      <c r="AI263" s="403">
        <f t="shared" ca="1" si="79"/>
        <v>42.891999999999996</v>
      </c>
      <c r="AJ263" s="403">
        <f t="shared" ca="1" si="79"/>
        <v>45.149000000000001</v>
      </c>
      <c r="AK263" s="403">
        <f t="shared" ca="1" si="79"/>
        <v>47.885999999999996</v>
      </c>
      <c r="AL263" s="403">
        <f t="shared" ca="1" si="79"/>
        <v>50.622999999999998</v>
      </c>
      <c r="AM263" s="23"/>
    </row>
    <row r="264" spans="1:39" ht="15" customHeight="1">
      <c r="A264" s="256" t="s">
        <v>16</v>
      </c>
      <c r="B264" s="256" t="s">
        <v>213</v>
      </c>
      <c r="C264" s="256">
        <v>45</v>
      </c>
      <c r="D264" s="276" t="s">
        <v>214</v>
      </c>
      <c r="E264" s="277">
        <v>435</v>
      </c>
      <c r="F264" s="278">
        <v>9</v>
      </c>
      <c r="G264" s="380">
        <f t="shared" ca="1" si="81"/>
        <v>79829.933617392904</v>
      </c>
      <c r="H264" s="380">
        <f t="shared" ca="1" si="81"/>
        <v>84050.662331178304</v>
      </c>
      <c r="I264" s="380">
        <f t="shared" ca="1" si="81"/>
        <v>88823.757389338993</v>
      </c>
      <c r="J264" s="380">
        <f t="shared" ca="1" si="80"/>
        <v>93548.114240643088</v>
      </c>
      <c r="K264" s="380">
        <f t="shared" ca="1" si="80"/>
        <v>98558.401905506107</v>
      </c>
      <c r="L264" s="380">
        <f t="shared" ca="1" si="80"/>
        <v>104414.15295542241</v>
      </c>
      <c r="M264" s="380">
        <f t="shared" ca="1" si="80"/>
        <v>110269.90400533867</v>
      </c>
      <c r="N264" s="380" t="s">
        <v>633</v>
      </c>
      <c r="P264" s="409" t="str">
        <f t="shared" si="75"/>
        <v>04351C</v>
      </c>
      <c r="Q264" s="397" t="s">
        <v>826</v>
      </c>
      <c r="R264" s="409" t="str">
        <f t="shared" si="84"/>
        <v>Senior Financial Analyst</v>
      </c>
      <c r="S264" s="397">
        <f t="shared" si="86"/>
        <v>45</v>
      </c>
      <c r="T264" s="394" cm="1">
        <f t="array" aca="1" ref="T264" ca="1">IF($Q264="Y",VLOOKUP($P264,INDIRECT($Q$3),T$5,0)*INDIRECT($P$2),VLOOKUP($P264,INDIRECT($Q$3),T$5,0))*$Q$4</f>
        <v>79829.933617392904</v>
      </c>
      <c r="U264" s="394" cm="1">
        <f t="array" aca="1" ref="U264" ca="1">IF($Q264="Y",VLOOKUP($P264,INDIRECT($Q$3),U$5,0)*INDIRECT($P$2),VLOOKUP($P264,INDIRECT($Q$3),U$5,0))*$Q$4</f>
        <v>84050.662331178304</v>
      </c>
      <c r="V264" s="394" cm="1">
        <f t="array" aca="1" ref="V264" ca="1">IF($Q264="Y",VLOOKUP($P264,INDIRECT($Q$3),V$5,0)*INDIRECT($P$2),VLOOKUP($P264,INDIRECT($Q$3),V$5,0))*$Q$4</f>
        <v>88823.757389338993</v>
      </c>
      <c r="W264" s="394" cm="1">
        <f t="array" aca="1" ref="W264" ca="1">IF($Q264="Y",VLOOKUP($P264,INDIRECT($Q$3),W$5,0)*INDIRECT($P$2),VLOOKUP($P264,INDIRECT($Q$3),W$5,0))*$Q$4</f>
        <v>93548.114240643088</v>
      </c>
      <c r="X264" s="394" cm="1">
        <f t="array" aca="1" ref="X264" ca="1">IF($Q264="Y",VLOOKUP($P264,INDIRECT($Q$3),X$5,0)*INDIRECT($P$2),VLOOKUP($P264,INDIRECT($Q$3),X$5,0))*$Q$4</f>
        <v>98558.401905506107</v>
      </c>
      <c r="Y264" s="394" cm="1">
        <f t="array" aca="1" ref="Y264" ca="1">IF($Q264="Y",VLOOKUP($P264,INDIRECT($Q$3),Y$5,0)*INDIRECT($P$2),VLOOKUP($P264,INDIRECT($Q$3),Y$5,0))*$Q$4</f>
        <v>104414.15295542241</v>
      </c>
      <c r="Z264" s="394" cm="1">
        <f t="array" aca="1" ref="Z264" ca="1">IF($Q264="Y",VLOOKUP($P264,INDIRECT($Q$3),Z$5,0)*INDIRECT($P$2),VLOOKUP($P264,INDIRECT($Q$3),Z$5,0))*$Q$4</f>
        <v>110269.90400533867</v>
      </c>
      <c r="AA264" s="406" t="str">
        <f t="shared" si="76"/>
        <v>04351C</v>
      </c>
      <c r="AB264" s="406" t="str">
        <f t="shared" si="82"/>
        <v>Y</v>
      </c>
      <c r="AC264" s="412" t="str">
        <f t="shared" si="85"/>
        <v>Senior Financial Analyst</v>
      </c>
      <c r="AD264" s="406">
        <f t="shared" si="72"/>
        <v>45</v>
      </c>
      <c r="AE264" s="398" t="str">
        <f t="shared" si="77"/>
        <v>E</v>
      </c>
      <c r="AF264" s="403">
        <f t="shared" ca="1" si="79"/>
        <v>38.379999999999995</v>
      </c>
      <c r="AG264" s="403">
        <f t="shared" ca="1" si="79"/>
        <v>40.408999999999999</v>
      </c>
      <c r="AH264" s="403">
        <f t="shared" ca="1" si="79"/>
        <v>42.704000000000001</v>
      </c>
      <c r="AI264" s="403">
        <f t="shared" ca="1" si="79"/>
        <v>44.975999999999999</v>
      </c>
      <c r="AJ264" s="403">
        <f t="shared" ca="1" si="79"/>
        <v>47.384</v>
      </c>
      <c r="AK264" s="403">
        <f t="shared" ca="1" si="79"/>
        <v>50.199999999999996</v>
      </c>
      <c r="AL264" s="403">
        <f t="shared" ca="1" si="79"/>
        <v>53.015000000000001</v>
      </c>
      <c r="AM264" s="23"/>
    </row>
    <row r="265" spans="1:39" ht="15" customHeight="1">
      <c r="A265" s="259" t="s">
        <v>16</v>
      </c>
      <c r="B265" s="262" t="s">
        <v>215</v>
      </c>
      <c r="C265" s="259" t="s">
        <v>216</v>
      </c>
      <c r="D265" s="266" t="s">
        <v>217</v>
      </c>
      <c r="E265" s="265">
        <v>508</v>
      </c>
      <c r="F265" s="262">
        <v>11</v>
      </c>
      <c r="G265" s="285">
        <f t="shared" ca="1" si="81"/>
        <v>91744.800586947196</v>
      </c>
      <c r="H265" s="285">
        <f t="shared" ca="1" si="81"/>
        <v>96566.633851964565</v>
      </c>
      <c r="I265" s="285">
        <f t="shared" ca="1" si="81"/>
        <v>101619.16129610337</v>
      </c>
      <c r="J265" s="285">
        <f t="shared" ca="1" si="80"/>
        <v>106993.36090549603</v>
      </c>
      <c r="K265" s="285">
        <f t="shared" ca="1" si="80"/>
        <v>112604.75312159095</v>
      </c>
      <c r="L265" s="285">
        <f t="shared" ca="1" si="80"/>
        <v>119437.30853676792</v>
      </c>
      <c r="M265" s="285">
        <f t="shared" ca="1" si="80"/>
        <v>126269.86395194475</v>
      </c>
      <c r="N265" s="285"/>
      <c r="P265" s="409" t="str">
        <f t="shared" si="75"/>
        <v>05267C</v>
      </c>
      <c r="Q265" s="397" t="s">
        <v>826</v>
      </c>
      <c r="R265" s="409" t="str">
        <f t="shared" si="84"/>
        <v>Senior GIS Analyst</v>
      </c>
      <c r="S265" s="397" t="str">
        <f t="shared" si="86"/>
        <v>65</v>
      </c>
      <c r="T265" s="394" cm="1">
        <f t="array" aca="1" ref="T265" ca="1">IF($Q265="Y",VLOOKUP($P265,INDIRECT($Q$3),T$5,0)*INDIRECT($P$2),VLOOKUP($P265,INDIRECT($Q$3),T$5,0))*$Q$4</f>
        <v>91744.800586947196</v>
      </c>
      <c r="U265" s="394" cm="1">
        <f t="array" aca="1" ref="U265" ca="1">IF($Q265="Y",VLOOKUP($P265,INDIRECT($Q$3),U$5,0)*INDIRECT($P$2),VLOOKUP($P265,INDIRECT($Q$3),U$5,0))*$Q$4</f>
        <v>96566.633851964565</v>
      </c>
      <c r="V265" s="394" cm="1">
        <f t="array" aca="1" ref="V265" ca="1">IF($Q265="Y",VLOOKUP($P265,INDIRECT($Q$3),V$5,0)*INDIRECT($P$2),VLOOKUP($P265,INDIRECT($Q$3),V$5,0))*$Q$4</f>
        <v>101619.16129610337</v>
      </c>
      <c r="W265" s="394" cm="1">
        <f t="array" aca="1" ref="W265" ca="1">IF($Q265="Y",VLOOKUP($P265,INDIRECT($Q$3),W$5,0)*INDIRECT($P$2),VLOOKUP($P265,INDIRECT($Q$3),W$5,0))*$Q$4</f>
        <v>106993.36090549603</v>
      </c>
      <c r="X265" s="394" cm="1">
        <f t="array" aca="1" ref="X265" ca="1">IF($Q265="Y",VLOOKUP($P265,INDIRECT($Q$3),X$5,0)*INDIRECT($P$2),VLOOKUP($P265,INDIRECT($Q$3),X$5,0))*$Q$4</f>
        <v>112604.75312159095</v>
      </c>
      <c r="Y265" s="394" cm="1">
        <f t="array" aca="1" ref="Y265" ca="1">IF($Q265="Y",VLOOKUP($P265,INDIRECT($Q$3),Y$5,0)*INDIRECT($P$2),VLOOKUP($P265,INDIRECT($Q$3),Y$5,0))*$Q$4</f>
        <v>119437.30853676792</v>
      </c>
      <c r="Z265" s="394" cm="1">
        <f t="array" aca="1" ref="Z265" ca="1">IF($Q265="Y",VLOOKUP($P265,INDIRECT($Q$3),Z$5,0)*INDIRECT($P$2),VLOOKUP($P265,INDIRECT($Q$3),Z$5,0))*$Q$4</f>
        <v>126269.86395194475</v>
      </c>
      <c r="AA265" s="406" t="str">
        <f t="shared" si="76"/>
        <v>05267C</v>
      </c>
      <c r="AB265" s="406" t="str">
        <f t="shared" si="82"/>
        <v>Y</v>
      </c>
      <c r="AC265" s="412" t="str">
        <f t="shared" si="85"/>
        <v>Senior GIS Analyst</v>
      </c>
      <c r="AD265" s="406" t="str">
        <f t="shared" si="72"/>
        <v>65</v>
      </c>
      <c r="AE265" s="398" t="str">
        <f t="shared" si="77"/>
        <v>E</v>
      </c>
      <c r="AF265" s="403">
        <f t="shared" ca="1" si="79"/>
        <v>44.108999999999995</v>
      </c>
      <c r="AG265" s="403">
        <f t="shared" ca="1" si="79"/>
        <v>46.427</v>
      </c>
      <c r="AH265" s="403">
        <f t="shared" ca="1" si="79"/>
        <v>48.855999999999995</v>
      </c>
      <c r="AI265" s="403">
        <f t="shared" ca="1" si="79"/>
        <v>51.44</v>
      </c>
      <c r="AJ265" s="403">
        <f t="shared" ca="1" si="79"/>
        <v>54.137</v>
      </c>
      <c r="AK265" s="403">
        <f t="shared" ca="1" si="79"/>
        <v>57.421999999999997</v>
      </c>
      <c r="AL265" s="403">
        <f t="shared" ca="1" si="79"/>
        <v>60.707000000000001</v>
      </c>
      <c r="AM265" s="23"/>
    </row>
    <row r="266" spans="1:39" ht="15" customHeight="1">
      <c r="A266" s="256" t="s">
        <v>91</v>
      </c>
      <c r="B266" s="256" t="s">
        <v>384</v>
      </c>
      <c r="C266" s="256">
        <v>64</v>
      </c>
      <c r="D266" s="276" t="s">
        <v>368</v>
      </c>
      <c r="E266" s="277" t="s">
        <v>369</v>
      </c>
      <c r="F266" s="278" t="s">
        <v>370</v>
      </c>
      <c r="G266" s="380">
        <f t="shared" ca="1" si="81"/>
        <v>37.734619385548058</v>
      </c>
      <c r="H266" s="380">
        <f t="shared" ca="1" si="81"/>
        <v>39.721638588165099</v>
      </c>
      <c r="I266" s="380">
        <f t="shared" ca="1" si="81"/>
        <v>41.818006331806664</v>
      </c>
      <c r="J266" s="380">
        <f t="shared" ca="1" si="80"/>
        <v>44.001852908267836</v>
      </c>
      <c r="K266" s="380">
        <f t="shared" ca="1" si="80"/>
        <v>46.318479855973081</v>
      </c>
      <c r="L266" s="380">
        <f t="shared" ca="1" si="80"/>
        <v>49.121423348818588</v>
      </c>
      <c r="M266" s="380">
        <f t="shared" ca="1" si="80"/>
        <v>51.924366841664074</v>
      </c>
      <c r="N266" s="380" t="s">
        <v>633</v>
      </c>
      <c r="P266" s="409" t="str">
        <f t="shared" si="75"/>
        <v>04309C</v>
      </c>
      <c r="Q266" s="397" t="s">
        <v>826</v>
      </c>
      <c r="R266" s="409" t="str">
        <f t="shared" si="84"/>
        <v>Senior Health Inspector</v>
      </c>
      <c r="S266" s="397">
        <f t="shared" si="86"/>
        <v>64</v>
      </c>
      <c r="T266" s="394" cm="1">
        <f t="array" aca="1" ref="T266" ca="1">IF($Q266="Y",VLOOKUP($P266,INDIRECT($Q$3),T$5,0)*INDIRECT($P$2),VLOOKUP($P266,INDIRECT($Q$3),T$5,0))*$Q$4</f>
        <v>37.734619385548058</v>
      </c>
      <c r="U266" s="394" cm="1">
        <f t="array" aca="1" ref="U266" ca="1">IF($Q266="Y",VLOOKUP($P266,INDIRECT($Q$3),U$5,0)*INDIRECT($P$2),VLOOKUP($P266,INDIRECT($Q$3),U$5,0))*$Q$4</f>
        <v>39.721638588165099</v>
      </c>
      <c r="V266" s="394" cm="1">
        <f t="array" aca="1" ref="V266" ca="1">IF($Q266="Y",VLOOKUP($P266,INDIRECT($Q$3),V$5,0)*INDIRECT($P$2),VLOOKUP($P266,INDIRECT($Q$3),V$5,0))*$Q$4</f>
        <v>41.818006331806664</v>
      </c>
      <c r="W266" s="394" cm="1">
        <f t="array" aca="1" ref="W266" ca="1">IF($Q266="Y",VLOOKUP($P266,INDIRECT($Q$3),W$5,0)*INDIRECT($P$2),VLOOKUP($P266,INDIRECT($Q$3),W$5,0))*$Q$4</f>
        <v>44.001852908267836</v>
      </c>
      <c r="X266" s="394" cm="1">
        <f t="array" aca="1" ref="X266" ca="1">IF($Q266="Y",VLOOKUP($P266,INDIRECT($Q$3),X$5,0)*INDIRECT($P$2),VLOOKUP($P266,INDIRECT($Q$3),X$5,0))*$Q$4</f>
        <v>46.318479855973081</v>
      </c>
      <c r="Y266" s="394" cm="1">
        <f t="array" aca="1" ref="Y266" ca="1">IF($Q266="Y",VLOOKUP($P266,INDIRECT($Q$3),Y$5,0)*INDIRECT($P$2),VLOOKUP($P266,INDIRECT($Q$3),Y$5,0))*$Q$4</f>
        <v>49.121423348818588</v>
      </c>
      <c r="Z266" s="394" cm="1">
        <f t="array" aca="1" ref="Z266" ca="1">IF($Q266="Y",VLOOKUP($P266,INDIRECT($Q$3),Z$5,0)*INDIRECT($P$2),VLOOKUP($P266,INDIRECT($Q$3),Z$5,0))*$Q$4</f>
        <v>51.924366841664074</v>
      </c>
      <c r="AA266" s="406" t="str">
        <f t="shared" si="76"/>
        <v>04309C</v>
      </c>
      <c r="AB266" s="406" t="str">
        <f t="shared" si="82"/>
        <v>Y</v>
      </c>
      <c r="AC266" s="412" t="str">
        <f t="shared" si="85"/>
        <v>Senior Health Inspector</v>
      </c>
      <c r="AD266" s="406">
        <f t="shared" si="72"/>
        <v>64</v>
      </c>
      <c r="AE266" s="398" t="str">
        <f t="shared" si="77"/>
        <v>N</v>
      </c>
      <c r="AF266" s="403">
        <f t="shared" ca="1" si="79"/>
        <v>37.734999999999999</v>
      </c>
      <c r="AG266" s="403">
        <f t="shared" ca="1" si="79"/>
        <v>39.722000000000001</v>
      </c>
      <c r="AH266" s="403">
        <f t="shared" ca="1" si="79"/>
        <v>41.817999999999998</v>
      </c>
      <c r="AI266" s="403">
        <f t="shared" ca="1" si="79"/>
        <v>44.002000000000002</v>
      </c>
      <c r="AJ266" s="403">
        <f t="shared" ca="1" si="79"/>
        <v>46.317999999999998</v>
      </c>
      <c r="AK266" s="403">
        <f t="shared" ca="1" si="79"/>
        <v>49.121000000000002</v>
      </c>
      <c r="AL266" s="403">
        <f t="shared" ca="1" si="79"/>
        <v>51.923999999999999</v>
      </c>
      <c r="AM266" s="23"/>
    </row>
    <row r="267" spans="1:39" ht="15" customHeight="1">
      <c r="A267" s="259" t="s">
        <v>16</v>
      </c>
      <c r="B267" s="259" t="s">
        <v>386</v>
      </c>
      <c r="C267" s="449" t="s">
        <v>888</v>
      </c>
      <c r="D267" s="260" t="s">
        <v>364</v>
      </c>
      <c r="E267" s="265">
        <v>595</v>
      </c>
      <c r="F267" s="262">
        <v>13</v>
      </c>
      <c r="G267" s="285">
        <f t="shared" ca="1" si="81"/>
        <v>120682.93605365312</v>
      </c>
      <c r="H267" s="285">
        <f t="shared" ca="1" si="81"/>
        <v>126717.43908437777</v>
      </c>
      <c r="I267" s="285">
        <f t="shared" ca="1" si="81"/>
        <v>133054.02349468053</v>
      </c>
      <c r="J267" s="285">
        <f t="shared" ca="1" si="80"/>
        <v>139706.93840623976</v>
      </c>
      <c r="K267" s="285">
        <f t="shared" ca="1" si="80"/>
        <v>146691.85785290139</v>
      </c>
      <c r="L267" s="285">
        <f t="shared" ca="1" si="80"/>
        <v>154025.88078067929</v>
      </c>
      <c r="M267" s="285">
        <f t="shared" ca="1" si="80"/>
        <v>161727.53104775521</v>
      </c>
      <c r="N267" s="285"/>
      <c r="P267" s="409" t="str">
        <f t="shared" si="75"/>
        <v>04354C</v>
      </c>
      <c r="Q267" s="397" t="s">
        <v>826</v>
      </c>
      <c r="R267" s="409" t="str">
        <f t="shared" si="84"/>
        <v xml:space="preserve">Senior Information Technology Program Manager </v>
      </c>
      <c r="S267" s="397" t="str">
        <f t="shared" si="86"/>
        <v>01</v>
      </c>
      <c r="T267" s="394" cm="1">
        <f t="array" aca="1" ref="T267" ca="1">IF($Q267="Y",VLOOKUP($P267,INDIRECT($Q$3),T$5,0)*INDIRECT($P$2),VLOOKUP($P267,INDIRECT($Q$3),T$5,0))*$Q$4</f>
        <v>120682.93605365312</v>
      </c>
      <c r="U267" s="394" cm="1">
        <f t="array" aca="1" ref="U267" ca="1">IF($Q267="Y",VLOOKUP($P267,INDIRECT($Q$3),U$5,0)*INDIRECT($P$2),VLOOKUP($P267,INDIRECT($Q$3),U$5,0))*$Q$4</f>
        <v>126717.43908437777</v>
      </c>
      <c r="V267" s="394" cm="1">
        <f t="array" aca="1" ref="V267" ca="1">IF($Q267="Y",VLOOKUP($P267,INDIRECT($Q$3),V$5,0)*INDIRECT($P$2),VLOOKUP($P267,INDIRECT($Q$3),V$5,0))*$Q$4</f>
        <v>133054.02349468053</v>
      </c>
      <c r="W267" s="394" cm="1">
        <f t="array" aca="1" ref="W267" ca="1">IF($Q267="Y",VLOOKUP($P267,INDIRECT($Q$3),W$5,0)*INDIRECT($P$2),VLOOKUP($P267,INDIRECT($Q$3),W$5,0))*$Q$4</f>
        <v>139706.93840623976</v>
      </c>
      <c r="X267" s="394" cm="1">
        <f t="array" aca="1" ref="X267" ca="1">IF($Q267="Y",VLOOKUP($P267,INDIRECT($Q$3),X$5,0)*INDIRECT($P$2),VLOOKUP($P267,INDIRECT($Q$3),X$5,0))*$Q$4</f>
        <v>146691.85785290139</v>
      </c>
      <c r="Y267" s="394" cm="1">
        <f t="array" aca="1" ref="Y267" ca="1">IF($Q267="Y",VLOOKUP($P267,INDIRECT($Q$3),Y$5,0)*INDIRECT($P$2),VLOOKUP($P267,INDIRECT($Q$3),Y$5,0))*$Q$4</f>
        <v>154025.88078067929</v>
      </c>
      <c r="Z267" s="394" cm="1">
        <f t="array" aca="1" ref="Z267" ca="1">IF($Q267="Y",VLOOKUP($P267,INDIRECT($Q$3),Z$5,0)*INDIRECT($P$2),VLOOKUP($P267,INDIRECT($Q$3),Z$5,0))*$Q$4</f>
        <v>161727.53104775521</v>
      </c>
      <c r="AA267" s="406" t="str">
        <f t="shared" si="76"/>
        <v>04354C</v>
      </c>
      <c r="AB267" s="406" t="str">
        <f t="shared" si="82"/>
        <v>Y</v>
      </c>
      <c r="AC267" s="412" t="str">
        <f t="shared" si="85"/>
        <v xml:space="preserve">Senior Information Technology Program Manager </v>
      </c>
      <c r="AD267" s="406" t="str">
        <f t="shared" si="72"/>
        <v>01</v>
      </c>
      <c r="AE267" s="398" t="str">
        <f t="shared" si="77"/>
        <v>E</v>
      </c>
      <c r="AF267" s="403">
        <f t="shared" ca="1" si="79"/>
        <v>58.021000000000001</v>
      </c>
      <c r="AG267" s="403">
        <f t="shared" ca="1" si="79"/>
        <v>60.921999999999997</v>
      </c>
      <c r="AH267" s="403">
        <f t="shared" ca="1" si="79"/>
        <v>63.969000000000001</v>
      </c>
      <c r="AI267" s="403">
        <f t="shared" ca="1" si="79"/>
        <v>67.167000000000002</v>
      </c>
      <c r="AJ267" s="403">
        <f t="shared" ca="1" si="79"/>
        <v>70.525000000000006</v>
      </c>
      <c r="AK267" s="403">
        <f t="shared" ca="1" si="79"/>
        <v>74.051000000000002</v>
      </c>
      <c r="AL267" s="403">
        <f t="shared" ca="1" si="79"/>
        <v>77.754000000000005</v>
      </c>
      <c r="AM267" s="23"/>
    </row>
    <row r="268" spans="1:39" ht="15" customHeight="1">
      <c r="A268" s="259" t="s">
        <v>16</v>
      </c>
      <c r="B268" s="259" t="s">
        <v>374</v>
      </c>
      <c r="C268" s="259">
        <v>51</v>
      </c>
      <c r="D268" s="260" t="s">
        <v>984</v>
      </c>
      <c r="E268" s="265">
        <v>455</v>
      </c>
      <c r="F268" s="262">
        <v>10</v>
      </c>
      <c r="G268" s="285">
        <f t="shared" ca="1" si="81"/>
        <v>85762.997998741732</v>
      </c>
      <c r="H268" s="285">
        <f t="shared" ca="1" si="81"/>
        <v>90074.704698659552</v>
      </c>
      <c r="I268" s="285">
        <f t="shared" ca="1" si="81"/>
        <v>94942.45852</v>
      </c>
      <c r="J268" s="285">
        <f t="shared" ca="1" si="80"/>
        <v>99812.598428617086</v>
      </c>
      <c r="K268" s="285">
        <f t="shared" ca="1" si="80"/>
        <v>104910.61486582208</v>
      </c>
      <c r="L268" s="285">
        <f t="shared" ca="1" si="80"/>
        <v>111295.0748</v>
      </c>
      <c r="M268" s="285">
        <f t="shared" ca="1" si="80"/>
        <v>117677.73235787662</v>
      </c>
      <c r="N268" s="285"/>
      <c r="P268" s="409" t="str">
        <f t="shared" si="75"/>
        <v>05755C</v>
      </c>
      <c r="Q268" s="397" t="s">
        <v>826</v>
      </c>
      <c r="R268" s="409" t="str">
        <f t="shared" si="84"/>
        <v>Senior Investment Analyst</v>
      </c>
      <c r="S268" s="397">
        <f t="shared" si="86"/>
        <v>51</v>
      </c>
      <c r="T268" s="394" cm="1">
        <f t="array" aca="1" ref="T268" ca="1">IF($Q268="Y",VLOOKUP($P268,INDIRECT($Q$3),T$5,0)*INDIRECT($P$2),VLOOKUP($P268,INDIRECT($Q$3),T$5,0))*$Q$4</f>
        <v>85762.997998741732</v>
      </c>
      <c r="U268" s="394" cm="1">
        <f t="array" aca="1" ref="U268" ca="1">IF($Q268="Y",VLOOKUP($P268,INDIRECT($Q$3),U$5,0)*INDIRECT($P$2),VLOOKUP($P268,INDIRECT($Q$3),U$5,0))*$Q$4</f>
        <v>90074.704698659552</v>
      </c>
      <c r="V268" s="394" cm="1">
        <f t="array" aca="1" ref="V268" ca="1">IF($Q268="Y",VLOOKUP($P268,INDIRECT($Q$3),V$5,0)*INDIRECT($P$2),VLOOKUP($P268,INDIRECT($Q$3),V$5,0))*$Q$4</f>
        <v>94942.45852</v>
      </c>
      <c r="W268" s="394" cm="1">
        <f t="array" aca="1" ref="W268" ca="1">IF($Q268="Y",VLOOKUP($P268,INDIRECT($Q$3),W$5,0)*INDIRECT($P$2),VLOOKUP($P268,INDIRECT($Q$3),W$5,0))*$Q$4</f>
        <v>99812.598428617086</v>
      </c>
      <c r="X268" s="394" cm="1">
        <f t="array" aca="1" ref="X268" ca="1">IF($Q268="Y",VLOOKUP($P268,INDIRECT($Q$3),X$5,0)*INDIRECT($P$2),VLOOKUP($P268,INDIRECT($Q$3),X$5,0))*$Q$4</f>
        <v>104910.61486582208</v>
      </c>
      <c r="Y268" s="394" cm="1">
        <f t="array" aca="1" ref="Y268" ca="1">IF($Q268="Y",VLOOKUP($P268,INDIRECT($Q$3),Y$5,0)*INDIRECT($P$2),VLOOKUP($P268,INDIRECT($Q$3),Y$5,0))*$Q$4</f>
        <v>111295.0748</v>
      </c>
      <c r="Z268" s="394" cm="1">
        <f t="array" aca="1" ref="Z268" ca="1">IF($Q268="Y",VLOOKUP($P268,INDIRECT($Q$3),Z$5,0)*INDIRECT($P$2),VLOOKUP($P268,INDIRECT($Q$3),Z$5,0))*$Q$4</f>
        <v>117677.73235787662</v>
      </c>
      <c r="AA268" s="406" t="str">
        <f t="shared" si="76"/>
        <v>05755C</v>
      </c>
      <c r="AB268" s="406" t="str">
        <f t="shared" si="82"/>
        <v>Y</v>
      </c>
      <c r="AC268" s="412" t="str">
        <f t="shared" si="85"/>
        <v>Senior Investment Analyst</v>
      </c>
      <c r="AD268" s="406">
        <f t="shared" si="72"/>
        <v>51</v>
      </c>
      <c r="AE268" s="398" t="str">
        <f t="shared" si="77"/>
        <v>E</v>
      </c>
      <c r="AF268" s="403">
        <f t="shared" ca="1" si="79"/>
        <v>41.232999999999997</v>
      </c>
      <c r="AG268" s="403">
        <f t="shared" ca="1" si="79"/>
        <v>43.305999999999997</v>
      </c>
      <c r="AH268" s="403">
        <f t="shared" ca="1" si="79"/>
        <v>45.646000000000001</v>
      </c>
      <c r="AI268" s="403">
        <f t="shared" ca="1" si="79"/>
        <v>47.986999999999995</v>
      </c>
      <c r="AJ268" s="403">
        <f t="shared" ca="1" si="79"/>
        <v>50.437999999999995</v>
      </c>
      <c r="AK268" s="403">
        <f t="shared" ca="1" si="79"/>
        <v>53.507999999999996</v>
      </c>
      <c r="AL268" s="403">
        <f t="shared" ca="1" si="79"/>
        <v>56.576000000000001</v>
      </c>
    </row>
    <row r="269" spans="1:39" ht="15" customHeight="1">
      <c r="A269" s="259" t="s">
        <v>16</v>
      </c>
      <c r="B269" s="259" t="s">
        <v>1135</v>
      </c>
      <c r="C269" s="259" t="s">
        <v>782</v>
      </c>
      <c r="D269" s="260" t="s">
        <v>1136</v>
      </c>
      <c r="E269" s="265">
        <v>493</v>
      </c>
      <c r="F269" s="262">
        <v>10</v>
      </c>
      <c r="G269" s="285" t="e">
        <f t="shared" ca="1" si="81"/>
        <v>#N/A</v>
      </c>
      <c r="H269" s="285" t="e">
        <f t="shared" ca="1" si="81"/>
        <v>#N/A</v>
      </c>
      <c r="I269" s="285" t="e">
        <f t="shared" ca="1" si="81"/>
        <v>#N/A</v>
      </c>
      <c r="J269" s="285" t="e">
        <f t="shared" ca="1" si="80"/>
        <v>#N/A</v>
      </c>
      <c r="K269" s="285" t="e">
        <f t="shared" ca="1" si="80"/>
        <v>#N/A</v>
      </c>
      <c r="L269" s="285" t="e">
        <f t="shared" ca="1" si="80"/>
        <v>#N/A</v>
      </c>
      <c r="M269" s="285" t="e">
        <f t="shared" ca="1" si="80"/>
        <v>#N/A</v>
      </c>
      <c r="N269" s="285"/>
      <c r="P269" s="409" t="s">
        <v>1137</v>
      </c>
      <c r="Q269" s="397" t="s">
        <v>826</v>
      </c>
      <c r="R269" s="409" t="s">
        <v>1136</v>
      </c>
      <c r="S269" s="397" t="str">
        <f t="shared" si="86"/>
        <v>58</v>
      </c>
      <c r="T269" s="394" t="e" cm="1">
        <f t="array" aca="1" ref="T269" ca="1">IF($Q269="Y",VLOOKUP($P269,INDIRECT($Q$3),T$5,0)*INDIRECT($P$2),VLOOKUP($P269,INDIRECT($Q$3),T$5,0))*$Q$4</f>
        <v>#N/A</v>
      </c>
      <c r="U269" s="394" t="e" cm="1">
        <f t="array" aca="1" ref="U269" ca="1">IF($Q269="Y",VLOOKUP($P269,INDIRECT($Q$3),U$5,0)*INDIRECT($P$2),VLOOKUP($P269,INDIRECT($Q$3),U$5,0))*$Q$4</f>
        <v>#N/A</v>
      </c>
      <c r="V269" s="394" t="e" cm="1">
        <f t="array" aca="1" ref="V269" ca="1">IF($Q269="Y",VLOOKUP($P269,INDIRECT($Q$3),V$5,0)*INDIRECT($P$2),VLOOKUP($P269,INDIRECT($Q$3),V$5,0))*$Q$4</f>
        <v>#N/A</v>
      </c>
      <c r="W269" s="394" t="e" cm="1">
        <f t="array" aca="1" ref="W269" ca="1">IF($Q269="Y",VLOOKUP($P269,INDIRECT($Q$3),W$5,0)*INDIRECT($P$2),VLOOKUP($P269,INDIRECT($Q$3),W$5,0))*$Q$4</f>
        <v>#N/A</v>
      </c>
      <c r="X269" s="394" t="e" cm="1">
        <f t="array" aca="1" ref="X269" ca="1">IF($Q269="Y",VLOOKUP($P269,INDIRECT($Q$3),X$5,0)*INDIRECT($P$2),VLOOKUP($P269,INDIRECT($Q$3),X$5,0))*$Q$4</f>
        <v>#N/A</v>
      </c>
      <c r="Y269" s="394" t="e" cm="1">
        <f t="array" aca="1" ref="Y269" ca="1">IF($Q269="Y",VLOOKUP($P269,INDIRECT($Q$3),Y$5,0)*INDIRECT($P$2),VLOOKUP($P269,INDIRECT($Q$3),Y$5,0))*$Q$4</f>
        <v>#N/A</v>
      </c>
      <c r="Z269" s="394" t="e" cm="1">
        <f t="array" aca="1" ref="Z269" ca="1">IF($Q269="Y",VLOOKUP($P269,INDIRECT($Q$3),Z$5,0)*INDIRECT($P$2),VLOOKUP($P269,INDIRECT($Q$3),Z$5,0))*$Q$4</f>
        <v>#N/A</v>
      </c>
      <c r="AA269" s="406" t="s">
        <v>1135</v>
      </c>
      <c r="AB269" s="406" t="str">
        <f t="shared" si="82"/>
        <v>Y</v>
      </c>
      <c r="AC269" s="412" t="str">
        <f t="shared" si="85"/>
        <v>Senior Loss Control Coordinator</v>
      </c>
      <c r="AD269" s="406" t="str">
        <f t="shared" si="72"/>
        <v>58</v>
      </c>
      <c r="AE269" s="398" t="str">
        <f t="shared" si="77"/>
        <v>E</v>
      </c>
      <c r="AF269" s="403" t="e">
        <f t="shared" ca="1" si="79"/>
        <v>#N/A</v>
      </c>
      <c r="AG269" s="403" t="e">
        <f t="shared" ca="1" si="79"/>
        <v>#N/A</v>
      </c>
      <c r="AH269" s="403" t="e">
        <f t="shared" ca="1" si="79"/>
        <v>#N/A</v>
      </c>
      <c r="AI269" s="403" t="e">
        <f t="shared" ca="1" si="79"/>
        <v>#N/A</v>
      </c>
      <c r="AJ269" s="403" t="e">
        <f t="shared" ca="1" si="79"/>
        <v>#N/A</v>
      </c>
      <c r="AK269" s="403" t="e">
        <f t="shared" ca="1" si="79"/>
        <v>#N/A</v>
      </c>
      <c r="AL269" s="403" t="e">
        <f t="shared" ca="1" si="79"/>
        <v>#N/A</v>
      </c>
    </row>
    <row r="270" spans="1:39" s="763" customFormat="1" ht="15" customHeight="1">
      <c r="A270" s="256" t="s">
        <v>16</v>
      </c>
      <c r="B270" s="256" t="s">
        <v>218</v>
      </c>
      <c r="C270" s="256">
        <v>65</v>
      </c>
      <c r="D270" s="276" t="s">
        <v>219</v>
      </c>
      <c r="E270" s="277">
        <v>500</v>
      </c>
      <c r="F270" s="278">
        <v>11</v>
      </c>
      <c r="G270" s="380">
        <f t="shared" ca="1" si="81"/>
        <v>91744.800586947196</v>
      </c>
      <c r="H270" s="380">
        <f t="shared" ca="1" si="81"/>
        <v>96566.633851964565</v>
      </c>
      <c r="I270" s="380">
        <f t="shared" ca="1" si="81"/>
        <v>101619.16129610337</v>
      </c>
      <c r="J270" s="380">
        <f t="shared" ca="1" si="80"/>
        <v>106993.36090549603</v>
      </c>
      <c r="K270" s="380">
        <f t="shared" ca="1" si="80"/>
        <v>112604.75312159095</v>
      </c>
      <c r="L270" s="380">
        <f t="shared" ca="1" si="80"/>
        <v>119437.30853676792</v>
      </c>
      <c r="M270" s="380">
        <f t="shared" ca="1" si="80"/>
        <v>126269.86395194475</v>
      </c>
      <c r="N270" s="380" t="s">
        <v>633</v>
      </c>
      <c r="O270" s="441"/>
      <c r="P270" s="451" t="str">
        <f t="shared" ref="P270:P313" si="87">B270</f>
        <v>52885C</v>
      </c>
      <c r="Q270" s="452" t="s">
        <v>826</v>
      </c>
      <c r="R270" s="451" t="str">
        <f t="shared" ref="R270:R313" si="88">D270</f>
        <v xml:space="preserve">Senior NRP/Citizen Participation Specialist </v>
      </c>
      <c r="S270" s="452">
        <f t="shared" si="86"/>
        <v>65</v>
      </c>
      <c r="T270" s="453" cm="1">
        <f t="array" aca="1" ref="T270" ca="1">IF($Q270="Y",VLOOKUP($P270,INDIRECT($Q$3),T$5,0)*INDIRECT($P$2),VLOOKUP($P270,INDIRECT($Q$3),T$5,0))*$Q$4</f>
        <v>91744.800586947196</v>
      </c>
      <c r="U270" s="453" cm="1">
        <f t="array" aca="1" ref="U270" ca="1">IF($Q270="Y",VLOOKUP($P270,INDIRECT($Q$3),U$5,0)*INDIRECT($P$2),VLOOKUP($P270,INDIRECT($Q$3),U$5,0))*$Q$4</f>
        <v>96566.633851964565</v>
      </c>
      <c r="V270" s="453" cm="1">
        <f t="array" aca="1" ref="V270" ca="1">IF($Q270="Y",VLOOKUP($P270,INDIRECT($Q$3),V$5,0)*INDIRECT($P$2),VLOOKUP($P270,INDIRECT($Q$3),V$5,0))*$Q$4</f>
        <v>101619.16129610337</v>
      </c>
      <c r="W270" s="453" cm="1">
        <f t="array" aca="1" ref="W270" ca="1">IF($Q270="Y",VLOOKUP($P270,INDIRECT($Q$3),W$5,0)*INDIRECT($P$2),VLOOKUP($P270,INDIRECT($Q$3),W$5,0))*$Q$4</f>
        <v>106993.36090549603</v>
      </c>
      <c r="X270" s="453" cm="1">
        <f t="array" aca="1" ref="X270" ca="1">IF($Q270="Y",VLOOKUP($P270,INDIRECT($Q$3),X$5,0)*INDIRECT($P$2),VLOOKUP($P270,INDIRECT($Q$3),X$5,0))*$Q$4</f>
        <v>112604.75312159095</v>
      </c>
      <c r="Y270" s="453" cm="1">
        <f t="array" aca="1" ref="Y270" ca="1">IF($Q270="Y",VLOOKUP($P270,INDIRECT($Q$3),Y$5,0)*INDIRECT($P$2),VLOOKUP($P270,INDIRECT($Q$3),Y$5,0))*$Q$4</f>
        <v>119437.30853676792</v>
      </c>
      <c r="Z270" s="453" cm="1">
        <f t="array" aca="1" ref="Z270" ca="1">IF($Q270="Y",VLOOKUP($P270,INDIRECT($Q$3),Z$5,0)*INDIRECT($P$2),VLOOKUP($P270,INDIRECT($Q$3),Z$5,0))*$Q$4</f>
        <v>126269.86395194475</v>
      </c>
      <c r="AA270" s="452" t="str">
        <f t="shared" ref="AA270:AA313" si="89">B270</f>
        <v>52885C</v>
      </c>
      <c r="AB270" s="452" t="str">
        <f t="shared" si="82"/>
        <v>Y</v>
      </c>
      <c r="AC270" s="454" t="str">
        <f t="shared" si="85"/>
        <v xml:space="preserve">Senior NRP/Citizen Participation Specialist </v>
      </c>
      <c r="AD270" s="452">
        <f t="shared" si="72"/>
        <v>65</v>
      </c>
      <c r="AE270" s="455" t="str">
        <f t="shared" si="77"/>
        <v>E</v>
      </c>
      <c r="AF270" s="453">
        <f t="shared" ca="1" si="79"/>
        <v>44.108999999999995</v>
      </c>
      <c r="AG270" s="453">
        <f t="shared" ca="1" si="79"/>
        <v>46.427</v>
      </c>
      <c r="AH270" s="453">
        <f t="shared" ca="1" si="79"/>
        <v>48.855999999999995</v>
      </c>
      <c r="AI270" s="453">
        <f t="shared" ca="1" si="79"/>
        <v>51.44</v>
      </c>
      <c r="AJ270" s="453">
        <f t="shared" ca="1" si="79"/>
        <v>54.137</v>
      </c>
      <c r="AK270" s="453">
        <f t="shared" ca="1" si="79"/>
        <v>57.421999999999997</v>
      </c>
      <c r="AL270" s="453">
        <f t="shared" ca="1" si="79"/>
        <v>60.707000000000001</v>
      </c>
      <c r="AM270" s="442"/>
    </row>
    <row r="271" spans="1:39" ht="15" customHeight="1">
      <c r="A271" s="259" t="s">
        <v>91</v>
      </c>
      <c r="B271" s="584" t="s">
        <v>953</v>
      </c>
      <c r="C271" s="584" t="s">
        <v>896</v>
      </c>
      <c r="D271" s="606" t="s">
        <v>954</v>
      </c>
      <c r="E271" s="600">
        <v>378</v>
      </c>
      <c r="F271" s="586">
        <v>8</v>
      </c>
      <c r="G271" s="285">
        <f t="shared" si="81"/>
        <v>33.744</v>
      </c>
      <c r="H271" s="285">
        <f t="shared" si="81"/>
        <v>35.594999999999999</v>
      </c>
      <c r="I271" s="285">
        <f t="shared" si="81"/>
        <v>37.445</v>
      </c>
      <c r="J271" s="285">
        <f t="shared" si="80"/>
        <v>39.405000000000001</v>
      </c>
      <c r="K271" s="285">
        <f t="shared" si="80"/>
        <v>41.5</v>
      </c>
      <c r="L271" s="285">
        <f t="shared" si="80"/>
        <v>44.360999999999997</v>
      </c>
      <c r="M271" s="285">
        <f t="shared" si="80"/>
        <v>47.221999999999994</v>
      </c>
      <c r="N271" s="9"/>
      <c r="P271" s="409" t="str">
        <f t="shared" si="87"/>
        <v>59472C</v>
      </c>
      <c r="Q271" s="397" t="s">
        <v>826</v>
      </c>
      <c r="R271" s="409" t="str">
        <f t="shared" si="88"/>
        <v>Senior Paralegal</v>
      </c>
      <c r="S271" s="397" t="str">
        <f t="shared" si="86"/>
        <v>35</v>
      </c>
      <c r="T271" s="796">
        <v>33.744</v>
      </c>
      <c r="U271" s="796">
        <v>35.594999999999999</v>
      </c>
      <c r="V271" s="796">
        <v>37.445</v>
      </c>
      <c r="W271" s="796">
        <v>39.405000000000001</v>
      </c>
      <c r="X271" s="796">
        <v>41.5</v>
      </c>
      <c r="Y271" s="796">
        <v>44.360999999999997</v>
      </c>
      <c r="Z271" s="796">
        <v>47.221999999999994</v>
      </c>
      <c r="AA271" s="406" t="str">
        <f t="shared" si="89"/>
        <v>59472C</v>
      </c>
      <c r="AB271" s="406" t="s">
        <v>826</v>
      </c>
      <c r="AC271" s="412" t="str">
        <f t="shared" si="85"/>
        <v>Senior Paralegal</v>
      </c>
      <c r="AD271" s="406" t="str">
        <f t="shared" ref="AD271:AD313" si="90">C271</f>
        <v>35</v>
      </c>
      <c r="AE271" s="398" t="str">
        <f t="shared" si="77"/>
        <v>N</v>
      </c>
      <c r="AF271" s="403">
        <f t="shared" si="79"/>
        <v>33.744</v>
      </c>
      <c r="AG271" s="403">
        <f t="shared" si="79"/>
        <v>35.594999999999999</v>
      </c>
      <c r="AH271" s="403">
        <f t="shared" si="79"/>
        <v>37.445</v>
      </c>
      <c r="AI271" s="403">
        <f t="shared" si="79"/>
        <v>39.405000000000001</v>
      </c>
      <c r="AJ271" s="403">
        <f t="shared" si="79"/>
        <v>41.5</v>
      </c>
      <c r="AK271" s="403">
        <f t="shared" si="79"/>
        <v>44.360999999999997</v>
      </c>
      <c r="AL271" s="403">
        <f t="shared" si="79"/>
        <v>47.222000000000001</v>
      </c>
    </row>
    <row r="272" spans="1:39" ht="15" customHeight="1">
      <c r="A272" s="259" t="s">
        <v>16</v>
      </c>
      <c r="B272" s="259" t="s">
        <v>654</v>
      </c>
      <c r="C272" s="259">
        <v>36</v>
      </c>
      <c r="D272" s="260" t="s">
        <v>704</v>
      </c>
      <c r="E272" s="265">
        <v>443</v>
      </c>
      <c r="F272" s="262">
        <v>9</v>
      </c>
      <c r="G272" s="285">
        <f t="shared" ca="1" si="81"/>
        <v>81812.995867635676</v>
      </c>
      <c r="H272" s="285">
        <f t="shared" ca="1" si="81"/>
        <v>86120.143859055868</v>
      </c>
      <c r="I272" s="285">
        <f t="shared" ca="1" si="81"/>
        <v>90665.591974780691</v>
      </c>
      <c r="J272" s="285">
        <f t="shared" ca="1" si="80"/>
        <v>95401.173168408088</v>
      </c>
      <c r="K272" s="285">
        <f t="shared" ca="1" si="80"/>
        <v>100423.22153274209</v>
      </c>
      <c r="L272" s="285">
        <f t="shared" ca="1" si="80"/>
        <v>106499.87470250913</v>
      </c>
      <c r="M272" s="285">
        <f t="shared" ca="1" si="80"/>
        <v>112576.52787227619</v>
      </c>
      <c r="N272" s="285"/>
      <c r="P272" s="409" t="str">
        <f t="shared" si="87"/>
        <v>52980C</v>
      </c>
      <c r="Q272" s="397" t="s">
        <v>826</v>
      </c>
      <c r="R272" s="409" t="str">
        <f t="shared" si="88"/>
        <v>Senior Plan Examiner I</v>
      </c>
      <c r="S272" s="397">
        <f t="shared" si="86"/>
        <v>36</v>
      </c>
      <c r="T272" s="394" cm="1">
        <f t="array" aca="1" ref="T272" ca="1">IF($Q272="Y",VLOOKUP($P272,INDIRECT($Q$3),T$5,0)*INDIRECT($P$2),VLOOKUP($P272,INDIRECT($Q$3),T$5,0))*$Q$4</f>
        <v>81812.995867635676</v>
      </c>
      <c r="U272" s="394" cm="1">
        <f t="array" aca="1" ref="U272" ca="1">IF($Q272="Y",VLOOKUP($P272,INDIRECT($Q$3),U$5,0)*INDIRECT($P$2),VLOOKUP($P272,INDIRECT($Q$3),U$5,0))*$Q$4</f>
        <v>86120.143859055868</v>
      </c>
      <c r="V272" s="394" cm="1">
        <f t="array" aca="1" ref="V272" ca="1">IF($Q272="Y",VLOOKUP($P272,INDIRECT($Q$3),V$5,0)*INDIRECT($P$2),VLOOKUP($P272,INDIRECT($Q$3),V$5,0))*$Q$4</f>
        <v>90665.591974780691</v>
      </c>
      <c r="W272" s="394" cm="1">
        <f t="array" aca="1" ref="W272" ca="1">IF($Q272="Y",VLOOKUP($P272,INDIRECT($Q$3),W$5,0)*INDIRECT($P$2),VLOOKUP($P272,INDIRECT($Q$3),W$5,0))*$Q$4</f>
        <v>95401.173168408088</v>
      </c>
      <c r="X272" s="394" cm="1">
        <f t="array" aca="1" ref="X272" ca="1">IF($Q272="Y",VLOOKUP($P272,INDIRECT($Q$3),X$5,0)*INDIRECT($P$2),VLOOKUP($P272,INDIRECT($Q$3),X$5,0))*$Q$4</f>
        <v>100423.22153274209</v>
      </c>
      <c r="Y272" s="394" cm="1">
        <f t="array" aca="1" ref="Y272" ca="1">IF($Q272="Y",VLOOKUP($P272,INDIRECT($Q$3),Y$5,0)*INDIRECT($P$2),VLOOKUP($P272,INDIRECT($Q$3),Y$5,0))*$Q$4</f>
        <v>106499.87470250913</v>
      </c>
      <c r="Z272" s="394" cm="1">
        <f t="array" aca="1" ref="Z272" ca="1">IF($Q272="Y",VLOOKUP($P272,INDIRECT($Q$3),Z$5,0)*INDIRECT($P$2),VLOOKUP($P272,INDIRECT($Q$3),Z$5,0))*$Q$4</f>
        <v>112576.52787227619</v>
      </c>
      <c r="AA272" s="406" t="str">
        <f t="shared" si="89"/>
        <v>52980C</v>
      </c>
      <c r="AB272" s="406" t="str">
        <f t="shared" ref="AB272:AB313" si="91">Q272</f>
        <v>Y</v>
      </c>
      <c r="AC272" s="412" t="str">
        <f t="shared" si="85"/>
        <v>Senior Plan Examiner I</v>
      </c>
      <c r="AD272" s="406">
        <f t="shared" si="90"/>
        <v>36</v>
      </c>
      <c r="AE272" s="398" t="str">
        <f t="shared" si="77"/>
        <v>E</v>
      </c>
      <c r="AF272" s="403">
        <f t="shared" ca="1" si="79"/>
        <v>39.333999999999996</v>
      </c>
      <c r="AG272" s="403">
        <f t="shared" ca="1" si="79"/>
        <v>41.403999999999996</v>
      </c>
      <c r="AH272" s="403">
        <f t="shared" ca="1" si="79"/>
        <v>43.589999999999996</v>
      </c>
      <c r="AI272" s="403">
        <f t="shared" ca="1" si="79"/>
        <v>45.866</v>
      </c>
      <c r="AJ272" s="403">
        <f t="shared" ca="1" si="79"/>
        <v>48.280999999999999</v>
      </c>
      <c r="AK272" s="403">
        <f t="shared" ca="1" si="79"/>
        <v>51.201999999999998</v>
      </c>
      <c r="AL272" s="403">
        <f t="shared" ca="1" si="79"/>
        <v>54.123999999999995</v>
      </c>
      <c r="AM272" s="23"/>
    </row>
    <row r="273" spans="1:39" ht="15" customHeight="1">
      <c r="A273" s="259" t="s">
        <v>16</v>
      </c>
      <c r="B273" s="259" t="s">
        <v>220</v>
      </c>
      <c r="C273" s="259">
        <v>45</v>
      </c>
      <c r="D273" s="260" t="s">
        <v>724</v>
      </c>
      <c r="E273" s="265">
        <v>423</v>
      </c>
      <c r="F273" s="262">
        <v>9</v>
      </c>
      <c r="G273" s="285">
        <f t="shared" ca="1" si="81"/>
        <v>79829.933617392904</v>
      </c>
      <c r="H273" s="285">
        <f t="shared" ca="1" si="81"/>
        <v>84050.662331178304</v>
      </c>
      <c r="I273" s="285">
        <f t="shared" ca="1" si="81"/>
        <v>88823.757389338993</v>
      </c>
      <c r="J273" s="285">
        <f t="shared" ca="1" si="80"/>
        <v>93548.114240643088</v>
      </c>
      <c r="K273" s="285">
        <f t="shared" ca="1" si="80"/>
        <v>98558.401905506107</v>
      </c>
      <c r="L273" s="285">
        <f t="shared" ca="1" si="80"/>
        <v>104414.15295542241</v>
      </c>
      <c r="M273" s="285">
        <f t="shared" ca="1" si="80"/>
        <v>110269.90400533867</v>
      </c>
      <c r="N273" s="285"/>
      <c r="P273" s="409" t="str">
        <f t="shared" si="87"/>
        <v>04110C</v>
      </c>
      <c r="Q273" s="397" t="s">
        <v>826</v>
      </c>
      <c r="R273" s="409" t="str">
        <f t="shared" si="88"/>
        <v>Senior Public Health Researcher/Epidemiologist</v>
      </c>
      <c r="S273" s="397">
        <f t="shared" si="86"/>
        <v>45</v>
      </c>
      <c r="T273" s="394" cm="1">
        <f t="array" aca="1" ref="T273" ca="1">IF($Q273="Y",VLOOKUP($P273,INDIRECT($Q$3),T$5,0)*INDIRECT($P$2),VLOOKUP($P273,INDIRECT($Q$3),T$5,0))*$Q$4</f>
        <v>79829.933617392904</v>
      </c>
      <c r="U273" s="394" cm="1">
        <f t="array" aca="1" ref="U273" ca="1">IF($Q273="Y",VLOOKUP($P273,INDIRECT($Q$3),U$5,0)*INDIRECT($P$2),VLOOKUP($P273,INDIRECT($Q$3),U$5,0))*$Q$4</f>
        <v>84050.662331178304</v>
      </c>
      <c r="V273" s="394" cm="1">
        <f t="array" aca="1" ref="V273" ca="1">IF($Q273="Y",VLOOKUP($P273,INDIRECT($Q$3),V$5,0)*INDIRECT($P$2),VLOOKUP($P273,INDIRECT($Q$3),V$5,0))*$Q$4</f>
        <v>88823.757389338993</v>
      </c>
      <c r="W273" s="394" cm="1">
        <f t="array" aca="1" ref="W273" ca="1">IF($Q273="Y",VLOOKUP($P273,INDIRECT($Q$3),W$5,0)*INDIRECT($P$2),VLOOKUP($P273,INDIRECT($Q$3),W$5,0))*$Q$4</f>
        <v>93548.114240643088</v>
      </c>
      <c r="X273" s="394" cm="1">
        <f t="array" aca="1" ref="X273" ca="1">IF($Q273="Y",VLOOKUP($P273,INDIRECT($Q$3),X$5,0)*INDIRECT($P$2),VLOOKUP($P273,INDIRECT($Q$3),X$5,0))*$Q$4</f>
        <v>98558.401905506107</v>
      </c>
      <c r="Y273" s="394" cm="1">
        <f t="array" aca="1" ref="Y273" ca="1">IF($Q273="Y",VLOOKUP($P273,INDIRECT($Q$3),Y$5,0)*INDIRECT($P$2),VLOOKUP($P273,INDIRECT($Q$3),Y$5,0))*$Q$4</f>
        <v>104414.15295542241</v>
      </c>
      <c r="Z273" s="394" cm="1">
        <f t="array" aca="1" ref="Z273" ca="1">IF($Q273="Y",VLOOKUP($P273,INDIRECT($Q$3),Z$5,0)*INDIRECT($P$2),VLOOKUP($P273,INDIRECT($Q$3),Z$5,0))*$Q$4</f>
        <v>110269.90400533867</v>
      </c>
      <c r="AA273" s="406" t="str">
        <f t="shared" si="89"/>
        <v>04110C</v>
      </c>
      <c r="AB273" s="406" t="str">
        <f t="shared" si="91"/>
        <v>Y</v>
      </c>
      <c r="AC273" s="412" t="str">
        <f t="shared" si="85"/>
        <v>Senior Public Health Researcher/Epidemiologist</v>
      </c>
      <c r="AD273" s="406">
        <f t="shared" si="90"/>
        <v>45</v>
      </c>
      <c r="AE273" s="398" t="str">
        <f t="shared" si="77"/>
        <v>E</v>
      </c>
      <c r="AF273" s="403">
        <f t="shared" ref="AF273:AL304" ca="1" si="92">IF($AE273="N",ROUND(T273,3),IF($AE273="E",ROUNDUP(T273/2080,3),"check"))</f>
        <v>38.379999999999995</v>
      </c>
      <c r="AG273" s="403">
        <f t="shared" ca="1" si="92"/>
        <v>40.408999999999999</v>
      </c>
      <c r="AH273" s="403">
        <f t="shared" ca="1" si="92"/>
        <v>42.704000000000001</v>
      </c>
      <c r="AI273" s="403">
        <f t="shared" ca="1" si="92"/>
        <v>44.975999999999999</v>
      </c>
      <c r="AJ273" s="403">
        <f t="shared" ca="1" si="92"/>
        <v>47.384</v>
      </c>
      <c r="AK273" s="403">
        <f t="shared" ca="1" si="92"/>
        <v>50.199999999999996</v>
      </c>
      <c r="AL273" s="403">
        <f t="shared" ca="1" si="92"/>
        <v>53.015000000000001</v>
      </c>
      <c r="AM273" s="23"/>
    </row>
    <row r="274" spans="1:39" ht="15" customHeight="1">
      <c r="A274" s="259" t="s">
        <v>16</v>
      </c>
      <c r="B274" s="259" t="s">
        <v>222</v>
      </c>
      <c r="C274" s="259">
        <v>45</v>
      </c>
      <c r="D274" s="260" t="s">
        <v>223</v>
      </c>
      <c r="E274" s="265">
        <v>425</v>
      </c>
      <c r="F274" s="262">
        <v>9</v>
      </c>
      <c r="G274" s="285">
        <f t="shared" ca="1" si="81"/>
        <v>79829.933617392904</v>
      </c>
      <c r="H274" s="285">
        <f t="shared" ca="1" si="81"/>
        <v>84050.662331178304</v>
      </c>
      <c r="I274" s="285">
        <f t="shared" ca="1" si="81"/>
        <v>88823.757389338993</v>
      </c>
      <c r="J274" s="285">
        <f t="shared" ca="1" si="80"/>
        <v>93548.114240643088</v>
      </c>
      <c r="K274" s="285">
        <f t="shared" ca="1" si="80"/>
        <v>98558.401905506107</v>
      </c>
      <c r="L274" s="285">
        <f t="shared" ca="1" si="80"/>
        <v>104414.15295542241</v>
      </c>
      <c r="M274" s="285">
        <f t="shared" ca="1" si="80"/>
        <v>110269.90400533867</v>
      </c>
      <c r="N274" s="285"/>
      <c r="P274" s="409" t="str">
        <f t="shared" si="87"/>
        <v>04311C</v>
      </c>
      <c r="Q274" s="397" t="s">
        <v>826</v>
      </c>
      <c r="R274" s="409" t="str">
        <f t="shared" si="88"/>
        <v xml:space="preserve">Senior Public Health Specialist </v>
      </c>
      <c r="S274" s="397">
        <f t="shared" si="86"/>
        <v>45</v>
      </c>
      <c r="T274" s="394" cm="1">
        <f t="array" aca="1" ref="T274" ca="1">IF($Q274="Y",VLOOKUP($P274,INDIRECT($Q$3),T$5,0)*INDIRECT($P$2),VLOOKUP($P274,INDIRECT($Q$3),T$5,0))*$Q$4</f>
        <v>79829.933617392904</v>
      </c>
      <c r="U274" s="394" cm="1">
        <f t="array" aca="1" ref="U274" ca="1">IF($Q274="Y",VLOOKUP($P274,INDIRECT($Q$3),U$5,0)*INDIRECT($P$2),VLOOKUP($P274,INDIRECT($Q$3),U$5,0))*$Q$4</f>
        <v>84050.662331178304</v>
      </c>
      <c r="V274" s="394" cm="1">
        <f t="array" aca="1" ref="V274" ca="1">IF($Q274="Y",VLOOKUP($P274,INDIRECT($Q$3),V$5,0)*INDIRECT($P$2),VLOOKUP($P274,INDIRECT($Q$3),V$5,0))*$Q$4</f>
        <v>88823.757389338993</v>
      </c>
      <c r="W274" s="394" cm="1">
        <f t="array" aca="1" ref="W274" ca="1">IF($Q274="Y",VLOOKUP($P274,INDIRECT($Q$3),W$5,0)*INDIRECT($P$2),VLOOKUP($P274,INDIRECT($Q$3),W$5,0))*$Q$4</f>
        <v>93548.114240643088</v>
      </c>
      <c r="X274" s="394" cm="1">
        <f t="array" aca="1" ref="X274" ca="1">IF($Q274="Y",VLOOKUP($P274,INDIRECT($Q$3),X$5,0)*INDIRECT($P$2),VLOOKUP($P274,INDIRECT($Q$3),X$5,0))*$Q$4</f>
        <v>98558.401905506107</v>
      </c>
      <c r="Y274" s="394" cm="1">
        <f t="array" aca="1" ref="Y274" ca="1">IF($Q274="Y",VLOOKUP($P274,INDIRECT($Q$3),Y$5,0)*INDIRECT($P$2),VLOOKUP($P274,INDIRECT($Q$3),Y$5,0))*$Q$4</f>
        <v>104414.15295542241</v>
      </c>
      <c r="Z274" s="394" cm="1">
        <f t="array" aca="1" ref="Z274" ca="1">IF($Q274="Y",VLOOKUP($P274,INDIRECT($Q$3),Z$5,0)*INDIRECT($P$2),VLOOKUP($P274,INDIRECT($Q$3),Z$5,0))*$Q$4</f>
        <v>110269.90400533867</v>
      </c>
      <c r="AA274" s="406" t="str">
        <f t="shared" si="89"/>
        <v>04311C</v>
      </c>
      <c r="AB274" s="406" t="str">
        <f t="shared" si="91"/>
        <v>Y</v>
      </c>
      <c r="AC274" s="412" t="str">
        <f t="shared" si="85"/>
        <v xml:space="preserve">Senior Public Health Specialist </v>
      </c>
      <c r="AD274" s="406">
        <f t="shared" si="90"/>
        <v>45</v>
      </c>
      <c r="AE274" s="398" t="str">
        <f t="shared" si="77"/>
        <v>E</v>
      </c>
      <c r="AF274" s="403">
        <f t="shared" ca="1" si="92"/>
        <v>38.379999999999995</v>
      </c>
      <c r="AG274" s="403">
        <f t="shared" ca="1" si="92"/>
        <v>40.408999999999999</v>
      </c>
      <c r="AH274" s="403">
        <f t="shared" ca="1" si="92"/>
        <v>42.704000000000001</v>
      </c>
      <c r="AI274" s="403">
        <f t="shared" ca="1" si="92"/>
        <v>44.975999999999999</v>
      </c>
      <c r="AJ274" s="403">
        <f t="shared" ca="1" si="92"/>
        <v>47.384</v>
      </c>
      <c r="AK274" s="403">
        <f t="shared" ca="1" si="92"/>
        <v>50.199999999999996</v>
      </c>
      <c r="AL274" s="403">
        <f t="shared" ca="1" si="92"/>
        <v>53.015000000000001</v>
      </c>
      <c r="AM274" s="23"/>
    </row>
    <row r="275" spans="1:39" ht="15" customHeight="1">
      <c r="A275" s="259" t="s">
        <v>689</v>
      </c>
      <c r="B275" s="259" t="s">
        <v>711</v>
      </c>
      <c r="C275" s="259">
        <v>99</v>
      </c>
      <c r="D275" s="260" t="s">
        <v>710</v>
      </c>
      <c r="E275" s="265">
        <v>415</v>
      </c>
      <c r="F275" s="262">
        <v>9</v>
      </c>
      <c r="G275" s="285">
        <f t="shared" ca="1" si="81"/>
        <v>78487.257753554368</v>
      </c>
      <c r="H275" s="285">
        <f t="shared" ca="1" si="81"/>
        <v>82620.631354583718</v>
      </c>
      <c r="I275" s="285">
        <f t="shared" ca="1" si="81"/>
        <v>86982.077019205622</v>
      </c>
      <c r="J275" s="285">
        <f t="shared" ca="1" si="80"/>
        <v>91523.165215873523</v>
      </c>
      <c r="K275" s="285">
        <f t="shared" ca="1" si="80"/>
        <v>96342.311381086198</v>
      </c>
      <c r="L275" s="285">
        <f t="shared" ca="1" si="80"/>
        <v>102172.40182910197</v>
      </c>
      <c r="M275" s="285">
        <f t="shared" ca="1" si="80"/>
        <v>108001.2177600406</v>
      </c>
      <c r="N275" s="285"/>
      <c r="P275" s="409" t="str">
        <f t="shared" si="87"/>
        <v>52999C</v>
      </c>
      <c r="Q275" s="397" t="s">
        <v>826</v>
      </c>
      <c r="R275" s="409" t="str">
        <f t="shared" si="88"/>
        <v>Senior Public Health Specialist - Immunizations</v>
      </c>
      <c r="S275" s="397">
        <f t="shared" si="86"/>
        <v>99</v>
      </c>
      <c r="T275" s="394" cm="1">
        <f t="array" aca="1" ref="T275" ca="1">IF($Q275="Y",VLOOKUP($P275,INDIRECT($Q$3),T$5,0)*INDIRECT($P$2),VLOOKUP($P275,INDIRECT($Q$3),T$5,0))*$Q$4</f>
        <v>78487.257753554368</v>
      </c>
      <c r="U275" s="394" cm="1">
        <f t="array" aca="1" ref="U275" ca="1">IF($Q275="Y",VLOOKUP($P275,INDIRECT($Q$3),U$5,0)*INDIRECT($P$2),VLOOKUP($P275,INDIRECT($Q$3),U$5,0))*$Q$4</f>
        <v>82620.631354583718</v>
      </c>
      <c r="V275" s="394" cm="1">
        <f t="array" aca="1" ref="V275" ca="1">IF($Q275="Y",VLOOKUP($P275,INDIRECT($Q$3),V$5,0)*INDIRECT($P$2),VLOOKUP($P275,INDIRECT($Q$3),V$5,0))*$Q$4</f>
        <v>86982.077019205622</v>
      </c>
      <c r="W275" s="394" cm="1">
        <f t="array" aca="1" ref="W275" ca="1">IF($Q275="Y",VLOOKUP($P275,INDIRECT($Q$3),W$5,0)*INDIRECT($P$2),VLOOKUP($P275,INDIRECT($Q$3),W$5,0))*$Q$4</f>
        <v>91523.165215873523</v>
      </c>
      <c r="X275" s="394" cm="1">
        <f t="array" aca="1" ref="X275" ca="1">IF($Q275="Y",VLOOKUP($P275,INDIRECT($Q$3),X$5,0)*INDIRECT($P$2),VLOOKUP($P275,INDIRECT($Q$3),X$5,0))*$Q$4</f>
        <v>96342.311381086198</v>
      </c>
      <c r="Y275" s="394" cm="1">
        <f t="array" aca="1" ref="Y275" ca="1">IF($Q275="Y",VLOOKUP($P275,INDIRECT($Q$3),Y$5,0)*INDIRECT($P$2),VLOOKUP($P275,INDIRECT($Q$3),Y$5,0))*$Q$4</f>
        <v>102172.40182910197</v>
      </c>
      <c r="Z275" s="394" cm="1">
        <f t="array" aca="1" ref="Z275" ca="1">IF($Q275="Y",VLOOKUP($P275,INDIRECT($Q$3),Z$5,0)*INDIRECT($P$2),VLOOKUP($P275,INDIRECT($Q$3),Z$5,0))*$Q$4</f>
        <v>108001.2177600406</v>
      </c>
      <c r="AA275" s="406" t="str">
        <f t="shared" si="89"/>
        <v>52999C</v>
      </c>
      <c r="AB275" s="406" t="str">
        <f t="shared" si="91"/>
        <v>Y</v>
      </c>
      <c r="AC275" s="412" t="str">
        <f t="shared" si="85"/>
        <v>Senior Public Health Specialist - Immunizations</v>
      </c>
      <c r="AD275" s="406">
        <f t="shared" si="90"/>
        <v>99</v>
      </c>
      <c r="AE275" s="398" t="str">
        <f t="shared" si="77"/>
        <v>E</v>
      </c>
      <c r="AF275" s="403">
        <f t="shared" ca="1" si="92"/>
        <v>37.734999999999999</v>
      </c>
      <c r="AG275" s="403">
        <f t="shared" ca="1" si="92"/>
        <v>39.721999999999994</v>
      </c>
      <c r="AH275" s="403">
        <f t="shared" ca="1" si="92"/>
        <v>41.818999999999996</v>
      </c>
      <c r="AI275" s="403">
        <f t="shared" ca="1" si="92"/>
        <v>44.001999999999995</v>
      </c>
      <c r="AJ275" s="403">
        <f t="shared" ca="1" si="92"/>
        <v>46.318999999999996</v>
      </c>
      <c r="AK275" s="403">
        <f t="shared" ca="1" si="92"/>
        <v>49.122</v>
      </c>
      <c r="AL275" s="403">
        <f t="shared" ca="1" si="92"/>
        <v>51.923999999999999</v>
      </c>
      <c r="AM275" s="23"/>
    </row>
    <row r="276" spans="1:39" ht="15" customHeight="1">
      <c r="A276" s="259" t="s">
        <v>16</v>
      </c>
      <c r="B276" s="259" t="s">
        <v>932</v>
      </c>
      <c r="C276" s="259" t="s">
        <v>166</v>
      </c>
      <c r="D276" s="260" t="s">
        <v>933</v>
      </c>
      <c r="E276" s="265">
        <v>425</v>
      </c>
      <c r="F276" s="262">
        <v>9</v>
      </c>
      <c r="G276" s="285">
        <f t="shared" ca="1" si="81"/>
        <v>79829.933617392904</v>
      </c>
      <c r="H276" s="285">
        <f t="shared" ca="1" si="81"/>
        <v>84050.662331178304</v>
      </c>
      <c r="I276" s="285">
        <f t="shared" ca="1" si="81"/>
        <v>88823.757389338993</v>
      </c>
      <c r="J276" s="285">
        <f t="shared" ca="1" si="80"/>
        <v>93548.114240643088</v>
      </c>
      <c r="K276" s="285">
        <f t="shared" ca="1" si="80"/>
        <v>98558.401905506107</v>
      </c>
      <c r="L276" s="285">
        <f t="shared" ca="1" si="80"/>
        <v>104414.15295542241</v>
      </c>
      <c r="M276" s="285">
        <f t="shared" ca="1" si="80"/>
        <v>110269.90400533867</v>
      </c>
      <c r="N276" s="285"/>
      <c r="P276" s="409" t="str">
        <f t="shared" si="87"/>
        <v>59465C</v>
      </c>
      <c r="Q276" s="397" t="s">
        <v>826</v>
      </c>
      <c r="R276" s="409" t="str">
        <f t="shared" si="88"/>
        <v>Senior Public Health Specialist - Neighborhood Safety</v>
      </c>
      <c r="S276" s="397" t="str">
        <f t="shared" si="86"/>
        <v>45</v>
      </c>
      <c r="T276" s="394" cm="1">
        <f t="array" aca="1" ref="T276" ca="1">IF($Q276="Y",VLOOKUP($P276,INDIRECT($Q$3),T$5,0)*INDIRECT($P$2),VLOOKUP($P276,INDIRECT($Q$3),T$5,0))*$Q$4</f>
        <v>79829.933617392904</v>
      </c>
      <c r="U276" s="394" cm="1">
        <f t="array" aca="1" ref="U276" ca="1">IF($Q276="Y",VLOOKUP($P276,INDIRECT($Q$3),U$5,0)*INDIRECT($P$2),VLOOKUP($P276,INDIRECT($Q$3),U$5,0))*$Q$4</f>
        <v>84050.662331178304</v>
      </c>
      <c r="V276" s="394" cm="1">
        <f t="array" aca="1" ref="V276" ca="1">IF($Q276="Y",VLOOKUP($P276,INDIRECT($Q$3),V$5,0)*INDIRECT($P$2),VLOOKUP($P276,INDIRECT($Q$3),V$5,0))*$Q$4</f>
        <v>88823.757389338993</v>
      </c>
      <c r="W276" s="394" cm="1">
        <f t="array" aca="1" ref="W276" ca="1">IF($Q276="Y",VLOOKUP($P276,INDIRECT($Q$3),W$5,0)*INDIRECT($P$2),VLOOKUP($P276,INDIRECT($Q$3),W$5,0))*$Q$4</f>
        <v>93548.114240643088</v>
      </c>
      <c r="X276" s="394" cm="1">
        <f t="array" aca="1" ref="X276" ca="1">IF($Q276="Y",VLOOKUP($P276,INDIRECT($Q$3),X$5,0)*INDIRECT($P$2),VLOOKUP($P276,INDIRECT($Q$3),X$5,0))*$Q$4</f>
        <v>98558.401905506107</v>
      </c>
      <c r="Y276" s="394" cm="1">
        <f t="array" aca="1" ref="Y276" ca="1">IF($Q276="Y",VLOOKUP($P276,INDIRECT($Q$3),Y$5,0)*INDIRECT($P$2),VLOOKUP($P276,INDIRECT($Q$3),Y$5,0))*$Q$4</f>
        <v>104414.15295542241</v>
      </c>
      <c r="Z276" s="394" cm="1">
        <f t="array" aca="1" ref="Z276" ca="1">IF($Q276="Y",VLOOKUP($P276,INDIRECT($Q$3),Z$5,0)*INDIRECT($P$2),VLOOKUP($P276,INDIRECT($Q$3),Z$5,0))*$Q$4</f>
        <v>110269.90400533867</v>
      </c>
      <c r="AA276" s="406" t="str">
        <f t="shared" si="89"/>
        <v>59465C</v>
      </c>
      <c r="AB276" s="406" t="str">
        <f t="shared" si="91"/>
        <v>Y</v>
      </c>
      <c r="AC276" s="412" t="str">
        <f t="shared" si="85"/>
        <v>Senior Public Health Specialist - Neighborhood Safety</v>
      </c>
      <c r="AD276" s="406" t="str">
        <f t="shared" si="90"/>
        <v>45</v>
      </c>
      <c r="AE276" s="398" t="str">
        <f t="shared" si="77"/>
        <v>E</v>
      </c>
      <c r="AF276" s="403">
        <f t="shared" ca="1" si="92"/>
        <v>38.379999999999995</v>
      </c>
      <c r="AG276" s="403">
        <f t="shared" ca="1" si="92"/>
        <v>40.408999999999999</v>
      </c>
      <c r="AH276" s="403">
        <f t="shared" ca="1" si="92"/>
        <v>42.704000000000001</v>
      </c>
      <c r="AI276" s="403">
        <f t="shared" ca="1" si="92"/>
        <v>44.975999999999999</v>
      </c>
      <c r="AJ276" s="403">
        <f t="shared" ca="1" si="92"/>
        <v>47.384</v>
      </c>
      <c r="AK276" s="403">
        <f t="shared" ca="1" si="92"/>
        <v>50.199999999999996</v>
      </c>
      <c r="AL276" s="403">
        <f t="shared" ca="1" si="92"/>
        <v>53.015000000000001</v>
      </c>
      <c r="AM276" s="23"/>
    </row>
    <row r="277" spans="1:39" ht="15" customHeight="1">
      <c r="A277" s="259" t="s">
        <v>16</v>
      </c>
      <c r="B277" s="259" t="s">
        <v>224</v>
      </c>
      <c r="C277" s="259">
        <v>45</v>
      </c>
      <c r="D277" s="260" t="s">
        <v>225</v>
      </c>
      <c r="E277" s="265">
        <v>425</v>
      </c>
      <c r="F277" s="262">
        <v>9</v>
      </c>
      <c r="G277" s="285">
        <f t="shared" ca="1" si="81"/>
        <v>79829.933617392904</v>
      </c>
      <c r="H277" s="285">
        <f t="shared" ca="1" si="81"/>
        <v>84050.662331178304</v>
      </c>
      <c r="I277" s="285">
        <f t="shared" ca="1" si="81"/>
        <v>88823.757389338993</v>
      </c>
      <c r="J277" s="285">
        <f t="shared" ca="1" si="80"/>
        <v>93548.114240643088</v>
      </c>
      <c r="K277" s="285">
        <f t="shared" ca="1" si="80"/>
        <v>98558.401905506107</v>
      </c>
      <c r="L277" s="285">
        <f t="shared" ca="1" si="80"/>
        <v>104414.15295542241</v>
      </c>
      <c r="M277" s="285">
        <f t="shared" ca="1" si="80"/>
        <v>110269.90400533867</v>
      </c>
      <c r="N277" s="285"/>
      <c r="P277" s="409" t="str">
        <f t="shared" si="87"/>
        <v>04313C</v>
      </c>
      <c r="Q277" s="397" t="s">
        <v>826</v>
      </c>
      <c r="R277" s="409" t="str">
        <f t="shared" si="88"/>
        <v>Senior Public Health Specialist (Youth Development)</v>
      </c>
      <c r="S277" s="397">
        <f t="shared" si="86"/>
        <v>45</v>
      </c>
      <c r="T277" s="394" cm="1">
        <f t="array" aca="1" ref="T277" ca="1">IF($Q277="Y",VLOOKUP($P277,INDIRECT($Q$3),T$5,0)*INDIRECT($P$2),VLOOKUP($P277,INDIRECT($Q$3),T$5,0))*$Q$4</f>
        <v>79829.933617392904</v>
      </c>
      <c r="U277" s="394" cm="1">
        <f t="array" aca="1" ref="U277" ca="1">IF($Q277="Y",VLOOKUP($P277,INDIRECT($Q$3),U$5,0)*INDIRECT($P$2),VLOOKUP($P277,INDIRECT($Q$3),U$5,0))*$Q$4</f>
        <v>84050.662331178304</v>
      </c>
      <c r="V277" s="394" cm="1">
        <f t="array" aca="1" ref="V277" ca="1">IF($Q277="Y",VLOOKUP($P277,INDIRECT($Q$3),V$5,0)*INDIRECT($P$2),VLOOKUP($P277,INDIRECT($Q$3),V$5,0))*$Q$4</f>
        <v>88823.757389338993</v>
      </c>
      <c r="W277" s="394" cm="1">
        <f t="array" aca="1" ref="W277" ca="1">IF($Q277="Y",VLOOKUP($P277,INDIRECT($Q$3),W$5,0)*INDIRECT($P$2),VLOOKUP($P277,INDIRECT($Q$3),W$5,0))*$Q$4</f>
        <v>93548.114240643088</v>
      </c>
      <c r="X277" s="394" cm="1">
        <f t="array" aca="1" ref="X277" ca="1">IF($Q277="Y",VLOOKUP($P277,INDIRECT($Q$3),X$5,0)*INDIRECT($P$2),VLOOKUP($P277,INDIRECT($Q$3),X$5,0))*$Q$4</f>
        <v>98558.401905506107</v>
      </c>
      <c r="Y277" s="394" cm="1">
        <f t="array" aca="1" ref="Y277" ca="1">IF($Q277="Y",VLOOKUP($P277,INDIRECT($Q$3),Y$5,0)*INDIRECT($P$2),VLOOKUP($P277,INDIRECT($Q$3),Y$5,0))*$Q$4</f>
        <v>104414.15295542241</v>
      </c>
      <c r="Z277" s="394" cm="1">
        <f t="array" aca="1" ref="Z277" ca="1">IF($Q277="Y",VLOOKUP($P277,INDIRECT($Q$3),Z$5,0)*INDIRECT($P$2),VLOOKUP($P277,INDIRECT($Q$3),Z$5,0))*$Q$4</f>
        <v>110269.90400533867</v>
      </c>
      <c r="AA277" s="406" t="str">
        <f t="shared" si="89"/>
        <v>04313C</v>
      </c>
      <c r="AB277" s="406" t="str">
        <f t="shared" si="91"/>
        <v>Y</v>
      </c>
      <c r="AC277" s="412" t="str">
        <f t="shared" si="85"/>
        <v>Senior Public Health Specialist (Youth Development)</v>
      </c>
      <c r="AD277" s="406">
        <f t="shared" si="90"/>
        <v>45</v>
      </c>
      <c r="AE277" s="398" t="str">
        <f t="shared" si="77"/>
        <v>E</v>
      </c>
      <c r="AF277" s="403">
        <f t="shared" ca="1" si="92"/>
        <v>38.379999999999995</v>
      </c>
      <c r="AG277" s="403">
        <f t="shared" ca="1" si="92"/>
        <v>40.408999999999999</v>
      </c>
      <c r="AH277" s="403">
        <f t="shared" ca="1" si="92"/>
        <v>42.704000000000001</v>
      </c>
      <c r="AI277" s="403">
        <f t="shared" ca="1" si="92"/>
        <v>44.975999999999999</v>
      </c>
      <c r="AJ277" s="403">
        <f t="shared" ca="1" si="92"/>
        <v>47.384</v>
      </c>
      <c r="AK277" s="403">
        <f t="shared" ca="1" si="92"/>
        <v>50.199999999999996</v>
      </c>
      <c r="AL277" s="403">
        <f t="shared" ca="1" si="92"/>
        <v>53.015000000000001</v>
      </c>
      <c r="AM277" s="23"/>
    </row>
    <row r="278" spans="1:39" ht="15" customHeight="1">
      <c r="A278" s="259" t="s">
        <v>16</v>
      </c>
      <c r="B278" s="259" t="s">
        <v>556</v>
      </c>
      <c r="C278" s="259">
        <v>45</v>
      </c>
      <c r="D278" s="260" t="s">
        <v>1013</v>
      </c>
      <c r="E278" s="265">
        <v>433</v>
      </c>
      <c r="F278" s="262">
        <v>9</v>
      </c>
      <c r="G278" s="285">
        <f t="shared" ca="1" si="81"/>
        <v>79829.933617392904</v>
      </c>
      <c r="H278" s="285">
        <f t="shared" ca="1" si="81"/>
        <v>84050.662331178304</v>
      </c>
      <c r="I278" s="285">
        <f t="shared" ca="1" si="81"/>
        <v>88823.757389338993</v>
      </c>
      <c r="J278" s="285">
        <f t="shared" ca="1" si="80"/>
        <v>93548.114240643088</v>
      </c>
      <c r="K278" s="285">
        <f t="shared" ca="1" si="80"/>
        <v>98558.401905506107</v>
      </c>
      <c r="L278" s="285">
        <f t="shared" ca="1" si="80"/>
        <v>104414.15295542241</v>
      </c>
      <c r="M278" s="285">
        <f t="shared" ca="1" si="80"/>
        <v>110269.90400533867</v>
      </c>
      <c r="N278" s="285"/>
      <c r="P278" s="409" t="str">
        <f t="shared" si="87"/>
        <v>59212C</v>
      </c>
      <c r="Q278" s="397" t="s">
        <v>826</v>
      </c>
      <c r="R278" s="409" t="str">
        <f t="shared" si="88"/>
        <v>Senior Public Health Specialist Emergency Preparedness &amp; Response</v>
      </c>
      <c r="S278" s="397">
        <f t="shared" si="86"/>
        <v>45</v>
      </c>
      <c r="T278" s="394" cm="1">
        <f t="array" aca="1" ref="T278" ca="1">IF($Q278="Y",VLOOKUP($P278,INDIRECT($Q$3),T$5,0)*INDIRECT($P$2),VLOOKUP($P278,INDIRECT($Q$3),T$5,0))*$Q$4</f>
        <v>79829.933617392904</v>
      </c>
      <c r="U278" s="394" cm="1">
        <f t="array" aca="1" ref="U278" ca="1">IF($Q278="Y",VLOOKUP($P278,INDIRECT($Q$3),U$5,0)*INDIRECT($P$2),VLOOKUP($P278,INDIRECT($Q$3),U$5,0))*$Q$4</f>
        <v>84050.662331178304</v>
      </c>
      <c r="V278" s="394" cm="1">
        <f t="array" aca="1" ref="V278" ca="1">IF($Q278="Y",VLOOKUP($P278,INDIRECT($Q$3),V$5,0)*INDIRECT($P$2),VLOOKUP($P278,INDIRECT($Q$3),V$5,0))*$Q$4</f>
        <v>88823.757389338993</v>
      </c>
      <c r="W278" s="394" cm="1">
        <f t="array" aca="1" ref="W278" ca="1">IF($Q278="Y",VLOOKUP($P278,INDIRECT($Q$3),W$5,0)*INDIRECT($P$2),VLOOKUP($P278,INDIRECT($Q$3),W$5,0))*$Q$4</f>
        <v>93548.114240643088</v>
      </c>
      <c r="X278" s="394" cm="1">
        <f t="array" aca="1" ref="X278" ca="1">IF($Q278="Y",VLOOKUP($P278,INDIRECT($Q$3),X$5,0)*INDIRECT($P$2),VLOOKUP($P278,INDIRECT($Q$3),X$5,0))*$Q$4</f>
        <v>98558.401905506107</v>
      </c>
      <c r="Y278" s="394" cm="1">
        <f t="array" aca="1" ref="Y278" ca="1">IF($Q278="Y",VLOOKUP($P278,INDIRECT($Q$3),Y$5,0)*INDIRECT($P$2),VLOOKUP($P278,INDIRECT($Q$3),Y$5,0))*$Q$4</f>
        <v>104414.15295542241</v>
      </c>
      <c r="Z278" s="394" cm="1">
        <f t="array" aca="1" ref="Z278" ca="1">IF($Q278="Y",VLOOKUP($P278,INDIRECT($Q$3),Z$5,0)*INDIRECT($P$2),VLOOKUP($P278,INDIRECT($Q$3),Z$5,0))*$Q$4</f>
        <v>110269.90400533867</v>
      </c>
      <c r="AA278" s="406" t="str">
        <f t="shared" si="89"/>
        <v>59212C</v>
      </c>
      <c r="AB278" s="406" t="str">
        <f t="shared" si="91"/>
        <v>Y</v>
      </c>
      <c r="AC278" s="412" t="str">
        <f t="shared" si="85"/>
        <v>Senior Public Health Specialist Emergency Preparedness &amp; Response</v>
      </c>
      <c r="AD278" s="406">
        <f t="shared" si="90"/>
        <v>45</v>
      </c>
      <c r="AE278" s="398" t="str">
        <f t="shared" si="77"/>
        <v>E</v>
      </c>
      <c r="AF278" s="403">
        <f t="shared" ca="1" si="92"/>
        <v>38.379999999999995</v>
      </c>
      <c r="AG278" s="403">
        <f t="shared" ca="1" si="92"/>
        <v>40.408999999999999</v>
      </c>
      <c r="AH278" s="403">
        <f t="shared" ca="1" si="92"/>
        <v>42.704000000000001</v>
      </c>
      <c r="AI278" s="403">
        <f t="shared" ca="1" si="92"/>
        <v>44.975999999999999</v>
      </c>
      <c r="AJ278" s="403">
        <f t="shared" ca="1" si="92"/>
        <v>47.384</v>
      </c>
      <c r="AK278" s="403">
        <f t="shared" ca="1" si="92"/>
        <v>50.199999999999996</v>
      </c>
      <c r="AL278" s="403">
        <f t="shared" ca="1" si="92"/>
        <v>53.015000000000001</v>
      </c>
      <c r="AM278" s="23"/>
    </row>
    <row r="279" spans="1:39" ht="15" customHeight="1">
      <c r="A279" s="259" t="s">
        <v>91</v>
      </c>
      <c r="B279" s="262" t="s">
        <v>331</v>
      </c>
      <c r="C279" s="259">
        <v>90</v>
      </c>
      <c r="D279" s="260" t="s">
        <v>332</v>
      </c>
      <c r="E279" s="265">
        <v>365</v>
      </c>
      <c r="F279" s="262">
        <v>8</v>
      </c>
      <c r="G279" s="285">
        <f t="shared" ca="1" si="81"/>
        <v>33.079495781932678</v>
      </c>
      <c r="H279" s="285">
        <f t="shared" ca="1" si="81"/>
        <v>34.893119440925126</v>
      </c>
      <c r="I279" s="285">
        <f t="shared" ca="1" si="81"/>
        <v>36.705180977902913</v>
      </c>
      <c r="J279" s="285">
        <f t="shared" ca="1" si="80"/>
        <v>38.62815317791987</v>
      </c>
      <c r="K279" s="285">
        <f t="shared" ca="1" si="80"/>
        <v>40.682343627166233</v>
      </c>
      <c r="L279" s="285">
        <f t="shared" ca="1" si="80"/>
        <v>43.231913272420826</v>
      </c>
      <c r="M279" s="285">
        <f t="shared" ca="1" si="80"/>
        <v>45.781482917675376</v>
      </c>
      <c r="N279" s="285"/>
      <c r="P279" s="409" t="str">
        <f t="shared" si="87"/>
        <v>01890C</v>
      </c>
      <c r="Q279" s="397" t="s">
        <v>826</v>
      </c>
      <c r="R279" s="409" t="str">
        <f t="shared" si="88"/>
        <v>Senior Resource Coordinator</v>
      </c>
      <c r="S279" s="397">
        <f t="shared" si="86"/>
        <v>90</v>
      </c>
      <c r="T279" s="394" cm="1">
        <f t="array" aca="1" ref="T279" ca="1">IF($Q279="Y",VLOOKUP($P279,INDIRECT($Q$3),T$5,0)*INDIRECT($P$2),VLOOKUP($P279,INDIRECT($Q$3),T$5,0))*$Q$4</f>
        <v>33.079495781932678</v>
      </c>
      <c r="U279" s="394" cm="1">
        <f t="array" aca="1" ref="U279" ca="1">IF($Q279="Y",VLOOKUP($P279,INDIRECT($Q$3),U$5,0)*INDIRECT($P$2),VLOOKUP($P279,INDIRECT($Q$3),U$5,0))*$Q$4</f>
        <v>34.893119440925126</v>
      </c>
      <c r="V279" s="394" cm="1">
        <f t="array" aca="1" ref="V279" ca="1">IF($Q279="Y",VLOOKUP($P279,INDIRECT($Q$3),V$5,0)*INDIRECT($P$2),VLOOKUP($P279,INDIRECT($Q$3),V$5,0))*$Q$4</f>
        <v>36.705180977902913</v>
      </c>
      <c r="W279" s="394" cm="1">
        <f t="array" aca="1" ref="W279" ca="1">IF($Q279="Y",VLOOKUP($P279,INDIRECT($Q$3),W$5,0)*INDIRECT($P$2),VLOOKUP($P279,INDIRECT($Q$3),W$5,0))*$Q$4</f>
        <v>38.62815317791987</v>
      </c>
      <c r="X279" s="394" cm="1">
        <f t="array" aca="1" ref="X279" ca="1">IF($Q279="Y",VLOOKUP($P279,INDIRECT($Q$3),X$5,0)*INDIRECT($P$2),VLOOKUP($P279,INDIRECT($Q$3),X$5,0))*$Q$4</f>
        <v>40.682343627166233</v>
      </c>
      <c r="Y279" s="394" cm="1">
        <f t="array" aca="1" ref="Y279" ca="1">IF($Q279="Y",VLOOKUP($P279,INDIRECT($Q$3),Y$5,0)*INDIRECT($P$2),VLOOKUP($P279,INDIRECT($Q$3),Y$5,0))*$Q$4</f>
        <v>43.231913272420826</v>
      </c>
      <c r="Z279" s="394" cm="1">
        <f t="array" aca="1" ref="Z279" ca="1">IF($Q279="Y",VLOOKUP($P279,INDIRECT($Q$3),Z$5,0)*INDIRECT($P$2),VLOOKUP($P279,INDIRECT($Q$3),Z$5,0))*$Q$4</f>
        <v>45.781482917675376</v>
      </c>
      <c r="AA279" s="406" t="str">
        <f t="shared" si="89"/>
        <v>01890C</v>
      </c>
      <c r="AB279" s="406" t="str">
        <f t="shared" si="91"/>
        <v>Y</v>
      </c>
      <c r="AC279" s="412" t="str">
        <f t="shared" si="85"/>
        <v>Senior Resource Coordinator</v>
      </c>
      <c r="AD279" s="406">
        <f t="shared" si="90"/>
        <v>90</v>
      </c>
      <c r="AE279" s="398" t="str">
        <f t="shared" si="77"/>
        <v>N</v>
      </c>
      <c r="AF279" s="403">
        <f t="shared" ca="1" si="92"/>
        <v>33.079000000000001</v>
      </c>
      <c r="AG279" s="403">
        <f t="shared" ca="1" si="92"/>
        <v>34.893000000000001</v>
      </c>
      <c r="AH279" s="403">
        <f t="shared" ca="1" si="92"/>
        <v>36.704999999999998</v>
      </c>
      <c r="AI279" s="403">
        <f t="shared" ca="1" si="92"/>
        <v>38.628</v>
      </c>
      <c r="AJ279" s="403">
        <f t="shared" ca="1" si="92"/>
        <v>40.682000000000002</v>
      </c>
      <c r="AK279" s="403">
        <f t="shared" ca="1" si="92"/>
        <v>43.231999999999999</v>
      </c>
      <c r="AL279" s="403">
        <f t="shared" ca="1" si="92"/>
        <v>45.780999999999999</v>
      </c>
      <c r="AM279" s="23"/>
    </row>
    <row r="280" spans="1:39" ht="15" customHeight="1">
      <c r="A280" s="259" t="s">
        <v>16</v>
      </c>
      <c r="B280" s="349" t="s">
        <v>536</v>
      </c>
      <c r="C280" s="259">
        <v>45</v>
      </c>
      <c r="D280" s="260" t="s">
        <v>530</v>
      </c>
      <c r="E280" s="265">
        <v>438</v>
      </c>
      <c r="F280" s="262">
        <v>9</v>
      </c>
      <c r="G280" s="285">
        <f t="shared" ca="1" si="81"/>
        <v>79829.933617392904</v>
      </c>
      <c r="H280" s="285">
        <f t="shared" ca="1" si="81"/>
        <v>84050.662331178304</v>
      </c>
      <c r="I280" s="285">
        <f t="shared" ca="1" si="81"/>
        <v>88823.757389338993</v>
      </c>
      <c r="J280" s="285">
        <f t="shared" ca="1" si="80"/>
        <v>93548.114240643088</v>
      </c>
      <c r="K280" s="285">
        <f t="shared" ca="1" si="80"/>
        <v>98558.401905506107</v>
      </c>
      <c r="L280" s="285">
        <f t="shared" ca="1" si="80"/>
        <v>104414.15295542241</v>
      </c>
      <c r="M280" s="285">
        <f t="shared" ca="1" si="80"/>
        <v>110269.90400533867</v>
      </c>
      <c r="N280" s="285"/>
      <c r="P280" s="409" t="str">
        <f t="shared" si="87"/>
        <v>52913C</v>
      </c>
      <c r="Q280" s="397" t="s">
        <v>826</v>
      </c>
      <c r="R280" s="409" t="str">
        <f t="shared" si="88"/>
        <v>Senior Security Coordinator</v>
      </c>
      <c r="S280" s="397">
        <f t="shared" si="86"/>
        <v>45</v>
      </c>
      <c r="T280" s="394" cm="1">
        <f t="array" aca="1" ref="T280" ca="1">IF($Q280="Y",VLOOKUP($P280,INDIRECT($Q$3),T$5,0)*INDIRECT($P$2),VLOOKUP($P280,INDIRECT($Q$3),T$5,0))*$Q$4</f>
        <v>79829.933617392904</v>
      </c>
      <c r="U280" s="394" cm="1">
        <f t="array" aca="1" ref="U280" ca="1">IF($Q280="Y",VLOOKUP($P280,INDIRECT($Q$3),U$5,0)*INDIRECT($P$2),VLOOKUP($P280,INDIRECT($Q$3),U$5,0))*$Q$4</f>
        <v>84050.662331178304</v>
      </c>
      <c r="V280" s="394" cm="1">
        <f t="array" aca="1" ref="V280" ca="1">IF($Q280="Y",VLOOKUP($P280,INDIRECT($Q$3),V$5,0)*INDIRECT($P$2),VLOOKUP($P280,INDIRECT($Q$3),V$5,0))*$Q$4</f>
        <v>88823.757389338993</v>
      </c>
      <c r="W280" s="394" cm="1">
        <f t="array" aca="1" ref="W280" ca="1">IF($Q280="Y",VLOOKUP($P280,INDIRECT($Q$3),W$5,0)*INDIRECT($P$2),VLOOKUP($P280,INDIRECT($Q$3),W$5,0))*$Q$4</f>
        <v>93548.114240643088</v>
      </c>
      <c r="X280" s="394" cm="1">
        <f t="array" aca="1" ref="X280" ca="1">IF($Q280="Y",VLOOKUP($P280,INDIRECT($Q$3),X$5,0)*INDIRECT($P$2),VLOOKUP($P280,INDIRECT($Q$3),X$5,0))*$Q$4</f>
        <v>98558.401905506107</v>
      </c>
      <c r="Y280" s="394" cm="1">
        <f t="array" aca="1" ref="Y280" ca="1">IF($Q280="Y",VLOOKUP($P280,INDIRECT($Q$3),Y$5,0)*INDIRECT($P$2),VLOOKUP($P280,INDIRECT($Q$3),Y$5,0))*$Q$4</f>
        <v>104414.15295542241</v>
      </c>
      <c r="Z280" s="394" cm="1">
        <f t="array" aca="1" ref="Z280" ca="1">IF($Q280="Y",VLOOKUP($P280,INDIRECT($Q$3),Z$5,0)*INDIRECT($P$2),VLOOKUP($P280,INDIRECT($Q$3),Z$5,0))*$Q$4</f>
        <v>110269.90400533867</v>
      </c>
      <c r="AA280" s="406" t="str">
        <f t="shared" si="89"/>
        <v>52913C</v>
      </c>
      <c r="AB280" s="406" t="str">
        <f t="shared" si="91"/>
        <v>Y</v>
      </c>
      <c r="AC280" s="412" t="str">
        <f t="shared" si="85"/>
        <v>Senior Security Coordinator</v>
      </c>
      <c r="AD280" s="406">
        <f t="shared" si="90"/>
        <v>45</v>
      </c>
      <c r="AE280" s="398" t="str">
        <f t="shared" si="77"/>
        <v>E</v>
      </c>
      <c r="AF280" s="403">
        <f t="shared" ca="1" si="92"/>
        <v>38.379999999999995</v>
      </c>
      <c r="AG280" s="403">
        <f t="shared" ca="1" si="92"/>
        <v>40.408999999999999</v>
      </c>
      <c r="AH280" s="403">
        <f t="shared" ca="1" si="92"/>
        <v>42.704000000000001</v>
      </c>
      <c r="AI280" s="403">
        <f t="shared" ca="1" si="92"/>
        <v>44.975999999999999</v>
      </c>
      <c r="AJ280" s="403">
        <f t="shared" ca="1" si="92"/>
        <v>47.384</v>
      </c>
      <c r="AK280" s="403">
        <f t="shared" ca="1" si="92"/>
        <v>50.199999999999996</v>
      </c>
      <c r="AL280" s="403">
        <f t="shared" ca="1" si="92"/>
        <v>53.015000000000001</v>
      </c>
      <c r="AM280" s="23"/>
    </row>
    <row r="281" spans="1:39" ht="15" customHeight="1">
      <c r="A281" s="259" t="s">
        <v>16</v>
      </c>
      <c r="B281" s="259" t="s">
        <v>226</v>
      </c>
      <c r="C281" s="259">
        <v>65</v>
      </c>
      <c r="D281" s="260" t="s">
        <v>227</v>
      </c>
      <c r="E281" s="265">
        <v>508</v>
      </c>
      <c r="F281" s="262">
        <v>11</v>
      </c>
      <c r="G281" s="285">
        <f t="shared" ca="1" si="81"/>
        <v>91744.800586947196</v>
      </c>
      <c r="H281" s="285">
        <f t="shared" ca="1" si="81"/>
        <v>96566.633851964565</v>
      </c>
      <c r="I281" s="285">
        <f t="shared" ca="1" si="81"/>
        <v>101619.16129610337</v>
      </c>
      <c r="J281" s="285">
        <f t="shared" ca="1" si="80"/>
        <v>106993.36090549603</v>
      </c>
      <c r="K281" s="285">
        <f t="shared" ca="1" si="80"/>
        <v>112604.75312159095</v>
      </c>
      <c r="L281" s="285">
        <f t="shared" ca="1" si="80"/>
        <v>119437.30853676792</v>
      </c>
      <c r="M281" s="285">
        <f t="shared" ca="1" si="80"/>
        <v>126269.86395194475</v>
      </c>
      <c r="N281" s="285"/>
      <c r="P281" s="409" t="str">
        <f t="shared" si="87"/>
        <v>09189C</v>
      </c>
      <c r="Q281" s="397" t="s">
        <v>826</v>
      </c>
      <c r="R281" s="409" t="str">
        <f t="shared" si="88"/>
        <v xml:space="preserve">Senior Telecom Analyst </v>
      </c>
      <c r="S281" s="397">
        <f t="shared" si="86"/>
        <v>65</v>
      </c>
      <c r="T281" s="394" cm="1">
        <f t="array" aca="1" ref="T281" ca="1">IF($Q281="Y",VLOOKUP($P281,INDIRECT($Q$3),T$5,0)*INDIRECT($P$2),VLOOKUP($P281,INDIRECT($Q$3),T$5,0))*$Q$4</f>
        <v>91744.800586947196</v>
      </c>
      <c r="U281" s="394" cm="1">
        <f t="array" aca="1" ref="U281" ca="1">IF($Q281="Y",VLOOKUP($P281,INDIRECT($Q$3),U$5,0)*INDIRECT($P$2),VLOOKUP($P281,INDIRECT($Q$3),U$5,0))*$Q$4</f>
        <v>96566.633851964565</v>
      </c>
      <c r="V281" s="394" cm="1">
        <f t="array" aca="1" ref="V281" ca="1">IF($Q281="Y",VLOOKUP($P281,INDIRECT($Q$3),V$5,0)*INDIRECT($P$2),VLOOKUP($P281,INDIRECT($Q$3),V$5,0))*$Q$4</f>
        <v>101619.16129610337</v>
      </c>
      <c r="W281" s="394" cm="1">
        <f t="array" aca="1" ref="W281" ca="1">IF($Q281="Y",VLOOKUP($P281,INDIRECT($Q$3),W$5,0)*INDIRECT($P$2),VLOOKUP($P281,INDIRECT($Q$3),W$5,0))*$Q$4</f>
        <v>106993.36090549603</v>
      </c>
      <c r="X281" s="394" cm="1">
        <f t="array" aca="1" ref="X281" ca="1">IF($Q281="Y",VLOOKUP($P281,INDIRECT($Q$3),X$5,0)*INDIRECT($P$2),VLOOKUP($P281,INDIRECT($Q$3),X$5,0))*$Q$4</f>
        <v>112604.75312159095</v>
      </c>
      <c r="Y281" s="394" cm="1">
        <f t="array" aca="1" ref="Y281" ca="1">IF($Q281="Y",VLOOKUP($P281,INDIRECT($Q$3),Y$5,0)*INDIRECT($P$2),VLOOKUP($P281,INDIRECT($Q$3),Y$5,0))*$Q$4</f>
        <v>119437.30853676792</v>
      </c>
      <c r="Z281" s="394" cm="1">
        <f t="array" aca="1" ref="Z281" ca="1">IF($Q281="Y",VLOOKUP($P281,INDIRECT($Q$3),Z$5,0)*INDIRECT($P$2),VLOOKUP($P281,INDIRECT($Q$3),Z$5,0))*$Q$4</f>
        <v>126269.86395194475</v>
      </c>
      <c r="AA281" s="406" t="str">
        <f t="shared" si="89"/>
        <v>09189C</v>
      </c>
      <c r="AB281" s="406" t="str">
        <f t="shared" si="91"/>
        <v>Y</v>
      </c>
      <c r="AC281" s="412" t="str">
        <f t="shared" si="85"/>
        <v xml:space="preserve">Senior Telecom Analyst </v>
      </c>
      <c r="AD281" s="406">
        <f t="shared" si="90"/>
        <v>65</v>
      </c>
      <c r="AE281" s="398" t="str">
        <f t="shared" si="77"/>
        <v>E</v>
      </c>
      <c r="AF281" s="403">
        <f t="shared" ca="1" si="92"/>
        <v>44.108999999999995</v>
      </c>
      <c r="AG281" s="403">
        <f t="shared" ca="1" si="92"/>
        <v>46.427</v>
      </c>
      <c r="AH281" s="403">
        <f t="shared" ca="1" si="92"/>
        <v>48.855999999999995</v>
      </c>
      <c r="AI281" s="403">
        <f t="shared" ca="1" si="92"/>
        <v>51.44</v>
      </c>
      <c r="AJ281" s="403">
        <f t="shared" ca="1" si="92"/>
        <v>54.137</v>
      </c>
      <c r="AK281" s="403">
        <f t="shared" ca="1" si="92"/>
        <v>57.421999999999997</v>
      </c>
      <c r="AL281" s="403">
        <f t="shared" ca="1" si="92"/>
        <v>60.707000000000001</v>
      </c>
      <c r="AM281" s="23"/>
    </row>
    <row r="282" spans="1:39" ht="15" customHeight="1">
      <c r="A282" s="259" t="s">
        <v>16</v>
      </c>
      <c r="B282" s="584" t="s">
        <v>1015</v>
      </c>
      <c r="C282" s="584" t="s">
        <v>86</v>
      </c>
      <c r="D282" s="606" t="s">
        <v>1016</v>
      </c>
      <c r="E282" s="600">
        <v>423</v>
      </c>
      <c r="F282" s="586">
        <v>9</v>
      </c>
      <c r="G282" s="285">
        <f t="shared" ca="1" si="81"/>
        <v>78487.554599999989</v>
      </c>
      <c r="H282" s="285">
        <f t="shared" ca="1" si="81"/>
        <v>82620.756399999998</v>
      </c>
      <c r="I282" s="285">
        <f t="shared" ca="1" si="81"/>
        <v>86982.258089999988</v>
      </c>
      <c r="J282" s="285">
        <f t="shared" ca="1" si="80"/>
        <v>91523.370119999992</v>
      </c>
      <c r="K282" s="285">
        <f t="shared" ca="1" si="80"/>
        <v>96342.553579999993</v>
      </c>
      <c r="L282" s="285">
        <f t="shared" ca="1" si="80"/>
        <v>102172.31569999998</v>
      </c>
      <c r="M282" s="285">
        <f t="shared" ca="1" si="80"/>
        <v>108000.99582999999</v>
      </c>
      <c r="N282" s="9"/>
      <c r="P282" s="409" t="str">
        <f t="shared" si="87"/>
        <v>59496C</v>
      </c>
      <c r="Q282" s="397" t="s">
        <v>826</v>
      </c>
      <c r="R282" s="409" t="str">
        <f t="shared" si="88"/>
        <v>Senior Victim Witness Specialist</v>
      </c>
      <c r="S282" s="397" t="str">
        <f t="shared" si="86"/>
        <v>99</v>
      </c>
      <c r="T282" s="394" cm="1">
        <f t="array" aca="1" ref="T282" ca="1">IF($Q282="Y",VLOOKUP($P282,INDIRECT($Q$3),T$5,0)*INDIRECT($P$2),VLOOKUP($P282,INDIRECT($Q$3),T$5,0))*$Q$4</f>
        <v>78487.554599999989</v>
      </c>
      <c r="U282" s="394" cm="1">
        <f t="array" aca="1" ref="U282" ca="1">IF($Q282="Y",VLOOKUP($P282,INDIRECT($Q$3),U$5,0)*INDIRECT($P$2),VLOOKUP($P282,INDIRECT($Q$3),U$5,0))*$Q$4</f>
        <v>82620.756399999998</v>
      </c>
      <c r="V282" s="394" cm="1">
        <f t="array" aca="1" ref="V282" ca="1">IF($Q282="Y",VLOOKUP($P282,INDIRECT($Q$3),V$5,0)*INDIRECT($P$2),VLOOKUP($P282,INDIRECT($Q$3),V$5,0))*$Q$4</f>
        <v>86982.258089999988</v>
      </c>
      <c r="W282" s="394" cm="1">
        <f t="array" aca="1" ref="W282" ca="1">IF($Q282="Y",VLOOKUP($P282,INDIRECT($Q$3),W$5,0)*INDIRECT($P$2),VLOOKUP($P282,INDIRECT($Q$3),W$5,0))*$Q$4</f>
        <v>91523.370119999992</v>
      </c>
      <c r="X282" s="394" cm="1">
        <f t="array" aca="1" ref="X282" ca="1">IF($Q282="Y",VLOOKUP($P282,INDIRECT($Q$3),X$5,0)*INDIRECT($P$2),VLOOKUP($P282,INDIRECT($Q$3),X$5,0))*$Q$4</f>
        <v>96342.553579999993</v>
      </c>
      <c r="Y282" s="394" cm="1">
        <f t="array" aca="1" ref="Y282" ca="1">IF($Q282="Y",VLOOKUP($P282,INDIRECT($Q$3),Y$5,0)*INDIRECT($P$2),VLOOKUP($P282,INDIRECT($Q$3),Y$5,0))*$Q$4</f>
        <v>102172.31569999998</v>
      </c>
      <c r="Z282" s="394" cm="1">
        <f t="array" aca="1" ref="Z282" ca="1">IF($Q282="Y",VLOOKUP($P282,INDIRECT($Q$3),Z$5,0)*INDIRECT($P$2),VLOOKUP($P282,INDIRECT($Q$3),Z$5,0))*$Q$4</f>
        <v>108000.99582999999</v>
      </c>
      <c r="AA282" s="406" t="str">
        <f t="shared" si="89"/>
        <v>59496C</v>
      </c>
      <c r="AB282" s="406" t="str">
        <f t="shared" si="91"/>
        <v>Y</v>
      </c>
      <c r="AC282" s="412" t="str">
        <f t="shared" si="85"/>
        <v>Senior Victim Witness Specialist</v>
      </c>
      <c r="AD282" s="406" t="str">
        <f t="shared" si="90"/>
        <v>99</v>
      </c>
      <c r="AE282" s="398" t="str">
        <f t="shared" si="77"/>
        <v>E</v>
      </c>
      <c r="AF282" s="403">
        <f t="shared" ca="1" si="92"/>
        <v>37.734999999999999</v>
      </c>
      <c r="AG282" s="403">
        <f t="shared" ca="1" si="92"/>
        <v>39.721999999999994</v>
      </c>
      <c r="AH282" s="403">
        <f t="shared" ca="1" si="92"/>
        <v>41.818999999999996</v>
      </c>
      <c r="AI282" s="403">
        <f t="shared" ca="1" si="92"/>
        <v>44.001999999999995</v>
      </c>
      <c r="AJ282" s="403">
        <f t="shared" ca="1" si="92"/>
        <v>46.318999999999996</v>
      </c>
      <c r="AK282" s="403">
        <f t="shared" ca="1" si="92"/>
        <v>49.122</v>
      </c>
      <c r="AL282" s="403">
        <f t="shared" ca="1" si="92"/>
        <v>51.923999999999999</v>
      </c>
    </row>
    <row r="283" spans="1:39" ht="15" customHeight="1">
      <c r="A283" s="259" t="s">
        <v>91</v>
      </c>
      <c r="B283" s="259" t="s">
        <v>478</v>
      </c>
      <c r="C283" s="259">
        <v>85</v>
      </c>
      <c r="D283" s="260" t="s">
        <v>464</v>
      </c>
      <c r="E283" s="265">
        <v>463</v>
      </c>
      <c r="F283" s="262">
        <v>10</v>
      </c>
      <c r="G283" s="285">
        <f t="shared" ca="1" si="81"/>
        <v>43.642854189335047</v>
      </c>
      <c r="H283" s="285">
        <f t="shared" ca="1" si="81"/>
        <v>45.937857943761927</v>
      </c>
      <c r="I283" s="285">
        <f t="shared" ca="1" si="81"/>
        <v>48.362054687020063</v>
      </c>
      <c r="J283" s="285">
        <f t="shared" ca="1" si="80"/>
        <v>53.554150275898735</v>
      </c>
      <c r="K283" s="285">
        <f t="shared" ca="1" si="80"/>
        <v>55.054495268835275</v>
      </c>
      <c r="L283" s="285">
        <f t="shared" ca="1" si="80"/>
        <v>56.596279522340325</v>
      </c>
      <c r="M283" s="285">
        <f t="shared" ca="1" si="80"/>
        <v>58.208754279168126</v>
      </c>
      <c r="N283" s="285"/>
      <c r="P283" s="409" t="str">
        <f t="shared" si="87"/>
        <v>09002C</v>
      </c>
      <c r="Q283" s="397" t="s">
        <v>826</v>
      </c>
      <c r="R283" s="409" t="str">
        <f t="shared" si="88"/>
        <v>Shelter Veterinarian</v>
      </c>
      <c r="S283" s="397">
        <f t="shared" si="86"/>
        <v>85</v>
      </c>
      <c r="T283" s="394" cm="1">
        <f t="array" aca="1" ref="T283" ca="1">IF($Q283="Y",VLOOKUP($P283,INDIRECT($Q$3),T$5,0)*INDIRECT($P$2),VLOOKUP($P283,INDIRECT($Q$3),T$5,0))*$Q$4</f>
        <v>43.642854189335047</v>
      </c>
      <c r="U283" s="394" cm="1">
        <f t="array" aca="1" ref="U283" ca="1">IF($Q283="Y",VLOOKUP($P283,INDIRECT($Q$3),U$5,0)*INDIRECT($P$2),VLOOKUP($P283,INDIRECT($Q$3),U$5,0))*$Q$4</f>
        <v>45.937857943761927</v>
      </c>
      <c r="V283" s="394" cm="1">
        <f t="array" aca="1" ref="V283" ca="1">IF($Q283="Y",VLOOKUP($P283,INDIRECT($Q$3),V$5,0)*INDIRECT($P$2),VLOOKUP($P283,INDIRECT($Q$3),V$5,0))*$Q$4</f>
        <v>48.362054687020063</v>
      </c>
      <c r="W283" s="394" cm="1">
        <f t="array" aca="1" ref="W283" ca="1">IF($Q283="Y",VLOOKUP($P283,INDIRECT($Q$3),W$5,0)*INDIRECT($P$2),VLOOKUP($P283,INDIRECT($Q$3),W$5,0))*$Q$4</f>
        <v>53.554150275898735</v>
      </c>
      <c r="X283" s="394" cm="1">
        <f t="array" aca="1" ref="X283" ca="1">IF($Q283="Y",VLOOKUP($P283,INDIRECT($Q$3),X$5,0)*INDIRECT($P$2),VLOOKUP($P283,INDIRECT($Q$3),X$5,0))*$Q$4</f>
        <v>55.054495268835275</v>
      </c>
      <c r="Y283" s="394" cm="1">
        <f t="array" aca="1" ref="Y283" ca="1">IF($Q283="Y",VLOOKUP($P283,INDIRECT($Q$3),Y$5,0)*INDIRECT($P$2),VLOOKUP($P283,INDIRECT($Q$3),Y$5,0))*$Q$4</f>
        <v>56.596279522340325</v>
      </c>
      <c r="Z283" s="394" cm="1">
        <f t="array" aca="1" ref="Z283" ca="1">IF($Q283="Y",VLOOKUP($P283,INDIRECT($Q$3),Z$5,0)*INDIRECT($P$2),VLOOKUP($P283,INDIRECT($Q$3),Z$5,0))*$Q$4</f>
        <v>58.208754279168126</v>
      </c>
      <c r="AA283" s="406" t="str">
        <f t="shared" si="89"/>
        <v>09002C</v>
      </c>
      <c r="AB283" s="406" t="str">
        <f t="shared" si="91"/>
        <v>Y</v>
      </c>
      <c r="AC283" s="412" t="str">
        <f t="shared" si="85"/>
        <v>Shelter Veterinarian</v>
      </c>
      <c r="AD283" s="406">
        <f t="shared" si="90"/>
        <v>85</v>
      </c>
      <c r="AE283" s="398" t="str">
        <f t="shared" si="77"/>
        <v>N</v>
      </c>
      <c r="AF283" s="403">
        <f t="shared" ca="1" si="92"/>
        <v>43.643000000000001</v>
      </c>
      <c r="AG283" s="403">
        <f t="shared" ca="1" si="92"/>
        <v>45.938000000000002</v>
      </c>
      <c r="AH283" s="403">
        <f t="shared" ca="1" si="92"/>
        <v>48.362000000000002</v>
      </c>
      <c r="AI283" s="403">
        <f t="shared" ca="1" si="92"/>
        <v>53.554000000000002</v>
      </c>
      <c r="AJ283" s="403">
        <f t="shared" ca="1" si="92"/>
        <v>55.054000000000002</v>
      </c>
      <c r="AK283" s="403">
        <f t="shared" ca="1" si="92"/>
        <v>56.595999999999997</v>
      </c>
      <c r="AL283" s="403">
        <f t="shared" ca="1" si="92"/>
        <v>58.209000000000003</v>
      </c>
      <c r="AM283" s="23"/>
    </row>
    <row r="284" spans="1:39" ht="15" customHeight="1">
      <c r="A284" s="259" t="s">
        <v>16</v>
      </c>
      <c r="B284" s="259" t="s">
        <v>527</v>
      </c>
      <c r="C284" s="259">
        <v>40</v>
      </c>
      <c r="D284" s="260" t="s">
        <v>513</v>
      </c>
      <c r="E284" s="265">
        <v>412</v>
      </c>
      <c r="F284" s="262">
        <v>9</v>
      </c>
      <c r="G284" s="285">
        <f t="shared" ca="1" si="81"/>
        <v>75706.681317320807</v>
      </c>
      <c r="H284" s="285">
        <f t="shared" ca="1" si="81"/>
        <v>79735.706417470064</v>
      </c>
      <c r="I284" s="285">
        <f t="shared" ca="1" si="81"/>
        <v>84187.129310376928</v>
      </c>
      <c r="J284" s="285">
        <f t="shared" ca="1" si="80"/>
        <v>88778.268396272804</v>
      </c>
      <c r="K284" s="285">
        <f t="shared" ca="1" si="80"/>
        <v>93457.136254510653</v>
      </c>
      <c r="L284" s="285">
        <f t="shared" ca="1" si="80"/>
        <v>99048.229691734217</v>
      </c>
      <c r="M284" s="285">
        <f t="shared" ca="1" si="80"/>
        <v>104639.3231289579</v>
      </c>
      <c r="N284" s="285"/>
      <c r="P284" s="409" t="str">
        <f t="shared" si="87"/>
        <v>11110C</v>
      </c>
      <c r="Q284" s="397" t="s">
        <v>826</v>
      </c>
      <c r="R284" s="409" t="str">
        <f t="shared" si="88"/>
        <v xml:space="preserve">Small Business Community Liaison </v>
      </c>
      <c r="S284" s="397">
        <f t="shared" si="86"/>
        <v>40</v>
      </c>
      <c r="T284" s="394" cm="1">
        <f t="array" aca="1" ref="T284" ca="1">IF($Q284="Y",VLOOKUP($P284,INDIRECT($Q$3),T$5,0)*INDIRECT($P$2),VLOOKUP($P284,INDIRECT($Q$3),T$5,0))*$Q$4</f>
        <v>75706.681317320807</v>
      </c>
      <c r="U284" s="394" cm="1">
        <f t="array" aca="1" ref="U284" ca="1">IF($Q284="Y",VLOOKUP($P284,INDIRECT($Q$3),U$5,0)*INDIRECT($P$2),VLOOKUP($P284,INDIRECT($Q$3),U$5,0))*$Q$4</f>
        <v>79735.706417470064</v>
      </c>
      <c r="V284" s="394" cm="1">
        <f t="array" aca="1" ref="V284" ca="1">IF($Q284="Y",VLOOKUP($P284,INDIRECT($Q$3),V$5,0)*INDIRECT($P$2),VLOOKUP($P284,INDIRECT($Q$3),V$5,0))*$Q$4</f>
        <v>84187.129310376928</v>
      </c>
      <c r="W284" s="394" cm="1">
        <f t="array" aca="1" ref="W284" ca="1">IF($Q284="Y",VLOOKUP($P284,INDIRECT($Q$3),W$5,0)*INDIRECT($P$2),VLOOKUP($P284,INDIRECT($Q$3),W$5,0))*$Q$4</f>
        <v>88778.268396272804</v>
      </c>
      <c r="X284" s="394" cm="1">
        <f t="array" aca="1" ref="X284" ca="1">IF($Q284="Y",VLOOKUP($P284,INDIRECT($Q$3),X$5,0)*INDIRECT($P$2),VLOOKUP($P284,INDIRECT($Q$3),X$5,0))*$Q$4</f>
        <v>93457.136254510653</v>
      </c>
      <c r="Y284" s="394" cm="1">
        <f t="array" aca="1" ref="Y284" ca="1">IF($Q284="Y",VLOOKUP($P284,INDIRECT($Q$3),Y$5,0)*INDIRECT($P$2),VLOOKUP($P284,INDIRECT($Q$3),Y$5,0))*$Q$4</f>
        <v>99048.229691734217</v>
      </c>
      <c r="Z284" s="394" cm="1">
        <f t="array" aca="1" ref="Z284" ca="1">IF($Q284="Y",VLOOKUP($P284,INDIRECT($Q$3),Z$5,0)*INDIRECT($P$2),VLOOKUP($P284,INDIRECT($Q$3),Z$5,0))*$Q$4</f>
        <v>104639.3231289579</v>
      </c>
      <c r="AA284" s="406" t="str">
        <f t="shared" si="89"/>
        <v>11110C</v>
      </c>
      <c r="AB284" s="406" t="str">
        <f t="shared" si="91"/>
        <v>Y</v>
      </c>
      <c r="AC284" s="412" t="str">
        <f t="shared" si="85"/>
        <v xml:space="preserve">Small Business Community Liaison </v>
      </c>
      <c r="AD284" s="406">
        <f t="shared" si="90"/>
        <v>40</v>
      </c>
      <c r="AE284" s="398" t="str">
        <f t="shared" si="77"/>
        <v>E</v>
      </c>
      <c r="AF284" s="403">
        <f t="shared" ca="1" si="92"/>
        <v>36.397999999999996</v>
      </c>
      <c r="AG284" s="403">
        <f t="shared" ca="1" si="92"/>
        <v>38.335000000000001</v>
      </c>
      <c r="AH284" s="403">
        <f t="shared" ca="1" si="92"/>
        <v>40.474999999999994</v>
      </c>
      <c r="AI284" s="403">
        <f t="shared" ca="1" si="92"/>
        <v>42.681999999999995</v>
      </c>
      <c r="AJ284" s="403">
        <f t="shared" ca="1" si="92"/>
        <v>44.931999999999995</v>
      </c>
      <c r="AK284" s="403">
        <f t="shared" ca="1" si="92"/>
        <v>47.62</v>
      </c>
      <c r="AL284" s="403">
        <f t="shared" ca="1" si="92"/>
        <v>50.308</v>
      </c>
    </row>
    <row r="285" spans="1:39" ht="15" customHeight="1">
      <c r="A285" s="259" t="s">
        <v>16</v>
      </c>
      <c r="B285" s="259" t="s">
        <v>228</v>
      </c>
      <c r="C285" s="259">
        <v>72</v>
      </c>
      <c r="D285" s="260" t="s">
        <v>229</v>
      </c>
      <c r="E285" s="265">
        <v>463</v>
      </c>
      <c r="F285" s="262">
        <v>10</v>
      </c>
      <c r="G285" s="285">
        <f t="shared" ca="1" si="81"/>
        <v>85905.963405521252</v>
      </c>
      <c r="H285" s="285">
        <f t="shared" ca="1" si="81"/>
        <v>90445.115070770058</v>
      </c>
      <c r="I285" s="285">
        <f t="shared" ca="1" si="81"/>
        <v>95175.970349654977</v>
      </c>
      <c r="J285" s="285">
        <f t="shared" ca="1" si="80"/>
        <v>100179.75958693713</v>
      </c>
      <c r="K285" s="285">
        <f t="shared" ca="1" si="80"/>
        <v>105469.47963777828</v>
      </c>
      <c r="L285" s="285">
        <f t="shared" ca="1" si="80"/>
        <v>111843.70430757249</v>
      </c>
      <c r="M285" s="285">
        <f t="shared" ca="1" si="80"/>
        <v>118216.91369291769</v>
      </c>
      <c r="N285" s="285"/>
      <c r="P285" s="409" t="str">
        <f t="shared" si="87"/>
        <v>09247C</v>
      </c>
      <c r="Q285" s="397" t="s">
        <v>826</v>
      </c>
      <c r="R285" s="409" t="str">
        <f t="shared" si="88"/>
        <v>Software Engineer I</v>
      </c>
      <c r="S285" s="397">
        <f t="shared" si="86"/>
        <v>72</v>
      </c>
      <c r="T285" s="394" cm="1">
        <f t="array" aca="1" ref="T285" ca="1">IF($Q285="Y",VLOOKUP($P285,INDIRECT($Q$3),T$5,0)*INDIRECT($P$2),VLOOKUP($P285,INDIRECT($Q$3),T$5,0))*$Q$4</f>
        <v>85905.963405521252</v>
      </c>
      <c r="U285" s="394" cm="1">
        <f t="array" aca="1" ref="U285" ca="1">IF($Q285="Y",VLOOKUP($P285,INDIRECT($Q$3),U$5,0)*INDIRECT($P$2),VLOOKUP($P285,INDIRECT($Q$3),U$5,0))*$Q$4</f>
        <v>90445.115070770058</v>
      </c>
      <c r="V285" s="394" cm="1">
        <f t="array" aca="1" ref="V285" ca="1">IF($Q285="Y",VLOOKUP($P285,INDIRECT($Q$3),V$5,0)*INDIRECT($P$2),VLOOKUP($P285,INDIRECT($Q$3),V$5,0))*$Q$4</f>
        <v>95175.970349654977</v>
      </c>
      <c r="W285" s="394" cm="1">
        <f t="array" aca="1" ref="W285" ca="1">IF($Q285="Y",VLOOKUP($P285,INDIRECT($Q$3),W$5,0)*INDIRECT($P$2),VLOOKUP($P285,INDIRECT($Q$3),W$5,0))*$Q$4</f>
        <v>100179.75958693713</v>
      </c>
      <c r="X285" s="394" cm="1">
        <f t="array" aca="1" ref="X285" ca="1">IF($Q285="Y",VLOOKUP($P285,INDIRECT($Q$3),X$5,0)*INDIRECT($P$2),VLOOKUP($P285,INDIRECT($Q$3),X$5,0))*$Q$4</f>
        <v>105469.47963777828</v>
      </c>
      <c r="Y285" s="394" cm="1">
        <f t="array" aca="1" ref="Y285" ca="1">IF($Q285="Y",VLOOKUP($P285,INDIRECT($Q$3),Y$5,0)*INDIRECT($P$2),VLOOKUP($P285,INDIRECT($Q$3),Y$5,0))*$Q$4</f>
        <v>111843.70430757249</v>
      </c>
      <c r="Z285" s="394" cm="1">
        <f t="array" aca="1" ref="Z285" ca="1">IF($Q285="Y",VLOOKUP($P285,INDIRECT($Q$3),Z$5,0)*INDIRECT($P$2),VLOOKUP($P285,INDIRECT($Q$3),Z$5,0))*$Q$4</f>
        <v>118216.91369291769</v>
      </c>
      <c r="AA285" s="406" t="str">
        <f t="shared" si="89"/>
        <v>09247C</v>
      </c>
      <c r="AB285" s="406" t="str">
        <f t="shared" si="91"/>
        <v>Y</v>
      </c>
      <c r="AC285" s="412" t="str">
        <f t="shared" si="85"/>
        <v>Software Engineer I</v>
      </c>
      <c r="AD285" s="406">
        <f t="shared" si="90"/>
        <v>72</v>
      </c>
      <c r="AE285" s="398" t="str">
        <f t="shared" si="77"/>
        <v>E</v>
      </c>
      <c r="AF285" s="403">
        <f t="shared" ca="1" si="92"/>
        <v>41.300999999999995</v>
      </c>
      <c r="AG285" s="403">
        <f t="shared" ca="1" si="92"/>
        <v>43.483999999999995</v>
      </c>
      <c r="AH285" s="403">
        <f t="shared" ca="1" si="92"/>
        <v>45.757999999999996</v>
      </c>
      <c r="AI285" s="403">
        <f t="shared" ca="1" si="92"/>
        <v>48.163999999999994</v>
      </c>
      <c r="AJ285" s="403">
        <f t="shared" ca="1" si="92"/>
        <v>50.707000000000001</v>
      </c>
      <c r="AK285" s="403">
        <f t="shared" ca="1" si="92"/>
        <v>53.771999999999998</v>
      </c>
      <c r="AL285" s="403">
        <f t="shared" ca="1" si="92"/>
        <v>56.835999999999999</v>
      </c>
    </row>
    <row r="286" spans="1:39" ht="15" customHeight="1">
      <c r="A286" s="259" t="s">
        <v>16</v>
      </c>
      <c r="B286" s="259" t="s">
        <v>230</v>
      </c>
      <c r="C286" s="259">
        <v>65</v>
      </c>
      <c r="D286" s="260" t="s">
        <v>231</v>
      </c>
      <c r="E286" s="265">
        <v>508</v>
      </c>
      <c r="F286" s="262">
        <v>11</v>
      </c>
      <c r="G286" s="285">
        <f t="shared" ca="1" si="81"/>
        <v>91744.800586947196</v>
      </c>
      <c r="H286" s="285">
        <f t="shared" ca="1" si="81"/>
        <v>96566.633851964565</v>
      </c>
      <c r="I286" s="285">
        <f t="shared" ca="1" si="81"/>
        <v>101619.16129610337</v>
      </c>
      <c r="J286" s="285">
        <f t="shared" ca="1" si="80"/>
        <v>106993.36090549603</v>
      </c>
      <c r="K286" s="285">
        <f t="shared" ca="1" si="80"/>
        <v>112604.75312159095</v>
      </c>
      <c r="L286" s="285">
        <f t="shared" ca="1" si="80"/>
        <v>119437.30853676792</v>
      </c>
      <c r="M286" s="285">
        <f t="shared" ca="1" si="80"/>
        <v>126269.86395194475</v>
      </c>
      <c r="N286" s="285"/>
      <c r="P286" s="409" t="str">
        <f t="shared" si="87"/>
        <v>09245C</v>
      </c>
      <c r="Q286" s="397" t="s">
        <v>826</v>
      </c>
      <c r="R286" s="409" t="str">
        <f t="shared" si="88"/>
        <v>Software Engineer II - Solution Designer/Developer</v>
      </c>
      <c r="S286" s="397">
        <f t="shared" si="86"/>
        <v>65</v>
      </c>
      <c r="T286" s="394" cm="1">
        <f t="array" aca="1" ref="T286" ca="1">IF($Q286="Y",VLOOKUP($P286,INDIRECT($Q$3),T$5,0)*INDIRECT($P$2),VLOOKUP($P286,INDIRECT($Q$3),T$5,0))*$Q$4</f>
        <v>91744.800586947196</v>
      </c>
      <c r="U286" s="394" cm="1">
        <f t="array" aca="1" ref="U286" ca="1">IF($Q286="Y",VLOOKUP($P286,INDIRECT($Q$3),U$5,0)*INDIRECT($P$2),VLOOKUP($P286,INDIRECT($Q$3),U$5,0))*$Q$4</f>
        <v>96566.633851964565</v>
      </c>
      <c r="V286" s="394" cm="1">
        <f t="array" aca="1" ref="V286" ca="1">IF($Q286="Y",VLOOKUP($P286,INDIRECT($Q$3),V$5,0)*INDIRECT($P$2),VLOOKUP($P286,INDIRECT($Q$3),V$5,0))*$Q$4</f>
        <v>101619.16129610337</v>
      </c>
      <c r="W286" s="394" cm="1">
        <f t="array" aca="1" ref="W286" ca="1">IF($Q286="Y",VLOOKUP($P286,INDIRECT($Q$3),W$5,0)*INDIRECT($P$2),VLOOKUP($P286,INDIRECT($Q$3),W$5,0))*$Q$4</f>
        <v>106993.36090549603</v>
      </c>
      <c r="X286" s="394" cm="1">
        <f t="array" aca="1" ref="X286" ca="1">IF($Q286="Y",VLOOKUP($P286,INDIRECT($Q$3),X$5,0)*INDIRECT($P$2),VLOOKUP($P286,INDIRECT($Q$3),X$5,0))*$Q$4</f>
        <v>112604.75312159095</v>
      </c>
      <c r="Y286" s="394" cm="1">
        <f t="array" aca="1" ref="Y286" ca="1">IF($Q286="Y",VLOOKUP($P286,INDIRECT($Q$3),Y$5,0)*INDIRECT($P$2),VLOOKUP($P286,INDIRECT($Q$3),Y$5,0))*$Q$4</f>
        <v>119437.30853676792</v>
      </c>
      <c r="Z286" s="394" cm="1">
        <f t="array" aca="1" ref="Z286" ca="1">IF($Q286="Y",VLOOKUP($P286,INDIRECT($Q$3),Z$5,0)*INDIRECT($P$2),VLOOKUP($P286,INDIRECT($Q$3),Z$5,0))*$Q$4</f>
        <v>126269.86395194475</v>
      </c>
      <c r="AA286" s="406" t="str">
        <f t="shared" si="89"/>
        <v>09245C</v>
      </c>
      <c r="AB286" s="406" t="str">
        <f t="shared" si="91"/>
        <v>Y</v>
      </c>
      <c r="AC286" s="412" t="str">
        <f t="shared" si="85"/>
        <v>Software Engineer II - Solution Designer/Developer</v>
      </c>
      <c r="AD286" s="406">
        <f t="shared" si="90"/>
        <v>65</v>
      </c>
      <c r="AE286" s="398" t="str">
        <f t="shared" si="77"/>
        <v>E</v>
      </c>
      <c r="AF286" s="403">
        <f t="shared" ca="1" si="92"/>
        <v>44.108999999999995</v>
      </c>
      <c r="AG286" s="403">
        <f t="shared" ca="1" si="92"/>
        <v>46.427</v>
      </c>
      <c r="AH286" s="403">
        <f t="shared" ca="1" si="92"/>
        <v>48.855999999999995</v>
      </c>
      <c r="AI286" s="403">
        <f t="shared" ca="1" si="92"/>
        <v>51.44</v>
      </c>
      <c r="AJ286" s="403">
        <f t="shared" ca="1" si="92"/>
        <v>54.137</v>
      </c>
      <c r="AK286" s="403">
        <f t="shared" ca="1" si="92"/>
        <v>57.421999999999997</v>
      </c>
      <c r="AL286" s="403">
        <f t="shared" ca="1" si="92"/>
        <v>60.707000000000001</v>
      </c>
    </row>
    <row r="287" spans="1:39" ht="15" customHeight="1">
      <c r="A287" s="259" t="s">
        <v>16</v>
      </c>
      <c r="B287" s="259" t="s">
        <v>232</v>
      </c>
      <c r="C287" s="259">
        <v>104</v>
      </c>
      <c r="D287" s="260" t="s">
        <v>233</v>
      </c>
      <c r="E287" s="265">
        <v>545</v>
      </c>
      <c r="F287" s="262">
        <v>12</v>
      </c>
      <c r="G287" s="285">
        <f t="shared" ca="1" si="81"/>
        <v>101911.91159348151</v>
      </c>
      <c r="H287" s="285">
        <f t="shared" ca="1" si="81"/>
        <v>107275.69562710171</v>
      </c>
      <c r="I287" s="285">
        <f t="shared" ca="1" si="81"/>
        <v>112921.78447708869</v>
      </c>
      <c r="J287" s="285">
        <f t="shared" ca="1" si="80"/>
        <v>118865.03688198933</v>
      </c>
      <c r="K287" s="285">
        <f t="shared" ca="1" si="80"/>
        <v>125121.09171708876</v>
      </c>
      <c r="L287" s="285">
        <f t="shared" ca="1" si="80"/>
        <v>131706.41161227904</v>
      </c>
      <c r="M287" s="285">
        <f t="shared" ca="1" si="80"/>
        <v>138638.32781615297</v>
      </c>
      <c r="N287" s="285"/>
      <c r="P287" s="409" t="str">
        <f t="shared" si="87"/>
        <v>09250C</v>
      </c>
      <c r="Q287" s="397" t="s">
        <v>826</v>
      </c>
      <c r="R287" s="409" t="str">
        <f t="shared" si="88"/>
        <v xml:space="preserve">Software Engineer III </v>
      </c>
      <c r="S287" s="397">
        <f t="shared" si="86"/>
        <v>104</v>
      </c>
      <c r="T287" s="394" cm="1">
        <f t="array" aca="1" ref="T287" ca="1">IF($Q287="Y",VLOOKUP($P287,INDIRECT($Q$3),T$5,0)*INDIRECT($P$2),VLOOKUP($P287,INDIRECT($Q$3),T$5,0))*$Q$4</f>
        <v>101911.91159348151</v>
      </c>
      <c r="U287" s="394" cm="1">
        <f t="array" aca="1" ref="U287" ca="1">IF($Q287="Y",VLOOKUP($P287,INDIRECT($Q$3),U$5,0)*INDIRECT($P$2),VLOOKUP($P287,INDIRECT($Q$3),U$5,0))*$Q$4</f>
        <v>107275.69562710171</v>
      </c>
      <c r="V287" s="394" cm="1">
        <f t="array" aca="1" ref="V287" ca="1">IF($Q287="Y",VLOOKUP($P287,INDIRECT($Q$3),V$5,0)*INDIRECT($P$2),VLOOKUP($P287,INDIRECT($Q$3),V$5,0))*$Q$4</f>
        <v>112921.78447708869</v>
      </c>
      <c r="W287" s="394" cm="1">
        <f t="array" aca="1" ref="W287" ca="1">IF($Q287="Y",VLOOKUP($P287,INDIRECT($Q$3),W$5,0)*INDIRECT($P$2),VLOOKUP($P287,INDIRECT($Q$3),W$5,0))*$Q$4</f>
        <v>118865.03688198933</v>
      </c>
      <c r="X287" s="394" cm="1">
        <f t="array" aca="1" ref="X287" ca="1">IF($Q287="Y",VLOOKUP($P287,INDIRECT($Q$3),X$5,0)*INDIRECT($P$2),VLOOKUP($P287,INDIRECT($Q$3),X$5,0))*$Q$4</f>
        <v>125121.09171708876</v>
      </c>
      <c r="Y287" s="394" cm="1">
        <f t="array" aca="1" ref="Y287" ca="1">IF($Q287="Y",VLOOKUP($P287,INDIRECT($Q$3),Y$5,0)*INDIRECT($P$2),VLOOKUP($P287,INDIRECT($Q$3),Y$5,0))*$Q$4</f>
        <v>131706.41161227904</v>
      </c>
      <c r="Z287" s="394" cm="1">
        <f t="array" aca="1" ref="Z287" ca="1">IF($Q287="Y",VLOOKUP($P287,INDIRECT($Q$3),Z$5,0)*INDIRECT($P$2),VLOOKUP($P287,INDIRECT($Q$3),Z$5,0))*$Q$4</f>
        <v>138638.32781615297</v>
      </c>
      <c r="AA287" s="406" t="str">
        <f t="shared" si="89"/>
        <v>09250C</v>
      </c>
      <c r="AB287" s="406" t="str">
        <f t="shared" si="91"/>
        <v>Y</v>
      </c>
      <c r="AC287" s="412" t="str">
        <f t="shared" si="85"/>
        <v xml:space="preserve">Software Engineer III </v>
      </c>
      <c r="AD287" s="406">
        <f t="shared" si="90"/>
        <v>104</v>
      </c>
      <c r="AE287" s="398" t="str">
        <f t="shared" si="77"/>
        <v>E</v>
      </c>
      <c r="AF287" s="403">
        <f t="shared" ca="1" si="92"/>
        <v>48.997</v>
      </c>
      <c r="AG287" s="403">
        <f t="shared" ca="1" si="92"/>
        <v>51.574999999999996</v>
      </c>
      <c r="AH287" s="403">
        <f t="shared" ca="1" si="92"/>
        <v>54.29</v>
      </c>
      <c r="AI287" s="403">
        <f t="shared" ca="1" si="92"/>
        <v>57.146999999999998</v>
      </c>
      <c r="AJ287" s="403">
        <f t="shared" ca="1" si="92"/>
        <v>60.155000000000001</v>
      </c>
      <c r="AK287" s="403">
        <f t="shared" ca="1" si="92"/>
        <v>63.320999999999998</v>
      </c>
      <c r="AL287" s="403">
        <f t="shared" ca="1" si="92"/>
        <v>66.654000000000011</v>
      </c>
    </row>
    <row r="288" spans="1:39" ht="15" customHeight="1">
      <c r="A288" s="259" t="s">
        <v>16</v>
      </c>
      <c r="B288" s="259" t="s">
        <v>298</v>
      </c>
      <c r="C288" s="259">
        <v>37</v>
      </c>
      <c r="D288" s="260" t="s">
        <v>755</v>
      </c>
      <c r="E288" s="265">
        <v>443</v>
      </c>
      <c r="F288" s="262">
        <v>9</v>
      </c>
      <c r="G288" s="285">
        <f t="shared" ca="1" si="81"/>
        <v>81458.413575452592</v>
      </c>
      <c r="H288" s="285">
        <f t="shared" ca="1" si="81"/>
        <v>85746.436756051859</v>
      </c>
      <c r="I288" s="285">
        <f t="shared" ca="1" si="81"/>
        <v>90399.999737289734</v>
      </c>
      <c r="J288" s="285">
        <f t="shared" ca="1" si="80"/>
        <v>95009.821802480685</v>
      </c>
      <c r="K288" s="285">
        <f t="shared" ca="1" si="80"/>
        <v>100010.17337157257</v>
      </c>
      <c r="L288" s="285">
        <f t="shared" ca="1" si="80"/>
        <v>105437.30013077684</v>
      </c>
      <c r="M288" s="285">
        <f t="shared" ca="1" si="80"/>
        <v>110864.42688998098</v>
      </c>
      <c r="N288" s="285"/>
      <c r="P288" s="409" t="str">
        <f t="shared" si="87"/>
        <v>08550C</v>
      </c>
      <c r="Q288" s="397" t="s">
        <v>826</v>
      </c>
      <c r="R288" s="409" t="str">
        <f t="shared" si="88"/>
        <v>Strategic Communications Specialist</v>
      </c>
      <c r="S288" s="397">
        <f t="shared" si="86"/>
        <v>37</v>
      </c>
      <c r="T288" s="394" cm="1">
        <f t="array" aca="1" ref="T288" ca="1">IF($Q288="Y",VLOOKUP($P288,INDIRECT($Q$3),T$5,0)*INDIRECT($P$2),VLOOKUP($P288,INDIRECT($Q$3),T$5,0))*$Q$4</f>
        <v>81458.413575452592</v>
      </c>
      <c r="U288" s="394" cm="1">
        <f t="array" aca="1" ref="U288" ca="1">IF($Q288="Y",VLOOKUP($P288,INDIRECT($Q$3),U$5,0)*INDIRECT($P$2),VLOOKUP($P288,INDIRECT($Q$3),U$5,0))*$Q$4</f>
        <v>85746.436756051859</v>
      </c>
      <c r="V288" s="394" cm="1">
        <f t="array" aca="1" ref="V288" ca="1">IF($Q288="Y",VLOOKUP($P288,INDIRECT($Q$3),V$5,0)*INDIRECT($P$2),VLOOKUP($P288,INDIRECT($Q$3),V$5,0))*$Q$4</f>
        <v>90399.999737289734</v>
      </c>
      <c r="W288" s="394" cm="1">
        <f t="array" aca="1" ref="W288" ca="1">IF($Q288="Y",VLOOKUP($P288,INDIRECT($Q$3),W$5,0)*INDIRECT($P$2),VLOOKUP($P288,INDIRECT($Q$3),W$5,0))*$Q$4</f>
        <v>95009.821802480685</v>
      </c>
      <c r="X288" s="394" cm="1">
        <f t="array" aca="1" ref="X288" ca="1">IF($Q288="Y",VLOOKUP($P288,INDIRECT($Q$3),X$5,0)*INDIRECT($P$2),VLOOKUP($P288,INDIRECT($Q$3),X$5,0))*$Q$4</f>
        <v>100010.17337157257</v>
      </c>
      <c r="Y288" s="394" cm="1">
        <f t="array" aca="1" ref="Y288" ca="1">IF($Q288="Y",VLOOKUP($P288,INDIRECT($Q$3),Y$5,0)*INDIRECT($P$2),VLOOKUP($P288,INDIRECT($Q$3),Y$5,0))*$Q$4</f>
        <v>105437.30013077684</v>
      </c>
      <c r="Z288" s="394" cm="1">
        <f t="array" aca="1" ref="Z288" ca="1">IF($Q288="Y",VLOOKUP($P288,INDIRECT($Q$3),Z$5,0)*INDIRECT($P$2),VLOOKUP($P288,INDIRECT($Q$3),Z$5,0))*$Q$4</f>
        <v>110864.42688998098</v>
      </c>
      <c r="AA288" s="406" t="str">
        <f t="shared" si="89"/>
        <v>08550C</v>
      </c>
      <c r="AB288" s="406" t="str">
        <f t="shared" si="91"/>
        <v>Y</v>
      </c>
      <c r="AC288" s="412" t="str">
        <f t="shared" si="85"/>
        <v>Strategic Communications Specialist</v>
      </c>
      <c r="AD288" s="406">
        <f t="shared" si="90"/>
        <v>37</v>
      </c>
      <c r="AE288" s="398" t="str">
        <f t="shared" si="77"/>
        <v>E</v>
      </c>
      <c r="AF288" s="403">
        <f t="shared" ca="1" si="92"/>
        <v>39.162999999999997</v>
      </c>
      <c r="AG288" s="403">
        <f t="shared" ca="1" si="92"/>
        <v>41.224999999999994</v>
      </c>
      <c r="AH288" s="403">
        <f t="shared" ca="1" si="92"/>
        <v>43.461999999999996</v>
      </c>
      <c r="AI288" s="403">
        <f t="shared" ca="1" si="92"/>
        <v>45.677999999999997</v>
      </c>
      <c r="AJ288" s="403">
        <f t="shared" ca="1" si="92"/>
        <v>48.082000000000001</v>
      </c>
      <c r="AK288" s="403">
        <f t="shared" ca="1" si="92"/>
        <v>50.692</v>
      </c>
      <c r="AL288" s="403">
        <f t="shared" ca="1" si="92"/>
        <v>53.300999999999995</v>
      </c>
    </row>
    <row r="289" spans="1:38" ht="15" customHeight="1">
      <c r="A289" s="259" t="s">
        <v>16</v>
      </c>
      <c r="B289" s="262" t="s">
        <v>234</v>
      </c>
      <c r="C289" s="259" t="s">
        <v>235</v>
      </c>
      <c r="D289" s="282" t="s">
        <v>236</v>
      </c>
      <c r="E289" s="265">
        <v>453</v>
      </c>
      <c r="F289" s="262">
        <v>10</v>
      </c>
      <c r="G289" s="285">
        <f t="shared" ca="1" si="81"/>
        <v>85762.997998741732</v>
      </c>
      <c r="H289" s="285">
        <f t="shared" ca="1" si="81"/>
        <v>90074.704698659552</v>
      </c>
      <c r="I289" s="285">
        <f t="shared" ca="1" si="81"/>
        <v>94942.45852</v>
      </c>
      <c r="J289" s="285">
        <f t="shared" ca="1" si="80"/>
        <v>99812.598428617086</v>
      </c>
      <c r="K289" s="285">
        <f t="shared" ca="1" si="80"/>
        <v>104910.61486582208</v>
      </c>
      <c r="L289" s="285">
        <f t="shared" ca="1" si="80"/>
        <v>111295.0748</v>
      </c>
      <c r="M289" s="285">
        <f t="shared" ca="1" si="80"/>
        <v>117677.73235787662</v>
      </c>
      <c r="N289" s="285"/>
      <c r="P289" s="409" t="str">
        <f t="shared" si="87"/>
        <v>10385C</v>
      </c>
      <c r="Q289" s="397" t="s">
        <v>826</v>
      </c>
      <c r="R289" s="409" t="str">
        <f t="shared" si="88"/>
        <v>Sustainability Program Coordinator</v>
      </c>
      <c r="S289" s="397" t="str">
        <f t="shared" si="86"/>
        <v>51</v>
      </c>
      <c r="T289" s="394" cm="1">
        <f t="array" aca="1" ref="T289" ca="1">IF($Q289="Y",VLOOKUP($P289,INDIRECT($Q$3),T$5,0)*INDIRECT($P$2),VLOOKUP($P289,INDIRECT($Q$3),T$5,0))*$Q$4</f>
        <v>85762.997998741732</v>
      </c>
      <c r="U289" s="394" cm="1">
        <f t="array" aca="1" ref="U289" ca="1">IF($Q289="Y",VLOOKUP($P289,INDIRECT($Q$3),U$5,0)*INDIRECT($P$2),VLOOKUP($P289,INDIRECT($Q$3),U$5,0))*$Q$4</f>
        <v>90074.704698659552</v>
      </c>
      <c r="V289" s="394" cm="1">
        <f t="array" aca="1" ref="V289" ca="1">IF($Q289="Y",VLOOKUP($P289,INDIRECT($Q$3),V$5,0)*INDIRECT($P$2),VLOOKUP($P289,INDIRECT($Q$3),V$5,0))*$Q$4</f>
        <v>94942.45852</v>
      </c>
      <c r="W289" s="394" cm="1">
        <f t="array" aca="1" ref="W289" ca="1">IF($Q289="Y",VLOOKUP($P289,INDIRECT($Q$3),W$5,0)*INDIRECT($P$2),VLOOKUP($P289,INDIRECT($Q$3),W$5,0))*$Q$4</f>
        <v>99812.598428617086</v>
      </c>
      <c r="X289" s="394" cm="1">
        <f t="array" aca="1" ref="X289" ca="1">IF($Q289="Y",VLOOKUP($P289,INDIRECT($Q$3),X$5,0)*INDIRECT($P$2),VLOOKUP($P289,INDIRECT($Q$3),X$5,0))*$Q$4</f>
        <v>104910.61486582208</v>
      </c>
      <c r="Y289" s="394" cm="1">
        <f t="array" aca="1" ref="Y289" ca="1">IF($Q289="Y",VLOOKUP($P289,INDIRECT($Q$3),Y$5,0)*INDIRECT($P$2),VLOOKUP($P289,INDIRECT($Q$3),Y$5,0))*$Q$4</f>
        <v>111295.0748</v>
      </c>
      <c r="Z289" s="394" cm="1">
        <f t="array" aca="1" ref="Z289" ca="1">IF($Q289="Y",VLOOKUP($P289,INDIRECT($Q$3),Z$5,0)*INDIRECT($P$2),VLOOKUP($P289,INDIRECT($Q$3),Z$5,0))*$Q$4</f>
        <v>117677.73235787662</v>
      </c>
      <c r="AA289" s="406" t="str">
        <f t="shared" si="89"/>
        <v>10385C</v>
      </c>
      <c r="AB289" s="406" t="str">
        <f t="shared" si="91"/>
        <v>Y</v>
      </c>
      <c r="AC289" s="412" t="str">
        <f t="shared" si="85"/>
        <v>Sustainability Program Coordinator</v>
      </c>
      <c r="AD289" s="406" t="str">
        <f t="shared" si="90"/>
        <v>51</v>
      </c>
      <c r="AE289" s="398" t="str">
        <f t="shared" si="77"/>
        <v>E</v>
      </c>
      <c r="AF289" s="403">
        <f t="shared" ca="1" si="92"/>
        <v>41.232999999999997</v>
      </c>
      <c r="AG289" s="403">
        <f t="shared" ca="1" si="92"/>
        <v>43.305999999999997</v>
      </c>
      <c r="AH289" s="403">
        <f t="shared" ca="1" si="92"/>
        <v>45.646000000000001</v>
      </c>
      <c r="AI289" s="403">
        <f t="shared" ca="1" si="92"/>
        <v>47.986999999999995</v>
      </c>
      <c r="AJ289" s="403">
        <f t="shared" ca="1" si="92"/>
        <v>50.437999999999995</v>
      </c>
      <c r="AK289" s="403">
        <f t="shared" ca="1" si="92"/>
        <v>53.507999999999996</v>
      </c>
      <c r="AL289" s="403">
        <f t="shared" ca="1" si="92"/>
        <v>56.576000000000001</v>
      </c>
    </row>
    <row r="290" spans="1:38" ht="15" customHeight="1">
      <c r="A290" s="259" t="s">
        <v>16</v>
      </c>
      <c r="B290" s="262" t="s">
        <v>997</v>
      </c>
      <c r="C290" s="259" t="s">
        <v>216</v>
      </c>
      <c r="D290" s="282" t="s">
        <v>998</v>
      </c>
      <c r="E290" s="265">
        <v>500</v>
      </c>
      <c r="F290" s="262">
        <v>11</v>
      </c>
      <c r="G290" s="285">
        <f t="shared" ca="1" si="81"/>
        <v>91744.800586947196</v>
      </c>
      <c r="H290" s="285">
        <f t="shared" ca="1" si="81"/>
        <v>96566.633851964565</v>
      </c>
      <c r="I290" s="285">
        <f t="shared" ca="1" si="81"/>
        <v>101619.16129610337</v>
      </c>
      <c r="J290" s="285">
        <f t="shared" ca="1" si="80"/>
        <v>106993.36090549603</v>
      </c>
      <c r="K290" s="285">
        <f t="shared" ca="1" si="80"/>
        <v>112604.75312159095</v>
      </c>
      <c r="L290" s="285">
        <f t="shared" ca="1" si="80"/>
        <v>119437.30853676792</v>
      </c>
      <c r="M290" s="285">
        <f t="shared" ca="1" si="80"/>
        <v>126269.86395194475</v>
      </c>
      <c r="N290" s="285"/>
      <c r="P290" s="409" t="str">
        <f t="shared" si="87"/>
        <v>59488C</v>
      </c>
      <c r="Q290" s="397" t="s">
        <v>826</v>
      </c>
      <c r="R290" s="409" t="str">
        <f t="shared" si="88"/>
        <v>Sustainability Program Manager</v>
      </c>
      <c r="S290" s="397" t="str">
        <f t="shared" si="86"/>
        <v>65</v>
      </c>
      <c r="T290" s="394" cm="1">
        <f t="array" aca="1" ref="T290" ca="1">IF($Q290="Y",VLOOKUP($P290,INDIRECT($Q$3),T$5,0)*INDIRECT($P$2),VLOOKUP($P290,INDIRECT($Q$3),T$5,0))*$Q$4</f>
        <v>91744.800586947196</v>
      </c>
      <c r="U290" s="394" cm="1">
        <f t="array" aca="1" ref="U290" ca="1">IF($Q290="Y",VLOOKUP($P290,INDIRECT($Q$3),U$5,0)*INDIRECT($P$2),VLOOKUP($P290,INDIRECT($Q$3),U$5,0))*$Q$4</f>
        <v>96566.633851964565</v>
      </c>
      <c r="V290" s="394" cm="1">
        <f t="array" aca="1" ref="V290" ca="1">IF($Q290="Y",VLOOKUP($P290,INDIRECT($Q$3),V$5,0)*INDIRECT($P$2),VLOOKUP($P290,INDIRECT($Q$3),V$5,0))*$Q$4</f>
        <v>101619.16129610337</v>
      </c>
      <c r="W290" s="394" cm="1">
        <f t="array" aca="1" ref="W290" ca="1">IF($Q290="Y",VLOOKUP($P290,INDIRECT($Q$3),W$5,0)*INDIRECT($P$2),VLOOKUP($P290,INDIRECT($Q$3),W$5,0))*$Q$4</f>
        <v>106993.36090549603</v>
      </c>
      <c r="X290" s="394" cm="1">
        <f t="array" aca="1" ref="X290" ca="1">IF($Q290="Y",VLOOKUP($P290,INDIRECT($Q$3),X$5,0)*INDIRECT($P$2),VLOOKUP($P290,INDIRECT($Q$3),X$5,0))*$Q$4</f>
        <v>112604.75312159095</v>
      </c>
      <c r="Y290" s="394" cm="1">
        <f t="array" aca="1" ref="Y290" ca="1">IF($Q290="Y",VLOOKUP($P290,INDIRECT($Q$3),Y$5,0)*INDIRECT($P$2),VLOOKUP($P290,INDIRECT($Q$3),Y$5,0))*$Q$4</f>
        <v>119437.30853676792</v>
      </c>
      <c r="Z290" s="394" cm="1">
        <f t="array" aca="1" ref="Z290" ca="1">IF($Q290="Y",VLOOKUP($P290,INDIRECT($Q$3),Z$5,0)*INDIRECT($P$2),VLOOKUP($P290,INDIRECT($Q$3),Z$5,0))*$Q$4</f>
        <v>126269.86395194475</v>
      </c>
      <c r="AA290" s="406" t="str">
        <f t="shared" si="89"/>
        <v>59488C</v>
      </c>
      <c r="AB290" s="406" t="str">
        <f t="shared" si="91"/>
        <v>Y</v>
      </c>
      <c r="AC290" s="412" t="str">
        <f t="shared" si="85"/>
        <v>Sustainability Program Manager</v>
      </c>
      <c r="AD290" s="406" t="str">
        <f t="shared" si="90"/>
        <v>65</v>
      </c>
      <c r="AE290" s="398" t="str">
        <f t="shared" si="77"/>
        <v>E</v>
      </c>
      <c r="AF290" s="403">
        <f t="shared" ca="1" si="92"/>
        <v>44.108999999999995</v>
      </c>
      <c r="AG290" s="403">
        <f t="shared" ca="1" si="92"/>
        <v>46.427</v>
      </c>
      <c r="AH290" s="403">
        <f t="shared" ca="1" si="92"/>
        <v>48.855999999999995</v>
      </c>
      <c r="AI290" s="403">
        <f t="shared" ca="1" si="92"/>
        <v>51.44</v>
      </c>
      <c r="AJ290" s="403">
        <f t="shared" ca="1" si="92"/>
        <v>54.137</v>
      </c>
      <c r="AK290" s="403">
        <f t="shared" ca="1" si="92"/>
        <v>57.421999999999997</v>
      </c>
      <c r="AL290" s="403">
        <f t="shared" ca="1" si="92"/>
        <v>60.707000000000001</v>
      </c>
    </row>
    <row r="291" spans="1:38" ht="15" customHeight="1">
      <c r="A291" s="259" t="s">
        <v>16</v>
      </c>
      <c r="B291" s="259" t="s">
        <v>1003</v>
      </c>
      <c r="C291" s="259" t="s">
        <v>166</v>
      </c>
      <c r="D291" s="260" t="s">
        <v>1004</v>
      </c>
      <c r="E291" s="265">
        <v>435</v>
      </c>
      <c r="F291" s="262">
        <v>9</v>
      </c>
      <c r="G291" s="285">
        <f t="shared" ca="1" si="81"/>
        <v>79829.933617392904</v>
      </c>
      <c r="H291" s="285">
        <f t="shared" ca="1" si="81"/>
        <v>84050.662331178304</v>
      </c>
      <c r="I291" s="285">
        <f t="shared" ca="1" si="81"/>
        <v>88823.757389338993</v>
      </c>
      <c r="J291" s="285">
        <f t="shared" ca="1" si="80"/>
        <v>93548.114240643088</v>
      </c>
      <c r="K291" s="285">
        <f t="shared" ca="1" si="80"/>
        <v>98558.401905506107</v>
      </c>
      <c r="L291" s="285">
        <f t="shared" ca="1" si="80"/>
        <v>104414.15295542241</v>
      </c>
      <c r="M291" s="285">
        <f t="shared" ca="1" si="80"/>
        <v>110269.90400533867</v>
      </c>
      <c r="N291" s="9"/>
      <c r="P291" s="409" t="str">
        <f t="shared" si="87"/>
        <v>59487C</v>
      </c>
      <c r="Q291" s="397" t="s">
        <v>826</v>
      </c>
      <c r="R291" s="409" t="str">
        <f t="shared" si="88"/>
        <v>Systems Engineer I</v>
      </c>
      <c r="S291" s="397" t="str">
        <f t="shared" si="86"/>
        <v>45</v>
      </c>
      <c r="T291" s="394" cm="1">
        <f t="array" aca="1" ref="T291" ca="1">IF($Q291="Y",VLOOKUP($P291,INDIRECT($Q$3),T$5,0)*INDIRECT($P$2),VLOOKUP($P291,INDIRECT($Q$3),T$5,0))*$Q$4</f>
        <v>79829.933617392904</v>
      </c>
      <c r="U291" s="394" cm="1">
        <f t="array" aca="1" ref="U291" ca="1">IF($Q291="Y",VLOOKUP($P291,INDIRECT($Q$3),U$5,0)*INDIRECT($P$2),VLOOKUP($P291,INDIRECT($Q$3),U$5,0))*$Q$4</f>
        <v>84050.662331178304</v>
      </c>
      <c r="V291" s="394" cm="1">
        <f t="array" aca="1" ref="V291" ca="1">IF($Q291="Y",VLOOKUP($P291,INDIRECT($Q$3),V$5,0)*INDIRECT($P$2),VLOOKUP($P291,INDIRECT($Q$3),V$5,0))*$Q$4</f>
        <v>88823.757389338993</v>
      </c>
      <c r="W291" s="394" cm="1">
        <f t="array" aca="1" ref="W291" ca="1">IF($Q291="Y",VLOOKUP($P291,INDIRECT($Q$3),W$5,0)*INDIRECT($P$2),VLOOKUP($P291,INDIRECT($Q$3),W$5,0))*$Q$4</f>
        <v>93548.114240643088</v>
      </c>
      <c r="X291" s="394" cm="1">
        <f t="array" aca="1" ref="X291" ca="1">IF($Q291="Y",VLOOKUP($P291,INDIRECT($Q$3),X$5,0)*INDIRECT($P$2),VLOOKUP($P291,INDIRECT($Q$3),X$5,0))*$Q$4</f>
        <v>98558.401905506107</v>
      </c>
      <c r="Y291" s="394" cm="1">
        <f t="array" aca="1" ref="Y291" ca="1">IF($Q291="Y",VLOOKUP($P291,INDIRECT($Q$3),Y$5,0)*INDIRECT($P$2),VLOOKUP($P291,INDIRECT($Q$3),Y$5,0))*$Q$4</f>
        <v>104414.15295542241</v>
      </c>
      <c r="Z291" s="394" cm="1">
        <f t="array" aca="1" ref="Z291" ca="1">IF($Q291="Y",VLOOKUP($P291,INDIRECT($Q$3),Z$5,0)*INDIRECT($P$2),VLOOKUP($P291,INDIRECT($Q$3),Z$5,0))*$Q$4</f>
        <v>110269.90400533867</v>
      </c>
      <c r="AA291" s="406" t="str">
        <f t="shared" si="89"/>
        <v>59487C</v>
      </c>
      <c r="AB291" s="406" t="str">
        <f t="shared" si="91"/>
        <v>Y</v>
      </c>
      <c r="AC291" s="412" t="str">
        <f t="shared" si="85"/>
        <v>Systems Engineer I</v>
      </c>
      <c r="AD291" s="406" t="str">
        <f t="shared" si="90"/>
        <v>45</v>
      </c>
      <c r="AE291" s="398" t="str">
        <f t="shared" si="77"/>
        <v>E</v>
      </c>
      <c r="AF291" s="403">
        <f t="shared" ca="1" si="92"/>
        <v>38.379999999999995</v>
      </c>
      <c r="AG291" s="403">
        <f t="shared" ca="1" si="92"/>
        <v>40.408999999999999</v>
      </c>
      <c r="AH291" s="403">
        <f t="shared" ca="1" si="92"/>
        <v>42.704000000000001</v>
      </c>
      <c r="AI291" s="403">
        <f t="shared" ca="1" si="92"/>
        <v>44.975999999999999</v>
      </c>
      <c r="AJ291" s="403">
        <f t="shared" ca="1" si="92"/>
        <v>47.384</v>
      </c>
      <c r="AK291" s="403">
        <f t="shared" ca="1" si="92"/>
        <v>50.199999999999996</v>
      </c>
      <c r="AL291" s="403">
        <f t="shared" ca="1" si="92"/>
        <v>53.015000000000001</v>
      </c>
    </row>
    <row r="292" spans="1:38" ht="15" customHeight="1">
      <c r="A292" s="259" t="s">
        <v>16</v>
      </c>
      <c r="B292" s="259" t="s">
        <v>237</v>
      </c>
      <c r="C292" s="259">
        <v>65</v>
      </c>
      <c r="D292" s="260" t="s">
        <v>238</v>
      </c>
      <c r="E292" s="265">
        <v>508</v>
      </c>
      <c r="F292" s="262">
        <v>11</v>
      </c>
      <c r="G292" s="285">
        <f t="shared" ca="1" si="81"/>
        <v>91744.800586947196</v>
      </c>
      <c r="H292" s="285">
        <f t="shared" ca="1" si="81"/>
        <v>96566.633851964565</v>
      </c>
      <c r="I292" s="285">
        <f t="shared" ca="1" si="81"/>
        <v>101619.16129610337</v>
      </c>
      <c r="J292" s="285">
        <f t="shared" ca="1" si="80"/>
        <v>106993.36090549603</v>
      </c>
      <c r="K292" s="285">
        <f t="shared" ca="1" si="80"/>
        <v>112604.75312159095</v>
      </c>
      <c r="L292" s="285">
        <f t="shared" ca="1" si="80"/>
        <v>119437.30853676792</v>
      </c>
      <c r="M292" s="285">
        <f t="shared" ca="1" si="80"/>
        <v>126269.86395194475</v>
      </c>
      <c r="N292" s="285"/>
      <c r="P292" s="409" t="str">
        <f t="shared" si="87"/>
        <v>10401C</v>
      </c>
      <c r="Q292" s="397" t="s">
        <v>826</v>
      </c>
      <c r="R292" s="409" t="str">
        <f t="shared" si="88"/>
        <v>Systems Engineer II</v>
      </c>
      <c r="S292" s="397">
        <f t="shared" si="86"/>
        <v>65</v>
      </c>
      <c r="T292" s="394" cm="1">
        <f t="array" aca="1" ref="T292" ca="1">IF($Q292="Y",VLOOKUP($P292,INDIRECT($Q$3),T$5,0)*INDIRECT($P$2),VLOOKUP($P292,INDIRECT($Q$3),T$5,0))*$Q$4</f>
        <v>91744.800586947196</v>
      </c>
      <c r="U292" s="394" cm="1">
        <f t="array" aca="1" ref="U292" ca="1">IF($Q292="Y",VLOOKUP($P292,INDIRECT($Q$3),U$5,0)*INDIRECT($P$2),VLOOKUP($P292,INDIRECT($Q$3),U$5,0))*$Q$4</f>
        <v>96566.633851964565</v>
      </c>
      <c r="V292" s="394" cm="1">
        <f t="array" aca="1" ref="V292" ca="1">IF($Q292="Y",VLOOKUP($P292,INDIRECT($Q$3),V$5,0)*INDIRECT($P$2),VLOOKUP($P292,INDIRECT($Q$3),V$5,0))*$Q$4</f>
        <v>101619.16129610337</v>
      </c>
      <c r="W292" s="394" cm="1">
        <f t="array" aca="1" ref="W292" ca="1">IF($Q292="Y",VLOOKUP($P292,INDIRECT($Q$3),W$5,0)*INDIRECT($P$2),VLOOKUP($P292,INDIRECT($Q$3),W$5,0))*$Q$4</f>
        <v>106993.36090549603</v>
      </c>
      <c r="X292" s="394" cm="1">
        <f t="array" aca="1" ref="X292" ca="1">IF($Q292="Y",VLOOKUP($P292,INDIRECT($Q$3),X$5,0)*INDIRECT($P$2),VLOOKUP($P292,INDIRECT($Q$3),X$5,0))*$Q$4</f>
        <v>112604.75312159095</v>
      </c>
      <c r="Y292" s="394" cm="1">
        <f t="array" aca="1" ref="Y292" ca="1">IF($Q292="Y",VLOOKUP($P292,INDIRECT($Q$3),Y$5,0)*INDIRECT($P$2),VLOOKUP($P292,INDIRECT($Q$3),Y$5,0))*$Q$4</f>
        <v>119437.30853676792</v>
      </c>
      <c r="Z292" s="394" cm="1">
        <f t="array" aca="1" ref="Z292" ca="1">IF($Q292="Y",VLOOKUP($P292,INDIRECT($Q$3),Z$5,0)*INDIRECT($P$2),VLOOKUP($P292,INDIRECT($Q$3),Z$5,0))*$Q$4</f>
        <v>126269.86395194475</v>
      </c>
      <c r="AA292" s="406" t="str">
        <f t="shared" si="89"/>
        <v>10401C</v>
      </c>
      <c r="AB292" s="406" t="str">
        <f t="shared" si="91"/>
        <v>Y</v>
      </c>
      <c r="AC292" s="412" t="str">
        <f t="shared" si="85"/>
        <v>Systems Engineer II</v>
      </c>
      <c r="AD292" s="406">
        <f t="shared" si="90"/>
        <v>65</v>
      </c>
      <c r="AE292" s="398" t="str">
        <f t="shared" si="77"/>
        <v>E</v>
      </c>
      <c r="AF292" s="403">
        <f t="shared" ca="1" si="92"/>
        <v>44.108999999999995</v>
      </c>
      <c r="AG292" s="403">
        <f t="shared" ca="1" si="92"/>
        <v>46.427</v>
      </c>
      <c r="AH292" s="403">
        <f t="shared" ca="1" si="92"/>
        <v>48.855999999999995</v>
      </c>
      <c r="AI292" s="403">
        <f t="shared" ca="1" si="92"/>
        <v>51.44</v>
      </c>
      <c r="AJ292" s="403">
        <f t="shared" ca="1" si="92"/>
        <v>54.137</v>
      </c>
      <c r="AK292" s="403">
        <f t="shared" ca="1" si="92"/>
        <v>57.421999999999997</v>
      </c>
      <c r="AL292" s="403">
        <f t="shared" ca="1" si="92"/>
        <v>60.707000000000001</v>
      </c>
    </row>
    <row r="293" spans="1:38" ht="15" customHeight="1">
      <c r="A293" s="259" t="s">
        <v>91</v>
      </c>
      <c r="B293" s="259" t="s">
        <v>335</v>
      </c>
      <c r="C293" s="259" t="s">
        <v>280</v>
      </c>
      <c r="D293" s="260" t="s">
        <v>336</v>
      </c>
      <c r="E293" s="265">
        <v>383</v>
      </c>
      <c r="F293" s="262">
        <v>8</v>
      </c>
      <c r="G293" s="285">
        <f t="shared" ca="1" si="81"/>
        <v>35.746771554141276</v>
      </c>
      <c r="H293" s="285">
        <f t="shared" ca="1" si="81"/>
        <v>37.623708722508916</v>
      </c>
      <c r="I293" s="285">
        <f t="shared" ca="1" si="81"/>
        <v>39.590420338935679</v>
      </c>
      <c r="J293" s="285">
        <f t="shared" ca="1" si="80"/>
        <v>41.686788082577216</v>
      </c>
      <c r="K293" s="285">
        <f t="shared" ca="1" si="80"/>
        <v>43.872196781053049</v>
      </c>
      <c r="L293" s="285">
        <f t="shared" ca="1" si="80"/>
        <v>46.53530473478758</v>
      </c>
      <c r="M293" s="285">
        <f t="shared" ca="1" si="80"/>
        <v>49.198412688522104</v>
      </c>
      <c r="N293" s="285"/>
      <c r="P293" s="409" t="str">
        <f t="shared" si="87"/>
        <v>10404C</v>
      </c>
      <c r="Q293" s="397" t="s">
        <v>826</v>
      </c>
      <c r="R293" s="409" t="str">
        <f t="shared" si="88"/>
        <v>Systems Integrator III</v>
      </c>
      <c r="S293" s="397" t="str">
        <f t="shared" si="86"/>
        <v>63</v>
      </c>
      <c r="T293" s="394" cm="1">
        <f t="array" aca="1" ref="T293" ca="1">IF($Q293="Y",VLOOKUP($P293,INDIRECT($Q$3),T$5,0)*INDIRECT($P$2),VLOOKUP($P293,INDIRECT($Q$3),T$5,0))*$Q$4</f>
        <v>35.746771554141276</v>
      </c>
      <c r="U293" s="394" cm="1">
        <f t="array" aca="1" ref="U293" ca="1">IF($Q293="Y",VLOOKUP($P293,INDIRECT($Q$3),U$5,0)*INDIRECT($P$2),VLOOKUP($P293,INDIRECT($Q$3),U$5,0))*$Q$4</f>
        <v>37.623708722508916</v>
      </c>
      <c r="V293" s="394" cm="1">
        <f t="array" aca="1" ref="V293" ca="1">IF($Q293="Y",VLOOKUP($P293,INDIRECT($Q$3),V$5,0)*INDIRECT($P$2),VLOOKUP($P293,INDIRECT($Q$3),V$5,0))*$Q$4</f>
        <v>39.590420338935679</v>
      </c>
      <c r="W293" s="394" cm="1">
        <f t="array" aca="1" ref="W293" ca="1">IF($Q293="Y",VLOOKUP($P293,INDIRECT($Q$3),W$5,0)*INDIRECT($P$2),VLOOKUP($P293,INDIRECT($Q$3),W$5,0))*$Q$4</f>
        <v>41.686788082577216</v>
      </c>
      <c r="X293" s="394" cm="1">
        <f t="array" aca="1" ref="X293" ca="1">IF($Q293="Y",VLOOKUP($P293,INDIRECT($Q$3),X$5,0)*INDIRECT($P$2),VLOOKUP($P293,INDIRECT($Q$3),X$5,0))*$Q$4</f>
        <v>43.872196781053049</v>
      </c>
      <c r="Y293" s="394" cm="1">
        <f t="array" aca="1" ref="Y293" ca="1">IF($Q293="Y",VLOOKUP($P293,INDIRECT($Q$3),Y$5,0)*INDIRECT($P$2),VLOOKUP($P293,INDIRECT($Q$3),Y$5,0))*$Q$4</f>
        <v>46.53530473478758</v>
      </c>
      <c r="Z293" s="394" cm="1">
        <f t="array" aca="1" ref="Z293" ca="1">IF($Q293="Y",VLOOKUP($P293,INDIRECT($Q$3),Z$5,0)*INDIRECT($P$2),VLOOKUP($P293,INDIRECT($Q$3),Z$5,0))*$Q$4</f>
        <v>49.198412688522104</v>
      </c>
      <c r="AA293" s="406" t="str">
        <f t="shared" si="89"/>
        <v>10404C</v>
      </c>
      <c r="AB293" s="406" t="str">
        <f t="shared" si="91"/>
        <v>Y</v>
      </c>
      <c r="AC293" s="412" t="str">
        <f t="shared" si="85"/>
        <v>Systems Integrator III</v>
      </c>
      <c r="AD293" s="406" t="str">
        <f t="shared" si="90"/>
        <v>63</v>
      </c>
      <c r="AE293" s="398" t="str">
        <f t="shared" si="77"/>
        <v>N</v>
      </c>
      <c r="AF293" s="403">
        <f t="shared" ca="1" si="92"/>
        <v>35.747</v>
      </c>
      <c r="AG293" s="403">
        <f t="shared" ca="1" si="92"/>
        <v>37.624000000000002</v>
      </c>
      <c r="AH293" s="403">
        <f t="shared" ca="1" si="92"/>
        <v>39.590000000000003</v>
      </c>
      <c r="AI293" s="403">
        <f t="shared" ca="1" si="92"/>
        <v>41.686999999999998</v>
      </c>
      <c r="AJ293" s="403">
        <f t="shared" ca="1" si="92"/>
        <v>43.872</v>
      </c>
      <c r="AK293" s="403">
        <f t="shared" ca="1" si="92"/>
        <v>46.534999999999997</v>
      </c>
      <c r="AL293" s="403">
        <f t="shared" ca="1" si="92"/>
        <v>49.198</v>
      </c>
    </row>
    <row r="294" spans="1:38" ht="15" customHeight="1">
      <c r="A294" s="259" t="s">
        <v>91</v>
      </c>
      <c r="B294" s="259" t="s">
        <v>337</v>
      </c>
      <c r="C294" s="259" t="s">
        <v>269</v>
      </c>
      <c r="D294" s="260" t="s">
        <v>338</v>
      </c>
      <c r="E294" s="265">
        <v>425</v>
      </c>
      <c r="F294" s="262">
        <v>9</v>
      </c>
      <c r="G294" s="285">
        <f t="shared" ca="1" si="81"/>
        <v>37.734619385548058</v>
      </c>
      <c r="H294" s="285">
        <f t="shared" ca="1" si="81"/>
        <v>39.721638588165099</v>
      </c>
      <c r="I294" s="285">
        <f t="shared" ca="1" si="81"/>
        <v>41.818006331806664</v>
      </c>
      <c r="J294" s="285">
        <f t="shared" ca="1" si="80"/>
        <v>44.001852908267836</v>
      </c>
      <c r="K294" s="285">
        <f t="shared" ca="1" si="80"/>
        <v>46.318479855973081</v>
      </c>
      <c r="L294" s="285">
        <f t="shared" ca="1" si="80"/>
        <v>49.121423348818588</v>
      </c>
      <c r="M294" s="285">
        <f t="shared" ca="1" si="80"/>
        <v>51.924366841664074</v>
      </c>
      <c r="N294" s="285"/>
      <c r="P294" s="409" t="str">
        <f t="shared" si="87"/>
        <v>10405C</v>
      </c>
      <c r="Q294" s="397" t="s">
        <v>826</v>
      </c>
      <c r="R294" s="409" t="str">
        <f t="shared" si="88"/>
        <v>Systems Integrator IV</v>
      </c>
      <c r="S294" s="397" t="str">
        <f t="shared" si="86"/>
        <v>64</v>
      </c>
      <c r="T294" s="394" cm="1">
        <f t="array" aca="1" ref="T294" ca="1">IF($Q294="Y",VLOOKUP($P294,INDIRECT($Q$3),T$5,0)*INDIRECT($P$2),VLOOKUP($P294,INDIRECT($Q$3),T$5,0))*$Q$4</f>
        <v>37.734619385548058</v>
      </c>
      <c r="U294" s="394" cm="1">
        <f t="array" aca="1" ref="U294" ca="1">IF($Q294="Y",VLOOKUP($P294,INDIRECT($Q$3),U$5,0)*INDIRECT($P$2),VLOOKUP($P294,INDIRECT($Q$3),U$5,0))*$Q$4</f>
        <v>39.721638588165099</v>
      </c>
      <c r="V294" s="394" cm="1">
        <f t="array" aca="1" ref="V294" ca="1">IF($Q294="Y",VLOOKUP($P294,INDIRECT($Q$3),V$5,0)*INDIRECT($P$2),VLOOKUP($P294,INDIRECT($Q$3),V$5,0))*$Q$4</f>
        <v>41.818006331806664</v>
      </c>
      <c r="W294" s="394" cm="1">
        <f t="array" aca="1" ref="W294" ca="1">IF($Q294="Y",VLOOKUP($P294,INDIRECT($Q$3),W$5,0)*INDIRECT($P$2),VLOOKUP($P294,INDIRECT($Q$3),W$5,0))*$Q$4</f>
        <v>44.001852908267836</v>
      </c>
      <c r="X294" s="394" cm="1">
        <f t="array" aca="1" ref="X294" ca="1">IF($Q294="Y",VLOOKUP($P294,INDIRECT($Q$3),X$5,0)*INDIRECT($P$2),VLOOKUP($P294,INDIRECT($Q$3),X$5,0))*$Q$4</f>
        <v>46.318479855973081</v>
      </c>
      <c r="Y294" s="394" cm="1">
        <f t="array" aca="1" ref="Y294" ca="1">IF($Q294="Y",VLOOKUP($P294,INDIRECT($Q$3),Y$5,0)*INDIRECT($P$2),VLOOKUP($P294,INDIRECT($Q$3),Y$5,0))*$Q$4</f>
        <v>49.121423348818588</v>
      </c>
      <c r="Z294" s="394" cm="1">
        <f t="array" aca="1" ref="Z294" ca="1">IF($Q294="Y",VLOOKUP($P294,INDIRECT($Q$3),Z$5,0)*INDIRECT($P$2),VLOOKUP($P294,INDIRECT($Q$3),Z$5,0))*$Q$4</f>
        <v>51.924366841664074</v>
      </c>
      <c r="AA294" s="406" t="str">
        <f t="shared" si="89"/>
        <v>10405C</v>
      </c>
      <c r="AB294" s="406" t="str">
        <f t="shared" si="91"/>
        <v>Y</v>
      </c>
      <c r="AC294" s="412" t="str">
        <f t="shared" si="85"/>
        <v>Systems Integrator IV</v>
      </c>
      <c r="AD294" s="406" t="str">
        <f t="shared" si="90"/>
        <v>64</v>
      </c>
      <c r="AE294" s="398" t="str">
        <f t="shared" si="77"/>
        <v>N</v>
      </c>
      <c r="AF294" s="403">
        <f t="shared" ca="1" si="92"/>
        <v>37.734999999999999</v>
      </c>
      <c r="AG294" s="403">
        <f t="shared" ca="1" si="92"/>
        <v>39.722000000000001</v>
      </c>
      <c r="AH294" s="403">
        <f t="shared" ca="1" si="92"/>
        <v>41.817999999999998</v>
      </c>
      <c r="AI294" s="403">
        <f t="shared" ca="1" si="92"/>
        <v>44.002000000000002</v>
      </c>
      <c r="AJ294" s="403">
        <f t="shared" ca="1" si="92"/>
        <v>46.317999999999998</v>
      </c>
      <c r="AK294" s="403">
        <f t="shared" ca="1" si="92"/>
        <v>49.121000000000002</v>
      </c>
      <c r="AL294" s="403">
        <f t="shared" ca="1" si="92"/>
        <v>51.923999999999999</v>
      </c>
    </row>
    <row r="295" spans="1:38" ht="15" customHeight="1">
      <c r="A295" s="259" t="s">
        <v>16</v>
      </c>
      <c r="B295" s="259" t="s">
        <v>239</v>
      </c>
      <c r="C295" s="259">
        <v>72</v>
      </c>
      <c r="D295" s="260" t="s">
        <v>240</v>
      </c>
      <c r="E295" s="265">
        <v>463</v>
      </c>
      <c r="F295" s="262">
        <v>10</v>
      </c>
      <c r="G295" s="285">
        <f t="shared" ca="1" si="81"/>
        <v>85905.963405521252</v>
      </c>
      <c r="H295" s="285">
        <f t="shared" ca="1" si="81"/>
        <v>90445.115070770058</v>
      </c>
      <c r="I295" s="285">
        <f t="shared" ca="1" si="81"/>
        <v>95175.970349654977</v>
      </c>
      <c r="J295" s="285">
        <f t="shared" ca="1" si="80"/>
        <v>100179.75958693713</v>
      </c>
      <c r="K295" s="285">
        <f t="shared" ca="1" si="80"/>
        <v>105469.47963777828</v>
      </c>
      <c r="L295" s="285">
        <f t="shared" ca="1" si="80"/>
        <v>111843.70430757249</v>
      </c>
      <c r="M295" s="285">
        <f t="shared" ca="1" si="80"/>
        <v>118216.91369291769</v>
      </c>
      <c r="N295" s="285"/>
      <c r="P295" s="409" t="str">
        <f t="shared" si="87"/>
        <v>10406C</v>
      </c>
      <c r="Q295" s="397" t="s">
        <v>826</v>
      </c>
      <c r="R295" s="409" t="str">
        <f t="shared" si="88"/>
        <v>Systems Integrator V</v>
      </c>
      <c r="S295" s="397">
        <f t="shared" si="86"/>
        <v>72</v>
      </c>
      <c r="T295" s="394" cm="1">
        <f t="array" aca="1" ref="T295" ca="1">IF($Q295="Y",VLOOKUP($P295,INDIRECT($Q$3),T$5,0)*INDIRECT($P$2),VLOOKUP($P295,INDIRECT($Q$3),T$5,0))*$Q$4</f>
        <v>85905.963405521252</v>
      </c>
      <c r="U295" s="394" cm="1">
        <f t="array" aca="1" ref="U295" ca="1">IF($Q295="Y",VLOOKUP($P295,INDIRECT($Q$3),U$5,0)*INDIRECT($P$2),VLOOKUP($P295,INDIRECT($Q$3),U$5,0))*$Q$4</f>
        <v>90445.115070770058</v>
      </c>
      <c r="V295" s="394" cm="1">
        <f t="array" aca="1" ref="V295" ca="1">IF($Q295="Y",VLOOKUP($P295,INDIRECT($Q$3),V$5,0)*INDIRECT($P$2),VLOOKUP($P295,INDIRECT($Q$3),V$5,0))*$Q$4</f>
        <v>95175.970349654977</v>
      </c>
      <c r="W295" s="394" cm="1">
        <f t="array" aca="1" ref="W295" ca="1">IF($Q295="Y",VLOOKUP($P295,INDIRECT($Q$3),W$5,0)*INDIRECT($P$2),VLOOKUP($P295,INDIRECT($Q$3),W$5,0))*$Q$4</f>
        <v>100179.75958693713</v>
      </c>
      <c r="X295" s="394" cm="1">
        <f t="array" aca="1" ref="X295" ca="1">IF($Q295="Y",VLOOKUP($P295,INDIRECT($Q$3),X$5,0)*INDIRECT($P$2),VLOOKUP($P295,INDIRECT($Q$3),X$5,0))*$Q$4</f>
        <v>105469.47963777828</v>
      </c>
      <c r="Y295" s="394" cm="1">
        <f t="array" aca="1" ref="Y295" ca="1">IF($Q295="Y",VLOOKUP($P295,INDIRECT($Q$3),Y$5,0)*INDIRECT($P$2),VLOOKUP($P295,INDIRECT($Q$3),Y$5,0))*$Q$4</f>
        <v>111843.70430757249</v>
      </c>
      <c r="Z295" s="394" cm="1">
        <f t="array" aca="1" ref="Z295" ca="1">IF($Q295="Y",VLOOKUP($P295,INDIRECT($Q$3),Z$5,0)*INDIRECT($P$2),VLOOKUP($P295,INDIRECT($Q$3),Z$5,0))*$Q$4</f>
        <v>118216.91369291769</v>
      </c>
      <c r="AA295" s="406" t="str">
        <f t="shared" si="89"/>
        <v>10406C</v>
      </c>
      <c r="AB295" s="406" t="str">
        <f t="shared" si="91"/>
        <v>Y</v>
      </c>
      <c r="AC295" s="412" t="str">
        <f t="shared" si="85"/>
        <v>Systems Integrator V</v>
      </c>
      <c r="AD295" s="406">
        <f t="shared" si="90"/>
        <v>72</v>
      </c>
      <c r="AE295" s="398" t="str">
        <f t="shared" si="77"/>
        <v>E</v>
      </c>
      <c r="AF295" s="403">
        <f t="shared" ca="1" si="92"/>
        <v>41.300999999999995</v>
      </c>
      <c r="AG295" s="403">
        <f t="shared" ca="1" si="92"/>
        <v>43.483999999999995</v>
      </c>
      <c r="AH295" s="403">
        <f t="shared" ca="1" si="92"/>
        <v>45.757999999999996</v>
      </c>
      <c r="AI295" s="403">
        <f t="shared" ca="1" si="92"/>
        <v>48.163999999999994</v>
      </c>
      <c r="AJ295" s="403">
        <f t="shared" ca="1" si="92"/>
        <v>50.707000000000001</v>
      </c>
      <c r="AK295" s="403">
        <f t="shared" ca="1" si="92"/>
        <v>53.771999999999998</v>
      </c>
      <c r="AL295" s="403">
        <f t="shared" ca="1" si="92"/>
        <v>56.835999999999999</v>
      </c>
    </row>
    <row r="296" spans="1:38" ht="15" customHeight="1">
      <c r="A296" s="259" t="s">
        <v>16</v>
      </c>
      <c r="B296" s="259" t="s">
        <v>241</v>
      </c>
      <c r="C296" s="259">
        <v>65</v>
      </c>
      <c r="D296" s="260" t="s">
        <v>242</v>
      </c>
      <c r="E296" s="265">
        <v>508</v>
      </c>
      <c r="F296" s="262">
        <v>11</v>
      </c>
      <c r="G296" s="285">
        <f t="shared" ca="1" si="81"/>
        <v>91744.800586947196</v>
      </c>
      <c r="H296" s="285">
        <f t="shared" ca="1" si="81"/>
        <v>96566.633851964565</v>
      </c>
      <c r="I296" s="285">
        <f t="shared" ca="1" si="81"/>
        <v>101619.16129610337</v>
      </c>
      <c r="J296" s="285">
        <f t="shared" ca="1" si="80"/>
        <v>106993.36090549603</v>
      </c>
      <c r="K296" s="285">
        <f t="shared" ca="1" si="80"/>
        <v>112604.75312159095</v>
      </c>
      <c r="L296" s="285">
        <f t="shared" ca="1" si="80"/>
        <v>119437.30853676792</v>
      </c>
      <c r="M296" s="285">
        <f t="shared" ca="1" si="80"/>
        <v>126269.86395194475</v>
      </c>
      <c r="N296" s="285"/>
      <c r="P296" s="409" t="str">
        <f t="shared" si="87"/>
        <v>10407C</v>
      </c>
      <c r="Q296" s="397" t="s">
        <v>826</v>
      </c>
      <c r="R296" s="409" t="str">
        <f t="shared" si="88"/>
        <v>Systems Integrator VI</v>
      </c>
      <c r="S296" s="397">
        <f t="shared" si="86"/>
        <v>65</v>
      </c>
      <c r="T296" s="394" cm="1">
        <f t="array" aca="1" ref="T296" ca="1">IF($Q296="Y",VLOOKUP($P296,INDIRECT($Q$3),T$5,0)*INDIRECT($P$2),VLOOKUP($P296,INDIRECT($Q$3),T$5,0))*$Q$4</f>
        <v>91744.800586947196</v>
      </c>
      <c r="U296" s="394" cm="1">
        <f t="array" aca="1" ref="U296" ca="1">IF($Q296="Y",VLOOKUP($P296,INDIRECT($Q$3),U$5,0)*INDIRECT($P$2),VLOOKUP($P296,INDIRECT($Q$3),U$5,0))*$Q$4</f>
        <v>96566.633851964565</v>
      </c>
      <c r="V296" s="394" cm="1">
        <f t="array" aca="1" ref="V296" ca="1">IF($Q296="Y",VLOOKUP($P296,INDIRECT($Q$3),V$5,0)*INDIRECT($P$2),VLOOKUP($P296,INDIRECT($Q$3),V$5,0))*$Q$4</f>
        <v>101619.16129610337</v>
      </c>
      <c r="W296" s="394" cm="1">
        <f t="array" aca="1" ref="W296" ca="1">IF($Q296="Y",VLOOKUP($P296,INDIRECT($Q$3),W$5,0)*INDIRECT($P$2),VLOOKUP($P296,INDIRECT($Q$3),W$5,0))*$Q$4</f>
        <v>106993.36090549603</v>
      </c>
      <c r="X296" s="394" cm="1">
        <f t="array" aca="1" ref="X296" ca="1">IF($Q296="Y",VLOOKUP($P296,INDIRECT($Q$3),X$5,0)*INDIRECT($P$2),VLOOKUP($P296,INDIRECT($Q$3),X$5,0))*$Q$4</f>
        <v>112604.75312159095</v>
      </c>
      <c r="Y296" s="394" cm="1">
        <f t="array" aca="1" ref="Y296" ca="1">IF($Q296="Y",VLOOKUP($P296,INDIRECT($Q$3),Y$5,0)*INDIRECT($P$2),VLOOKUP($P296,INDIRECT($Q$3),Y$5,0))*$Q$4</f>
        <v>119437.30853676792</v>
      </c>
      <c r="Z296" s="394" cm="1">
        <f t="array" aca="1" ref="Z296" ca="1">IF($Q296="Y",VLOOKUP($P296,INDIRECT($Q$3),Z$5,0)*INDIRECT($P$2),VLOOKUP($P296,INDIRECT($Q$3),Z$5,0))*$Q$4</f>
        <v>126269.86395194475</v>
      </c>
      <c r="AA296" s="406" t="str">
        <f t="shared" si="89"/>
        <v>10407C</v>
      </c>
      <c r="AB296" s="406" t="str">
        <f t="shared" si="91"/>
        <v>Y</v>
      </c>
      <c r="AC296" s="412" t="str">
        <f t="shared" si="85"/>
        <v>Systems Integrator VI</v>
      </c>
      <c r="AD296" s="406">
        <f t="shared" si="90"/>
        <v>65</v>
      </c>
      <c r="AE296" s="398" t="str">
        <f t="shared" si="77"/>
        <v>E</v>
      </c>
      <c r="AF296" s="403">
        <f t="shared" ca="1" si="92"/>
        <v>44.108999999999995</v>
      </c>
      <c r="AG296" s="403">
        <f t="shared" ca="1" si="92"/>
        <v>46.427</v>
      </c>
      <c r="AH296" s="403">
        <f t="shared" ca="1" si="92"/>
        <v>48.855999999999995</v>
      </c>
      <c r="AI296" s="403">
        <f t="shared" ca="1" si="92"/>
        <v>51.44</v>
      </c>
      <c r="AJ296" s="403">
        <f t="shared" ca="1" si="92"/>
        <v>54.137</v>
      </c>
      <c r="AK296" s="403">
        <f t="shared" ca="1" si="92"/>
        <v>57.421999999999997</v>
      </c>
      <c r="AL296" s="403">
        <f t="shared" ca="1" si="92"/>
        <v>60.707000000000001</v>
      </c>
    </row>
    <row r="297" spans="1:38" ht="15" customHeight="1">
      <c r="A297" s="259" t="s">
        <v>16</v>
      </c>
      <c r="B297" s="262" t="s">
        <v>243</v>
      </c>
      <c r="C297" s="259" t="s">
        <v>86</v>
      </c>
      <c r="D297" s="266" t="s">
        <v>244</v>
      </c>
      <c r="E297" s="265">
        <v>420</v>
      </c>
      <c r="F297" s="262">
        <v>9</v>
      </c>
      <c r="G297" s="285">
        <f t="shared" ca="1" si="81"/>
        <v>78487.257753554368</v>
      </c>
      <c r="H297" s="285">
        <f t="shared" ca="1" si="81"/>
        <v>82620.631354583718</v>
      </c>
      <c r="I297" s="285">
        <f t="shared" ca="1" si="81"/>
        <v>86982.077019205622</v>
      </c>
      <c r="J297" s="285">
        <f t="shared" ca="1" si="80"/>
        <v>91523.165215873523</v>
      </c>
      <c r="K297" s="285">
        <f t="shared" ca="1" si="80"/>
        <v>96342.311381086198</v>
      </c>
      <c r="L297" s="285">
        <f t="shared" ca="1" si="80"/>
        <v>102172.40182910197</v>
      </c>
      <c r="M297" s="285">
        <f t="shared" ca="1" si="80"/>
        <v>108001.2177600406</v>
      </c>
      <c r="N297" s="285"/>
      <c r="P297" s="409" t="str">
        <f t="shared" si="87"/>
        <v>10527C</v>
      </c>
      <c r="Q297" s="397" t="s">
        <v>826</v>
      </c>
      <c r="R297" s="409" t="str">
        <f t="shared" si="88"/>
        <v>Technology Services Coordinator</v>
      </c>
      <c r="S297" s="397" t="str">
        <f t="shared" si="86"/>
        <v>99</v>
      </c>
      <c r="T297" s="394" cm="1">
        <f t="array" aca="1" ref="T297" ca="1">IF($Q297="Y",VLOOKUP($P297,INDIRECT($Q$3),T$5,0)*INDIRECT($P$2),VLOOKUP($P297,INDIRECT($Q$3),T$5,0))*$Q$4</f>
        <v>78487.257753554368</v>
      </c>
      <c r="U297" s="394" cm="1">
        <f t="array" aca="1" ref="U297" ca="1">IF($Q297="Y",VLOOKUP($P297,INDIRECT($Q$3),U$5,0)*INDIRECT($P$2),VLOOKUP($P297,INDIRECT($Q$3),U$5,0))*$Q$4</f>
        <v>82620.631354583718</v>
      </c>
      <c r="V297" s="394" cm="1">
        <f t="array" aca="1" ref="V297" ca="1">IF($Q297="Y",VLOOKUP($P297,INDIRECT($Q$3),V$5,0)*INDIRECT($P$2),VLOOKUP($P297,INDIRECT($Q$3),V$5,0))*$Q$4</f>
        <v>86982.077019205622</v>
      </c>
      <c r="W297" s="394" cm="1">
        <f t="array" aca="1" ref="W297" ca="1">IF($Q297="Y",VLOOKUP($P297,INDIRECT($Q$3),W$5,0)*INDIRECT($P$2),VLOOKUP($P297,INDIRECT($Q$3),W$5,0))*$Q$4</f>
        <v>91523.165215873523</v>
      </c>
      <c r="X297" s="394" cm="1">
        <f t="array" aca="1" ref="X297" ca="1">IF($Q297="Y",VLOOKUP($P297,INDIRECT($Q$3),X$5,0)*INDIRECT($P$2),VLOOKUP($P297,INDIRECT($Q$3),X$5,0))*$Q$4</f>
        <v>96342.311381086198</v>
      </c>
      <c r="Y297" s="394" cm="1">
        <f t="array" aca="1" ref="Y297" ca="1">IF($Q297="Y",VLOOKUP($P297,INDIRECT($Q$3),Y$5,0)*INDIRECT($P$2),VLOOKUP($P297,INDIRECT($Q$3),Y$5,0))*$Q$4</f>
        <v>102172.40182910197</v>
      </c>
      <c r="Z297" s="394" cm="1">
        <f t="array" aca="1" ref="Z297" ca="1">IF($Q297="Y",VLOOKUP($P297,INDIRECT($Q$3),Z$5,0)*INDIRECT($P$2),VLOOKUP($P297,INDIRECT($Q$3),Z$5,0))*$Q$4</f>
        <v>108001.2177600406</v>
      </c>
      <c r="AA297" s="406" t="str">
        <f t="shared" si="89"/>
        <v>10527C</v>
      </c>
      <c r="AB297" s="406" t="str">
        <f t="shared" si="91"/>
        <v>Y</v>
      </c>
      <c r="AC297" s="412" t="str">
        <f t="shared" si="85"/>
        <v>Technology Services Coordinator</v>
      </c>
      <c r="AD297" s="406" t="str">
        <f t="shared" si="90"/>
        <v>99</v>
      </c>
      <c r="AE297" s="398" t="str">
        <f t="shared" si="77"/>
        <v>E</v>
      </c>
      <c r="AF297" s="403">
        <f t="shared" ca="1" si="92"/>
        <v>37.734999999999999</v>
      </c>
      <c r="AG297" s="403">
        <f t="shared" ca="1" si="92"/>
        <v>39.721999999999994</v>
      </c>
      <c r="AH297" s="403">
        <f t="shared" ca="1" si="92"/>
        <v>41.818999999999996</v>
      </c>
      <c r="AI297" s="403">
        <f t="shared" ca="1" si="92"/>
        <v>44.001999999999995</v>
      </c>
      <c r="AJ297" s="403">
        <f t="shared" ca="1" si="92"/>
        <v>46.318999999999996</v>
      </c>
      <c r="AK297" s="403">
        <f t="shared" ca="1" si="92"/>
        <v>49.122</v>
      </c>
      <c r="AL297" s="403">
        <f t="shared" ca="1" si="92"/>
        <v>51.923999999999999</v>
      </c>
    </row>
    <row r="298" spans="1:38" ht="15" customHeight="1">
      <c r="A298" s="259" t="s">
        <v>16</v>
      </c>
      <c r="B298" s="262" t="s">
        <v>518</v>
      </c>
      <c r="C298" s="259" t="s">
        <v>86</v>
      </c>
      <c r="D298" s="283" t="s">
        <v>524</v>
      </c>
      <c r="E298" s="265">
        <v>420</v>
      </c>
      <c r="F298" s="262">
        <v>9</v>
      </c>
      <c r="G298" s="285">
        <f t="shared" ca="1" si="81"/>
        <v>78487.257753554368</v>
      </c>
      <c r="H298" s="285">
        <f t="shared" ca="1" si="81"/>
        <v>82620.631354583718</v>
      </c>
      <c r="I298" s="285">
        <f t="shared" ca="1" si="81"/>
        <v>86982.077019205622</v>
      </c>
      <c r="J298" s="285">
        <f t="shared" ca="1" si="80"/>
        <v>91523.165215873523</v>
      </c>
      <c r="K298" s="285">
        <f t="shared" ca="1" si="80"/>
        <v>96342.311381086198</v>
      </c>
      <c r="L298" s="285">
        <f t="shared" ca="1" si="80"/>
        <v>102172.40182910197</v>
      </c>
      <c r="M298" s="285">
        <f t="shared" ca="1" si="80"/>
        <v>108001.2177600406</v>
      </c>
      <c r="N298" s="285"/>
      <c r="P298" s="409" t="str">
        <f t="shared" si="87"/>
        <v>10528C</v>
      </c>
      <c r="Q298" s="397" t="s">
        <v>826</v>
      </c>
      <c r="R298" s="409" t="str">
        <f t="shared" si="88"/>
        <v xml:space="preserve">Technology Systems and Data Analysis Coordinator </v>
      </c>
      <c r="S298" s="397" t="str">
        <f t="shared" si="86"/>
        <v>99</v>
      </c>
      <c r="T298" s="394" cm="1">
        <f t="array" aca="1" ref="T298" ca="1">IF($Q298="Y",VLOOKUP($P298,INDIRECT($Q$3),T$5,0)*INDIRECT($P$2),VLOOKUP($P298,INDIRECT($Q$3),T$5,0))*$Q$4</f>
        <v>78487.257753554368</v>
      </c>
      <c r="U298" s="394" cm="1">
        <f t="array" aca="1" ref="U298" ca="1">IF($Q298="Y",VLOOKUP($P298,INDIRECT($Q$3),U$5,0)*INDIRECT($P$2),VLOOKUP($P298,INDIRECT($Q$3),U$5,0))*$Q$4</f>
        <v>82620.631354583718</v>
      </c>
      <c r="V298" s="394" cm="1">
        <f t="array" aca="1" ref="V298" ca="1">IF($Q298="Y",VLOOKUP($P298,INDIRECT($Q$3),V$5,0)*INDIRECT($P$2),VLOOKUP($P298,INDIRECT($Q$3),V$5,0))*$Q$4</f>
        <v>86982.077019205622</v>
      </c>
      <c r="W298" s="394" cm="1">
        <f t="array" aca="1" ref="W298" ca="1">IF($Q298="Y",VLOOKUP($P298,INDIRECT($Q$3),W$5,0)*INDIRECT($P$2),VLOOKUP($P298,INDIRECT($Q$3),W$5,0))*$Q$4</f>
        <v>91523.165215873523</v>
      </c>
      <c r="X298" s="394" cm="1">
        <f t="array" aca="1" ref="X298" ca="1">IF($Q298="Y",VLOOKUP($P298,INDIRECT($Q$3),X$5,0)*INDIRECT($P$2),VLOOKUP($P298,INDIRECT($Q$3),X$5,0))*$Q$4</f>
        <v>96342.311381086198</v>
      </c>
      <c r="Y298" s="394" cm="1">
        <f t="array" aca="1" ref="Y298" ca="1">IF($Q298="Y",VLOOKUP($P298,INDIRECT($Q$3),Y$5,0)*INDIRECT($P$2),VLOOKUP($P298,INDIRECT($Q$3),Y$5,0))*$Q$4</f>
        <v>102172.40182910197</v>
      </c>
      <c r="Z298" s="394" cm="1">
        <f t="array" aca="1" ref="Z298" ca="1">IF($Q298="Y",VLOOKUP($P298,INDIRECT($Q$3),Z$5,0)*INDIRECT($P$2),VLOOKUP($P298,INDIRECT($Q$3),Z$5,0))*$Q$4</f>
        <v>108001.2177600406</v>
      </c>
      <c r="AA298" s="406" t="str">
        <f t="shared" si="89"/>
        <v>10528C</v>
      </c>
      <c r="AB298" s="406" t="str">
        <f t="shared" si="91"/>
        <v>Y</v>
      </c>
      <c r="AC298" s="412" t="str">
        <f t="shared" si="85"/>
        <v xml:space="preserve">Technology Systems and Data Analysis Coordinator </v>
      </c>
      <c r="AD298" s="406" t="str">
        <f t="shared" si="90"/>
        <v>99</v>
      </c>
      <c r="AE298" s="398" t="str">
        <f t="shared" si="77"/>
        <v>E</v>
      </c>
      <c r="AF298" s="403">
        <f t="shared" ca="1" si="92"/>
        <v>37.734999999999999</v>
      </c>
      <c r="AG298" s="403">
        <f t="shared" ca="1" si="92"/>
        <v>39.721999999999994</v>
      </c>
      <c r="AH298" s="403">
        <f t="shared" ca="1" si="92"/>
        <v>41.818999999999996</v>
      </c>
      <c r="AI298" s="403">
        <f t="shared" ca="1" si="92"/>
        <v>44.001999999999995</v>
      </c>
      <c r="AJ298" s="403">
        <f t="shared" ca="1" si="92"/>
        <v>46.318999999999996</v>
      </c>
      <c r="AK298" s="403">
        <f t="shared" ca="1" si="92"/>
        <v>49.122</v>
      </c>
      <c r="AL298" s="403">
        <f t="shared" ca="1" si="92"/>
        <v>51.923999999999999</v>
      </c>
    </row>
    <row r="299" spans="1:38" ht="15" customHeight="1">
      <c r="A299" s="259" t="s">
        <v>16</v>
      </c>
      <c r="B299" s="259" t="s">
        <v>245</v>
      </c>
      <c r="C299" s="259" t="s">
        <v>956</v>
      </c>
      <c r="D299" s="260" t="s">
        <v>246</v>
      </c>
      <c r="E299" s="265">
        <v>411</v>
      </c>
      <c r="F299" s="262">
        <v>9</v>
      </c>
      <c r="G299" s="285">
        <f t="shared" ca="1" si="81"/>
        <v>75706.576400000005</v>
      </c>
      <c r="H299" s="285">
        <f t="shared" ca="1" si="81"/>
        <v>79735.801599999992</v>
      </c>
      <c r="I299" s="285">
        <f t="shared" ca="1" si="81"/>
        <v>84187.266799999998</v>
      </c>
      <c r="J299" s="285">
        <f t="shared" ca="1" si="80"/>
        <v>88778.071199999991</v>
      </c>
      <c r="K299" s="285">
        <f t="shared" ca="1" si="80"/>
        <v>93457.546000000002</v>
      </c>
      <c r="L299" s="285">
        <f t="shared" ca="1" si="80"/>
        <v>99048.003599999996</v>
      </c>
      <c r="M299" s="285">
        <f ca="1">Z299</f>
        <v>104639.5168</v>
      </c>
      <c r="N299" s="285"/>
      <c r="P299" s="409" t="str">
        <f t="shared" si="87"/>
        <v>10588C</v>
      </c>
      <c r="Q299" s="397" t="s">
        <v>826</v>
      </c>
      <c r="R299" s="409" t="str">
        <f t="shared" si="88"/>
        <v>Tort Liability Claims Coordinator</v>
      </c>
      <c r="S299" s="397" t="str">
        <f t="shared" si="86"/>
        <v>40</v>
      </c>
      <c r="T299" s="394" cm="1">
        <f t="array" aca="1" ref="T299" ca="1">IF($Q299="Y",VLOOKUP($P299,INDIRECT($Q$3),T$5,0)*INDIRECT($P$2),VLOOKUP($P299,INDIRECT($Q$3),T$5,0))*$Q$4</f>
        <v>75706.576400000005</v>
      </c>
      <c r="U299" s="394" cm="1">
        <f t="array" aca="1" ref="U299" ca="1">IF($Q299="Y",VLOOKUP($P299,INDIRECT($Q$3),U$5,0)*INDIRECT($P$2),VLOOKUP($P299,INDIRECT($Q$3),U$5,0))*$Q$4</f>
        <v>79735.801599999992</v>
      </c>
      <c r="V299" s="394" cm="1">
        <f t="array" aca="1" ref="V299" ca="1">IF($Q299="Y",VLOOKUP($P299,INDIRECT($Q$3),V$5,0)*INDIRECT($P$2),VLOOKUP($P299,INDIRECT($Q$3),V$5,0))*$Q$4</f>
        <v>84187.266799999998</v>
      </c>
      <c r="W299" s="394" cm="1">
        <f t="array" aca="1" ref="W299" ca="1">IF($Q299="Y",VLOOKUP($P299,INDIRECT($Q$3),W$5,0)*INDIRECT($P$2),VLOOKUP($P299,INDIRECT($Q$3),W$5,0))*$Q$4</f>
        <v>88778.071199999991</v>
      </c>
      <c r="X299" s="394" cm="1">
        <f t="array" aca="1" ref="X299" ca="1">IF($Q299="Y",VLOOKUP($P299,INDIRECT($Q$3),X$5,0)*INDIRECT($P$2),VLOOKUP($P299,INDIRECT($Q$3),X$5,0))*$Q$4</f>
        <v>93457.546000000002</v>
      </c>
      <c r="Y299" s="394" cm="1">
        <f t="array" aca="1" ref="Y299" ca="1">IF($Q299="Y",VLOOKUP($P299,INDIRECT($Q$3),Y$5,0)*INDIRECT($P$2),VLOOKUP($P299,INDIRECT($Q$3),Y$5,0))*$Q$4</f>
        <v>99048.003599999996</v>
      </c>
      <c r="Z299" s="394" cm="1">
        <f t="array" aca="1" ref="Z299" ca="1">IF($Q299="Y",VLOOKUP($P299,INDIRECT($Q$3),Z$5,0)*INDIRECT($P$2),VLOOKUP($P299,INDIRECT($Q$3),Z$5,0))*$Q$4</f>
        <v>104639.5168</v>
      </c>
      <c r="AA299" s="406" t="str">
        <f t="shared" si="89"/>
        <v>10588C</v>
      </c>
      <c r="AB299" s="406" t="str">
        <f t="shared" si="91"/>
        <v>Y</v>
      </c>
      <c r="AC299" s="412" t="str">
        <f t="shared" si="85"/>
        <v>Tort Liability Claims Coordinator</v>
      </c>
      <c r="AD299" s="406" t="str">
        <f t="shared" si="90"/>
        <v>40</v>
      </c>
      <c r="AE299" s="398" t="str">
        <f t="shared" si="77"/>
        <v>E</v>
      </c>
      <c r="AF299" s="403">
        <f t="shared" ca="1" si="92"/>
        <v>36.397999999999996</v>
      </c>
      <c r="AG299" s="403">
        <f t="shared" ca="1" si="92"/>
        <v>38.335000000000001</v>
      </c>
      <c r="AH299" s="403">
        <f t="shared" ca="1" si="92"/>
        <v>40.474999999999994</v>
      </c>
      <c r="AI299" s="403">
        <f t="shared" ca="1" si="92"/>
        <v>42.681999999999995</v>
      </c>
      <c r="AJ299" s="403">
        <f t="shared" ca="1" si="92"/>
        <v>44.931999999999995</v>
      </c>
      <c r="AK299" s="403">
        <f t="shared" ca="1" si="92"/>
        <v>47.62</v>
      </c>
      <c r="AL299" s="403">
        <f t="shared" ca="1" si="92"/>
        <v>50.308</v>
      </c>
    </row>
    <row r="300" spans="1:38" ht="15" customHeight="1">
      <c r="A300" s="259" t="s">
        <v>16</v>
      </c>
      <c r="B300" s="259" t="s">
        <v>247</v>
      </c>
      <c r="C300" s="259">
        <v>58</v>
      </c>
      <c r="D300" s="260" t="s">
        <v>248</v>
      </c>
      <c r="E300" s="265">
        <v>490</v>
      </c>
      <c r="F300" s="262">
        <v>10</v>
      </c>
      <c r="G300" s="285">
        <f t="shared" ca="1" si="81"/>
        <v>90445.115070770058</v>
      </c>
      <c r="H300" s="285">
        <f t="shared" ca="1" si="81"/>
        <v>95497.642514908832</v>
      </c>
      <c r="I300" s="285">
        <f t="shared" ca="1" si="81"/>
        <v>100273.98678685998</v>
      </c>
      <c r="J300" s="285">
        <f t="shared" ca="1" si="80"/>
        <v>105281.02523793257</v>
      </c>
      <c r="K300" s="285">
        <f t="shared" ca="1" si="80"/>
        <v>110567.49607498325</v>
      </c>
      <c r="L300" s="285">
        <f t="shared" ca="1" si="80"/>
        <v>117108.67183117878</v>
      </c>
      <c r="M300" s="285">
        <f t="shared" ca="1" si="80"/>
        <v>123649.84758737423</v>
      </c>
      <c r="N300" s="285"/>
      <c r="O300" s="8"/>
      <c r="P300" s="409" t="str">
        <f t="shared" si="87"/>
        <v>10635C</v>
      </c>
      <c r="Q300" s="397" t="s">
        <v>826</v>
      </c>
      <c r="R300" s="409" t="str">
        <f t="shared" si="88"/>
        <v>Transportation Planner</v>
      </c>
      <c r="S300" s="397">
        <f t="shared" si="86"/>
        <v>58</v>
      </c>
      <c r="T300" s="394" cm="1">
        <f t="array" aca="1" ref="T300" ca="1">IF($Q300="Y",VLOOKUP($P300,INDIRECT($Q$3),T$5,0)*INDIRECT($P$2),VLOOKUP($P300,INDIRECT($Q$3),T$5,0))*$Q$4</f>
        <v>90445.115070770058</v>
      </c>
      <c r="U300" s="394" cm="1">
        <f t="array" aca="1" ref="U300" ca="1">IF($Q300="Y",VLOOKUP($P300,INDIRECT($Q$3),U$5,0)*INDIRECT($P$2),VLOOKUP($P300,INDIRECT($Q$3),U$5,0))*$Q$4</f>
        <v>95497.642514908832</v>
      </c>
      <c r="V300" s="394" cm="1">
        <f t="array" aca="1" ref="V300" ca="1">IF($Q300="Y",VLOOKUP($P300,INDIRECT($Q$3),V$5,0)*INDIRECT($P$2),VLOOKUP($P300,INDIRECT($Q$3),V$5,0))*$Q$4</f>
        <v>100273.98678685998</v>
      </c>
      <c r="W300" s="394" cm="1">
        <f t="array" aca="1" ref="W300" ca="1">IF($Q300="Y",VLOOKUP($P300,INDIRECT($Q$3),W$5,0)*INDIRECT($P$2),VLOOKUP($P300,INDIRECT($Q$3),W$5,0))*$Q$4</f>
        <v>105281.02523793257</v>
      </c>
      <c r="X300" s="394" cm="1">
        <f t="array" aca="1" ref="X300" ca="1">IF($Q300="Y",VLOOKUP($P300,INDIRECT($Q$3),X$5,0)*INDIRECT($P$2),VLOOKUP($P300,INDIRECT($Q$3),X$5,0))*$Q$4</f>
        <v>110567.49607498325</v>
      </c>
      <c r="Y300" s="394" cm="1">
        <f t="array" aca="1" ref="Y300" ca="1">IF($Q300="Y",VLOOKUP($P300,INDIRECT($Q$3),Y$5,0)*INDIRECT($P$2),VLOOKUP($P300,INDIRECT($Q$3),Y$5,0))*$Q$4</f>
        <v>117108.67183117878</v>
      </c>
      <c r="Z300" s="394" cm="1">
        <f t="array" aca="1" ref="Z300" ca="1">IF($Q300="Y",VLOOKUP($P300,INDIRECT($Q$3),Z$5,0)*INDIRECT($P$2),VLOOKUP($P300,INDIRECT($Q$3),Z$5,0))*$Q$4</f>
        <v>123649.84758737423</v>
      </c>
      <c r="AA300" s="406" t="str">
        <f t="shared" si="89"/>
        <v>10635C</v>
      </c>
      <c r="AB300" s="406" t="str">
        <f t="shared" si="91"/>
        <v>Y</v>
      </c>
      <c r="AC300" s="412" t="str">
        <f t="shared" si="85"/>
        <v>Transportation Planner</v>
      </c>
      <c r="AD300" s="406">
        <f t="shared" si="90"/>
        <v>58</v>
      </c>
      <c r="AE300" s="398" t="str">
        <f t="shared" si="77"/>
        <v>E</v>
      </c>
      <c r="AF300" s="403">
        <f t="shared" ca="1" si="92"/>
        <v>43.483999999999995</v>
      </c>
      <c r="AG300" s="403">
        <f t="shared" ca="1" si="92"/>
        <v>45.912999999999997</v>
      </c>
      <c r="AH300" s="403">
        <f t="shared" ca="1" si="92"/>
        <v>48.208999999999996</v>
      </c>
      <c r="AI300" s="403">
        <f t="shared" ca="1" si="92"/>
        <v>50.616</v>
      </c>
      <c r="AJ300" s="403">
        <f t="shared" ca="1" si="92"/>
        <v>53.157999999999994</v>
      </c>
      <c r="AK300" s="403">
        <f t="shared" ca="1" si="92"/>
        <v>56.302999999999997</v>
      </c>
      <c r="AL300" s="403">
        <f t="shared" ca="1" si="92"/>
        <v>59.448</v>
      </c>
    </row>
    <row r="301" spans="1:38" ht="15" customHeight="1">
      <c r="A301" s="256" t="s">
        <v>16</v>
      </c>
      <c r="B301" s="278" t="s">
        <v>249</v>
      </c>
      <c r="C301" s="256">
        <v>29</v>
      </c>
      <c r="D301" s="728" t="s">
        <v>250</v>
      </c>
      <c r="E301" s="277">
        <v>400</v>
      </c>
      <c r="F301" s="278">
        <v>8</v>
      </c>
      <c r="G301" s="380">
        <f t="shared" ca="1" si="81"/>
        <v>70186.267087358239</v>
      </c>
      <c r="H301" s="380">
        <f t="shared" ca="1" si="81"/>
        <v>74036.585429033134</v>
      </c>
      <c r="I301" s="380">
        <f t="shared" ca="1" si="81"/>
        <v>77883.65455691758</v>
      </c>
      <c r="J301" s="380">
        <f t="shared" ca="1" si="80"/>
        <v>81961.41786392346</v>
      </c>
      <c r="K301" s="380">
        <f t="shared" ca="1" si="80"/>
        <v>86318.613556907498</v>
      </c>
      <c r="L301" s="380">
        <f t="shared" ca="1" si="80"/>
        <v>91726.828053121266</v>
      </c>
      <c r="M301" s="380">
        <f t="shared" ca="1" si="80"/>
        <v>97135.042549335034</v>
      </c>
      <c r="N301" s="380" t="s">
        <v>633</v>
      </c>
      <c r="O301" s="8"/>
      <c r="P301" s="409" t="str">
        <f t="shared" si="87"/>
        <v>10665C</v>
      </c>
      <c r="Q301" s="397" t="s">
        <v>826</v>
      </c>
      <c r="R301" s="409" t="str">
        <f t="shared" si="88"/>
        <v xml:space="preserve">Treasury Analyst </v>
      </c>
      <c r="S301" s="397">
        <f t="shared" si="86"/>
        <v>29</v>
      </c>
      <c r="T301" s="394" cm="1">
        <f t="array" aca="1" ref="T301" ca="1">IF($Q301="Y",VLOOKUP($P301,INDIRECT($Q$3),T$5,0)*INDIRECT($P$2),VLOOKUP($P301,INDIRECT($Q$3),T$5,0))*$Q$4</f>
        <v>70186.267087358239</v>
      </c>
      <c r="U301" s="394" cm="1">
        <f t="array" aca="1" ref="U301" ca="1">IF($Q301="Y",VLOOKUP($P301,INDIRECT($Q$3),U$5,0)*INDIRECT($P$2),VLOOKUP($P301,INDIRECT($Q$3),U$5,0))*$Q$4</f>
        <v>74036.585429033134</v>
      </c>
      <c r="V301" s="394" cm="1">
        <f t="array" aca="1" ref="V301" ca="1">IF($Q301="Y",VLOOKUP($P301,INDIRECT($Q$3),V$5,0)*INDIRECT($P$2),VLOOKUP($P301,INDIRECT($Q$3),V$5,0))*$Q$4</f>
        <v>77883.65455691758</v>
      </c>
      <c r="W301" s="394" cm="1">
        <f t="array" aca="1" ref="W301" ca="1">IF($Q301="Y",VLOOKUP($P301,INDIRECT($Q$3),W$5,0)*INDIRECT($P$2),VLOOKUP($P301,INDIRECT($Q$3),W$5,0))*$Q$4</f>
        <v>81961.41786392346</v>
      </c>
      <c r="X301" s="394" cm="1">
        <f t="array" aca="1" ref="X301" ca="1">IF($Q301="Y",VLOOKUP($P301,INDIRECT($Q$3),X$5,0)*INDIRECT($P$2),VLOOKUP($P301,INDIRECT($Q$3),X$5,0))*$Q$4</f>
        <v>86318.613556907498</v>
      </c>
      <c r="Y301" s="394" cm="1">
        <f t="array" aca="1" ref="Y301" ca="1">IF($Q301="Y",VLOOKUP($P301,INDIRECT($Q$3),Y$5,0)*INDIRECT($P$2),VLOOKUP($P301,INDIRECT($Q$3),Y$5,0))*$Q$4</f>
        <v>91726.828053121266</v>
      </c>
      <c r="Z301" s="394" cm="1">
        <f t="array" aca="1" ref="Z301" ca="1">IF($Q301="Y",VLOOKUP($P301,INDIRECT($Q$3),Z$5,0)*INDIRECT($P$2),VLOOKUP($P301,INDIRECT($Q$3),Z$5,0))*$Q$4</f>
        <v>97135.042549335034</v>
      </c>
      <c r="AA301" s="406" t="str">
        <f t="shared" si="89"/>
        <v>10665C</v>
      </c>
      <c r="AB301" s="406" t="str">
        <f t="shared" si="91"/>
        <v>Y</v>
      </c>
      <c r="AC301" s="412" t="str">
        <f t="shared" si="85"/>
        <v xml:space="preserve">Treasury Analyst </v>
      </c>
      <c r="AD301" s="406">
        <f t="shared" si="90"/>
        <v>29</v>
      </c>
      <c r="AE301" s="398" t="str">
        <f t="shared" si="77"/>
        <v>E</v>
      </c>
      <c r="AF301" s="403">
        <f t="shared" ca="1" si="92"/>
        <v>33.744</v>
      </c>
      <c r="AG301" s="403">
        <f t="shared" ca="1" si="92"/>
        <v>35.594999999999999</v>
      </c>
      <c r="AH301" s="403">
        <f t="shared" ca="1" si="92"/>
        <v>37.445</v>
      </c>
      <c r="AI301" s="403">
        <f t="shared" ca="1" si="92"/>
        <v>39.405000000000001</v>
      </c>
      <c r="AJ301" s="403">
        <f t="shared" ca="1" si="92"/>
        <v>41.5</v>
      </c>
      <c r="AK301" s="403">
        <f t="shared" ca="1" si="92"/>
        <v>44.099999999999994</v>
      </c>
      <c r="AL301" s="403">
        <f t="shared" ca="1" si="92"/>
        <v>46.699999999999996</v>
      </c>
    </row>
    <row r="302" spans="1:38" ht="15" customHeight="1">
      <c r="A302" s="256" t="s">
        <v>16</v>
      </c>
      <c r="B302" s="278" t="s">
        <v>385</v>
      </c>
      <c r="C302" s="256">
        <v>107</v>
      </c>
      <c r="D302" s="728" t="s">
        <v>363</v>
      </c>
      <c r="E302" s="277">
        <v>370</v>
      </c>
      <c r="F302" s="278">
        <v>8</v>
      </c>
      <c r="G302" s="380">
        <f t="shared" ca="1" si="81"/>
        <v>68805.351226419938</v>
      </c>
      <c r="H302" s="380">
        <f t="shared" ca="1" si="81"/>
        <v>72577.688437124219</v>
      </c>
      <c r="I302" s="380">
        <f t="shared" ca="1" si="81"/>
        <v>76346.776434038067</v>
      </c>
      <c r="J302" s="380">
        <f t="shared" ca="1" si="80"/>
        <v>80346.558610073349</v>
      </c>
      <c r="K302" s="380">
        <f t="shared" ca="1" si="80"/>
        <v>84619.27474450579</v>
      </c>
      <c r="L302" s="380">
        <f t="shared" ca="1" si="80"/>
        <v>89922.379606635295</v>
      </c>
      <c r="M302" s="380">
        <f t="shared" ca="1" si="80"/>
        <v>95225.484468764786</v>
      </c>
      <c r="N302" s="380" t="s">
        <v>633</v>
      </c>
      <c r="P302" s="409" t="str">
        <f t="shared" si="87"/>
        <v>10730C</v>
      </c>
      <c r="Q302" s="397" t="s">
        <v>826</v>
      </c>
      <c r="R302" s="409" t="str">
        <f t="shared" si="88"/>
        <v>Urban Designer</v>
      </c>
      <c r="S302" s="397">
        <f t="shared" si="86"/>
        <v>107</v>
      </c>
      <c r="T302" s="394" cm="1">
        <f t="array" aca="1" ref="T302" ca="1">IF($Q302="Y",VLOOKUP($P302,INDIRECT($Q$3),T$5,0)*INDIRECT($P$2),VLOOKUP($P302,INDIRECT($Q$3),T$5,0))*$Q$4</f>
        <v>68805.351226419938</v>
      </c>
      <c r="U302" s="394" cm="1">
        <f t="array" aca="1" ref="U302" ca="1">IF($Q302="Y",VLOOKUP($P302,INDIRECT($Q$3),U$5,0)*INDIRECT($P$2),VLOOKUP($P302,INDIRECT($Q$3),U$5,0))*$Q$4</f>
        <v>72577.688437124219</v>
      </c>
      <c r="V302" s="394" cm="1">
        <f t="array" aca="1" ref="V302" ca="1">IF($Q302="Y",VLOOKUP($P302,INDIRECT($Q$3),V$5,0)*INDIRECT($P$2),VLOOKUP($P302,INDIRECT($Q$3),V$5,0))*$Q$4</f>
        <v>76346.776434038067</v>
      </c>
      <c r="W302" s="394" cm="1">
        <f t="array" aca="1" ref="W302" ca="1">IF($Q302="Y",VLOOKUP($P302,INDIRECT($Q$3),W$5,0)*INDIRECT($P$2),VLOOKUP($P302,INDIRECT($Q$3),W$5,0))*$Q$4</f>
        <v>80346.558610073349</v>
      </c>
      <c r="X302" s="394" cm="1">
        <f t="array" aca="1" ref="X302" ca="1">IF($Q302="Y",VLOOKUP($P302,INDIRECT($Q$3),X$5,0)*INDIRECT($P$2),VLOOKUP($P302,INDIRECT($Q$3),X$5,0))*$Q$4</f>
        <v>84619.27474450579</v>
      </c>
      <c r="Y302" s="394" cm="1">
        <f t="array" aca="1" ref="Y302" ca="1">IF($Q302="Y",VLOOKUP($P302,INDIRECT($Q$3),Y$5,0)*INDIRECT($P$2),VLOOKUP($P302,INDIRECT($Q$3),Y$5,0))*$Q$4</f>
        <v>89922.379606635295</v>
      </c>
      <c r="Z302" s="394" cm="1">
        <f t="array" aca="1" ref="Z302" ca="1">IF($Q302="Y",VLOOKUP($P302,INDIRECT($Q$3),Z$5,0)*INDIRECT($P$2),VLOOKUP($P302,INDIRECT($Q$3),Z$5,0))*$Q$4</f>
        <v>95225.484468764786</v>
      </c>
      <c r="AA302" s="406" t="str">
        <f t="shared" si="89"/>
        <v>10730C</v>
      </c>
      <c r="AB302" s="406" t="str">
        <f t="shared" si="91"/>
        <v>Y</v>
      </c>
      <c r="AC302" s="412" t="str">
        <f t="shared" si="85"/>
        <v>Urban Designer</v>
      </c>
      <c r="AD302" s="406">
        <f t="shared" si="90"/>
        <v>107</v>
      </c>
      <c r="AE302" s="398" t="str">
        <f t="shared" ref="AE302:AE313" si="93">LEFT(A302,1)</f>
        <v>E</v>
      </c>
      <c r="AF302" s="403">
        <f t="shared" ca="1" si="92"/>
        <v>33.08</v>
      </c>
      <c r="AG302" s="403">
        <f t="shared" ca="1" si="92"/>
        <v>34.893999999999998</v>
      </c>
      <c r="AH302" s="403">
        <f t="shared" ca="1" si="92"/>
        <v>36.705999999999996</v>
      </c>
      <c r="AI302" s="403">
        <f t="shared" ca="1" si="92"/>
        <v>38.628999999999998</v>
      </c>
      <c r="AJ302" s="403">
        <f t="shared" ca="1" si="92"/>
        <v>40.683</v>
      </c>
      <c r="AK302" s="403">
        <f t="shared" ca="1" si="92"/>
        <v>43.231999999999999</v>
      </c>
      <c r="AL302" s="403">
        <f t="shared" ca="1" si="92"/>
        <v>45.781999999999996</v>
      </c>
    </row>
    <row r="303" spans="1:38" ht="15" customHeight="1">
      <c r="A303" s="272" t="s">
        <v>91</v>
      </c>
      <c r="B303" s="259" t="s">
        <v>339</v>
      </c>
      <c r="C303" s="259">
        <v>90</v>
      </c>
      <c r="D303" s="273" t="s">
        <v>470</v>
      </c>
      <c r="E303" s="265">
        <v>361</v>
      </c>
      <c r="F303" s="262">
        <v>8</v>
      </c>
      <c r="G303" s="285">
        <f t="shared" ca="1" si="81"/>
        <v>33.079495781932678</v>
      </c>
      <c r="H303" s="285">
        <f t="shared" ca="1" si="81"/>
        <v>34.893119440925126</v>
      </c>
      <c r="I303" s="285">
        <f t="shared" ca="1" si="81"/>
        <v>36.705180977902913</v>
      </c>
      <c r="J303" s="285">
        <f t="shared" ca="1" si="80"/>
        <v>38.62815317791987</v>
      </c>
      <c r="K303" s="285">
        <f t="shared" ca="1" si="80"/>
        <v>40.682343627166233</v>
      </c>
      <c r="L303" s="285">
        <f t="shared" ca="1" si="80"/>
        <v>43.231913272420826</v>
      </c>
      <c r="M303" s="285">
        <f t="shared" ca="1" si="80"/>
        <v>45.781482917675376</v>
      </c>
      <c r="N303" s="285"/>
      <c r="P303" s="409" t="str">
        <f t="shared" si="87"/>
        <v>10800C</v>
      </c>
      <c r="Q303" s="397" t="s">
        <v>826</v>
      </c>
      <c r="R303" s="409" t="str">
        <f t="shared" si="88"/>
        <v>Victim/Witness Specialist</v>
      </c>
      <c r="S303" s="397">
        <f t="shared" si="86"/>
        <v>90</v>
      </c>
      <c r="T303" s="394" cm="1">
        <f t="array" aca="1" ref="T303" ca="1">IF($Q303="Y",VLOOKUP($P303,INDIRECT($Q$3),T$5,0)*INDIRECT($P$2),VLOOKUP($P303,INDIRECT($Q$3),T$5,0))*$Q$4</f>
        <v>33.079495781932678</v>
      </c>
      <c r="U303" s="394" cm="1">
        <f t="array" aca="1" ref="U303" ca="1">IF($Q303="Y",VLOOKUP($P303,INDIRECT($Q$3),U$5,0)*INDIRECT($P$2),VLOOKUP($P303,INDIRECT($Q$3),U$5,0))*$Q$4</f>
        <v>34.893119440925126</v>
      </c>
      <c r="V303" s="394" cm="1">
        <f t="array" aca="1" ref="V303" ca="1">IF($Q303="Y",VLOOKUP($P303,INDIRECT($Q$3),V$5,0)*INDIRECT($P$2),VLOOKUP($P303,INDIRECT($Q$3),V$5,0))*$Q$4</f>
        <v>36.705180977902913</v>
      </c>
      <c r="W303" s="394" cm="1">
        <f t="array" aca="1" ref="W303" ca="1">IF($Q303="Y",VLOOKUP($P303,INDIRECT($Q$3),W$5,0)*INDIRECT($P$2),VLOOKUP($P303,INDIRECT($Q$3),W$5,0))*$Q$4</f>
        <v>38.62815317791987</v>
      </c>
      <c r="X303" s="394" cm="1">
        <f t="array" aca="1" ref="X303" ca="1">IF($Q303="Y",VLOOKUP($P303,INDIRECT($Q$3),X$5,0)*INDIRECT($P$2),VLOOKUP($P303,INDIRECT($Q$3),X$5,0))*$Q$4</f>
        <v>40.682343627166233</v>
      </c>
      <c r="Y303" s="394" cm="1">
        <f t="array" aca="1" ref="Y303" ca="1">IF($Q303="Y",VLOOKUP($P303,INDIRECT($Q$3),Y$5,0)*INDIRECT($P$2),VLOOKUP($P303,INDIRECT($Q$3),Y$5,0))*$Q$4</f>
        <v>43.231913272420826</v>
      </c>
      <c r="Z303" s="394" cm="1">
        <f t="array" aca="1" ref="Z303" ca="1">IF($Q303="Y",VLOOKUP($P303,INDIRECT($Q$3),Z$5,0)*INDIRECT($P$2),VLOOKUP($P303,INDIRECT($Q$3),Z$5,0))*$Q$4</f>
        <v>45.781482917675376</v>
      </c>
      <c r="AA303" s="406" t="str">
        <f t="shared" si="89"/>
        <v>10800C</v>
      </c>
      <c r="AB303" s="406" t="str">
        <f t="shared" si="91"/>
        <v>Y</v>
      </c>
      <c r="AC303" s="412" t="str">
        <f t="shared" si="85"/>
        <v>Victim/Witness Specialist</v>
      </c>
      <c r="AD303" s="406">
        <f t="shared" si="90"/>
        <v>90</v>
      </c>
      <c r="AE303" s="398" t="str">
        <f t="shared" si="93"/>
        <v>N</v>
      </c>
      <c r="AF303" s="403">
        <f t="shared" ca="1" si="92"/>
        <v>33.079000000000001</v>
      </c>
      <c r="AG303" s="403">
        <f t="shared" ca="1" si="92"/>
        <v>34.893000000000001</v>
      </c>
      <c r="AH303" s="403">
        <f t="shared" ca="1" si="92"/>
        <v>36.704999999999998</v>
      </c>
      <c r="AI303" s="403">
        <f t="shared" ca="1" si="92"/>
        <v>38.628</v>
      </c>
      <c r="AJ303" s="403">
        <f t="shared" ca="1" si="92"/>
        <v>40.682000000000002</v>
      </c>
      <c r="AK303" s="403">
        <f t="shared" ca="1" si="92"/>
        <v>43.231999999999999</v>
      </c>
      <c r="AL303" s="403">
        <f t="shared" ca="1" si="92"/>
        <v>45.780999999999999</v>
      </c>
    </row>
    <row r="304" spans="1:38" ht="15" customHeight="1">
      <c r="A304" s="272" t="s">
        <v>91</v>
      </c>
      <c r="B304" s="259" t="s">
        <v>495</v>
      </c>
      <c r="C304" s="259">
        <v>90</v>
      </c>
      <c r="D304" s="273" t="s">
        <v>494</v>
      </c>
      <c r="E304" s="265">
        <v>373</v>
      </c>
      <c r="F304" s="262">
        <v>8</v>
      </c>
      <c r="G304" s="285">
        <f t="shared" ca="1" si="81"/>
        <v>33.079495781932678</v>
      </c>
      <c r="H304" s="285">
        <f t="shared" ca="1" si="81"/>
        <v>34.893119440925126</v>
      </c>
      <c r="I304" s="285">
        <f t="shared" ca="1" si="81"/>
        <v>36.705180977902913</v>
      </c>
      <c r="J304" s="285">
        <f t="shared" ca="1" si="80"/>
        <v>38.62815317791987</v>
      </c>
      <c r="K304" s="285">
        <f t="shared" ca="1" si="80"/>
        <v>40.682343627166233</v>
      </c>
      <c r="L304" s="285">
        <f t="shared" ca="1" si="80"/>
        <v>43.231913272420826</v>
      </c>
      <c r="M304" s="285">
        <f t="shared" ca="1" si="80"/>
        <v>45.781482917675376</v>
      </c>
      <c r="N304" s="285"/>
      <c r="P304" s="409" t="str">
        <f t="shared" si="87"/>
        <v>10807C</v>
      </c>
      <c r="Q304" s="397" t="s">
        <v>826</v>
      </c>
      <c r="R304" s="409" t="str">
        <f t="shared" si="88"/>
        <v>Video Analyst Office of Police Conduct Review</v>
      </c>
      <c r="S304" s="397">
        <f t="shared" si="86"/>
        <v>90</v>
      </c>
      <c r="T304" s="394" cm="1">
        <f t="array" aca="1" ref="T304" ca="1">IF($Q304="Y",VLOOKUP($P304,INDIRECT($Q$3),T$5,0)*INDIRECT($P$2),VLOOKUP($P304,INDIRECT($Q$3),T$5,0))*$Q$4</f>
        <v>33.079495781932678</v>
      </c>
      <c r="U304" s="394" cm="1">
        <f t="array" aca="1" ref="U304" ca="1">IF($Q304="Y",VLOOKUP($P304,INDIRECT($Q$3),U$5,0)*INDIRECT($P$2),VLOOKUP($P304,INDIRECT($Q$3),U$5,0))*$Q$4</f>
        <v>34.893119440925126</v>
      </c>
      <c r="V304" s="394" cm="1">
        <f t="array" aca="1" ref="V304" ca="1">IF($Q304="Y",VLOOKUP($P304,INDIRECT($Q$3),V$5,0)*INDIRECT($P$2),VLOOKUP($P304,INDIRECT($Q$3),V$5,0))*$Q$4</f>
        <v>36.705180977902913</v>
      </c>
      <c r="W304" s="394" cm="1">
        <f t="array" aca="1" ref="W304" ca="1">IF($Q304="Y",VLOOKUP($P304,INDIRECT($Q$3),W$5,0)*INDIRECT($P$2),VLOOKUP($P304,INDIRECT($Q$3),W$5,0))*$Q$4</f>
        <v>38.62815317791987</v>
      </c>
      <c r="X304" s="394" cm="1">
        <f t="array" aca="1" ref="X304" ca="1">IF($Q304="Y",VLOOKUP($P304,INDIRECT($Q$3),X$5,0)*INDIRECT($P$2),VLOOKUP($P304,INDIRECT($Q$3),X$5,0))*$Q$4</f>
        <v>40.682343627166233</v>
      </c>
      <c r="Y304" s="394" cm="1">
        <f t="array" aca="1" ref="Y304" ca="1">IF($Q304="Y",VLOOKUP($P304,INDIRECT($Q$3),Y$5,0)*INDIRECT($P$2),VLOOKUP($P304,INDIRECT($Q$3),Y$5,0))*$Q$4</f>
        <v>43.231913272420826</v>
      </c>
      <c r="Z304" s="394" cm="1">
        <f t="array" aca="1" ref="Z304" ca="1">IF($Q304="Y",VLOOKUP($P304,INDIRECT($Q$3),Z$5,0)*INDIRECT($P$2),VLOOKUP($P304,INDIRECT($Q$3),Z$5,0))*$Q$4</f>
        <v>45.781482917675376</v>
      </c>
      <c r="AA304" s="406" t="str">
        <f t="shared" si="89"/>
        <v>10807C</v>
      </c>
      <c r="AB304" s="406" t="str">
        <f t="shared" si="91"/>
        <v>Y</v>
      </c>
      <c r="AC304" s="412" t="str">
        <f t="shared" si="85"/>
        <v>Video Analyst Office of Police Conduct Review</v>
      </c>
      <c r="AD304" s="406">
        <f t="shared" si="90"/>
        <v>90</v>
      </c>
      <c r="AE304" s="398" t="str">
        <f t="shared" si="93"/>
        <v>N</v>
      </c>
      <c r="AF304" s="403">
        <f t="shared" ca="1" si="92"/>
        <v>33.079000000000001</v>
      </c>
      <c r="AG304" s="403">
        <f t="shared" ca="1" si="92"/>
        <v>34.893000000000001</v>
      </c>
      <c r="AH304" s="403">
        <f t="shared" ca="1" si="92"/>
        <v>36.704999999999998</v>
      </c>
      <c r="AI304" s="403">
        <f t="shared" ca="1" si="92"/>
        <v>38.628</v>
      </c>
      <c r="AJ304" s="403">
        <f t="shared" ca="1" si="92"/>
        <v>40.682000000000002</v>
      </c>
      <c r="AK304" s="403">
        <f t="shared" ca="1" si="92"/>
        <v>43.231999999999999</v>
      </c>
      <c r="AL304" s="403">
        <f t="shared" ca="1" si="92"/>
        <v>45.780999999999999</v>
      </c>
    </row>
    <row r="305" spans="1:38" ht="15" customHeight="1">
      <c r="A305" s="272" t="s">
        <v>91</v>
      </c>
      <c r="B305" s="259" t="s">
        <v>435</v>
      </c>
      <c r="C305" s="259">
        <v>16</v>
      </c>
      <c r="D305" s="273" t="s">
        <v>414</v>
      </c>
      <c r="E305" s="265">
        <v>358</v>
      </c>
      <c r="F305" s="262">
        <v>7</v>
      </c>
      <c r="G305" s="285">
        <f t="shared" ca="1" si="81"/>
        <v>31.621338518781425</v>
      </c>
      <c r="H305" s="285">
        <f t="shared" ca="1" si="81"/>
        <v>33.451557232106218</v>
      </c>
      <c r="I305" s="285">
        <f t="shared" ca="1" si="81"/>
        <v>35.177684432908009</v>
      </c>
      <c r="J305" s="285">
        <f t="shared" ca="1" si="80"/>
        <v>37.143105683525086</v>
      </c>
      <c r="K305" s="285">
        <f t="shared" ca="1" si="80"/>
        <v>39.15084112587779</v>
      </c>
      <c r="L305" s="285">
        <f t="shared" ca="1" si="80"/>
        <v>41.53502696367164</v>
      </c>
      <c r="M305" s="285">
        <f t="shared" ca="1" si="80"/>
        <v>43.91921280146547</v>
      </c>
      <c r="N305" s="285"/>
      <c r="P305" s="409" t="str">
        <f t="shared" si="87"/>
        <v>10805C</v>
      </c>
      <c r="Q305" s="397" t="s">
        <v>826</v>
      </c>
      <c r="R305" s="409" t="str">
        <f t="shared" si="88"/>
        <v>Video and Audio Evidence Technician</v>
      </c>
      <c r="S305" s="397">
        <f t="shared" si="86"/>
        <v>16</v>
      </c>
      <c r="T305" s="394" cm="1">
        <f t="array" aca="1" ref="T305" ca="1">IF($Q305="Y",VLOOKUP($P305,INDIRECT($Q$3),T$5,0)*INDIRECT($P$2),VLOOKUP($P305,INDIRECT($Q$3),T$5,0))*$Q$4</f>
        <v>31.621338518781425</v>
      </c>
      <c r="U305" s="394" cm="1">
        <f t="array" aca="1" ref="U305" ca="1">IF($Q305="Y",VLOOKUP($P305,INDIRECT($Q$3),U$5,0)*INDIRECT($P$2),VLOOKUP($P305,INDIRECT($Q$3),U$5,0))*$Q$4</f>
        <v>33.451557232106218</v>
      </c>
      <c r="V305" s="394" cm="1">
        <f t="array" aca="1" ref="V305" ca="1">IF($Q305="Y",VLOOKUP($P305,INDIRECT($Q$3),V$5,0)*INDIRECT($P$2),VLOOKUP($P305,INDIRECT($Q$3),V$5,0))*$Q$4</f>
        <v>35.177684432908009</v>
      </c>
      <c r="W305" s="394" cm="1">
        <f t="array" aca="1" ref="W305" ca="1">IF($Q305="Y",VLOOKUP($P305,INDIRECT($Q$3),W$5,0)*INDIRECT($P$2),VLOOKUP($P305,INDIRECT($Q$3),W$5,0))*$Q$4</f>
        <v>37.143105683525086</v>
      </c>
      <c r="X305" s="394" cm="1">
        <f t="array" aca="1" ref="X305" ca="1">IF($Q305="Y",VLOOKUP($P305,INDIRECT($Q$3),X$5,0)*INDIRECT($P$2),VLOOKUP($P305,INDIRECT($Q$3),X$5,0))*$Q$4</f>
        <v>39.15084112587779</v>
      </c>
      <c r="Y305" s="394" cm="1">
        <f t="array" aca="1" ref="Y305" ca="1">IF($Q305="Y",VLOOKUP($P305,INDIRECT($Q$3),Y$5,0)*INDIRECT($P$2),VLOOKUP($P305,INDIRECT($Q$3),Y$5,0))*$Q$4</f>
        <v>41.53502696367164</v>
      </c>
      <c r="Z305" s="394" cm="1">
        <f t="array" aca="1" ref="Z305" ca="1">IF($Q305="Y",VLOOKUP($P305,INDIRECT($Q$3),Z$5,0)*INDIRECT($P$2),VLOOKUP($P305,INDIRECT($Q$3),Z$5,0))*$Q$4</f>
        <v>43.91921280146547</v>
      </c>
      <c r="AA305" s="406" t="str">
        <f t="shared" si="89"/>
        <v>10805C</v>
      </c>
      <c r="AB305" s="406" t="str">
        <f t="shared" si="91"/>
        <v>Y</v>
      </c>
      <c r="AC305" s="412" t="str">
        <f t="shared" si="85"/>
        <v>Video and Audio Evidence Technician</v>
      </c>
      <c r="AD305" s="406">
        <f t="shared" si="90"/>
        <v>16</v>
      </c>
      <c r="AE305" s="398" t="str">
        <f t="shared" si="93"/>
        <v>N</v>
      </c>
      <c r="AF305" s="403">
        <f t="shared" ref="AF305:AL313" ca="1" si="94">IF($AE305="N",ROUND(T305,3),IF($AE305="E",ROUNDUP(T305/2080,3),"check"))</f>
        <v>31.620999999999999</v>
      </c>
      <c r="AG305" s="403">
        <f t="shared" ca="1" si="94"/>
        <v>33.451999999999998</v>
      </c>
      <c r="AH305" s="403">
        <f t="shared" ca="1" si="94"/>
        <v>35.177999999999997</v>
      </c>
      <c r="AI305" s="403">
        <f t="shared" ca="1" si="94"/>
        <v>37.143000000000001</v>
      </c>
      <c r="AJ305" s="403">
        <f t="shared" ca="1" si="94"/>
        <v>39.151000000000003</v>
      </c>
      <c r="AK305" s="403">
        <f t="shared" ca="1" si="94"/>
        <v>41.534999999999997</v>
      </c>
      <c r="AL305" s="403">
        <f t="shared" ca="1" si="94"/>
        <v>43.918999999999997</v>
      </c>
    </row>
    <row r="306" spans="1:38" ht="15" customHeight="1">
      <c r="A306" s="272" t="s">
        <v>91</v>
      </c>
      <c r="B306" s="259" t="s">
        <v>594</v>
      </c>
      <c r="C306" s="259">
        <v>90</v>
      </c>
      <c r="D306" s="273" t="s">
        <v>589</v>
      </c>
      <c r="E306" s="265">
        <v>363</v>
      </c>
      <c r="F306" s="262">
        <v>8</v>
      </c>
      <c r="G306" s="285">
        <f t="shared" ca="1" si="81"/>
        <v>33.079495781932678</v>
      </c>
      <c r="H306" s="285">
        <f t="shared" ca="1" si="81"/>
        <v>34.893119440925126</v>
      </c>
      <c r="I306" s="285">
        <f t="shared" ca="1" si="81"/>
        <v>36.705180977902913</v>
      </c>
      <c r="J306" s="285">
        <f t="shared" ca="1" si="80"/>
        <v>38.62815317791987</v>
      </c>
      <c r="K306" s="285">
        <f t="shared" ca="1" si="80"/>
        <v>40.682343627166233</v>
      </c>
      <c r="L306" s="285">
        <f t="shared" ca="1" si="80"/>
        <v>43.231913272420826</v>
      </c>
      <c r="M306" s="285">
        <f t="shared" ca="1" si="80"/>
        <v>45.781482917675376</v>
      </c>
      <c r="N306" s="285"/>
      <c r="P306" s="409" t="str">
        <f t="shared" si="87"/>
        <v>10810C</v>
      </c>
      <c r="Q306" s="397" t="s">
        <v>826</v>
      </c>
      <c r="R306" s="409" t="str">
        <f t="shared" si="88"/>
        <v>Video Production Coordinator</v>
      </c>
      <c r="S306" s="397">
        <f t="shared" si="86"/>
        <v>90</v>
      </c>
      <c r="T306" s="394" cm="1">
        <f t="array" aca="1" ref="T306" ca="1">IF($Q306="Y",VLOOKUP($P306,INDIRECT($Q$3),T$5,0)*INDIRECT($P$2),VLOOKUP($P306,INDIRECT($Q$3),T$5,0))*$Q$4</f>
        <v>33.079495781932678</v>
      </c>
      <c r="U306" s="394" cm="1">
        <f t="array" aca="1" ref="U306" ca="1">IF($Q306="Y",VLOOKUP($P306,INDIRECT($Q$3),U$5,0)*INDIRECT($P$2),VLOOKUP($P306,INDIRECT($Q$3),U$5,0))*$Q$4</f>
        <v>34.893119440925126</v>
      </c>
      <c r="V306" s="394" cm="1">
        <f t="array" aca="1" ref="V306" ca="1">IF($Q306="Y",VLOOKUP($P306,INDIRECT($Q$3),V$5,0)*INDIRECT($P$2),VLOOKUP($P306,INDIRECT($Q$3),V$5,0))*$Q$4</f>
        <v>36.705180977902913</v>
      </c>
      <c r="W306" s="394" cm="1">
        <f t="array" aca="1" ref="W306" ca="1">IF($Q306="Y",VLOOKUP($P306,INDIRECT($Q$3),W$5,0)*INDIRECT($P$2),VLOOKUP($P306,INDIRECT($Q$3),W$5,0))*$Q$4</f>
        <v>38.62815317791987</v>
      </c>
      <c r="X306" s="394" cm="1">
        <f t="array" aca="1" ref="X306" ca="1">IF($Q306="Y",VLOOKUP($P306,INDIRECT($Q$3),X$5,0)*INDIRECT($P$2),VLOOKUP($P306,INDIRECT($Q$3),X$5,0))*$Q$4</f>
        <v>40.682343627166233</v>
      </c>
      <c r="Y306" s="394" cm="1">
        <f t="array" aca="1" ref="Y306" ca="1">IF($Q306="Y",VLOOKUP($P306,INDIRECT($Q$3),Y$5,0)*INDIRECT($P$2),VLOOKUP($P306,INDIRECT($Q$3),Y$5,0))*$Q$4</f>
        <v>43.231913272420826</v>
      </c>
      <c r="Z306" s="394" cm="1">
        <f t="array" aca="1" ref="Z306" ca="1">IF($Q306="Y",VLOOKUP($P306,INDIRECT($Q$3),Z$5,0)*INDIRECT($P$2),VLOOKUP($P306,INDIRECT($Q$3),Z$5,0))*$Q$4</f>
        <v>45.781482917675376</v>
      </c>
      <c r="AA306" s="406" t="str">
        <f t="shared" si="89"/>
        <v>10810C</v>
      </c>
      <c r="AB306" s="406" t="str">
        <f t="shared" si="91"/>
        <v>Y</v>
      </c>
      <c r="AC306" s="412" t="str">
        <f t="shared" si="85"/>
        <v>Video Production Coordinator</v>
      </c>
      <c r="AD306" s="406">
        <f t="shared" si="90"/>
        <v>90</v>
      </c>
      <c r="AE306" s="398" t="str">
        <f t="shared" si="93"/>
        <v>N</v>
      </c>
      <c r="AF306" s="403">
        <f t="shared" ca="1" si="94"/>
        <v>33.079000000000001</v>
      </c>
      <c r="AG306" s="403">
        <f t="shared" ca="1" si="94"/>
        <v>34.893000000000001</v>
      </c>
      <c r="AH306" s="403">
        <f t="shared" ca="1" si="94"/>
        <v>36.704999999999998</v>
      </c>
      <c r="AI306" s="403">
        <f t="shared" ca="1" si="94"/>
        <v>38.628</v>
      </c>
      <c r="AJ306" s="403">
        <f t="shared" ca="1" si="94"/>
        <v>40.682000000000002</v>
      </c>
      <c r="AK306" s="403">
        <f t="shared" ca="1" si="94"/>
        <v>43.231999999999999</v>
      </c>
      <c r="AL306" s="403">
        <f t="shared" ca="1" si="94"/>
        <v>45.780999999999999</v>
      </c>
    </row>
    <row r="307" spans="1:38" ht="15" customHeight="1">
      <c r="A307" s="272" t="s">
        <v>91</v>
      </c>
      <c r="B307" s="259" t="s">
        <v>341</v>
      </c>
      <c r="C307" s="259">
        <v>61</v>
      </c>
      <c r="D307" s="273" t="s">
        <v>893</v>
      </c>
      <c r="E307" s="265">
        <v>333</v>
      </c>
      <c r="F307" s="262">
        <v>7</v>
      </c>
      <c r="G307" s="285">
        <f t="shared" ca="1" si="81"/>
        <v>31.483007082974655</v>
      </c>
      <c r="H307" s="285">
        <f t="shared" ca="1" si="81"/>
        <v>33.145104906547395</v>
      </c>
      <c r="I307" s="285">
        <f t="shared" ca="1" si="81"/>
        <v>34.913427027115389</v>
      </c>
      <c r="J307" s="285">
        <f t="shared" ca="1" si="80"/>
        <v>36.72705068610783</v>
      </c>
      <c r="K307" s="285">
        <f t="shared" ca="1" si="80"/>
        <v>38.671892594329691</v>
      </c>
      <c r="L307" s="285">
        <f t="shared" ca="1" si="80"/>
        <v>41.016294540091756</v>
      </c>
      <c r="M307" s="285">
        <f t="shared" ca="1" si="80"/>
        <v>43.360696485853815</v>
      </c>
      <c r="N307" s="285"/>
      <c r="P307" s="409" t="str">
        <f t="shared" si="87"/>
        <v>10830C</v>
      </c>
      <c r="Q307" s="397" t="s">
        <v>826</v>
      </c>
      <c r="R307" s="409" t="str">
        <f t="shared" si="88"/>
        <v>Video Production Operations Coordinator</v>
      </c>
      <c r="S307" s="397">
        <f t="shared" si="86"/>
        <v>61</v>
      </c>
      <c r="T307" s="394" cm="1">
        <f t="array" aca="1" ref="T307" ca="1">IF($Q307="Y",VLOOKUP($P307,INDIRECT($Q$3),T$5,0)*INDIRECT($P$2),VLOOKUP($P307,INDIRECT($Q$3),T$5,0))*$Q$4</f>
        <v>31.483007082974655</v>
      </c>
      <c r="U307" s="394" cm="1">
        <f t="array" aca="1" ref="U307" ca="1">IF($Q307="Y",VLOOKUP($P307,INDIRECT($Q$3),U$5,0)*INDIRECT($P$2),VLOOKUP($P307,INDIRECT($Q$3),U$5,0))*$Q$4</f>
        <v>33.145104906547395</v>
      </c>
      <c r="V307" s="394" cm="1">
        <f t="array" aca="1" ref="V307" ca="1">IF($Q307="Y",VLOOKUP($P307,INDIRECT($Q$3),V$5,0)*INDIRECT($P$2),VLOOKUP($P307,INDIRECT($Q$3),V$5,0))*$Q$4</f>
        <v>34.913427027115389</v>
      </c>
      <c r="W307" s="394" cm="1">
        <f t="array" aca="1" ref="W307" ca="1">IF($Q307="Y",VLOOKUP($P307,INDIRECT($Q$3),W$5,0)*INDIRECT($P$2),VLOOKUP($P307,INDIRECT($Q$3),W$5,0))*$Q$4</f>
        <v>36.72705068610783</v>
      </c>
      <c r="X307" s="394" cm="1">
        <f t="array" aca="1" ref="X307" ca="1">IF($Q307="Y",VLOOKUP($P307,INDIRECT($Q$3),X$5,0)*INDIRECT($P$2),VLOOKUP($P307,INDIRECT($Q$3),X$5,0))*$Q$4</f>
        <v>38.671892594329691</v>
      </c>
      <c r="Y307" s="394" cm="1">
        <f t="array" aca="1" ref="Y307" ca="1">IF($Q307="Y",VLOOKUP($P307,INDIRECT($Q$3),Y$5,0)*INDIRECT($P$2),VLOOKUP($P307,INDIRECT($Q$3),Y$5,0))*$Q$4</f>
        <v>41.016294540091756</v>
      </c>
      <c r="Z307" s="394" cm="1">
        <f t="array" aca="1" ref="Z307" ca="1">IF($Q307="Y",VLOOKUP($P307,INDIRECT($Q$3),Z$5,0)*INDIRECT($P$2),VLOOKUP($P307,INDIRECT($Q$3),Z$5,0))*$Q$4</f>
        <v>43.360696485853815</v>
      </c>
      <c r="AA307" s="406" t="str">
        <f t="shared" si="89"/>
        <v>10830C</v>
      </c>
      <c r="AB307" s="406" t="str">
        <f t="shared" si="91"/>
        <v>Y</v>
      </c>
      <c r="AC307" s="412" t="str">
        <f t="shared" si="85"/>
        <v>Video Production Operations Coordinator</v>
      </c>
      <c r="AD307" s="406">
        <f t="shared" si="90"/>
        <v>61</v>
      </c>
      <c r="AE307" s="398" t="str">
        <f t="shared" si="93"/>
        <v>N</v>
      </c>
      <c r="AF307" s="403">
        <f t="shared" ca="1" si="94"/>
        <v>31.483000000000001</v>
      </c>
      <c r="AG307" s="403">
        <f t="shared" ca="1" si="94"/>
        <v>33.145000000000003</v>
      </c>
      <c r="AH307" s="403">
        <f t="shared" ca="1" si="94"/>
        <v>34.912999999999997</v>
      </c>
      <c r="AI307" s="403">
        <f t="shared" ca="1" si="94"/>
        <v>36.726999999999997</v>
      </c>
      <c r="AJ307" s="403">
        <f t="shared" ca="1" si="94"/>
        <v>38.671999999999997</v>
      </c>
      <c r="AK307" s="403">
        <f t="shared" ca="1" si="94"/>
        <v>41.015999999999998</v>
      </c>
      <c r="AL307" s="403">
        <f t="shared" ca="1" si="94"/>
        <v>43.360999999999997</v>
      </c>
    </row>
    <row r="308" spans="1:38" ht="15" customHeight="1">
      <c r="A308" s="272" t="s">
        <v>16</v>
      </c>
      <c r="B308" s="259" t="s">
        <v>925</v>
      </c>
      <c r="C308" s="259" t="s">
        <v>20</v>
      </c>
      <c r="D308" s="273" t="s">
        <v>926</v>
      </c>
      <c r="E308" s="265">
        <v>396</v>
      </c>
      <c r="F308" s="262">
        <v>8</v>
      </c>
      <c r="G308" s="285">
        <f t="shared" ca="1" si="81"/>
        <v>70927.528171499987</v>
      </c>
      <c r="H308" s="285">
        <f t="shared" ca="1" si="81"/>
        <v>74777.492039249992</v>
      </c>
      <c r="I308" s="285">
        <f t="shared" ca="1" si="81"/>
        <v>78672.683088999984</v>
      </c>
      <c r="J308" s="285">
        <f t="shared" ca="1" si="80"/>
        <v>82887.856451400003</v>
      </c>
      <c r="K308" s="285">
        <f t="shared" ca="1" si="80"/>
        <v>87247.756796199988</v>
      </c>
      <c r="L308" s="285">
        <f t="shared" ca="1" si="80"/>
        <v>92659.189122499985</v>
      </c>
      <c r="M308" s="285">
        <f t="shared" ca="1" si="80"/>
        <v>98069.490769249984</v>
      </c>
      <c r="N308" s="285"/>
      <c r="P308" s="409" t="str">
        <f t="shared" si="87"/>
        <v>59462C</v>
      </c>
      <c r="Q308" s="397" t="s">
        <v>826</v>
      </c>
      <c r="R308" s="409" t="str">
        <f t="shared" si="88"/>
        <v>Wage Theft Investigator</v>
      </c>
      <c r="S308" s="397" t="str">
        <f t="shared" si="86"/>
        <v>33B</v>
      </c>
      <c r="T308" s="394" cm="1">
        <f t="array" aca="1" ref="T308" ca="1">IF($Q308="Y",VLOOKUP($P308,INDIRECT($Q$3),T$5,0)*INDIRECT($P$2),VLOOKUP($P308,INDIRECT($Q$3),T$5,0))*$Q$4</f>
        <v>70927.528171499987</v>
      </c>
      <c r="U308" s="394" cm="1">
        <f t="array" aca="1" ref="U308" ca="1">IF($Q308="Y",VLOOKUP($P308,INDIRECT($Q$3),U$5,0)*INDIRECT($P$2),VLOOKUP($P308,INDIRECT($Q$3),U$5,0))*$Q$4</f>
        <v>74777.492039249992</v>
      </c>
      <c r="V308" s="394" cm="1">
        <f t="array" aca="1" ref="V308" ca="1">IF($Q308="Y",VLOOKUP($P308,INDIRECT($Q$3),V$5,0)*INDIRECT($P$2),VLOOKUP($P308,INDIRECT($Q$3),V$5,0))*$Q$4</f>
        <v>78672.683088999984</v>
      </c>
      <c r="W308" s="394" cm="1">
        <f t="array" aca="1" ref="W308" ca="1">IF($Q308="Y",VLOOKUP($P308,INDIRECT($Q$3),W$5,0)*INDIRECT($P$2),VLOOKUP($P308,INDIRECT($Q$3),W$5,0))*$Q$4</f>
        <v>82887.856451400003</v>
      </c>
      <c r="X308" s="394" cm="1">
        <f t="array" aca="1" ref="X308" ca="1">IF($Q308="Y",VLOOKUP($P308,INDIRECT($Q$3),X$5,0)*INDIRECT($P$2),VLOOKUP($P308,INDIRECT($Q$3),X$5,0))*$Q$4</f>
        <v>87247.756796199988</v>
      </c>
      <c r="Y308" s="394" cm="1">
        <f t="array" aca="1" ref="Y308" ca="1">IF($Q308="Y",VLOOKUP($P308,INDIRECT($Q$3),Y$5,0)*INDIRECT($P$2),VLOOKUP($P308,INDIRECT($Q$3),Y$5,0))*$Q$4</f>
        <v>92659.189122499985</v>
      </c>
      <c r="Z308" s="394" cm="1">
        <f t="array" aca="1" ref="Z308" ca="1">IF($Q308="Y",VLOOKUP($P308,INDIRECT($Q$3),Z$5,0)*INDIRECT($P$2),VLOOKUP($P308,INDIRECT($Q$3),Z$5,0))*$Q$4</f>
        <v>98069.490769249984</v>
      </c>
      <c r="AA308" s="406" t="str">
        <f t="shared" si="89"/>
        <v>59462C</v>
      </c>
      <c r="AB308" s="406" t="str">
        <f t="shared" si="91"/>
        <v>Y</v>
      </c>
      <c r="AC308" s="412" t="str">
        <f t="shared" si="85"/>
        <v>Wage Theft Investigator</v>
      </c>
      <c r="AD308" s="406" t="str">
        <f t="shared" si="90"/>
        <v>33B</v>
      </c>
      <c r="AE308" s="398" t="str">
        <f t="shared" si="93"/>
        <v>E</v>
      </c>
      <c r="AF308" s="403">
        <f t="shared" ca="1" si="94"/>
        <v>34.099999999999994</v>
      </c>
      <c r="AG308" s="403">
        <f t="shared" ca="1" si="94"/>
        <v>35.951000000000001</v>
      </c>
      <c r="AH308" s="403">
        <f t="shared" ca="1" si="94"/>
        <v>37.823999999999998</v>
      </c>
      <c r="AI308" s="403">
        <f t="shared" ca="1" si="94"/>
        <v>39.849999999999994</v>
      </c>
      <c r="AJ308" s="403">
        <f t="shared" ca="1" si="94"/>
        <v>41.946999999999996</v>
      </c>
      <c r="AK308" s="403">
        <f t="shared" ca="1" si="94"/>
        <v>44.547999999999995</v>
      </c>
      <c r="AL308" s="403">
        <f t="shared" ca="1" si="94"/>
        <v>47.149000000000001</v>
      </c>
    </row>
    <row r="309" spans="1:38" ht="15" customHeight="1">
      <c r="A309" s="272" t="s">
        <v>91</v>
      </c>
      <c r="B309" s="259" t="s">
        <v>1116</v>
      </c>
      <c r="C309" s="259" t="s">
        <v>280</v>
      </c>
      <c r="D309" s="273" t="s">
        <v>1117</v>
      </c>
      <c r="E309" s="265">
        <v>395</v>
      </c>
      <c r="F309" s="262">
        <v>8</v>
      </c>
      <c r="G309" s="285">
        <f t="shared" ca="1" si="81"/>
        <v>35.746771554141276</v>
      </c>
      <c r="H309" s="285">
        <f t="shared" ca="1" si="81"/>
        <v>37.623708722508916</v>
      </c>
      <c r="I309" s="285">
        <f t="shared" ca="1" si="81"/>
        <v>39.590420338935679</v>
      </c>
      <c r="J309" s="285">
        <f t="shared" ca="1" si="80"/>
        <v>41.686788082577216</v>
      </c>
      <c r="K309" s="285">
        <f t="shared" ca="1" si="80"/>
        <v>43.872196781053049</v>
      </c>
      <c r="L309" s="285">
        <f t="shared" ca="1" si="80"/>
        <v>46.53530473478758</v>
      </c>
      <c r="M309" s="285">
        <f t="shared" ca="1" si="80"/>
        <v>49.198412688522104</v>
      </c>
      <c r="N309" s="285"/>
      <c r="P309" s="409" t="str">
        <f t="shared" si="87"/>
        <v>53115C</v>
      </c>
      <c r="Q309" s="397" t="s">
        <v>826</v>
      </c>
      <c r="R309" s="409" t="str">
        <f t="shared" si="88"/>
        <v xml:space="preserve">Water Network Analyst I </v>
      </c>
      <c r="S309" s="397" t="str">
        <f t="shared" si="86"/>
        <v>63</v>
      </c>
      <c r="T309" s="394" cm="1">
        <f t="array" aca="1" ref="T309" ca="1">IF($Q309="Y",VLOOKUP($P309,INDIRECT($Q$3),T$5,0)*INDIRECT($P$2),VLOOKUP($P309,INDIRECT($Q$3),T$5,0))*$Q$4</f>
        <v>35.746771554141276</v>
      </c>
      <c r="U309" s="394" cm="1">
        <f t="array" aca="1" ref="U309" ca="1">IF($Q309="Y",VLOOKUP($P309,INDIRECT($Q$3),U$5,0)*INDIRECT($P$2),VLOOKUP($P309,INDIRECT($Q$3),U$5,0))*$Q$4</f>
        <v>37.623708722508916</v>
      </c>
      <c r="V309" s="394" cm="1">
        <f t="array" aca="1" ref="V309" ca="1">IF($Q309="Y",VLOOKUP($P309,INDIRECT($Q$3),V$5,0)*INDIRECT($P$2),VLOOKUP($P309,INDIRECT($Q$3),V$5,0))*$Q$4</f>
        <v>39.590420338935679</v>
      </c>
      <c r="W309" s="394" cm="1">
        <f t="array" aca="1" ref="W309" ca="1">IF($Q309="Y",VLOOKUP($P309,INDIRECT($Q$3),W$5,0)*INDIRECT($P$2),VLOOKUP($P309,INDIRECT($Q$3),W$5,0))*$Q$4</f>
        <v>41.686788082577216</v>
      </c>
      <c r="X309" s="394" cm="1">
        <f t="array" aca="1" ref="X309" ca="1">IF($Q309="Y",VLOOKUP($P309,INDIRECT($Q$3),X$5,0)*INDIRECT($P$2),VLOOKUP($P309,INDIRECT($Q$3),X$5,0))*$Q$4</f>
        <v>43.872196781053049</v>
      </c>
      <c r="Y309" s="394" cm="1">
        <f t="array" aca="1" ref="Y309" ca="1">IF($Q309="Y",VLOOKUP($P309,INDIRECT($Q$3),Y$5,0)*INDIRECT($P$2),VLOOKUP($P309,INDIRECT($Q$3),Y$5,0))*$Q$4</f>
        <v>46.53530473478758</v>
      </c>
      <c r="Z309" s="394" cm="1">
        <f t="array" aca="1" ref="Z309" ca="1">IF($Q309="Y",VLOOKUP($P309,INDIRECT($Q$3),Z$5,0)*INDIRECT($P$2),VLOOKUP($P309,INDIRECT($Q$3),Z$5,0))*$Q$4</f>
        <v>49.198412688522104</v>
      </c>
      <c r="AA309" s="406" t="str">
        <f t="shared" si="89"/>
        <v>53115C</v>
      </c>
      <c r="AB309" s="406" t="str">
        <f t="shared" si="91"/>
        <v>Y</v>
      </c>
      <c r="AC309" s="412" t="str">
        <f t="shared" si="85"/>
        <v xml:space="preserve">Water Network Analyst I </v>
      </c>
      <c r="AD309" s="406" t="str">
        <f t="shared" si="90"/>
        <v>63</v>
      </c>
      <c r="AE309" s="398" t="str">
        <f t="shared" si="93"/>
        <v>N</v>
      </c>
      <c r="AF309" s="403">
        <f t="shared" ca="1" si="94"/>
        <v>35.747</v>
      </c>
      <c r="AG309" s="403">
        <f t="shared" ca="1" si="94"/>
        <v>37.624000000000002</v>
      </c>
      <c r="AH309" s="403">
        <f t="shared" ca="1" si="94"/>
        <v>39.590000000000003</v>
      </c>
      <c r="AI309" s="403">
        <f t="shared" ca="1" si="94"/>
        <v>41.686999999999998</v>
      </c>
      <c r="AJ309" s="403">
        <f t="shared" ca="1" si="94"/>
        <v>43.872</v>
      </c>
      <c r="AK309" s="403">
        <f t="shared" ca="1" si="94"/>
        <v>46.534999999999997</v>
      </c>
      <c r="AL309" s="403">
        <f t="shared" ca="1" si="94"/>
        <v>49.198</v>
      </c>
    </row>
    <row r="310" spans="1:38" ht="15" customHeight="1">
      <c r="A310" s="259" t="s">
        <v>16</v>
      </c>
      <c r="B310" s="262" t="s">
        <v>390</v>
      </c>
      <c r="C310" s="259">
        <v>51</v>
      </c>
      <c r="D310" s="266" t="s">
        <v>1113</v>
      </c>
      <c r="E310" s="265">
        <v>455</v>
      </c>
      <c r="F310" s="262">
        <v>10</v>
      </c>
      <c r="G310" s="285">
        <f t="shared" ca="1" si="81"/>
        <v>85762.997998741732</v>
      </c>
      <c r="H310" s="285">
        <f t="shared" ca="1" si="81"/>
        <v>90074.704698659552</v>
      </c>
      <c r="I310" s="285">
        <f t="shared" ca="1" si="81"/>
        <v>94942.45852</v>
      </c>
      <c r="J310" s="285">
        <f t="shared" ca="1" si="80"/>
        <v>99812.598428617086</v>
      </c>
      <c r="K310" s="285">
        <f t="shared" ca="1" si="80"/>
        <v>104910.61486582208</v>
      </c>
      <c r="L310" s="285">
        <f t="shared" ca="1" si="80"/>
        <v>111295.0748</v>
      </c>
      <c r="M310" s="285">
        <f t="shared" ca="1" si="80"/>
        <v>117677.73235787662</v>
      </c>
      <c r="N310" s="285"/>
      <c r="P310" s="409" t="str">
        <f t="shared" si="87"/>
        <v>10895C</v>
      </c>
      <c r="Q310" s="397" t="s">
        <v>826</v>
      </c>
      <c r="R310" s="409" t="str">
        <f t="shared" si="88"/>
        <v>Water Network Analyst II</v>
      </c>
      <c r="S310" s="397">
        <f t="shared" si="86"/>
        <v>51</v>
      </c>
      <c r="T310" s="394" cm="1">
        <f t="array" aca="1" ref="T310" ca="1">IF($Q310="Y",VLOOKUP($P310,INDIRECT($Q$3),T$5,0)*INDIRECT($P$2),VLOOKUP($P310,INDIRECT($Q$3),T$5,0))*$Q$4</f>
        <v>85762.997998741732</v>
      </c>
      <c r="U310" s="394" cm="1">
        <f t="array" aca="1" ref="U310" ca="1">IF($Q310="Y",VLOOKUP($P310,INDIRECT($Q$3),U$5,0)*INDIRECT($P$2),VLOOKUP($P310,INDIRECT($Q$3),U$5,0))*$Q$4</f>
        <v>90074.704698659552</v>
      </c>
      <c r="V310" s="394" cm="1">
        <f t="array" aca="1" ref="V310" ca="1">IF($Q310="Y",VLOOKUP($P310,INDIRECT($Q$3),V$5,0)*INDIRECT($P$2),VLOOKUP($P310,INDIRECT($Q$3),V$5,0))*$Q$4</f>
        <v>94942.45852</v>
      </c>
      <c r="W310" s="394" cm="1">
        <f t="array" aca="1" ref="W310" ca="1">IF($Q310="Y",VLOOKUP($P310,INDIRECT($Q$3),W$5,0)*INDIRECT($P$2),VLOOKUP($P310,INDIRECT($Q$3),W$5,0))*$Q$4</f>
        <v>99812.598428617086</v>
      </c>
      <c r="X310" s="394" cm="1">
        <f t="array" aca="1" ref="X310" ca="1">IF($Q310="Y",VLOOKUP($P310,INDIRECT($Q$3),X$5,0)*INDIRECT($P$2),VLOOKUP($P310,INDIRECT($Q$3),X$5,0))*$Q$4</f>
        <v>104910.61486582208</v>
      </c>
      <c r="Y310" s="394" cm="1">
        <f t="array" aca="1" ref="Y310" ca="1">IF($Q310="Y",VLOOKUP($P310,INDIRECT($Q$3),Y$5,0)*INDIRECT($P$2),VLOOKUP($P310,INDIRECT($Q$3),Y$5,0))*$Q$4</f>
        <v>111295.0748</v>
      </c>
      <c r="Z310" s="394" cm="1">
        <f t="array" aca="1" ref="Z310" ca="1">IF($Q310="Y",VLOOKUP($P310,INDIRECT($Q$3),Z$5,0)*INDIRECT($P$2),VLOOKUP($P310,INDIRECT($Q$3),Z$5,0))*$Q$4</f>
        <v>117677.73235787662</v>
      </c>
      <c r="AA310" s="406" t="str">
        <f t="shared" si="89"/>
        <v>10895C</v>
      </c>
      <c r="AB310" s="406" t="str">
        <f t="shared" si="91"/>
        <v>Y</v>
      </c>
      <c r="AC310" s="412" t="str">
        <f t="shared" si="85"/>
        <v>Water Network Analyst II</v>
      </c>
      <c r="AD310" s="406">
        <f t="shared" si="90"/>
        <v>51</v>
      </c>
      <c r="AE310" s="398" t="str">
        <f t="shared" si="93"/>
        <v>E</v>
      </c>
      <c r="AF310" s="403">
        <f t="shared" ca="1" si="94"/>
        <v>41.232999999999997</v>
      </c>
      <c r="AG310" s="403">
        <f t="shared" ca="1" si="94"/>
        <v>43.305999999999997</v>
      </c>
      <c r="AH310" s="403">
        <f t="shared" ca="1" si="94"/>
        <v>45.646000000000001</v>
      </c>
      <c r="AI310" s="403">
        <f t="shared" ca="1" si="94"/>
        <v>47.986999999999995</v>
      </c>
      <c r="AJ310" s="403">
        <f t="shared" ca="1" si="94"/>
        <v>50.437999999999995</v>
      </c>
      <c r="AK310" s="403">
        <f t="shared" ca="1" si="94"/>
        <v>53.507999999999996</v>
      </c>
      <c r="AL310" s="403">
        <f t="shared" ca="1" si="94"/>
        <v>56.576000000000001</v>
      </c>
    </row>
    <row r="311" spans="1:38" ht="15" customHeight="1">
      <c r="A311" s="259" t="s">
        <v>16</v>
      </c>
      <c r="B311" s="262" t="s">
        <v>775</v>
      </c>
      <c r="C311" s="259" t="s">
        <v>777</v>
      </c>
      <c r="D311" s="266" t="s">
        <v>776</v>
      </c>
      <c r="E311" s="265">
        <v>413</v>
      </c>
      <c r="F311" s="262">
        <v>9</v>
      </c>
      <c r="G311" s="285">
        <f t="shared" ca="1" si="81"/>
        <v>78488.008321939968</v>
      </c>
      <c r="H311" s="285">
        <f t="shared" ca="1" si="81"/>
        <v>82621.008263383424</v>
      </c>
      <c r="I311" s="285">
        <f t="shared" ca="1" si="81"/>
        <v>86981.453170157867</v>
      </c>
      <c r="J311" s="285">
        <f t="shared" ca="1" si="80"/>
        <v>91523.854049197093</v>
      </c>
      <c r="K311" s="285">
        <f t="shared" ca="1" si="80"/>
        <v>96342.438100424013</v>
      </c>
      <c r="L311" s="285">
        <f t="shared" ca="1" si="80"/>
        <v>102171.52764047864</v>
      </c>
      <c r="M311" s="285">
        <f t="shared" ca="1" si="80"/>
        <v>108003.86639432376</v>
      </c>
      <c r="N311" s="285"/>
      <c r="P311" s="409" t="str">
        <f t="shared" si="87"/>
        <v>53023C</v>
      </c>
      <c r="Q311" s="397" t="s">
        <v>826</v>
      </c>
      <c r="R311" s="409" t="str">
        <f t="shared" si="88"/>
        <v>Web Content Specialist</v>
      </c>
      <c r="S311" s="397" t="str">
        <f t="shared" si="86"/>
        <v>39</v>
      </c>
      <c r="T311" s="394" cm="1">
        <f t="array" aca="1" ref="T311" ca="1">IF($Q311="Y",VLOOKUP($P311,INDIRECT($Q$3),T$5,0)*INDIRECT($P$2),VLOOKUP($P311,INDIRECT($Q$3),T$5,0))*$Q$4</f>
        <v>78488.008321939968</v>
      </c>
      <c r="U311" s="394" cm="1">
        <f t="array" aca="1" ref="U311" ca="1">IF($Q311="Y",VLOOKUP($P311,INDIRECT($Q$3),U$5,0)*INDIRECT($P$2),VLOOKUP($P311,INDIRECT($Q$3),U$5,0))*$Q$4</f>
        <v>82621.008263383424</v>
      </c>
      <c r="V311" s="394" cm="1">
        <f t="array" aca="1" ref="V311" ca="1">IF($Q311="Y",VLOOKUP($P311,INDIRECT($Q$3),V$5,0)*INDIRECT($P$2),VLOOKUP($P311,INDIRECT($Q$3),V$5,0))*$Q$4</f>
        <v>86981.453170157867</v>
      </c>
      <c r="W311" s="394" cm="1">
        <f t="array" aca="1" ref="W311" ca="1">IF($Q311="Y",VLOOKUP($P311,INDIRECT($Q$3),W$5,0)*INDIRECT($P$2),VLOOKUP($P311,INDIRECT($Q$3),W$5,0))*$Q$4</f>
        <v>91523.854049197093</v>
      </c>
      <c r="X311" s="394" cm="1">
        <f t="array" aca="1" ref="X311" ca="1">IF($Q311="Y",VLOOKUP($P311,INDIRECT($Q$3),X$5,0)*INDIRECT($P$2),VLOOKUP($P311,INDIRECT($Q$3),X$5,0))*$Q$4</f>
        <v>96342.438100424013</v>
      </c>
      <c r="Y311" s="394" cm="1">
        <f t="array" aca="1" ref="Y311" ca="1">IF($Q311="Y",VLOOKUP($P311,INDIRECT($Q$3),Y$5,0)*INDIRECT($P$2),VLOOKUP($P311,INDIRECT($Q$3),Y$5,0))*$Q$4</f>
        <v>102171.52764047864</v>
      </c>
      <c r="Z311" s="394" cm="1">
        <f t="array" aca="1" ref="Z311" ca="1">IF($Q311="Y",VLOOKUP($P311,INDIRECT($Q$3),Z$5,0)*INDIRECT($P$2),VLOOKUP($P311,INDIRECT($Q$3),Z$5,0))*$Q$4</f>
        <v>108003.86639432376</v>
      </c>
      <c r="AA311" s="406" t="str">
        <f t="shared" si="89"/>
        <v>53023C</v>
      </c>
      <c r="AB311" s="406" t="str">
        <f t="shared" si="91"/>
        <v>Y</v>
      </c>
      <c r="AC311" s="412" t="str">
        <f t="shared" si="85"/>
        <v>Web Content Specialist</v>
      </c>
      <c r="AD311" s="406" t="str">
        <f t="shared" si="90"/>
        <v>39</v>
      </c>
      <c r="AE311" s="398" t="str">
        <f t="shared" si="93"/>
        <v>E</v>
      </c>
      <c r="AF311" s="403">
        <f t="shared" ca="1" si="94"/>
        <v>37.734999999999999</v>
      </c>
      <c r="AG311" s="403">
        <f t="shared" ca="1" si="94"/>
        <v>39.721999999999994</v>
      </c>
      <c r="AH311" s="403">
        <f t="shared" ca="1" si="94"/>
        <v>41.818999999999996</v>
      </c>
      <c r="AI311" s="403">
        <f t="shared" ca="1" si="94"/>
        <v>44.001999999999995</v>
      </c>
      <c r="AJ311" s="403">
        <f t="shared" ca="1" si="94"/>
        <v>46.318999999999996</v>
      </c>
      <c r="AK311" s="403">
        <f t="shared" ca="1" si="94"/>
        <v>49.120999999999995</v>
      </c>
      <c r="AL311" s="403">
        <f t="shared" ca="1" si="94"/>
        <v>51.924999999999997</v>
      </c>
    </row>
    <row r="312" spans="1:38" ht="15" customHeight="1">
      <c r="A312" s="256" t="s">
        <v>16</v>
      </c>
      <c r="B312" s="278" t="s">
        <v>504</v>
      </c>
      <c r="C312" s="256">
        <v>29</v>
      </c>
      <c r="D312" s="759" t="s">
        <v>490</v>
      </c>
      <c r="E312" s="277">
        <v>363</v>
      </c>
      <c r="F312" s="278">
        <v>8</v>
      </c>
      <c r="G312" s="380">
        <f t="shared" ca="1" si="81"/>
        <v>70186.267087358239</v>
      </c>
      <c r="H312" s="380">
        <f t="shared" ca="1" si="81"/>
        <v>74036.585429033134</v>
      </c>
      <c r="I312" s="380">
        <f t="shared" ca="1" si="81"/>
        <v>77883.65455691758</v>
      </c>
      <c r="J312" s="380">
        <f t="shared" ca="1" si="81"/>
        <v>81961.41786392346</v>
      </c>
      <c r="K312" s="380">
        <f t="shared" ca="1" si="81"/>
        <v>86318.613556907498</v>
      </c>
      <c r="L312" s="380">
        <f t="shared" ca="1" si="81"/>
        <v>91726.828053121266</v>
      </c>
      <c r="M312" s="380">
        <f t="shared" ca="1" si="81"/>
        <v>97135.042549335034</v>
      </c>
      <c r="N312" s="380" t="s">
        <v>633</v>
      </c>
      <c r="P312" s="409" t="str">
        <f t="shared" si="87"/>
        <v>11011C</v>
      </c>
      <c r="Q312" s="397" t="s">
        <v>826</v>
      </c>
      <c r="R312" s="409" t="str">
        <f t="shared" si="88"/>
        <v>Workers Compensation Claims Adjuster</v>
      </c>
      <c r="S312" s="397">
        <f t="shared" si="86"/>
        <v>29</v>
      </c>
      <c r="T312" s="394" cm="1">
        <f t="array" aca="1" ref="T312" ca="1">IF($Q312="Y",VLOOKUP($P312,INDIRECT($Q$3),T$5,0)*INDIRECT($P$2),VLOOKUP($P312,INDIRECT($Q$3),T$5,0))*$Q$4</f>
        <v>70186.267087358239</v>
      </c>
      <c r="U312" s="394" cm="1">
        <f t="array" aca="1" ref="U312" ca="1">IF($Q312="Y",VLOOKUP($P312,INDIRECT($Q$3),U$5,0)*INDIRECT($P$2),VLOOKUP($P312,INDIRECT($Q$3),U$5,0))*$Q$4</f>
        <v>74036.585429033134</v>
      </c>
      <c r="V312" s="394" cm="1">
        <f t="array" aca="1" ref="V312" ca="1">IF($Q312="Y",VLOOKUP($P312,INDIRECT($Q$3),V$5,0)*INDIRECT($P$2),VLOOKUP($P312,INDIRECT($Q$3),V$5,0))*$Q$4</f>
        <v>77883.65455691758</v>
      </c>
      <c r="W312" s="394" cm="1">
        <f t="array" aca="1" ref="W312" ca="1">IF($Q312="Y",VLOOKUP($P312,INDIRECT($Q$3),W$5,0)*INDIRECT($P$2),VLOOKUP($P312,INDIRECT($Q$3),W$5,0))*$Q$4</f>
        <v>81961.41786392346</v>
      </c>
      <c r="X312" s="394" cm="1">
        <f t="array" aca="1" ref="X312" ca="1">IF($Q312="Y",VLOOKUP($P312,INDIRECT($Q$3),X$5,0)*INDIRECT($P$2),VLOOKUP($P312,INDIRECT($Q$3),X$5,0))*$Q$4</f>
        <v>86318.613556907498</v>
      </c>
      <c r="Y312" s="394" cm="1">
        <f t="array" aca="1" ref="Y312" ca="1">IF($Q312="Y",VLOOKUP($P312,INDIRECT($Q$3),Y$5,0)*INDIRECT($P$2),VLOOKUP($P312,INDIRECT($Q$3),Y$5,0))*$Q$4</f>
        <v>91726.828053121266</v>
      </c>
      <c r="Z312" s="394" cm="1">
        <f t="array" aca="1" ref="Z312" ca="1">IF($Q312="Y",VLOOKUP($P312,INDIRECT($Q$3),Z$5,0)*INDIRECT($P$2),VLOOKUP($P312,INDIRECT($Q$3),Z$5,0))*$Q$4</f>
        <v>97135.042549335034</v>
      </c>
      <c r="AA312" s="406" t="str">
        <f t="shared" si="89"/>
        <v>11011C</v>
      </c>
      <c r="AB312" s="406" t="str">
        <f t="shared" si="91"/>
        <v>Y</v>
      </c>
      <c r="AC312" s="412" t="str">
        <f t="shared" si="85"/>
        <v>Workers Compensation Claims Adjuster</v>
      </c>
      <c r="AD312" s="406">
        <f t="shared" si="90"/>
        <v>29</v>
      </c>
      <c r="AE312" s="398" t="str">
        <f t="shared" si="93"/>
        <v>E</v>
      </c>
      <c r="AF312" s="403">
        <f t="shared" ca="1" si="94"/>
        <v>33.744</v>
      </c>
      <c r="AG312" s="403">
        <f t="shared" ca="1" si="94"/>
        <v>35.594999999999999</v>
      </c>
      <c r="AH312" s="403">
        <f t="shared" ca="1" si="94"/>
        <v>37.445</v>
      </c>
      <c r="AI312" s="403">
        <f t="shared" ca="1" si="94"/>
        <v>39.405000000000001</v>
      </c>
      <c r="AJ312" s="403">
        <f t="shared" ca="1" si="94"/>
        <v>41.5</v>
      </c>
      <c r="AK312" s="403">
        <f t="shared" ca="1" si="94"/>
        <v>44.099999999999994</v>
      </c>
      <c r="AL312" s="403">
        <f t="shared" ca="1" si="94"/>
        <v>46.699999999999996</v>
      </c>
    </row>
    <row r="313" spans="1:38" ht="15" customHeight="1">
      <c r="A313" s="259" t="s">
        <v>16</v>
      </c>
      <c r="B313" s="259" t="s">
        <v>251</v>
      </c>
      <c r="C313" s="259" t="s">
        <v>235</v>
      </c>
      <c r="D313" s="260" t="s">
        <v>1105</v>
      </c>
      <c r="E313" s="265">
        <v>458</v>
      </c>
      <c r="F313" s="262">
        <v>10</v>
      </c>
      <c r="G313" s="285">
        <f t="shared" si="81"/>
        <v>85762.997998741732</v>
      </c>
      <c r="H313" s="285">
        <f t="shared" si="81"/>
        <v>90074.704698659552</v>
      </c>
      <c r="I313" s="285">
        <f t="shared" si="81"/>
        <v>94942.45852</v>
      </c>
      <c r="J313" s="285">
        <f t="shared" si="81"/>
        <v>99812.598428617086</v>
      </c>
      <c r="K313" s="285">
        <f t="shared" si="81"/>
        <v>104910.61486582208</v>
      </c>
      <c r="L313" s="285">
        <f t="shared" si="81"/>
        <v>111295.0748</v>
      </c>
      <c r="M313" s="285">
        <f t="shared" si="81"/>
        <v>117677.73235787662</v>
      </c>
      <c r="N313" s="285"/>
      <c r="P313" s="409" t="str">
        <f t="shared" si="87"/>
        <v>11010C</v>
      </c>
      <c r="Q313" s="397" t="s">
        <v>826</v>
      </c>
      <c r="R313" s="409" t="str">
        <f t="shared" si="88"/>
        <v>Workers Compensation Claims Analyst</v>
      </c>
      <c r="S313" s="397" t="str">
        <f t="shared" si="86"/>
        <v>51</v>
      </c>
      <c r="T313" s="394">
        <v>85762.997998741732</v>
      </c>
      <c r="U313" s="394">
        <v>90074.704698659552</v>
      </c>
      <c r="V313" s="394">
        <v>94942.45852</v>
      </c>
      <c r="W313" s="394">
        <v>99812.598428617086</v>
      </c>
      <c r="X313" s="394">
        <v>104910.61486582208</v>
      </c>
      <c r="Y313" s="394">
        <v>111295.0748</v>
      </c>
      <c r="Z313" s="394">
        <v>117677.73235787662</v>
      </c>
      <c r="AA313" s="406" t="str">
        <f t="shared" si="89"/>
        <v>11010C</v>
      </c>
      <c r="AB313" s="406" t="str">
        <f t="shared" si="91"/>
        <v>Y</v>
      </c>
      <c r="AC313" s="412" t="str">
        <f t="shared" si="85"/>
        <v>Workers Compensation Claims Analyst</v>
      </c>
      <c r="AD313" s="406" t="str">
        <f t="shared" si="90"/>
        <v>51</v>
      </c>
      <c r="AE313" s="398" t="str">
        <f t="shared" si="93"/>
        <v>E</v>
      </c>
      <c r="AF313" s="403">
        <f t="shared" si="94"/>
        <v>41.232999999999997</v>
      </c>
      <c r="AG313" s="463">
        <f t="shared" si="94"/>
        <v>43.305999999999997</v>
      </c>
      <c r="AH313" s="403">
        <f t="shared" si="94"/>
        <v>45.646000000000001</v>
      </c>
      <c r="AI313" s="403">
        <f t="shared" si="94"/>
        <v>47.986999999999995</v>
      </c>
      <c r="AJ313" s="403">
        <f t="shared" si="94"/>
        <v>50.437999999999995</v>
      </c>
      <c r="AK313" s="403">
        <f t="shared" si="94"/>
        <v>53.507999999999996</v>
      </c>
      <c r="AL313" s="403">
        <f t="shared" si="94"/>
        <v>56.576000000000001</v>
      </c>
    </row>
    <row r="314" spans="1:38">
      <c r="G314" s="206"/>
      <c r="H314" s="36"/>
      <c r="I314" s="36"/>
      <c r="J314" s="36"/>
      <c r="K314" s="36"/>
      <c r="L314" s="36"/>
      <c r="M314" s="36"/>
      <c r="N314" s="36"/>
    </row>
    <row r="315" spans="1:38">
      <c r="A315" s="804" t="s">
        <v>343</v>
      </c>
      <c r="B315" s="804"/>
      <c r="C315" s="804"/>
      <c r="D315" s="804"/>
      <c r="E315" s="40"/>
      <c r="G315" s="134"/>
      <c r="H315" s="134"/>
      <c r="I315" s="134"/>
      <c r="J315" s="134"/>
      <c r="K315" s="134"/>
      <c r="L315" s="134"/>
      <c r="M315" s="134"/>
      <c r="N315" s="134"/>
    </row>
    <row r="316" spans="1:38">
      <c r="A316" s="804" t="s">
        <v>344</v>
      </c>
      <c r="B316" s="804"/>
      <c r="C316" s="804"/>
      <c r="D316" s="804"/>
      <c r="E316" s="40"/>
      <c r="I316" s="35"/>
      <c r="J316" s="35"/>
      <c r="K316" s="35"/>
      <c r="P316" s="422" t="s">
        <v>725</v>
      </c>
      <c r="AA316" s="398" t="s">
        <v>725</v>
      </c>
      <c r="AC316" s="398"/>
    </row>
    <row r="317" spans="1:38" ht="12.75" customHeight="1">
      <c r="A317" s="387">
        <f ca="1">T317</f>
        <v>768.00166727566011</v>
      </c>
      <c r="B317" s="806" t="s">
        <v>819</v>
      </c>
      <c r="C317" s="806"/>
      <c r="D317" s="806"/>
      <c r="I317" s="36"/>
      <c r="J317" s="35"/>
      <c r="K317" s="35"/>
      <c r="P317" s="433" t="s">
        <v>726</v>
      </c>
      <c r="Q317" s="397" t="s">
        <v>826</v>
      </c>
      <c r="S317" s="394"/>
      <c r="T317" s="463">
        <f ca="1">'2025'!T316*1.04*1.015</f>
        <v>768.00166727566011</v>
      </c>
      <c r="U317" s="423"/>
      <c r="AA317" s="415" t="s">
        <v>726</v>
      </c>
      <c r="AB317" s="406" t="str">
        <f>Q317</f>
        <v>Y</v>
      </c>
      <c r="AF317" s="403">
        <f ca="1">ROUNDUP(T317/2080,3)</f>
        <v>0.37</v>
      </c>
    </row>
    <row r="318" spans="1:38" ht="12.75" customHeight="1">
      <c r="A318" s="387">
        <f>T318</f>
        <v>1059.8224</v>
      </c>
      <c r="B318" s="806" t="s">
        <v>820</v>
      </c>
      <c r="C318" s="806"/>
      <c r="D318" s="806"/>
      <c r="G318" s="231"/>
      <c r="H318" s="232"/>
      <c r="I318" s="232"/>
      <c r="J318" s="232"/>
      <c r="K318" s="233"/>
      <c r="L318" s="233"/>
      <c r="P318" s="422" t="s">
        <v>727</v>
      </c>
      <c r="Q318" s="397" t="s">
        <v>826</v>
      </c>
      <c r="S318" s="394"/>
      <c r="T318" s="463">
        <f>'2025'!T317*1.04*1.015</f>
        <v>1059.8224</v>
      </c>
      <c r="U318" s="423"/>
      <c r="AA318" s="416" t="s">
        <v>727</v>
      </c>
      <c r="AB318" s="406" t="str">
        <f>Q318</f>
        <v>Y</v>
      </c>
      <c r="AF318" s="403">
        <f>ROUNDUP(T318/2080,3)</f>
        <v>0.51</v>
      </c>
    </row>
    <row r="319" spans="1:38" ht="12.75" customHeight="1">
      <c r="A319" s="387">
        <f>T319</f>
        <v>1299.4435999999998</v>
      </c>
      <c r="B319" s="806" t="s">
        <v>821</v>
      </c>
      <c r="C319" s="806"/>
      <c r="D319" s="806"/>
      <c r="G319" s="231"/>
      <c r="H319" s="232"/>
      <c r="I319" s="232"/>
      <c r="J319" s="232"/>
      <c r="K319" s="232"/>
      <c r="L319" s="232"/>
      <c r="P319" s="422" t="s">
        <v>728</v>
      </c>
      <c r="Q319" s="397" t="s">
        <v>826</v>
      </c>
      <c r="S319" s="394"/>
      <c r="T319" s="463">
        <f>'2025'!T318*1.04*1.015</f>
        <v>1299.4435999999998</v>
      </c>
      <c r="U319" s="423"/>
      <c r="AA319" s="416" t="s">
        <v>728</v>
      </c>
      <c r="AB319" s="406" t="str">
        <f>Q319</f>
        <v>Y</v>
      </c>
      <c r="AF319" s="403">
        <v>0.59199999999999997</v>
      </c>
    </row>
    <row r="320" spans="1:38" ht="12.75" customHeight="1">
      <c r="A320" s="387">
        <f>T320</f>
        <v>1543.2871999999998</v>
      </c>
      <c r="B320" s="806" t="s">
        <v>822</v>
      </c>
      <c r="C320" s="806"/>
      <c r="D320" s="806"/>
      <c r="G320" s="231"/>
      <c r="H320" s="232"/>
      <c r="I320" s="232"/>
      <c r="J320" s="232"/>
      <c r="K320" s="232"/>
      <c r="L320" s="232"/>
      <c r="P320" s="422" t="s">
        <v>729</v>
      </c>
      <c r="Q320" s="397" t="s">
        <v>826</v>
      </c>
      <c r="S320" s="394"/>
      <c r="T320" s="463">
        <f>'2025'!T319*1.04*1.015</f>
        <v>1543.2871999999998</v>
      </c>
      <c r="U320" s="423"/>
      <c r="AA320" s="416" t="s">
        <v>729</v>
      </c>
      <c r="AB320" s="406" t="str">
        <f>Q320</f>
        <v>Y</v>
      </c>
      <c r="AF320" s="403">
        <f>ROUNDUP(T320/2080,3)</f>
        <v>0.74199999999999999</v>
      </c>
    </row>
    <row r="321" spans="1:39" ht="12.75" customHeight="1">
      <c r="A321" s="38"/>
      <c r="B321" s="781"/>
      <c r="D321" s="9"/>
      <c r="I321" s="36"/>
      <c r="J321" s="35"/>
      <c r="K321" s="35"/>
      <c r="T321" s="394"/>
      <c r="AF321" s="398"/>
    </row>
    <row r="322" spans="1:39">
      <c r="A322" s="804" t="s">
        <v>349</v>
      </c>
      <c r="B322" s="804"/>
      <c r="C322" s="804"/>
      <c r="D322" s="804"/>
      <c r="I322" s="40"/>
      <c r="J322" s="35"/>
      <c r="K322" s="35"/>
      <c r="T322" s="394"/>
      <c r="AF322" s="398"/>
    </row>
    <row r="323" spans="1:39">
      <c r="A323" s="805" t="s">
        <v>350</v>
      </c>
      <c r="B323" s="805"/>
      <c r="C323" s="805"/>
      <c r="D323" s="805"/>
      <c r="J323" s="35"/>
      <c r="K323" s="35"/>
      <c r="T323" s="394"/>
      <c r="AF323" s="398"/>
    </row>
    <row r="324" spans="1:39">
      <c r="A324" s="388">
        <f ca="1">T324</f>
        <v>0.36970394586124988</v>
      </c>
      <c r="B324" s="806" t="s">
        <v>351</v>
      </c>
      <c r="C324" s="806"/>
      <c r="D324" s="806"/>
      <c r="J324" s="35"/>
      <c r="K324" s="35"/>
      <c r="O324" s="169"/>
      <c r="P324" s="422" t="s">
        <v>730</v>
      </c>
      <c r="Q324" s="397" t="s">
        <v>826</v>
      </c>
      <c r="R324" s="433"/>
      <c r="S324" s="394"/>
      <c r="T324" s="463">
        <f ca="1">'2025'!T323*1.04*1.015</f>
        <v>0.36970394586124988</v>
      </c>
      <c r="AA324" s="416" t="s">
        <v>730</v>
      </c>
      <c r="AB324" s="406" t="str">
        <f>Q324</f>
        <v>Y</v>
      </c>
      <c r="AC324" s="400"/>
      <c r="AE324" s="400"/>
      <c r="AF324" s="403">
        <f ca="1">ROUND(T324,3)</f>
        <v>0.37</v>
      </c>
      <c r="AG324" s="400"/>
      <c r="AH324" s="400"/>
      <c r="AI324" s="400"/>
      <c r="AJ324" s="400"/>
      <c r="AK324" s="400"/>
      <c r="AL324" s="400"/>
      <c r="AM324" s="169"/>
    </row>
    <row r="325" spans="1:39">
      <c r="A325" s="388">
        <f ca="1">T325</f>
        <v>0.50993647704999978</v>
      </c>
      <c r="B325" s="806" t="s">
        <v>352</v>
      </c>
      <c r="C325" s="806"/>
      <c r="D325" s="806"/>
      <c r="J325" s="35"/>
      <c r="K325" s="35"/>
      <c r="O325" s="169"/>
      <c r="P325" s="422" t="s">
        <v>732</v>
      </c>
      <c r="Q325" s="397" t="s">
        <v>826</v>
      </c>
      <c r="R325" s="433"/>
      <c r="S325" s="394"/>
      <c r="T325" s="463">
        <f ca="1">'2025'!T324*1.04*1.015</f>
        <v>0.50993647704999978</v>
      </c>
      <c r="AA325" s="416" t="s">
        <v>732</v>
      </c>
      <c r="AB325" s="406" t="str">
        <f>Q325</f>
        <v>Y</v>
      </c>
      <c r="AC325" s="400"/>
      <c r="AE325" s="400"/>
      <c r="AF325" s="403">
        <f ca="1">ROUND(T325,3)</f>
        <v>0.51</v>
      </c>
      <c r="AG325" s="400"/>
      <c r="AH325" s="400"/>
      <c r="AI325" s="400"/>
      <c r="AJ325" s="400"/>
      <c r="AK325" s="400"/>
      <c r="AL325" s="400"/>
      <c r="AM325" s="169"/>
    </row>
    <row r="326" spans="1:39">
      <c r="A326" s="388">
        <f ca="1">T326</f>
        <v>0.62467218438624983</v>
      </c>
      <c r="B326" s="806" t="s">
        <v>353</v>
      </c>
      <c r="C326" s="806"/>
      <c r="D326" s="806"/>
      <c r="J326" s="35"/>
      <c r="K326" s="35"/>
      <c r="O326" s="169"/>
      <c r="P326" s="422" t="s">
        <v>731</v>
      </c>
      <c r="Q326" s="397" t="s">
        <v>826</v>
      </c>
      <c r="R326" s="433"/>
      <c r="S326" s="394"/>
      <c r="T326" s="463">
        <f ca="1">'2025'!T325*1.04*1.015</f>
        <v>0.62467218438624983</v>
      </c>
      <c r="AA326" s="416" t="s">
        <v>731</v>
      </c>
      <c r="AB326" s="406" t="str">
        <f>Q326</f>
        <v>Y</v>
      </c>
      <c r="AC326" s="400"/>
      <c r="AE326" s="400"/>
      <c r="AF326" s="403">
        <f ca="1">ROUND(T326,3)</f>
        <v>0.625</v>
      </c>
      <c r="AG326" s="400"/>
      <c r="AH326" s="400"/>
      <c r="AI326" s="400"/>
      <c r="AJ326" s="400"/>
      <c r="AK326" s="400"/>
      <c r="AL326" s="400"/>
      <c r="AM326" s="169"/>
    </row>
    <row r="327" spans="1:39">
      <c r="A327" s="388">
        <f ca="1">T327</f>
        <v>0.74172578479999984</v>
      </c>
      <c r="B327" s="806" t="s">
        <v>354</v>
      </c>
      <c r="C327" s="806"/>
      <c r="D327" s="806"/>
      <c r="J327" s="35"/>
      <c r="K327" s="35"/>
      <c r="O327" s="169"/>
      <c r="P327" s="422" t="s">
        <v>733</v>
      </c>
      <c r="Q327" s="397" t="s">
        <v>826</v>
      </c>
      <c r="R327" s="433"/>
      <c r="S327" s="394"/>
      <c r="T327" s="463">
        <f ca="1">'2025'!T326*1.04*1.015</f>
        <v>0.74172578479999984</v>
      </c>
      <c r="AA327" s="416" t="s">
        <v>733</v>
      </c>
      <c r="AB327" s="406" t="str">
        <f>Q327</f>
        <v>Y</v>
      </c>
      <c r="AC327" s="400"/>
      <c r="AE327" s="400"/>
      <c r="AF327" s="403">
        <f ca="1">ROUND(T327,3)</f>
        <v>0.74199999999999999</v>
      </c>
      <c r="AG327" s="400"/>
      <c r="AH327" s="400"/>
      <c r="AI327" s="400"/>
      <c r="AJ327" s="400"/>
      <c r="AK327" s="400"/>
      <c r="AL327" s="400"/>
      <c r="AM327" s="169"/>
    </row>
    <row r="328" spans="1:39">
      <c r="A328" s="169"/>
      <c r="B328" s="41"/>
      <c r="D328" s="9"/>
      <c r="I328" s="19"/>
      <c r="J328" s="19"/>
      <c r="K328" s="19"/>
      <c r="O328" s="169"/>
      <c r="R328" s="433"/>
      <c r="AC328" s="400"/>
      <c r="AE328" s="400"/>
      <c r="AF328" s="398"/>
      <c r="AG328" s="400"/>
      <c r="AH328" s="400"/>
      <c r="AI328" s="400"/>
      <c r="AJ328" s="400"/>
      <c r="AK328" s="400"/>
      <c r="AL328" s="400"/>
      <c r="AM328" s="169"/>
    </row>
    <row r="329" spans="1:39">
      <c r="A329" s="804" t="s">
        <v>355</v>
      </c>
      <c r="B329" s="804"/>
      <c r="C329" s="804"/>
      <c r="D329" s="804"/>
      <c r="E329" s="804"/>
      <c r="F329" s="804"/>
      <c r="G329" s="804"/>
      <c r="H329" s="804"/>
      <c r="I329" s="804"/>
      <c r="J329" s="804"/>
      <c r="K329" s="804"/>
      <c r="L329" s="804"/>
      <c r="M329" s="804"/>
      <c r="N329" s="779"/>
      <c r="O329" s="169"/>
      <c r="P329" s="433"/>
      <c r="Q329" s="392"/>
      <c r="R329" s="433"/>
      <c r="S329" s="392"/>
      <c r="T329" s="392"/>
      <c r="AC329" s="400"/>
      <c r="AE329" s="400"/>
      <c r="AF329" s="398"/>
      <c r="AG329" s="400"/>
      <c r="AH329" s="400"/>
      <c r="AI329" s="400"/>
      <c r="AJ329" s="400"/>
      <c r="AK329" s="400"/>
      <c r="AL329" s="400"/>
      <c r="AM329" s="169"/>
    </row>
    <row r="330" spans="1:39" ht="25.35" customHeight="1">
      <c r="A330" s="808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"&amp;TEXT(T330,"$0.000")&amp;"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$1.487 per hour for all hours worked on such a shift.</v>
      </c>
      <c r="B330" s="808"/>
      <c r="C330" s="808"/>
      <c r="D330" s="808"/>
      <c r="E330" s="808"/>
      <c r="F330" s="808"/>
      <c r="G330" s="808"/>
      <c r="H330" s="808"/>
      <c r="I330" s="808"/>
      <c r="J330" s="808"/>
      <c r="K330" s="808"/>
      <c r="L330" s="808"/>
      <c r="M330" s="808"/>
      <c r="N330" s="783"/>
      <c r="O330" s="169"/>
      <c r="P330" s="422" t="s">
        <v>734</v>
      </c>
      <c r="Q330" s="397" t="s">
        <v>826</v>
      </c>
      <c r="R330" s="433" t="s">
        <v>838</v>
      </c>
      <c r="S330" s="394"/>
      <c r="T330" s="463">
        <f ca="1">'2025'!T329*1.04*1.015</f>
        <v>1.4869381733408389</v>
      </c>
      <c r="AA330" s="398" t="s">
        <v>734</v>
      </c>
      <c r="AB330" s="406" t="str">
        <f>Q330</f>
        <v>Y</v>
      </c>
      <c r="AC330" s="431" t="s">
        <v>838</v>
      </c>
      <c r="AE330" s="400"/>
      <c r="AF330" s="403">
        <f ca="1">ROUND(T330,3)</f>
        <v>1.4870000000000001</v>
      </c>
      <c r="AG330" s="400"/>
      <c r="AH330" s="400"/>
      <c r="AI330" s="400"/>
      <c r="AJ330" s="400"/>
      <c r="AK330" s="400"/>
      <c r="AL330" s="400"/>
      <c r="AM330" s="169"/>
    </row>
    <row r="331" spans="1:39">
      <c r="A331" s="783"/>
      <c r="B331" s="783"/>
      <c r="C331" s="51"/>
      <c r="D331" s="783"/>
      <c r="E331" s="783"/>
      <c r="F331" s="783"/>
      <c r="G331" s="783"/>
      <c r="H331" s="783"/>
      <c r="I331" s="783"/>
      <c r="J331" s="783"/>
      <c r="K331" s="783"/>
      <c r="L331" s="783"/>
      <c r="M331" s="783"/>
      <c r="N331" s="783"/>
      <c r="O331" s="169"/>
      <c r="Q331" s="397"/>
      <c r="R331" s="433"/>
      <c r="S331" s="394"/>
      <c r="T331" s="394"/>
      <c r="AA331" s="400"/>
      <c r="AB331" s="400"/>
      <c r="AC331" s="431"/>
      <c r="AD331" s="400"/>
      <c r="AE331" s="400"/>
      <c r="AF331" s="400"/>
      <c r="AG331" s="400"/>
      <c r="AH331" s="400"/>
      <c r="AI331" s="400"/>
      <c r="AJ331" s="400"/>
      <c r="AK331" s="400"/>
      <c r="AL331" s="400"/>
      <c r="AM331" s="169"/>
    </row>
    <row r="332" spans="1:39">
      <c r="A332" s="779" t="s">
        <v>835</v>
      </c>
      <c r="B332" s="783"/>
      <c r="C332" s="51"/>
      <c r="D332" s="783"/>
      <c r="E332" s="783"/>
      <c r="F332" s="783"/>
      <c r="G332" s="783"/>
      <c r="H332" s="783"/>
      <c r="I332" s="783"/>
      <c r="J332" s="783"/>
      <c r="K332" s="783"/>
      <c r="L332" s="783"/>
      <c r="M332" s="783"/>
      <c r="N332" s="783"/>
      <c r="O332" s="169"/>
      <c r="P332" s="422" t="s">
        <v>736</v>
      </c>
      <c r="Q332" s="397" t="s">
        <v>831</v>
      </c>
      <c r="R332" s="422" t="s">
        <v>839</v>
      </c>
      <c r="S332" s="394"/>
      <c r="T332" s="394">
        <v>50</v>
      </c>
      <c r="AA332" s="398" t="s">
        <v>736</v>
      </c>
      <c r="AB332" s="406" t="str">
        <f>Q332</f>
        <v>N</v>
      </c>
      <c r="AC332" s="432" t="s">
        <v>839</v>
      </c>
      <c r="AF332" s="403">
        <f>ROUNDUP(T332/2080,3)</f>
        <v>2.5000000000000001E-2</v>
      </c>
      <c r="AG332" s="400"/>
      <c r="AH332" s="400"/>
      <c r="AI332" s="400"/>
      <c r="AJ332" s="400"/>
      <c r="AK332" s="400"/>
      <c r="AL332" s="400"/>
      <c r="AM332" s="169"/>
    </row>
    <row r="333" spans="1:39">
      <c r="A333" s="427" t="str">
        <f>"An employee will receive " &amp; TEXT(T332,"$#,###")&amp;" for each workday the employee is on call and "&amp;TEXT(T333,"$#,###")&amp;" for each weekend day (Saturday or Sunday) or holiday the employee is on call."</f>
        <v>An employee will receive $50 for each workday the employee is on call and $60 for each weekend day (Saturday or Sunday) or holiday the employee is on call.</v>
      </c>
      <c r="B333" s="783"/>
      <c r="C333" s="51"/>
      <c r="D333" s="783"/>
      <c r="E333" s="783"/>
      <c r="F333" s="783"/>
      <c r="G333" s="783"/>
      <c r="H333" s="783"/>
      <c r="I333" s="783"/>
      <c r="J333" s="783"/>
      <c r="K333" s="783"/>
      <c r="L333" s="783"/>
      <c r="M333" s="783"/>
      <c r="N333" s="783"/>
      <c r="O333" s="169"/>
      <c r="P333" s="422" t="s">
        <v>836</v>
      </c>
      <c r="Q333" s="391" t="s">
        <v>831</v>
      </c>
      <c r="R333" s="422" t="s">
        <v>840</v>
      </c>
      <c r="T333" s="394">
        <v>60</v>
      </c>
      <c r="AA333" s="398" t="s">
        <v>836</v>
      </c>
      <c r="AB333" s="406" t="s">
        <v>831</v>
      </c>
      <c r="AC333" s="410" t="s">
        <v>840</v>
      </c>
      <c r="AE333" s="400"/>
      <c r="AF333" s="403">
        <f>ROUNDUP(T333/2080,3)</f>
        <v>2.9000000000000001E-2</v>
      </c>
      <c r="AG333" s="400"/>
      <c r="AH333" s="400"/>
      <c r="AI333" s="400"/>
      <c r="AJ333" s="400"/>
      <c r="AK333" s="400"/>
      <c r="AL333" s="400"/>
      <c r="AM333" s="169"/>
    </row>
    <row r="335" spans="1:39">
      <c r="A335" s="804" t="s">
        <v>358</v>
      </c>
      <c r="B335" s="804"/>
      <c r="C335" s="804"/>
      <c r="D335" s="804"/>
      <c r="E335" s="804"/>
      <c r="F335" s="804"/>
      <c r="G335" s="804"/>
      <c r="H335" s="804"/>
      <c r="I335" s="804"/>
      <c r="J335" s="804"/>
      <c r="K335" s="804"/>
      <c r="L335" s="804"/>
      <c r="M335" s="804"/>
      <c r="N335" s="779"/>
      <c r="O335" s="169"/>
      <c r="AE335" s="400"/>
      <c r="AF335" s="400"/>
      <c r="AG335" s="400"/>
      <c r="AH335" s="400"/>
      <c r="AI335" s="400"/>
      <c r="AJ335" s="400"/>
      <c r="AK335" s="400"/>
      <c r="AL335" s="400"/>
      <c r="AM335" s="169"/>
    </row>
    <row r="336" spans="1:39">
      <c r="A336" s="807" t="s">
        <v>501</v>
      </c>
      <c r="B336" s="807"/>
      <c r="C336" s="807"/>
      <c r="D336" s="807"/>
      <c r="E336" s="807"/>
      <c r="F336" s="807"/>
      <c r="G336" s="807"/>
      <c r="H336" s="807"/>
      <c r="I336" s="807"/>
      <c r="J336" s="807"/>
      <c r="K336" s="807"/>
      <c r="L336" s="807"/>
      <c r="M336" s="807"/>
      <c r="N336" s="782"/>
      <c r="O336" s="169"/>
      <c r="AE336" s="400"/>
      <c r="AF336" s="400"/>
      <c r="AG336" s="400"/>
      <c r="AH336" s="400"/>
      <c r="AI336" s="400"/>
      <c r="AJ336" s="400"/>
      <c r="AK336" s="400"/>
      <c r="AL336" s="400"/>
      <c r="AM336" s="169"/>
    </row>
    <row r="337" spans="1:39">
      <c r="A337" s="807" t="s">
        <v>360</v>
      </c>
      <c r="B337" s="807"/>
      <c r="C337" s="807"/>
      <c r="D337" s="807"/>
      <c r="E337" s="807"/>
      <c r="F337" s="807"/>
      <c r="G337" s="807"/>
      <c r="H337" s="807"/>
      <c r="I337" s="807"/>
      <c r="J337" s="807"/>
      <c r="K337" s="807"/>
      <c r="L337" s="807"/>
      <c r="M337" s="807"/>
      <c r="N337" s="782"/>
      <c r="O337" s="169"/>
      <c r="AE337" s="400"/>
      <c r="AF337" s="400"/>
      <c r="AG337" s="400"/>
      <c r="AH337" s="400"/>
      <c r="AI337" s="400"/>
      <c r="AJ337" s="400"/>
      <c r="AK337" s="400"/>
      <c r="AL337" s="400"/>
      <c r="AM337" s="169"/>
    </row>
    <row r="339" spans="1:39">
      <c r="A339" s="804" t="s">
        <v>377</v>
      </c>
      <c r="B339" s="804"/>
      <c r="C339" s="804"/>
      <c r="D339" s="804"/>
      <c r="E339" s="804"/>
      <c r="F339" s="804"/>
      <c r="G339" s="804"/>
      <c r="H339" s="804"/>
      <c r="I339" s="804"/>
      <c r="J339" s="804"/>
      <c r="K339" s="804"/>
      <c r="L339" s="804"/>
      <c r="M339" s="804"/>
      <c r="N339" s="779"/>
      <c r="O339" s="169"/>
      <c r="AE339" s="400"/>
      <c r="AF339" s="400"/>
      <c r="AG339" s="400"/>
      <c r="AH339" s="400"/>
      <c r="AI339" s="400"/>
      <c r="AJ339" s="400"/>
      <c r="AK339" s="400"/>
      <c r="AL339" s="400"/>
      <c r="AM339" s="169"/>
    </row>
    <row r="340" spans="1:39" ht="25.35" customHeight="1">
      <c r="A340" s="809" t="str">
        <f ca="1">"Principal Appraisers who achieve and maintain a Senior Accredited Minnesota Assessor (SAMA) or a Certified Assessment Evaluator (CAE) designation shall be paid an additional "&amp;TEXT(T340,"$#,###")&amp;"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$3,013 annually.  Should the City decide to make a SAMA/CAE designations a requirement of the position, the premium will be eliminated and the then-current premium rate will be folded into the base wage.</v>
      </c>
      <c r="B340" s="809"/>
      <c r="C340" s="809"/>
      <c r="D340" s="809"/>
      <c r="E340" s="809"/>
      <c r="F340" s="809"/>
      <c r="G340" s="809"/>
      <c r="H340" s="809"/>
      <c r="I340" s="809"/>
      <c r="J340" s="809"/>
      <c r="K340" s="809"/>
      <c r="L340" s="809"/>
      <c r="M340" s="809"/>
      <c r="N340" s="784"/>
      <c r="O340" s="169"/>
      <c r="P340" s="422" t="s">
        <v>842</v>
      </c>
      <c r="Q340" s="391" t="s">
        <v>826</v>
      </c>
      <c r="R340" s="422" t="s">
        <v>843</v>
      </c>
      <c r="T340" s="463">
        <f ca="1">'2025'!T339*1.04*1.015</f>
        <v>3013.2610007499984</v>
      </c>
      <c r="AA340" s="398" t="s">
        <v>842</v>
      </c>
      <c r="AB340" s="398" t="s">
        <v>831</v>
      </c>
      <c r="AC340" s="432" t="s">
        <v>843</v>
      </c>
      <c r="AE340" s="400"/>
      <c r="AF340" s="403">
        <f ca="1">ROUNDUP(T340/2080,3)</f>
        <v>1.4489999999999998</v>
      </c>
      <c r="AG340" s="400"/>
      <c r="AH340" s="400"/>
      <c r="AI340" s="400"/>
      <c r="AJ340" s="400"/>
      <c r="AK340" s="400"/>
      <c r="AL340" s="400"/>
      <c r="AM340" s="169"/>
    </row>
    <row r="341" spans="1:39">
      <c r="A341" s="207"/>
      <c r="O341" s="169"/>
      <c r="P341" s="422" t="s">
        <v>844</v>
      </c>
      <c r="Q341" s="391" t="s">
        <v>826</v>
      </c>
      <c r="R341" s="422" t="s">
        <v>845</v>
      </c>
      <c r="T341" s="463">
        <f ca="1">'2025'!T340*1.04*1.015</f>
        <v>3013.2610007499984</v>
      </c>
      <c r="AA341" s="398" t="s">
        <v>844</v>
      </c>
      <c r="AB341" s="398" t="s">
        <v>831</v>
      </c>
      <c r="AC341" s="432" t="s">
        <v>845</v>
      </c>
      <c r="AE341" s="400"/>
      <c r="AF341" s="403">
        <f ca="1">ROUNDUP(T341/2080,3)</f>
        <v>1.4489999999999998</v>
      </c>
      <c r="AG341" s="400"/>
      <c r="AH341" s="400"/>
      <c r="AI341" s="400"/>
      <c r="AJ341" s="400"/>
      <c r="AK341" s="400"/>
      <c r="AL341" s="400"/>
      <c r="AM341" s="169"/>
    </row>
    <row r="342" spans="1:39">
      <c r="A342" s="34" t="s">
        <v>630</v>
      </c>
      <c r="P342" s="434"/>
      <c r="Q342" s="396"/>
      <c r="R342" s="434"/>
      <c r="S342" s="396"/>
      <c r="T342" s="396"/>
      <c r="U342" s="396"/>
      <c r="V342" s="396"/>
      <c r="W342" s="396"/>
      <c r="X342" s="396"/>
      <c r="Y342" s="396"/>
      <c r="Z342" s="396"/>
      <c r="AA342" s="401"/>
      <c r="AB342" s="401"/>
      <c r="AC342" s="413"/>
      <c r="AD342" s="401"/>
    </row>
    <row r="343" spans="1:39">
      <c r="A343" s="9" t="s">
        <v>631</v>
      </c>
      <c r="P343" s="434" t="s">
        <v>846</v>
      </c>
      <c r="Q343" s="396" t="s">
        <v>826</v>
      </c>
      <c r="R343" s="434" t="s">
        <v>847</v>
      </c>
      <c r="S343" s="396"/>
      <c r="T343" s="463">
        <v>11.457000000000001</v>
      </c>
      <c r="U343" s="396"/>
      <c r="V343" s="396"/>
      <c r="W343" s="396"/>
      <c r="X343" s="396"/>
      <c r="Y343" s="396"/>
      <c r="Z343" s="396"/>
      <c r="AA343" s="401" t="s">
        <v>846</v>
      </c>
      <c r="AB343" s="401" t="s">
        <v>831</v>
      </c>
      <c r="AC343" s="436" t="s">
        <v>847</v>
      </c>
      <c r="AD343" s="401"/>
      <c r="AF343" s="437">
        <f>ROUND(T343,3)</f>
        <v>11.457000000000001</v>
      </c>
    </row>
    <row r="344" spans="1:39">
      <c r="A344" s="9" t="str">
        <f>TEXT(T343,"$###.000")&amp;" per day when assigned and used."</f>
        <v>$11.457 per day when assigned and used.</v>
      </c>
      <c r="P344" s="434"/>
      <c r="Q344" s="396"/>
      <c r="R344" s="434"/>
      <c r="S344" s="396"/>
      <c r="T344" s="396"/>
      <c r="U344" s="396"/>
      <c r="V344" s="396"/>
      <c r="W344" s="396"/>
      <c r="X344" s="396"/>
      <c r="Y344" s="396"/>
      <c r="Z344" s="396"/>
      <c r="AA344" s="401"/>
      <c r="AB344" s="401"/>
      <c r="AC344" s="413"/>
      <c r="AD344" s="401"/>
    </row>
    <row r="345" spans="1:39">
      <c r="O345" s="234"/>
      <c r="AE345" s="405"/>
    </row>
    <row r="346" spans="1:39">
      <c r="A346" s="34" t="s">
        <v>627</v>
      </c>
      <c r="P346" s="434"/>
      <c r="Q346" s="396"/>
      <c r="R346" s="434"/>
      <c r="S346" s="396"/>
      <c r="T346" s="396"/>
      <c r="U346" s="396"/>
      <c r="V346" s="396"/>
      <c r="W346" s="396"/>
      <c r="X346" s="396"/>
      <c r="Y346" s="396"/>
      <c r="Z346" s="396"/>
      <c r="AA346" s="401"/>
      <c r="AB346" s="401"/>
      <c r="AC346" s="413"/>
      <c r="AD346" s="401"/>
    </row>
    <row r="347" spans="1:39">
      <c r="A347" s="804" t="s">
        <v>628</v>
      </c>
      <c r="B347" s="804"/>
      <c r="C347" s="804"/>
      <c r="D347" s="804"/>
      <c r="E347" s="804"/>
      <c r="F347" s="804"/>
      <c r="G347" s="804"/>
      <c r="H347" s="804"/>
      <c r="I347" s="804"/>
      <c r="J347" s="804"/>
      <c r="K347" s="804"/>
      <c r="L347" s="804"/>
      <c r="M347" s="804"/>
      <c r="N347" s="779"/>
      <c r="O347" s="234"/>
      <c r="P347" s="434"/>
      <c r="Q347" s="396"/>
      <c r="R347" s="434"/>
      <c r="S347" s="396"/>
      <c r="T347" s="396"/>
      <c r="U347" s="396"/>
      <c r="V347" s="396"/>
      <c r="W347" s="396"/>
      <c r="X347" s="396"/>
      <c r="Y347" s="396"/>
      <c r="Z347" s="396"/>
      <c r="AA347" s="401"/>
      <c r="AB347" s="401"/>
      <c r="AC347" s="413"/>
      <c r="AD347" s="401"/>
      <c r="AE347" s="405"/>
    </row>
    <row r="348" spans="1:39">
      <c r="A348" s="805" t="str">
        <f ca="1">"Forensic Scientists will receive an hourly premium of "&amp;TEXT(T348,"$#.000")&amp;"/hour when conducting and reporting on training staff."</f>
        <v>Forensic Scientists will receive an hourly premium of $1.159/hour when conducting and reporting on training staff.</v>
      </c>
      <c r="B348" s="805"/>
      <c r="C348" s="805"/>
      <c r="D348" s="805"/>
      <c r="E348" s="805"/>
      <c r="F348" s="805"/>
      <c r="G348" s="805"/>
      <c r="H348" s="805"/>
      <c r="I348" s="805"/>
      <c r="J348" s="805"/>
      <c r="K348" s="805"/>
      <c r="L348" s="805"/>
      <c r="M348" s="805"/>
      <c r="N348" s="780"/>
      <c r="O348" s="234"/>
      <c r="P348" s="422" t="s">
        <v>735</v>
      </c>
      <c r="Q348" s="397" t="s">
        <v>826</v>
      </c>
      <c r="R348" s="422" t="s">
        <v>848</v>
      </c>
      <c r="S348" s="394"/>
      <c r="T348" s="463">
        <f ca="1">'2025'!T347*1.04*1.015</f>
        <v>1.1589465387499995</v>
      </c>
      <c r="AA348" s="398" t="s">
        <v>735</v>
      </c>
      <c r="AB348" s="406" t="str">
        <f>Q348</f>
        <v>Y</v>
      </c>
      <c r="AC348" s="410" t="s">
        <v>848</v>
      </c>
      <c r="AE348" s="405"/>
      <c r="AF348" s="403">
        <f ca="1">ROUND(T348,3)</f>
        <v>1.159</v>
      </c>
    </row>
    <row r="349" spans="1:39">
      <c r="A349" s="780"/>
      <c r="B349" s="780"/>
      <c r="C349" s="149"/>
      <c r="D349" s="780"/>
      <c r="E349" s="782"/>
      <c r="F349" s="780"/>
      <c r="G349" s="780"/>
      <c r="H349" s="780"/>
      <c r="I349" s="780"/>
      <c r="J349" s="780"/>
      <c r="K349" s="780"/>
      <c r="L349" s="780"/>
      <c r="M349" s="780"/>
      <c r="N349" s="780"/>
      <c r="O349" s="234"/>
      <c r="AE349" s="405"/>
    </row>
    <row r="350" spans="1:39">
      <c r="A350" s="804" t="s">
        <v>629</v>
      </c>
      <c r="B350" s="804"/>
      <c r="C350" s="804"/>
      <c r="D350" s="804"/>
      <c r="E350" s="804"/>
      <c r="F350" s="804"/>
      <c r="G350" s="804"/>
      <c r="H350" s="804"/>
      <c r="I350" s="804"/>
      <c r="J350" s="804"/>
      <c r="K350" s="804"/>
      <c r="L350" s="804"/>
      <c r="M350" s="804"/>
      <c r="N350" s="779"/>
    </row>
    <row r="351" spans="1:39">
      <c r="A351" s="805" t="str">
        <f ca="1">"Forensic Scientists are eligible for a "&amp;TEXT(T351,"$#,000")&amp;"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51" s="805"/>
      <c r="C351" s="805"/>
      <c r="D351" s="805"/>
      <c r="E351" s="805"/>
      <c r="F351" s="805"/>
      <c r="G351" s="805"/>
      <c r="H351" s="805"/>
      <c r="I351" s="805"/>
      <c r="J351" s="805"/>
      <c r="K351" s="805"/>
      <c r="L351" s="805"/>
      <c r="M351" s="805"/>
      <c r="N351" s="780"/>
      <c r="P351" s="434" t="s">
        <v>849</v>
      </c>
      <c r="Q351" s="396" t="s">
        <v>831</v>
      </c>
      <c r="R351" s="422" t="s">
        <v>849</v>
      </c>
      <c r="S351" s="396"/>
      <c r="T351" s="463">
        <f ca="1">'2025'!T350</f>
        <v>250</v>
      </c>
      <c r="U351" s="396"/>
      <c r="V351" s="396"/>
      <c r="W351" s="396"/>
      <c r="X351" s="396"/>
      <c r="Y351" s="396"/>
      <c r="Z351" s="396"/>
      <c r="AA351" s="401"/>
      <c r="AB351" s="401"/>
      <c r="AC351" s="413"/>
      <c r="AD351" s="401"/>
    </row>
    <row r="352" spans="1:39">
      <c r="P352" s="434"/>
      <c r="Q352" s="396"/>
      <c r="S352" s="396"/>
      <c r="T352" s="396"/>
      <c r="U352" s="396"/>
      <c r="V352" s="396"/>
      <c r="W352" s="396"/>
      <c r="X352" s="396"/>
      <c r="Y352" s="396"/>
      <c r="Z352" s="396"/>
      <c r="AA352" s="401"/>
      <c r="AB352" s="401"/>
      <c r="AC352" s="413"/>
      <c r="AD352" s="401"/>
    </row>
    <row r="353" spans="1:31">
      <c r="A353" s="804" t="s">
        <v>611</v>
      </c>
      <c r="B353" s="804"/>
      <c r="C353" s="804"/>
      <c r="D353" s="804"/>
      <c r="E353" s="804"/>
      <c r="F353" s="804"/>
      <c r="G353" s="804"/>
      <c r="H353" s="804"/>
      <c r="I353" s="804"/>
      <c r="J353" s="804"/>
      <c r="K353" s="804"/>
      <c r="L353" s="804"/>
      <c r="M353" s="804"/>
      <c r="N353" s="779"/>
      <c r="O353" s="234"/>
      <c r="P353" s="434"/>
      <c r="Q353" s="396"/>
      <c r="S353" s="396"/>
      <c r="T353" s="396"/>
      <c r="U353" s="396"/>
      <c r="V353" s="396"/>
      <c r="W353" s="396"/>
      <c r="X353" s="396"/>
      <c r="Y353" s="396"/>
      <c r="Z353" s="396"/>
      <c r="AA353" s="401"/>
      <c r="AB353" s="401"/>
      <c r="AC353" s="413"/>
      <c r="AD353" s="401"/>
      <c r="AE353" s="405"/>
    </row>
    <row r="354" spans="1:31" ht="25.35" customHeight="1">
      <c r="A354" s="803" t="str">
        <f ca="1">"Because Forensic Scientists are required to testify in a court of law, each Forensic Scientist will be reimbursed up to "&amp;TEXT(T354,"$#,000")&amp;"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54" s="803"/>
      <c r="C354" s="803"/>
      <c r="D354" s="803"/>
      <c r="E354" s="803"/>
      <c r="F354" s="803"/>
      <c r="G354" s="803"/>
      <c r="H354" s="803"/>
      <c r="I354" s="803"/>
      <c r="J354" s="803"/>
      <c r="K354" s="803"/>
      <c r="L354" s="803"/>
      <c r="M354" s="803"/>
      <c r="N354" s="778"/>
      <c r="O354" s="234"/>
      <c r="P354" s="422" t="s">
        <v>851</v>
      </c>
      <c r="Q354" s="391" t="s">
        <v>831</v>
      </c>
      <c r="R354" s="422" t="s">
        <v>850</v>
      </c>
      <c r="T354" s="463">
        <f ca="1">'2025'!T353</f>
        <v>125</v>
      </c>
      <c r="AE354" s="405"/>
    </row>
    <row r="355" spans="1:31">
      <c r="P355" s="433"/>
      <c r="Q355" s="428"/>
      <c r="R355" s="433"/>
      <c r="S355" s="428"/>
      <c r="T355" s="428"/>
      <c r="AA355" s="402"/>
      <c r="AB355" s="402"/>
      <c r="AC355" s="402"/>
      <c r="AD355" s="402"/>
    </row>
    <row r="357" spans="1:31">
      <c r="A357" s="9" t="str">
        <f>A4</f>
        <v>Last Updated on 6/25/2026</v>
      </c>
      <c r="M357" s="169" t="s">
        <v>1044</v>
      </c>
    </row>
  </sheetData>
  <sheetProtection sheet="1" objects="1" scenarios="1" autoFilter="0"/>
  <autoFilter ref="A6:AL313" xr:uid="{297A38F4-FE19-40DF-8451-BCAC872B1A5B}"/>
  <mergeCells count="25">
    <mergeCell ref="B320:D320"/>
    <mergeCell ref="A315:D315"/>
    <mergeCell ref="A316:D316"/>
    <mergeCell ref="B317:D317"/>
    <mergeCell ref="B318:D318"/>
    <mergeCell ref="B319:D319"/>
    <mergeCell ref="A339:M339"/>
    <mergeCell ref="A322:D322"/>
    <mergeCell ref="A323:D323"/>
    <mergeCell ref="B324:D324"/>
    <mergeCell ref="B325:D325"/>
    <mergeCell ref="B326:D326"/>
    <mergeCell ref="B327:D327"/>
    <mergeCell ref="A329:M329"/>
    <mergeCell ref="A330:M330"/>
    <mergeCell ref="A335:M335"/>
    <mergeCell ref="A336:M336"/>
    <mergeCell ref="A337:M337"/>
    <mergeCell ref="A354:M354"/>
    <mergeCell ref="A340:M340"/>
    <mergeCell ref="A347:M347"/>
    <mergeCell ref="A348:M348"/>
    <mergeCell ref="A350:M350"/>
    <mergeCell ref="A351:M351"/>
    <mergeCell ref="A353:M353"/>
  </mergeCells>
  <conditionalFormatting sqref="G37:M39">
    <cfRule type="cellIs" dxfId="48" priority="9" operator="greaterThan">
      <formula>100</formula>
    </cfRule>
  </conditionalFormatting>
  <conditionalFormatting sqref="G77:M78">
    <cfRule type="cellIs" dxfId="47" priority="10" operator="greaterThan">
      <formula>100</formula>
    </cfRule>
  </conditionalFormatting>
  <conditionalFormatting sqref="G166:M166">
    <cfRule type="cellIs" dxfId="46" priority="11" operator="greaterThan">
      <formula>100</formula>
    </cfRule>
  </conditionalFormatting>
  <conditionalFormatting sqref="G174:M174">
    <cfRule type="cellIs" dxfId="45" priority="7" operator="greaterThan">
      <formula>100</formula>
    </cfRule>
  </conditionalFormatting>
  <conditionalFormatting sqref="G271:M271">
    <cfRule type="cellIs" dxfId="44" priority="8" operator="greaterThan">
      <formula>100</formula>
    </cfRule>
  </conditionalFormatting>
  <conditionalFormatting sqref="G282:M282">
    <cfRule type="cellIs" dxfId="43" priority="13" operator="greaterThan">
      <formula>100</formula>
    </cfRule>
  </conditionalFormatting>
  <conditionalFormatting sqref="G291:M291">
    <cfRule type="cellIs" dxfId="42" priority="14" operator="greaterThan">
      <formula>100</formula>
    </cfRule>
  </conditionalFormatting>
  <conditionalFormatting sqref="G2:N6 G8:N36 N37:N38 G79:N83 G84:M84 G167:N173 G283:N290 U329:Z330 U354:Z355">
    <cfRule type="cellIs" dxfId="41" priority="19" operator="greaterThan">
      <formula>100</formula>
    </cfRule>
  </conditionalFormatting>
  <conditionalFormatting sqref="G85:N165">
    <cfRule type="cellIs" dxfId="40" priority="16" operator="greaterThan">
      <formula>100</formula>
    </cfRule>
  </conditionalFormatting>
  <conditionalFormatting sqref="G175:N270">
    <cfRule type="cellIs" dxfId="39" priority="15" operator="greaterThan">
      <formula>100</formula>
    </cfRule>
  </conditionalFormatting>
  <conditionalFormatting sqref="G272:N281">
    <cfRule type="cellIs" dxfId="38" priority="17" operator="greaterThan">
      <formula>100</formula>
    </cfRule>
  </conditionalFormatting>
  <conditionalFormatting sqref="T330">
    <cfRule type="cellIs" dxfId="37" priority="6" operator="greaterThan">
      <formula>100</formula>
    </cfRule>
  </conditionalFormatting>
  <conditionalFormatting sqref="T354">
    <cfRule type="cellIs" dxfId="36" priority="1" operator="greaterThan">
      <formula>100</formula>
    </cfRule>
  </conditionalFormatting>
  <conditionalFormatting sqref="T2:Z328 G7:M7 G40:N76 G292:N1048576 T356:Z1048576">
    <cfRule type="cellIs" dxfId="35" priority="12" operator="greaterThan">
      <formula>100</formula>
    </cfRule>
  </conditionalFormatting>
  <conditionalFormatting sqref="T331:Z353">
    <cfRule type="cellIs" dxfId="34" priority="2" operator="greaterThan">
      <formula>100</formula>
    </cfRule>
  </conditionalFormatting>
  <conditionalFormatting sqref="AF343">
    <cfRule type="cellIs" dxfId="33" priority="18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34EC-B354-42EC-BC38-6D90D47819F6}">
  <sheetPr codeName="Sheet16"/>
  <dimension ref="A1:H52"/>
  <sheetViews>
    <sheetView workbookViewId="0">
      <selection activeCell="E28" sqref="E28"/>
    </sheetView>
  </sheetViews>
  <sheetFormatPr defaultColWidth="8.90625" defaultRowHeight="14.4"/>
  <cols>
    <col min="1" max="1" width="8.90625" style="445"/>
    <col min="2" max="8" width="10.90625" style="446" bestFit="1" customWidth="1"/>
    <col min="9" max="16384" width="8.90625" style="445"/>
  </cols>
  <sheetData>
    <row r="1" spans="1:8">
      <c r="B1" s="446" t="s">
        <v>8</v>
      </c>
      <c r="C1" s="446" t="s">
        <v>9</v>
      </c>
      <c r="D1" s="446" t="s">
        <v>10</v>
      </c>
      <c r="E1" s="446" t="s">
        <v>11</v>
      </c>
      <c r="F1" s="446" t="s">
        <v>12</v>
      </c>
      <c r="G1" s="446" t="s">
        <v>13</v>
      </c>
      <c r="H1" s="446" t="s">
        <v>14</v>
      </c>
    </row>
    <row r="2" spans="1:8">
      <c r="A2" s="445" t="s">
        <v>883</v>
      </c>
      <c r="B2" s="446">
        <v>114326.38883445731</v>
      </c>
      <c r="C2" s="446">
        <v>120043.04574116878</v>
      </c>
      <c r="D2" s="446">
        <v>126045.87295820436</v>
      </c>
      <c r="E2" s="446">
        <v>132348.36908510778</v>
      </c>
      <c r="F2" s="446">
        <v>138965.38258137685</v>
      </c>
      <c r="G2" s="446">
        <v>145913.1117664639</v>
      </c>
      <c r="H2" s="446">
        <v>153209.1048197757</v>
      </c>
    </row>
    <row r="3" spans="1:8">
      <c r="A3" s="445" t="s">
        <v>882</v>
      </c>
      <c r="B3" s="446">
        <v>77167.878418308042</v>
      </c>
      <c r="C3" s="446">
        <v>81230.045976399429</v>
      </c>
      <c r="D3" s="446">
        <v>85638.500169764957</v>
      </c>
      <c r="E3" s="446">
        <v>90005.51467247137</v>
      </c>
      <c r="F3" s="446">
        <v>94742.490068073836</v>
      </c>
      <c r="G3" s="446">
        <v>99883.762471302194</v>
      </c>
      <c r="H3" s="446">
        <v>105025.03605511488</v>
      </c>
    </row>
    <row r="4" spans="1:8">
      <c r="A4" s="445" t="s">
        <v>881</v>
      </c>
      <c r="B4" s="446">
        <v>88818.681031454224</v>
      </c>
      <c r="C4" s="446">
        <v>93493.504301855137</v>
      </c>
      <c r="D4" s="446">
        <v>98413.98241707198</v>
      </c>
      <c r="E4" s="446">
        <v>103593.43112062258</v>
      </c>
      <c r="F4" s="446">
        <v>109045.17231217075</v>
      </c>
      <c r="G4" s="446">
        <v>115260.80495956607</v>
      </c>
      <c r="H4" s="446">
        <v>121476.43760696139</v>
      </c>
    </row>
    <row r="5" spans="1:8">
      <c r="A5" s="445" t="s">
        <v>880</v>
      </c>
      <c r="B5" s="446">
        <v>76504.22592215582</v>
      </c>
      <c r="C5" s="446">
        <v>80548.907845696856</v>
      </c>
      <c r="D5" s="446">
        <v>85123.672134582303</v>
      </c>
      <c r="E5" s="446">
        <v>89651.213050163089</v>
      </c>
      <c r="F5" s="446">
        <v>94452.649530910712</v>
      </c>
      <c r="G5" s="446">
        <v>100065.14744816527</v>
      </c>
      <c r="H5" s="446">
        <v>105676.46478108721</v>
      </c>
    </row>
    <row r="6" spans="1:8">
      <c r="A6" s="445" t="s">
        <v>879</v>
      </c>
      <c r="B6" s="446">
        <v>65181.272476714621</v>
      </c>
      <c r="C6" s="446">
        <v>68754.915154532238</v>
      </c>
      <c r="D6" s="446">
        <v>72325.479759414622</v>
      </c>
      <c r="E6" s="446">
        <v>76114.587542699272</v>
      </c>
      <c r="F6" s="446">
        <v>80162.253452544333</v>
      </c>
      <c r="G6" s="446">
        <v>85186.036004770096</v>
      </c>
      <c r="H6" s="446">
        <v>90209.81855699583</v>
      </c>
    </row>
    <row r="7" spans="1:8">
      <c r="A7" s="445" t="s">
        <v>103</v>
      </c>
      <c r="B7" s="446">
        <v>95031.52304348498</v>
      </c>
      <c r="C7" s="446">
        <v>98991.688183185994</v>
      </c>
      <c r="D7" s="446">
        <v>103116.34185748541</v>
      </c>
      <c r="E7" s="446">
        <v>107412.39534934956</v>
      </c>
      <c r="F7" s="446">
        <v>111888.142198338</v>
      </c>
      <c r="G7" s="446">
        <v>116550.49368741702</v>
      </c>
      <c r="H7" s="446">
        <v>121407.74335614634</v>
      </c>
    </row>
    <row r="8" spans="1:8">
      <c r="A8" s="445" t="s">
        <v>878</v>
      </c>
      <c r="B8" s="446">
        <v>27.256372198422127</v>
      </c>
      <c r="C8" s="446">
        <v>33.746498858981433</v>
      </c>
      <c r="D8" s="446">
        <v>37.640844827307887</v>
      </c>
      <c r="E8" s="446">
        <v>0</v>
      </c>
      <c r="F8" s="446">
        <v>0</v>
      </c>
      <c r="G8" s="446">
        <v>0</v>
      </c>
      <c r="H8" s="446">
        <v>0</v>
      </c>
    </row>
    <row r="9" spans="1:8">
      <c r="A9" s="445" t="s">
        <v>877</v>
      </c>
      <c r="B9" s="446">
        <v>42.832407811286799</v>
      </c>
      <c r="C9" s="446">
        <v>44.779073028685232</v>
      </c>
      <c r="D9" s="446">
        <v>46.725738246083658</v>
      </c>
      <c r="E9" s="446">
        <v>48.673558069186363</v>
      </c>
      <c r="F9" s="446">
        <v>50.620223286584782</v>
      </c>
      <c r="G9" s="446">
        <v>0</v>
      </c>
      <c r="H9" s="446">
        <v>0</v>
      </c>
    </row>
    <row r="10" spans="1:8">
      <c r="A10" s="445" t="s">
        <v>876</v>
      </c>
      <c r="B10" s="446">
        <v>84794.423416828096</v>
      </c>
      <c r="C10" s="446">
        <v>89301.164783273416</v>
      </c>
      <c r="D10" s="446">
        <v>93941.021414109346</v>
      </c>
      <c r="E10" s="446">
        <v>98694.815686499991</v>
      </c>
      <c r="F10" s="446">
        <v>103691.15048299218</v>
      </c>
      <c r="G10" s="446">
        <v>109910.3407591406</v>
      </c>
      <c r="H10" s="446">
        <v>116129.53103528904</v>
      </c>
    </row>
    <row r="11" spans="1:8">
      <c r="A11" s="445" t="s">
        <v>875</v>
      </c>
      <c r="B11" s="446">
        <v>67939.08658902967</v>
      </c>
      <c r="C11" s="446">
        <v>71587.092176811871</v>
      </c>
      <c r="D11" s="446">
        <v>75231.556011596229</v>
      </c>
      <c r="E11" s="446">
        <v>79094.427947914461</v>
      </c>
      <c r="F11" s="446">
        <v>83221.750774738568</v>
      </c>
      <c r="G11" s="446">
        <v>88345.486778290258</v>
      </c>
      <c r="H11" s="446">
        <v>93469.222781841934</v>
      </c>
    </row>
    <row r="12" spans="1:8">
      <c r="A12" s="445" t="s">
        <v>874</v>
      </c>
      <c r="B12" s="446">
        <v>67806.937224193098</v>
      </c>
      <c r="C12" s="446">
        <v>71454.453652456563</v>
      </c>
      <c r="D12" s="446">
        <v>75098.892007784772</v>
      </c>
      <c r="E12" s="446">
        <v>78961.873541515233</v>
      </c>
      <c r="F12" s="446">
        <v>83089.56934767669</v>
      </c>
      <c r="G12" s="446">
        <v>88727.452100614944</v>
      </c>
      <c r="H12" s="446">
        <v>94365.334853553213</v>
      </c>
    </row>
    <row r="13" spans="1:8">
      <c r="A13" s="445" t="s">
        <v>790</v>
      </c>
      <c r="B13" s="446">
        <v>37.260993074765629</v>
      </c>
      <c r="C13" s="446">
        <v>39.222751081335929</v>
      </c>
      <c r="D13" s="446">
        <v>41.292806252156247</v>
      </c>
      <c r="E13" s="446">
        <v>43.449724773468745</v>
      </c>
      <c r="F13" s="446">
        <v>45.737502368249984</v>
      </c>
      <c r="G13" s="446">
        <v>48.504720533929685</v>
      </c>
      <c r="H13" s="446">
        <v>51.273066795070307</v>
      </c>
    </row>
    <row r="14" spans="1:8">
      <c r="A14" s="445" t="s">
        <v>791</v>
      </c>
      <c r="B14" s="446">
        <v>33.486385662468749</v>
      </c>
      <c r="C14" s="446">
        <v>35.324053168335929</v>
      </c>
      <c r="D14" s="446">
        <v>37.16059257874219</v>
      </c>
      <c r="E14" s="446">
        <v>39.125734871695308</v>
      </c>
      <c r="F14" s="446">
        <v>41.193533851593735</v>
      </c>
      <c r="G14" s="446">
        <v>43.752054356999992</v>
      </c>
      <c r="H14" s="446">
        <v>46.310574862406241</v>
      </c>
    </row>
    <row r="15" spans="1:8">
      <c r="A15" s="445" t="s">
        <v>873</v>
      </c>
      <c r="B15" s="446">
        <v>94231.880260711594</v>
      </c>
      <c r="C15" s="446">
        <v>97058.199152993358</v>
      </c>
      <c r="D15" s="446">
        <v>99970.700701556023</v>
      </c>
      <c r="E15" s="446">
        <v>102969.38490639963</v>
      </c>
      <c r="F15" s="446">
        <v>0</v>
      </c>
      <c r="G15" s="446">
        <v>0</v>
      </c>
      <c r="H15" s="446">
        <v>0</v>
      </c>
    </row>
    <row r="16" spans="1:8">
      <c r="A16" s="445" t="s">
        <v>872</v>
      </c>
      <c r="B16" s="446">
        <v>61330.677854710266</v>
      </c>
      <c r="C16" s="446">
        <v>67413.163637826903</v>
      </c>
      <c r="D16" s="446">
        <v>70967.81385328238</v>
      </c>
      <c r="E16" s="446">
        <v>74880.331735395215</v>
      </c>
      <c r="F16" s="446">
        <v>78786.52686721379</v>
      </c>
      <c r="G16" s="446">
        <v>83577.90704023435</v>
      </c>
      <c r="H16" s="446">
        <v>88368.02266319604</v>
      </c>
    </row>
    <row r="17" spans="1:8">
      <c r="A17" s="445" t="s">
        <v>254</v>
      </c>
      <c r="B17" s="446">
        <v>29.955796247424619</v>
      </c>
      <c r="C17" s="446">
        <v>31.689614657167699</v>
      </c>
      <c r="D17" s="446">
        <v>33.324824206998876</v>
      </c>
      <c r="E17" s="446">
        <v>35.186723838125324</v>
      </c>
      <c r="F17" s="446">
        <v>37.088708910456411</v>
      </c>
      <c r="G17" s="446">
        <v>39.347316183849607</v>
      </c>
      <c r="H17" s="446">
        <v>41.605923457242774</v>
      </c>
    </row>
    <row r="18" spans="1:8">
      <c r="A18" s="445" t="s">
        <v>871</v>
      </c>
      <c r="B18" s="446">
        <v>29.824587796265618</v>
      </c>
      <c r="C18" s="446">
        <v>31.399409059734371</v>
      </c>
      <c r="D18" s="446">
        <v>33.074630819226556</v>
      </c>
      <c r="E18" s="446">
        <v>34.792720206234371</v>
      </c>
      <c r="F18" s="446">
        <v>36.634900093945305</v>
      </c>
      <c r="G18" s="446">
        <v>38.856120056531253</v>
      </c>
      <c r="H18" s="446">
        <v>41.07734001911718</v>
      </c>
    </row>
    <row r="19" spans="1:8">
      <c r="A19" s="445" t="s">
        <v>870</v>
      </c>
      <c r="B19" s="446">
        <v>81625.166098404588</v>
      </c>
      <c r="C19" s="446">
        <v>85919.668833072705</v>
      </c>
      <c r="D19" s="446">
        <v>90442.069009793326</v>
      </c>
      <c r="E19" s="446">
        <v>96364.194465364824</v>
      </c>
      <c r="F19" s="446">
        <v>0</v>
      </c>
      <c r="G19" s="446">
        <v>0</v>
      </c>
      <c r="H19" s="446">
        <v>0</v>
      </c>
    </row>
    <row r="20" spans="1:8">
      <c r="A20" s="445" t="s">
        <v>869</v>
      </c>
      <c r="B20" s="446">
        <v>80837.890461830277</v>
      </c>
      <c r="C20" s="446">
        <v>85323.29385929319</v>
      </c>
      <c r="D20" s="446">
        <v>89897.487822195762</v>
      </c>
      <c r="E20" s="446">
        <v>94643.343544948511</v>
      </c>
      <c r="F20" s="446">
        <v>100977.07054631478</v>
      </c>
      <c r="G20" s="446">
        <v>0</v>
      </c>
      <c r="H20" s="446">
        <v>0</v>
      </c>
    </row>
    <row r="21" spans="1:8">
      <c r="A21" s="445" t="s">
        <v>868</v>
      </c>
      <c r="B21" s="446">
        <v>61330.677854710266</v>
      </c>
      <c r="C21" s="446">
        <v>64953.613773344194</v>
      </c>
      <c r="D21" s="446">
        <v>68909.12635745827</v>
      </c>
      <c r="E21" s="446">
        <v>73122.607153579811</v>
      </c>
      <c r="F21" s="446">
        <v>77468.865705881661</v>
      </c>
      <c r="G21" s="446">
        <v>82546.034192204606</v>
      </c>
      <c r="H21" s="446">
        <v>87621.938128468668</v>
      </c>
    </row>
    <row r="22" spans="1:8">
      <c r="A22" s="445" t="s">
        <v>38</v>
      </c>
      <c r="B22" s="446">
        <v>98140.218121735437</v>
      </c>
      <c r="C22" s="446">
        <v>101434.13558348326</v>
      </c>
      <c r="D22" s="446">
        <v>105661.07624568422</v>
      </c>
      <c r="E22" s="446">
        <v>110063.56349522968</v>
      </c>
      <c r="F22" s="446">
        <v>114649.89087167925</v>
      </c>
      <c r="G22" s="446">
        <v>119426.9696579992</v>
      </c>
      <c r="H22" s="446">
        <v>124403.09339374914</v>
      </c>
    </row>
    <row r="23" spans="1:8">
      <c r="A23" s="445" t="s">
        <v>257</v>
      </c>
      <c r="B23" s="446">
        <v>30.363413694867532</v>
      </c>
      <c r="C23" s="446">
        <v>31.896530791459941</v>
      </c>
      <c r="D23" s="446">
        <v>33.613148389961076</v>
      </c>
      <c r="E23" s="446">
        <v>35.393399227027338</v>
      </c>
      <c r="F23" s="446">
        <v>37.256521258503994</v>
      </c>
      <c r="G23" s="446">
        <v>39.519427842338352</v>
      </c>
      <c r="H23" s="446">
        <v>41.782334426172703</v>
      </c>
    </row>
    <row r="24" spans="1:8">
      <c r="A24" s="445" t="s">
        <v>296</v>
      </c>
      <c r="B24" s="446">
        <v>28.067048953164598</v>
      </c>
      <c r="C24" s="446">
        <v>31.069298690113271</v>
      </c>
      <c r="D24" s="446">
        <v>32.8895052816274</v>
      </c>
      <c r="E24" s="446">
        <v>34.523251685718137</v>
      </c>
      <c r="F24" s="446">
        <v>36.346417962746941</v>
      </c>
      <c r="G24" s="446">
        <v>38.015099458762741</v>
      </c>
      <c r="H24" s="446">
        <v>39.68378095477857</v>
      </c>
    </row>
    <row r="25" spans="1:8">
      <c r="A25" s="445" t="s">
        <v>314</v>
      </c>
      <c r="B25" s="446">
        <v>32.618694057036279</v>
      </c>
      <c r="C25" s="446">
        <v>34.234682348039065</v>
      </c>
      <c r="D25" s="446">
        <v>35.930582147937606</v>
      </c>
      <c r="E25" s="446">
        <v>37.733030626363806</v>
      </c>
      <c r="F25" s="446">
        <v>39.679023852250857</v>
      </c>
      <c r="G25" s="446">
        <v>42.018870420724255</v>
      </c>
      <c r="H25" s="446">
        <v>44.358716989197617</v>
      </c>
    </row>
    <row r="26" spans="1:8">
      <c r="A26" s="445" t="s">
        <v>867</v>
      </c>
      <c r="B26" s="446">
        <v>66489.453474193098</v>
      </c>
      <c r="C26" s="446">
        <v>70136.969902456549</v>
      </c>
      <c r="D26" s="446">
        <v>73781.408257784758</v>
      </c>
      <c r="E26" s="446">
        <v>77644.389791515219</v>
      </c>
      <c r="F26" s="446">
        <v>81772.085597676676</v>
      </c>
      <c r="G26" s="446">
        <v>86895.441505419934</v>
      </c>
      <c r="H26" s="446">
        <v>92018.797413163164</v>
      </c>
    </row>
    <row r="27" spans="1:8">
      <c r="A27" s="445" t="s">
        <v>866</v>
      </c>
      <c r="B27" s="446">
        <v>31.005665076965396</v>
      </c>
      <c r="C27" s="446">
        <v>32.80663467052716</v>
      </c>
      <c r="D27" s="446">
        <v>34.790749492191921</v>
      </c>
      <c r="E27" s="446">
        <v>36.774865494441009</v>
      </c>
      <c r="F27" s="446">
        <v>0</v>
      </c>
      <c r="G27" s="446">
        <v>0</v>
      </c>
      <c r="H27" s="446">
        <v>0</v>
      </c>
    </row>
    <row r="28" spans="1:8">
      <c r="A28" s="445" t="s">
        <v>865</v>
      </c>
      <c r="B28" s="446">
        <v>77503.785399427506</v>
      </c>
      <c r="C28" s="446">
        <v>81584.069589859675</v>
      </c>
      <c r="D28" s="446">
        <v>85890.102287590664</v>
      </c>
      <c r="E28" s="446">
        <v>90376.253475187666</v>
      </c>
      <c r="F28" s="446">
        <v>95133.783187516194</v>
      </c>
      <c r="G28" s="446">
        <v>100890.37012363503</v>
      </c>
      <c r="H28" s="446">
        <v>106646.95705975388</v>
      </c>
    </row>
    <row r="29" spans="1:8">
      <c r="A29" s="445" t="s">
        <v>864</v>
      </c>
      <c r="B29" s="446">
        <v>69696.805472716747</v>
      </c>
      <c r="C29" s="446">
        <v>73516.693985353835</v>
      </c>
      <c r="D29" s="446">
        <v>77293.489476897477</v>
      </c>
      <c r="E29" s="446">
        <v>81381.170334900773</v>
      </c>
      <c r="F29" s="446">
        <v>85681.238225435824</v>
      </c>
      <c r="G29" s="446">
        <v>91022.716345400317</v>
      </c>
      <c r="H29" s="446">
        <v>96364.194465364824</v>
      </c>
    </row>
    <row r="30" spans="1:8">
      <c r="A30" s="445" t="s">
        <v>863</v>
      </c>
      <c r="B30" s="446">
        <v>93815.2668279684</v>
      </c>
      <c r="C30" s="446">
        <v>96514.9867366869</v>
      </c>
      <c r="D30" s="446">
        <v>98539.776668225808</v>
      </c>
      <c r="E30" s="446">
        <v>102589.35653130358</v>
      </c>
      <c r="F30" s="446">
        <v>105964.00641720169</v>
      </c>
      <c r="G30" s="446">
        <v>109338.65630309984</v>
      </c>
      <c r="H30" s="446">
        <v>112713.30618899797</v>
      </c>
    </row>
    <row r="31" spans="1:8">
      <c r="A31" s="445" t="s">
        <v>166</v>
      </c>
      <c r="B31" s="446">
        <v>75625.173945995557</v>
      </c>
      <c r="C31" s="446">
        <v>79623.590688876764</v>
      </c>
      <c r="D31" s="446">
        <v>84145.279830749336</v>
      </c>
      <c r="E31" s="446">
        <v>88620.797878593308</v>
      </c>
      <c r="F31" s="446">
        <v>93367.186344738642</v>
      </c>
      <c r="G31" s="446">
        <v>98914.506399604405</v>
      </c>
      <c r="H31" s="446">
        <v>104461.82645447014</v>
      </c>
    </row>
    <row r="32" spans="1:8">
      <c r="A32" s="445" t="s">
        <v>862</v>
      </c>
      <c r="B32" s="446">
        <v>77644.389791515219</v>
      </c>
      <c r="C32" s="446">
        <v>81772.085597676676</v>
      </c>
      <c r="D32" s="446">
        <v>86386.116927606534</v>
      </c>
      <c r="E32" s="446">
        <v>90732.355912170271</v>
      </c>
      <c r="F32" s="446">
        <v>95475.666305380364</v>
      </c>
      <c r="G32" s="446">
        <v>101277.90881634199</v>
      </c>
      <c r="H32" s="446">
        <v>107080.15132730364</v>
      </c>
    </row>
    <row r="33" spans="1:8">
      <c r="A33" s="445" t="s">
        <v>861</v>
      </c>
      <c r="B33" s="446">
        <v>80765.555747852079</v>
      </c>
      <c r="C33" s="446">
        <v>84982.515669135581</v>
      </c>
      <c r="D33" s="446">
        <v>89590.390853194986</v>
      </c>
      <c r="E33" s="446">
        <v>94290.608225311691</v>
      </c>
      <c r="F33" s="446">
        <v>99384.818933139526</v>
      </c>
      <c r="G33" s="446">
        <v>105525.76459152281</v>
      </c>
      <c r="H33" s="446">
        <v>111666.71024990613</v>
      </c>
    </row>
    <row r="34" spans="1:8">
      <c r="A34" s="445" t="s">
        <v>235</v>
      </c>
      <c r="B34" s="446">
        <v>81245.735125750041</v>
      </c>
      <c r="C34" s="446">
        <v>85330.337910818082</v>
      </c>
      <c r="D34" s="446">
        <v>89941.291167812728</v>
      </c>
      <c r="E34" s="446">
        <v>94555.3224977426</v>
      </c>
      <c r="F34" s="446">
        <v>99384.818933139526</v>
      </c>
      <c r="G34" s="446">
        <v>105432.14627875082</v>
      </c>
      <c r="H34" s="446">
        <v>111479.4736243621</v>
      </c>
    </row>
    <row r="35" spans="1:8">
      <c r="A35" s="445" t="s">
        <v>782</v>
      </c>
      <c r="B35" s="446">
        <v>85681.238225435824</v>
      </c>
      <c r="C35" s="446">
        <v>90467.641639739333</v>
      </c>
      <c r="D35" s="446">
        <v>94992.408854547175</v>
      </c>
      <c r="E35" s="446">
        <v>99735.719247757268</v>
      </c>
      <c r="F35" s="446">
        <v>104743.74391339831</v>
      </c>
      <c r="G35" s="446">
        <v>110940.38635011253</v>
      </c>
      <c r="H35" s="446">
        <v>117137.02878682668</v>
      </c>
    </row>
    <row r="36" spans="1:8">
      <c r="A36" s="445" t="s">
        <v>860</v>
      </c>
      <c r="B36" s="446">
        <v>83154.720738085642</v>
      </c>
      <c r="C36" s="446">
        <v>87335.535841020581</v>
      </c>
      <c r="D36" s="446">
        <v>92055.26526069222</v>
      </c>
      <c r="E36" s="446">
        <v>96777.411336492718</v>
      </c>
      <c r="F36" s="446">
        <v>101720.68085779212</v>
      </c>
      <c r="G36" s="446">
        <v>107909.7383843975</v>
      </c>
      <c r="H36" s="446">
        <v>114098.80535567745</v>
      </c>
    </row>
    <row r="37" spans="1:8">
      <c r="A37" s="445" t="s">
        <v>96</v>
      </c>
      <c r="B37" s="446">
        <v>69650.63437868809</v>
      </c>
      <c r="C37" s="446">
        <v>73473.600964260419</v>
      </c>
      <c r="D37" s="446">
        <v>77293.489476897477</v>
      </c>
      <c r="E37" s="446">
        <v>81381.170334900773</v>
      </c>
      <c r="F37" s="446">
        <v>85681.238225435824</v>
      </c>
      <c r="G37" s="446">
        <v>91002.49593639173</v>
      </c>
      <c r="H37" s="446">
        <v>96323.753647347636</v>
      </c>
    </row>
    <row r="38" spans="1:8">
      <c r="A38" s="445" t="s">
        <v>285</v>
      </c>
      <c r="B38" s="446">
        <v>29.82475093119994</v>
      </c>
      <c r="C38" s="446">
        <v>31.399303624997533</v>
      </c>
      <c r="D38" s="446">
        <v>33.074485626293473</v>
      </c>
      <c r="E38" s="446">
        <v>34.792583067551945</v>
      </c>
      <c r="F38" s="446">
        <v>36.634987300426005</v>
      </c>
      <c r="G38" s="446">
        <v>38.855906157722394</v>
      </c>
      <c r="H38" s="446">
        <v>41.076825015018777</v>
      </c>
    </row>
    <row r="39" spans="1:8">
      <c r="A39" s="445" t="s">
        <v>280</v>
      </c>
      <c r="B39" s="446">
        <v>33.863936675010684</v>
      </c>
      <c r="C39" s="446">
        <v>35.642012810258542</v>
      </c>
      <c r="D39" s="446">
        <v>37.505134841735206</v>
      </c>
      <c r="E39" s="446">
        <v>39.491083822070124</v>
      </c>
      <c r="F39" s="446">
        <v>41.561383839572805</v>
      </c>
      <c r="G39" s="446">
        <v>44.084221992030677</v>
      </c>
      <c r="H39" s="446">
        <v>46.60706014448855</v>
      </c>
    </row>
    <row r="40" spans="1:8">
      <c r="A40" s="445" t="s">
        <v>269</v>
      </c>
      <c r="B40" s="446">
        <v>35.747081646028853</v>
      </c>
      <c r="C40" s="446">
        <v>37.629441633350801</v>
      </c>
      <c r="D40" s="446">
        <v>39.61539061368574</v>
      </c>
      <c r="E40" s="446">
        <v>41.684210788431074</v>
      </c>
      <c r="F40" s="446">
        <v>43.878817597549336</v>
      </c>
      <c r="G40" s="446">
        <v>46.534125946209357</v>
      </c>
      <c r="H40" s="446">
        <v>49.189434294869343</v>
      </c>
    </row>
    <row r="41" spans="1:8">
      <c r="A41" s="445" t="s">
        <v>859</v>
      </c>
      <c r="B41" s="446">
        <v>77719.861061814488</v>
      </c>
      <c r="C41" s="446">
        <v>81605.928142559322</v>
      </c>
      <c r="D41" s="446">
        <v>85687.332809847605</v>
      </c>
      <c r="E41" s="446">
        <v>89958.15900749783</v>
      </c>
      <c r="F41" s="446">
        <v>94470.201468791347</v>
      </c>
      <c r="G41" s="446">
        <v>99465.264653716047</v>
      </c>
      <c r="H41" s="446">
        <v>104460.32783864069</v>
      </c>
    </row>
    <row r="42" spans="1:8">
      <c r="A42" s="445" t="s">
        <v>858</v>
      </c>
      <c r="B42" s="446">
        <v>28.067048953164598</v>
      </c>
      <c r="C42" s="446">
        <v>29.84546872980253</v>
      </c>
      <c r="D42" s="446">
        <v>31.41854158084281</v>
      </c>
      <c r="E42" s="446">
        <v>33.157356820703868</v>
      </c>
      <c r="F42" s="446">
        <v>34.937607657770151</v>
      </c>
      <c r="G42" s="446">
        <v>37.058298688908252</v>
      </c>
      <c r="H42" s="446">
        <v>39.178989720046367</v>
      </c>
    </row>
    <row r="43" spans="1:8">
      <c r="A43" s="445" t="s">
        <v>124</v>
      </c>
      <c r="B43" s="446">
        <v>81381.170334900773</v>
      </c>
      <c r="C43" s="446">
        <v>85681.238225435824</v>
      </c>
      <c r="D43" s="446">
        <v>90162.912419150234</v>
      </c>
      <c r="E43" s="446">
        <v>94903.144739425101</v>
      </c>
      <c r="F43" s="446">
        <v>99914.247478001402</v>
      </c>
      <c r="G43" s="446">
        <v>105952.73238686292</v>
      </c>
      <c r="H43" s="446">
        <v>111990.25548779622</v>
      </c>
    </row>
    <row r="44" spans="1:8">
      <c r="A44" s="445" t="s">
        <v>277</v>
      </c>
      <c r="B44" s="446">
        <v>30.82068510688207</v>
      </c>
      <c r="C44" s="446">
        <v>32.447032297186155</v>
      </c>
      <c r="D44" s="446">
        <v>34.178448323260582</v>
      </c>
      <c r="E44" s="446">
        <v>35.954259632054864</v>
      </c>
      <c r="F44" s="446">
        <v>37.858817260736735</v>
      </c>
      <c r="G44" s="446">
        <v>39.737442568892</v>
      </c>
      <c r="H44" s="446">
        <v>41.616067877047271</v>
      </c>
    </row>
    <row r="45" spans="1:8">
      <c r="A45" s="445" t="s">
        <v>857</v>
      </c>
      <c r="B45" s="446">
        <v>41.344121058483374</v>
      </c>
      <c r="C45" s="446">
        <v>43.518243599622899</v>
      </c>
      <c r="D45" s="446">
        <v>45.814754345414997</v>
      </c>
      <c r="E45" s="446">
        <v>50.733374645603199</v>
      </c>
      <c r="F45" s="446">
        <v>52.154694267559002</v>
      </c>
      <c r="G45" s="446">
        <v>53.615270483459952</v>
      </c>
      <c r="H45" s="446">
        <v>55.142813830208532</v>
      </c>
    </row>
    <row r="46" spans="1:8">
      <c r="A46" s="445" t="s">
        <v>370</v>
      </c>
      <c r="B46" s="446">
        <v>28.397249529084174</v>
      </c>
      <c r="C46" s="446">
        <v>30.073364514431141</v>
      </c>
      <c r="D46" s="446">
        <v>31.625719566868796</v>
      </c>
      <c r="E46" s="446">
        <v>33.385252605332468</v>
      </c>
      <c r="F46" s="446">
        <v>35.146265486553467</v>
      </c>
      <c r="G46" s="446">
        <v>37.305676751421352</v>
      </c>
      <c r="H46" s="446">
        <v>39.465088016289251</v>
      </c>
    </row>
    <row r="47" spans="1:8">
      <c r="A47" s="445" t="s">
        <v>856</v>
      </c>
      <c r="B47" s="446">
        <v>31.337150229189728</v>
      </c>
      <c r="C47" s="446">
        <v>33.055247670448203</v>
      </c>
      <c r="D47" s="446">
        <v>34.771865268949334</v>
      </c>
      <c r="E47" s="446">
        <v>36.593551703220797</v>
      </c>
      <c r="F47" s="446">
        <v>38.539544929107841</v>
      </c>
      <c r="G47" s="446">
        <v>40.954825002293319</v>
      </c>
      <c r="H47" s="446">
        <v>43.370105075478762</v>
      </c>
    </row>
    <row r="48" spans="1:8">
      <c r="A48" s="445" t="s">
        <v>855</v>
      </c>
      <c r="B48" s="446">
        <v>75797.546030369223</v>
      </c>
      <c r="C48" s="446">
        <v>79786.728554444664</v>
      </c>
      <c r="D48" s="446">
        <v>83985.220038116677</v>
      </c>
      <c r="E48" s="446">
        <v>88405.332773126269</v>
      </c>
      <c r="F48" s="446">
        <v>93059.379051214288</v>
      </c>
      <c r="G48" s="446">
        <v>98701.435468207739</v>
      </c>
      <c r="H48" s="446">
        <v>104343.49188520123</v>
      </c>
    </row>
    <row r="49" spans="1:8">
      <c r="A49" s="445" t="s">
        <v>854</v>
      </c>
      <c r="B49" s="446">
        <v>72460.914968565339</v>
      </c>
      <c r="C49" s="446">
        <v>76274.647335331931</v>
      </c>
      <c r="D49" s="446">
        <v>80288.454442889357</v>
      </c>
      <c r="E49" s="446">
        <v>84514.648582978567</v>
      </c>
      <c r="F49" s="446">
        <v>88962.463974405313</v>
      </c>
      <c r="G49" s="446">
        <v>94355.953486741098</v>
      </c>
      <c r="H49" s="446">
        <v>99749.442999076899</v>
      </c>
    </row>
    <row r="50" spans="1:8">
      <c r="A50" s="445" t="s">
        <v>853</v>
      </c>
      <c r="B50" s="446">
        <v>88818.681031454224</v>
      </c>
      <c r="C50" s="446">
        <v>93493.504301855137</v>
      </c>
      <c r="D50" s="446">
        <v>98413.98241707198</v>
      </c>
      <c r="E50" s="446">
        <v>103593.43112062258</v>
      </c>
      <c r="F50" s="446">
        <v>109045.17231217075</v>
      </c>
      <c r="G50" s="446">
        <v>114961.22511244551</v>
      </c>
      <c r="H50" s="446">
        <v>120877.27791272022</v>
      </c>
    </row>
    <row r="51" spans="1:8">
      <c r="A51" s="445" t="s">
        <v>86</v>
      </c>
      <c r="B51" s="446">
        <v>74353.218788891987</v>
      </c>
      <c r="C51" s="446">
        <v>78268.881540909177</v>
      </c>
      <c r="D51" s="446">
        <v>82400.603466469896</v>
      </c>
      <c r="E51" s="446">
        <v>86702.505888474348</v>
      </c>
      <c r="F51" s="446">
        <v>91267.820558058171</v>
      </c>
      <c r="G51" s="446">
        <v>96790.831592555871</v>
      </c>
      <c r="H51" s="446">
        <v>102312.6352406599</v>
      </c>
    </row>
    <row r="52" spans="1:8">
      <c r="A52" s="445" t="s">
        <v>86</v>
      </c>
      <c r="B52" s="446">
        <v>74352.771830390629</v>
      </c>
      <c r="C52" s="446">
        <v>78268.391175304685</v>
      </c>
      <c r="D52" s="446">
        <v>82400.604848718736</v>
      </c>
      <c r="E52" s="446">
        <v>86702.032841273423</v>
      </c>
      <c r="F52" s="446">
        <v>91267.435171687481</v>
      </c>
      <c r="G52" s="446">
        <v>96790.590548437467</v>
      </c>
      <c r="H52" s="446">
        <v>102312.61782972654</v>
      </c>
    </row>
  </sheetData>
  <autoFilter ref="A1:L52" xr:uid="{A72B2656-A6CA-4CA0-88AA-96FB62376115}"/>
  <conditionalFormatting sqref="A1:A1048576">
    <cfRule type="duplicateValues" dxfId="32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A5FF-34DA-43C2-9962-7A9ADCA14F67}">
  <sheetPr codeName="Sheet18">
    <tabColor theme="4"/>
  </sheetPr>
  <dimension ref="A1:AM357"/>
  <sheetViews>
    <sheetView showGridLines="0" zoomScale="94" zoomScaleNormal="94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D168" sqref="D168"/>
    </sheetView>
  </sheetViews>
  <sheetFormatPr defaultColWidth="8.90625" defaultRowHeight="15"/>
  <cols>
    <col min="1" max="1" width="6.08984375" style="9" customWidth="1"/>
    <col min="2" max="2" width="7.54296875" style="169" bestFit="1" customWidth="1"/>
    <col min="3" max="3" width="6.08984375" style="16" customWidth="1"/>
    <col min="4" max="4" width="53.08984375" style="30" bestFit="1" customWidth="1"/>
    <col min="5" max="5" width="8.08984375" style="22" bestFit="1" customWidth="1"/>
    <col min="6" max="6" width="8.08984375" style="169" bestFit="1" customWidth="1"/>
    <col min="7" max="7" width="8.453125" style="169" bestFit="1" customWidth="1"/>
    <col min="8" max="8" width="9.08984375" style="169" bestFit="1" customWidth="1"/>
    <col min="9" max="9" width="8.453125" style="169" bestFit="1" customWidth="1"/>
    <col min="10" max="10" width="9.08984375" style="169" bestFit="1" customWidth="1"/>
    <col min="11" max="11" width="8.453125" style="169" bestFit="1" customWidth="1"/>
    <col min="12" max="12" width="9.08984375" style="169" bestFit="1" customWidth="1"/>
    <col min="13" max="13" width="8.08984375" style="169" bestFit="1" customWidth="1"/>
    <col min="14" max="14" width="10.6328125" style="169" customWidth="1"/>
    <col min="15" max="15" width="2" style="9" customWidth="1"/>
    <col min="16" max="16" width="13.90625" style="422" customWidth="1"/>
    <col min="17" max="17" width="9.08984375" style="391" customWidth="1"/>
    <col min="18" max="18" width="55" style="422" customWidth="1"/>
    <col min="19" max="19" width="10.81640625" style="391" customWidth="1"/>
    <col min="20" max="26" width="8.6328125" style="391" customWidth="1"/>
    <col min="27" max="27" width="10.81640625" style="398" customWidth="1"/>
    <col min="28" max="28" width="9.08984375" style="398" customWidth="1"/>
    <col min="29" max="29" width="55" style="410" customWidth="1"/>
    <col min="30" max="30" width="9.1796875" style="398" customWidth="1"/>
    <col min="31" max="31" width="8.6328125" style="402" customWidth="1"/>
    <col min="32" max="32" width="6.81640625" style="402" customWidth="1"/>
    <col min="33" max="33" width="6.453125" style="402" customWidth="1"/>
    <col min="34" max="34" width="6.1796875" style="402" customWidth="1"/>
    <col min="35" max="35" width="6.453125" style="402" customWidth="1"/>
    <col min="36" max="36" width="6.1796875" style="402" customWidth="1"/>
    <col min="37" max="37" width="6.453125" style="402" customWidth="1"/>
    <col min="38" max="38" width="6.1796875" style="402" customWidth="1"/>
    <col min="39" max="39" width="5.81640625" style="9" customWidth="1"/>
  </cols>
  <sheetData>
    <row r="1" spans="1:39">
      <c r="A1" s="9" t="s">
        <v>1042</v>
      </c>
    </row>
    <row r="2" spans="1:39" ht="15.6">
      <c r="A2" s="1" t="s">
        <v>482</v>
      </c>
      <c r="B2" s="2"/>
      <c r="C2" s="338"/>
      <c r="D2" s="5"/>
      <c r="E2" s="40"/>
      <c r="F2" s="217">
        <v>2.75E-2</v>
      </c>
      <c r="G2" s="6"/>
      <c r="H2" s="228"/>
      <c r="I2" s="228"/>
      <c r="M2" s="8"/>
      <c r="N2" s="8"/>
      <c r="P2" s="422" t="s">
        <v>1144</v>
      </c>
      <c r="Q2" s="421">
        <v>1.03</v>
      </c>
      <c r="S2" s="423"/>
      <c r="T2" s="423"/>
      <c r="U2" s="423"/>
      <c r="Z2" s="423">
        <f ca="1">Z77*1.04*1.015</f>
        <v>137289.18243930305</v>
      </c>
    </row>
    <row r="3" spans="1:39">
      <c r="A3" s="791" t="str">
        <f>"Effective January 1, 2027 "&amp;"("&amp;TEXT(IncrPerc2025-100%,"#.00%")&amp;" Increase)"</f>
        <v>Effective January 1, 2027 (3.00% Increase)</v>
      </c>
      <c r="B3" s="2"/>
      <c r="C3" s="338"/>
      <c r="D3" s="325"/>
      <c r="E3" s="40"/>
      <c r="F3" s="6"/>
      <c r="G3" s="6"/>
      <c r="H3" s="6"/>
      <c r="I3" s="76"/>
      <c r="M3" s="8"/>
      <c r="N3" s="8"/>
      <c r="P3" s="422" t="s">
        <v>829</v>
      </c>
      <c r="Q3" s="391" t="s">
        <v>1143</v>
      </c>
      <c r="R3" s="794"/>
      <c r="S3" s="423"/>
      <c r="T3" s="793"/>
      <c r="U3" s="423"/>
    </row>
    <row r="4" spans="1:39">
      <c r="A4" s="791" t="s">
        <v>1147</v>
      </c>
      <c r="B4" s="2"/>
      <c r="C4" s="338"/>
      <c r="D4" s="5"/>
      <c r="E4" s="40"/>
      <c r="F4" s="6"/>
      <c r="G4" s="102"/>
      <c r="H4" s="102"/>
      <c r="I4" s="102"/>
      <c r="J4" s="102"/>
      <c r="K4" s="102"/>
      <c r="L4" s="102"/>
      <c r="M4" s="102"/>
      <c r="N4" s="102"/>
      <c r="Q4" s="421"/>
      <c r="R4" s="794"/>
    </row>
    <row r="5" spans="1:39">
      <c r="A5" s="786"/>
      <c r="B5" s="2"/>
      <c r="C5" s="338"/>
      <c r="D5" s="5"/>
      <c r="E5" s="40"/>
      <c r="F5" s="6"/>
      <c r="G5" s="6"/>
      <c r="H5" s="6"/>
      <c r="I5" s="6"/>
      <c r="J5" s="6"/>
      <c r="K5" s="6"/>
      <c r="L5" s="6"/>
      <c r="M5" s="6"/>
      <c r="N5" s="6"/>
      <c r="T5" s="391">
        <v>6</v>
      </c>
      <c r="U5" s="391">
        <f t="shared" ref="U5:Z5" si="0">T5+1</f>
        <v>7</v>
      </c>
      <c r="V5" s="391">
        <f t="shared" si="0"/>
        <v>8</v>
      </c>
      <c r="W5" s="391">
        <f t="shared" si="0"/>
        <v>9</v>
      </c>
      <c r="X5" s="391">
        <f t="shared" si="0"/>
        <v>10</v>
      </c>
      <c r="Y5" s="391">
        <f t="shared" si="0"/>
        <v>11</v>
      </c>
      <c r="Z5" s="391">
        <f t="shared" si="0"/>
        <v>12</v>
      </c>
    </row>
    <row r="6" spans="1:39" ht="25.35" customHeight="1">
      <c r="A6" s="287" t="s">
        <v>2</v>
      </c>
      <c r="B6" s="287" t="s">
        <v>3</v>
      </c>
      <c r="C6" s="339" t="s">
        <v>4</v>
      </c>
      <c r="D6" s="689" t="s">
        <v>1027</v>
      </c>
      <c r="E6" s="769" t="s">
        <v>677</v>
      </c>
      <c r="F6" s="287" t="s">
        <v>675</v>
      </c>
      <c r="G6" s="290" t="s">
        <v>8</v>
      </c>
      <c r="H6" s="291" t="s">
        <v>9</v>
      </c>
      <c r="I6" s="290" t="s">
        <v>10</v>
      </c>
      <c r="J6" s="291" t="s">
        <v>11</v>
      </c>
      <c r="K6" s="290" t="s">
        <v>12</v>
      </c>
      <c r="L6" s="291" t="s">
        <v>13</v>
      </c>
      <c r="M6" s="290" t="s">
        <v>14</v>
      </c>
      <c r="N6" s="562"/>
      <c r="P6" s="435" t="s">
        <v>3</v>
      </c>
      <c r="Q6" s="414" t="s">
        <v>825</v>
      </c>
      <c r="R6" s="417" t="s">
        <v>824</v>
      </c>
      <c r="S6" s="418" t="s">
        <v>827</v>
      </c>
      <c r="T6" s="419" t="s">
        <v>8</v>
      </c>
      <c r="U6" s="420" t="s">
        <v>9</v>
      </c>
      <c r="V6" s="419" t="s">
        <v>10</v>
      </c>
      <c r="W6" s="420" t="s">
        <v>11</v>
      </c>
      <c r="X6" s="419" t="s">
        <v>12</v>
      </c>
      <c r="Y6" s="420" t="s">
        <v>13</v>
      </c>
      <c r="Z6" s="419" t="s">
        <v>14</v>
      </c>
      <c r="AA6" s="399" t="s">
        <v>3</v>
      </c>
      <c r="AB6" s="399" t="s">
        <v>825</v>
      </c>
      <c r="AC6" s="411" t="s">
        <v>824</v>
      </c>
      <c r="AD6" s="399" t="s">
        <v>832</v>
      </c>
      <c r="AE6" s="425" t="s">
        <v>823</v>
      </c>
      <c r="AF6" s="407" t="s">
        <v>8</v>
      </c>
      <c r="AG6" s="408" t="s">
        <v>9</v>
      </c>
      <c r="AH6" s="407" t="s">
        <v>10</v>
      </c>
      <c r="AI6" s="408" t="s">
        <v>11</v>
      </c>
      <c r="AJ6" s="407" t="s">
        <v>12</v>
      </c>
      <c r="AK6" s="408" t="s">
        <v>13</v>
      </c>
      <c r="AL6" s="407" t="s">
        <v>14</v>
      </c>
    </row>
    <row r="7" spans="1:39" ht="15" customHeight="1">
      <c r="A7" s="678" t="s">
        <v>16</v>
      </c>
      <c r="B7" s="644" t="s">
        <v>1022</v>
      </c>
      <c r="C7" s="680" t="s">
        <v>235</v>
      </c>
      <c r="D7" s="682" t="s">
        <v>1023</v>
      </c>
      <c r="E7" s="768">
        <v>458</v>
      </c>
      <c r="F7" s="684">
        <v>10</v>
      </c>
      <c r="G7" s="649">
        <f t="shared" ref="G7:M43" ca="1" si="1">T7</f>
        <v>88335.887938703992</v>
      </c>
      <c r="H7" s="649">
        <f t="shared" ca="1" si="1"/>
        <v>92776.945839619337</v>
      </c>
      <c r="I7" s="649">
        <f t="shared" ca="1" si="1"/>
        <v>97790.732275600007</v>
      </c>
      <c r="J7" s="649">
        <f t="shared" ca="1" si="1"/>
        <v>102806.9763814756</v>
      </c>
      <c r="K7" s="649">
        <f t="shared" ca="1" si="1"/>
        <v>108057.93331179675</v>
      </c>
      <c r="L7" s="649">
        <f t="shared" ca="1" si="1"/>
        <v>114633.92704400001</v>
      </c>
      <c r="M7" s="649">
        <f t="shared" ca="1" si="1"/>
        <v>121208.06432861292</v>
      </c>
      <c r="N7" s="9"/>
      <c r="P7" s="650" t="str">
        <f t="shared" ref="P7:P60" si="2">B7</f>
        <v>59495C</v>
      </c>
      <c r="Q7" s="651" t="s">
        <v>826</v>
      </c>
      <c r="R7" s="650" t="str">
        <f t="shared" ref="R7:R60" si="3">D7</f>
        <v>311 Service Center Analyst</v>
      </c>
      <c r="S7" s="651" t="str">
        <f t="shared" ref="S7:S60" si="4">C7</f>
        <v>51</v>
      </c>
      <c r="T7" s="394" cm="1">
        <f t="array" aca="1" ref="T7" ca="1">IF($Q7="Y",VLOOKUP($P7,INDIRECT($Q$3),T$5,0)*INDIRECT($P$2),VLOOKUP($P7,INDIRECT($Q$3),T$5,0))</f>
        <v>88335.887938703992</v>
      </c>
      <c r="U7" s="394" cm="1">
        <f t="array" aca="1" ref="U7" ca="1">IF($Q7="Y",VLOOKUP($P7,INDIRECT($Q$3),U$5,0)*INDIRECT($P$2),VLOOKUP($P7,INDIRECT($Q$3),U$5,0))</f>
        <v>92776.945839619337</v>
      </c>
      <c r="V7" s="394" cm="1">
        <f t="array" aca="1" ref="V7" ca="1">IF($Q7="Y",VLOOKUP($P7,INDIRECT($Q$3),V$5,0)*INDIRECT($P$2),VLOOKUP($P7,INDIRECT($Q$3),V$5,0))</f>
        <v>97790.732275600007</v>
      </c>
      <c r="W7" s="394" cm="1">
        <f t="array" aca="1" ref="W7" ca="1">IF($Q7="Y",VLOOKUP($P7,INDIRECT($Q$3),W$5,0)*INDIRECT($P$2),VLOOKUP($P7,INDIRECT($Q$3),W$5,0))</f>
        <v>102806.9763814756</v>
      </c>
      <c r="X7" s="394" cm="1">
        <f t="array" aca="1" ref="X7" ca="1">IF($Q7="Y",VLOOKUP($P7,INDIRECT($Q$3),X$5,0)*INDIRECT($P$2),VLOOKUP($P7,INDIRECT($Q$3),X$5,0))</f>
        <v>108057.93331179675</v>
      </c>
      <c r="Y7" s="394" cm="1">
        <f t="array" aca="1" ref="Y7" ca="1">IF($Q7="Y",VLOOKUP($P7,INDIRECT($Q$3),Y$5,0)*INDIRECT($P$2),VLOOKUP($P7,INDIRECT($Q$3),Y$5,0))</f>
        <v>114633.92704400001</v>
      </c>
      <c r="Z7" s="394" cm="1">
        <f t="array" aca="1" ref="Z7" ca="1">IF($Q7="Y",VLOOKUP($P7,INDIRECT($Q$3),Z$5,0)*INDIRECT($P$2),VLOOKUP($P7,INDIRECT($Q$3),Z$5,0))</f>
        <v>121208.06432861292</v>
      </c>
      <c r="AA7" s="653" t="str">
        <f t="shared" ref="AA7:AA60" si="5">B7</f>
        <v>59495C</v>
      </c>
      <c r="AB7" s="653" t="str">
        <f t="shared" ref="AB7:AB60" si="6">Q7</f>
        <v>Y</v>
      </c>
      <c r="AC7" s="654" t="str">
        <f t="shared" ref="AC7:AC53" si="7">D7</f>
        <v>311 Service Center Analyst</v>
      </c>
      <c r="AD7" s="653" t="str">
        <f t="shared" ref="AD7:AD60" si="8">C7</f>
        <v>51</v>
      </c>
      <c r="AE7" s="655" t="str">
        <f t="shared" ref="AE7:AE60" si="9">LEFT(A7,1)</f>
        <v>E</v>
      </c>
      <c r="AF7" s="656">
        <f t="shared" ref="AF7:AL38" ca="1" si="10">IF($AE7="N",ROUND(T7,3),IF($AE7="E",ROUNDUP(T7/2080,3),"check"))</f>
        <v>42.47</v>
      </c>
      <c r="AG7" s="656">
        <f t="shared" ca="1" si="10"/>
        <v>44.604999999999997</v>
      </c>
      <c r="AH7" s="656">
        <f t="shared" ca="1" si="10"/>
        <v>47.015000000000001</v>
      </c>
      <c r="AI7" s="656">
        <f t="shared" ca="1" si="10"/>
        <v>49.427</v>
      </c>
      <c r="AJ7" s="656">
        <f t="shared" ca="1" si="10"/>
        <v>51.951000000000001</v>
      </c>
      <c r="AK7" s="656">
        <f t="shared" ca="1" si="10"/>
        <v>55.113</v>
      </c>
      <c r="AL7" s="656">
        <f t="shared" ca="1" si="10"/>
        <v>58.274000000000001</v>
      </c>
      <c r="AM7" s="710">
        <f ca="1">AL7/'2026'!AL7</f>
        <v>1.0300127262443439</v>
      </c>
    </row>
    <row r="8" spans="1:39" ht="15" customHeight="1">
      <c r="A8" s="377" t="s">
        <v>91</v>
      </c>
      <c r="B8" s="377" t="s">
        <v>253</v>
      </c>
      <c r="C8" s="377" t="s">
        <v>254</v>
      </c>
      <c r="D8" s="276" t="s">
        <v>255</v>
      </c>
      <c r="E8" s="277">
        <v>358</v>
      </c>
      <c r="F8" s="278">
        <v>7</v>
      </c>
      <c r="G8" s="380">
        <f t="shared" ca="1" si="1"/>
        <v>32.569978674344867</v>
      </c>
      <c r="H8" s="380">
        <f t="shared" ca="1" si="1"/>
        <v>34.455103949069404</v>
      </c>
      <c r="I8" s="380">
        <f t="shared" ca="1" si="1"/>
        <v>36.233014965895251</v>
      </c>
      <c r="J8" s="380">
        <f t="shared" ca="1" si="1"/>
        <v>38.257398854030839</v>
      </c>
      <c r="K8" s="380">
        <f t="shared" ca="1" si="1"/>
        <v>40.325366359654126</v>
      </c>
      <c r="L8" s="380">
        <f t="shared" ca="1" si="1"/>
        <v>42.781077772581789</v>
      </c>
      <c r="M8" s="380">
        <f t="shared" ca="1" si="1"/>
        <v>45.236789185509437</v>
      </c>
      <c r="N8" s="380" t="s">
        <v>633</v>
      </c>
      <c r="O8" s="441"/>
      <c r="P8" s="451" t="str">
        <f t="shared" si="2"/>
        <v>00003C</v>
      </c>
      <c r="Q8" s="452" t="s">
        <v>826</v>
      </c>
      <c r="R8" s="451" t="str">
        <f t="shared" si="3"/>
        <v>311 Training Coordinator</v>
      </c>
      <c r="S8" s="452" t="str">
        <f t="shared" si="4"/>
        <v>16</v>
      </c>
      <c r="T8" s="394" cm="1">
        <f t="array" aca="1" ref="T8" ca="1">IF($Q8="Y",VLOOKUP($P8,INDIRECT($Q$3),T$5,0)*INDIRECT($P$2),VLOOKUP($P8,INDIRECT($Q$3),T$5,0))</f>
        <v>32.569978674344867</v>
      </c>
      <c r="U8" s="394" cm="1">
        <f t="array" aca="1" ref="U8" ca="1">IF($Q8="Y",VLOOKUP($P8,INDIRECT($Q$3),U$5,0)*INDIRECT($P$2),VLOOKUP($P8,INDIRECT($Q$3),U$5,0))</f>
        <v>34.455103949069404</v>
      </c>
      <c r="V8" s="394" cm="1">
        <f t="array" aca="1" ref="V8" ca="1">IF($Q8="Y",VLOOKUP($P8,INDIRECT($Q$3),V$5,0)*INDIRECT($P$2),VLOOKUP($P8,INDIRECT($Q$3),V$5,0))</f>
        <v>36.233014965895251</v>
      </c>
      <c r="W8" s="394" cm="1">
        <f t="array" aca="1" ref="W8" ca="1">IF($Q8="Y",VLOOKUP($P8,INDIRECT($Q$3),W$5,0)*INDIRECT($P$2),VLOOKUP($P8,INDIRECT($Q$3),W$5,0))</f>
        <v>38.257398854030839</v>
      </c>
      <c r="X8" s="394" cm="1">
        <f t="array" aca="1" ref="X8" ca="1">IF($Q8="Y",VLOOKUP($P8,INDIRECT($Q$3),X$5,0)*INDIRECT($P$2),VLOOKUP($P8,INDIRECT($Q$3),X$5,0))</f>
        <v>40.325366359654126</v>
      </c>
      <c r="Y8" s="394" cm="1">
        <f t="array" aca="1" ref="Y8" ca="1">IF($Q8="Y",VLOOKUP($P8,INDIRECT($Q$3),Y$5,0)*INDIRECT($P$2),VLOOKUP($P8,INDIRECT($Q$3),Y$5,0))</f>
        <v>42.781077772581789</v>
      </c>
      <c r="Z8" s="394" cm="1">
        <f t="array" aca="1" ref="Z8" ca="1">IF($Q8="Y",VLOOKUP($P8,INDIRECT($Q$3),Z$5,0)*INDIRECT($P$2),VLOOKUP($P8,INDIRECT($Q$3),Z$5,0))</f>
        <v>45.236789185509437</v>
      </c>
      <c r="AA8" s="452" t="str">
        <f t="shared" si="5"/>
        <v>00003C</v>
      </c>
      <c r="AB8" s="452" t="str">
        <f t="shared" si="6"/>
        <v>Y</v>
      </c>
      <c r="AC8" s="454" t="str">
        <f t="shared" si="7"/>
        <v>311 Training Coordinator</v>
      </c>
      <c r="AD8" s="452" t="str">
        <f t="shared" si="8"/>
        <v>16</v>
      </c>
      <c r="AE8" s="455" t="str">
        <f t="shared" si="9"/>
        <v>N</v>
      </c>
      <c r="AF8" s="453">
        <f t="shared" ca="1" si="10"/>
        <v>32.57</v>
      </c>
      <c r="AG8" s="453">
        <f t="shared" ca="1" si="10"/>
        <v>34.454999999999998</v>
      </c>
      <c r="AH8" s="453">
        <f t="shared" ca="1" si="10"/>
        <v>36.232999999999997</v>
      </c>
      <c r="AI8" s="453">
        <f t="shared" ca="1" si="10"/>
        <v>38.256999999999998</v>
      </c>
      <c r="AJ8" s="453">
        <f t="shared" ca="1" si="10"/>
        <v>40.325000000000003</v>
      </c>
      <c r="AK8" s="453">
        <f t="shared" ca="1" si="10"/>
        <v>42.780999999999999</v>
      </c>
      <c r="AL8" s="453">
        <f t="shared" ca="1" si="10"/>
        <v>45.237000000000002</v>
      </c>
      <c r="AM8" s="710">
        <f ca="1">AL8/'2026'!AL8</f>
        <v>1.0300097907511556</v>
      </c>
    </row>
    <row r="9" spans="1:39" ht="15" customHeight="1">
      <c r="A9" s="272" t="s">
        <v>91</v>
      </c>
      <c r="B9" s="272" t="s">
        <v>1049</v>
      </c>
      <c r="C9" s="272" t="s">
        <v>856</v>
      </c>
      <c r="D9" s="260" t="s">
        <v>1048</v>
      </c>
      <c r="E9" s="265">
        <v>368</v>
      </c>
      <c r="F9" s="262">
        <v>8</v>
      </c>
      <c r="G9" s="285">
        <f t="shared" ca="1" si="1"/>
        <v>34.071880655390657</v>
      </c>
      <c r="H9" s="285">
        <f t="shared" ca="1" si="1"/>
        <v>35.939913024152879</v>
      </c>
      <c r="I9" s="285">
        <f t="shared" ca="1" si="1"/>
        <v>37.806336407240003</v>
      </c>
      <c r="J9" s="285">
        <f t="shared" ca="1" si="1"/>
        <v>39.786997773257468</v>
      </c>
      <c r="K9" s="285">
        <f t="shared" ca="1" si="1"/>
        <v>41.902813935981222</v>
      </c>
      <c r="L9" s="285">
        <f t="shared" ca="1" si="1"/>
        <v>44.528870670593449</v>
      </c>
      <c r="M9" s="285">
        <f t="shared" ca="1" si="1"/>
        <v>47.15492740520564</v>
      </c>
      <c r="N9" s="285"/>
      <c r="P9" s="409" t="str">
        <f t="shared" si="2"/>
        <v>59498C</v>
      </c>
      <c r="Q9" s="397" t="s">
        <v>826</v>
      </c>
      <c r="R9" s="409" t="str">
        <f t="shared" si="3"/>
        <v>911 Program Coordinator</v>
      </c>
      <c r="S9" s="397" t="str">
        <f t="shared" si="4"/>
        <v>90</v>
      </c>
      <c r="T9" s="394" cm="1">
        <f t="array" aca="1" ref="T9" ca="1">IF($Q9="Y",VLOOKUP($P9,INDIRECT($Q$3),T$5,0)*INDIRECT($P$2),VLOOKUP($P9,INDIRECT($Q$3),T$5,0))</f>
        <v>34.071880655390657</v>
      </c>
      <c r="U9" s="394" cm="1">
        <f t="array" aca="1" ref="U9" ca="1">IF($Q9="Y",VLOOKUP($P9,INDIRECT($Q$3),U$5,0)*INDIRECT($P$2),VLOOKUP($P9,INDIRECT($Q$3),U$5,0))</f>
        <v>35.939913024152879</v>
      </c>
      <c r="V9" s="394" cm="1">
        <f t="array" aca="1" ref="V9" ca="1">IF($Q9="Y",VLOOKUP($P9,INDIRECT($Q$3),V$5,0)*INDIRECT($P$2),VLOOKUP($P9,INDIRECT($Q$3),V$5,0))</f>
        <v>37.806336407240003</v>
      </c>
      <c r="W9" s="394" cm="1">
        <f t="array" aca="1" ref="W9" ca="1">IF($Q9="Y",VLOOKUP($P9,INDIRECT($Q$3),W$5,0)*INDIRECT($P$2),VLOOKUP($P9,INDIRECT($Q$3),W$5,0))</f>
        <v>39.786997773257468</v>
      </c>
      <c r="X9" s="394" cm="1">
        <f t="array" aca="1" ref="X9" ca="1">IF($Q9="Y",VLOOKUP($P9,INDIRECT($Q$3),X$5,0)*INDIRECT($P$2),VLOOKUP($P9,INDIRECT($Q$3),X$5,0))</f>
        <v>41.902813935981222</v>
      </c>
      <c r="Y9" s="394" cm="1">
        <f t="array" aca="1" ref="Y9" ca="1">IF($Q9="Y",VLOOKUP($P9,INDIRECT($Q$3),Y$5,0)*INDIRECT($P$2),VLOOKUP($P9,INDIRECT($Q$3),Y$5,0))</f>
        <v>44.528870670593449</v>
      </c>
      <c r="Z9" s="394" cm="1">
        <f t="array" aca="1" ref="Z9" ca="1">IF($Q9="Y",VLOOKUP($P9,INDIRECT($Q$3),Z$5,0)*INDIRECT($P$2),VLOOKUP($P9,INDIRECT($Q$3),Z$5,0))</f>
        <v>47.15492740520564</v>
      </c>
      <c r="AA9" s="406" t="str">
        <f t="shared" si="5"/>
        <v>59498C</v>
      </c>
      <c r="AB9" s="406" t="str">
        <f t="shared" si="6"/>
        <v>Y</v>
      </c>
      <c r="AC9" s="412" t="str">
        <f t="shared" si="7"/>
        <v>911 Program Coordinator</v>
      </c>
      <c r="AD9" s="406" t="str">
        <f t="shared" si="8"/>
        <v>90</v>
      </c>
      <c r="AE9" s="398" t="str">
        <f t="shared" si="9"/>
        <v>N</v>
      </c>
      <c r="AF9" s="403">
        <f t="shared" ca="1" si="10"/>
        <v>34.072000000000003</v>
      </c>
      <c r="AG9" s="403">
        <f t="shared" ca="1" si="10"/>
        <v>35.94</v>
      </c>
      <c r="AH9" s="403">
        <f t="shared" ca="1" si="10"/>
        <v>37.805999999999997</v>
      </c>
      <c r="AI9" s="403">
        <f t="shared" ca="1" si="10"/>
        <v>39.786999999999999</v>
      </c>
      <c r="AJ9" s="403">
        <f t="shared" ca="1" si="10"/>
        <v>41.902999999999999</v>
      </c>
      <c r="AK9" s="403">
        <f t="shared" ca="1" si="10"/>
        <v>44.529000000000003</v>
      </c>
      <c r="AL9" s="403">
        <f t="shared" ca="1" si="10"/>
        <v>47.155000000000001</v>
      </c>
      <c r="AM9" s="710">
        <f ca="1">AL9/'2026'!AL9</f>
        <v>1.0300124505799351</v>
      </c>
    </row>
    <row r="10" spans="1:39" ht="15" customHeight="1">
      <c r="A10" s="259" t="s">
        <v>16</v>
      </c>
      <c r="B10" s="259" t="s">
        <v>437</v>
      </c>
      <c r="C10" s="259">
        <v>29</v>
      </c>
      <c r="D10" s="260" t="s">
        <v>420</v>
      </c>
      <c r="E10" s="770">
        <v>365</v>
      </c>
      <c r="F10" s="262">
        <v>8</v>
      </c>
      <c r="G10" s="285">
        <f t="shared" ca="1" si="1"/>
        <v>72291.855099978988</v>
      </c>
      <c r="H10" s="285">
        <f t="shared" ca="1" si="1"/>
        <v>76257.682991904134</v>
      </c>
      <c r="I10" s="285">
        <f t="shared" ca="1" si="1"/>
        <v>80220.164193625111</v>
      </c>
      <c r="J10" s="285">
        <f t="shared" ca="1" si="1"/>
        <v>84420.260399841165</v>
      </c>
      <c r="K10" s="285">
        <f t="shared" ca="1" si="1"/>
        <v>88908.171963614732</v>
      </c>
      <c r="L10" s="285">
        <f t="shared" ca="1" si="1"/>
        <v>94478.632894714901</v>
      </c>
      <c r="M10" s="285">
        <f t="shared" ca="1" si="1"/>
        <v>100049.09382581509</v>
      </c>
      <c r="N10" s="285"/>
      <c r="P10" s="409" t="str">
        <f t="shared" si="2"/>
        <v>00027C</v>
      </c>
      <c r="Q10" s="397" t="s">
        <v>826</v>
      </c>
      <c r="R10" s="409" t="str">
        <f t="shared" si="3"/>
        <v>911 Training and Quality Assurance Specialist</v>
      </c>
      <c r="S10" s="397">
        <f t="shared" si="4"/>
        <v>29</v>
      </c>
      <c r="T10" s="394" cm="1">
        <f t="array" aca="1" ref="T10" ca="1">IF($Q10="Y",VLOOKUP($P10,INDIRECT($Q$3),T$5,0)*INDIRECT($P$2),VLOOKUP($P10,INDIRECT($Q$3),T$5,0))</f>
        <v>72291.855099978988</v>
      </c>
      <c r="U10" s="394" cm="1">
        <f t="array" aca="1" ref="U10" ca="1">IF($Q10="Y",VLOOKUP($P10,INDIRECT($Q$3),U$5,0)*INDIRECT($P$2),VLOOKUP($P10,INDIRECT($Q$3),U$5,0))</f>
        <v>76257.682991904134</v>
      </c>
      <c r="V10" s="394" cm="1">
        <f t="array" aca="1" ref="V10" ca="1">IF($Q10="Y",VLOOKUP($P10,INDIRECT($Q$3),V$5,0)*INDIRECT($P$2),VLOOKUP($P10,INDIRECT($Q$3),V$5,0))</f>
        <v>80220.164193625111</v>
      </c>
      <c r="W10" s="394" cm="1">
        <f t="array" aca="1" ref="W10" ca="1">IF($Q10="Y",VLOOKUP($P10,INDIRECT($Q$3),W$5,0)*INDIRECT($P$2),VLOOKUP($P10,INDIRECT($Q$3),W$5,0))</f>
        <v>84420.260399841165</v>
      </c>
      <c r="X10" s="394" cm="1">
        <f t="array" aca="1" ref="X10" ca="1">IF($Q10="Y",VLOOKUP($P10,INDIRECT($Q$3),X$5,0)*INDIRECT($P$2),VLOOKUP($P10,INDIRECT($Q$3),X$5,0))</f>
        <v>88908.171963614732</v>
      </c>
      <c r="Y10" s="394" cm="1">
        <f t="array" aca="1" ref="Y10" ca="1">IF($Q10="Y",VLOOKUP($P10,INDIRECT($Q$3),Y$5,0)*INDIRECT($P$2),VLOOKUP($P10,INDIRECT($Q$3),Y$5,0))</f>
        <v>94478.632894714901</v>
      </c>
      <c r="Z10" s="394" cm="1">
        <f t="array" aca="1" ref="Z10" ca="1">IF($Q10="Y",VLOOKUP($P10,INDIRECT($Q$3),Z$5,0)*INDIRECT($P$2),VLOOKUP($P10,INDIRECT($Q$3),Z$5,0))</f>
        <v>100049.09382581509</v>
      </c>
      <c r="AA10" s="406" t="str">
        <f t="shared" si="5"/>
        <v>00027C</v>
      </c>
      <c r="AB10" s="406" t="str">
        <f t="shared" si="6"/>
        <v>Y</v>
      </c>
      <c r="AC10" s="412" t="str">
        <f t="shared" si="7"/>
        <v>911 Training and Quality Assurance Specialist</v>
      </c>
      <c r="AD10" s="406">
        <f t="shared" si="8"/>
        <v>29</v>
      </c>
      <c r="AE10" s="398" t="str">
        <f t="shared" si="9"/>
        <v>E</v>
      </c>
      <c r="AF10" s="403">
        <f t="shared" ca="1" si="10"/>
        <v>34.756</v>
      </c>
      <c r="AG10" s="403">
        <f t="shared" ca="1" si="10"/>
        <v>36.662999999999997</v>
      </c>
      <c r="AH10" s="403">
        <f t="shared" ca="1" si="10"/>
        <v>38.567999999999998</v>
      </c>
      <c r="AI10" s="403">
        <f t="shared" ca="1" si="10"/>
        <v>40.586999999999996</v>
      </c>
      <c r="AJ10" s="403">
        <f t="shared" ca="1" si="10"/>
        <v>42.744999999999997</v>
      </c>
      <c r="AK10" s="403">
        <f t="shared" ca="1" si="10"/>
        <v>45.422999999999995</v>
      </c>
      <c r="AL10" s="403">
        <f t="shared" ca="1" si="10"/>
        <v>48.100999999999999</v>
      </c>
      <c r="AM10" s="710">
        <f ca="1">AL10/'2026'!AL10</f>
        <v>1.03</v>
      </c>
    </row>
    <row r="11" spans="1:39" ht="15" customHeight="1">
      <c r="A11" s="259" t="s">
        <v>91</v>
      </c>
      <c r="B11" s="259" t="s">
        <v>256</v>
      </c>
      <c r="C11" s="259" t="s">
        <v>257</v>
      </c>
      <c r="D11" s="260" t="s">
        <v>258</v>
      </c>
      <c r="E11" s="265">
        <v>363</v>
      </c>
      <c r="F11" s="262">
        <v>8</v>
      </c>
      <c r="G11" s="285">
        <f t="shared" ca="1" si="1"/>
        <v>33.013168081191232</v>
      </c>
      <c r="H11" s="285">
        <f t="shared" ca="1" si="1"/>
        <v>34.680077240569062</v>
      </c>
      <c r="I11" s="285">
        <f t="shared" ca="1" si="1"/>
        <v>36.5465006236562</v>
      </c>
      <c r="J11" s="285">
        <f t="shared" ca="1" si="1"/>
        <v>38.482110390771567</v>
      </c>
      <c r="K11" s="285">
        <f t="shared" ca="1" si="1"/>
        <v>40.507823355691123</v>
      </c>
      <c r="L11" s="285">
        <f t="shared" ca="1" si="1"/>
        <v>42.968209271283534</v>
      </c>
      <c r="M11" s="285">
        <f t="shared" ca="1" si="1"/>
        <v>45.428595186875938</v>
      </c>
      <c r="N11" s="285"/>
      <c r="P11" s="409" t="str">
        <f t="shared" si="2"/>
        <v>00180C</v>
      </c>
      <c r="Q11" s="397" t="s">
        <v>826</v>
      </c>
      <c r="R11" s="409" t="str">
        <f t="shared" si="3"/>
        <v xml:space="preserve">Accountant I </v>
      </c>
      <c r="S11" s="397" t="str">
        <f t="shared" si="4"/>
        <v>25</v>
      </c>
      <c r="T11" s="394" cm="1">
        <f t="array" aca="1" ref="T11" ca="1">IF($Q11="Y",VLOOKUP($P11,INDIRECT($Q$3),T$5,0)*INDIRECT($P$2),VLOOKUP($P11,INDIRECT($Q$3),T$5,0))</f>
        <v>33.013168081191232</v>
      </c>
      <c r="U11" s="394" cm="1">
        <f t="array" aca="1" ref="U11" ca="1">IF($Q11="Y",VLOOKUP($P11,INDIRECT($Q$3),U$5,0)*INDIRECT($P$2),VLOOKUP($P11,INDIRECT($Q$3),U$5,0))</f>
        <v>34.680077240569062</v>
      </c>
      <c r="V11" s="394" cm="1">
        <f t="array" aca="1" ref="V11" ca="1">IF($Q11="Y",VLOOKUP($P11,INDIRECT($Q$3),V$5,0)*INDIRECT($P$2),VLOOKUP($P11,INDIRECT($Q$3),V$5,0))</f>
        <v>36.5465006236562</v>
      </c>
      <c r="W11" s="394" cm="1">
        <f t="array" aca="1" ref="W11" ca="1">IF($Q11="Y",VLOOKUP($P11,INDIRECT($Q$3),W$5,0)*INDIRECT($P$2),VLOOKUP($P11,INDIRECT($Q$3),W$5,0))</f>
        <v>38.482110390771567</v>
      </c>
      <c r="X11" s="394" cm="1">
        <f t="array" aca="1" ref="X11" ca="1">IF($Q11="Y",VLOOKUP($P11,INDIRECT($Q$3),X$5,0)*INDIRECT($P$2),VLOOKUP($P11,INDIRECT($Q$3),X$5,0))</f>
        <v>40.507823355691123</v>
      </c>
      <c r="Y11" s="394" cm="1">
        <f t="array" aca="1" ref="Y11" ca="1">IF($Q11="Y",VLOOKUP($P11,INDIRECT($Q$3),Y$5,0)*INDIRECT($P$2),VLOOKUP($P11,INDIRECT($Q$3),Y$5,0))</f>
        <v>42.968209271283534</v>
      </c>
      <c r="Z11" s="394" cm="1">
        <f t="array" aca="1" ref="Z11" ca="1">IF($Q11="Y",VLOOKUP($P11,INDIRECT($Q$3),Z$5,0)*INDIRECT($P$2),VLOOKUP($P11,INDIRECT($Q$3),Z$5,0))</f>
        <v>45.428595186875938</v>
      </c>
      <c r="AA11" s="406" t="str">
        <f t="shared" si="5"/>
        <v>00180C</v>
      </c>
      <c r="AB11" s="406" t="str">
        <f t="shared" si="6"/>
        <v>Y</v>
      </c>
      <c r="AC11" s="412" t="str">
        <f t="shared" si="7"/>
        <v xml:space="preserve">Accountant I </v>
      </c>
      <c r="AD11" s="406" t="str">
        <f t="shared" si="8"/>
        <v>25</v>
      </c>
      <c r="AE11" s="398" t="str">
        <f t="shared" si="9"/>
        <v>N</v>
      </c>
      <c r="AF11" s="403">
        <f t="shared" ca="1" si="10"/>
        <v>33.012999999999998</v>
      </c>
      <c r="AG11" s="403">
        <f t="shared" ca="1" si="10"/>
        <v>34.68</v>
      </c>
      <c r="AH11" s="403">
        <f t="shared" ca="1" si="10"/>
        <v>36.546999999999997</v>
      </c>
      <c r="AI11" s="403">
        <f t="shared" ca="1" si="10"/>
        <v>38.481999999999999</v>
      </c>
      <c r="AJ11" s="403">
        <f t="shared" ca="1" si="10"/>
        <v>40.508000000000003</v>
      </c>
      <c r="AK11" s="403">
        <f t="shared" ca="1" si="10"/>
        <v>42.968000000000004</v>
      </c>
      <c r="AL11" s="403">
        <f t="shared" ca="1" si="10"/>
        <v>45.429000000000002</v>
      </c>
      <c r="AM11" s="710">
        <f ca="1">AL11/'2026'!AL11</f>
        <v>1.0300192721913617</v>
      </c>
    </row>
    <row r="12" spans="1:39" ht="15" customHeight="1">
      <c r="A12" s="259" t="s">
        <v>16</v>
      </c>
      <c r="B12" s="259" t="s">
        <v>17</v>
      </c>
      <c r="C12" s="259">
        <v>40</v>
      </c>
      <c r="D12" s="260" t="s">
        <v>18</v>
      </c>
      <c r="E12" s="265">
        <v>420</v>
      </c>
      <c r="F12" s="262">
        <v>9</v>
      </c>
      <c r="G12" s="285">
        <f t="shared" ca="1" si="1"/>
        <v>77977.881756840434</v>
      </c>
      <c r="H12" s="285">
        <f t="shared" ca="1" si="1"/>
        <v>82127.777609994169</v>
      </c>
      <c r="I12" s="285">
        <f t="shared" ca="1" si="1"/>
        <v>86712.743189688234</v>
      </c>
      <c r="J12" s="285">
        <f t="shared" ca="1" si="1"/>
        <v>91441.616448160989</v>
      </c>
      <c r="K12" s="285">
        <f t="shared" ca="1" si="1"/>
        <v>96260.850342145975</v>
      </c>
      <c r="L12" s="285">
        <f t="shared" ca="1" si="1"/>
        <v>102019.67658248625</v>
      </c>
      <c r="M12" s="285">
        <f t="shared" ca="1" si="1"/>
        <v>107778.50282282663</v>
      </c>
      <c r="N12" s="285"/>
      <c r="P12" s="409" t="str">
        <f t="shared" si="2"/>
        <v>00220C</v>
      </c>
      <c r="Q12" s="397" t="s">
        <v>826</v>
      </c>
      <c r="R12" s="409" t="str">
        <f t="shared" si="3"/>
        <v xml:space="preserve">Accountant II </v>
      </c>
      <c r="S12" s="397">
        <f t="shared" si="4"/>
        <v>40</v>
      </c>
      <c r="T12" s="394" cm="1">
        <f t="array" aca="1" ref="T12" ca="1">IF($Q12="Y",VLOOKUP($P12,INDIRECT($Q$3),T$5,0)*INDIRECT($P$2),VLOOKUP($P12,INDIRECT($Q$3),T$5,0))</f>
        <v>77977.881756840434</v>
      </c>
      <c r="U12" s="394" cm="1">
        <f t="array" aca="1" ref="U12" ca="1">IF($Q12="Y",VLOOKUP($P12,INDIRECT($Q$3),U$5,0)*INDIRECT($P$2),VLOOKUP($P12,INDIRECT($Q$3),U$5,0))</f>
        <v>82127.777609994169</v>
      </c>
      <c r="V12" s="394" cm="1">
        <f t="array" aca="1" ref="V12" ca="1">IF($Q12="Y",VLOOKUP($P12,INDIRECT($Q$3),V$5,0)*INDIRECT($P$2),VLOOKUP($P12,INDIRECT($Q$3),V$5,0))</f>
        <v>86712.743189688234</v>
      </c>
      <c r="W12" s="394" cm="1">
        <f t="array" aca="1" ref="W12" ca="1">IF($Q12="Y",VLOOKUP($P12,INDIRECT($Q$3),W$5,0)*INDIRECT($P$2),VLOOKUP($P12,INDIRECT($Q$3),W$5,0))</f>
        <v>91441.616448160989</v>
      </c>
      <c r="X12" s="394" cm="1">
        <f t="array" aca="1" ref="X12" ca="1">IF($Q12="Y",VLOOKUP($P12,INDIRECT($Q$3),X$5,0)*INDIRECT($P$2),VLOOKUP($P12,INDIRECT($Q$3),X$5,0))</f>
        <v>96260.850342145975</v>
      </c>
      <c r="Y12" s="394" cm="1">
        <f t="array" aca="1" ref="Y12" ca="1">IF($Q12="Y",VLOOKUP($P12,INDIRECT($Q$3),Y$5,0)*INDIRECT($P$2),VLOOKUP($P12,INDIRECT($Q$3),Y$5,0))</f>
        <v>102019.67658248625</v>
      </c>
      <c r="Z12" s="394" cm="1">
        <f t="array" aca="1" ref="Z12" ca="1">IF($Q12="Y",VLOOKUP($P12,INDIRECT($Q$3),Z$5,0)*INDIRECT($P$2),VLOOKUP($P12,INDIRECT($Q$3),Z$5,0))</f>
        <v>107778.50282282663</v>
      </c>
      <c r="AA12" s="406" t="str">
        <f t="shared" si="5"/>
        <v>00220C</v>
      </c>
      <c r="AB12" s="406" t="str">
        <f t="shared" si="6"/>
        <v>Y</v>
      </c>
      <c r="AC12" s="412" t="str">
        <f t="shared" si="7"/>
        <v xml:space="preserve">Accountant II </v>
      </c>
      <c r="AD12" s="406">
        <f t="shared" si="8"/>
        <v>40</v>
      </c>
      <c r="AE12" s="398" t="str">
        <f t="shared" si="9"/>
        <v>E</v>
      </c>
      <c r="AF12" s="403">
        <f t="shared" ca="1" si="10"/>
        <v>37.489999999999995</v>
      </c>
      <c r="AG12" s="403">
        <f t="shared" ca="1" si="10"/>
        <v>39.484999999999999</v>
      </c>
      <c r="AH12" s="403">
        <f t="shared" ca="1" si="10"/>
        <v>41.689</v>
      </c>
      <c r="AI12" s="403">
        <f t="shared" ca="1" si="10"/>
        <v>43.963000000000001</v>
      </c>
      <c r="AJ12" s="403">
        <f t="shared" ca="1" si="10"/>
        <v>46.28</v>
      </c>
      <c r="AK12" s="403">
        <f t="shared" ca="1" si="10"/>
        <v>49.047999999999995</v>
      </c>
      <c r="AL12" s="403">
        <f t="shared" ca="1" si="10"/>
        <v>51.817</v>
      </c>
      <c r="AM12" s="710">
        <f ca="1">AL12/'2026'!AL12</f>
        <v>1.0299952293869763</v>
      </c>
    </row>
    <row r="13" spans="1:39" ht="15" customHeight="1">
      <c r="A13" s="256" t="s">
        <v>16</v>
      </c>
      <c r="B13" s="256" t="s">
        <v>436</v>
      </c>
      <c r="C13" s="256">
        <v>35</v>
      </c>
      <c r="D13" s="276" t="s">
        <v>431</v>
      </c>
      <c r="E13" s="277">
        <v>378</v>
      </c>
      <c r="F13" s="278">
        <v>8</v>
      </c>
      <c r="G13" s="380">
        <f t="shared" ca="1" si="1"/>
        <v>72291.855099978988</v>
      </c>
      <c r="H13" s="380">
        <f t="shared" ca="1" si="1"/>
        <v>76257.682991904134</v>
      </c>
      <c r="I13" s="380">
        <f t="shared" ca="1" si="1"/>
        <v>80220.164193625111</v>
      </c>
      <c r="J13" s="380">
        <f t="shared" ca="1" si="1"/>
        <v>84420.260399841165</v>
      </c>
      <c r="K13" s="380">
        <f t="shared" ca="1" si="1"/>
        <v>88908.171963614732</v>
      </c>
      <c r="L13" s="380">
        <f t="shared" ca="1" si="1"/>
        <v>95038.061468636384</v>
      </c>
      <c r="M13" s="380">
        <f t="shared" ca="1" si="1"/>
        <v>101167.95097365809</v>
      </c>
      <c r="N13" s="380" t="s">
        <v>633</v>
      </c>
      <c r="O13" s="441"/>
      <c r="P13" s="451" t="str">
        <f t="shared" si="2"/>
        <v>00005C</v>
      </c>
      <c r="Q13" s="452" t="s">
        <v>826</v>
      </c>
      <c r="R13" s="451" t="str">
        <f t="shared" si="3"/>
        <v>ADA Language Access Specialist</v>
      </c>
      <c r="S13" s="452">
        <f t="shared" si="4"/>
        <v>35</v>
      </c>
      <c r="T13" s="394" cm="1">
        <f t="array" aca="1" ref="T13" ca="1">IF($Q13="Y",VLOOKUP($P13,INDIRECT($Q$3),T$5,0)*INDIRECT($P$2),VLOOKUP($P13,INDIRECT($Q$3),T$5,0))</f>
        <v>72291.855099978988</v>
      </c>
      <c r="U13" s="394" cm="1">
        <f t="array" aca="1" ref="U13" ca="1">IF($Q13="Y",VLOOKUP($P13,INDIRECT($Q$3),U$5,0)*INDIRECT($P$2),VLOOKUP($P13,INDIRECT($Q$3),U$5,0))</f>
        <v>76257.682991904134</v>
      </c>
      <c r="V13" s="394" cm="1">
        <f t="array" aca="1" ref="V13" ca="1">IF($Q13="Y",VLOOKUP($P13,INDIRECT($Q$3),V$5,0)*INDIRECT($P$2),VLOOKUP($P13,INDIRECT($Q$3),V$5,0))</f>
        <v>80220.164193625111</v>
      </c>
      <c r="W13" s="394" cm="1">
        <f t="array" aca="1" ref="W13" ca="1">IF($Q13="Y",VLOOKUP($P13,INDIRECT($Q$3),W$5,0)*INDIRECT($P$2),VLOOKUP($P13,INDIRECT($Q$3),W$5,0))</f>
        <v>84420.260399841165</v>
      </c>
      <c r="X13" s="394" cm="1">
        <f t="array" aca="1" ref="X13" ca="1">IF($Q13="Y",VLOOKUP($P13,INDIRECT($Q$3),X$5,0)*INDIRECT($P$2),VLOOKUP($P13,INDIRECT($Q$3),X$5,0))</f>
        <v>88908.171963614732</v>
      </c>
      <c r="Y13" s="394" cm="1">
        <f t="array" aca="1" ref="Y13" ca="1">IF($Q13="Y",VLOOKUP($P13,INDIRECT($Q$3),Y$5,0)*INDIRECT($P$2),VLOOKUP($P13,INDIRECT($Q$3),Y$5,0))</f>
        <v>95038.061468636384</v>
      </c>
      <c r="Z13" s="394" cm="1">
        <f t="array" aca="1" ref="Z13" ca="1">IF($Q13="Y",VLOOKUP($P13,INDIRECT($Q$3),Z$5,0)*INDIRECT($P$2),VLOOKUP($P13,INDIRECT($Q$3),Z$5,0))</f>
        <v>101167.95097365809</v>
      </c>
      <c r="AA13" s="452" t="str">
        <f t="shared" si="5"/>
        <v>00005C</v>
      </c>
      <c r="AB13" s="452" t="str">
        <f t="shared" si="6"/>
        <v>Y</v>
      </c>
      <c r="AC13" s="454" t="str">
        <f t="shared" si="7"/>
        <v>ADA Language Access Specialist</v>
      </c>
      <c r="AD13" s="452">
        <f t="shared" si="8"/>
        <v>35</v>
      </c>
      <c r="AE13" s="455" t="str">
        <f t="shared" si="9"/>
        <v>E</v>
      </c>
      <c r="AF13" s="453">
        <f t="shared" ca="1" si="10"/>
        <v>34.756</v>
      </c>
      <c r="AG13" s="453">
        <f t="shared" ca="1" si="10"/>
        <v>36.662999999999997</v>
      </c>
      <c r="AH13" s="453">
        <f t="shared" ca="1" si="10"/>
        <v>38.567999999999998</v>
      </c>
      <c r="AI13" s="453">
        <f t="shared" ca="1" si="10"/>
        <v>40.586999999999996</v>
      </c>
      <c r="AJ13" s="453">
        <f t="shared" ca="1" si="10"/>
        <v>42.744999999999997</v>
      </c>
      <c r="AK13" s="453">
        <f t="shared" ca="1" si="10"/>
        <v>45.692</v>
      </c>
      <c r="AL13" s="453">
        <f t="shared" ca="1" si="10"/>
        <v>48.638999999999996</v>
      </c>
      <c r="AM13" s="710">
        <f ca="1">AL13/'2026'!AL13</f>
        <v>1.0300072000338825</v>
      </c>
    </row>
    <row r="14" spans="1:39" ht="15" customHeight="1">
      <c r="A14" s="272" t="s">
        <v>91</v>
      </c>
      <c r="B14" s="272" t="s">
        <v>259</v>
      </c>
      <c r="C14" s="272" t="s">
        <v>260</v>
      </c>
      <c r="D14" s="273" t="s">
        <v>261</v>
      </c>
      <c r="E14" s="265">
        <v>343</v>
      </c>
      <c r="F14" s="262">
        <v>7</v>
      </c>
      <c r="G14" s="285">
        <f t="shared" ca="1" si="1"/>
        <v>30.875420700988286</v>
      </c>
      <c r="H14" s="285">
        <f t="shared" ca="1" si="1"/>
        <v>32.697806888876514</v>
      </c>
      <c r="I14" s="285">
        <f t="shared" ca="1" si="1"/>
        <v>34.385632862030299</v>
      </c>
      <c r="J14" s="285">
        <f t="shared" ca="1" si="1"/>
        <v>36.298716829694619</v>
      </c>
      <c r="K14" s="285">
        <f t="shared" ca="1" si="1"/>
        <v>38.213409783034017</v>
      </c>
      <c r="L14" s="285">
        <f t="shared" ca="1" si="1"/>
        <v>40.561268550164392</v>
      </c>
      <c r="M14" s="285">
        <f t="shared" ca="1" si="1"/>
        <v>42.909127317294782</v>
      </c>
      <c r="N14" s="285"/>
      <c r="P14" s="409" t="str">
        <f t="shared" si="2"/>
        <v>00330C</v>
      </c>
      <c r="Q14" s="397" t="s">
        <v>826</v>
      </c>
      <c r="R14" s="409" t="str">
        <f t="shared" si="3"/>
        <v xml:space="preserve">Administrative Analyst I </v>
      </c>
      <c r="S14" s="397" t="str">
        <f t="shared" si="4"/>
        <v>09</v>
      </c>
      <c r="T14" s="394" cm="1">
        <f t="array" aca="1" ref="T14" ca="1">IF($Q14="Y",VLOOKUP($P14,INDIRECT($Q$3),T$5,0)*INDIRECT($P$2),VLOOKUP($P14,INDIRECT($Q$3),T$5,0))</f>
        <v>30.875420700988286</v>
      </c>
      <c r="U14" s="394" cm="1">
        <f t="array" aca="1" ref="U14" ca="1">IF($Q14="Y",VLOOKUP($P14,INDIRECT($Q$3),U$5,0)*INDIRECT($P$2),VLOOKUP($P14,INDIRECT($Q$3),U$5,0))</f>
        <v>32.697806888876514</v>
      </c>
      <c r="V14" s="394" cm="1">
        <f t="array" aca="1" ref="V14" ca="1">IF($Q14="Y",VLOOKUP($P14,INDIRECT($Q$3),V$5,0)*INDIRECT($P$2),VLOOKUP($P14,INDIRECT($Q$3),V$5,0))</f>
        <v>34.385632862030299</v>
      </c>
      <c r="W14" s="394" cm="1">
        <f t="array" aca="1" ref="W14" ca="1">IF($Q14="Y",VLOOKUP($P14,INDIRECT($Q$3),W$5,0)*INDIRECT($P$2),VLOOKUP($P14,INDIRECT($Q$3),W$5,0))</f>
        <v>36.298716829694619</v>
      </c>
      <c r="X14" s="394" cm="1">
        <f t="array" aca="1" ref="X14" ca="1">IF($Q14="Y",VLOOKUP($P14,INDIRECT($Q$3),X$5,0)*INDIRECT($P$2),VLOOKUP($P14,INDIRECT($Q$3),X$5,0))</f>
        <v>38.213409783034017</v>
      </c>
      <c r="Y14" s="394" cm="1">
        <f t="array" aca="1" ref="Y14" ca="1">IF($Q14="Y",VLOOKUP($P14,INDIRECT($Q$3),Y$5,0)*INDIRECT($P$2),VLOOKUP($P14,INDIRECT($Q$3),Y$5,0))</f>
        <v>40.561268550164392</v>
      </c>
      <c r="Z14" s="394" cm="1">
        <f t="array" aca="1" ref="Z14" ca="1">IF($Q14="Y",VLOOKUP($P14,INDIRECT($Q$3),Z$5,0)*INDIRECT($P$2),VLOOKUP($P14,INDIRECT($Q$3),Z$5,0))</f>
        <v>42.909127317294782</v>
      </c>
      <c r="AA14" s="406" t="str">
        <f t="shared" si="5"/>
        <v>00330C</v>
      </c>
      <c r="AB14" s="406" t="str">
        <f t="shared" si="6"/>
        <v>Y</v>
      </c>
      <c r="AC14" s="412" t="str">
        <f t="shared" si="7"/>
        <v xml:space="preserve">Administrative Analyst I </v>
      </c>
      <c r="AD14" s="406" t="str">
        <f t="shared" si="8"/>
        <v>09</v>
      </c>
      <c r="AE14" s="398" t="str">
        <f t="shared" si="9"/>
        <v>N</v>
      </c>
      <c r="AF14" s="403">
        <f t="shared" ca="1" si="10"/>
        <v>30.875</v>
      </c>
      <c r="AG14" s="403">
        <f t="shared" ca="1" si="10"/>
        <v>32.698</v>
      </c>
      <c r="AH14" s="403">
        <f t="shared" ca="1" si="10"/>
        <v>34.386000000000003</v>
      </c>
      <c r="AI14" s="403">
        <f t="shared" ca="1" si="10"/>
        <v>36.298999999999999</v>
      </c>
      <c r="AJ14" s="403">
        <f t="shared" ca="1" si="10"/>
        <v>38.213000000000001</v>
      </c>
      <c r="AK14" s="403">
        <f t="shared" ca="1" si="10"/>
        <v>40.561</v>
      </c>
      <c r="AL14" s="403">
        <f t="shared" ca="1" si="10"/>
        <v>42.908999999999999</v>
      </c>
      <c r="AM14" s="710">
        <f ca="1">AL14/'2026'!AL14</f>
        <v>1.030005521015867</v>
      </c>
    </row>
    <row r="15" spans="1:39" ht="15" customHeight="1">
      <c r="A15" s="259" t="s">
        <v>16</v>
      </c>
      <c r="B15" s="259" t="s">
        <v>19</v>
      </c>
      <c r="C15" s="259" t="s">
        <v>20</v>
      </c>
      <c r="D15" s="260" t="s">
        <v>21</v>
      </c>
      <c r="E15" s="265">
        <v>393</v>
      </c>
      <c r="F15" s="262">
        <v>8</v>
      </c>
      <c r="G15" s="285">
        <f t="shared" ca="1" si="1"/>
        <v>73054.900466526611</v>
      </c>
      <c r="H15" s="285">
        <f t="shared" ca="1" si="1"/>
        <v>77020.728358451757</v>
      </c>
      <c r="I15" s="285">
        <f t="shared" ca="1" si="1"/>
        <v>81033.409913235068</v>
      </c>
      <c r="J15" s="285">
        <f t="shared" ca="1" si="1"/>
        <v>85374.067108025731</v>
      </c>
      <c r="K15" s="285">
        <f t="shared" ca="1" si="1"/>
        <v>89865.325362003408</v>
      </c>
      <c r="L15" s="285">
        <f t="shared" ca="1" si="1"/>
        <v>95438.466066597292</v>
      </c>
      <c r="M15" s="285">
        <f t="shared" ca="1" si="1"/>
        <v>101011.60677119122</v>
      </c>
      <c r="N15" s="285"/>
      <c r="P15" s="409" t="str">
        <f t="shared" si="2"/>
        <v>00350C</v>
      </c>
      <c r="Q15" s="397" t="s">
        <v>826</v>
      </c>
      <c r="R15" s="409" t="str">
        <f t="shared" si="3"/>
        <v>Administrative Analyst II</v>
      </c>
      <c r="S15" s="397" t="str">
        <f t="shared" si="4"/>
        <v>33B</v>
      </c>
      <c r="T15" s="394" cm="1">
        <f t="array" aca="1" ref="T15" ca="1">IF($Q15="Y",VLOOKUP($P15,INDIRECT($Q$3),T$5,0)*INDIRECT($P$2),VLOOKUP($P15,INDIRECT($Q$3),T$5,0))</f>
        <v>73054.900466526611</v>
      </c>
      <c r="U15" s="394" cm="1">
        <f t="array" aca="1" ref="U15" ca="1">IF($Q15="Y",VLOOKUP($P15,INDIRECT($Q$3),U$5,0)*INDIRECT($P$2),VLOOKUP($P15,INDIRECT($Q$3),U$5,0))</f>
        <v>77020.728358451757</v>
      </c>
      <c r="V15" s="394" cm="1">
        <f t="array" aca="1" ref="V15" ca="1">IF($Q15="Y",VLOOKUP($P15,INDIRECT($Q$3),V$5,0)*INDIRECT($P$2),VLOOKUP($P15,INDIRECT($Q$3),V$5,0))</f>
        <v>81033.409913235068</v>
      </c>
      <c r="W15" s="394" cm="1">
        <f t="array" aca="1" ref="W15" ca="1">IF($Q15="Y",VLOOKUP($P15,INDIRECT($Q$3),W$5,0)*INDIRECT($P$2),VLOOKUP($P15,INDIRECT($Q$3),W$5,0))</f>
        <v>85374.067108025731</v>
      </c>
      <c r="X15" s="394" cm="1">
        <f t="array" aca="1" ref="X15" ca="1">IF($Q15="Y",VLOOKUP($P15,INDIRECT($Q$3),X$5,0)*INDIRECT($P$2),VLOOKUP($P15,INDIRECT($Q$3),X$5,0))</f>
        <v>89865.325362003408</v>
      </c>
      <c r="Y15" s="394" cm="1">
        <f t="array" aca="1" ref="Y15" ca="1">IF($Q15="Y",VLOOKUP($P15,INDIRECT($Q$3),Y$5,0)*INDIRECT($P$2),VLOOKUP($P15,INDIRECT($Q$3),Y$5,0))</f>
        <v>95438.466066597292</v>
      </c>
      <c r="Z15" s="394" cm="1">
        <f t="array" aca="1" ref="Z15" ca="1">IF($Q15="Y",VLOOKUP($P15,INDIRECT($Q$3),Z$5,0)*INDIRECT($P$2),VLOOKUP($P15,INDIRECT($Q$3),Z$5,0))</f>
        <v>101011.60677119122</v>
      </c>
      <c r="AA15" s="406" t="str">
        <f t="shared" si="5"/>
        <v>00350C</v>
      </c>
      <c r="AB15" s="406" t="str">
        <f t="shared" si="6"/>
        <v>Y</v>
      </c>
      <c r="AC15" s="412" t="str">
        <f t="shared" si="7"/>
        <v>Administrative Analyst II</v>
      </c>
      <c r="AD15" s="406" t="str">
        <f t="shared" si="8"/>
        <v>33B</v>
      </c>
      <c r="AE15" s="398" t="str">
        <f t="shared" si="9"/>
        <v>E</v>
      </c>
      <c r="AF15" s="403">
        <f t="shared" ca="1" si="10"/>
        <v>35.122999999999998</v>
      </c>
      <c r="AG15" s="403">
        <f t="shared" ca="1" si="10"/>
        <v>37.03</v>
      </c>
      <c r="AH15" s="403">
        <f t="shared" ca="1" si="10"/>
        <v>38.958999999999996</v>
      </c>
      <c r="AI15" s="403">
        <f t="shared" ca="1" si="10"/>
        <v>41.045999999999999</v>
      </c>
      <c r="AJ15" s="403">
        <f t="shared" ca="1" si="10"/>
        <v>43.204999999999998</v>
      </c>
      <c r="AK15" s="403">
        <f t="shared" ca="1" si="10"/>
        <v>45.884</v>
      </c>
      <c r="AL15" s="403">
        <f t="shared" ca="1" si="10"/>
        <v>48.564</v>
      </c>
      <c r="AM15" s="710">
        <f ca="1">AL15/'2026'!AL15</f>
        <v>1.0300112409595112</v>
      </c>
    </row>
    <row r="16" spans="1:39" ht="15" customHeight="1">
      <c r="A16" s="259" t="s">
        <v>91</v>
      </c>
      <c r="B16" s="286" t="s">
        <v>264</v>
      </c>
      <c r="C16" s="259" t="s">
        <v>254</v>
      </c>
      <c r="D16" s="268" t="s">
        <v>265</v>
      </c>
      <c r="E16" s="265">
        <v>353</v>
      </c>
      <c r="F16" s="262">
        <v>7</v>
      </c>
      <c r="G16" s="285">
        <f t="shared" ca="1" si="1"/>
        <v>32.569978674344867</v>
      </c>
      <c r="H16" s="285">
        <f t="shared" ca="1" si="1"/>
        <v>34.455103949069404</v>
      </c>
      <c r="I16" s="285">
        <f t="shared" ca="1" si="1"/>
        <v>36.233014965895251</v>
      </c>
      <c r="J16" s="285">
        <f t="shared" ca="1" si="1"/>
        <v>38.257398854030839</v>
      </c>
      <c r="K16" s="285">
        <f t="shared" ca="1" si="1"/>
        <v>40.325366359654126</v>
      </c>
      <c r="L16" s="285">
        <f t="shared" ca="1" si="1"/>
        <v>42.781077772581789</v>
      </c>
      <c r="M16" s="285">
        <f t="shared" ca="1" si="1"/>
        <v>45.236789185509437</v>
      </c>
      <c r="N16" s="285"/>
      <c r="P16" s="409" t="str">
        <f t="shared" si="2"/>
        <v>00356C</v>
      </c>
      <c r="Q16" s="397" t="s">
        <v>826</v>
      </c>
      <c r="R16" s="409" t="str">
        <f t="shared" si="3"/>
        <v xml:space="preserve">Administrative Assistant to the Director </v>
      </c>
      <c r="S16" s="397" t="str">
        <f t="shared" si="4"/>
        <v>16</v>
      </c>
      <c r="T16" s="394" cm="1">
        <f t="array" aca="1" ref="T16" ca="1">IF($Q16="Y",VLOOKUP($P16,INDIRECT($Q$3),T$5,0)*INDIRECT($P$2),VLOOKUP($P16,INDIRECT($Q$3),T$5,0))</f>
        <v>32.569978674344867</v>
      </c>
      <c r="U16" s="394" cm="1">
        <f t="array" aca="1" ref="U16" ca="1">IF($Q16="Y",VLOOKUP($P16,INDIRECT($Q$3),U$5,0)*INDIRECT($P$2),VLOOKUP($P16,INDIRECT($Q$3),U$5,0))</f>
        <v>34.455103949069404</v>
      </c>
      <c r="V16" s="394" cm="1">
        <f t="array" aca="1" ref="V16" ca="1">IF($Q16="Y",VLOOKUP($P16,INDIRECT($Q$3),V$5,0)*INDIRECT($P$2),VLOOKUP($P16,INDIRECT($Q$3),V$5,0))</f>
        <v>36.233014965895251</v>
      </c>
      <c r="W16" s="394" cm="1">
        <f t="array" aca="1" ref="W16" ca="1">IF($Q16="Y",VLOOKUP($P16,INDIRECT($Q$3),W$5,0)*INDIRECT($P$2),VLOOKUP($P16,INDIRECT($Q$3),W$5,0))</f>
        <v>38.257398854030839</v>
      </c>
      <c r="X16" s="394" cm="1">
        <f t="array" aca="1" ref="X16" ca="1">IF($Q16="Y",VLOOKUP($P16,INDIRECT($Q$3),X$5,0)*INDIRECT($P$2),VLOOKUP($P16,INDIRECT($Q$3),X$5,0))</f>
        <v>40.325366359654126</v>
      </c>
      <c r="Y16" s="394" cm="1">
        <f t="array" aca="1" ref="Y16" ca="1">IF($Q16="Y",VLOOKUP($P16,INDIRECT($Q$3),Y$5,0)*INDIRECT($P$2),VLOOKUP($P16,INDIRECT($Q$3),Y$5,0))</f>
        <v>42.781077772581789</v>
      </c>
      <c r="Z16" s="394" cm="1">
        <f t="array" aca="1" ref="Z16" ca="1">IF($Q16="Y",VLOOKUP($P16,INDIRECT($Q$3),Z$5,0)*INDIRECT($P$2),VLOOKUP($P16,INDIRECT($Q$3),Z$5,0))</f>
        <v>45.236789185509437</v>
      </c>
      <c r="AA16" s="406" t="str">
        <f t="shared" si="5"/>
        <v>00356C</v>
      </c>
      <c r="AB16" s="406" t="str">
        <f t="shared" si="6"/>
        <v>Y</v>
      </c>
      <c r="AC16" s="412" t="str">
        <f t="shared" si="7"/>
        <v xml:space="preserve">Administrative Assistant to the Director </v>
      </c>
      <c r="AD16" s="406" t="str">
        <f t="shared" si="8"/>
        <v>16</v>
      </c>
      <c r="AE16" s="398" t="str">
        <f t="shared" si="9"/>
        <v>N</v>
      </c>
      <c r="AF16" s="403">
        <f t="shared" ca="1" si="10"/>
        <v>32.57</v>
      </c>
      <c r="AG16" s="403">
        <f t="shared" ca="1" si="10"/>
        <v>34.454999999999998</v>
      </c>
      <c r="AH16" s="403">
        <f t="shared" ca="1" si="10"/>
        <v>36.232999999999997</v>
      </c>
      <c r="AI16" s="403">
        <f t="shared" ca="1" si="10"/>
        <v>38.256999999999998</v>
      </c>
      <c r="AJ16" s="403">
        <f t="shared" ca="1" si="10"/>
        <v>40.325000000000003</v>
      </c>
      <c r="AK16" s="403">
        <f t="shared" ca="1" si="10"/>
        <v>42.780999999999999</v>
      </c>
      <c r="AL16" s="403">
        <f t="shared" ca="1" si="10"/>
        <v>45.237000000000002</v>
      </c>
      <c r="AM16" s="710">
        <f ca="1">AL16/'2026'!AL16</f>
        <v>1.0300097907511556</v>
      </c>
    </row>
    <row r="17" spans="1:39" ht="15" customHeight="1">
      <c r="A17" s="259" t="s">
        <v>91</v>
      </c>
      <c r="B17" s="286" t="s">
        <v>969</v>
      </c>
      <c r="C17" s="259" t="s">
        <v>856</v>
      </c>
      <c r="D17" s="268" t="s">
        <v>970</v>
      </c>
      <c r="E17" s="265">
        <v>363</v>
      </c>
      <c r="F17" s="262">
        <v>8</v>
      </c>
      <c r="G17" s="285">
        <f t="shared" ca="1" si="1"/>
        <v>34.071880655390657</v>
      </c>
      <c r="H17" s="285">
        <f t="shared" ca="1" si="1"/>
        <v>35.939913024152879</v>
      </c>
      <c r="I17" s="285">
        <f t="shared" ca="1" si="1"/>
        <v>37.806336407240003</v>
      </c>
      <c r="J17" s="285">
        <f t="shared" ca="1" si="1"/>
        <v>39.786997773257468</v>
      </c>
      <c r="K17" s="285">
        <f t="shared" ca="1" si="1"/>
        <v>41.902813935981222</v>
      </c>
      <c r="L17" s="285">
        <f t="shared" ca="1" si="1"/>
        <v>44.528870670593449</v>
      </c>
      <c r="M17" s="285">
        <f t="shared" ca="1" si="1"/>
        <v>47.15492740520564</v>
      </c>
      <c r="N17" s="285"/>
      <c r="P17" s="409" t="str">
        <f t="shared" si="2"/>
        <v>59481C</v>
      </c>
      <c r="Q17" s="397" t="s">
        <v>826</v>
      </c>
      <c r="R17" s="409" t="str">
        <f t="shared" si="3"/>
        <v>Administrative Program Coordinator</v>
      </c>
      <c r="S17" s="397" t="str">
        <f t="shared" si="4"/>
        <v>90</v>
      </c>
      <c r="T17" s="394" cm="1">
        <f t="array" aca="1" ref="T17" ca="1">IF($Q17="Y",VLOOKUP($P17,INDIRECT($Q$3),T$5,0)*INDIRECT($P$2),VLOOKUP($P17,INDIRECT($Q$3),T$5,0))</f>
        <v>34.071880655390657</v>
      </c>
      <c r="U17" s="394" cm="1">
        <f t="array" aca="1" ref="U17" ca="1">IF($Q17="Y",VLOOKUP($P17,INDIRECT($Q$3),U$5,0)*INDIRECT($P$2),VLOOKUP($P17,INDIRECT($Q$3),U$5,0))</f>
        <v>35.939913024152879</v>
      </c>
      <c r="V17" s="394" cm="1">
        <f t="array" aca="1" ref="V17" ca="1">IF($Q17="Y",VLOOKUP($P17,INDIRECT($Q$3),V$5,0)*INDIRECT($P$2),VLOOKUP($P17,INDIRECT($Q$3),V$5,0))</f>
        <v>37.806336407240003</v>
      </c>
      <c r="W17" s="394" cm="1">
        <f t="array" aca="1" ref="W17" ca="1">IF($Q17="Y",VLOOKUP($P17,INDIRECT($Q$3),W$5,0)*INDIRECT($P$2),VLOOKUP($P17,INDIRECT($Q$3),W$5,0))</f>
        <v>39.786997773257468</v>
      </c>
      <c r="X17" s="394" cm="1">
        <f t="array" aca="1" ref="X17" ca="1">IF($Q17="Y",VLOOKUP($P17,INDIRECT($Q$3),X$5,0)*INDIRECT($P$2),VLOOKUP($P17,INDIRECT($Q$3),X$5,0))</f>
        <v>41.902813935981222</v>
      </c>
      <c r="Y17" s="394" cm="1">
        <f t="array" aca="1" ref="Y17" ca="1">IF($Q17="Y",VLOOKUP($P17,INDIRECT($Q$3),Y$5,0)*INDIRECT($P$2),VLOOKUP($P17,INDIRECT($Q$3),Y$5,0))</f>
        <v>44.528870670593449</v>
      </c>
      <c r="Z17" s="394" cm="1">
        <f t="array" aca="1" ref="Z17" ca="1">IF($Q17="Y",VLOOKUP($P17,INDIRECT($Q$3),Z$5,0)*INDIRECT($P$2),VLOOKUP($P17,INDIRECT($Q$3),Z$5,0))</f>
        <v>47.15492740520564</v>
      </c>
      <c r="AA17" s="406" t="str">
        <f t="shared" si="5"/>
        <v>59481C</v>
      </c>
      <c r="AB17" s="406" t="str">
        <f t="shared" si="6"/>
        <v>Y</v>
      </c>
      <c r="AC17" s="412" t="str">
        <f t="shared" si="7"/>
        <v>Administrative Program Coordinator</v>
      </c>
      <c r="AD17" s="406" t="str">
        <f t="shared" si="8"/>
        <v>90</v>
      </c>
      <c r="AE17" s="398" t="str">
        <f t="shared" si="9"/>
        <v>N</v>
      </c>
      <c r="AF17" s="403">
        <f t="shared" ca="1" si="10"/>
        <v>34.072000000000003</v>
      </c>
      <c r="AG17" s="403">
        <f t="shared" ca="1" si="10"/>
        <v>35.94</v>
      </c>
      <c r="AH17" s="403">
        <f t="shared" ca="1" si="10"/>
        <v>37.805999999999997</v>
      </c>
      <c r="AI17" s="403">
        <f t="shared" ca="1" si="10"/>
        <v>39.786999999999999</v>
      </c>
      <c r="AJ17" s="403">
        <f t="shared" ca="1" si="10"/>
        <v>41.902999999999999</v>
      </c>
      <c r="AK17" s="403">
        <f t="shared" ca="1" si="10"/>
        <v>44.529000000000003</v>
      </c>
      <c r="AL17" s="403">
        <f t="shared" ca="1" si="10"/>
        <v>47.155000000000001</v>
      </c>
      <c r="AM17" s="710">
        <f ca="1">AL17/'2026'!AL17</f>
        <v>1.0300124505799351</v>
      </c>
    </row>
    <row r="18" spans="1:39" ht="15" customHeight="1">
      <c r="A18" s="259" t="s">
        <v>91</v>
      </c>
      <c r="B18" s="286" t="s">
        <v>962</v>
      </c>
      <c r="C18" s="259" t="s">
        <v>285</v>
      </c>
      <c r="D18" s="268" t="s">
        <v>963</v>
      </c>
      <c r="E18" s="265">
        <v>333</v>
      </c>
      <c r="F18" s="262">
        <v>7</v>
      </c>
      <c r="G18" s="285">
        <f t="shared" ca="1" si="1"/>
        <v>32.427497295463894</v>
      </c>
      <c r="H18" s="285">
        <f t="shared" ca="1" si="1"/>
        <v>34.139458053743816</v>
      </c>
      <c r="I18" s="285">
        <f t="shared" ca="1" si="1"/>
        <v>35.960829837928856</v>
      </c>
      <c r="J18" s="285">
        <f t="shared" ca="1" si="1"/>
        <v>37.828862206691063</v>
      </c>
      <c r="K18" s="285">
        <f t="shared" ca="1" si="1"/>
        <v>39.832049372159581</v>
      </c>
      <c r="L18" s="285">
        <f t="shared" ca="1" si="1"/>
        <v>42.246783376294509</v>
      </c>
      <c r="M18" s="285">
        <f t="shared" ca="1" si="1"/>
        <v>44.66151738042943</v>
      </c>
      <c r="N18" s="285"/>
      <c r="P18" s="409" t="str">
        <f t="shared" si="2"/>
        <v>53066C</v>
      </c>
      <c r="Q18" s="397" t="s">
        <v>826</v>
      </c>
      <c r="R18" s="409" t="str">
        <f t="shared" si="3"/>
        <v>Administrative Program Specialist</v>
      </c>
      <c r="S18" s="397" t="str">
        <f t="shared" si="4"/>
        <v>61</v>
      </c>
      <c r="T18" s="394" cm="1">
        <f t="array" aca="1" ref="T18" ca="1">IF($Q18="Y",VLOOKUP($P18,INDIRECT($Q$3),T$5,0)*INDIRECT($P$2),VLOOKUP($P18,INDIRECT($Q$3),T$5,0))</f>
        <v>32.427497295463894</v>
      </c>
      <c r="U18" s="394" cm="1">
        <f t="array" aca="1" ref="U18" ca="1">IF($Q18="Y",VLOOKUP($P18,INDIRECT($Q$3),U$5,0)*INDIRECT($P$2),VLOOKUP($P18,INDIRECT($Q$3),U$5,0))</f>
        <v>34.139458053743816</v>
      </c>
      <c r="V18" s="394" cm="1">
        <f t="array" aca="1" ref="V18" ca="1">IF($Q18="Y",VLOOKUP($P18,INDIRECT($Q$3),V$5,0)*INDIRECT($P$2),VLOOKUP($P18,INDIRECT($Q$3),V$5,0))</f>
        <v>35.960829837928856</v>
      </c>
      <c r="W18" s="394" cm="1">
        <f t="array" aca="1" ref="W18" ca="1">IF($Q18="Y",VLOOKUP($P18,INDIRECT($Q$3),W$5,0)*INDIRECT($P$2),VLOOKUP($P18,INDIRECT($Q$3),W$5,0))</f>
        <v>37.828862206691063</v>
      </c>
      <c r="X18" s="394" cm="1">
        <f t="array" aca="1" ref="X18" ca="1">IF($Q18="Y",VLOOKUP($P18,INDIRECT($Q$3),X$5,0)*INDIRECT($P$2),VLOOKUP($P18,INDIRECT($Q$3),X$5,0))</f>
        <v>39.832049372159581</v>
      </c>
      <c r="Y18" s="394" cm="1">
        <f t="array" aca="1" ref="Y18" ca="1">IF($Q18="Y",VLOOKUP($P18,INDIRECT($Q$3),Y$5,0)*INDIRECT($P$2),VLOOKUP($P18,INDIRECT($Q$3),Y$5,0))</f>
        <v>42.246783376294509</v>
      </c>
      <c r="Z18" s="394" cm="1">
        <f t="array" aca="1" ref="Z18" ca="1">IF($Q18="Y",VLOOKUP($P18,INDIRECT($Q$3),Z$5,0)*INDIRECT($P$2),VLOOKUP($P18,INDIRECT($Q$3),Z$5,0))</f>
        <v>44.66151738042943</v>
      </c>
      <c r="AA18" s="406" t="str">
        <f t="shared" si="5"/>
        <v>53066C</v>
      </c>
      <c r="AB18" s="406" t="str">
        <f t="shared" si="6"/>
        <v>Y</v>
      </c>
      <c r="AC18" s="412" t="str">
        <f t="shared" si="7"/>
        <v>Administrative Program Specialist</v>
      </c>
      <c r="AD18" s="406" t="str">
        <f t="shared" si="8"/>
        <v>61</v>
      </c>
      <c r="AE18" s="398" t="str">
        <f t="shared" si="9"/>
        <v>N</v>
      </c>
      <c r="AF18" s="403">
        <f t="shared" ca="1" si="10"/>
        <v>32.427</v>
      </c>
      <c r="AG18" s="403">
        <f t="shared" ca="1" si="10"/>
        <v>34.139000000000003</v>
      </c>
      <c r="AH18" s="403">
        <f t="shared" ca="1" si="10"/>
        <v>35.960999999999999</v>
      </c>
      <c r="AI18" s="403">
        <f t="shared" ca="1" si="10"/>
        <v>37.829000000000001</v>
      </c>
      <c r="AJ18" s="403">
        <f t="shared" ca="1" si="10"/>
        <v>39.832000000000001</v>
      </c>
      <c r="AK18" s="403">
        <f t="shared" ca="1" si="10"/>
        <v>42.247</v>
      </c>
      <c r="AL18" s="403">
        <f t="shared" ca="1" si="10"/>
        <v>44.661999999999999</v>
      </c>
      <c r="AM18" s="710">
        <f ca="1">AL18/'2026'!AL18</f>
        <v>1.0300039205737876</v>
      </c>
    </row>
    <row r="19" spans="1:39" ht="15" customHeight="1">
      <c r="A19" s="259" t="s">
        <v>16</v>
      </c>
      <c r="B19" s="259" t="s">
        <v>597</v>
      </c>
      <c r="C19" s="259" t="s">
        <v>20</v>
      </c>
      <c r="D19" s="260" t="s">
        <v>607</v>
      </c>
      <c r="E19" s="265">
        <v>393</v>
      </c>
      <c r="F19" s="262">
        <v>8</v>
      </c>
      <c r="G19" s="285">
        <f t="shared" ca="1" si="1"/>
        <v>73054.900466526611</v>
      </c>
      <c r="H19" s="285">
        <f t="shared" ca="1" si="1"/>
        <v>77020.728358451757</v>
      </c>
      <c r="I19" s="285">
        <f t="shared" ca="1" si="1"/>
        <v>81033.409913235068</v>
      </c>
      <c r="J19" s="285">
        <f t="shared" ca="1" si="1"/>
        <v>85374.067108025731</v>
      </c>
      <c r="K19" s="285">
        <f t="shared" ca="1" si="1"/>
        <v>89865.325362003408</v>
      </c>
      <c r="L19" s="285">
        <f t="shared" ca="1" si="1"/>
        <v>95438.466066597292</v>
      </c>
      <c r="M19" s="285">
        <f t="shared" ca="1" si="1"/>
        <v>101011.60677119122</v>
      </c>
      <c r="N19" s="285"/>
      <c r="P19" s="409" t="str">
        <f t="shared" si="2"/>
        <v>00465C</v>
      </c>
      <c r="Q19" s="397" t="s">
        <v>826</v>
      </c>
      <c r="R19" s="409" t="str">
        <f t="shared" si="3"/>
        <v>Aide to the Director Public Works</v>
      </c>
      <c r="S19" s="397" t="str">
        <f t="shared" si="4"/>
        <v>33B</v>
      </c>
      <c r="T19" s="394" cm="1">
        <f t="array" aca="1" ref="T19" ca="1">IF($Q19="Y",VLOOKUP($P19,INDIRECT($Q$3),T$5,0)*INDIRECT($P$2),VLOOKUP($P19,INDIRECT($Q$3),T$5,0))</f>
        <v>73054.900466526611</v>
      </c>
      <c r="U19" s="394" cm="1">
        <f t="array" aca="1" ref="U19" ca="1">IF($Q19="Y",VLOOKUP($P19,INDIRECT($Q$3),U$5,0)*INDIRECT($P$2),VLOOKUP($P19,INDIRECT($Q$3),U$5,0))</f>
        <v>77020.728358451757</v>
      </c>
      <c r="V19" s="394" cm="1">
        <f t="array" aca="1" ref="V19" ca="1">IF($Q19="Y",VLOOKUP($P19,INDIRECT($Q$3),V$5,0)*INDIRECT($P$2),VLOOKUP($P19,INDIRECT($Q$3),V$5,0))</f>
        <v>81033.409913235068</v>
      </c>
      <c r="W19" s="394" cm="1">
        <f t="array" aca="1" ref="W19" ca="1">IF($Q19="Y",VLOOKUP($P19,INDIRECT($Q$3),W$5,0)*INDIRECT($P$2),VLOOKUP($P19,INDIRECT($Q$3),W$5,0))</f>
        <v>85374.067108025731</v>
      </c>
      <c r="X19" s="394" cm="1">
        <f t="array" aca="1" ref="X19" ca="1">IF($Q19="Y",VLOOKUP($P19,INDIRECT($Q$3),X$5,0)*INDIRECT($P$2),VLOOKUP($P19,INDIRECT($Q$3),X$5,0))</f>
        <v>89865.325362003408</v>
      </c>
      <c r="Y19" s="394" cm="1">
        <f t="array" aca="1" ref="Y19" ca="1">IF($Q19="Y",VLOOKUP($P19,INDIRECT($Q$3),Y$5,0)*INDIRECT($P$2),VLOOKUP($P19,INDIRECT($Q$3),Y$5,0))</f>
        <v>95438.466066597292</v>
      </c>
      <c r="Z19" s="394" cm="1">
        <f t="array" aca="1" ref="Z19" ca="1">IF($Q19="Y",VLOOKUP($P19,INDIRECT($Q$3),Z$5,0)*INDIRECT($P$2),VLOOKUP($P19,INDIRECT($Q$3),Z$5,0))</f>
        <v>101011.60677119122</v>
      </c>
      <c r="AA19" s="406" t="str">
        <f t="shared" si="5"/>
        <v>00465C</v>
      </c>
      <c r="AB19" s="406" t="str">
        <f t="shared" si="6"/>
        <v>Y</v>
      </c>
      <c r="AC19" s="412" t="str">
        <f t="shared" si="7"/>
        <v>Aide to the Director Public Works</v>
      </c>
      <c r="AD19" s="406" t="str">
        <f t="shared" si="8"/>
        <v>33B</v>
      </c>
      <c r="AE19" s="398" t="str">
        <f t="shared" si="9"/>
        <v>E</v>
      </c>
      <c r="AF19" s="403">
        <f t="shared" ca="1" si="10"/>
        <v>35.122999999999998</v>
      </c>
      <c r="AG19" s="403">
        <f t="shared" ca="1" si="10"/>
        <v>37.03</v>
      </c>
      <c r="AH19" s="403">
        <f t="shared" ca="1" si="10"/>
        <v>38.958999999999996</v>
      </c>
      <c r="AI19" s="403">
        <f t="shared" ca="1" si="10"/>
        <v>41.045999999999999</v>
      </c>
      <c r="AJ19" s="403">
        <f t="shared" ca="1" si="10"/>
        <v>43.204999999999998</v>
      </c>
      <c r="AK19" s="403">
        <f t="shared" ca="1" si="10"/>
        <v>45.884</v>
      </c>
      <c r="AL19" s="403">
        <f t="shared" ca="1" si="10"/>
        <v>48.564</v>
      </c>
      <c r="AM19" s="710">
        <f ca="1">AL19/'2026'!AL19</f>
        <v>1.0300112409595112</v>
      </c>
    </row>
    <row r="20" spans="1:39" ht="15" customHeight="1">
      <c r="A20" s="256" t="s">
        <v>16</v>
      </c>
      <c r="B20" s="256" t="s">
        <v>24</v>
      </c>
      <c r="C20" s="256" t="s">
        <v>20</v>
      </c>
      <c r="D20" s="276" t="s">
        <v>25</v>
      </c>
      <c r="E20" s="277">
        <v>393</v>
      </c>
      <c r="F20" s="278">
        <v>8</v>
      </c>
      <c r="G20" s="380">
        <f t="shared" ca="1" si="1"/>
        <v>73054.900466526611</v>
      </c>
      <c r="H20" s="380">
        <f t="shared" ca="1" si="1"/>
        <v>77020.728358451757</v>
      </c>
      <c r="I20" s="380">
        <f t="shared" ca="1" si="1"/>
        <v>81033.409913235068</v>
      </c>
      <c r="J20" s="380">
        <f t="shared" ca="1" si="1"/>
        <v>85374.067108025731</v>
      </c>
      <c r="K20" s="380">
        <f t="shared" ca="1" si="1"/>
        <v>89865.325362003408</v>
      </c>
      <c r="L20" s="380">
        <f t="shared" ca="1" si="1"/>
        <v>95438.466066597292</v>
      </c>
      <c r="M20" s="380">
        <f t="shared" ca="1" si="1"/>
        <v>101011.60677119122</v>
      </c>
      <c r="N20" s="380" t="s">
        <v>633</v>
      </c>
      <c r="O20" s="441"/>
      <c r="P20" s="451" t="str">
        <f t="shared" si="2"/>
        <v>00468C</v>
      </c>
      <c r="Q20" s="452" t="s">
        <v>826</v>
      </c>
      <c r="R20" s="451" t="str">
        <f t="shared" si="3"/>
        <v>Aide to the Director Regulatory Services/Emergency Preparedness</v>
      </c>
      <c r="S20" s="452" t="str">
        <f t="shared" si="4"/>
        <v>33B</v>
      </c>
      <c r="T20" s="394" cm="1">
        <f t="array" aca="1" ref="T20" ca="1">IF($Q20="Y",VLOOKUP($P20,INDIRECT($Q$3),T$5,0)*INDIRECT($P$2),VLOOKUP($P20,INDIRECT($Q$3),T$5,0))</f>
        <v>73054.900466526611</v>
      </c>
      <c r="U20" s="394" cm="1">
        <f t="array" aca="1" ref="U20" ca="1">IF($Q20="Y",VLOOKUP($P20,INDIRECT($Q$3),U$5,0)*INDIRECT($P$2),VLOOKUP($P20,INDIRECT($Q$3),U$5,0))</f>
        <v>77020.728358451757</v>
      </c>
      <c r="V20" s="394" cm="1">
        <f t="array" aca="1" ref="V20" ca="1">IF($Q20="Y",VLOOKUP($P20,INDIRECT($Q$3),V$5,0)*INDIRECT($P$2),VLOOKUP($P20,INDIRECT($Q$3),V$5,0))</f>
        <v>81033.409913235068</v>
      </c>
      <c r="W20" s="394" cm="1">
        <f t="array" aca="1" ref="W20" ca="1">IF($Q20="Y",VLOOKUP($P20,INDIRECT($Q$3),W$5,0)*INDIRECT($P$2),VLOOKUP($P20,INDIRECT($Q$3),W$5,0))</f>
        <v>85374.067108025731</v>
      </c>
      <c r="X20" s="394" cm="1">
        <f t="array" aca="1" ref="X20" ca="1">IF($Q20="Y",VLOOKUP($P20,INDIRECT($Q$3),X$5,0)*INDIRECT($P$2),VLOOKUP($P20,INDIRECT($Q$3),X$5,0))</f>
        <v>89865.325362003408</v>
      </c>
      <c r="Y20" s="394" cm="1">
        <f t="array" aca="1" ref="Y20" ca="1">IF($Q20="Y",VLOOKUP($P20,INDIRECT($Q$3),Y$5,0)*INDIRECT($P$2),VLOOKUP($P20,INDIRECT($Q$3),Y$5,0))</f>
        <v>95438.466066597292</v>
      </c>
      <c r="Z20" s="394" cm="1">
        <f t="array" aca="1" ref="Z20" ca="1">IF($Q20="Y",VLOOKUP($P20,INDIRECT($Q$3),Z$5,0)*INDIRECT($P$2),VLOOKUP($P20,INDIRECT($Q$3),Z$5,0))</f>
        <v>101011.60677119122</v>
      </c>
      <c r="AA20" s="452" t="str">
        <f t="shared" si="5"/>
        <v>00468C</v>
      </c>
      <c r="AB20" s="452" t="str">
        <f t="shared" si="6"/>
        <v>Y</v>
      </c>
      <c r="AC20" s="454" t="str">
        <f t="shared" si="7"/>
        <v>Aide to the Director Regulatory Services/Emergency Preparedness</v>
      </c>
      <c r="AD20" s="452" t="str">
        <f t="shared" si="8"/>
        <v>33B</v>
      </c>
      <c r="AE20" s="455" t="str">
        <f t="shared" si="9"/>
        <v>E</v>
      </c>
      <c r="AF20" s="453">
        <f t="shared" ca="1" si="10"/>
        <v>35.122999999999998</v>
      </c>
      <c r="AG20" s="453">
        <f t="shared" ca="1" si="10"/>
        <v>37.03</v>
      </c>
      <c r="AH20" s="453">
        <f t="shared" ca="1" si="10"/>
        <v>38.958999999999996</v>
      </c>
      <c r="AI20" s="453">
        <f t="shared" ca="1" si="10"/>
        <v>41.045999999999999</v>
      </c>
      <c r="AJ20" s="453">
        <f t="shared" ca="1" si="10"/>
        <v>43.204999999999998</v>
      </c>
      <c r="AK20" s="453">
        <f t="shared" ca="1" si="10"/>
        <v>45.884</v>
      </c>
      <c r="AL20" s="453">
        <f t="shared" ca="1" si="10"/>
        <v>48.564</v>
      </c>
      <c r="AM20" s="710">
        <f ca="1">AL20/'2026'!AL20</f>
        <v>1.0300112409595112</v>
      </c>
    </row>
    <row r="21" spans="1:39" ht="15" customHeight="1">
      <c r="A21" s="259" t="s">
        <v>16</v>
      </c>
      <c r="B21" s="259" t="s">
        <v>474</v>
      </c>
      <c r="C21" s="259" t="s">
        <v>20</v>
      </c>
      <c r="D21" s="260" t="s">
        <v>465</v>
      </c>
      <c r="E21" s="265">
        <v>393</v>
      </c>
      <c r="F21" s="262">
        <v>8</v>
      </c>
      <c r="G21" s="285">
        <f t="shared" ca="1" si="1"/>
        <v>73054.900466526611</v>
      </c>
      <c r="H21" s="285">
        <f t="shared" ca="1" si="1"/>
        <v>77020.728358451757</v>
      </c>
      <c r="I21" s="285">
        <f t="shared" ca="1" si="1"/>
        <v>81033.409913235068</v>
      </c>
      <c r="J21" s="285">
        <f t="shared" ca="1" si="1"/>
        <v>85374.067108025731</v>
      </c>
      <c r="K21" s="285">
        <f t="shared" ca="1" si="1"/>
        <v>89865.325362003408</v>
      </c>
      <c r="L21" s="285">
        <f t="shared" ca="1" si="1"/>
        <v>95438.466066597292</v>
      </c>
      <c r="M21" s="285">
        <f t="shared" ca="1" si="1"/>
        <v>101011.60677119122</v>
      </c>
      <c r="N21" s="285"/>
      <c r="P21" s="409" t="str">
        <f t="shared" si="2"/>
        <v>00467C</v>
      </c>
      <c r="Q21" s="397" t="s">
        <v>826</v>
      </c>
      <c r="R21" s="409" t="str">
        <f t="shared" si="3"/>
        <v>Aide to the Executive Director CPED</v>
      </c>
      <c r="S21" s="397" t="str">
        <f t="shared" si="4"/>
        <v>33B</v>
      </c>
      <c r="T21" s="394" cm="1">
        <f t="array" aca="1" ref="T21" ca="1">IF($Q21="Y",VLOOKUP($P21,INDIRECT($Q$3),T$5,0)*INDIRECT($P$2),VLOOKUP($P21,INDIRECT($Q$3),T$5,0))</f>
        <v>73054.900466526611</v>
      </c>
      <c r="U21" s="394" cm="1">
        <f t="array" aca="1" ref="U21" ca="1">IF($Q21="Y",VLOOKUP($P21,INDIRECT($Q$3),U$5,0)*INDIRECT($P$2),VLOOKUP($P21,INDIRECT($Q$3),U$5,0))</f>
        <v>77020.728358451757</v>
      </c>
      <c r="V21" s="394" cm="1">
        <f t="array" aca="1" ref="V21" ca="1">IF($Q21="Y",VLOOKUP($P21,INDIRECT($Q$3),V$5,0)*INDIRECT($P$2),VLOOKUP($P21,INDIRECT($Q$3),V$5,0))</f>
        <v>81033.409913235068</v>
      </c>
      <c r="W21" s="394" cm="1">
        <f t="array" aca="1" ref="W21" ca="1">IF($Q21="Y",VLOOKUP($P21,INDIRECT($Q$3),W$5,0)*INDIRECT($P$2),VLOOKUP($P21,INDIRECT($Q$3),W$5,0))</f>
        <v>85374.067108025731</v>
      </c>
      <c r="X21" s="394" cm="1">
        <f t="array" aca="1" ref="X21" ca="1">IF($Q21="Y",VLOOKUP($P21,INDIRECT($Q$3),X$5,0)*INDIRECT($P$2),VLOOKUP($P21,INDIRECT($Q$3),X$5,0))</f>
        <v>89865.325362003408</v>
      </c>
      <c r="Y21" s="394" cm="1">
        <f t="array" aca="1" ref="Y21" ca="1">IF($Q21="Y",VLOOKUP($P21,INDIRECT($Q$3),Y$5,0)*INDIRECT($P$2),VLOOKUP($P21,INDIRECT($Q$3),Y$5,0))</f>
        <v>95438.466066597292</v>
      </c>
      <c r="Z21" s="394" cm="1">
        <f t="array" aca="1" ref="Z21" ca="1">IF($Q21="Y",VLOOKUP($P21,INDIRECT($Q$3),Z$5,0)*INDIRECT($P$2),VLOOKUP($P21,INDIRECT($Q$3),Z$5,0))</f>
        <v>101011.60677119122</v>
      </c>
      <c r="AA21" s="406" t="str">
        <f t="shared" si="5"/>
        <v>00467C</v>
      </c>
      <c r="AB21" s="406" t="str">
        <f t="shared" si="6"/>
        <v>Y</v>
      </c>
      <c r="AC21" s="412" t="str">
        <f t="shared" si="7"/>
        <v>Aide to the Executive Director CPED</v>
      </c>
      <c r="AD21" s="406" t="str">
        <f t="shared" si="8"/>
        <v>33B</v>
      </c>
      <c r="AE21" s="398" t="str">
        <f t="shared" si="9"/>
        <v>E</v>
      </c>
      <c r="AF21" s="403">
        <f t="shared" ca="1" si="10"/>
        <v>35.122999999999998</v>
      </c>
      <c r="AG21" s="403">
        <f t="shared" ca="1" si="10"/>
        <v>37.03</v>
      </c>
      <c r="AH21" s="403">
        <f t="shared" ca="1" si="10"/>
        <v>38.958999999999996</v>
      </c>
      <c r="AI21" s="403">
        <f t="shared" ca="1" si="10"/>
        <v>41.045999999999999</v>
      </c>
      <c r="AJ21" s="403">
        <f t="shared" ca="1" si="10"/>
        <v>43.204999999999998</v>
      </c>
      <c r="AK21" s="403">
        <f t="shared" ca="1" si="10"/>
        <v>45.884</v>
      </c>
      <c r="AL21" s="403">
        <f t="shared" ca="1" si="10"/>
        <v>48.564</v>
      </c>
      <c r="AM21" s="710">
        <f ca="1">AL21/'2026'!AL21</f>
        <v>1.0300112409595112</v>
      </c>
    </row>
    <row r="22" spans="1:39" ht="15" customHeight="1">
      <c r="A22" s="259" t="s">
        <v>91</v>
      </c>
      <c r="B22" s="259" t="s">
        <v>942</v>
      </c>
      <c r="C22" s="259" t="s">
        <v>274</v>
      </c>
      <c r="D22" s="260" t="s">
        <v>943</v>
      </c>
      <c r="E22" s="265">
        <v>316</v>
      </c>
      <c r="F22" s="262">
        <v>7</v>
      </c>
      <c r="G22" s="285">
        <f t="shared" ca="1" si="1"/>
        <v>30.516404181209364</v>
      </c>
      <c r="H22" s="285">
        <f t="shared" ca="1" si="1"/>
        <v>32.450023094914933</v>
      </c>
      <c r="I22" s="285">
        <f t="shared" ca="1" si="1"/>
        <v>34.160374867519806</v>
      </c>
      <c r="J22" s="285">
        <f t="shared" ca="1" si="1"/>
        <v>36.050933035733053</v>
      </c>
      <c r="K22" s="285">
        <f t="shared" ca="1" si="1"/>
        <v>37.986542802848433</v>
      </c>
      <c r="L22" s="285">
        <f t="shared" ca="1" si="1"/>
        <v>40.292302298891897</v>
      </c>
      <c r="M22" s="285">
        <f t="shared" ca="1" si="1"/>
        <v>42.598061794935376</v>
      </c>
      <c r="N22" s="285"/>
      <c r="P22" s="409" t="str">
        <f t="shared" si="2"/>
        <v>59469C</v>
      </c>
      <c r="Q22" s="397" t="s">
        <v>826</v>
      </c>
      <c r="R22" s="409" t="str">
        <f t="shared" si="3"/>
        <v>Animal Shelter Foster Program Coordinator</v>
      </c>
      <c r="S22" s="397" t="str">
        <f t="shared" si="4"/>
        <v>07</v>
      </c>
      <c r="T22" s="394" cm="1">
        <f t="array" aca="1" ref="T22" ca="1">IF($Q22="Y",VLOOKUP($P22,INDIRECT($Q$3),T$5,0)*INDIRECT($P$2),VLOOKUP($P22,INDIRECT($Q$3),T$5,0))</f>
        <v>30.516404181209364</v>
      </c>
      <c r="U22" s="394" cm="1">
        <f t="array" aca="1" ref="U22" ca="1">IF($Q22="Y",VLOOKUP($P22,INDIRECT($Q$3),U$5,0)*INDIRECT($P$2),VLOOKUP($P22,INDIRECT($Q$3),U$5,0))</f>
        <v>32.450023094914933</v>
      </c>
      <c r="V22" s="394" cm="1">
        <f t="array" aca="1" ref="V22" ca="1">IF($Q22="Y",VLOOKUP($P22,INDIRECT($Q$3),V$5,0)*INDIRECT($P$2),VLOOKUP($P22,INDIRECT($Q$3),V$5,0))</f>
        <v>34.160374867519806</v>
      </c>
      <c r="W22" s="394" cm="1">
        <f t="array" aca="1" ref="W22" ca="1">IF($Q22="Y",VLOOKUP($P22,INDIRECT($Q$3),W$5,0)*INDIRECT($P$2),VLOOKUP($P22,INDIRECT($Q$3),W$5,0))</f>
        <v>36.050933035733053</v>
      </c>
      <c r="X22" s="394" cm="1">
        <f t="array" aca="1" ref="X22" ca="1">IF($Q22="Y",VLOOKUP($P22,INDIRECT($Q$3),X$5,0)*INDIRECT($P$2),VLOOKUP($P22,INDIRECT($Q$3),X$5,0))</f>
        <v>37.986542802848433</v>
      </c>
      <c r="Y22" s="394" cm="1">
        <f t="array" aca="1" ref="Y22" ca="1">IF($Q22="Y",VLOOKUP($P22,INDIRECT($Q$3),Y$5,0)*INDIRECT($P$2),VLOOKUP($P22,INDIRECT($Q$3),Y$5,0))</f>
        <v>40.292302298891897</v>
      </c>
      <c r="Z22" s="394" cm="1">
        <f t="array" aca="1" ref="Z22" ca="1">IF($Q22="Y",VLOOKUP($P22,INDIRECT($Q$3),Z$5,0)*INDIRECT($P$2),VLOOKUP($P22,INDIRECT($Q$3),Z$5,0))</f>
        <v>42.598061794935376</v>
      </c>
      <c r="AA22" s="406" t="str">
        <f t="shared" si="5"/>
        <v>59469C</v>
      </c>
      <c r="AB22" s="406" t="str">
        <f t="shared" si="6"/>
        <v>Y</v>
      </c>
      <c r="AC22" s="412" t="str">
        <f t="shared" si="7"/>
        <v>Animal Shelter Foster Program Coordinator</v>
      </c>
      <c r="AD22" s="406" t="str">
        <f t="shared" si="8"/>
        <v>07</v>
      </c>
      <c r="AE22" s="398" t="str">
        <f t="shared" si="9"/>
        <v>N</v>
      </c>
      <c r="AF22" s="403">
        <f t="shared" ca="1" si="10"/>
        <v>30.515999999999998</v>
      </c>
      <c r="AG22" s="403">
        <f t="shared" ca="1" si="10"/>
        <v>32.450000000000003</v>
      </c>
      <c r="AH22" s="403">
        <f t="shared" ca="1" si="10"/>
        <v>34.159999999999997</v>
      </c>
      <c r="AI22" s="403">
        <f t="shared" ca="1" si="10"/>
        <v>36.051000000000002</v>
      </c>
      <c r="AJ22" s="403">
        <f t="shared" ca="1" si="10"/>
        <v>37.987000000000002</v>
      </c>
      <c r="AK22" s="403">
        <f t="shared" ca="1" si="10"/>
        <v>40.292000000000002</v>
      </c>
      <c r="AL22" s="403">
        <f t="shared" ca="1" si="10"/>
        <v>42.597999999999999</v>
      </c>
      <c r="AM22" s="710">
        <f ca="1">AL22/'2026'!AL22</f>
        <v>1.0300070121140315</v>
      </c>
    </row>
    <row r="23" spans="1:39" ht="15" customHeight="1">
      <c r="A23" s="259" t="s">
        <v>16</v>
      </c>
      <c r="B23" s="259" t="s">
        <v>64</v>
      </c>
      <c r="C23" s="259" t="s">
        <v>956</v>
      </c>
      <c r="D23" s="260" t="s">
        <v>957</v>
      </c>
      <c r="E23" s="265">
        <v>408</v>
      </c>
      <c r="F23" s="262">
        <v>9</v>
      </c>
      <c r="G23" s="285">
        <f t="shared" ca="1" si="1"/>
        <v>77977.881756840434</v>
      </c>
      <c r="H23" s="285">
        <f t="shared" ca="1" si="1"/>
        <v>82127.777609994169</v>
      </c>
      <c r="I23" s="285">
        <f t="shared" ca="1" si="1"/>
        <v>86712.743189688234</v>
      </c>
      <c r="J23" s="285">
        <f t="shared" ca="1" si="1"/>
        <v>91441.616448160989</v>
      </c>
      <c r="K23" s="285">
        <f t="shared" ca="1" si="1"/>
        <v>96260.850342145975</v>
      </c>
      <c r="L23" s="285">
        <f t="shared" ca="1" si="1"/>
        <v>102019.67658248625</v>
      </c>
      <c r="M23" s="285">
        <f t="shared" ca="1" si="1"/>
        <v>107778.50282282663</v>
      </c>
      <c r="N23" s="285"/>
      <c r="P23" s="409" t="str">
        <f t="shared" si="2"/>
        <v>02685C</v>
      </c>
      <c r="Q23" s="397" t="s">
        <v>826</v>
      </c>
      <c r="R23" s="409" t="str">
        <f t="shared" si="3"/>
        <v>Animal Shelter Volunteer &amp; Outreach Coordinator</v>
      </c>
      <c r="S23" s="397" t="str">
        <f t="shared" si="4"/>
        <v>40</v>
      </c>
      <c r="T23" s="394" cm="1">
        <f t="array" aca="1" ref="T23" ca="1">IF($Q23="Y",VLOOKUP($P23,INDIRECT($Q$3),T$5,0)*INDIRECT($P$2),VLOOKUP($P23,INDIRECT($Q$3),T$5,0))</f>
        <v>77977.881756840434</v>
      </c>
      <c r="U23" s="394" cm="1">
        <f t="array" aca="1" ref="U23" ca="1">IF($Q23="Y",VLOOKUP($P23,INDIRECT($Q$3),U$5,0)*INDIRECT($P$2),VLOOKUP($P23,INDIRECT($Q$3),U$5,0))</f>
        <v>82127.777609994169</v>
      </c>
      <c r="V23" s="394" cm="1">
        <f t="array" aca="1" ref="V23" ca="1">IF($Q23="Y",VLOOKUP($P23,INDIRECT($Q$3),V$5,0)*INDIRECT($P$2),VLOOKUP($P23,INDIRECT($Q$3),V$5,0))</f>
        <v>86712.743189688234</v>
      </c>
      <c r="W23" s="394" cm="1">
        <f t="array" aca="1" ref="W23" ca="1">IF($Q23="Y",VLOOKUP($P23,INDIRECT($Q$3),W$5,0)*INDIRECT($P$2),VLOOKUP($P23,INDIRECT($Q$3),W$5,0))</f>
        <v>91441.616448160989</v>
      </c>
      <c r="X23" s="394" cm="1">
        <f t="array" aca="1" ref="X23" ca="1">IF($Q23="Y",VLOOKUP($P23,INDIRECT($Q$3),X$5,0)*INDIRECT($P$2),VLOOKUP($P23,INDIRECT($Q$3),X$5,0))</f>
        <v>96260.850342145975</v>
      </c>
      <c r="Y23" s="394" cm="1">
        <f t="array" aca="1" ref="Y23" ca="1">IF($Q23="Y",VLOOKUP($P23,INDIRECT($Q$3),Y$5,0)*INDIRECT($P$2),VLOOKUP($P23,INDIRECT($Q$3),Y$5,0))</f>
        <v>102019.67658248625</v>
      </c>
      <c r="Z23" s="394" cm="1">
        <f t="array" aca="1" ref="Z23" ca="1">IF($Q23="Y",VLOOKUP($P23,INDIRECT($Q$3),Z$5,0)*INDIRECT($P$2),VLOOKUP($P23,INDIRECT($Q$3),Z$5,0))</f>
        <v>107778.50282282663</v>
      </c>
      <c r="AA23" s="406" t="str">
        <f t="shared" si="5"/>
        <v>02685C</v>
      </c>
      <c r="AB23" s="406" t="str">
        <f t="shared" si="6"/>
        <v>Y</v>
      </c>
      <c r="AC23" s="412" t="str">
        <f t="shared" si="7"/>
        <v>Animal Shelter Volunteer &amp; Outreach Coordinator</v>
      </c>
      <c r="AD23" s="406" t="str">
        <f t="shared" si="8"/>
        <v>40</v>
      </c>
      <c r="AE23" s="398" t="str">
        <f t="shared" si="9"/>
        <v>E</v>
      </c>
      <c r="AF23" s="403">
        <f t="shared" ca="1" si="10"/>
        <v>37.489999999999995</v>
      </c>
      <c r="AG23" s="403">
        <f t="shared" ca="1" si="10"/>
        <v>39.484999999999999</v>
      </c>
      <c r="AH23" s="403">
        <f t="shared" ca="1" si="10"/>
        <v>41.689</v>
      </c>
      <c r="AI23" s="403">
        <f t="shared" ca="1" si="10"/>
        <v>43.963000000000001</v>
      </c>
      <c r="AJ23" s="403">
        <f t="shared" ca="1" si="10"/>
        <v>46.28</v>
      </c>
      <c r="AK23" s="403">
        <f t="shared" ca="1" si="10"/>
        <v>49.047999999999995</v>
      </c>
      <c r="AL23" s="403">
        <f t="shared" ca="1" si="10"/>
        <v>51.817</v>
      </c>
      <c r="AM23" s="710">
        <f ca="1">AL23/'2026'!AL23</f>
        <v>1.0299952293869763</v>
      </c>
    </row>
    <row r="24" spans="1:39" ht="15" customHeight="1">
      <c r="A24" s="259" t="s">
        <v>16</v>
      </c>
      <c r="B24" s="259" t="s">
        <v>26</v>
      </c>
      <c r="C24" s="259">
        <v>72</v>
      </c>
      <c r="D24" s="260" t="s">
        <v>27</v>
      </c>
      <c r="E24" s="265">
        <v>463</v>
      </c>
      <c r="F24" s="262">
        <v>10</v>
      </c>
      <c r="G24" s="285">
        <f t="shared" ca="1" si="1"/>
        <v>88483.142307686896</v>
      </c>
      <c r="H24" s="285">
        <f t="shared" ca="1" si="1"/>
        <v>93158.468522893163</v>
      </c>
      <c r="I24" s="285">
        <f t="shared" ca="1" si="1"/>
        <v>98031.249460144623</v>
      </c>
      <c r="J24" s="285">
        <f t="shared" ca="1" si="1"/>
        <v>103185.15237454524</v>
      </c>
      <c r="K24" s="285">
        <f t="shared" ca="1" si="1"/>
        <v>108633.56402691163</v>
      </c>
      <c r="L24" s="285">
        <f t="shared" ca="1" si="1"/>
        <v>115199.01543679967</v>
      </c>
      <c r="M24" s="285">
        <f t="shared" ca="1" si="1"/>
        <v>121763.42110370523</v>
      </c>
      <c r="N24" s="285"/>
      <c r="P24" s="409" t="str">
        <f t="shared" si="2"/>
        <v>00481C</v>
      </c>
      <c r="Q24" s="397" t="s">
        <v>826</v>
      </c>
      <c r="R24" s="409" t="str">
        <f t="shared" si="3"/>
        <v>Applications Analyst</v>
      </c>
      <c r="S24" s="397">
        <f t="shared" si="4"/>
        <v>72</v>
      </c>
      <c r="T24" s="394" cm="1">
        <f t="array" aca="1" ref="T24" ca="1">IF($Q24="Y",VLOOKUP($P24,INDIRECT($Q$3),T$5,0)*INDIRECT($P$2),VLOOKUP($P24,INDIRECT($Q$3),T$5,0))</f>
        <v>88483.142307686896</v>
      </c>
      <c r="U24" s="394" cm="1">
        <f t="array" aca="1" ref="U24" ca="1">IF($Q24="Y",VLOOKUP($P24,INDIRECT($Q$3),U$5,0)*INDIRECT($P$2),VLOOKUP($P24,INDIRECT($Q$3),U$5,0))</f>
        <v>93158.468522893163</v>
      </c>
      <c r="V24" s="394" cm="1">
        <f t="array" aca="1" ref="V24" ca="1">IF($Q24="Y",VLOOKUP($P24,INDIRECT($Q$3),V$5,0)*INDIRECT($P$2),VLOOKUP($P24,INDIRECT($Q$3),V$5,0))</f>
        <v>98031.249460144623</v>
      </c>
      <c r="W24" s="394" cm="1">
        <f t="array" aca="1" ref="W24" ca="1">IF($Q24="Y",VLOOKUP($P24,INDIRECT($Q$3),W$5,0)*INDIRECT($P$2),VLOOKUP($P24,INDIRECT($Q$3),W$5,0))</f>
        <v>103185.15237454524</v>
      </c>
      <c r="X24" s="394" cm="1">
        <f t="array" aca="1" ref="X24" ca="1">IF($Q24="Y",VLOOKUP($P24,INDIRECT($Q$3),X$5,0)*INDIRECT($P$2),VLOOKUP($P24,INDIRECT($Q$3),X$5,0))</f>
        <v>108633.56402691163</v>
      </c>
      <c r="Y24" s="394" cm="1">
        <f t="array" aca="1" ref="Y24" ca="1">IF($Q24="Y",VLOOKUP($P24,INDIRECT($Q$3),Y$5,0)*INDIRECT($P$2),VLOOKUP($P24,INDIRECT($Q$3),Y$5,0))</f>
        <v>115199.01543679967</v>
      </c>
      <c r="Z24" s="394" cm="1">
        <f t="array" aca="1" ref="Z24" ca="1">IF($Q24="Y",VLOOKUP($P24,INDIRECT($Q$3),Z$5,0)*INDIRECT($P$2),VLOOKUP($P24,INDIRECT($Q$3),Z$5,0))</f>
        <v>121763.42110370523</v>
      </c>
      <c r="AA24" s="406" t="str">
        <f t="shared" si="5"/>
        <v>00481C</v>
      </c>
      <c r="AB24" s="406" t="str">
        <f t="shared" si="6"/>
        <v>Y</v>
      </c>
      <c r="AC24" s="412" t="str">
        <f t="shared" si="7"/>
        <v>Applications Analyst</v>
      </c>
      <c r="AD24" s="406">
        <f t="shared" si="8"/>
        <v>72</v>
      </c>
      <c r="AE24" s="398" t="str">
        <f t="shared" si="9"/>
        <v>E</v>
      </c>
      <c r="AF24" s="403">
        <f t="shared" ca="1" si="10"/>
        <v>42.54</v>
      </c>
      <c r="AG24" s="403">
        <f t="shared" ca="1" si="10"/>
        <v>44.787999999999997</v>
      </c>
      <c r="AH24" s="403">
        <f t="shared" ca="1" si="10"/>
        <v>47.131</v>
      </c>
      <c r="AI24" s="403">
        <f t="shared" ca="1" si="10"/>
        <v>49.608999999999995</v>
      </c>
      <c r="AJ24" s="403">
        <f t="shared" ca="1" si="10"/>
        <v>52.227999999999994</v>
      </c>
      <c r="AK24" s="403">
        <f t="shared" ca="1" si="10"/>
        <v>55.384999999999998</v>
      </c>
      <c r="AL24" s="403">
        <f t="shared" ca="1" si="10"/>
        <v>58.540999999999997</v>
      </c>
      <c r="AM24" s="710">
        <f ca="1">AL24/'2026'!AL24</f>
        <v>1.0299985924414103</v>
      </c>
    </row>
    <row r="25" spans="1:39" ht="15" customHeight="1">
      <c r="A25" s="259" t="s">
        <v>91</v>
      </c>
      <c r="B25" s="272" t="s">
        <v>266</v>
      </c>
      <c r="C25" s="272">
        <v>63</v>
      </c>
      <c r="D25" s="260" t="s">
        <v>267</v>
      </c>
      <c r="E25" s="265">
        <v>383</v>
      </c>
      <c r="F25" s="262">
        <v>8</v>
      </c>
      <c r="G25" s="285">
        <f t="shared" ca="1" si="1"/>
        <v>36.819174700765515</v>
      </c>
      <c r="H25" s="285">
        <f t="shared" ca="1" si="1"/>
        <v>38.752419984184186</v>
      </c>
      <c r="I25" s="285">
        <f t="shared" ca="1" si="1"/>
        <v>40.77813294910375</v>
      </c>
      <c r="J25" s="285">
        <f t="shared" ca="1" si="1"/>
        <v>42.937391725054532</v>
      </c>
      <c r="K25" s="285">
        <f t="shared" ca="1" si="1"/>
        <v>45.188362684484645</v>
      </c>
      <c r="L25" s="285">
        <f t="shared" ca="1" si="1"/>
        <v>47.931363876831206</v>
      </c>
      <c r="M25" s="285">
        <f t="shared" ca="1" si="1"/>
        <v>50.674365069177767</v>
      </c>
      <c r="N25" s="285"/>
      <c r="P25" s="409" t="str">
        <f t="shared" si="2"/>
        <v>00482C</v>
      </c>
      <c r="Q25" s="397" t="s">
        <v>826</v>
      </c>
      <c r="R25" s="409" t="str">
        <f t="shared" si="3"/>
        <v>Applications Programmer</v>
      </c>
      <c r="S25" s="397">
        <f t="shared" si="4"/>
        <v>63</v>
      </c>
      <c r="T25" s="394" cm="1">
        <f t="array" aca="1" ref="T25" ca="1">IF($Q25="Y",VLOOKUP($P25,INDIRECT($Q$3),T$5,0)*INDIRECT($P$2),VLOOKUP($P25,INDIRECT($Q$3),T$5,0))</f>
        <v>36.819174700765515</v>
      </c>
      <c r="U25" s="394" cm="1">
        <f t="array" aca="1" ref="U25" ca="1">IF($Q25="Y",VLOOKUP($P25,INDIRECT($Q$3),U$5,0)*INDIRECT($P$2),VLOOKUP($P25,INDIRECT($Q$3),U$5,0))</f>
        <v>38.752419984184186</v>
      </c>
      <c r="V25" s="394" cm="1">
        <f t="array" aca="1" ref="V25" ca="1">IF($Q25="Y",VLOOKUP($P25,INDIRECT($Q$3),V$5,0)*INDIRECT($P$2),VLOOKUP($P25,INDIRECT($Q$3),V$5,0))</f>
        <v>40.77813294910375</v>
      </c>
      <c r="W25" s="394" cm="1">
        <f t="array" aca="1" ref="W25" ca="1">IF($Q25="Y",VLOOKUP($P25,INDIRECT($Q$3),W$5,0)*INDIRECT($P$2),VLOOKUP($P25,INDIRECT($Q$3),W$5,0))</f>
        <v>42.937391725054532</v>
      </c>
      <c r="X25" s="394" cm="1">
        <f t="array" aca="1" ref="X25" ca="1">IF($Q25="Y",VLOOKUP($P25,INDIRECT($Q$3),X$5,0)*INDIRECT($P$2),VLOOKUP($P25,INDIRECT($Q$3),X$5,0))</f>
        <v>45.188362684484645</v>
      </c>
      <c r="Y25" s="394" cm="1">
        <f t="array" aca="1" ref="Y25" ca="1">IF($Q25="Y",VLOOKUP($P25,INDIRECT($Q$3),Y$5,0)*INDIRECT($P$2),VLOOKUP($P25,INDIRECT($Q$3),Y$5,0))</f>
        <v>47.931363876831206</v>
      </c>
      <c r="Z25" s="394" cm="1">
        <f t="array" aca="1" ref="Z25" ca="1">IF($Q25="Y",VLOOKUP($P25,INDIRECT($Q$3),Z$5,0)*INDIRECT($P$2),VLOOKUP($P25,INDIRECT($Q$3),Z$5,0))</f>
        <v>50.674365069177767</v>
      </c>
      <c r="AA25" s="406" t="str">
        <f t="shared" si="5"/>
        <v>00482C</v>
      </c>
      <c r="AB25" s="406" t="str">
        <f t="shared" si="6"/>
        <v>Y</v>
      </c>
      <c r="AC25" s="412" t="str">
        <f t="shared" si="7"/>
        <v>Applications Programmer</v>
      </c>
      <c r="AD25" s="406">
        <f t="shared" si="8"/>
        <v>63</v>
      </c>
      <c r="AE25" s="398" t="str">
        <f t="shared" si="9"/>
        <v>N</v>
      </c>
      <c r="AF25" s="403">
        <f t="shared" ca="1" si="10"/>
        <v>36.819000000000003</v>
      </c>
      <c r="AG25" s="403">
        <f t="shared" ca="1" si="10"/>
        <v>38.752000000000002</v>
      </c>
      <c r="AH25" s="403">
        <f t="shared" ca="1" si="10"/>
        <v>40.777999999999999</v>
      </c>
      <c r="AI25" s="403">
        <f t="shared" ca="1" si="10"/>
        <v>42.936999999999998</v>
      </c>
      <c r="AJ25" s="403">
        <f t="shared" ca="1" si="10"/>
        <v>45.188000000000002</v>
      </c>
      <c r="AK25" s="403">
        <f t="shared" ca="1" si="10"/>
        <v>47.930999999999997</v>
      </c>
      <c r="AL25" s="403">
        <f t="shared" ca="1" si="10"/>
        <v>50.673999999999999</v>
      </c>
      <c r="AM25" s="710">
        <f ca="1">AL25/'2026'!AL25</f>
        <v>1.0300012195617707</v>
      </c>
    </row>
    <row r="26" spans="1:39" ht="15" customHeight="1">
      <c r="A26" s="259" t="s">
        <v>91</v>
      </c>
      <c r="B26" s="272" t="s">
        <v>268</v>
      </c>
      <c r="C26" s="272" t="s">
        <v>269</v>
      </c>
      <c r="D26" s="260" t="s">
        <v>270</v>
      </c>
      <c r="E26" s="265">
        <v>425</v>
      </c>
      <c r="F26" s="262">
        <v>9</v>
      </c>
      <c r="G26" s="285">
        <f t="shared" ca="1" si="1"/>
        <v>38.866657967114499</v>
      </c>
      <c r="H26" s="285">
        <f t="shared" ca="1" si="1"/>
        <v>40.913287745810052</v>
      </c>
      <c r="I26" s="285">
        <f t="shared" ca="1" si="1"/>
        <v>43.072546521760863</v>
      </c>
      <c r="J26" s="285">
        <f t="shared" ca="1" si="1"/>
        <v>45.321908495515871</v>
      </c>
      <c r="K26" s="285">
        <f t="shared" ca="1" si="1"/>
        <v>47.708034251652272</v>
      </c>
      <c r="L26" s="285">
        <f t="shared" ca="1" si="1"/>
        <v>50.595066049283147</v>
      </c>
      <c r="M26" s="285">
        <f t="shared" ca="1" si="1"/>
        <v>53.482097846914002</v>
      </c>
      <c r="N26" s="285"/>
      <c r="P26" s="409" t="str">
        <f t="shared" si="2"/>
        <v>00483C</v>
      </c>
      <c r="Q26" s="397" t="s">
        <v>826</v>
      </c>
      <c r="R26" s="409" t="str">
        <f t="shared" si="3"/>
        <v>Applications Programmer/Analyst</v>
      </c>
      <c r="S26" s="397" t="str">
        <f t="shared" si="4"/>
        <v>64</v>
      </c>
      <c r="T26" s="394" cm="1">
        <f t="array" aca="1" ref="T26" ca="1">IF($Q26="Y",VLOOKUP($P26,INDIRECT($Q$3),T$5,0)*INDIRECT($P$2),VLOOKUP($P26,INDIRECT($Q$3),T$5,0))</f>
        <v>38.866657967114499</v>
      </c>
      <c r="U26" s="394" cm="1">
        <f t="array" aca="1" ref="U26" ca="1">IF($Q26="Y",VLOOKUP($P26,INDIRECT($Q$3),U$5,0)*INDIRECT($P$2),VLOOKUP($P26,INDIRECT($Q$3),U$5,0))</f>
        <v>40.913287745810052</v>
      </c>
      <c r="V26" s="394" cm="1">
        <f t="array" aca="1" ref="V26" ca="1">IF($Q26="Y",VLOOKUP($P26,INDIRECT($Q$3),V$5,0)*INDIRECT($P$2),VLOOKUP($P26,INDIRECT($Q$3),V$5,0))</f>
        <v>43.072546521760863</v>
      </c>
      <c r="W26" s="394" cm="1">
        <f t="array" aca="1" ref="W26" ca="1">IF($Q26="Y",VLOOKUP($P26,INDIRECT($Q$3),W$5,0)*INDIRECT($P$2),VLOOKUP($P26,INDIRECT($Q$3),W$5,0))</f>
        <v>45.321908495515871</v>
      </c>
      <c r="X26" s="394" cm="1">
        <f t="array" aca="1" ref="X26" ca="1">IF($Q26="Y",VLOOKUP($P26,INDIRECT($Q$3),X$5,0)*INDIRECT($P$2),VLOOKUP($P26,INDIRECT($Q$3),X$5,0))</f>
        <v>47.708034251652272</v>
      </c>
      <c r="Y26" s="394" cm="1">
        <f t="array" aca="1" ref="Y26" ca="1">IF($Q26="Y",VLOOKUP($P26,INDIRECT($Q$3),Y$5,0)*INDIRECT($P$2),VLOOKUP($P26,INDIRECT($Q$3),Y$5,0))</f>
        <v>50.595066049283147</v>
      </c>
      <c r="Z26" s="394" cm="1">
        <f t="array" aca="1" ref="Z26" ca="1">IF($Q26="Y",VLOOKUP($P26,INDIRECT($Q$3),Z$5,0)*INDIRECT($P$2),VLOOKUP($P26,INDIRECT($Q$3),Z$5,0))</f>
        <v>53.482097846914002</v>
      </c>
      <c r="AA26" s="406" t="str">
        <f t="shared" si="5"/>
        <v>00483C</v>
      </c>
      <c r="AB26" s="406" t="str">
        <f t="shared" si="6"/>
        <v>Y</v>
      </c>
      <c r="AC26" s="412" t="str">
        <f t="shared" si="7"/>
        <v>Applications Programmer/Analyst</v>
      </c>
      <c r="AD26" s="406" t="str">
        <f t="shared" si="8"/>
        <v>64</v>
      </c>
      <c r="AE26" s="398" t="str">
        <f t="shared" si="9"/>
        <v>N</v>
      </c>
      <c r="AF26" s="403">
        <f t="shared" ca="1" si="10"/>
        <v>38.866999999999997</v>
      </c>
      <c r="AG26" s="403">
        <f t="shared" ca="1" si="10"/>
        <v>40.912999999999997</v>
      </c>
      <c r="AH26" s="403">
        <f t="shared" ca="1" si="10"/>
        <v>43.073</v>
      </c>
      <c r="AI26" s="403">
        <f t="shared" ca="1" si="10"/>
        <v>45.322000000000003</v>
      </c>
      <c r="AJ26" s="403">
        <f t="shared" ca="1" si="10"/>
        <v>47.707999999999998</v>
      </c>
      <c r="AK26" s="403">
        <f t="shared" ca="1" si="10"/>
        <v>50.594999999999999</v>
      </c>
      <c r="AL26" s="403">
        <f t="shared" ca="1" si="10"/>
        <v>53.481999999999999</v>
      </c>
      <c r="AM26" s="710">
        <f ca="1">AL26/'2026'!AL26</f>
        <v>1.0300053924967261</v>
      </c>
    </row>
    <row r="27" spans="1:39" ht="15" customHeight="1">
      <c r="A27" s="259" t="s">
        <v>16</v>
      </c>
      <c r="B27" s="259" t="s">
        <v>28</v>
      </c>
      <c r="C27" s="259" t="s">
        <v>20</v>
      </c>
      <c r="D27" s="260" t="s">
        <v>29</v>
      </c>
      <c r="E27" s="265">
        <v>393</v>
      </c>
      <c r="F27" s="262">
        <v>8</v>
      </c>
      <c r="G27" s="285">
        <f t="shared" ca="1" si="1"/>
        <v>73054.900466526611</v>
      </c>
      <c r="H27" s="285">
        <f t="shared" ca="1" si="1"/>
        <v>77020.728358451757</v>
      </c>
      <c r="I27" s="285">
        <f t="shared" ca="1" si="1"/>
        <v>81033.409913235068</v>
      </c>
      <c r="J27" s="285">
        <f t="shared" ca="1" si="1"/>
        <v>85374.067108025731</v>
      </c>
      <c r="K27" s="285">
        <f t="shared" ca="1" si="1"/>
        <v>89865.325362003408</v>
      </c>
      <c r="L27" s="285">
        <f t="shared" ca="1" si="1"/>
        <v>95438.466066597292</v>
      </c>
      <c r="M27" s="285">
        <f t="shared" ca="1" si="1"/>
        <v>101011.60677119122</v>
      </c>
      <c r="N27" s="285"/>
      <c r="P27" s="409" t="str">
        <f t="shared" si="2"/>
        <v>00565C</v>
      </c>
      <c r="Q27" s="397" t="s">
        <v>826</v>
      </c>
      <c r="R27" s="409" t="str">
        <f t="shared" si="3"/>
        <v>Associate Contract Administrator</v>
      </c>
      <c r="S27" s="397" t="str">
        <f t="shared" si="4"/>
        <v>33B</v>
      </c>
      <c r="T27" s="394" cm="1">
        <f t="array" aca="1" ref="T27" ca="1">IF($Q27="Y",VLOOKUP($P27,INDIRECT($Q$3),T$5,0)*INDIRECT($P$2),VLOOKUP($P27,INDIRECT($Q$3),T$5,0))</f>
        <v>73054.900466526611</v>
      </c>
      <c r="U27" s="394" cm="1">
        <f t="array" aca="1" ref="U27" ca="1">IF($Q27="Y",VLOOKUP($P27,INDIRECT($Q$3),U$5,0)*INDIRECT($P$2),VLOOKUP($P27,INDIRECT($Q$3),U$5,0))</f>
        <v>77020.728358451757</v>
      </c>
      <c r="V27" s="394" cm="1">
        <f t="array" aca="1" ref="V27" ca="1">IF($Q27="Y",VLOOKUP($P27,INDIRECT($Q$3),V$5,0)*INDIRECT($P$2),VLOOKUP($P27,INDIRECT($Q$3),V$5,0))</f>
        <v>81033.409913235068</v>
      </c>
      <c r="W27" s="394" cm="1">
        <f t="array" aca="1" ref="W27" ca="1">IF($Q27="Y",VLOOKUP($P27,INDIRECT($Q$3),W$5,0)*INDIRECT($P$2),VLOOKUP($P27,INDIRECT($Q$3),W$5,0))</f>
        <v>85374.067108025731</v>
      </c>
      <c r="X27" s="394" cm="1">
        <f t="array" aca="1" ref="X27" ca="1">IF($Q27="Y",VLOOKUP($P27,INDIRECT($Q$3),X$5,0)*INDIRECT($P$2),VLOOKUP($P27,INDIRECT($Q$3),X$5,0))</f>
        <v>89865.325362003408</v>
      </c>
      <c r="Y27" s="394" cm="1">
        <f t="array" aca="1" ref="Y27" ca="1">IF($Q27="Y",VLOOKUP($P27,INDIRECT($Q$3),Y$5,0)*INDIRECT($P$2),VLOOKUP($P27,INDIRECT($Q$3),Y$5,0))</f>
        <v>95438.466066597292</v>
      </c>
      <c r="Z27" s="394" cm="1">
        <f t="array" aca="1" ref="Z27" ca="1">IF($Q27="Y",VLOOKUP($P27,INDIRECT($Q$3),Z$5,0)*INDIRECT($P$2),VLOOKUP($P27,INDIRECT($Q$3),Z$5,0))</f>
        <v>101011.60677119122</v>
      </c>
      <c r="AA27" s="406" t="str">
        <f t="shared" si="5"/>
        <v>00565C</v>
      </c>
      <c r="AB27" s="406" t="str">
        <f t="shared" si="6"/>
        <v>Y</v>
      </c>
      <c r="AC27" s="412" t="str">
        <f t="shared" si="7"/>
        <v>Associate Contract Administrator</v>
      </c>
      <c r="AD27" s="406" t="str">
        <f t="shared" si="8"/>
        <v>33B</v>
      </c>
      <c r="AE27" s="398" t="str">
        <f t="shared" si="9"/>
        <v>E</v>
      </c>
      <c r="AF27" s="403">
        <f t="shared" ca="1" si="10"/>
        <v>35.122999999999998</v>
      </c>
      <c r="AG27" s="403">
        <f t="shared" ca="1" si="10"/>
        <v>37.03</v>
      </c>
      <c r="AH27" s="403">
        <f t="shared" ca="1" si="10"/>
        <v>38.958999999999996</v>
      </c>
      <c r="AI27" s="403">
        <f t="shared" ca="1" si="10"/>
        <v>41.045999999999999</v>
      </c>
      <c r="AJ27" s="403">
        <f t="shared" ca="1" si="10"/>
        <v>43.204999999999998</v>
      </c>
      <c r="AK27" s="403">
        <f t="shared" ca="1" si="10"/>
        <v>45.884</v>
      </c>
      <c r="AL27" s="403">
        <f t="shared" ca="1" si="10"/>
        <v>48.564</v>
      </c>
      <c r="AM27" s="710">
        <f ca="1">AL27/'2026'!AL27</f>
        <v>1.0300112409595112</v>
      </c>
    </row>
    <row r="28" spans="1:39" ht="15" customHeight="1">
      <c r="A28" s="256" t="s">
        <v>91</v>
      </c>
      <c r="B28" s="256" t="s">
        <v>271</v>
      </c>
      <c r="C28" s="256">
        <v>16</v>
      </c>
      <c r="D28" s="276" t="s">
        <v>272</v>
      </c>
      <c r="E28" s="277">
        <v>358</v>
      </c>
      <c r="F28" s="278">
        <v>7</v>
      </c>
      <c r="G28" s="380">
        <f t="shared" ca="1" si="1"/>
        <v>32.569978674344867</v>
      </c>
      <c r="H28" s="380">
        <f t="shared" ca="1" si="1"/>
        <v>34.455103949069404</v>
      </c>
      <c r="I28" s="380">
        <f t="shared" ca="1" si="1"/>
        <v>36.233014965895251</v>
      </c>
      <c r="J28" s="380">
        <f t="shared" ca="1" si="1"/>
        <v>38.257398854030839</v>
      </c>
      <c r="K28" s="380">
        <f t="shared" ca="1" si="1"/>
        <v>40.325366359654126</v>
      </c>
      <c r="L28" s="380">
        <f t="shared" ca="1" si="1"/>
        <v>42.781077772581789</v>
      </c>
      <c r="M28" s="380">
        <f t="shared" ca="1" si="1"/>
        <v>45.236789185509437</v>
      </c>
      <c r="N28" s="380" t="s">
        <v>633</v>
      </c>
      <c r="P28" s="409" t="str">
        <f t="shared" si="2"/>
        <v>00567C</v>
      </c>
      <c r="Q28" s="397" t="s">
        <v>826</v>
      </c>
      <c r="R28" s="409" t="str">
        <f t="shared" si="3"/>
        <v xml:space="preserve">Associate Coordinator Legal Processes </v>
      </c>
      <c r="S28" s="397">
        <f t="shared" si="4"/>
        <v>16</v>
      </c>
      <c r="T28" s="394" cm="1">
        <f t="array" aca="1" ref="T28" ca="1">IF($Q28="Y",VLOOKUP($P28,INDIRECT($Q$3),T$5,0)*INDIRECT($P$2),VLOOKUP($P28,INDIRECT($Q$3),T$5,0))</f>
        <v>32.569978674344867</v>
      </c>
      <c r="U28" s="394" cm="1">
        <f t="array" aca="1" ref="U28" ca="1">IF($Q28="Y",VLOOKUP($P28,INDIRECT($Q$3),U$5,0)*INDIRECT($P$2),VLOOKUP($P28,INDIRECT($Q$3),U$5,0))</f>
        <v>34.455103949069404</v>
      </c>
      <c r="V28" s="394" cm="1">
        <f t="array" aca="1" ref="V28" ca="1">IF($Q28="Y",VLOOKUP($P28,INDIRECT($Q$3),V$5,0)*INDIRECT($P$2),VLOOKUP($P28,INDIRECT($Q$3),V$5,0))</f>
        <v>36.233014965895251</v>
      </c>
      <c r="W28" s="394" cm="1">
        <f t="array" aca="1" ref="W28" ca="1">IF($Q28="Y",VLOOKUP($P28,INDIRECT($Q$3),W$5,0)*INDIRECT($P$2),VLOOKUP($P28,INDIRECT($Q$3),W$5,0))</f>
        <v>38.257398854030839</v>
      </c>
      <c r="X28" s="394" cm="1">
        <f t="array" aca="1" ref="X28" ca="1">IF($Q28="Y",VLOOKUP($P28,INDIRECT($Q$3),X$5,0)*INDIRECT($P$2),VLOOKUP($P28,INDIRECT($Q$3),X$5,0))</f>
        <v>40.325366359654126</v>
      </c>
      <c r="Y28" s="394" cm="1">
        <f t="array" aca="1" ref="Y28" ca="1">IF($Q28="Y",VLOOKUP($P28,INDIRECT($Q$3),Y$5,0)*INDIRECT($P$2),VLOOKUP($P28,INDIRECT($Q$3),Y$5,0))</f>
        <v>42.781077772581789</v>
      </c>
      <c r="Z28" s="394" cm="1">
        <f t="array" aca="1" ref="Z28" ca="1">IF($Q28="Y",VLOOKUP($P28,INDIRECT($Q$3),Z$5,0)*INDIRECT($P$2),VLOOKUP($P28,INDIRECT($Q$3),Z$5,0))</f>
        <v>45.236789185509437</v>
      </c>
      <c r="AA28" s="406" t="str">
        <f t="shared" si="5"/>
        <v>00567C</v>
      </c>
      <c r="AB28" s="406" t="str">
        <f t="shared" si="6"/>
        <v>Y</v>
      </c>
      <c r="AC28" s="412" t="str">
        <f t="shared" si="7"/>
        <v xml:space="preserve">Associate Coordinator Legal Processes </v>
      </c>
      <c r="AD28" s="406">
        <f t="shared" si="8"/>
        <v>16</v>
      </c>
      <c r="AE28" s="398" t="str">
        <f t="shared" si="9"/>
        <v>N</v>
      </c>
      <c r="AF28" s="403">
        <f t="shared" ca="1" si="10"/>
        <v>32.57</v>
      </c>
      <c r="AG28" s="403">
        <f t="shared" ca="1" si="10"/>
        <v>34.454999999999998</v>
      </c>
      <c r="AH28" s="403">
        <f t="shared" ca="1" si="10"/>
        <v>36.232999999999997</v>
      </c>
      <c r="AI28" s="403">
        <f t="shared" ca="1" si="10"/>
        <v>38.256999999999998</v>
      </c>
      <c r="AJ28" s="403">
        <f t="shared" ca="1" si="10"/>
        <v>40.325000000000003</v>
      </c>
      <c r="AK28" s="403">
        <f t="shared" ca="1" si="10"/>
        <v>42.780999999999999</v>
      </c>
      <c r="AL28" s="403">
        <f t="shared" ca="1" si="10"/>
        <v>45.237000000000002</v>
      </c>
      <c r="AM28" s="710">
        <f ca="1">AL28/'2026'!AL28</f>
        <v>1.0300097907511556</v>
      </c>
    </row>
    <row r="29" spans="1:39" ht="15" customHeight="1">
      <c r="A29" s="259" t="s">
        <v>16</v>
      </c>
      <c r="B29" s="259" t="s">
        <v>440</v>
      </c>
      <c r="C29" s="259">
        <v>107</v>
      </c>
      <c r="D29" s="260" t="s">
        <v>30</v>
      </c>
      <c r="E29" s="265">
        <v>368</v>
      </c>
      <c r="F29" s="262">
        <v>8</v>
      </c>
      <c r="G29" s="285">
        <f t="shared" ca="1" si="1"/>
        <v>70869.511763212533</v>
      </c>
      <c r="H29" s="285">
        <f t="shared" ca="1" si="1"/>
        <v>74755.019090237955</v>
      </c>
      <c r="I29" s="285">
        <f t="shared" ca="1" si="1"/>
        <v>78637.179727059207</v>
      </c>
      <c r="J29" s="285">
        <f t="shared" ca="1" si="1"/>
        <v>82756.955368375551</v>
      </c>
      <c r="K29" s="285">
        <f t="shared" ca="1" si="1"/>
        <v>87157.852986840968</v>
      </c>
      <c r="L29" s="285">
        <f t="shared" ca="1" si="1"/>
        <v>92620.050994834353</v>
      </c>
      <c r="M29" s="285">
        <f t="shared" ca="1" si="1"/>
        <v>98082.249002827739</v>
      </c>
      <c r="N29" s="285"/>
      <c r="P29" s="409" t="str">
        <f t="shared" si="2"/>
        <v>00569C</v>
      </c>
      <c r="Q29" s="397" t="s">
        <v>826</v>
      </c>
      <c r="R29" s="409" t="str">
        <f t="shared" si="3"/>
        <v>Associate Transportation Planner</v>
      </c>
      <c r="S29" s="397">
        <f t="shared" si="4"/>
        <v>107</v>
      </c>
      <c r="T29" s="394" cm="1">
        <f t="array" aca="1" ref="T29" ca="1">IF($Q29="Y",VLOOKUP($P29,INDIRECT($Q$3),T$5,0)*INDIRECT($P$2),VLOOKUP($P29,INDIRECT($Q$3),T$5,0))</f>
        <v>70869.511763212533</v>
      </c>
      <c r="U29" s="394" cm="1">
        <f t="array" aca="1" ref="U29" ca="1">IF($Q29="Y",VLOOKUP($P29,INDIRECT($Q$3),U$5,0)*INDIRECT($P$2),VLOOKUP($P29,INDIRECT($Q$3),U$5,0))</f>
        <v>74755.019090237955</v>
      </c>
      <c r="V29" s="394" cm="1">
        <f t="array" aca="1" ref="V29" ca="1">IF($Q29="Y",VLOOKUP($P29,INDIRECT($Q$3),V$5,0)*INDIRECT($P$2),VLOOKUP($P29,INDIRECT($Q$3),V$5,0))</f>
        <v>78637.179727059207</v>
      </c>
      <c r="W29" s="394" cm="1">
        <f t="array" aca="1" ref="W29" ca="1">IF($Q29="Y",VLOOKUP($P29,INDIRECT($Q$3),W$5,0)*INDIRECT($P$2),VLOOKUP($P29,INDIRECT($Q$3),W$5,0))</f>
        <v>82756.955368375551</v>
      </c>
      <c r="X29" s="394" cm="1">
        <f t="array" aca="1" ref="X29" ca="1">IF($Q29="Y",VLOOKUP($P29,INDIRECT($Q$3),X$5,0)*INDIRECT($P$2),VLOOKUP($P29,INDIRECT($Q$3),X$5,0))</f>
        <v>87157.852986840968</v>
      </c>
      <c r="Y29" s="394" cm="1">
        <f t="array" aca="1" ref="Y29" ca="1">IF($Q29="Y",VLOOKUP($P29,INDIRECT($Q$3),Y$5,0)*INDIRECT($P$2),VLOOKUP($P29,INDIRECT($Q$3),Y$5,0))</f>
        <v>92620.050994834353</v>
      </c>
      <c r="Z29" s="394" cm="1">
        <f t="array" aca="1" ref="Z29" ca="1">IF($Q29="Y",VLOOKUP($P29,INDIRECT($Q$3),Z$5,0)*INDIRECT($P$2),VLOOKUP($P29,INDIRECT($Q$3),Z$5,0))</f>
        <v>98082.249002827739</v>
      </c>
      <c r="AA29" s="406" t="str">
        <f t="shared" si="5"/>
        <v>00569C</v>
      </c>
      <c r="AB29" s="406" t="str">
        <f t="shared" si="6"/>
        <v>Y</v>
      </c>
      <c r="AC29" s="412" t="str">
        <f t="shared" si="7"/>
        <v>Associate Transportation Planner</v>
      </c>
      <c r="AD29" s="406">
        <f t="shared" si="8"/>
        <v>107</v>
      </c>
      <c r="AE29" s="398" t="str">
        <f t="shared" si="9"/>
        <v>E</v>
      </c>
      <c r="AF29" s="403">
        <f t="shared" ca="1" si="10"/>
        <v>34.071999999999996</v>
      </c>
      <c r="AG29" s="403">
        <f t="shared" ca="1" si="10"/>
        <v>35.94</v>
      </c>
      <c r="AH29" s="403">
        <f t="shared" ca="1" si="10"/>
        <v>37.806999999999995</v>
      </c>
      <c r="AI29" s="403">
        <f t="shared" ca="1" si="10"/>
        <v>39.786999999999999</v>
      </c>
      <c r="AJ29" s="403">
        <f t="shared" ca="1" si="10"/>
        <v>41.902999999999999</v>
      </c>
      <c r="AK29" s="403">
        <f t="shared" ca="1" si="10"/>
        <v>44.528999999999996</v>
      </c>
      <c r="AL29" s="403">
        <f t="shared" ca="1" si="10"/>
        <v>47.155000000000001</v>
      </c>
      <c r="AM29" s="710">
        <f ca="1">AL29/'2026'!AL29</f>
        <v>1.0299899523830327</v>
      </c>
    </row>
    <row r="30" spans="1:39" ht="15" customHeight="1">
      <c r="A30" s="259" t="s">
        <v>16</v>
      </c>
      <c r="B30" s="262" t="s">
        <v>31</v>
      </c>
      <c r="C30" s="259" t="s">
        <v>20</v>
      </c>
      <c r="D30" s="266" t="s">
        <v>32</v>
      </c>
      <c r="E30" s="265">
        <v>393</v>
      </c>
      <c r="F30" s="262">
        <v>8</v>
      </c>
      <c r="G30" s="285">
        <f t="shared" ca="1" si="1"/>
        <v>73054.900466526611</v>
      </c>
      <c r="H30" s="285">
        <f t="shared" ca="1" si="1"/>
        <v>77020.728358451757</v>
      </c>
      <c r="I30" s="285">
        <f t="shared" ca="1" si="1"/>
        <v>81033.409913235068</v>
      </c>
      <c r="J30" s="285">
        <f t="shared" ca="1" si="1"/>
        <v>85374.067108025731</v>
      </c>
      <c r="K30" s="285">
        <f t="shared" ca="1" si="1"/>
        <v>89865.325362003408</v>
      </c>
      <c r="L30" s="285">
        <f t="shared" ca="1" si="1"/>
        <v>95438.466066597292</v>
      </c>
      <c r="M30" s="285">
        <f t="shared" ca="1" si="1"/>
        <v>101011.60677119122</v>
      </c>
      <c r="N30" s="285"/>
      <c r="P30" s="409" t="str">
        <f t="shared" si="2"/>
        <v>01365C</v>
      </c>
      <c r="Q30" s="397" t="s">
        <v>826</v>
      </c>
      <c r="R30" s="409" t="str">
        <f t="shared" si="3"/>
        <v>Booking &amp; Administrative Coordinator</v>
      </c>
      <c r="S30" s="397" t="str">
        <f t="shared" si="4"/>
        <v>33B</v>
      </c>
      <c r="T30" s="394" cm="1">
        <f t="array" aca="1" ref="T30" ca="1">IF($Q30="Y",VLOOKUP($P30,INDIRECT($Q$3),T$5,0)*INDIRECT($P$2),VLOOKUP($P30,INDIRECT($Q$3),T$5,0))</f>
        <v>73054.900466526611</v>
      </c>
      <c r="U30" s="394" cm="1">
        <f t="array" aca="1" ref="U30" ca="1">IF($Q30="Y",VLOOKUP($P30,INDIRECT($Q$3),U$5,0)*INDIRECT($P$2),VLOOKUP($P30,INDIRECT($Q$3),U$5,0))</f>
        <v>77020.728358451757</v>
      </c>
      <c r="V30" s="394" cm="1">
        <f t="array" aca="1" ref="V30" ca="1">IF($Q30="Y",VLOOKUP($P30,INDIRECT($Q$3),V$5,0)*INDIRECT($P$2),VLOOKUP($P30,INDIRECT($Q$3),V$5,0))</f>
        <v>81033.409913235068</v>
      </c>
      <c r="W30" s="394" cm="1">
        <f t="array" aca="1" ref="W30" ca="1">IF($Q30="Y",VLOOKUP($P30,INDIRECT($Q$3),W$5,0)*INDIRECT($P$2),VLOOKUP($P30,INDIRECT($Q$3),W$5,0))</f>
        <v>85374.067108025731</v>
      </c>
      <c r="X30" s="394" cm="1">
        <f t="array" aca="1" ref="X30" ca="1">IF($Q30="Y",VLOOKUP($P30,INDIRECT($Q$3),X$5,0)*INDIRECT($P$2),VLOOKUP($P30,INDIRECT($Q$3),X$5,0))</f>
        <v>89865.325362003408</v>
      </c>
      <c r="Y30" s="394" cm="1">
        <f t="array" aca="1" ref="Y30" ca="1">IF($Q30="Y",VLOOKUP($P30,INDIRECT($Q$3),Y$5,0)*INDIRECT($P$2),VLOOKUP($P30,INDIRECT($Q$3),Y$5,0))</f>
        <v>95438.466066597292</v>
      </c>
      <c r="Z30" s="394" cm="1">
        <f t="array" aca="1" ref="Z30" ca="1">IF($Q30="Y",VLOOKUP($P30,INDIRECT($Q$3),Z$5,0)*INDIRECT($P$2),VLOOKUP($P30,INDIRECT($Q$3),Z$5,0))</f>
        <v>101011.60677119122</v>
      </c>
      <c r="AA30" s="406" t="str">
        <f t="shared" si="5"/>
        <v>01365C</v>
      </c>
      <c r="AB30" s="406" t="str">
        <f t="shared" si="6"/>
        <v>Y</v>
      </c>
      <c r="AC30" s="412" t="str">
        <f t="shared" si="7"/>
        <v>Booking &amp; Administrative Coordinator</v>
      </c>
      <c r="AD30" s="406" t="str">
        <f t="shared" si="8"/>
        <v>33B</v>
      </c>
      <c r="AE30" s="398" t="str">
        <f t="shared" si="9"/>
        <v>E</v>
      </c>
      <c r="AF30" s="403">
        <f t="shared" ca="1" si="10"/>
        <v>35.122999999999998</v>
      </c>
      <c r="AG30" s="403">
        <f t="shared" ca="1" si="10"/>
        <v>37.03</v>
      </c>
      <c r="AH30" s="403">
        <f t="shared" ca="1" si="10"/>
        <v>38.958999999999996</v>
      </c>
      <c r="AI30" s="403">
        <f t="shared" ca="1" si="10"/>
        <v>41.045999999999999</v>
      </c>
      <c r="AJ30" s="403">
        <f t="shared" ca="1" si="10"/>
        <v>43.204999999999998</v>
      </c>
      <c r="AK30" s="403">
        <f t="shared" ca="1" si="10"/>
        <v>45.884</v>
      </c>
      <c r="AL30" s="403">
        <f t="shared" ca="1" si="10"/>
        <v>48.564</v>
      </c>
      <c r="AM30" s="710">
        <f ca="1">AL30/'2026'!AL30</f>
        <v>1.0300112409595112</v>
      </c>
    </row>
    <row r="31" spans="1:39" ht="15" customHeight="1">
      <c r="A31" s="272" t="s">
        <v>91</v>
      </c>
      <c r="B31" s="272" t="s">
        <v>284</v>
      </c>
      <c r="C31" s="272" t="s">
        <v>285</v>
      </c>
      <c r="D31" s="273" t="s">
        <v>286</v>
      </c>
      <c r="E31" s="265">
        <v>333</v>
      </c>
      <c r="F31" s="262">
        <v>7</v>
      </c>
      <c r="G31" s="285">
        <f t="shared" ca="1" si="1"/>
        <v>32.427497295463894</v>
      </c>
      <c r="H31" s="285">
        <f t="shared" ca="1" si="1"/>
        <v>34.139458053743816</v>
      </c>
      <c r="I31" s="285">
        <f t="shared" ca="1" si="1"/>
        <v>35.960829837928856</v>
      </c>
      <c r="J31" s="285">
        <f t="shared" ca="1" si="1"/>
        <v>37.828862206691063</v>
      </c>
      <c r="K31" s="285">
        <f t="shared" ca="1" si="1"/>
        <v>39.832049372159581</v>
      </c>
      <c r="L31" s="285">
        <f t="shared" ca="1" si="1"/>
        <v>42.246783376294509</v>
      </c>
      <c r="M31" s="285">
        <f t="shared" ca="1" si="1"/>
        <v>44.66151738042943</v>
      </c>
      <c r="N31" s="285"/>
      <c r="O31" s="23"/>
      <c r="P31" s="409" t="str">
        <f t="shared" si="2"/>
        <v>01444C</v>
      </c>
      <c r="Q31" s="397" t="s">
        <v>826</v>
      </c>
      <c r="R31" s="409" t="str">
        <f t="shared" si="3"/>
        <v>Business Analyst I</v>
      </c>
      <c r="S31" s="397" t="str">
        <f t="shared" si="4"/>
        <v>61</v>
      </c>
      <c r="T31" s="394" cm="1">
        <f t="array" aca="1" ref="T31" ca="1">IF($Q31="Y",VLOOKUP($P31,INDIRECT($Q$3),T$5,0)*INDIRECT($P$2),VLOOKUP($P31,INDIRECT($Q$3),T$5,0))</f>
        <v>32.427497295463894</v>
      </c>
      <c r="U31" s="394" cm="1">
        <f t="array" aca="1" ref="U31" ca="1">IF($Q31="Y",VLOOKUP($P31,INDIRECT($Q$3),U$5,0)*INDIRECT($P$2),VLOOKUP($P31,INDIRECT($Q$3),U$5,0))</f>
        <v>34.139458053743816</v>
      </c>
      <c r="V31" s="394" cm="1">
        <f t="array" aca="1" ref="V31" ca="1">IF($Q31="Y",VLOOKUP($P31,INDIRECT($Q$3),V$5,0)*INDIRECT($P$2),VLOOKUP($P31,INDIRECT($Q$3),V$5,0))</f>
        <v>35.960829837928856</v>
      </c>
      <c r="W31" s="394" cm="1">
        <f t="array" aca="1" ref="W31" ca="1">IF($Q31="Y",VLOOKUP($P31,INDIRECT($Q$3),W$5,0)*INDIRECT($P$2),VLOOKUP($P31,INDIRECT($Q$3),W$5,0))</f>
        <v>37.828862206691063</v>
      </c>
      <c r="X31" s="394" cm="1">
        <f t="array" aca="1" ref="X31" ca="1">IF($Q31="Y",VLOOKUP($P31,INDIRECT($Q$3),X$5,0)*INDIRECT($P$2),VLOOKUP($P31,INDIRECT($Q$3),X$5,0))</f>
        <v>39.832049372159581</v>
      </c>
      <c r="Y31" s="394" cm="1">
        <f t="array" aca="1" ref="Y31" ca="1">IF($Q31="Y",VLOOKUP($P31,INDIRECT($Q$3),Y$5,0)*INDIRECT($P$2),VLOOKUP($P31,INDIRECT($Q$3),Y$5,0))</f>
        <v>42.246783376294509</v>
      </c>
      <c r="Z31" s="394" cm="1">
        <f t="array" aca="1" ref="Z31" ca="1">IF($Q31="Y",VLOOKUP($P31,INDIRECT($Q$3),Z$5,0)*INDIRECT($P$2),VLOOKUP($P31,INDIRECT($Q$3),Z$5,0))</f>
        <v>44.66151738042943</v>
      </c>
      <c r="AA31" s="406" t="str">
        <f t="shared" si="5"/>
        <v>01444C</v>
      </c>
      <c r="AB31" s="406" t="str">
        <f t="shared" si="6"/>
        <v>Y</v>
      </c>
      <c r="AC31" s="412" t="str">
        <f t="shared" si="7"/>
        <v>Business Analyst I</v>
      </c>
      <c r="AD31" s="406" t="str">
        <f t="shared" si="8"/>
        <v>61</v>
      </c>
      <c r="AE31" s="398" t="str">
        <f t="shared" si="9"/>
        <v>N</v>
      </c>
      <c r="AF31" s="403">
        <f t="shared" ca="1" si="10"/>
        <v>32.427</v>
      </c>
      <c r="AG31" s="403">
        <f t="shared" ca="1" si="10"/>
        <v>34.139000000000003</v>
      </c>
      <c r="AH31" s="403">
        <f t="shared" ca="1" si="10"/>
        <v>35.960999999999999</v>
      </c>
      <c r="AI31" s="403">
        <f t="shared" ca="1" si="10"/>
        <v>37.829000000000001</v>
      </c>
      <c r="AJ31" s="403">
        <f t="shared" ca="1" si="10"/>
        <v>39.832000000000001</v>
      </c>
      <c r="AK31" s="403">
        <f t="shared" ca="1" si="10"/>
        <v>42.247</v>
      </c>
      <c r="AL31" s="403">
        <f t="shared" ca="1" si="10"/>
        <v>44.661999999999999</v>
      </c>
      <c r="AM31" s="710">
        <f ca="1">AL31/'2026'!AL31</f>
        <v>1.0300039205737876</v>
      </c>
    </row>
    <row r="32" spans="1:39" ht="15" customHeight="1">
      <c r="A32" s="259" t="s">
        <v>91</v>
      </c>
      <c r="B32" s="272" t="s">
        <v>287</v>
      </c>
      <c r="C32" s="272" t="s">
        <v>280</v>
      </c>
      <c r="D32" s="260" t="s">
        <v>288</v>
      </c>
      <c r="E32" s="265">
        <v>385</v>
      </c>
      <c r="F32" s="262">
        <v>8</v>
      </c>
      <c r="G32" s="285">
        <f t="shared" ca="1" si="1"/>
        <v>36.819174700765515</v>
      </c>
      <c r="H32" s="285">
        <f t="shared" ca="1" si="1"/>
        <v>38.752419984184186</v>
      </c>
      <c r="I32" s="285">
        <f t="shared" ca="1" si="1"/>
        <v>40.77813294910375</v>
      </c>
      <c r="J32" s="285">
        <f t="shared" ca="1" si="1"/>
        <v>42.937391725054532</v>
      </c>
      <c r="K32" s="285">
        <f t="shared" ca="1" si="1"/>
        <v>45.188362684484645</v>
      </c>
      <c r="L32" s="285">
        <f t="shared" ca="1" si="1"/>
        <v>47.931363876831206</v>
      </c>
      <c r="M32" s="285">
        <f t="shared" ca="1" si="1"/>
        <v>50.674365069177767</v>
      </c>
      <c r="N32" s="285"/>
      <c r="O32" s="23"/>
      <c r="P32" s="409" t="str">
        <f t="shared" si="2"/>
        <v>01443C</v>
      </c>
      <c r="Q32" s="397" t="s">
        <v>826</v>
      </c>
      <c r="R32" s="409" t="str">
        <f t="shared" si="3"/>
        <v>Business Analyst II</v>
      </c>
      <c r="S32" s="397" t="str">
        <f t="shared" si="4"/>
        <v>63</v>
      </c>
      <c r="T32" s="394" cm="1">
        <f t="array" aca="1" ref="T32" ca="1">IF($Q32="Y",VLOOKUP($P32,INDIRECT($Q$3),T$5,0)*INDIRECT($P$2),VLOOKUP($P32,INDIRECT($Q$3),T$5,0))</f>
        <v>36.819174700765515</v>
      </c>
      <c r="U32" s="394" cm="1">
        <f t="array" aca="1" ref="U32" ca="1">IF($Q32="Y",VLOOKUP($P32,INDIRECT($Q$3),U$5,0)*INDIRECT($P$2),VLOOKUP($P32,INDIRECT($Q$3),U$5,0))</f>
        <v>38.752419984184186</v>
      </c>
      <c r="V32" s="394" cm="1">
        <f t="array" aca="1" ref="V32" ca="1">IF($Q32="Y",VLOOKUP($P32,INDIRECT($Q$3),V$5,0)*INDIRECT($P$2),VLOOKUP($P32,INDIRECT($Q$3),V$5,0))</f>
        <v>40.77813294910375</v>
      </c>
      <c r="W32" s="394" cm="1">
        <f t="array" aca="1" ref="W32" ca="1">IF($Q32="Y",VLOOKUP($P32,INDIRECT($Q$3),W$5,0)*INDIRECT($P$2),VLOOKUP($P32,INDIRECT($Q$3),W$5,0))</f>
        <v>42.937391725054532</v>
      </c>
      <c r="X32" s="394" cm="1">
        <f t="array" aca="1" ref="X32" ca="1">IF($Q32="Y",VLOOKUP($P32,INDIRECT($Q$3),X$5,0)*INDIRECT($P$2),VLOOKUP($P32,INDIRECT($Q$3),X$5,0))</f>
        <v>45.188362684484645</v>
      </c>
      <c r="Y32" s="394" cm="1">
        <f t="array" aca="1" ref="Y32" ca="1">IF($Q32="Y",VLOOKUP($P32,INDIRECT($Q$3),Y$5,0)*INDIRECT($P$2),VLOOKUP($P32,INDIRECT($Q$3),Y$5,0))</f>
        <v>47.931363876831206</v>
      </c>
      <c r="Z32" s="394" cm="1">
        <f t="array" aca="1" ref="Z32" ca="1">IF($Q32="Y",VLOOKUP($P32,INDIRECT($Q$3),Z$5,0)*INDIRECT($P$2),VLOOKUP($P32,INDIRECT($Q$3),Z$5,0))</f>
        <v>50.674365069177767</v>
      </c>
      <c r="AA32" s="406" t="str">
        <f t="shared" si="5"/>
        <v>01443C</v>
      </c>
      <c r="AB32" s="406" t="str">
        <f t="shared" si="6"/>
        <v>Y</v>
      </c>
      <c r="AC32" s="412" t="str">
        <f t="shared" si="7"/>
        <v>Business Analyst II</v>
      </c>
      <c r="AD32" s="406" t="str">
        <f t="shared" si="8"/>
        <v>63</v>
      </c>
      <c r="AE32" s="398" t="str">
        <f t="shared" si="9"/>
        <v>N</v>
      </c>
      <c r="AF32" s="403">
        <f t="shared" ca="1" si="10"/>
        <v>36.819000000000003</v>
      </c>
      <c r="AG32" s="403">
        <f t="shared" ca="1" si="10"/>
        <v>38.752000000000002</v>
      </c>
      <c r="AH32" s="403">
        <f t="shared" ca="1" si="10"/>
        <v>40.777999999999999</v>
      </c>
      <c r="AI32" s="403">
        <f t="shared" ca="1" si="10"/>
        <v>42.936999999999998</v>
      </c>
      <c r="AJ32" s="403">
        <f t="shared" ca="1" si="10"/>
        <v>45.188000000000002</v>
      </c>
      <c r="AK32" s="403">
        <f t="shared" ca="1" si="10"/>
        <v>47.930999999999997</v>
      </c>
      <c r="AL32" s="403">
        <f t="shared" ca="1" si="10"/>
        <v>50.673999999999999</v>
      </c>
      <c r="AM32" s="710">
        <f ca="1">AL32/'2026'!AL32</f>
        <v>1.0300012195617707</v>
      </c>
    </row>
    <row r="33" spans="1:39" ht="15" customHeight="1">
      <c r="A33" s="259" t="s">
        <v>91</v>
      </c>
      <c r="B33" s="272" t="s">
        <v>289</v>
      </c>
      <c r="C33" s="272" t="s">
        <v>269</v>
      </c>
      <c r="D33" s="260" t="s">
        <v>290</v>
      </c>
      <c r="E33" s="265">
        <v>425</v>
      </c>
      <c r="F33" s="262">
        <v>9</v>
      </c>
      <c r="G33" s="285">
        <f t="shared" ca="1" si="1"/>
        <v>38.866657967114499</v>
      </c>
      <c r="H33" s="285">
        <f t="shared" ca="1" si="1"/>
        <v>40.913287745810052</v>
      </c>
      <c r="I33" s="285">
        <f t="shared" ca="1" si="1"/>
        <v>43.072546521760863</v>
      </c>
      <c r="J33" s="285">
        <f t="shared" ca="1" si="1"/>
        <v>45.321908495515871</v>
      </c>
      <c r="K33" s="285">
        <f t="shared" ca="1" si="1"/>
        <v>47.708034251652272</v>
      </c>
      <c r="L33" s="285">
        <f t="shared" ca="1" si="1"/>
        <v>50.595066049283147</v>
      </c>
      <c r="M33" s="285">
        <f t="shared" ca="1" si="1"/>
        <v>53.482097846914002</v>
      </c>
      <c r="N33" s="285"/>
      <c r="O33" s="23"/>
      <c r="P33" s="409" t="str">
        <f t="shared" si="2"/>
        <v>01442C</v>
      </c>
      <c r="Q33" s="397" t="s">
        <v>826</v>
      </c>
      <c r="R33" s="409" t="str">
        <f t="shared" si="3"/>
        <v xml:space="preserve">Business Analyst III </v>
      </c>
      <c r="S33" s="397" t="str">
        <f t="shared" si="4"/>
        <v>64</v>
      </c>
      <c r="T33" s="394" cm="1">
        <f t="array" aca="1" ref="T33" ca="1">IF($Q33="Y",VLOOKUP($P33,INDIRECT($Q$3),T$5,0)*INDIRECT($P$2),VLOOKUP($P33,INDIRECT($Q$3),T$5,0))</f>
        <v>38.866657967114499</v>
      </c>
      <c r="U33" s="394" cm="1">
        <f t="array" aca="1" ref="U33" ca="1">IF($Q33="Y",VLOOKUP($P33,INDIRECT($Q$3),U$5,0)*INDIRECT($P$2),VLOOKUP($P33,INDIRECT($Q$3),U$5,0))</f>
        <v>40.913287745810052</v>
      </c>
      <c r="V33" s="394" cm="1">
        <f t="array" aca="1" ref="V33" ca="1">IF($Q33="Y",VLOOKUP($P33,INDIRECT($Q$3),V$5,0)*INDIRECT($P$2),VLOOKUP($P33,INDIRECT($Q$3),V$5,0))</f>
        <v>43.072546521760863</v>
      </c>
      <c r="W33" s="394" cm="1">
        <f t="array" aca="1" ref="W33" ca="1">IF($Q33="Y",VLOOKUP($P33,INDIRECT($Q$3),W$5,0)*INDIRECT($P$2),VLOOKUP($P33,INDIRECT($Q$3),W$5,0))</f>
        <v>45.321908495515871</v>
      </c>
      <c r="X33" s="394" cm="1">
        <f t="array" aca="1" ref="X33" ca="1">IF($Q33="Y",VLOOKUP($P33,INDIRECT($Q$3),X$5,0)*INDIRECT($P$2),VLOOKUP($P33,INDIRECT($Q$3),X$5,0))</f>
        <v>47.708034251652272</v>
      </c>
      <c r="Y33" s="394" cm="1">
        <f t="array" aca="1" ref="Y33" ca="1">IF($Q33="Y",VLOOKUP($P33,INDIRECT($Q$3),Y$5,0)*INDIRECT($P$2),VLOOKUP($P33,INDIRECT($Q$3),Y$5,0))</f>
        <v>50.595066049283147</v>
      </c>
      <c r="Z33" s="394" cm="1">
        <f t="array" aca="1" ref="Z33" ca="1">IF($Q33="Y",VLOOKUP($P33,INDIRECT($Q$3),Z$5,0)*INDIRECT($P$2),VLOOKUP($P33,INDIRECT($Q$3),Z$5,0))</f>
        <v>53.482097846914002</v>
      </c>
      <c r="AA33" s="406" t="str">
        <f t="shared" si="5"/>
        <v>01442C</v>
      </c>
      <c r="AB33" s="406" t="str">
        <f t="shared" si="6"/>
        <v>Y</v>
      </c>
      <c r="AC33" s="412" t="str">
        <f t="shared" si="7"/>
        <v xml:space="preserve">Business Analyst III </v>
      </c>
      <c r="AD33" s="406" t="str">
        <f t="shared" si="8"/>
        <v>64</v>
      </c>
      <c r="AE33" s="398" t="str">
        <f t="shared" si="9"/>
        <v>N</v>
      </c>
      <c r="AF33" s="403">
        <f t="shared" ca="1" si="10"/>
        <v>38.866999999999997</v>
      </c>
      <c r="AG33" s="403">
        <f t="shared" ca="1" si="10"/>
        <v>40.912999999999997</v>
      </c>
      <c r="AH33" s="403">
        <f t="shared" ca="1" si="10"/>
        <v>43.073</v>
      </c>
      <c r="AI33" s="403">
        <f t="shared" ca="1" si="10"/>
        <v>45.322000000000003</v>
      </c>
      <c r="AJ33" s="403">
        <f t="shared" ca="1" si="10"/>
        <v>47.707999999999998</v>
      </c>
      <c r="AK33" s="403">
        <f t="shared" ca="1" si="10"/>
        <v>50.594999999999999</v>
      </c>
      <c r="AL33" s="403">
        <f t="shared" ca="1" si="10"/>
        <v>53.481999999999999</v>
      </c>
      <c r="AM33" s="710">
        <f ca="1">AL33/'2026'!AL33</f>
        <v>1.0300053924967261</v>
      </c>
    </row>
    <row r="34" spans="1:39" ht="15" customHeight="1">
      <c r="A34" s="259" t="s">
        <v>16</v>
      </c>
      <c r="B34" s="259" t="s">
        <v>33</v>
      </c>
      <c r="C34" s="259">
        <v>29</v>
      </c>
      <c r="D34" s="260" t="s">
        <v>34</v>
      </c>
      <c r="E34" s="265">
        <v>388</v>
      </c>
      <c r="F34" s="262">
        <v>8</v>
      </c>
      <c r="G34" s="285">
        <f t="shared" ca="1" si="1"/>
        <v>72291.855099978988</v>
      </c>
      <c r="H34" s="285">
        <f t="shared" ca="1" si="1"/>
        <v>76257.682991904134</v>
      </c>
      <c r="I34" s="285">
        <f t="shared" ca="1" si="1"/>
        <v>80220.164193625111</v>
      </c>
      <c r="J34" s="285">
        <f t="shared" ca="1" si="1"/>
        <v>84420.260399841165</v>
      </c>
      <c r="K34" s="285">
        <f t="shared" ca="1" si="1"/>
        <v>88908.171963614732</v>
      </c>
      <c r="L34" s="285">
        <f t="shared" ca="1" si="1"/>
        <v>94478.632894714901</v>
      </c>
      <c r="M34" s="285">
        <f t="shared" ca="1" si="1"/>
        <v>100049.09382581509</v>
      </c>
      <c r="N34" s="285"/>
      <c r="P34" s="409" t="str">
        <f t="shared" si="2"/>
        <v>01454C</v>
      </c>
      <c r="Q34" s="397" t="s">
        <v>826</v>
      </c>
      <c r="R34" s="409" t="str">
        <f t="shared" si="3"/>
        <v>Business Application Analyst II</v>
      </c>
      <c r="S34" s="397">
        <f t="shared" si="4"/>
        <v>29</v>
      </c>
      <c r="T34" s="394" cm="1">
        <f t="array" aca="1" ref="T34" ca="1">IF($Q34="Y",VLOOKUP($P34,INDIRECT($Q$3),T$5,0)*INDIRECT($P$2),VLOOKUP($P34,INDIRECT($Q$3),T$5,0))</f>
        <v>72291.855099978988</v>
      </c>
      <c r="U34" s="394" cm="1">
        <f t="array" aca="1" ref="U34" ca="1">IF($Q34="Y",VLOOKUP($P34,INDIRECT($Q$3),U$5,0)*INDIRECT($P$2),VLOOKUP($P34,INDIRECT($Q$3),U$5,0))</f>
        <v>76257.682991904134</v>
      </c>
      <c r="V34" s="394" cm="1">
        <f t="array" aca="1" ref="V34" ca="1">IF($Q34="Y",VLOOKUP($P34,INDIRECT($Q$3),V$5,0)*INDIRECT($P$2),VLOOKUP($P34,INDIRECT($Q$3),V$5,0))</f>
        <v>80220.164193625111</v>
      </c>
      <c r="W34" s="394" cm="1">
        <f t="array" aca="1" ref="W34" ca="1">IF($Q34="Y",VLOOKUP($P34,INDIRECT($Q$3),W$5,0)*INDIRECT($P$2),VLOOKUP($P34,INDIRECT($Q$3),W$5,0))</f>
        <v>84420.260399841165</v>
      </c>
      <c r="X34" s="394" cm="1">
        <f t="array" aca="1" ref="X34" ca="1">IF($Q34="Y",VLOOKUP($P34,INDIRECT($Q$3),X$5,0)*INDIRECT($P$2),VLOOKUP($P34,INDIRECT($Q$3),X$5,0))</f>
        <v>88908.171963614732</v>
      </c>
      <c r="Y34" s="394" cm="1">
        <f t="array" aca="1" ref="Y34" ca="1">IF($Q34="Y",VLOOKUP($P34,INDIRECT($Q$3),Y$5,0)*INDIRECT($P$2),VLOOKUP($P34,INDIRECT($Q$3),Y$5,0))</f>
        <v>94478.632894714901</v>
      </c>
      <c r="Z34" s="394" cm="1">
        <f t="array" aca="1" ref="Z34" ca="1">IF($Q34="Y",VLOOKUP($P34,INDIRECT($Q$3),Z$5,0)*INDIRECT($P$2),VLOOKUP($P34,INDIRECT($Q$3),Z$5,0))</f>
        <v>100049.09382581509</v>
      </c>
      <c r="AA34" s="406" t="str">
        <f t="shared" si="5"/>
        <v>01454C</v>
      </c>
      <c r="AB34" s="406" t="str">
        <f t="shared" si="6"/>
        <v>Y</v>
      </c>
      <c r="AC34" s="412" t="str">
        <f t="shared" si="7"/>
        <v>Business Application Analyst II</v>
      </c>
      <c r="AD34" s="406">
        <f t="shared" si="8"/>
        <v>29</v>
      </c>
      <c r="AE34" s="398" t="str">
        <f t="shared" si="9"/>
        <v>E</v>
      </c>
      <c r="AF34" s="403">
        <f t="shared" ca="1" si="10"/>
        <v>34.756</v>
      </c>
      <c r="AG34" s="403">
        <f t="shared" ca="1" si="10"/>
        <v>36.662999999999997</v>
      </c>
      <c r="AH34" s="403">
        <f t="shared" ca="1" si="10"/>
        <v>38.567999999999998</v>
      </c>
      <c r="AI34" s="403">
        <f t="shared" ca="1" si="10"/>
        <v>40.586999999999996</v>
      </c>
      <c r="AJ34" s="403">
        <f t="shared" ca="1" si="10"/>
        <v>42.744999999999997</v>
      </c>
      <c r="AK34" s="403">
        <f t="shared" ca="1" si="10"/>
        <v>45.422999999999995</v>
      </c>
      <c r="AL34" s="403">
        <f t="shared" ca="1" si="10"/>
        <v>48.100999999999999</v>
      </c>
      <c r="AM34" s="710">
        <f ca="1">AL34/'2026'!AL34</f>
        <v>1.03</v>
      </c>
    </row>
    <row r="35" spans="1:39" ht="15" customHeight="1">
      <c r="A35" s="259" t="s">
        <v>16</v>
      </c>
      <c r="B35" s="259" t="s">
        <v>35</v>
      </c>
      <c r="C35" s="259">
        <v>72</v>
      </c>
      <c r="D35" s="260" t="s">
        <v>36</v>
      </c>
      <c r="E35" s="265">
        <v>463</v>
      </c>
      <c r="F35" s="262">
        <v>10</v>
      </c>
      <c r="G35" s="285">
        <f t="shared" ca="1" si="1"/>
        <v>88483.142307686896</v>
      </c>
      <c r="H35" s="285">
        <f t="shared" ca="1" si="1"/>
        <v>93158.468522893163</v>
      </c>
      <c r="I35" s="285">
        <f t="shared" ca="1" si="1"/>
        <v>98031.249460144623</v>
      </c>
      <c r="J35" s="285">
        <f t="shared" ca="1" si="1"/>
        <v>103185.15237454524</v>
      </c>
      <c r="K35" s="285">
        <f t="shared" ca="1" si="1"/>
        <v>108633.56402691163</v>
      </c>
      <c r="L35" s="285">
        <f t="shared" ca="1" si="1"/>
        <v>115199.01543679967</v>
      </c>
      <c r="M35" s="285">
        <f t="shared" ca="1" si="1"/>
        <v>121763.42110370523</v>
      </c>
      <c r="N35" s="285"/>
      <c r="P35" s="409" t="str">
        <f t="shared" si="2"/>
        <v>01456C</v>
      </c>
      <c r="Q35" s="397" t="s">
        <v>826</v>
      </c>
      <c r="R35" s="409" t="str">
        <f t="shared" si="3"/>
        <v>Business Application Manager</v>
      </c>
      <c r="S35" s="397">
        <f t="shared" si="4"/>
        <v>72</v>
      </c>
      <c r="T35" s="394" cm="1">
        <f t="array" aca="1" ref="T35" ca="1">IF($Q35="Y",VLOOKUP($P35,INDIRECT($Q$3),T$5,0)*INDIRECT($P$2),VLOOKUP($P35,INDIRECT($Q$3),T$5,0))</f>
        <v>88483.142307686896</v>
      </c>
      <c r="U35" s="394" cm="1">
        <f t="array" aca="1" ref="U35" ca="1">IF($Q35="Y",VLOOKUP($P35,INDIRECT($Q$3),U$5,0)*INDIRECT($P$2),VLOOKUP($P35,INDIRECT($Q$3),U$5,0))</f>
        <v>93158.468522893163</v>
      </c>
      <c r="V35" s="394" cm="1">
        <f t="array" aca="1" ref="V35" ca="1">IF($Q35="Y",VLOOKUP($P35,INDIRECT($Q$3),V$5,0)*INDIRECT($P$2),VLOOKUP($P35,INDIRECT($Q$3),V$5,0))</f>
        <v>98031.249460144623</v>
      </c>
      <c r="W35" s="394" cm="1">
        <f t="array" aca="1" ref="W35" ca="1">IF($Q35="Y",VLOOKUP($P35,INDIRECT($Q$3),W$5,0)*INDIRECT($P$2),VLOOKUP($P35,INDIRECT($Q$3),W$5,0))</f>
        <v>103185.15237454524</v>
      </c>
      <c r="X35" s="394" cm="1">
        <f t="array" aca="1" ref="X35" ca="1">IF($Q35="Y",VLOOKUP($P35,INDIRECT($Q$3),X$5,0)*INDIRECT($P$2),VLOOKUP($P35,INDIRECT($Q$3),X$5,0))</f>
        <v>108633.56402691163</v>
      </c>
      <c r="Y35" s="394" cm="1">
        <f t="array" aca="1" ref="Y35" ca="1">IF($Q35="Y",VLOOKUP($P35,INDIRECT($Q$3),Y$5,0)*INDIRECT($P$2),VLOOKUP($P35,INDIRECT($Q$3),Y$5,0))</f>
        <v>115199.01543679967</v>
      </c>
      <c r="Z35" s="394" cm="1">
        <f t="array" aca="1" ref="Z35" ca="1">IF($Q35="Y",VLOOKUP($P35,INDIRECT($Q$3),Z$5,0)*INDIRECT($P$2),VLOOKUP($P35,INDIRECT($Q$3),Z$5,0))</f>
        <v>121763.42110370523</v>
      </c>
      <c r="AA35" s="406" t="str">
        <f t="shared" si="5"/>
        <v>01456C</v>
      </c>
      <c r="AB35" s="406" t="str">
        <f t="shared" si="6"/>
        <v>Y</v>
      </c>
      <c r="AC35" s="412" t="str">
        <f t="shared" si="7"/>
        <v>Business Application Manager</v>
      </c>
      <c r="AD35" s="406">
        <f t="shared" si="8"/>
        <v>72</v>
      </c>
      <c r="AE35" s="398" t="str">
        <f t="shared" si="9"/>
        <v>E</v>
      </c>
      <c r="AF35" s="403">
        <f t="shared" ca="1" si="10"/>
        <v>42.54</v>
      </c>
      <c r="AG35" s="403">
        <f t="shared" ca="1" si="10"/>
        <v>44.787999999999997</v>
      </c>
      <c r="AH35" s="403">
        <f t="shared" ca="1" si="10"/>
        <v>47.131</v>
      </c>
      <c r="AI35" s="403">
        <f t="shared" ca="1" si="10"/>
        <v>49.608999999999995</v>
      </c>
      <c r="AJ35" s="403">
        <f t="shared" ca="1" si="10"/>
        <v>52.227999999999994</v>
      </c>
      <c r="AK35" s="403">
        <f t="shared" ca="1" si="10"/>
        <v>55.384999999999998</v>
      </c>
      <c r="AL35" s="403">
        <f t="shared" ca="1" si="10"/>
        <v>58.540999999999997</v>
      </c>
      <c r="AM35" s="710">
        <f ca="1">AL35/'2026'!AL35</f>
        <v>1.0299985924414103</v>
      </c>
    </row>
    <row r="36" spans="1:39" ht="15" customHeight="1">
      <c r="A36" s="272" t="s">
        <v>91</v>
      </c>
      <c r="B36" s="272" t="s">
        <v>291</v>
      </c>
      <c r="C36" s="272">
        <v>61</v>
      </c>
      <c r="D36" s="273" t="s">
        <v>292</v>
      </c>
      <c r="E36" s="265">
        <v>345</v>
      </c>
      <c r="F36" s="262">
        <v>7</v>
      </c>
      <c r="G36" s="285">
        <f t="shared" ca="1" si="1"/>
        <v>32.427497295463894</v>
      </c>
      <c r="H36" s="285">
        <f t="shared" ca="1" si="1"/>
        <v>34.139458053743816</v>
      </c>
      <c r="I36" s="285">
        <f t="shared" ca="1" si="1"/>
        <v>35.960829837928856</v>
      </c>
      <c r="J36" s="285">
        <f t="shared" ca="1" si="1"/>
        <v>37.828862206691063</v>
      </c>
      <c r="K36" s="285">
        <f t="shared" ca="1" si="1"/>
        <v>39.832049372159581</v>
      </c>
      <c r="L36" s="285">
        <f t="shared" ca="1" si="1"/>
        <v>42.246783376294509</v>
      </c>
      <c r="M36" s="285">
        <f t="shared" ca="1" si="1"/>
        <v>44.66151738042943</v>
      </c>
      <c r="N36" s="285"/>
      <c r="O36" s="23"/>
      <c r="P36" s="409" t="str">
        <f t="shared" si="2"/>
        <v>01453C</v>
      </c>
      <c r="Q36" s="397" t="s">
        <v>826</v>
      </c>
      <c r="R36" s="409" t="str">
        <f t="shared" si="3"/>
        <v>Business Applications Analyst I</v>
      </c>
      <c r="S36" s="397">
        <f t="shared" si="4"/>
        <v>61</v>
      </c>
      <c r="T36" s="394" cm="1">
        <f t="array" aca="1" ref="T36" ca="1">IF($Q36="Y",VLOOKUP($P36,INDIRECT($Q$3),T$5,0)*INDIRECT($P$2),VLOOKUP($P36,INDIRECT($Q$3),T$5,0))</f>
        <v>32.427497295463894</v>
      </c>
      <c r="U36" s="394" cm="1">
        <f t="array" aca="1" ref="U36" ca="1">IF($Q36="Y",VLOOKUP($P36,INDIRECT($Q$3),U$5,0)*INDIRECT($P$2),VLOOKUP($P36,INDIRECT($Q$3),U$5,0))</f>
        <v>34.139458053743816</v>
      </c>
      <c r="V36" s="394" cm="1">
        <f t="array" aca="1" ref="V36" ca="1">IF($Q36="Y",VLOOKUP($P36,INDIRECT($Q$3),V$5,0)*INDIRECT($P$2),VLOOKUP($P36,INDIRECT($Q$3),V$5,0))</f>
        <v>35.960829837928856</v>
      </c>
      <c r="W36" s="394" cm="1">
        <f t="array" aca="1" ref="W36" ca="1">IF($Q36="Y",VLOOKUP($P36,INDIRECT($Q$3),W$5,0)*INDIRECT($P$2),VLOOKUP($P36,INDIRECT($Q$3),W$5,0))</f>
        <v>37.828862206691063</v>
      </c>
      <c r="X36" s="394" cm="1">
        <f t="array" aca="1" ref="X36" ca="1">IF($Q36="Y",VLOOKUP($P36,INDIRECT($Q$3),X$5,0)*INDIRECT($P$2),VLOOKUP($P36,INDIRECT($Q$3),X$5,0))</f>
        <v>39.832049372159581</v>
      </c>
      <c r="Y36" s="394" cm="1">
        <f t="array" aca="1" ref="Y36" ca="1">IF($Q36="Y",VLOOKUP($P36,INDIRECT($Q$3),Y$5,0)*INDIRECT($P$2),VLOOKUP($P36,INDIRECT($Q$3),Y$5,0))</f>
        <v>42.246783376294509</v>
      </c>
      <c r="Z36" s="394" cm="1">
        <f t="array" aca="1" ref="Z36" ca="1">IF($Q36="Y",VLOOKUP($P36,INDIRECT($Q$3),Z$5,0)*INDIRECT($P$2),VLOOKUP($P36,INDIRECT($Q$3),Z$5,0))</f>
        <v>44.66151738042943</v>
      </c>
      <c r="AA36" s="406" t="str">
        <f t="shared" si="5"/>
        <v>01453C</v>
      </c>
      <c r="AB36" s="406" t="str">
        <f t="shared" si="6"/>
        <v>Y</v>
      </c>
      <c r="AC36" s="412" t="str">
        <f t="shared" si="7"/>
        <v>Business Applications Analyst I</v>
      </c>
      <c r="AD36" s="406">
        <f t="shared" si="8"/>
        <v>61</v>
      </c>
      <c r="AE36" s="398" t="str">
        <f t="shared" si="9"/>
        <v>N</v>
      </c>
      <c r="AF36" s="403">
        <f t="shared" ca="1" si="10"/>
        <v>32.427</v>
      </c>
      <c r="AG36" s="403">
        <f t="shared" ca="1" si="10"/>
        <v>34.139000000000003</v>
      </c>
      <c r="AH36" s="403">
        <f t="shared" ca="1" si="10"/>
        <v>35.960999999999999</v>
      </c>
      <c r="AI36" s="403">
        <f t="shared" ca="1" si="10"/>
        <v>37.829000000000001</v>
      </c>
      <c r="AJ36" s="403">
        <f t="shared" ca="1" si="10"/>
        <v>39.832000000000001</v>
      </c>
      <c r="AK36" s="403">
        <f t="shared" ca="1" si="10"/>
        <v>42.247</v>
      </c>
      <c r="AL36" s="403">
        <f t="shared" ca="1" si="10"/>
        <v>44.661999999999999</v>
      </c>
      <c r="AM36" s="710">
        <f ca="1">AL36/'2026'!AL36</f>
        <v>1.0300039205737876</v>
      </c>
    </row>
    <row r="37" spans="1:39" ht="15" customHeight="1">
      <c r="A37" s="272" t="s">
        <v>91</v>
      </c>
      <c r="B37" s="272" t="s">
        <v>293</v>
      </c>
      <c r="C37" s="583" t="s">
        <v>867</v>
      </c>
      <c r="D37" s="598" t="s">
        <v>1046</v>
      </c>
      <c r="E37" s="600">
        <v>380</v>
      </c>
      <c r="F37" s="586">
        <v>8</v>
      </c>
      <c r="G37" s="285">
        <f t="shared" ca="1" si="1"/>
        <v>34.756320000000002</v>
      </c>
      <c r="H37" s="285">
        <f t="shared" ca="1" si="1"/>
        <v>36.662849999999999</v>
      </c>
      <c r="I37" s="285">
        <f t="shared" ca="1" si="1"/>
        <v>38.568350000000002</v>
      </c>
      <c r="J37" s="285">
        <f t="shared" ca="1" si="1"/>
        <v>40.587150000000001</v>
      </c>
      <c r="K37" s="285">
        <f t="shared" ca="1" si="1"/>
        <v>42.745000000000005</v>
      </c>
      <c r="L37" s="285">
        <f t="shared" ca="1" si="1"/>
        <v>45.422999999999995</v>
      </c>
      <c r="M37" s="285">
        <f t="shared" ca="1" si="1"/>
        <v>48.100999999999999</v>
      </c>
      <c r="N37" s="285"/>
      <c r="O37" s="23"/>
      <c r="P37" s="409" t="str">
        <f t="shared" si="2"/>
        <v>01452C</v>
      </c>
      <c r="Q37" s="397" t="s">
        <v>826</v>
      </c>
      <c r="R37" s="409" t="str">
        <f t="shared" si="3"/>
        <v>Business Applications Analyst I - Payroll</v>
      </c>
      <c r="S37" s="397" t="str">
        <f t="shared" si="4"/>
        <v>29</v>
      </c>
      <c r="T37" s="394" cm="1">
        <f t="array" aca="1" ref="T37" ca="1">IF($Q37="Y",VLOOKUP($P37,INDIRECT($Q$3),T$5,0)*INDIRECT($P$2),VLOOKUP($P37,INDIRECT($Q$3),T$5,0))</f>
        <v>34.756320000000002</v>
      </c>
      <c r="U37" s="394" cm="1">
        <f t="array" aca="1" ref="U37" ca="1">IF($Q37="Y",VLOOKUP($P37,INDIRECT($Q$3),U$5,0)*INDIRECT($P$2),VLOOKUP($P37,INDIRECT($Q$3),U$5,0))</f>
        <v>36.662849999999999</v>
      </c>
      <c r="V37" s="394" cm="1">
        <f t="array" aca="1" ref="V37" ca="1">IF($Q37="Y",VLOOKUP($P37,INDIRECT($Q$3),V$5,0)*INDIRECT($P$2),VLOOKUP($P37,INDIRECT($Q$3),V$5,0))</f>
        <v>38.568350000000002</v>
      </c>
      <c r="W37" s="394" cm="1">
        <f t="array" aca="1" ref="W37" ca="1">IF($Q37="Y",VLOOKUP($P37,INDIRECT($Q$3),W$5,0)*INDIRECT($P$2),VLOOKUP($P37,INDIRECT($Q$3),W$5,0))</f>
        <v>40.587150000000001</v>
      </c>
      <c r="X37" s="394" cm="1">
        <f t="array" aca="1" ref="X37" ca="1">IF($Q37="Y",VLOOKUP($P37,INDIRECT($Q$3),X$5,0)*INDIRECT($P$2),VLOOKUP($P37,INDIRECT($Q$3),X$5,0))</f>
        <v>42.745000000000005</v>
      </c>
      <c r="Y37" s="394" cm="1">
        <f t="array" aca="1" ref="Y37" ca="1">IF($Q37="Y",VLOOKUP($P37,INDIRECT($Q$3),Y$5,0)*INDIRECT($P$2),VLOOKUP($P37,INDIRECT($Q$3),Y$5,0))</f>
        <v>45.422999999999995</v>
      </c>
      <c r="Z37" s="394" cm="1">
        <f t="array" aca="1" ref="Z37" ca="1">IF($Q37="Y",VLOOKUP($P37,INDIRECT($Q$3),Z$5,0)*INDIRECT($P$2),VLOOKUP($P37,INDIRECT($Q$3),Z$5,0))</f>
        <v>48.100999999999999</v>
      </c>
      <c r="AA37" s="406" t="str">
        <f t="shared" si="5"/>
        <v>01452C</v>
      </c>
      <c r="AB37" s="406" t="str">
        <f t="shared" si="6"/>
        <v>Y</v>
      </c>
      <c r="AC37" s="412" t="str">
        <f t="shared" si="7"/>
        <v>Business Applications Analyst I - Payroll</v>
      </c>
      <c r="AD37" s="406" t="str">
        <f t="shared" si="8"/>
        <v>29</v>
      </c>
      <c r="AE37" s="398" t="str">
        <f t="shared" si="9"/>
        <v>N</v>
      </c>
      <c r="AF37" s="403">
        <f t="shared" ca="1" si="10"/>
        <v>34.756</v>
      </c>
      <c r="AG37" s="403">
        <f t="shared" ca="1" si="10"/>
        <v>36.662999999999997</v>
      </c>
      <c r="AH37" s="403">
        <f t="shared" ca="1" si="10"/>
        <v>38.567999999999998</v>
      </c>
      <c r="AI37" s="403">
        <f t="shared" ca="1" si="10"/>
        <v>40.587000000000003</v>
      </c>
      <c r="AJ37" s="403">
        <f t="shared" ca="1" si="10"/>
        <v>42.744999999999997</v>
      </c>
      <c r="AK37" s="403">
        <f t="shared" ca="1" si="10"/>
        <v>45.423000000000002</v>
      </c>
      <c r="AL37" s="403">
        <f t="shared" ca="1" si="10"/>
        <v>48.100999999999999</v>
      </c>
      <c r="AM37" s="710">
        <f ca="1">AL37/'2026'!AL37</f>
        <v>1.03</v>
      </c>
    </row>
    <row r="38" spans="1:39" ht="15" customHeight="1">
      <c r="A38" s="272" t="s">
        <v>16</v>
      </c>
      <c r="B38" s="272" t="s">
        <v>1051</v>
      </c>
      <c r="C38" s="583" t="s">
        <v>166</v>
      </c>
      <c r="D38" s="598" t="s">
        <v>1050</v>
      </c>
      <c r="E38" s="600">
        <v>435</v>
      </c>
      <c r="F38" s="586">
        <v>9</v>
      </c>
      <c r="G38" s="285">
        <f t="shared" ca="1" si="1"/>
        <v>82224.831625914696</v>
      </c>
      <c r="H38" s="285">
        <f t="shared" ca="1" si="1"/>
        <v>86572.182201113654</v>
      </c>
      <c r="I38" s="285">
        <f t="shared" ca="1" si="1"/>
        <v>91488.470111019167</v>
      </c>
      <c r="J38" s="285">
        <f t="shared" ca="1" si="1"/>
        <v>96354.557667862377</v>
      </c>
      <c r="K38" s="285">
        <f t="shared" ca="1" si="1"/>
        <v>101515.15396267129</v>
      </c>
      <c r="L38" s="285">
        <f t="shared" ca="1" si="1"/>
        <v>107546.57754408508</v>
      </c>
      <c r="M38" s="285">
        <f t="shared" ca="1" si="1"/>
        <v>113578.00112549883</v>
      </c>
      <c r="N38" s="285"/>
      <c r="O38" s="23"/>
      <c r="P38" s="409" t="str">
        <f t="shared" si="2"/>
        <v>59500C</v>
      </c>
      <c r="Q38" s="397" t="s">
        <v>826</v>
      </c>
      <c r="R38" s="409" t="str">
        <f t="shared" si="3"/>
        <v>Business Applications Specialist - Payroll</v>
      </c>
      <c r="S38" s="397" t="str">
        <f t="shared" si="4"/>
        <v>45</v>
      </c>
      <c r="T38" s="394" cm="1">
        <f t="array" aca="1" ref="T38" ca="1">IF($Q38="Y",VLOOKUP($P38,INDIRECT($Q$3),T$5,0)*INDIRECT($P$2),VLOOKUP($P38,INDIRECT($Q$3),T$5,0))</f>
        <v>82224.831625914696</v>
      </c>
      <c r="U38" s="394" cm="1">
        <f t="array" aca="1" ref="U38" ca="1">IF($Q38="Y",VLOOKUP($P38,INDIRECT($Q$3),U$5,0)*INDIRECT($P$2),VLOOKUP($P38,INDIRECT($Q$3),U$5,0))</f>
        <v>86572.182201113654</v>
      </c>
      <c r="V38" s="394" cm="1">
        <f t="array" aca="1" ref="V38" ca="1">IF($Q38="Y",VLOOKUP($P38,INDIRECT($Q$3),V$5,0)*INDIRECT($P$2),VLOOKUP($P38,INDIRECT($Q$3),V$5,0))</f>
        <v>91488.470111019167</v>
      </c>
      <c r="W38" s="394" cm="1">
        <f t="array" aca="1" ref="W38" ca="1">IF($Q38="Y",VLOOKUP($P38,INDIRECT($Q$3),W$5,0)*INDIRECT($P$2),VLOOKUP($P38,INDIRECT($Q$3),W$5,0))</f>
        <v>96354.557667862377</v>
      </c>
      <c r="X38" s="394" cm="1">
        <f t="array" aca="1" ref="X38" ca="1">IF($Q38="Y",VLOOKUP($P38,INDIRECT($Q$3),X$5,0)*INDIRECT($P$2),VLOOKUP($P38,INDIRECT($Q$3),X$5,0))</f>
        <v>101515.15396267129</v>
      </c>
      <c r="Y38" s="394" cm="1">
        <f t="array" aca="1" ref="Y38" ca="1">IF($Q38="Y",VLOOKUP($P38,INDIRECT($Q$3),Y$5,0)*INDIRECT($P$2),VLOOKUP($P38,INDIRECT($Q$3),Y$5,0))</f>
        <v>107546.57754408508</v>
      </c>
      <c r="Z38" s="394" cm="1">
        <f t="array" aca="1" ref="Z38" ca="1">IF($Q38="Y",VLOOKUP($P38,INDIRECT($Q$3),Z$5,0)*INDIRECT($P$2),VLOOKUP($P38,INDIRECT($Q$3),Z$5,0))</f>
        <v>113578.00112549883</v>
      </c>
      <c r="AA38" s="406" t="str">
        <f t="shared" si="5"/>
        <v>59500C</v>
      </c>
      <c r="AB38" s="406" t="str">
        <f t="shared" si="6"/>
        <v>Y</v>
      </c>
      <c r="AC38" s="412" t="str">
        <f t="shared" si="7"/>
        <v>Business Applications Specialist - Payroll</v>
      </c>
      <c r="AD38" s="406" t="str">
        <f t="shared" si="8"/>
        <v>45</v>
      </c>
      <c r="AE38" s="398" t="str">
        <f t="shared" si="9"/>
        <v>E</v>
      </c>
      <c r="AF38" s="403">
        <f t="shared" ca="1" si="10"/>
        <v>39.531999999999996</v>
      </c>
      <c r="AG38" s="403">
        <f t="shared" ca="1" si="10"/>
        <v>41.622</v>
      </c>
      <c r="AH38" s="403">
        <f t="shared" ca="1" si="10"/>
        <v>43.984999999999999</v>
      </c>
      <c r="AI38" s="403">
        <f t="shared" ca="1" si="10"/>
        <v>46.324999999999996</v>
      </c>
      <c r="AJ38" s="403">
        <f t="shared" ca="1" si="10"/>
        <v>48.805999999999997</v>
      </c>
      <c r="AK38" s="403">
        <f t="shared" ca="1" si="10"/>
        <v>51.705999999999996</v>
      </c>
      <c r="AL38" s="403">
        <f t="shared" ca="1" si="10"/>
        <v>54.604999999999997</v>
      </c>
      <c r="AM38" s="710">
        <f ca="1">AL38/'2026'!AL38</f>
        <v>1.0299915118362726</v>
      </c>
    </row>
    <row r="39" spans="1:39" ht="15" customHeight="1">
      <c r="A39" s="272" t="s">
        <v>91</v>
      </c>
      <c r="B39" s="583" t="s">
        <v>1012</v>
      </c>
      <c r="C39" s="583" t="s">
        <v>956</v>
      </c>
      <c r="D39" s="598" t="s">
        <v>1011</v>
      </c>
      <c r="E39" s="600">
        <v>408</v>
      </c>
      <c r="F39" s="586">
        <v>9</v>
      </c>
      <c r="G39" s="285">
        <f t="shared" ca="1" si="1"/>
        <v>37.489939999999997</v>
      </c>
      <c r="H39" s="285">
        <f t="shared" ca="1" si="1"/>
        <v>39.485050000000001</v>
      </c>
      <c r="I39" s="285">
        <f t="shared" ca="1" si="1"/>
        <v>41.689249999999994</v>
      </c>
      <c r="J39" s="285">
        <f t="shared" ca="1" si="1"/>
        <v>43.962459999999993</v>
      </c>
      <c r="K39" s="285">
        <f t="shared" ca="1" si="1"/>
        <v>46.279959999999996</v>
      </c>
      <c r="L39" s="285">
        <f t="shared" ca="1" si="1"/>
        <v>49.0486</v>
      </c>
      <c r="M39" s="285">
        <f t="shared" ca="1" si="1"/>
        <v>51.817239999999998</v>
      </c>
      <c r="N39" s="23"/>
      <c r="O39" s="23"/>
      <c r="P39" s="409" t="str">
        <f t="shared" si="2"/>
        <v>59493C</v>
      </c>
      <c r="Q39" s="397" t="s">
        <v>826</v>
      </c>
      <c r="R39" s="409" t="str">
        <f t="shared" si="3"/>
        <v>Business Applications Specialist - Property Services</v>
      </c>
      <c r="S39" s="397" t="str">
        <f t="shared" si="4"/>
        <v>40</v>
      </c>
      <c r="T39" s="394" cm="1">
        <f t="array" aca="1" ref="T39" ca="1">IF($Q39="Y",VLOOKUP($P39,INDIRECT($Q$3),T$5,0)*INDIRECT($P$2),VLOOKUP($P39,INDIRECT($Q$3),T$5,0))</f>
        <v>37.489939999999997</v>
      </c>
      <c r="U39" s="394" cm="1">
        <f t="array" aca="1" ref="U39" ca="1">IF($Q39="Y",VLOOKUP($P39,INDIRECT($Q$3),U$5,0)*INDIRECT($P$2),VLOOKUP($P39,INDIRECT($Q$3),U$5,0))</f>
        <v>39.485050000000001</v>
      </c>
      <c r="V39" s="394" cm="1">
        <f t="array" aca="1" ref="V39" ca="1">IF($Q39="Y",VLOOKUP($P39,INDIRECT($Q$3),V$5,0)*INDIRECT($P$2),VLOOKUP($P39,INDIRECT($Q$3),V$5,0))</f>
        <v>41.689249999999994</v>
      </c>
      <c r="W39" s="394" cm="1">
        <f t="array" aca="1" ref="W39" ca="1">IF($Q39="Y",VLOOKUP($P39,INDIRECT($Q$3),W$5,0)*INDIRECT($P$2),VLOOKUP($P39,INDIRECT($Q$3),W$5,0))</f>
        <v>43.962459999999993</v>
      </c>
      <c r="X39" s="394" cm="1">
        <f t="array" aca="1" ref="X39" ca="1">IF($Q39="Y",VLOOKUP($P39,INDIRECT($Q$3),X$5,0)*INDIRECT($P$2),VLOOKUP($P39,INDIRECT($Q$3),X$5,0))</f>
        <v>46.279959999999996</v>
      </c>
      <c r="Y39" s="394" cm="1">
        <f t="array" aca="1" ref="Y39" ca="1">IF($Q39="Y",VLOOKUP($P39,INDIRECT($Q$3),Y$5,0)*INDIRECT($P$2),VLOOKUP($P39,INDIRECT($Q$3),Y$5,0))</f>
        <v>49.0486</v>
      </c>
      <c r="Z39" s="394" cm="1">
        <f t="array" aca="1" ref="Z39" ca="1">IF($Q39="Y",VLOOKUP($P39,INDIRECT($Q$3),Z$5,0)*INDIRECT($P$2),VLOOKUP($P39,INDIRECT($Q$3),Z$5,0))</f>
        <v>51.817239999999998</v>
      </c>
      <c r="AA39" s="406" t="str">
        <f t="shared" si="5"/>
        <v>59493C</v>
      </c>
      <c r="AB39" s="406" t="str">
        <f t="shared" si="6"/>
        <v>Y</v>
      </c>
      <c r="AC39" s="412" t="str">
        <f t="shared" si="7"/>
        <v>Business Applications Specialist - Property Services</v>
      </c>
      <c r="AD39" s="406" t="str">
        <f t="shared" si="8"/>
        <v>40</v>
      </c>
      <c r="AE39" s="398" t="str">
        <f t="shared" si="9"/>
        <v>N</v>
      </c>
      <c r="AF39" s="403">
        <f t="shared" ref="AF39:AL71" ca="1" si="11">IF($AE39="N",ROUND(T39,3),IF($AE39="E",ROUNDUP(T39/2080,3),"check"))</f>
        <v>37.49</v>
      </c>
      <c r="AG39" s="403">
        <f t="shared" ca="1" si="11"/>
        <v>39.484999999999999</v>
      </c>
      <c r="AH39" s="403">
        <f t="shared" ca="1" si="11"/>
        <v>41.689</v>
      </c>
      <c r="AI39" s="403">
        <f t="shared" ca="1" si="11"/>
        <v>43.962000000000003</v>
      </c>
      <c r="AJ39" s="403">
        <f t="shared" ca="1" si="11"/>
        <v>46.28</v>
      </c>
      <c r="AK39" s="403">
        <f t="shared" ca="1" si="11"/>
        <v>49.048999999999999</v>
      </c>
      <c r="AL39" s="403">
        <f t="shared" ca="1" si="11"/>
        <v>51.817</v>
      </c>
      <c r="AM39" s="710">
        <f ca="1">AL39/'2026'!AL39</f>
        <v>1.0299952293869763</v>
      </c>
    </row>
    <row r="40" spans="1:39" ht="15" customHeight="1">
      <c r="A40" s="259" t="s">
        <v>16</v>
      </c>
      <c r="B40" s="259" t="s">
        <v>526</v>
      </c>
      <c r="C40" s="259">
        <v>99</v>
      </c>
      <c r="D40" s="260" t="s">
        <v>525</v>
      </c>
      <c r="E40" s="265">
        <v>420</v>
      </c>
      <c r="F40" s="262">
        <v>9</v>
      </c>
      <c r="G40" s="285">
        <f t="shared" ca="1" si="1"/>
        <v>80841.875486161007</v>
      </c>
      <c r="H40" s="285">
        <f t="shared" ca="1" si="1"/>
        <v>85099.250295221238</v>
      </c>
      <c r="I40" s="285">
        <f t="shared" ca="1" si="1"/>
        <v>89591.539329781794</v>
      </c>
      <c r="J40" s="285">
        <f t="shared" ca="1" si="1"/>
        <v>94268.860172349727</v>
      </c>
      <c r="K40" s="285">
        <f t="shared" ca="1" si="1"/>
        <v>99232.580722518789</v>
      </c>
      <c r="L40" s="285">
        <f t="shared" ca="1" si="1"/>
        <v>105237.57388397504</v>
      </c>
      <c r="M40" s="285">
        <f t="shared" ca="1" si="1"/>
        <v>111241.25429284183</v>
      </c>
      <c r="N40" s="285"/>
      <c r="P40" s="409" t="str">
        <f t="shared" si="2"/>
        <v>59211C</v>
      </c>
      <c r="Q40" s="397" t="s">
        <v>826</v>
      </c>
      <c r="R40" s="409" t="str">
        <f t="shared" si="3"/>
        <v>Business Data Analyst</v>
      </c>
      <c r="S40" s="397">
        <f t="shared" si="4"/>
        <v>99</v>
      </c>
      <c r="T40" s="394" cm="1">
        <f t="array" aca="1" ref="T40" ca="1">IF($Q40="Y",VLOOKUP($P40,INDIRECT($Q$3),T$5,0)*INDIRECT($P$2),VLOOKUP($P40,INDIRECT($Q$3),T$5,0))</f>
        <v>80841.875486161007</v>
      </c>
      <c r="U40" s="394" cm="1">
        <f t="array" aca="1" ref="U40" ca="1">IF($Q40="Y",VLOOKUP($P40,INDIRECT($Q$3),U$5,0)*INDIRECT($P$2),VLOOKUP($P40,INDIRECT($Q$3),U$5,0))</f>
        <v>85099.250295221238</v>
      </c>
      <c r="V40" s="394" cm="1">
        <f t="array" aca="1" ref="V40" ca="1">IF($Q40="Y",VLOOKUP($P40,INDIRECT($Q$3),V$5,0)*INDIRECT($P$2),VLOOKUP($P40,INDIRECT($Q$3),V$5,0))</f>
        <v>89591.539329781794</v>
      </c>
      <c r="W40" s="394" cm="1">
        <f t="array" aca="1" ref="W40" ca="1">IF($Q40="Y",VLOOKUP($P40,INDIRECT($Q$3),W$5,0)*INDIRECT($P$2),VLOOKUP($P40,INDIRECT($Q$3),W$5,0))</f>
        <v>94268.860172349727</v>
      </c>
      <c r="X40" s="394" cm="1">
        <f t="array" aca="1" ref="X40" ca="1">IF($Q40="Y",VLOOKUP($P40,INDIRECT($Q$3),X$5,0)*INDIRECT($P$2),VLOOKUP($P40,INDIRECT($Q$3),X$5,0))</f>
        <v>99232.580722518789</v>
      </c>
      <c r="Y40" s="394" cm="1">
        <f t="array" aca="1" ref="Y40" ca="1">IF($Q40="Y",VLOOKUP($P40,INDIRECT($Q$3),Y$5,0)*INDIRECT($P$2),VLOOKUP($P40,INDIRECT($Q$3),Y$5,0))</f>
        <v>105237.57388397504</v>
      </c>
      <c r="Z40" s="394" cm="1">
        <f t="array" aca="1" ref="Z40" ca="1">IF($Q40="Y",VLOOKUP($P40,INDIRECT($Q$3),Z$5,0)*INDIRECT($P$2),VLOOKUP($P40,INDIRECT($Q$3),Z$5,0))</f>
        <v>111241.25429284183</v>
      </c>
      <c r="AA40" s="406" t="str">
        <f t="shared" si="5"/>
        <v>59211C</v>
      </c>
      <c r="AB40" s="406" t="str">
        <f t="shared" si="6"/>
        <v>Y</v>
      </c>
      <c r="AC40" s="412" t="str">
        <f t="shared" si="7"/>
        <v>Business Data Analyst</v>
      </c>
      <c r="AD40" s="406">
        <f t="shared" si="8"/>
        <v>99</v>
      </c>
      <c r="AE40" s="398" t="str">
        <f t="shared" si="9"/>
        <v>E</v>
      </c>
      <c r="AF40" s="403">
        <f t="shared" ca="1" si="11"/>
        <v>38.866999999999997</v>
      </c>
      <c r="AG40" s="403">
        <f t="shared" ca="1" si="11"/>
        <v>40.913999999999994</v>
      </c>
      <c r="AH40" s="403">
        <f t="shared" ca="1" si="11"/>
        <v>43.073</v>
      </c>
      <c r="AI40" s="403">
        <f t="shared" ca="1" si="11"/>
        <v>45.321999999999996</v>
      </c>
      <c r="AJ40" s="403">
        <f t="shared" ca="1" si="11"/>
        <v>47.707999999999998</v>
      </c>
      <c r="AK40" s="403">
        <f t="shared" ca="1" si="11"/>
        <v>50.594999999999999</v>
      </c>
      <c r="AL40" s="403">
        <f t="shared" ca="1" si="11"/>
        <v>53.481999999999999</v>
      </c>
      <c r="AM40" s="710">
        <f ca="1">AL40/'2026'!AL40</f>
        <v>1.0300053924967261</v>
      </c>
    </row>
    <row r="41" spans="1:39" ht="15" customHeight="1">
      <c r="A41" s="256" t="s">
        <v>16</v>
      </c>
      <c r="B41" s="256" t="s">
        <v>37</v>
      </c>
      <c r="C41" s="377" t="s">
        <v>38</v>
      </c>
      <c r="D41" s="727" t="s">
        <v>39</v>
      </c>
      <c r="E41" s="277">
        <v>523</v>
      </c>
      <c r="F41" s="277">
        <v>11</v>
      </c>
      <c r="G41" s="380">
        <f t="shared" ca="1" si="1"/>
        <v>106704.71867678304</v>
      </c>
      <c r="H41" s="380">
        <f t="shared" ca="1" si="1"/>
        <v>110286.08972758267</v>
      </c>
      <c r="I41" s="380">
        <f t="shared" ca="1" si="1"/>
        <v>114881.90704749258</v>
      </c>
      <c r="J41" s="380">
        <f t="shared" ca="1" si="1"/>
        <v>119668.59055433139</v>
      </c>
      <c r="K41" s="380">
        <f t="shared" ca="1" si="1"/>
        <v>124655.15754826894</v>
      </c>
      <c r="L41" s="380">
        <f t="shared" ca="1" si="1"/>
        <v>129849.12244611346</v>
      </c>
      <c r="M41" s="380">
        <f t="shared" ca="1" si="1"/>
        <v>135259.50254803483</v>
      </c>
      <c r="N41" s="380" t="s">
        <v>633</v>
      </c>
      <c r="O41" s="441"/>
      <c r="P41" s="451" t="str">
        <f t="shared" si="2"/>
        <v>01455C</v>
      </c>
      <c r="Q41" s="452" t="s">
        <v>826</v>
      </c>
      <c r="R41" s="451" t="str">
        <f t="shared" si="3"/>
        <v>Business Development Lead-C</v>
      </c>
      <c r="S41" s="452" t="str">
        <f t="shared" si="4"/>
        <v>21</v>
      </c>
      <c r="T41" s="394" cm="1">
        <f t="array" aca="1" ref="T41" ca="1">IF($Q41="Y",VLOOKUP($P41,INDIRECT($Q$3),T$5,0)*INDIRECT($P$2),VLOOKUP($P41,INDIRECT($Q$3),T$5,0))</f>
        <v>106704.71867678304</v>
      </c>
      <c r="U41" s="394" cm="1">
        <f t="array" aca="1" ref="U41" ca="1">IF($Q41="Y",VLOOKUP($P41,INDIRECT($Q$3),U$5,0)*INDIRECT($P$2),VLOOKUP($P41,INDIRECT($Q$3),U$5,0))</f>
        <v>110286.08972758267</v>
      </c>
      <c r="V41" s="394" cm="1">
        <f t="array" aca="1" ref="V41" ca="1">IF($Q41="Y",VLOOKUP($P41,INDIRECT($Q$3),V$5,0)*INDIRECT($P$2),VLOOKUP($P41,INDIRECT($Q$3),V$5,0))</f>
        <v>114881.90704749258</v>
      </c>
      <c r="W41" s="394" cm="1">
        <f t="array" aca="1" ref="W41" ca="1">IF($Q41="Y",VLOOKUP($P41,INDIRECT($Q$3),W$5,0)*INDIRECT($P$2),VLOOKUP($P41,INDIRECT($Q$3),W$5,0))</f>
        <v>119668.59055433139</v>
      </c>
      <c r="X41" s="394" cm="1">
        <f t="array" aca="1" ref="X41" ca="1">IF($Q41="Y",VLOOKUP($P41,INDIRECT($Q$3),X$5,0)*INDIRECT($P$2),VLOOKUP($P41,INDIRECT($Q$3),X$5,0))</f>
        <v>124655.15754826894</v>
      </c>
      <c r="Y41" s="394" cm="1">
        <f t="array" aca="1" ref="Y41" ca="1">IF($Q41="Y",VLOOKUP($P41,INDIRECT($Q$3),Y$5,0)*INDIRECT($P$2),VLOOKUP($P41,INDIRECT($Q$3),Y$5,0))</f>
        <v>129849.12244611346</v>
      </c>
      <c r="Z41" s="394" cm="1">
        <f t="array" aca="1" ref="Z41" ca="1">IF($Q41="Y",VLOOKUP($P41,INDIRECT($Q$3),Z$5,0)*INDIRECT($P$2),VLOOKUP($P41,INDIRECT($Q$3),Z$5,0))</f>
        <v>135259.50254803483</v>
      </c>
      <c r="AA41" s="452" t="str">
        <f t="shared" si="5"/>
        <v>01455C</v>
      </c>
      <c r="AB41" s="452" t="str">
        <f t="shared" si="6"/>
        <v>Y</v>
      </c>
      <c r="AC41" s="454" t="str">
        <f t="shared" si="7"/>
        <v>Business Development Lead-C</v>
      </c>
      <c r="AD41" s="452" t="str">
        <f t="shared" si="8"/>
        <v>21</v>
      </c>
      <c r="AE41" s="455" t="str">
        <f t="shared" si="9"/>
        <v>E</v>
      </c>
      <c r="AF41" s="453">
        <f t="shared" ca="1" si="11"/>
        <v>51.300999999999995</v>
      </c>
      <c r="AG41" s="453">
        <f t="shared" ca="1" si="11"/>
        <v>53.022999999999996</v>
      </c>
      <c r="AH41" s="453">
        <f t="shared" ca="1" si="11"/>
        <v>55.231999999999999</v>
      </c>
      <c r="AI41" s="453">
        <f t="shared" ca="1" si="11"/>
        <v>57.532999999999994</v>
      </c>
      <c r="AJ41" s="453">
        <f t="shared" ca="1" si="11"/>
        <v>59.930999999999997</v>
      </c>
      <c r="AK41" s="453">
        <f t="shared" ca="1" si="11"/>
        <v>62.427999999999997</v>
      </c>
      <c r="AL41" s="453">
        <f t="shared" ca="1" si="11"/>
        <v>65.029000000000011</v>
      </c>
      <c r="AM41" s="710">
        <f ca="1">AL41/'2026'!AL41</f>
        <v>1.0299992080462503</v>
      </c>
    </row>
    <row r="42" spans="1:39" ht="15" customHeight="1">
      <c r="A42" s="259" t="s">
        <v>16</v>
      </c>
      <c r="B42" s="259" t="s">
        <v>383</v>
      </c>
      <c r="C42" s="272">
        <v>65</v>
      </c>
      <c r="D42" s="268" t="s">
        <v>382</v>
      </c>
      <c r="E42" s="265">
        <v>508</v>
      </c>
      <c r="F42" s="265">
        <v>11</v>
      </c>
      <c r="G42" s="285">
        <f t="shared" ca="1" si="1"/>
        <v>94497.144604555608</v>
      </c>
      <c r="H42" s="285">
        <f t="shared" ca="1" si="1"/>
        <v>99463.632867523498</v>
      </c>
      <c r="I42" s="285">
        <f t="shared" ca="1" si="1"/>
        <v>104667.73613498647</v>
      </c>
      <c r="J42" s="285">
        <f t="shared" ca="1" si="1"/>
        <v>110203.16173266091</v>
      </c>
      <c r="K42" s="285">
        <f t="shared" ca="1" si="1"/>
        <v>115982.89571523869</v>
      </c>
      <c r="L42" s="285">
        <f t="shared" ca="1" si="1"/>
        <v>123020.42779287096</v>
      </c>
      <c r="M42" s="285">
        <f t="shared" ca="1" si="1"/>
        <v>130057.95987050309</v>
      </c>
      <c r="N42" s="285"/>
      <c r="P42" s="409" t="str">
        <f t="shared" si="2"/>
        <v>01451C</v>
      </c>
      <c r="Q42" s="397" t="s">
        <v>826</v>
      </c>
      <c r="R42" s="409" t="str">
        <f t="shared" si="3"/>
        <v>Business Intelligence Analyst</v>
      </c>
      <c r="S42" s="397">
        <f t="shared" si="4"/>
        <v>65</v>
      </c>
      <c r="T42" s="394" cm="1">
        <f t="array" aca="1" ref="T42" ca="1">IF($Q42="Y",VLOOKUP($P42,INDIRECT($Q$3),T$5,0)*INDIRECT($P$2),VLOOKUP($P42,INDIRECT($Q$3),T$5,0))</f>
        <v>94497.144604555608</v>
      </c>
      <c r="U42" s="394" cm="1">
        <f t="array" aca="1" ref="U42" ca="1">IF($Q42="Y",VLOOKUP($P42,INDIRECT($Q$3),U$5,0)*INDIRECT($P$2),VLOOKUP($P42,INDIRECT($Q$3),U$5,0))</f>
        <v>99463.632867523498</v>
      </c>
      <c r="V42" s="394" cm="1">
        <f t="array" aca="1" ref="V42" ca="1">IF($Q42="Y",VLOOKUP($P42,INDIRECT($Q$3),V$5,0)*INDIRECT($P$2),VLOOKUP($P42,INDIRECT($Q$3),V$5,0))</f>
        <v>104667.73613498647</v>
      </c>
      <c r="W42" s="394" cm="1">
        <f t="array" aca="1" ref="W42" ca="1">IF($Q42="Y",VLOOKUP($P42,INDIRECT($Q$3),W$5,0)*INDIRECT($P$2),VLOOKUP($P42,INDIRECT($Q$3),W$5,0))</f>
        <v>110203.16173266091</v>
      </c>
      <c r="X42" s="394" cm="1">
        <f t="array" aca="1" ref="X42" ca="1">IF($Q42="Y",VLOOKUP($P42,INDIRECT($Q$3),X$5,0)*INDIRECT($P$2),VLOOKUP($P42,INDIRECT($Q$3),X$5,0))</f>
        <v>115982.89571523869</v>
      </c>
      <c r="Y42" s="394" cm="1">
        <f t="array" aca="1" ref="Y42" ca="1">IF($Q42="Y",VLOOKUP($P42,INDIRECT($Q$3),Y$5,0)*INDIRECT($P$2),VLOOKUP($P42,INDIRECT($Q$3),Y$5,0))</f>
        <v>123020.42779287096</v>
      </c>
      <c r="Z42" s="394" cm="1">
        <f t="array" aca="1" ref="Z42" ca="1">IF($Q42="Y",VLOOKUP($P42,INDIRECT($Q$3),Z$5,0)*INDIRECT($P$2),VLOOKUP($P42,INDIRECT($Q$3),Z$5,0))</f>
        <v>130057.95987050309</v>
      </c>
      <c r="AA42" s="406" t="str">
        <f t="shared" si="5"/>
        <v>01451C</v>
      </c>
      <c r="AB42" s="406" t="str">
        <f t="shared" si="6"/>
        <v>Y</v>
      </c>
      <c r="AC42" s="412" t="str">
        <f t="shared" si="7"/>
        <v>Business Intelligence Analyst</v>
      </c>
      <c r="AD42" s="406">
        <f t="shared" si="8"/>
        <v>65</v>
      </c>
      <c r="AE42" s="398" t="str">
        <f t="shared" si="9"/>
        <v>E</v>
      </c>
      <c r="AF42" s="403">
        <f t="shared" ca="1" si="11"/>
        <v>45.431999999999995</v>
      </c>
      <c r="AG42" s="403">
        <f t="shared" ca="1" si="11"/>
        <v>47.82</v>
      </c>
      <c r="AH42" s="403">
        <f t="shared" ca="1" si="11"/>
        <v>50.321999999999996</v>
      </c>
      <c r="AI42" s="403">
        <f t="shared" ca="1" si="11"/>
        <v>52.982999999999997</v>
      </c>
      <c r="AJ42" s="403">
        <f t="shared" ca="1" si="11"/>
        <v>55.762</v>
      </c>
      <c r="AK42" s="403">
        <f t="shared" ca="1" si="11"/>
        <v>59.144999999999996</v>
      </c>
      <c r="AL42" s="403">
        <f t="shared" ca="1" si="11"/>
        <v>62.527999999999999</v>
      </c>
      <c r="AM42" s="710">
        <f ca="1">AL42/'2026'!AL42</f>
        <v>1.0299965407613618</v>
      </c>
    </row>
    <row r="43" spans="1:39" ht="15" customHeight="1">
      <c r="A43" s="259" t="s">
        <v>16</v>
      </c>
      <c r="B43" s="259" t="s">
        <v>40</v>
      </c>
      <c r="C43" s="259" t="s">
        <v>20</v>
      </c>
      <c r="D43" s="268" t="s">
        <v>41</v>
      </c>
      <c r="E43" s="265">
        <v>385</v>
      </c>
      <c r="F43" s="265">
        <v>8</v>
      </c>
      <c r="G43" s="285">
        <f t="shared" ca="1" si="1"/>
        <v>73054.900466526611</v>
      </c>
      <c r="H43" s="285">
        <f t="shared" ca="1" si="1"/>
        <v>77020.728358451757</v>
      </c>
      <c r="I43" s="285">
        <f t="shared" ca="1" si="1"/>
        <v>81033.409913235068</v>
      </c>
      <c r="J43" s="285">
        <f t="shared" ref="J43:M60" ca="1" si="12">W43</f>
        <v>85374.067108025731</v>
      </c>
      <c r="K43" s="285">
        <f t="shared" ca="1" si="12"/>
        <v>89865.325362003408</v>
      </c>
      <c r="L43" s="285">
        <f t="shared" ca="1" si="12"/>
        <v>95438.466066597292</v>
      </c>
      <c r="M43" s="285">
        <f t="shared" ca="1" si="12"/>
        <v>101011.60677119122</v>
      </c>
      <c r="N43" s="285"/>
      <c r="P43" s="409" t="str">
        <f t="shared" si="2"/>
        <v>01459C</v>
      </c>
      <c r="Q43" s="397" t="s">
        <v>826</v>
      </c>
      <c r="R43" s="409" t="str">
        <f t="shared" si="3"/>
        <v>Business Process and Data Analyst</v>
      </c>
      <c r="S43" s="397" t="str">
        <f t="shared" si="4"/>
        <v>33B</v>
      </c>
      <c r="T43" s="394" cm="1">
        <f t="array" aca="1" ref="T43" ca="1">IF($Q43="Y",VLOOKUP($P43,INDIRECT($Q$3),T$5,0)*INDIRECT($P$2),VLOOKUP($P43,INDIRECT($Q$3),T$5,0))</f>
        <v>73054.900466526611</v>
      </c>
      <c r="U43" s="394" cm="1">
        <f t="array" aca="1" ref="U43" ca="1">IF($Q43="Y",VLOOKUP($P43,INDIRECT($Q$3),U$5,0)*INDIRECT($P$2),VLOOKUP($P43,INDIRECT($Q$3),U$5,0))</f>
        <v>77020.728358451757</v>
      </c>
      <c r="V43" s="394" cm="1">
        <f t="array" aca="1" ref="V43" ca="1">IF($Q43="Y",VLOOKUP($P43,INDIRECT($Q$3),V$5,0)*INDIRECT($P$2),VLOOKUP($P43,INDIRECT($Q$3),V$5,0))</f>
        <v>81033.409913235068</v>
      </c>
      <c r="W43" s="394" cm="1">
        <f t="array" aca="1" ref="W43" ca="1">IF($Q43="Y",VLOOKUP($P43,INDIRECT($Q$3),W$5,0)*INDIRECT($P$2),VLOOKUP($P43,INDIRECT($Q$3),W$5,0))</f>
        <v>85374.067108025731</v>
      </c>
      <c r="X43" s="394" cm="1">
        <f t="array" aca="1" ref="X43" ca="1">IF($Q43="Y",VLOOKUP($P43,INDIRECT($Q$3),X$5,0)*INDIRECT($P$2),VLOOKUP($P43,INDIRECT($Q$3),X$5,0))</f>
        <v>89865.325362003408</v>
      </c>
      <c r="Y43" s="394" cm="1">
        <f t="array" aca="1" ref="Y43" ca="1">IF($Q43="Y",VLOOKUP($P43,INDIRECT($Q$3),Y$5,0)*INDIRECT($P$2),VLOOKUP($P43,INDIRECT($Q$3),Y$5,0))</f>
        <v>95438.466066597292</v>
      </c>
      <c r="Z43" s="394" cm="1">
        <f t="array" aca="1" ref="Z43" ca="1">IF($Q43="Y",VLOOKUP($P43,INDIRECT($Q$3),Z$5,0)*INDIRECT($P$2),VLOOKUP($P43,INDIRECT($Q$3),Z$5,0))</f>
        <v>101011.60677119122</v>
      </c>
      <c r="AA43" s="406" t="str">
        <f t="shared" si="5"/>
        <v>01459C</v>
      </c>
      <c r="AB43" s="406" t="str">
        <f t="shared" si="6"/>
        <v>Y</v>
      </c>
      <c r="AC43" s="412" t="str">
        <f t="shared" si="7"/>
        <v>Business Process and Data Analyst</v>
      </c>
      <c r="AD43" s="406" t="str">
        <f t="shared" si="8"/>
        <v>33B</v>
      </c>
      <c r="AE43" s="398" t="str">
        <f t="shared" si="9"/>
        <v>E</v>
      </c>
      <c r="AF43" s="403">
        <f t="shared" ca="1" si="11"/>
        <v>35.122999999999998</v>
      </c>
      <c r="AG43" s="403">
        <f t="shared" ca="1" si="11"/>
        <v>37.03</v>
      </c>
      <c r="AH43" s="403">
        <f t="shared" ca="1" si="11"/>
        <v>38.958999999999996</v>
      </c>
      <c r="AI43" s="403">
        <f t="shared" ca="1" si="11"/>
        <v>41.045999999999999</v>
      </c>
      <c r="AJ43" s="403">
        <f t="shared" ca="1" si="11"/>
        <v>43.204999999999998</v>
      </c>
      <c r="AK43" s="403">
        <f t="shared" ca="1" si="11"/>
        <v>45.884</v>
      </c>
      <c r="AL43" s="403">
        <f t="shared" ca="1" si="11"/>
        <v>48.564</v>
      </c>
      <c r="AM43" s="710">
        <f ca="1">AL43/'2026'!AL43</f>
        <v>1.0300112409595112</v>
      </c>
    </row>
    <row r="44" spans="1:39" ht="15" customHeight="1">
      <c r="A44" s="259" t="s">
        <v>16</v>
      </c>
      <c r="B44" s="259" t="s">
        <v>42</v>
      </c>
      <c r="C44" s="259">
        <v>93</v>
      </c>
      <c r="D44" s="260" t="s">
        <v>43</v>
      </c>
      <c r="E44" s="265">
        <v>445</v>
      </c>
      <c r="F44" s="262">
        <v>9</v>
      </c>
      <c r="G44" s="285">
        <f t="shared" ref="G44:M90" ca="1" si="13">T44</f>
        <v>82412.246277347484</v>
      </c>
      <c r="H44" s="285">
        <f t="shared" ca="1" si="13"/>
        <v>86749.556781933919</v>
      </c>
      <c r="I44" s="285">
        <f t="shared" ca="1" si="13"/>
        <v>91314.442220403042</v>
      </c>
      <c r="J44" s="285">
        <f t="shared" ca="1" si="12"/>
        <v>96120.289353571454</v>
      </c>
      <c r="K44" s="285">
        <f t="shared" ca="1" si="12"/>
        <v>101180.48494225564</v>
      </c>
      <c r="L44" s="285">
        <f t="shared" ca="1" si="12"/>
        <v>107314.91233864729</v>
      </c>
      <c r="M44" s="285">
        <f t="shared" ca="1" si="12"/>
        <v>113449.33973503897</v>
      </c>
      <c r="N44" s="285"/>
      <c r="O44" s="23"/>
      <c r="P44" s="409" t="str">
        <f t="shared" si="2"/>
        <v>52150C</v>
      </c>
      <c r="Q44" s="397" t="s">
        <v>826</v>
      </c>
      <c r="R44" s="409" t="str">
        <f t="shared" si="3"/>
        <v>Business Services Specialist</v>
      </c>
      <c r="S44" s="397">
        <f t="shared" si="4"/>
        <v>93</v>
      </c>
      <c r="T44" s="394" cm="1">
        <f t="array" aca="1" ref="T44" ca="1">IF($Q44="Y",VLOOKUP($P44,INDIRECT($Q$3),T$5,0)*INDIRECT($P$2),VLOOKUP($P44,INDIRECT($Q$3),T$5,0))</f>
        <v>82412.246277347484</v>
      </c>
      <c r="U44" s="394" cm="1">
        <f t="array" aca="1" ref="U44" ca="1">IF($Q44="Y",VLOOKUP($P44,INDIRECT($Q$3),U$5,0)*INDIRECT($P$2),VLOOKUP($P44,INDIRECT($Q$3),U$5,0))</f>
        <v>86749.556781933919</v>
      </c>
      <c r="V44" s="394" cm="1">
        <f t="array" aca="1" ref="V44" ca="1">IF($Q44="Y",VLOOKUP($P44,INDIRECT($Q$3),V$5,0)*INDIRECT($P$2),VLOOKUP($P44,INDIRECT($Q$3),V$5,0))</f>
        <v>91314.442220403042</v>
      </c>
      <c r="W44" s="394" cm="1">
        <f t="array" aca="1" ref="W44" ca="1">IF($Q44="Y",VLOOKUP($P44,INDIRECT($Q$3),W$5,0)*INDIRECT($P$2),VLOOKUP($P44,INDIRECT($Q$3),W$5,0))</f>
        <v>96120.289353571454</v>
      </c>
      <c r="X44" s="394" cm="1">
        <f t="array" aca="1" ref="X44" ca="1">IF($Q44="Y",VLOOKUP($P44,INDIRECT($Q$3),X$5,0)*INDIRECT($P$2),VLOOKUP($P44,INDIRECT($Q$3),X$5,0))</f>
        <v>101180.48494225564</v>
      </c>
      <c r="Y44" s="394" cm="1">
        <f t="array" aca="1" ref="Y44" ca="1">IF($Q44="Y",VLOOKUP($P44,INDIRECT($Q$3),Y$5,0)*INDIRECT($P$2),VLOOKUP($P44,INDIRECT($Q$3),Y$5,0))</f>
        <v>107314.91233864729</v>
      </c>
      <c r="Z44" s="394" cm="1">
        <f t="array" aca="1" ref="Z44" ca="1">IF($Q44="Y",VLOOKUP($P44,INDIRECT($Q$3),Z$5,0)*INDIRECT($P$2),VLOOKUP($P44,INDIRECT($Q$3),Z$5,0))</f>
        <v>113449.33973503897</v>
      </c>
      <c r="AA44" s="406" t="str">
        <f t="shared" si="5"/>
        <v>52150C</v>
      </c>
      <c r="AB44" s="406" t="str">
        <f t="shared" si="6"/>
        <v>Y</v>
      </c>
      <c r="AC44" s="412" t="str">
        <f t="shared" si="7"/>
        <v>Business Services Specialist</v>
      </c>
      <c r="AD44" s="406">
        <f t="shared" si="8"/>
        <v>93</v>
      </c>
      <c r="AE44" s="398" t="str">
        <f t="shared" si="9"/>
        <v>E</v>
      </c>
      <c r="AF44" s="403">
        <f t="shared" ca="1" si="11"/>
        <v>39.622</v>
      </c>
      <c r="AG44" s="403">
        <f t="shared" ca="1" si="11"/>
        <v>41.707000000000001</v>
      </c>
      <c r="AH44" s="403">
        <f t="shared" ca="1" si="11"/>
        <v>43.902000000000001</v>
      </c>
      <c r="AI44" s="403">
        <f t="shared" ca="1" si="11"/>
        <v>46.211999999999996</v>
      </c>
      <c r="AJ44" s="403">
        <f t="shared" ca="1" si="11"/>
        <v>48.644999999999996</v>
      </c>
      <c r="AK44" s="403">
        <f t="shared" ca="1" si="11"/>
        <v>51.594000000000001</v>
      </c>
      <c r="AL44" s="403">
        <f t="shared" ca="1" si="11"/>
        <v>54.542999999999999</v>
      </c>
      <c r="AM44" s="710">
        <f ca="1">AL44/'2026'!AL44</f>
        <v>1.0299877254272496</v>
      </c>
    </row>
    <row r="45" spans="1:39" ht="15" customHeight="1">
      <c r="A45" s="259" t="s">
        <v>16</v>
      </c>
      <c r="B45" s="259" t="s">
        <v>44</v>
      </c>
      <c r="C45" s="259">
        <v>39</v>
      </c>
      <c r="D45" s="260" t="s">
        <v>45</v>
      </c>
      <c r="E45" s="265">
        <v>425</v>
      </c>
      <c r="F45" s="262">
        <v>9</v>
      </c>
      <c r="G45" s="285">
        <f t="shared" ca="1" si="13"/>
        <v>80842.648571598169</v>
      </c>
      <c r="H45" s="285">
        <f t="shared" ca="1" si="13"/>
        <v>85099.638511284924</v>
      </c>
      <c r="I45" s="285">
        <f t="shared" ca="1" si="13"/>
        <v>89590.896765262602</v>
      </c>
      <c r="J45" s="285">
        <f t="shared" ca="1" si="12"/>
        <v>94269.569670673009</v>
      </c>
      <c r="K45" s="285">
        <f t="shared" ca="1" si="12"/>
        <v>99232.71124343673</v>
      </c>
      <c r="L45" s="285">
        <f t="shared" ca="1" si="12"/>
        <v>105236.67346969301</v>
      </c>
      <c r="M45" s="285">
        <f t="shared" ca="1" si="12"/>
        <v>111243.98238615348</v>
      </c>
      <c r="N45" s="285"/>
      <c r="O45" s="23"/>
      <c r="P45" s="409" t="str">
        <f t="shared" si="2"/>
        <v>01441C</v>
      </c>
      <c r="Q45" s="397" t="s">
        <v>826</v>
      </c>
      <c r="R45" s="409" t="str">
        <f t="shared" si="3"/>
        <v>Call Center Analyst</v>
      </c>
      <c r="S45" s="397">
        <f t="shared" si="4"/>
        <v>39</v>
      </c>
      <c r="T45" s="394" cm="1">
        <f t="array" aca="1" ref="T45" ca="1">IF($Q45="Y",VLOOKUP($P45,INDIRECT($Q$3),T$5,0)*INDIRECT($P$2),VLOOKUP($P45,INDIRECT($Q$3),T$5,0))</f>
        <v>80842.648571598169</v>
      </c>
      <c r="U45" s="394" cm="1">
        <f t="array" aca="1" ref="U45" ca="1">IF($Q45="Y",VLOOKUP($P45,INDIRECT($Q$3),U$5,0)*INDIRECT($P$2),VLOOKUP($P45,INDIRECT($Q$3),U$5,0))</f>
        <v>85099.638511284924</v>
      </c>
      <c r="V45" s="394" cm="1">
        <f t="array" aca="1" ref="V45" ca="1">IF($Q45="Y",VLOOKUP($P45,INDIRECT($Q$3),V$5,0)*INDIRECT($P$2),VLOOKUP($P45,INDIRECT($Q$3),V$5,0))</f>
        <v>89590.896765262602</v>
      </c>
      <c r="W45" s="394" cm="1">
        <f t="array" aca="1" ref="W45" ca="1">IF($Q45="Y",VLOOKUP($P45,INDIRECT($Q$3),W$5,0)*INDIRECT($P$2),VLOOKUP($P45,INDIRECT($Q$3),W$5,0))</f>
        <v>94269.569670673009</v>
      </c>
      <c r="X45" s="394" cm="1">
        <f t="array" aca="1" ref="X45" ca="1">IF($Q45="Y",VLOOKUP($P45,INDIRECT($Q$3),X$5,0)*INDIRECT($P$2),VLOOKUP($P45,INDIRECT($Q$3),X$5,0))</f>
        <v>99232.71124343673</v>
      </c>
      <c r="Y45" s="394" cm="1">
        <f t="array" aca="1" ref="Y45" ca="1">IF($Q45="Y",VLOOKUP($P45,INDIRECT($Q$3),Y$5,0)*INDIRECT($P$2),VLOOKUP($P45,INDIRECT($Q$3),Y$5,0))</f>
        <v>105236.67346969301</v>
      </c>
      <c r="Z45" s="394" cm="1">
        <f t="array" aca="1" ref="Z45" ca="1">IF($Q45="Y",VLOOKUP($P45,INDIRECT($Q$3),Z$5,0)*INDIRECT($P$2),VLOOKUP($P45,INDIRECT($Q$3),Z$5,0))</f>
        <v>111243.98238615348</v>
      </c>
      <c r="AA45" s="406" t="str">
        <f t="shared" si="5"/>
        <v>01441C</v>
      </c>
      <c r="AB45" s="406" t="str">
        <f t="shared" si="6"/>
        <v>Y</v>
      </c>
      <c r="AC45" s="412" t="str">
        <f t="shared" si="7"/>
        <v>Call Center Analyst</v>
      </c>
      <c r="AD45" s="406">
        <f t="shared" si="8"/>
        <v>39</v>
      </c>
      <c r="AE45" s="398" t="str">
        <f t="shared" si="9"/>
        <v>E</v>
      </c>
      <c r="AF45" s="403">
        <f t="shared" ca="1" si="11"/>
        <v>38.866999999999997</v>
      </c>
      <c r="AG45" s="403">
        <f t="shared" ca="1" si="11"/>
        <v>40.913999999999994</v>
      </c>
      <c r="AH45" s="403">
        <f t="shared" ca="1" si="11"/>
        <v>43.073</v>
      </c>
      <c r="AI45" s="403">
        <f t="shared" ca="1" si="11"/>
        <v>45.321999999999996</v>
      </c>
      <c r="AJ45" s="403">
        <f t="shared" ca="1" si="11"/>
        <v>47.708999999999996</v>
      </c>
      <c r="AK45" s="403">
        <f t="shared" ca="1" si="11"/>
        <v>50.594999999999999</v>
      </c>
      <c r="AL45" s="403">
        <f t="shared" ca="1" si="11"/>
        <v>53.482999999999997</v>
      </c>
      <c r="AM45" s="710">
        <f ca="1">AL45/'2026'!AL45</f>
        <v>1.0300048146364948</v>
      </c>
    </row>
    <row r="46" spans="1:39" ht="15" customHeight="1">
      <c r="A46" s="259" t="s">
        <v>16</v>
      </c>
      <c r="B46" s="259" t="s">
        <v>46</v>
      </c>
      <c r="C46" s="259">
        <v>99</v>
      </c>
      <c r="D46" s="260" t="s">
        <v>47</v>
      </c>
      <c r="E46" s="265">
        <v>415</v>
      </c>
      <c r="F46" s="262">
        <v>9</v>
      </c>
      <c r="G46" s="285">
        <f t="shared" ca="1" si="13"/>
        <v>80841.875486161007</v>
      </c>
      <c r="H46" s="285">
        <f t="shared" ca="1" si="13"/>
        <v>85099.250295221238</v>
      </c>
      <c r="I46" s="285">
        <f t="shared" ca="1" si="13"/>
        <v>89591.539329781794</v>
      </c>
      <c r="J46" s="285">
        <f t="shared" ca="1" si="12"/>
        <v>94268.860172349727</v>
      </c>
      <c r="K46" s="285">
        <f t="shared" ca="1" si="12"/>
        <v>99232.580722518789</v>
      </c>
      <c r="L46" s="285">
        <f t="shared" ca="1" si="12"/>
        <v>105237.57388397504</v>
      </c>
      <c r="M46" s="285">
        <f t="shared" ca="1" si="12"/>
        <v>111241.25429284183</v>
      </c>
      <c r="N46" s="285"/>
      <c r="P46" s="409" t="str">
        <f t="shared" si="2"/>
        <v>01520C</v>
      </c>
      <c r="Q46" s="397" t="s">
        <v>826</v>
      </c>
      <c r="R46" s="409" t="str">
        <f t="shared" si="3"/>
        <v>Career Pathways &amp; Industry Outreach Specialist</v>
      </c>
      <c r="S46" s="397">
        <f t="shared" si="4"/>
        <v>99</v>
      </c>
      <c r="T46" s="394" cm="1">
        <f t="array" aca="1" ref="T46" ca="1">IF($Q46="Y",VLOOKUP($P46,INDIRECT($Q$3),T$5,0)*INDIRECT($P$2),VLOOKUP($P46,INDIRECT($Q$3),T$5,0))</f>
        <v>80841.875486161007</v>
      </c>
      <c r="U46" s="394" cm="1">
        <f t="array" aca="1" ref="U46" ca="1">IF($Q46="Y",VLOOKUP($P46,INDIRECT($Q$3),U$5,0)*INDIRECT($P$2),VLOOKUP($P46,INDIRECT($Q$3),U$5,0))</f>
        <v>85099.250295221238</v>
      </c>
      <c r="V46" s="394" cm="1">
        <f t="array" aca="1" ref="V46" ca="1">IF($Q46="Y",VLOOKUP($P46,INDIRECT($Q$3),V$5,0)*INDIRECT($P$2),VLOOKUP($P46,INDIRECT($Q$3),V$5,0))</f>
        <v>89591.539329781794</v>
      </c>
      <c r="W46" s="394" cm="1">
        <f t="array" aca="1" ref="W46" ca="1">IF($Q46="Y",VLOOKUP($P46,INDIRECT($Q$3),W$5,0)*INDIRECT($P$2),VLOOKUP($P46,INDIRECT($Q$3),W$5,0))</f>
        <v>94268.860172349727</v>
      </c>
      <c r="X46" s="394" cm="1">
        <f t="array" aca="1" ref="X46" ca="1">IF($Q46="Y",VLOOKUP($P46,INDIRECT($Q$3),X$5,0)*INDIRECT($P$2),VLOOKUP($P46,INDIRECT($Q$3),X$5,0))</f>
        <v>99232.580722518789</v>
      </c>
      <c r="Y46" s="394" cm="1">
        <f t="array" aca="1" ref="Y46" ca="1">IF($Q46="Y",VLOOKUP($P46,INDIRECT($Q$3),Y$5,0)*INDIRECT($P$2),VLOOKUP($P46,INDIRECT($Q$3),Y$5,0))</f>
        <v>105237.57388397504</v>
      </c>
      <c r="Z46" s="394" cm="1">
        <f t="array" aca="1" ref="Z46" ca="1">IF($Q46="Y",VLOOKUP($P46,INDIRECT($Q$3),Z$5,0)*INDIRECT($P$2),VLOOKUP($P46,INDIRECT($Q$3),Z$5,0))</f>
        <v>111241.25429284183</v>
      </c>
      <c r="AA46" s="406" t="str">
        <f t="shared" si="5"/>
        <v>01520C</v>
      </c>
      <c r="AB46" s="406" t="str">
        <f t="shared" si="6"/>
        <v>Y</v>
      </c>
      <c r="AC46" s="412" t="str">
        <f t="shared" si="7"/>
        <v>Career Pathways &amp; Industry Outreach Specialist</v>
      </c>
      <c r="AD46" s="406">
        <f t="shared" si="8"/>
        <v>99</v>
      </c>
      <c r="AE46" s="398" t="str">
        <f t="shared" si="9"/>
        <v>E</v>
      </c>
      <c r="AF46" s="403">
        <f t="shared" ca="1" si="11"/>
        <v>38.866999999999997</v>
      </c>
      <c r="AG46" s="403">
        <f t="shared" ca="1" si="11"/>
        <v>40.913999999999994</v>
      </c>
      <c r="AH46" s="403">
        <f t="shared" ca="1" si="11"/>
        <v>43.073</v>
      </c>
      <c r="AI46" s="403">
        <f t="shared" ca="1" si="11"/>
        <v>45.321999999999996</v>
      </c>
      <c r="AJ46" s="403">
        <f t="shared" ca="1" si="11"/>
        <v>47.707999999999998</v>
      </c>
      <c r="AK46" s="403">
        <f t="shared" ca="1" si="11"/>
        <v>50.594999999999999</v>
      </c>
      <c r="AL46" s="403">
        <f t="shared" ca="1" si="11"/>
        <v>53.481999999999999</v>
      </c>
      <c r="AM46" s="710">
        <f ca="1">AL46/'2026'!AL46</f>
        <v>1.0300053924967261</v>
      </c>
    </row>
    <row r="47" spans="1:39" ht="15" customHeight="1">
      <c r="A47" s="259" t="s">
        <v>16</v>
      </c>
      <c r="B47" s="259" t="s">
        <v>48</v>
      </c>
      <c r="C47" s="259">
        <v>15</v>
      </c>
      <c r="D47" s="270" t="s">
        <v>49</v>
      </c>
      <c r="E47" s="271">
        <v>318</v>
      </c>
      <c r="F47" s="271">
        <v>7</v>
      </c>
      <c r="G47" s="285">
        <f t="shared" ca="1" si="13"/>
        <v>66682.88344973512</v>
      </c>
      <c r="H47" s="285">
        <f t="shared" ca="1" si="13"/>
        <v>73296.175602172778</v>
      </c>
      <c r="I47" s="285">
        <f t="shared" ca="1" si="13"/>
        <v>77161.033032630628</v>
      </c>
      <c r="J47" s="285">
        <f t="shared" ca="1" si="12"/>
        <v>81414.988525279681</v>
      </c>
      <c r="K47" s="285">
        <f t="shared" ca="1" si="12"/>
        <v>85662.069493861811</v>
      </c>
      <c r="L47" s="285">
        <f t="shared" ca="1" si="12"/>
        <v>90871.58383182151</v>
      </c>
      <c r="M47" s="285">
        <f t="shared" ca="1" si="12"/>
        <v>96079.723264967834</v>
      </c>
      <c r="N47" s="285"/>
      <c r="P47" s="409" t="str">
        <f t="shared" si="2"/>
        <v>01660C</v>
      </c>
      <c r="Q47" s="397" t="s">
        <v>826</v>
      </c>
      <c r="R47" s="409" t="str">
        <f t="shared" si="3"/>
        <v>Chemist Water Bacteriologist I</v>
      </c>
      <c r="S47" s="397">
        <f t="shared" si="4"/>
        <v>15</v>
      </c>
      <c r="T47" s="394" cm="1">
        <f t="array" aca="1" ref="T47" ca="1">IF($Q47="Y",VLOOKUP($P47,INDIRECT($Q$3),T$5,0)*INDIRECT($P$2),VLOOKUP($P47,INDIRECT($Q$3),T$5,0))</f>
        <v>66682.88344973512</v>
      </c>
      <c r="U47" s="394" cm="1">
        <f t="array" aca="1" ref="U47" ca="1">IF($Q47="Y",VLOOKUP($P47,INDIRECT($Q$3),U$5,0)*INDIRECT($P$2),VLOOKUP($P47,INDIRECT($Q$3),U$5,0))</f>
        <v>73296.175602172778</v>
      </c>
      <c r="V47" s="394" cm="1">
        <f t="array" aca="1" ref="V47" ca="1">IF($Q47="Y",VLOOKUP($P47,INDIRECT($Q$3),V$5,0)*INDIRECT($P$2),VLOOKUP($P47,INDIRECT($Q$3),V$5,0))</f>
        <v>77161.033032630628</v>
      </c>
      <c r="W47" s="394" cm="1">
        <f t="array" aca="1" ref="W47" ca="1">IF($Q47="Y",VLOOKUP($P47,INDIRECT($Q$3),W$5,0)*INDIRECT($P$2),VLOOKUP($P47,INDIRECT($Q$3),W$5,0))</f>
        <v>81414.988525279681</v>
      </c>
      <c r="X47" s="394" cm="1">
        <f t="array" aca="1" ref="X47" ca="1">IF($Q47="Y",VLOOKUP($P47,INDIRECT($Q$3),X$5,0)*INDIRECT($P$2),VLOOKUP($P47,INDIRECT($Q$3),X$5,0))</f>
        <v>85662.069493861811</v>
      </c>
      <c r="Y47" s="394" cm="1">
        <f t="array" aca="1" ref="Y47" ca="1">IF($Q47="Y",VLOOKUP($P47,INDIRECT($Q$3),Y$5,0)*INDIRECT($P$2),VLOOKUP($P47,INDIRECT($Q$3),Y$5,0))</f>
        <v>90871.58383182151</v>
      </c>
      <c r="Z47" s="394" cm="1">
        <f t="array" aca="1" ref="Z47" ca="1">IF($Q47="Y",VLOOKUP($P47,INDIRECT($Q$3),Z$5,0)*INDIRECT($P$2),VLOOKUP($P47,INDIRECT($Q$3),Z$5,0))</f>
        <v>96079.723264967834</v>
      </c>
      <c r="AA47" s="406" t="str">
        <f t="shared" si="5"/>
        <v>01660C</v>
      </c>
      <c r="AB47" s="406" t="str">
        <f t="shared" si="6"/>
        <v>Y</v>
      </c>
      <c r="AC47" s="412" t="str">
        <f t="shared" si="7"/>
        <v>Chemist Water Bacteriologist I</v>
      </c>
      <c r="AD47" s="406">
        <f t="shared" si="8"/>
        <v>15</v>
      </c>
      <c r="AE47" s="398" t="str">
        <f t="shared" si="9"/>
        <v>E</v>
      </c>
      <c r="AF47" s="403">
        <f t="shared" ca="1" si="11"/>
        <v>32.059999999999995</v>
      </c>
      <c r="AG47" s="403">
        <f t="shared" ca="1" si="11"/>
        <v>35.238999999999997</v>
      </c>
      <c r="AH47" s="403">
        <f t="shared" ca="1" si="11"/>
        <v>37.096999999999994</v>
      </c>
      <c r="AI47" s="403">
        <f t="shared" ca="1" si="11"/>
        <v>39.141999999999996</v>
      </c>
      <c r="AJ47" s="403">
        <f t="shared" ca="1" si="11"/>
        <v>41.183999999999997</v>
      </c>
      <c r="AK47" s="403">
        <f t="shared" ca="1" si="11"/>
        <v>43.689</v>
      </c>
      <c r="AL47" s="403">
        <f t="shared" ca="1" si="11"/>
        <v>46.192999999999998</v>
      </c>
      <c r="AM47" s="710">
        <f ca="1">AL47/'2026'!AL47</f>
        <v>1.0300131558409704</v>
      </c>
    </row>
    <row r="48" spans="1:39" ht="15" customHeight="1">
      <c r="A48" s="259" t="s">
        <v>16</v>
      </c>
      <c r="B48" s="259" t="s">
        <v>50</v>
      </c>
      <c r="C48" s="259">
        <v>48</v>
      </c>
      <c r="D48" s="260" t="s">
        <v>51</v>
      </c>
      <c r="E48" s="265">
        <v>410</v>
      </c>
      <c r="F48" s="262">
        <v>9</v>
      </c>
      <c r="G48" s="285">
        <f t="shared" ca="1" si="13"/>
        <v>84420.260399841165</v>
      </c>
      <c r="H48" s="285">
        <f t="shared" ca="1" si="13"/>
        <v>88908.171963614732</v>
      </c>
      <c r="I48" s="285">
        <f t="shared" ca="1" si="13"/>
        <v>93924.860579644912</v>
      </c>
      <c r="J48" s="285">
        <f t="shared" ca="1" si="12"/>
        <v>98650.387147913556</v>
      </c>
      <c r="K48" s="285">
        <f t="shared" ca="1" si="12"/>
        <v>103807.6367525183</v>
      </c>
      <c r="L48" s="285">
        <f t="shared" ca="1" si="12"/>
        <v>110116.22936292653</v>
      </c>
      <c r="M48" s="285">
        <f t="shared" ca="1" si="12"/>
        <v>116424.82197333477</v>
      </c>
      <c r="N48" s="285"/>
      <c r="P48" s="409" t="str">
        <f t="shared" si="2"/>
        <v>01670C</v>
      </c>
      <c r="Q48" s="397" t="s">
        <v>826</v>
      </c>
      <c r="R48" s="409" t="str">
        <f t="shared" si="3"/>
        <v>Chemist Water Bacteriologist II</v>
      </c>
      <c r="S48" s="397">
        <f t="shared" si="4"/>
        <v>48</v>
      </c>
      <c r="T48" s="394" cm="1">
        <f t="array" aca="1" ref="T48" ca="1">IF($Q48="Y",VLOOKUP($P48,INDIRECT($Q$3),T$5,0)*INDIRECT($P$2),VLOOKUP($P48,INDIRECT($Q$3),T$5,0))</f>
        <v>84420.260399841165</v>
      </c>
      <c r="U48" s="394" cm="1">
        <f t="array" aca="1" ref="U48" ca="1">IF($Q48="Y",VLOOKUP($P48,INDIRECT($Q$3),U$5,0)*INDIRECT($P$2),VLOOKUP($P48,INDIRECT($Q$3),U$5,0))</f>
        <v>88908.171963614732</v>
      </c>
      <c r="V48" s="394" cm="1">
        <f t="array" aca="1" ref="V48" ca="1">IF($Q48="Y",VLOOKUP($P48,INDIRECT($Q$3),V$5,0)*INDIRECT($P$2),VLOOKUP($P48,INDIRECT($Q$3),V$5,0))</f>
        <v>93924.860579644912</v>
      </c>
      <c r="W48" s="394" cm="1">
        <f t="array" aca="1" ref="W48" ca="1">IF($Q48="Y",VLOOKUP($P48,INDIRECT($Q$3),W$5,0)*INDIRECT($P$2),VLOOKUP($P48,INDIRECT($Q$3),W$5,0))</f>
        <v>98650.387147913556</v>
      </c>
      <c r="X48" s="394" cm="1">
        <f t="array" aca="1" ref="X48" ca="1">IF($Q48="Y",VLOOKUP($P48,INDIRECT($Q$3),X$5,0)*INDIRECT($P$2),VLOOKUP($P48,INDIRECT($Q$3),X$5,0))</f>
        <v>103807.6367525183</v>
      </c>
      <c r="Y48" s="394" cm="1">
        <f t="array" aca="1" ref="Y48" ca="1">IF($Q48="Y",VLOOKUP($P48,INDIRECT($Q$3),Y$5,0)*INDIRECT($P$2),VLOOKUP($P48,INDIRECT($Q$3),Y$5,0))</f>
        <v>110116.22936292653</v>
      </c>
      <c r="Z48" s="394" cm="1">
        <f t="array" aca="1" ref="Z48" ca="1">IF($Q48="Y",VLOOKUP($P48,INDIRECT($Q$3),Z$5,0)*INDIRECT($P$2),VLOOKUP($P48,INDIRECT($Q$3),Z$5,0))</f>
        <v>116424.82197333477</v>
      </c>
      <c r="AA48" s="406" t="str">
        <f t="shared" si="5"/>
        <v>01670C</v>
      </c>
      <c r="AB48" s="406" t="str">
        <f t="shared" si="6"/>
        <v>Y</v>
      </c>
      <c r="AC48" s="412" t="str">
        <f t="shared" si="7"/>
        <v>Chemist Water Bacteriologist II</v>
      </c>
      <c r="AD48" s="406">
        <f t="shared" si="8"/>
        <v>48</v>
      </c>
      <c r="AE48" s="398" t="str">
        <f t="shared" si="9"/>
        <v>E</v>
      </c>
      <c r="AF48" s="403">
        <f t="shared" ca="1" si="11"/>
        <v>40.586999999999996</v>
      </c>
      <c r="AG48" s="403">
        <f t="shared" ca="1" si="11"/>
        <v>42.744999999999997</v>
      </c>
      <c r="AH48" s="403">
        <f t="shared" ca="1" si="11"/>
        <v>45.156999999999996</v>
      </c>
      <c r="AI48" s="403">
        <f t="shared" ca="1" si="11"/>
        <v>47.428999999999995</v>
      </c>
      <c r="AJ48" s="403">
        <f t="shared" ca="1" si="11"/>
        <v>49.907999999999994</v>
      </c>
      <c r="AK48" s="403">
        <f t="shared" ca="1" si="11"/>
        <v>52.940999999999995</v>
      </c>
      <c r="AL48" s="403">
        <f t="shared" ca="1" si="11"/>
        <v>55.973999999999997</v>
      </c>
      <c r="AM48" s="710">
        <f ca="1">AL48/'2026'!AL48</f>
        <v>1.0299941115854556</v>
      </c>
    </row>
    <row r="49" spans="1:39" ht="15" customHeight="1">
      <c r="A49" s="272" t="s">
        <v>16</v>
      </c>
      <c r="B49" s="272" t="s">
        <v>53</v>
      </c>
      <c r="C49" s="272">
        <v>99</v>
      </c>
      <c r="D49" s="260" t="s">
        <v>54</v>
      </c>
      <c r="E49" s="265">
        <v>415</v>
      </c>
      <c r="F49" s="262">
        <v>9</v>
      </c>
      <c r="G49" s="285">
        <f t="shared" ca="1" si="13"/>
        <v>80841.869192083977</v>
      </c>
      <c r="H49" s="285">
        <f t="shared" ca="1" si="13"/>
        <v>85099.646559927991</v>
      </c>
      <c r="I49" s="285">
        <f t="shared" ca="1" si="13"/>
        <v>89591.508515008478</v>
      </c>
      <c r="J49" s="285">
        <f t="shared" ca="1" si="12"/>
        <v>94268.541859992474</v>
      </c>
      <c r="K49" s="285">
        <f t="shared" ca="1" si="12"/>
        <v>99232.066789355464</v>
      </c>
      <c r="L49" s="285">
        <f t="shared" ca="1" si="12"/>
        <v>105237.90866188597</v>
      </c>
      <c r="M49" s="285">
        <f t="shared" ca="1" si="12"/>
        <v>111241.42133454347</v>
      </c>
      <c r="N49" s="285"/>
      <c r="P49" s="409" t="str">
        <f t="shared" si="2"/>
        <v>01880C</v>
      </c>
      <c r="Q49" s="397" t="s">
        <v>826</v>
      </c>
      <c r="R49" s="409" t="str">
        <f t="shared" si="3"/>
        <v xml:space="preserve">City Planner </v>
      </c>
      <c r="S49" s="397">
        <f t="shared" si="4"/>
        <v>99</v>
      </c>
      <c r="T49" s="394" cm="1">
        <f t="array" aca="1" ref="T49" ca="1">IF($Q49="Y",VLOOKUP($P49,INDIRECT($Q$3),T$5,0)*INDIRECT($P$2),VLOOKUP($P49,INDIRECT($Q$3),T$5,0))</f>
        <v>80841.869192083977</v>
      </c>
      <c r="U49" s="394" cm="1">
        <f t="array" aca="1" ref="U49" ca="1">IF($Q49="Y",VLOOKUP($P49,INDIRECT($Q$3),U$5,0)*INDIRECT($P$2),VLOOKUP($P49,INDIRECT($Q$3),U$5,0))</f>
        <v>85099.646559927991</v>
      </c>
      <c r="V49" s="394" cm="1">
        <f t="array" aca="1" ref="V49" ca="1">IF($Q49="Y",VLOOKUP($P49,INDIRECT($Q$3),V$5,0)*INDIRECT($P$2),VLOOKUP($P49,INDIRECT($Q$3),V$5,0))</f>
        <v>89591.508515008478</v>
      </c>
      <c r="W49" s="394" cm="1">
        <f t="array" aca="1" ref="W49" ca="1">IF($Q49="Y",VLOOKUP($P49,INDIRECT($Q$3),W$5,0)*INDIRECT($P$2),VLOOKUP($P49,INDIRECT($Q$3),W$5,0))</f>
        <v>94268.541859992474</v>
      </c>
      <c r="X49" s="394" cm="1">
        <f t="array" aca="1" ref="X49" ca="1">IF($Q49="Y",VLOOKUP($P49,INDIRECT($Q$3),X$5,0)*INDIRECT($P$2),VLOOKUP($P49,INDIRECT($Q$3),X$5,0))</f>
        <v>99232.066789355464</v>
      </c>
      <c r="Y49" s="394" cm="1">
        <f t="array" aca="1" ref="Y49" ca="1">IF($Q49="Y",VLOOKUP($P49,INDIRECT($Q$3),Y$5,0)*INDIRECT($P$2),VLOOKUP($P49,INDIRECT($Q$3),Y$5,0))</f>
        <v>105237.90866188597</v>
      </c>
      <c r="Z49" s="394" cm="1">
        <f t="array" aca="1" ref="Z49" ca="1">IF($Q49="Y",VLOOKUP($P49,INDIRECT($Q$3),Z$5,0)*INDIRECT($P$2),VLOOKUP($P49,INDIRECT($Q$3),Z$5,0))</f>
        <v>111241.42133454347</v>
      </c>
      <c r="AA49" s="406" t="str">
        <f t="shared" si="5"/>
        <v>01880C</v>
      </c>
      <c r="AB49" s="406" t="str">
        <f t="shared" si="6"/>
        <v>Y</v>
      </c>
      <c r="AC49" s="412" t="str">
        <f t="shared" si="7"/>
        <v xml:space="preserve">City Planner </v>
      </c>
      <c r="AD49" s="406">
        <f t="shared" si="8"/>
        <v>99</v>
      </c>
      <c r="AE49" s="398" t="str">
        <f t="shared" si="9"/>
        <v>E</v>
      </c>
      <c r="AF49" s="403">
        <f t="shared" ca="1" si="11"/>
        <v>38.866999999999997</v>
      </c>
      <c r="AG49" s="403">
        <f t="shared" ca="1" si="11"/>
        <v>40.913999999999994</v>
      </c>
      <c r="AH49" s="403">
        <f t="shared" ca="1" si="11"/>
        <v>43.073</v>
      </c>
      <c r="AI49" s="403">
        <f t="shared" ca="1" si="11"/>
        <v>45.321999999999996</v>
      </c>
      <c r="AJ49" s="403">
        <f t="shared" ca="1" si="11"/>
        <v>47.707999999999998</v>
      </c>
      <c r="AK49" s="403">
        <f t="shared" ca="1" si="11"/>
        <v>50.595999999999997</v>
      </c>
      <c r="AL49" s="403">
        <f t="shared" ca="1" si="11"/>
        <v>53.481999999999999</v>
      </c>
      <c r="AM49" s="710">
        <f ca="1">AL49/'2026'!AL49</f>
        <v>1.0300053924967261</v>
      </c>
    </row>
    <row r="50" spans="1:39" ht="15" customHeight="1">
      <c r="A50" s="377" t="s">
        <v>91</v>
      </c>
      <c r="B50" s="377" t="s">
        <v>295</v>
      </c>
      <c r="C50" s="377" t="s">
        <v>296</v>
      </c>
      <c r="D50" s="379" t="s">
        <v>297</v>
      </c>
      <c r="E50" s="277">
        <v>330</v>
      </c>
      <c r="F50" s="278">
        <v>7</v>
      </c>
      <c r="G50" s="380">
        <f t="shared" ca="1" si="13"/>
        <v>30.516404181209364</v>
      </c>
      <c r="H50" s="380">
        <f t="shared" ca="1" si="13"/>
        <v>33.780654248202076</v>
      </c>
      <c r="I50" s="380">
        <f t="shared" ca="1" si="13"/>
        <v>35.759706628544464</v>
      </c>
      <c r="J50" s="380">
        <f t="shared" ca="1" si="12"/>
        <v>37.536026813827391</v>
      </c>
      <c r="K50" s="380">
        <f t="shared" ca="1" si="12"/>
        <v>39.518297165519932</v>
      </c>
      <c r="L50" s="380">
        <f t="shared" ca="1" si="12"/>
        <v>41.332601158330043</v>
      </c>
      <c r="M50" s="380">
        <f t="shared" ca="1" si="12"/>
        <v>43.146905151140189</v>
      </c>
      <c r="N50" s="380" t="s">
        <v>633</v>
      </c>
      <c r="O50" s="442"/>
      <c r="P50" s="451" t="str">
        <f t="shared" si="2"/>
        <v>02232C</v>
      </c>
      <c r="Q50" s="452" t="s">
        <v>826</v>
      </c>
      <c r="R50" s="451" t="str">
        <f t="shared" si="3"/>
        <v>Code Compliance Officer I - (Construction Inspection Services)</v>
      </c>
      <c r="S50" s="452" t="str">
        <f t="shared" si="4"/>
        <v>27</v>
      </c>
      <c r="T50" s="394" cm="1">
        <f t="array" aca="1" ref="T50" ca="1">IF($Q50="Y",VLOOKUP($P50,INDIRECT($Q$3),T$5,0)*INDIRECT($P$2),VLOOKUP($P50,INDIRECT($Q$3),T$5,0))</f>
        <v>30.516404181209364</v>
      </c>
      <c r="U50" s="394" cm="1">
        <f t="array" aca="1" ref="U50" ca="1">IF($Q50="Y",VLOOKUP($P50,INDIRECT($Q$3),U$5,0)*INDIRECT($P$2),VLOOKUP($P50,INDIRECT($Q$3),U$5,0))</f>
        <v>33.780654248202076</v>
      </c>
      <c r="V50" s="394" cm="1">
        <f t="array" aca="1" ref="V50" ca="1">IF($Q50="Y",VLOOKUP($P50,INDIRECT($Q$3),V$5,0)*INDIRECT($P$2),VLOOKUP($P50,INDIRECT($Q$3),V$5,0))</f>
        <v>35.759706628544464</v>
      </c>
      <c r="W50" s="394" cm="1">
        <f t="array" aca="1" ref="W50" ca="1">IF($Q50="Y",VLOOKUP($P50,INDIRECT($Q$3),W$5,0)*INDIRECT($P$2),VLOOKUP($P50,INDIRECT($Q$3),W$5,0))</f>
        <v>37.536026813827391</v>
      </c>
      <c r="X50" s="394" cm="1">
        <f t="array" aca="1" ref="X50" ca="1">IF($Q50="Y",VLOOKUP($P50,INDIRECT($Q$3),X$5,0)*INDIRECT($P$2),VLOOKUP($P50,INDIRECT($Q$3),X$5,0))</f>
        <v>39.518297165519932</v>
      </c>
      <c r="Y50" s="394" cm="1">
        <f t="array" aca="1" ref="Y50" ca="1">IF($Q50="Y",VLOOKUP($P50,INDIRECT($Q$3),Y$5,0)*INDIRECT($P$2),VLOOKUP($P50,INDIRECT($Q$3),Y$5,0))</f>
        <v>41.332601158330043</v>
      </c>
      <c r="Z50" s="394" cm="1">
        <f t="array" aca="1" ref="Z50" ca="1">IF($Q50="Y",VLOOKUP($P50,INDIRECT($Q$3),Z$5,0)*INDIRECT($P$2),VLOOKUP($P50,INDIRECT($Q$3),Z$5,0))</f>
        <v>43.146905151140189</v>
      </c>
      <c r="AA50" s="452" t="str">
        <f t="shared" si="5"/>
        <v>02232C</v>
      </c>
      <c r="AB50" s="452" t="str">
        <f t="shared" si="6"/>
        <v>Y</v>
      </c>
      <c r="AC50" s="454" t="str">
        <f t="shared" si="7"/>
        <v>Code Compliance Officer I - (Construction Inspection Services)</v>
      </c>
      <c r="AD50" s="452" t="str">
        <f t="shared" si="8"/>
        <v>27</v>
      </c>
      <c r="AE50" s="455" t="str">
        <f t="shared" si="9"/>
        <v>N</v>
      </c>
      <c r="AF50" s="453">
        <f t="shared" ca="1" si="11"/>
        <v>30.515999999999998</v>
      </c>
      <c r="AG50" s="453">
        <f t="shared" ca="1" si="11"/>
        <v>33.780999999999999</v>
      </c>
      <c r="AH50" s="453">
        <f t="shared" ca="1" si="11"/>
        <v>35.76</v>
      </c>
      <c r="AI50" s="453">
        <f t="shared" ca="1" si="11"/>
        <v>37.536000000000001</v>
      </c>
      <c r="AJ50" s="453">
        <f t="shared" ca="1" si="11"/>
        <v>39.518000000000001</v>
      </c>
      <c r="AK50" s="453">
        <f t="shared" ca="1" si="11"/>
        <v>41.332999999999998</v>
      </c>
      <c r="AL50" s="453">
        <f t="shared" ca="1" si="11"/>
        <v>43.146999999999998</v>
      </c>
      <c r="AM50" s="710">
        <f ca="1">AL50/'2026'!AL50</f>
        <v>1.0300071616137503</v>
      </c>
    </row>
    <row r="51" spans="1:39" ht="15" customHeight="1">
      <c r="A51" s="272" t="s">
        <v>91</v>
      </c>
      <c r="B51" s="272" t="s">
        <v>472</v>
      </c>
      <c r="C51" s="272">
        <v>16</v>
      </c>
      <c r="D51" s="273" t="s">
        <v>469</v>
      </c>
      <c r="E51" s="265">
        <v>358</v>
      </c>
      <c r="F51" s="262">
        <v>7</v>
      </c>
      <c r="G51" s="285">
        <f t="shared" ca="1" si="13"/>
        <v>32.569978674344867</v>
      </c>
      <c r="H51" s="285">
        <f t="shared" ca="1" si="13"/>
        <v>34.455103949069404</v>
      </c>
      <c r="I51" s="285">
        <f t="shared" ca="1" si="13"/>
        <v>36.233014965895251</v>
      </c>
      <c r="J51" s="285">
        <f t="shared" ca="1" si="12"/>
        <v>38.257398854030839</v>
      </c>
      <c r="K51" s="285">
        <f t="shared" ca="1" si="12"/>
        <v>40.325366359654126</v>
      </c>
      <c r="L51" s="285">
        <f t="shared" ca="1" si="12"/>
        <v>42.781077772581789</v>
      </c>
      <c r="M51" s="285">
        <f t="shared" ca="1" si="12"/>
        <v>45.236789185509437</v>
      </c>
      <c r="N51" s="285"/>
      <c r="O51" s="23"/>
      <c r="P51" s="409" t="str">
        <f t="shared" si="2"/>
        <v>02663C</v>
      </c>
      <c r="Q51" s="397" t="s">
        <v>826</v>
      </c>
      <c r="R51" s="409" t="str">
        <f t="shared" si="3"/>
        <v>Communication and Video Coordinator</v>
      </c>
      <c r="S51" s="397">
        <f t="shared" si="4"/>
        <v>16</v>
      </c>
      <c r="T51" s="394" cm="1">
        <f t="array" aca="1" ref="T51" ca="1">IF($Q51="Y",VLOOKUP($P51,INDIRECT($Q$3),T$5,0)*INDIRECT($P$2),VLOOKUP($P51,INDIRECT($Q$3),T$5,0))</f>
        <v>32.569978674344867</v>
      </c>
      <c r="U51" s="394" cm="1">
        <f t="array" aca="1" ref="U51" ca="1">IF($Q51="Y",VLOOKUP($P51,INDIRECT($Q$3),U$5,0)*INDIRECT($P$2),VLOOKUP($P51,INDIRECT($Q$3),U$5,0))</f>
        <v>34.455103949069404</v>
      </c>
      <c r="V51" s="394" cm="1">
        <f t="array" aca="1" ref="V51" ca="1">IF($Q51="Y",VLOOKUP($P51,INDIRECT($Q$3),V$5,0)*INDIRECT($P$2),VLOOKUP($P51,INDIRECT($Q$3),V$5,0))</f>
        <v>36.233014965895251</v>
      </c>
      <c r="W51" s="394" cm="1">
        <f t="array" aca="1" ref="W51" ca="1">IF($Q51="Y",VLOOKUP($P51,INDIRECT($Q$3),W$5,0)*INDIRECT($P$2),VLOOKUP($P51,INDIRECT($Q$3),W$5,0))</f>
        <v>38.257398854030839</v>
      </c>
      <c r="X51" s="394" cm="1">
        <f t="array" aca="1" ref="X51" ca="1">IF($Q51="Y",VLOOKUP($P51,INDIRECT($Q$3),X$5,0)*INDIRECT($P$2),VLOOKUP($P51,INDIRECT($Q$3),X$5,0))</f>
        <v>40.325366359654126</v>
      </c>
      <c r="Y51" s="394" cm="1">
        <f t="array" aca="1" ref="Y51" ca="1">IF($Q51="Y",VLOOKUP($P51,INDIRECT($Q$3),Y$5,0)*INDIRECT($P$2),VLOOKUP($P51,INDIRECT($Q$3),Y$5,0))</f>
        <v>42.781077772581789</v>
      </c>
      <c r="Z51" s="394" cm="1">
        <f t="array" aca="1" ref="Z51" ca="1">IF($Q51="Y",VLOOKUP($P51,INDIRECT($Q$3),Z$5,0)*INDIRECT($P$2),VLOOKUP($P51,INDIRECT($Q$3),Z$5,0))</f>
        <v>45.236789185509437</v>
      </c>
      <c r="AA51" s="406" t="str">
        <f t="shared" si="5"/>
        <v>02663C</v>
      </c>
      <c r="AB51" s="406" t="str">
        <f t="shared" si="6"/>
        <v>Y</v>
      </c>
      <c r="AC51" s="412" t="str">
        <f t="shared" si="7"/>
        <v>Communication and Video Coordinator</v>
      </c>
      <c r="AD51" s="406">
        <f t="shared" si="8"/>
        <v>16</v>
      </c>
      <c r="AE51" s="398" t="str">
        <f t="shared" si="9"/>
        <v>N</v>
      </c>
      <c r="AF51" s="403">
        <f t="shared" ca="1" si="11"/>
        <v>32.57</v>
      </c>
      <c r="AG51" s="403">
        <f t="shared" ca="1" si="11"/>
        <v>34.454999999999998</v>
      </c>
      <c r="AH51" s="403">
        <f t="shared" ca="1" si="11"/>
        <v>36.232999999999997</v>
      </c>
      <c r="AI51" s="403">
        <f t="shared" ca="1" si="11"/>
        <v>38.256999999999998</v>
      </c>
      <c r="AJ51" s="403">
        <f t="shared" ca="1" si="11"/>
        <v>40.325000000000003</v>
      </c>
      <c r="AK51" s="403">
        <f t="shared" ca="1" si="11"/>
        <v>42.780999999999999</v>
      </c>
      <c r="AL51" s="403">
        <f t="shared" ca="1" si="11"/>
        <v>45.237000000000002</v>
      </c>
      <c r="AM51" s="710">
        <f ca="1">AL51/'2026'!AL51</f>
        <v>1.0300097907511556</v>
      </c>
    </row>
    <row r="52" spans="1:39" ht="15" customHeight="1">
      <c r="A52" s="259" t="s">
        <v>16</v>
      </c>
      <c r="B52" s="259" t="s">
        <v>55</v>
      </c>
      <c r="C52" s="259">
        <v>45</v>
      </c>
      <c r="D52" s="260" t="s">
        <v>56</v>
      </c>
      <c r="E52" s="265">
        <v>435</v>
      </c>
      <c r="F52" s="262">
        <v>9</v>
      </c>
      <c r="G52" s="285">
        <f t="shared" ca="1" si="13"/>
        <v>82224.831625914696</v>
      </c>
      <c r="H52" s="285">
        <f t="shared" ca="1" si="13"/>
        <v>86572.182201113654</v>
      </c>
      <c r="I52" s="285">
        <f t="shared" ca="1" si="13"/>
        <v>91488.470111019167</v>
      </c>
      <c r="J52" s="285">
        <f t="shared" ca="1" si="12"/>
        <v>96354.557667862377</v>
      </c>
      <c r="K52" s="285">
        <f t="shared" ca="1" si="12"/>
        <v>101515.15396267129</v>
      </c>
      <c r="L52" s="285">
        <f t="shared" ca="1" si="12"/>
        <v>107546.57754408508</v>
      </c>
      <c r="M52" s="285">
        <f t="shared" ca="1" si="12"/>
        <v>113578.00112549883</v>
      </c>
      <c r="N52" s="285"/>
      <c r="P52" s="409" t="str">
        <f t="shared" si="2"/>
        <v>02265C</v>
      </c>
      <c r="Q52" s="397" t="s">
        <v>826</v>
      </c>
      <c r="R52" s="409" t="str">
        <f t="shared" si="3"/>
        <v>Communication Manager - CPED</v>
      </c>
      <c r="S52" s="397">
        <f t="shared" si="4"/>
        <v>45</v>
      </c>
      <c r="T52" s="394" cm="1">
        <f t="array" aca="1" ref="T52" ca="1">IF($Q52="Y",VLOOKUP($P52,INDIRECT($Q$3),T$5,0)*INDIRECT($P$2),VLOOKUP($P52,INDIRECT($Q$3),T$5,0))</f>
        <v>82224.831625914696</v>
      </c>
      <c r="U52" s="394" cm="1">
        <f t="array" aca="1" ref="U52" ca="1">IF($Q52="Y",VLOOKUP($P52,INDIRECT($Q$3),U$5,0)*INDIRECT($P$2),VLOOKUP($P52,INDIRECT($Q$3),U$5,0))</f>
        <v>86572.182201113654</v>
      </c>
      <c r="V52" s="394" cm="1">
        <f t="array" aca="1" ref="V52" ca="1">IF($Q52="Y",VLOOKUP($P52,INDIRECT($Q$3),V$5,0)*INDIRECT($P$2),VLOOKUP($P52,INDIRECT($Q$3),V$5,0))</f>
        <v>91488.470111019167</v>
      </c>
      <c r="W52" s="394" cm="1">
        <f t="array" aca="1" ref="W52" ca="1">IF($Q52="Y",VLOOKUP($P52,INDIRECT($Q$3),W$5,0)*INDIRECT($P$2),VLOOKUP($P52,INDIRECT($Q$3),W$5,0))</f>
        <v>96354.557667862377</v>
      </c>
      <c r="X52" s="394" cm="1">
        <f t="array" aca="1" ref="X52" ca="1">IF($Q52="Y",VLOOKUP($P52,INDIRECT($Q$3),X$5,0)*INDIRECT($P$2),VLOOKUP($P52,INDIRECT($Q$3),X$5,0))</f>
        <v>101515.15396267129</v>
      </c>
      <c r="Y52" s="394" cm="1">
        <f t="array" aca="1" ref="Y52" ca="1">IF($Q52="Y",VLOOKUP($P52,INDIRECT($Q$3),Y$5,0)*INDIRECT($P$2),VLOOKUP($P52,INDIRECT($Q$3),Y$5,0))</f>
        <v>107546.57754408508</v>
      </c>
      <c r="Z52" s="394" cm="1">
        <f t="array" aca="1" ref="Z52" ca="1">IF($Q52="Y",VLOOKUP($P52,INDIRECT($Q$3),Z$5,0)*INDIRECT($P$2),VLOOKUP($P52,INDIRECT($Q$3),Z$5,0))</f>
        <v>113578.00112549883</v>
      </c>
      <c r="AA52" s="406" t="str">
        <f t="shared" si="5"/>
        <v>02265C</v>
      </c>
      <c r="AB52" s="406" t="str">
        <f t="shared" si="6"/>
        <v>Y</v>
      </c>
      <c r="AC52" s="412" t="str">
        <f t="shared" si="7"/>
        <v>Communication Manager - CPED</v>
      </c>
      <c r="AD52" s="406">
        <f t="shared" si="8"/>
        <v>45</v>
      </c>
      <c r="AE52" s="398" t="str">
        <f t="shared" si="9"/>
        <v>E</v>
      </c>
      <c r="AF52" s="403">
        <f t="shared" ca="1" si="11"/>
        <v>39.531999999999996</v>
      </c>
      <c r="AG52" s="403">
        <f t="shared" ca="1" si="11"/>
        <v>41.622</v>
      </c>
      <c r="AH52" s="403">
        <f t="shared" ca="1" si="11"/>
        <v>43.984999999999999</v>
      </c>
      <c r="AI52" s="403">
        <f t="shared" ca="1" si="11"/>
        <v>46.324999999999996</v>
      </c>
      <c r="AJ52" s="403">
        <f t="shared" ca="1" si="11"/>
        <v>48.805999999999997</v>
      </c>
      <c r="AK52" s="403">
        <f t="shared" ca="1" si="11"/>
        <v>51.705999999999996</v>
      </c>
      <c r="AL52" s="403">
        <f t="shared" ca="1" si="11"/>
        <v>54.604999999999997</v>
      </c>
      <c r="AM52" s="710">
        <f ca="1">AL52/'2026'!AL52</f>
        <v>1.0299915118362726</v>
      </c>
    </row>
    <row r="53" spans="1:39" ht="15" customHeight="1">
      <c r="A53" s="272" t="s">
        <v>91</v>
      </c>
      <c r="B53" s="272" t="s">
        <v>764</v>
      </c>
      <c r="C53" s="272" t="s">
        <v>274</v>
      </c>
      <c r="D53" s="273" t="s">
        <v>299</v>
      </c>
      <c r="E53" s="265">
        <v>323</v>
      </c>
      <c r="F53" s="262">
        <v>7</v>
      </c>
      <c r="G53" s="285">
        <f t="shared" ca="1" si="13"/>
        <v>30.516404181209364</v>
      </c>
      <c r="H53" s="285">
        <f t="shared" ca="1" si="13"/>
        <v>32.450023094914933</v>
      </c>
      <c r="I53" s="285">
        <f t="shared" ca="1" si="13"/>
        <v>34.160374867519806</v>
      </c>
      <c r="J53" s="285">
        <f t="shared" ca="1" si="12"/>
        <v>36.050933035733053</v>
      </c>
      <c r="K53" s="285">
        <f t="shared" ca="1" si="12"/>
        <v>37.986542802848433</v>
      </c>
      <c r="L53" s="285">
        <f t="shared" ca="1" si="12"/>
        <v>40.292302298891897</v>
      </c>
      <c r="M53" s="285">
        <f t="shared" ca="1" si="12"/>
        <v>42.598061794935376</v>
      </c>
      <c r="N53" s="285"/>
      <c r="O53" s="23"/>
      <c r="P53" s="409" t="str">
        <f t="shared" si="2"/>
        <v>59422C</v>
      </c>
      <c r="Q53" s="397" t="s">
        <v>826</v>
      </c>
      <c r="R53" s="409" t="str">
        <f t="shared" si="3"/>
        <v>Communications Specialist</v>
      </c>
      <c r="S53" s="397" t="str">
        <f t="shared" si="4"/>
        <v>07</v>
      </c>
      <c r="T53" s="394" cm="1">
        <f t="array" aca="1" ref="T53" ca="1">IF($Q53="Y",VLOOKUP($P53,INDIRECT($Q$3),T$5,0)*INDIRECT($P$2),VLOOKUP($P53,INDIRECT($Q$3),T$5,0))</f>
        <v>30.516404181209364</v>
      </c>
      <c r="U53" s="394" cm="1">
        <f t="array" aca="1" ref="U53" ca="1">IF($Q53="Y",VLOOKUP($P53,INDIRECT($Q$3),U$5,0)*INDIRECT($P$2),VLOOKUP($P53,INDIRECT($Q$3),U$5,0))</f>
        <v>32.450023094914933</v>
      </c>
      <c r="V53" s="394" cm="1">
        <f t="array" aca="1" ref="V53" ca="1">IF($Q53="Y",VLOOKUP($P53,INDIRECT($Q$3),V$5,0)*INDIRECT($P$2),VLOOKUP($P53,INDIRECT($Q$3),V$5,0))</f>
        <v>34.160374867519806</v>
      </c>
      <c r="W53" s="394" cm="1">
        <f t="array" aca="1" ref="W53" ca="1">IF($Q53="Y",VLOOKUP($P53,INDIRECT($Q$3),W$5,0)*INDIRECT($P$2),VLOOKUP($P53,INDIRECT($Q$3),W$5,0))</f>
        <v>36.050933035733053</v>
      </c>
      <c r="X53" s="394" cm="1">
        <f t="array" aca="1" ref="X53" ca="1">IF($Q53="Y",VLOOKUP($P53,INDIRECT($Q$3),X$5,0)*INDIRECT($P$2),VLOOKUP($P53,INDIRECT($Q$3),X$5,0))</f>
        <v>37.986542802848433</v>
      </c>
      <c r="Y53" s="394" cm="1">
        <f t="array" aca="1" ref="Y53" ca="1">IF($Q53="Y",VLOOKUP($P53,INDIRECT($Q$3),Y$5,0)*INDIRECT($P$2),VLOOKUP($P53,INDIRECT($Q$3),Y$5,0))</f>
        <v>40.292302298891897</v>
      </c>
      <c r="Z53" s="394" cm="1">
        <f t="array" aca="1" ref="Z53" ca="1">IF($Q53="Y",VLOOKUP($P53,INDIRECT($Q$3),Z$5,0)*INDIRECT($P$2),VLOOKUP($P53,INDIRECT($Q$3),Z$5,0))</f>
        <v>42.598061794935376</v>
      </c>
      <c r="AA53" s="406" t="str">
        <f t="shared" si="5"/>
        <v>59422C</v>
      </c>
      <c r="AB53" s="406" t="str">
        <f t="shared" si="6"/>
        <v>Y</v>
      </c>
      <c r="AC53" s="412" t="str">
        <f t="shared" si="7"/>
        <v>Communications Specialist</v>
      </c>
      <c r="AD53" s="406" t="str">
        <f t="shared" si="8"/>
        <v>07</v>
      </c>
      <c r="AE53" s="398" t="str">
        <f t="shared" si="9"/>
        <v>N</v>
      </c>
      <c r="AF53" s="403">
        <f t="shared" ca="1" si="11"/>
        <v>30.515999999999998</v>
      </c>
      <c r="AG53" s="403">
        <f t="shared" ca="1" si="11"/>
        <v>32.450000000000003</v>
      </c>
      <c r="AH53" s="403">
        <f t="shared" ca="1" si="11"/>
        <v>34.159999999999997</v>
      </c>
      <c r="AI53" s="403">
        <f t="shared" ca="1" si="11"/>
        <v>36.051000000000002</v>
      </c>
      <c r="AJ53" s="403">
        <f t="shared" ca="1" si="11"/>
        <v>37.987000000000002</v>
      </c>
      <c r="AK53" s="403">
        <f t="shared" ca="1" si="11"/>
        <v>40.292000000000002</v>
      </c>
      <c r="AL53" s="403">
        <f t="shared" ca="1" si="11"/>
        <v>42.597999999999999</v>
      </c>
      <c r="AM53" s="710">
        <f ca="1">AL53/'2026'!AL53</f>
        <v>1.0300070121140315</v>
      </c>
    </row>
    <row r="54" spans="1:39" ht="15" customHeight="1">
      <c r="A54" s="377" t="s">
        <v>91</v>
      </c>
      <c r="B54" s="377" t="s">
        <v>758</v>
      </c>
      <c r="C54" s="377" t="s">
        <v>260</v>
      </c>
      <c r="D54" s="379" t="s">
        <v>742</v>
      </c>
      <c r="E54" s="277">
        <v>343</v>
      </c>
      <c r="F54" s="278">
        <v>7</v>
      </c>
      <c r="G54" s="380">
        <f t="shared" ca="1" si="13"/>
        <v>30.875420700988286</v>
      </c>
      <c r="H54" s="380">
        <f t="shared" ca="1" si="13"/>
        <v>32.697806888876514</v>
      </c>
      <c r="I54" s="380">
        <f t="shared" ca="1" si="13"/>
        <v>34.385632862030299</v>
      </c>
      <c r="J54" s="380">
        <f t="shared" ca="1" si="12"/>
        <v>36.298716829694619</v>
      </c>
      <c r="K54" s="380">
        <f t="shared" ca="1" si="12"/>
        <v>38.213409783034017</v>
      </c>
      <c r="L54" s="380">
        <f t="shared" ca="1" si="12"/>
        <v>40.561268550164392</v>
      </c>
      <c r="M54" s="380">
        <f t="shared" ca="1" si="12"/>
        <v>42.909127317294782</v>
      </c>
      <c r="N54" s="380" t="s">
        <v>633</v>
      </c>
      <c r="O54" s="442"/>
      <c r="P54" s="451" t="str">
        <f t="shared" si="2"/>
        <v>53013C</v>
      </c>
      <c r="Q54" s="452" t="s">
        <v>826</v>
      </c>
      <c r="R54" s="451" t="str">
        <f t="shared" si="3"/>
        <v>Communications Specialist - CPED</v>
      </c>
      <c r="S54" s="452" t="str">
        <f t="shared" si="4"/>
        <v>09</v>
      </c>
      <c r="T54" s="394" cm="1">
        <f t="array" aca="1" ref="T54" ca="1">IF($Q54="Y",VLOOKUP($P54,INDIRECT($Q$3),T$5,0)*INDIRECT($P$2),VLOOKUP($P54,INDIRECT($Q$3),T$5,0))</f>
        <v>30.875420700988286</v>
      </c>
      <c r="U54" s="394" cm="1">
        <f t="array" aca="1" ref="U54" ca="1">IF($Q54="Y",VLOOKUP($P54,INDIRECT($Q$3),U$5,0)*INDIRECT($P$2),VLOOKUP($P54,INDIRECT($Q$3),U$5,0))</f>
        <v>32.697806888876514</v>
      </c>
      <c r="V54" s="394" cm="1">
        <f t="array" aca="1" ref="V54" ca="1">IF($Q54="Y",VLOOKUP($P54,INDIRECT($Q$3),V$5,0)*INDIRECT($P$2),VLOOKUP($P54,INDIRECT($Q$3),V$5,0))</f>
        <v>34.385632862030299</v>
      </c>
      <c r="W54" s="394" cm="1">
        <f t="array" aca="1" ref="W54" ca="1">IF($Q54="Y",VLOOKUP($P54,INDIRECT($Q$3),W$5,0)*INDIRECT($P$2),VLOOKUP($P54,INDIRECT($Q$3),W$5,0))</f>
        <v>36.298716829694619</v>
      </c>
      <c r="X54" s="394" cm="1">
        <f t="array" aca="1" ref="X54" ca="1">IF($Q54="Y",VLOOKUP($P54,INDIRECT($Q$3),X$5,0)*INDIRECT($P$2),VLOOKUP($P54,INDIRECT($Q$3),X$5,0))</f>
        <v>38.213409783034017</v>
      </c>
      <c r="Y54" s="394" cm="1">
        <f t="array" aca="1" ref="Y54" ca="1">IF($Q54="Y",VLOOKUP($P54,INDIRECT($Q$3),Y$5,0)*INDIRECT($P$2),VLOOKUP($P54,INDIRECT($Q$3),Y$5,0))</f>
        <v>40.561268550164392</v>
      </c>
      <c r="Z54" s="394" cm="1">
        <f t="array" aca="1" ref="Z54" ca="1">IF($Q54="Y",VLOOKUP($P54,INDIRECT($Q$3),Z$5,0)*INDIRECT($P$2),VLOOKUP($P54,INDIRECT($Q$3),Z$5,0))</f>
        <v>42.909127317294782</v>
      </c>
      <c r="AA54" s="452" t="str">
        <f t="shared" si="5"/>
        <v>53013C</v>
      </c>
      <c r="AB54" s="452" t="str">
        <f t="shared" si="6"/>
        <v>Y</v>
      </c>
      <c r="AC54" s="454"/>
      <c r="AD54" s="452" t="str">
        <f t="shared" si="8"/>
        <v>09</v>
      </c>
      <c r="AE54" s="455" t="str">
        <f t="shared" si="9"/>
        <v>N</v>
      </c>
      <c r="AF54" s="453">
        <f t="shared" ca="1" si="11"/>
        <v>30.875</v>
      </c>
      <c r="AG54" s="453">
        <f t="shared" ca="1" si="11"/>
        <v>32.698</v>
      </c>
      <c r="AH54" s="453">
        <f t="shared" ca="1" si="11"/>
        <v>34.386000000000003</v>
      </c>
      <c r="AI54" s="453">
        <f t="shared" ca="1" si="11"/>
        <v>36.298999999999999</v>
      </c>
      <c r="AJ54" s="453">
        <f t="shared" ca="1" si="11"/>
        <v>38.213000000000001</v>
      </c>
      <c r="AK54" s="453">
        <f t="shared" ca="1" si="11"/>
        <v>40.561</v>
      </c>
      <c r="AL54" s="453">
        <f t="shared" ca="1" si="11"/>
        <v>42.908999999999999</v>
      </c>
      <c r="AM54" s="710">
        <f ca="1">AL54/'2026'!AL54</f>
        <v>1.030005521015867</v>
      </c>
    </row>
    <row r="55" spans="1:39" ht="15" customHeight="1">
      <c r="A55" s="259" t="s">
        <v>16</v>
      </c>
      <c r="B55" s="259" t="s">
        <v>57</v>
      </c>
      <c r="C55" s="259" t="s">
        <v>20</v>
      </c>
      <c r="D55" s="260" t="s">
        <v>58</v>
      </c>
      <c r="E55" s="265">
        <v>383</v>
      </c>
      <c r="F55" s="262">
        <v>8</v>
      </c>
      <c r="G55" s="285">
        <f t="shared" ca="1" si="13"/>
        <v>73054.900466526611</v>
      </c>
      <c r="H55" s="285">
        <f t="shared" ca="1" si="13"/>
        <v>77020.728358451757</v>
      </c>
      <c r="I55" s="285">
        <f t="shared" ca="1" si="13"/>
        <v>81033.409913235068</v>
      </c>
      <c r="J55" s="285">
        <f t="shared" ca="1" si="12"/>
        <v>85374.067108025731</v>
      </c>
      <c r="K55" s="285">
        <f t="shared" ca="1" si="12"/>
        <v>89865.325362003408</v>
      </c>
      <c r="L55" s="285">
        <f t="shared" ca="1" si="12"/>
        <v>95438.466066597292</v>
      </c>
      <c r="M55" s="285">
        <f t="shared" ca="1" si="12"/>
        <v>101011.60677119122</v>
      </c>
      <c r="N55" s="285"/>
      <c r="P55" s="409" t="str">
        <f t="shared" si="2"/>
        <v>02312C</v>
      </c>
      <c r="Q55" s="397" t="s">
        <v>826</v>
      </c>
      <c r="R55" s="409" t="str">
        <f t="shared" si="3"/>
        <v>Community Crime Prevention Analyst</v>
      </c>
      <c r="S55" s="397" t="str">
        <f t="shared" si="4"/>
        <v>33B</v>
      </c>
      <c r="T55" s="394" cm="1">
        <f t="array" aca="1" ref="T55" ca="1">IF($Q55="Y",VLOOKUP($P55,INDIRECT($Q$3),T$5,0)*INDIRECT($P$2),VLOOKUP($P55,INDIRECT($Q$3),T$5,0))</f>
        <v>73054.900466526611</v>
      </c>
      <c r="U55" s="394" cm="1">
        <f t="array" aca="1" ref="U55" ca="1">IF($Q55="Y",VLOOKUP($P55,INDIRECT($Q$3),U$5,0)*INDIRECT($P$2),VLOOKUP($P55,INDIRECT($Q$3),U$5,0))</f>
        <v>77020.728358451757</v>
      </c>
      <c r="V55" s="394" cm="1">
        <f t="array" aca="1" ref="V55" ca="1">IF($Q55="Y",VLOOKUP($P55,INDIRECT($Q$3),V$5,0)*INDIRECT($P$2),VLOOKUP($P55,INDIRECT($Q$3),V$5,0))</f>
        <v>81033.409913235068</v>
      </c>
      <c r="W55" s="394" cm="1">
        <f t="array" aca="1" ref="W55" ca="1">IF($Q55="Y",VLOOKUP($P55,INDIRECT($Q$3),W$5,0)*INDIRECT($P$2),VLOOKUP($P55,INDIRECT($Q$3),W$5,0))</f>
        <v>85374.067108025731</v>
      </c>
      <c r="X55" s="394" cm="1">
        <f t="array" aca="1" ref="X55" ca="1">IF($Q55="Y",VLOOKUP($P55,INDIRECT($Q$3),X$5,0)*INDIRECT($P$2),VLOOKUP($P55,INDIRECT($Q$3),X$5,0))</f>
        <v>89865.325362003408</v>
      </c>
      <c r="Y55" s="394" cm="1">
        <f t="array" aca="1" ref="Y55" ca="1">IF($Q55="Y",VLOOKUP($P55,INDIRECT($Q$3),Y$5,0)*INDIRECT($P$2),VLOOKUP($P55,INDIRECT($Q$3),Y$5,0))</f>
        <v>95438.466066597292</v>
      </c>
      <c r="Z55" s="394" cm="1">
        <f t="array" aca="1" ref="Z55" ca="1">IF($Q55="Y",VLOOKUP($P55,INDIRECT($Q$3),Z$5,0)*INDIRECT($P$2),VLOOKUP($P55,INDIRECT($Q$3),Z$5,0))</f>
        <v>101011.60677119122</v>
      </c>
      <c r="AA55" s="406" t="str">
        <f t="shared" si="5"/>
        <v>02312C</v>
      </c>
      <c r="AB55" s="406" t="str">
        <f t="shared" si="6"/>
        <v>Y</v>
      </c>
      <c r="AC55" s="412" t="str">
        <f t="shared" ref="AC55:AC60" si="14">D55</f>
        <v>Community Crime Prevention Analyst</v>
      </c>
      <c r="AD55" s="406" t="str">
        <f t="shared" si="8"/>
        <v>33B</v>
      </c>
      <c r="AE55" s="398" t="str">
        <f t="shared" si="9"/>
        <v>E</v>
      </c>
      <c r="AF55" s="403">
        <f t="shared" ca="1" si="11"/>
        <v>35.122999999999998</v>
      </c>
      <c r="AG55" s="403">
        <f t="shared" ca="1" si="11"/>
        <v>37.03</v>
      </c>
      <c r="AH55" s="403">
        <f t="shared" ca="1" si="11"/>
        <v>38.958999999999996</v>
      </c>
      <c r="AI55" s="403">
        <f t="shared" ca="1" si="11"/>
        <v>41.045999999999999</v>
      </c>
      <c r="AJ55" s="403">
        <f t="shared" ca="1" si="11"/>
        <v>43.204999999999998</v>
      </c>
      <c r="AK55" s="403">
        <f t="shared" ca="1" si="11"/>
        <v>45.884</v>
      </c>
      <c r="AL55" s="403">
        <f t="shared" ca="1" si="11"/>
        <v>48.564</v>
      </c>
      <c r="AM55" s="710">
        <f ca="1">AL55/'2026'!AL55</f>
        <v>1.0300112409595112</v>
      </c>
    </row>
    <row r="56" spans="1:39" ht="15" customHeight="1">
      <c r="A56" s="259" t="s">
        <v>91</v>
      </c>
      <c r="B56" s="259" t="s">
        <v>975</v>
      </c>
      <c r="C56" s="259" t="s">
        <v>856</v>
      </c>
      <c r="D56" s="260" t="s">
        <v>976</v>
      </c>
      <c r="E56" s="265">
        <v>368</v>
      </c>
      <c r="F56" s="262">
        <v>8</v>
      </c>
      <c r="G56" s="285">
        <f t="shared" ca="1" si="13"/>
        <v>34.071880655390657</v>
      </c>
      <c r="H56" s="285">
        <f t="shared" ca="1" si="13"/>
        <v>35.939913024152879</v>
      </c>
      <c r="I56" s="285">
        <f t="shared" ca="1" si="13"/>
        <v>37.806336407240003</v>
      </c>
      <c r="J56" s="285">
        <f t="shared" ca="1" si="12"/>
        <v>39.786997773257468</v>
      </c>
      <c r="K56" s="285">
        <f t="shared" ca="1" si="12"/>
        <v>41.902813935981222</v>
      </c>
      <c r="L56" s="285">
        <f t="shared" ca="1" si="12"/>
        <v>44.528870670593449</v>
      </c>
      <c r="M56" s="285">
        <f t="shared" ca="1" si="12"/>
        <v>47.15492740520564</v>
      </c>
      <c r="N56" s="285"/>
      <c r="P56" s="409" t="str">
        <f t="shared" si="2"/>
        <v>53079C</v>
      </c>
      <c r="Q56" s="397" t="s">
        <v>826</v>
      </c>
      <c r="R56" s="409" t="str">
        <f t="shared" si="3"/>
        <v>Community Forester</v>
      </c>
      <c r="S56" s="397" t="str">
        <f t="shared" si="4"/>
        <v>90</v>
      </c>
      <c r="T56" s="394" cm="1">
        <f t="array" aca="1" ref="T56" ca="1">IF($Q56="Y",VLOOKUP($P56,INDIRECT($Q$3),T$5,0)*INDIRECT($P$2),VLOOKUP($P56,INDIRECT($Q$3),T$5,0))</f>
        <v>34.071880655390657</v>
      </c>
      <c r="U56" s="394" cm="1">
        <f t="array" aca="1" ref="U56" ca="1">IF($Q56="Y",VLOOKUP($P56,INDIRECT($Q$3),U$5,0)*INDIRECT($P$2),VLOOKUP($P56,INDIRECT($Q$3),U$5,0))</f>
        <v>35.939913024152879</v>
      </c>
      <c r="V56" s="394" cm="1">
        <f t="array" aca="1" ref="V56" ca="1">IF($Q56="Y",VLOOKUP($P56,INDIRECT($Q$3),V$5,0)*INDIRECT($P$2),VLOOKUP($P56,INDIRECT($Q$3),V$5,0))</f>
        <v>37.806336407240003</v>
      </c>
      <c r="W56" s="394" cm="1">
        <f t="array" aca="1" ref="W56" ca="1">IF($Q56="Y",VLOOKUP($P56,INDIRECT($Q$3),W$5,0)*INDIRECT($P$2),VLOOKUP($P56,INDIRECT($Q$3),W$5,0))</f>
        <v>39.786997773257468</v>
      </c>
      <c r="X56" s="394" cm="1">
        <f t="array" aca="1" ref="X56" ca="1">IF($Q56="Y",VLOOKUP($P56,INDIRECT($Q$3),X$5,0)*INDIRECT($P$2),VLOOKUP($P56,INDIRECT($Q$3),X$5,0))</f>
        <v>41.902813935981222</v>
      </c>
      <c r="Y56" s="394" cm="1">
        <f t="array" aca="1" ref="Y56" ca="1">IF($Q56="Y",VLOOKUP($P56,INDIRECT($Q$3),Y$5,0)*INDIRECT($P$2),VLOOKUP($P56,INDIRECT($Q$3),Y$5,0))</f>
        <v>44.528870670593449</v>
      </c>
      <c r="Z56" s="394" cm="1">
        <f t="array" aca="1" ref="Z56" ca="1">IF($Q56="Y",VLOOKUP($P56,INDIRECT($Q$3),Z$5,0)*INDIRECT($P$2),VLOOKUP($P56,INDIRECT($Q$3),Z$5,0))</f>
        <v>47.15492740520564</v>
      </c>
      <c r="AA56" s="406" t="str">
        <f t="shared" si="5"/>
        <v>53079C</v>
      </c>
      <c r="AB56" s="406" t="str">
        <f t="shared" si="6"/>
        <v>Y</v>
      </c>
      <c r="AC56" s="412" t="str">
        <f t="shared" si="14"/>
        <v>Community Forester</v>
      </c>
      <c r="AD56" s="406" t="str">
        <f t="shared" si="8"/>
        <v>90</v>
      </c>
      <c r="AE56" s="398" t="str">
        <f t="shared" si="9"/>
        <v>N</v>
      </c>
      <c r="AF56" s="403">
        <f t="shared" ca="1" si="11"/>
        <v>34.072000000000003</v>
      </c>
      <c r="AG56" s="403">
        <f t="shared" ca="1" si="11"/>
        <v>35.94</v>
      </c>
      <c r="AH56" s="403">
        <f t="shared" ca="1" si="11"/>
        <v>37.805999999999997</v>
      </c>
      <c r="AI56" s="403">
        <f t="shared" ca="1" si="11"/>
        <v>39.786999999999999</v>
      </c>
      <c r="AJ56" s="403">
        <f t="shared" ca="1" si="11"/>
        <v>41.902999999999999</v>
      </c>
      <c r="AK56" s="403">
        <f t="shared" ca="1" si="11"/>
        <v>44.529000000000003</v>
      </c>
      <c r="AL56" s="403">
        <f t="shared" ca="1" si="11"/>
        <v>47.155000000000001</v>
      </c>
      <c r="AM56" s="710">
        <f ca="1">AL56/'2026'!AL56</f>
        <v>1.0300124505799351</v>
      </c>
    </row>
    <row r="57" spans="1:39" ht="15" customHeight="1">
      <c r="A57" s="259" t="s">
        <v>91</v>
      </c>
      <c r="B57" s="259" t="s">
        <v>1109</v>
      </c>
      <c r="C57" s="259" t="s">
        <v>269</v>
      </c>
      <c r="D57" s="260" t="s">
        <v>1110</v>
      </c>
      <c r="E57" s="265">
        <v>418</v>
      </c>
      <c r="F57" s="262">
        <v>9</v>
      </c>
      <c r="G57" s="285">
        <f t="shared" ca="1" si="13"/>
        <v>38.866657967114499</v>
      </c>
      <c r="H57" s="285">
        <f t="shared" ca="1" si="13"/>
        <v>40.913287745810052</v>
      </c>
      <c r="I57" s="285">
        <f t="shared" ca="1" si="13"/>
        <v>43.072546521760863</v>
      </c>
      <c r="J57" s="285">
        <f t="shared" ca="1" si="12"/>
        <v>45.321908495515871</v>
      </c>
      <c r="K57" s="285">
        <f t="shared" ca="1" si="12"/>
        <v>47.708034251652272</v>
      </c>
      <c r="L57" s="285">
        <f t="shared" ca="1" si="12"/>
        <v>50.595066049283147</v>
      </c>
      <c r="M57" s="285">
        <f t="shared" ca="1" si="12"/>
        <v>53.482097846914002</v>
      </c>
      <c r="N57" s="285"/>
      <c r="P57" s="409" t="str">
        <f t="shared" si="2"/>
        <v>59516C</v>
      </c>
      <c r="Q57" s="397" t="s">
        <v>826</v>
      </c>
      <c r="R57" s="409" t="str">
        <f t="shared" si="3"/>
        <v>Community Forester II</v>
      </c>
      <c r="S57" s="397" t="str">
        <f t="shared" si="4"/>
        <v>64</v>
      </c>
      <c r="T57" s="394" cm="1">
        <f t="array" aca="1" ref="T57" ca="1">IF($Q57="Y",VLOOKUP($P57,INDIRECT($Q$3),T$5,0)*INDIRECT($P$2),VLOOKUP($P57,INDIRECT($Q$3),T$5,0))</f>
        <v>38.866657967114499</v>
      </c>
      <c r="U57" s="394" cm="1">
        <f t="array" aca="1" ref="U57" ca="1">IF($Q57="Y",VLOOKUP($P57,INDIRECT($Q$3),U$5,0)*INDIRECT($P$2),VLOOKUP($P57,INDIRECT($Q$3),U$5,0))</f>
        <v>40.913287745810052</v>
      </c>
      <c r="V57" s="394" cm="1">
        <f t="array" aca="1" ref="V57" ca="1">IF($Q57="Y",VLOOKUP($P57,INDIRECT($Q$3),V$5,0)*INDIRECT($P$2),VLOOKUP($P57,INDIRECT($Q$3),V$5,0))</f>
        <v>43.072546521760863</v>
      </c>
      <c r="W57" s="394" cm="1">
        <f t="array" aca="1" ref="W57" ca="1">IF($Q57="Y",VLOOKUP($P57,INDIRECT($Q$3),W$5,0)*INDIRECT($P$2),VLOOKUP($P57,INDIRECT($Q$3),W$5,0))</f>
        <v>45.321908495515871</v>
      </c>
      <c r="X57" s="394" cm="1">
        <f t="array" aca="1" ref="X57" ca="1">IF($Q57="Y",VLOOKUP($P57,INDIRECT($Q$3),X$5,0)*INDIRECT($P$2),VLOOKUP($P57,INDIRECT($Q$3),X$5,0))</f>
        <v>47.708034251652272</v>
      </c>
      <c r="Y57" s="394" cm="1">
        <f t="array" aca="1" ref="Y57" ca="1">IF($Q57="Y",VLOOKUP($P57,INDIRECT($Q$3),Y$5,0)*INDIRECT($P$2),VLOOKUP($P57,INDIRECT($Q$3),Y$5,0))</f>
        <v>50.595066049283147</v>
      </c>
      <c r="Z57" s="394" cm="1">
        <f t="array" aca="1" ref="Z57" ca="1">IF($Q57="Y",VLOOKUP($P57,INDIRECT($Q$3),Z$5,0)*INDIRECT($P$2),VLOOKUP($P57,INDIRECT($Q$3),Z$5,0))</f>
        <v>53.482097846914002</v>
      </c>
      <c r="AA57" s="406" t="str">
        <f t="shared" si="5"/>
        <v>59516C</v>
      </c>
      <c r="AB57" s="406" t="str">
        <f t="shared" si="6"/>
        <v>Y</v>
      </c>
      <c r="AC57" s="412" t="str">
        <f t="shared" si="14"/>
        <v>Community Forester II</v>
      </c>
      <c r="AD57" s="406" t="str">
        <f t="shared" si="8"/>
        <v>64</v>
      </c>
      <c r="AE57" s="398" t="str">
        <f t="shared" si="9"/>
        <v>N</v>
      </c>
      <c r="AF57" s="403">
        <f t="shared" ca="1" si="11"/>
        <v>38.866999999999997</v>
      </c>
      <c r="AG57" s="403">
        <f t="shared" ca="1" si="11"/>
        <v>40.912999999999997</v>
      </c>
      <c r="AH57" s="403">
        <f t="shared" ca="1" si="11"/>
        <v>43.073</v>
      </c>
      <c r="AI57" s="403">
        <f t="shared" ca="1" si="11"/>
        <v>45.322000000000003</v>
      </c>
      <c r="AJ57" s="403">
        <f t="shared" ca="1" si="11"/>
        <v>47.707999999999998</v>
      </c>
      <c r="AK57" s="403">
        <f t="shared" ca="1" si="11"/>
        <v>50.594999999999999</v>
      </c>
      <c r="AL57" s="403">
        <f t="shared" ca="1" si="11"/>
        <v>53.481999999999999</v>
      </c>
      <c r="AM57" s="710">
        <f ca="1">AL57/'2026'!AL57</f>
        <v>1.0300053924967261</v>
      </c>
    </row>
    <row r="58" spans="1:39" ht="15" customHeight="1">
      <c r="A58" s="259" t="s">
        <v>16</v>
      </c>
      <c r="B58" s="259" t="s">
        <v>519</v>
      </c>
      <c r="C58" s="259">
        <v>29</v>
      </c>
      <c r="D58" s="260" t="s">
        <v>738</v>
      </c>
      <c r="E58" s="265">
        <v>383</v>
      </c>
      <c r="F58" s="262">
        <v>8</v>
      </c>
      <c r="G58" s="285">
        <f t="shared" ca="1" si="13"/>
        <v>72291.855099978988</v>
      </c>
      <c r="H58" s="285">
        <f t="shared" ca="1" si="13"/>
        <v>76257.682991904134</v>
      </c>
      <c r="I58" s="285">
        <f t="shared" ca="1" si="13"/>
        <v>80220.164193625111</v>
      </c>
      <c r="J58" s="285">
        <f t="shared" ca="1" si="12"/>
        <v>84420.260399841165</v>
      </c>
      <c r="K58" s="285">
        <f t="shared" ca="1" si="12"/>
        <v>88908.171963614732</v>
      </c>
      <c r="L58" s="285">
        <f t="shared" ca="1" si="12"/>
        <v>94478.632894714901</v>
      </c>
      <c r="M58" s="285">
        <f t="shared" ca="1" si="12"/>
        <v>100049.09382581509</v>
      </c>
      <c r="N58" s="285"/>
      <c r="P58" s="409" t="str">
        <f t="shared" si="2"/>
        <v>52901C</v>
      </c>
      <c r="Q58" s="397" t="s">
        <v>826</v>
      </c>
      <c r="R58" s="409" t="str">
        <f t="shared" si="3"/>
        <v>Community Navigator</v>
      </c>
      <c r="S58" s="397">
        <f t="shared" si="4"/>
        <v>29</v>
      </c>
      <c r="T58" s="394" cm="1">
        <f t="array" aca="1" ref="T58" ca="1">IF($Q58="Y",VLOOKUP($P58,INDIRECT($Q$3),T$5,0)*INDIRECT($P$2),VLOOKUP($P58,INDIRECT($Q$3),T$5,0))</f>
        <v>72291.855099978988</v>
      </c>
      <c r="U58" s="394" cm="1">
        <f t="array" aca="1" ref="U58" ca="1">IF($Q58="Y",VLOOKUP($P58,INDIRECT($Q$3),U$5,0)*INDIRECT($P$2),VLOOKUP($P58,INDIRECT($Q$3),U$5,0))</f>
        <v>76257.682991904134</v>
      </c>
      <c r="V58" s="394" cm="1">
        <f t="array" aca="1" ref="V58" ca="1">IF($Q58="Y",VLOOKUP($P58,INDIRECT($Q$3),V$5,0)*INDIRECT($P$2),VLOOKUP($P58,INDIRECT($Q$3),V$5,0))</f>
        <v>80220.164193625111</v>
      </c>
      <c r="W58" s="394" cm="1">
        <f t="array" aca="1" ref="W58" ca="1">IF($Q58="Y",VLOOKUP($P58,INDIRECT($Q$3),W$5,0)*INDIRECT($P$2),VLOOKUP($P58,INDIRECT($Q$3),W$5,0))</f>
        <v>84420.260399841165</v>
      </c>
      <c r="X58" s="394" cm="1">
        <f t="array" aca="1" ref="X58" ca="1">IF($Q58="Y",VLOOKUP($P58,INDIRECT($Q$3),X$5,0)*INDIRECT($P$2),VLOOKUP($P58,INDIRECT($Q$3),X$5,0))</f>
        <v>88908.171963614732</v>
      </c>
      <c r="Y58" s="394" cm="1">
        <f t="array" aca="1" ref="Y58" ca="1">IF($Q58="Y",VLOOKUP($P58,INDIRECT($Q$3),Y$5,0)*INDIRECT($P$2),VLOOKUP($P58,INDIRECT($Q$3),Y$5,0))</f>
        <v>94478.632894714901</v>
      </c>
      <c r="Z58" s="394" cm="1">
        <f t="array" aca="1" ref="Z58" ca="1">IF($Q58="Y",VLOOKUP($P58,INDIRECT($Q$3),Z$5,0)*INDIRECT($P$2),VLOOKUP($P58,INDIRECT($Q$3),Z$5,0))</f>
        <v>100049.09382581509</v>
      </c>
      <c r="AA58" s="406" t="str">
        <f t="shared" si="5"/>
        <v>52901C</v>
      </c>
      <c r="AB58" s="406" t="str">
        <f t="shared" si="6"/>
        <v>Y</v>
      </c>
      <c r="AC58" s="412" t="str">
        <f t="shared" si="14"/>
        <v>Community Navigator</v>
      </c>
      <c r="AD58" s="406">
        <f t="shared" si="8"/>
        <v>29</v>
      </c>
      <c r="AE58" s="398" t="str">
        <f t="shared" si="9"/>
        <v>E</v>
      </c>
      <c r="AF58" s="403">
        <f t="shared" ca="1" si="11"/>
        <v>34.756</v>
      </c>
      <c r="AG58" s="403">
        <f t="shared" ca="1" si="11"/>
        <v>36.662999999999997</v>
      </c>
      <c r="AH58" s="403">
        <f t="shared" ca="1" si="11"/>
        <v>38.567999999999998</v>
      </c>
      <c r="AI58" s="403">
        <f t="shared" ca="1" si="11"/>
        <v>40.586999999999996</v>
      </c>
      <c r="AJ58" s="403">
        <f t="shared" ca="1" si="11"/>
        <v>42.744999999999997</v>
      </c>
      <c r="AK58" s="403">
        <f t="shared" ca="1" si="11"/>
        <v>45.422999999999995</v>
      </c>
      <c r="AL58" s="403">
        <f t="shared" ca="1" si="11"/>
        <v>48.100999999999999</v>
      </c>
      <c r="AM58" s="710">
        <f ca="1">AL58/'2026'!AL58</f>
        <v>1.03</v>
      </c>
    </row>
    <row r="59" spans="1:39" ht="15" customHeight="1">
      <c r="A59" s="259" t="s">
        <v>16</v>
      </c>
      <c r="B59" s="259" t="s">
        <v>576</v>
      </c>
      <c r="C59" s="259">
        <v>115</v>
      </c>
      <c r="D59" s="260" t="s">
        <v>740</v>
      </c>
      <c r="E59" s="265">
        <v>386</v>
      </c>
      <c r="F59" s="262">
        <v>8</v>
      </c>
      <c r="G59" s="285">
        <f t="shared" ca="1" si="13"/>
        <v>73867.994797481108</v>
      </c>
      <c r="H59" s="285">
        <f t="shared" ca="1" si="13"/>
        <v>77834.354536897896</v>
      </c>
      <c r="I59" s="285">
        <f t="shared" ca="1" si="13"/>
        <v>81796.863441616209</v>
      </c>
      <c r="J59" s="285">
        <f t="shared" ca="1" si="12"/>
        <v>85996.840486073066</v>
      </c>
      <c r="K59" s="285">
        <f t="shared" ca="1" si="12"/>
        <v>90484.346521348445</v>
      </c>
      <c r="L59" s="285">
        <f t="shared" ca="1" si="12"/>
        <v>96055.220718458091</v>
      </c>
      <c r="M59" s="285">
        <f t="shared" ca="1" si="12"/>
        <v>101626.09491556771</v>
      </c>
      <c r="N59" s="285"/>
      <c r="P59" s="409" t="str">
        <f t="shared" si="2"/>
        <v>52902C</v>
      </c>
      <c r="Q59" s="397" t="s">
        <v>826</v>
      </c>
      <c r="R59" s="409" t="str">
        <f t="shared" si="3"/>
        <v xml:space="preserve">Community Navigator Bilingual </v>
      </c>
      <c r="S59" s="397">
        <f t="shared" si="4"/>
        <v>115</v>
      </c>
      <c r="T59" s="394" cm="1">
        <f t="array" aca="1" ref="T59" ca="1">IF($Q59="Y",VLOOKUP($P59,INDIRECT($Q$3),T$5,0)*INDIRECT($P$2),VLOOKUP($P59,INDIRECT($Q$3),T$5,0))</f>
        <v>73867.994797481108</v>
      </c>
      <c r="U59" s="394" cm="1">
        <f t="array" aca="1" ref="U59" ca="1">IF($Q59="Y",VLOOKUP($P59,INDIRECT($Q$3),U$5,0)*INDIRECT($P$2),VLOOKUP($P59,INDIRECT($Q$3),U$5,0))</f>
        <v>77834.354536897896</v>
      </c>
      <c r="V59" s="394" cm="1">
        <f t="array" aca="1" ref="V59" ca="1">IF($Q59="Y",VLOOKUP($P59,INDIRECT($Q$3),V$5,0)*INDIRECT($P$2),VLOOKUP($P59,INDIRECT($Q$3),V$5,0))</f>
        <v>81796.863441616209</v>
      </c>
      <c r="W59" s="394" cm="1">
        <f t="array" aca="1" ref="W59" ca="1">IF($Q59="Y",VLOOKUP($P59,INDIRECT($Q$3),W$5,0)*INDIRECT($P$2),VLOOKUP($P59,INDIRECT($Q$3),W$5,0))</f>
        <v>85996.840486073066</v>
      </c>
      <c r="X59" s="394" cm="1">
        <f t="array" aca="1" ref="X59" ca="1">IF($Q59="Y",VLOOKUP($P59,INDIRECT($Q$3),X$5,0)*INDIRECT($P$2),VLOOKUP($P59,INDIRECT($Q$3),X$5,0))</f>
        <v>90484.346521348445</v>
      </c>
      <c r="Y59" s="394" cm="1">
        <f t="array" aca="1" ref="Y59" ca="1">IF($Q59="Y",VLOOKUP($P59,INDIRECT($Q$3),Y$5,0)*INDIRECT($P$2),VLOOKUP($P59,INDIRECT($Q$3),Y$5,0))</f>
        <v>96055.220718458091</v>
      </c>
      <c r="Z59" s="394" cm="1">
        <f t="array" aca="1" ref="Z59" ca="1">IF($Q59="Y",VLOOKUP($P59,INDIRECT($Q$3),Z$5,0)*INDIRECT($P$2),VLOOKUP($P59,INDIRECT($Q$3),Z$5,0))</f>
        <v>101626.09491556771</v>
      </c>
      <c r="AA59" s="406" t="str">
        <f t="shared" si="5"/>
        <v>52902C</v>
      </c>
      <c r="AB59" s="406" t="str">
        <f t="shared" si="6"/>
        <v>Y</v>
      </c>
      <c r="AC59" s="412" t="str">
        <f t="shared" si="14"/>
        <v xml:space="preserve">Community Navigator Bilingual </v>
      </c>
      <c r="AD59" s="406">
        <f t="shared" si="8"/>
        <v>115</v>
      </c>
      <c r="AE59" s="398" t="str">
        <f t="shared" si="9"/>
        <v>E</v>
      </c>
      <c r="AF59" s="403">
        <f t="shared" ca="1" si="11"/>
        <v>35.513999999999996</v>
      </c>
      <c r="AG59" s="403">
        <f t="shared" ca="1" si="11"/>
        <v>37.420999999999999</v>
      </c>
      <c r="AH59" s="403">
        <f t="shared" ca="1" si="11"/>
        <v>39.326000000000001</v>
      </c>
      <c r="AI59" s="403">
        <f t="shared" ca="1" si="11"/>
        <v>41.344999999999999</v>
      </c>
      <c r="AJ59" s="403">
        <f t="shared" ca="1" si="11"/>
        <v>43.503</v>
      </c>
      <c r="AK59" s="403">
        <f t="shared" ca="1" si="11"/>
        <v>46.180999999999997</v>
      </c>
      <c r="AL59" s="403">
        <f t="shared" ca="1" si="11"/>
        <v>48.858999999999995</v>
      </c>
      <c r="AM59" s="710">
        <f ca="1">AL59/'2026'!AL59</f>
        <v>1.0299983135171598</v>
      </c>
    </row>
    <row r="60" spans="1:39" ht="15" customHeight="1">
      <c r="A60" s="259" t="s">
        <v>16</v>
      </c>
      <c r="B60" s="262" t="s">
        <v>434</v>
      </c>
      <c r="C60" s="259">
        <v>45</v>
      </c>
      <c r="D60" s="275" t="s">
        <v>532</v>
      </c>
      <c r="E60" s="271">
        <v>445</v>
      </c>
      <c r="F60" s="271">
        <v>9</v>
      </c>
      <c r="G60" s="285">
        <f t="shared" ca="1" si="13"/>
        <v>82224.831625914696</v>
      </c>
      <c r="H60" s="285">
        <f t="shared" ca="1" si="13"/>
        <v>86572.182201113654</v>
      </c>
      <c r="I60" s="285">
        <f t="shared" ca="1" si="13"/>
        <v>91488.470111019167</v>
      </c>
      <c r="J60" s="285">
        <f t="shared" ca="1" si="12"/>
        <v>96354.557667862377</v>
      </c>
      <c r="K60" s="285">
        <f t="shared" ca="1" si="12"/>
        <v>101515.15396267129</v>
      </c>
      <c r="L60" s="285">
        <f t="shared" ca="1" si="12"/>
        <v>107546.57754408508</v>
      </c>
      <c r="M60" s="285">
        <f t="shared" ca="1" si="12"/>
        <v>113578.00112549883</v>
      </c>
      <c r="N60" s="285"/>
      <c r="P60" s="409" t="str">
        <f t="shared" si="2"/>
        <v>06251C</v>
      </c>
      <c r="Q60" s="397" t="s">
        <v>826</v>
      </c>
      <c r="R60" s="409" t="str">
        <f t="shared" si="3"/>
        <v>Community Relations Policy Specialist</v>
      </c>
      <c r="S60" s="397">
        <f t="shared" si="4"/>
        <v>45</v>
      </c>
      <c r="T60" s="394" cm="1">
        <f t="array" aca="1" ref="T60" ca="1">IF($Q60="Y",VLOOKUP($P60,INDIRECT($Q$3),T$5,0)*INDIRECT($P$2),VLOOKUP($P60,INDIRECT($Q$3),T$5,0))</f>
        <v>82224.831625914696</v>
      </c>
      <c r="U60" s="394" cm="1">
        <f t="array" aca="1" ref="U60" ca="1">IF($Q60="Y",VLOOKUP($P60,INDIRECT($Q$3),U$5,0)*INDIRECT($P$2),VLOOKUP($P60,INDIRECT($Q$3),U$5,0))</f>
        <v>86572.182201113654</v>
      </c>
      <c r="V60" s="394" cm="1">
        <f t="array" aca="1" ref="V60" ca="1">IF($Q60="Y",VLOOKUP($P60,INDIRECT($Q$3),V$5,0)*INDIRECT($P$2),VLOOKUP($P60,INDIRECT($Q$3),V$5,0))</f>
        <v>91488.470111019167</v>
      </c>
      <c r="W60" s="394" cm="1">
        <f t="array" aca="1" ref="W60" ca="1">IF($Q60="Y",VLOOKUP($P60,INDIRECT($Q$3),W$5,0)*INDIRECT($P$2),VLOOKUP($P60,INDIRECT($Q$3),W$5,0))</f>
        <v>96354.557667862377</v>
      </c>
      <c r="X60" s="394" cm="1">
        <f t="array" aca="1" ref="X60" ca="1">IF($Q60="Y",VLOOKUP($P60,INDIRECT($Q$3),X$5,0)*INDIRECT($P$2),VLOOKUP($P60,INDIRECT($Q$3),X$5,0))</f>
        <v>101515.15396267129</v>
      </c>
      <c r="Y60" s="394" cm="1">
        <f t="array" aca="1" ref="Y60" ca="1">IF($Q60="Y",VLOOKUP($P60,INDIRECT($Q$3),Y$5,0)*INDIRECT($P$2),VLOOKUP($P60,INDIRECT($Q$3),Y$5,0))</f>
        <v>107546.57754408508</v>
      </c>
      <c r="Z60" s="394" cm="1">
        <f t="array" aca="1" ref="Z60" ca="1">IF($Q60="Y",VLOOKUP($P60,INDIRECT($Q$3),Z$5,0)*INDIRECT($P$2),VLOOKUP($P60,INDIRECT($Q$3),Z$5,0))</f>
        <v>113578.00112549883</v>
      </c>
      <c r="AA60" s="406" t="str">
        <f t="shared" si="5"/>
        <v>06251C</v>
      </c>
      <c r="AB60" s="406" t="str">
        <f t="shared" si="6"/>
        <v>Y</v>
      </c>
      <c r="AC60" s="412" t="str">
        <f t="shared" si="14"/>
        <v>Community Relations Policy Specialist</v>
      </c>
      <c r="AD60" s="406">
        <f t="shared" si="8"/>
        <v>45</v>
      </c>
      <c r="AE60" s="398" t="str">
        <f t="shared" si="9"/>
        <v>E</v>
      </c>
      <c r="AF60" s="403">
        <f t="shared" ca="1" si="11"/>
        <v>39.531999999999996</v>
      </c>
      <c r="AG60" s="403">
        <f t="shared" ca="1" si="11"/>
        <v>41.622</v>
      </c>
      <c r="AH60" s="403">
        <f t="shared" ca="1" si="11"/>
        <v>43.984999999999999</v>
      </c>
      <c r="AI60" s="403">
        <f t="shared" ca="1" si="11"/>
        <v>46.324999999999996</v>
      </c>
      <c r="AJ60" s="403">
        <f t="shared" ca="1" si="11"/>
        <v>48.805999999999997</v>
      </c>
      <c r="AK60" s="403">
        <f t="shared" ca="1" si="11"/>
        <v>51.705999999999996</v>
      </c>
      <c r="AL60" s="403">
        <f t="shared" ca="1" si="11"/>
        <v>54.604999999999997</v>
      </c>
      <c r="AM60" s="710">
        <f ca="1">AL60/'2026'!AL60</f>
        <v>1.0299915118362726</v>
      </c>
    </row>
    <row r="61" spans="1:39" ht="15" customHeight="1">
      <c r="A61" s="272" t="s">
        <v>16</v>
      </c>
      <c r="B61" s="272" t="s">
        <v>904</v>
      </c>
      <c r="C61" s="272" t="s">
        <v>20</v>
      </c>
      <c r="D61" s="273" t="s">
        <v>1129</v>
      </c>
      <c r="E61" s="265">
        <v>393</v>
      </c>
      <c r="F61" s="262">
        <v>8</v>
      </c>
      <c r="G61" s="285">
        <f t="shared" ca="1" si="13"/>
        <v>73054.900466526611</v>
      </c>
      <c r="H61" s="285">
        <f t="shared" ca="1" si="13"/>
        <v>77020.728358451757</v>
      </c>
      <c r="I61" s="285">
        <f t="shared" ca="1" si="13"/>
        <v>81033.409913235068</v>
      </c>
      <c r="J61" s="285">
        <f t="shared" ca="1" si="13"/>
        <v>85374.067108025731</v>
      </c>
      <c r="K61" s="285">
        <f t="shared" ca="1" si="13"/>
        <v>89865.325362003408</v>
      </c>
      <c r="L61" s="285">
        <f t="shared" ca="1" si="13"/>
        <v>95438.466066597292</v>
      </c>
      <c r="M61" s="285">
        <f t="shared" ca="1" si="13"/>
        <v>101011.60677119122</v>
      </c>
      <c r="N61" s="285"/>
      <c r="O61" s="23"/>
      <c r="P61" s="409" t="str">
        <f>B61</f>
        <v>53049C</v>
      </c>
      <c r="Q61" s="397" t="s">
        <v>826</v>
      </c>
      <c r="R61" s="409" t="str">
        <f>D61</f>
        <v>Community Relations Specialist - CPED</v>
      </c>
      <c r="S61" s="397" t="str">
        <f>C61</f>
        <v>33B</v>
      </c>
      <c r="T61" s="394" cm="1">
        <f t="array" aca="1" ref="T61" ca="1">IF($Q61="Y",VLOOKUP($P61,INDIRECT($Q$3),T$5,0)*INDIRECT($P$2),VLOOKUP($P61,INDIRECT($Q$3),T$5,0))</f>
        <v>73054.900466526611</v>
      </c>
      <c r="U61" s="394" cm="1">
        <f t="array" aca="1" ref="U61" ca="1">IF($Q61="Y",VLOOKUP($P61,INDIRECT($Q$3),U$5,0)*INDIRECT($P$2),VLOOKUP($P61,INDIRECT($Q$3),U$5,0))</f>
        <v>77020.728358451757</v>
      </c>
      <c r="V61" s="394" cm="1">
        <f t="array" aca="1" ref="V61" ca="1">IF($Q61="Y",VLOOKUP($P61,INDIRECT($Q$3),V$5,0)*INDIRECT($P$2),VLOOKUP($P61,INDIRECT($Q$3),V$5,0))</f>
        <v>81033.409913235068</v>
      </c>
      <c r="W61" s="394" cm="1">
        <f t="array" aca="1" ref="W61" ca="1">IF($Q61="Y",VLOOKUP($P61,INDIRECT($Q$3),W$5,0)*INDIRECT($P$2),VLOOKUP($P61,INDIRECT($Q$3),W$5,0))</f>
        <v>85374.067108025731</v>
      </c>
      <c r="X61" s="394" cm="1">
        <f t="array" aca="1" ref="X61" ca="1">IF($Q61="Y",VLOOKUP($P61,INDIRECT($Q$3),X$5,0)*INDIRECT($P$2),VLOOKUP($P61,INDIRECT($Q$3),X$5,0))</f>
        <v>89865.325362003408</v>
      </c>
      <c r="Y61" s="394" cm="1">
        <f t="array" aca="1" ref="Y61" ca="1">IF($Q61="Y",VLOOKUP($P61,INDIRECT($Q$3),Y$5,0)*INDIRECT($P$2),VLOOKUP($P61,INDIRECT($Q$3),Y$5,0))</f>
        <v>95438.466066597292</v>
      </c>
      <c r="Z61" s="394" cm="1">
        <f t="array" aca="1" ref="Z61" ca="1">IF($Q61="Y",VLOOKUP($P61,INDIRECT($Q$3),Z$5,0)*INDIRECT($P$2),VLOOKUP($P61,INDIRECT($Q$3),Z$5,0))</f>
        <v>101011.60677119122</v>
      </c>
      <c r="AA61" s="406" t="str">
        <f>B61</f>
        <v>53049C</v>
      </c>
      <c r="AB61" s="406" t="str">
        <f>Q61</f>
        <v>Y</v>
      </c>
      <c r="AC61" s="412" t="str">
        <f>D61</f>
        <v>Community Relations Specialist - CPED</v>
      </c>
      <c r="AD61" s="406" t="str">
        <f>C61</f>
        <v>33B</v>
      </c>
      <c r="AE61" s="398" t="str">
        <f>LEFT(A61,1)</f>
        <v>E</v>
      </c>
      <c r="AF61" s="403">
        <f t="shared" ca="1" si="11"/>
        <v>35.122999999999998</v>
      </c>
      <c r="AG61" s="403">
        <f t="shared" ca="1" si="11"/>
        <v>37.03</v>
      </c>
      <c r="AH61" s="403">
        <f t="shared" ca="1" si="11"/>
        <v>38.958999999999996</v>
      </c>
      <c r="AI61" s="403">
        <f t="shared" ca="1" si="11"/>
        <v>41.045999999999999</v>
      </c>
      <c r="AJ61" s="403">
        <f t="shared" ca="1" si="11"/>
        <v>43.204999999999998</v>
      </c>
      <c r="AK61" s="403">
        <f t="shared" ca="1" si="11"/>
        <v>45.884</v>
      </c>
      <c r="AL61" s="403">
        <f t="shared" ca="1" si="11"/>
        <v>48.564</v>
      </c>
      <c r="AM61" s="710">
        <f ca="1">AL61/'2026'!AL61</f>
        <v>1.0300112409595112</v>
      </c>
    </row>
    <row r="62" spans="1:39" ht="15" customHeight="1">
      <c r="A62" s="259" t="s">
        <v>16</v>
      </c>
      <c r="B62" s="262" t="s">
        <v>59</v>
      </c>
      <c r="C62" s="259">
        <v>29</v>
      </c>
      <c r="D62" s="275" t="s">
        <v>61</v>
      </c>
      <c r="E62" s="271">
        <v>363</v>
      </c>
      <c r="F62" s="271">
        <v>8</v>
      </c>
      <c r="G62" s="285">
        <f t="shared" ca="1" si="13"/>
        <v>72291.855099978988</v>
      </c>
      <c r="H62" s="285">
        <f t="shared" ca="1" si="13"/>
        <v>76257.682991904134</v>
      </c>
      <c r="I62" s="285">
        <f t="shared" ca="1" si="13"/>
        <v>80220.164193625111</v>
      </c>
      <c r="J62" s="285">
        <f t="shared" ca="1" si="13"/>
        <v>84420.260399841165</v>
      </c>
      <c r="K62" s="285">
        <f t="shared" ca="1" si="13"/>
        <v>88908.171963614732</v>
      </c>
      <c r="L62" s="285">
        <f t="shared" ca="1" si="13"/>
        <v>94478.632894714901</v>
      </c>
      <c r="M62" s="285">
        <f t="shared" ca="1" si="13"/>
        <v>100049.09382581509</v>
      </c>
      <c r="N62" s="285"/>
      <c r="P62" s="409" t="str">
        <f t="shared" ref="P62:P96" si="15">B62</f>
        <v>02319C</v>
      </c>
      <c r="Q62" s="397" t="s">
        <v>826</v>
      </c>
      <c r="R62" s="409" t="str">
        <f t="shared" ref="R62:R126" si="16">D62</f>
        <v>Community Relations Specialist</v>
      </c>
      <c r="S62" s="397">
        <f t="shared" ref="S62:S72" si="17">C62</f>
        <v>29</v>
      </c>
      <c r="T62" s="394" cm="1">
        <f t="array" aca="1" ref="T62" ca="1">IF($Q62="Y",VLOOKUP($P62,INDIRECT($Q$3),T$5,0)*INDIRECT($P$2),VLOOKUP($P62,INDIRECT($Q$3),T$5,0))</f>
        <v>72291.855099978988</v>
      </c>
      <c r="U62" s="394" cm="1">
        <f t="array" aca="1" ref="U62" ca="1">IF($Q62="Y",VLOOKUP($P62,INDIRECT($Q$3),U$5,0)*INDIRECT($P$2),VLOOKUP($P62,INDIRECT($Q$3),U$5,0))</f>
        <v>76257.682991904134</v>
      </c>
      <c r="V62" s="394" cm="1">
        <f t="array" aca="1" ref="V62" ca="1">IF($Q62="Y",VLOOKUP($P62,INDIRECT($Q$3),V$5,0)*INDIRECT($P$2),VLOOKUP($P62,INDIRECT($Q$3),V$5,0))</f>
        <v>80220.164193625111</v>
      </c>
      <c r="W62" s="394" cm="1">
        <f t="array" aca="1" ref="W62" ca="1">IF($Q62="Y",VLOOKUP($P62,INDIRECT($Q$3),W$5,0)*INDIRECT($P$2),VLOOKUP($P62,INDIRECT($Q$3),W$5,0))</f>
        <v>84420.260399841165</v>
      </c>
      <c r="X62" s="394" cm="1">
        <f t="array" aca="1" ref="X62" ca="1">IF($Q62="Y",VLOOKUP($P62,INDIRECT($Q$3),X$5,0)*INDIRECT($P$2),VLOOKUP($P62,INDIRECT($Q$3),X$5,0))</f>
        <v>88908.171963614732</v>
      </c>
      <c r="Y62" s="394" cm="1">
        <f t="array" aca="1" ref="Y62" ca="1">IF($Q62="Y",VLOOKUP($P62,INDIRECT($Q$3),Y$5,0)*INDIRECT($P$2),VLOOKUP($P62,INDIRECT($Q$3),Y$5,0))</f>
        <v>94478.632894714901</v>
      </c>
      <c r="Z62" s="394" cm="1">
        <f t="array" aca="1" ref="Z62" ca="1">IF($Q62="Y",VLOOKUP($P62,INDIRECT($Q$3),Z$5,0)*INDIRECT($P$2),VLOOKUP($P62,INDIRECT($Q$3),Z$5,0))</f>
        <v>100049.09382581509</v>
      </c>
      <c r="AA62" s="406" t="str">
        <f t="shared" ref="AA62:AA96" si="18">B62</f>
        <v>02319C</v>
      </c>
      <c r="AB62" s="406" t="str">
        <f t="shared" ref="AB62:AB125" si="19">Q62</f>
        <v>Y</v>
      </c>
      <c r="AC62" s="412" t="str">
        <f t="shared" ref="AC62:AC128" si="20">D62</f>
        <v>Community Relations Specialist</v>
      </c>
      <c r="AD62" s="406">
        <f t="shared" ref="AD62:AD72" si="21">C62</f>
        <v>29</v>
      </c>
      <c r="AE62" s="398" t="str">
        <f t="shared" ref="AE62:AE104" si="22">LEFT(A62,1)</f>
        <v>E</v>
      </c>
      <c r="AF62" s="403">
        <f t="shared" ca="1" si="11"/>
        <v>34.756</v>
      </c>
      <c r="AG62" s="403">
        <f t="shared" ca="1" si="11"/>
        <v>36.662999999999997</v>
      </c>
      <c r="AH62" s="403">
        <f t="shared" ca="1" si="11"/>
        <v>38.567999999999998</v>
      </c>
      <c r="AI62" s="403">
        <f t="shared" ca="1" si="11"/>
        <v>40.586999999999996</v>
      </c>
      <c r="AJ62" s="403">
        <f t="shared" ca="1" si="11"/>
        <v>42.744999999999997</v>
      </c>
      <c r="AK62" s="403">
        <f t="shared" ca="1" si="11"/>
        <v>45.422999999999995</v>
      </c>
      <c r="AL62" s="403">
        <f t="shared" ca="1" si="11"/>
        <v>48.100999999999999</v>
      </c>
      <c r="AM62" s="710">
        <f ca="1">AL62/'2026'!AL62</f>
        <v>1.03</v>
      </c>
    </row>
    <row r="63" spans="1:39" ht="15" customHeight="1">
      <c r="A63" s="259" t="s">
        <v>16</v>
      </c>
      <c r="B63" s="262" t="s">
        <v>388</v>
      </c>
      <c r="C63" s="259">
        <v>35</v>
      </c>
      <c r="D63" s="266" t="s">
        <v>396</v>
      </c>
      <c r="E63" s="265">
        <v>378</v>
      </c>
      <c r="F63" s="262">
        <v>8</v>
      </c>
      <c r="G63" s="285">
        <f t="shared" ca="1" si="13"/>
        <v>72291.855099978988</v>
      </c>
      <c r="H63" s="285">
        <f t="shared" ca="1" si="13"/>
        <v>76257.682991904134</v>
      </c>
      <c r="I63" s="285">
        <f t="shared" ca="1" si="13"/>
        <v>80220.164193625111</v>
      </c>
      <c r="J63" s="285">
        <f t="shared" ca="1" si="13"/>
        <v>84420.260399841165</v>
      </c>
      <c r="K63" s="285">
        <f t="shared" ca="1" si="13"/>
        <v>88908.171963614732</v>
      </c>
      <c r="L63" s="285">
        <f t="shared" ca="1" si="13"/>
        <v>95038.061468636384</v>
      </c>
      <c r="M63" s="285">
        <f t="shared" ca="1" si="13"/>
        <v>101167.95097365809</v>
      </c>
      <c r="N63" s="285"/>
      <c r="P63" s="409" t="str">
        <f t="shared" si="15"/>
        <v>02374C</v>
      </c>
      <c r="Q63" s="397" t="s">
        <v>826</v>
      </c>
      <c r="R63" s="409" t="str">
        <f t="shared" si="16"/>
        <v xml:space="preserve">Community Specialist </v>
      </c>
      <c r="S63" s="397">
        <f t="shared" si="17"/>
        <v>35</v>
      </c>
      <c r="T63" s="394" cm="1">
        <f t="array" aca="1" ref="T63" ca="1">IF($Q63="Y",VLOOKUP($P63,INDIRECT($Q$3),T$5,0)*INDIRECT($P$2),VLOOKUP($P63,INDIRECT($Q$3),T$5,0))</f>
        <v>72291.855099978988</v>
      </c>
      <c r="U63" s="394" cm="1">
        <f t="array" aca="1" ref="U63" ca="1">IF($Q63="Y",VLOOKUP($P63,INDIRECT($Q$3),U$5,0)*INDIRECT($P$2),VLOOKUP($P63,INDIRECT($Q$3),U$5,0))</f>
        <v>76257.682991904134</v>
      </c>
      <c r="V63" s="394" cm="1">
        <f t="array" aca="1" ref="V63" ca="1">IF($Q63="Y",VLOOKUP($P63,INDIRECT($Q$3),V$5,0)*INDIRECT($P$2),VLOOKUP($P63,INDIRECT($Q$3),V$5,0))</f>
        <v>80220.164193625111</v>
      </c>
      <c r="W63" s="394" cm="1">
        <f t="array" aca="1" ref="W63" ca="1">IF($Q63="Y",VLOOKUP($P63,INDIRECT($Q$3),W$5,0)*INDIRECT($P$2),VLOOKUP($P63,INDIRECT($Q$3),W$5,0))</f>
        <v>84420.260399841165</v>
      </c>
      <c r="X63" s="394" cm="1">
        <f t="array" aca="1" ref="X63" ca="1">IF($Q63="Y",VLOOKUP($P63,INDIRECT($Q$3),X$5,0)*INDIRECT($P$2),VLOOKUP($P63,INDIRECT($Q$3),X$5,0))</f>
        <v>88908.171963614732</v>
      </c>
      <c r="Y63" s="394" cm="1">
        <f t="array" aca="1" ref="Y63" ca="1">IF($Q63="Y",VLOOKUP($P63,INDIRECT($Q$3),Y$5,0)*INDIRECT($P$2),VLOOKUP($P63,INDIRECT($Q$3),Y$5,0))</f>
        <v>95038.061468636384</v>
      </c>
      <c r="Z63" s="394" cm="1">
        <f t="array" aca="1" ref="Z63" ca="1">IF($Q63="Y",VLOOKUP($P63,INDIRECT($Q$3),Z$5,0)*INDIRECT($P$2),VLOOKUP($P63,INDIRECT($Q$3),Z$5,0))</f>
        <v>101167.95097365809</v>
      </c>
      <c r="AA63" s="406" t="str">
        <f t="shared" si="18"/>
        <v>02374C</v>
      </c>
      <c r="AB63" s="406" t="str">
        <f t="shared" si="19"/>
        <v>Y</v>
      </c>
      <c r="AC63" s="412" t="str">
        <f t="shared" si="20"/>
        <v xml:space="preserve">Community Specialist </v>
      </c>
      <c r="AD63" s="406">
        <f t="shared" si="21"/>
        <v>35</v>
      </c>
      <c r="AE63" s="398" t="str">
        <f t="shared" si="22"/>
        <v>E</v>
      </c>
      <c r="AF63" s="403">
        <f t="shared" ca="1" si="11"/>
        <v>34.756</v>
      </c>
      <c r="AG63" s="403">
        <f t="shared" ca="1" si="11"/>
        <v>36.662999999999997</v>
      </c>
      <c r="AH63" s="403">
        <f t="shared" ca="1" si="11"/>
        <v>38.567999999999998</v>
      </c>
      <c r="AI63" s="403">
        <f t="shared" ca="1" si="11"/>
        <v>40.586999999999996</v>
      </c>
      <c r="AJ63" s="403">
        <f t="shared" ca="1" si="11"/>
        <v>42.744999999999997</v>
      </c>
      <c r="AK63" s="403">
        <f t="shared" ca="1" si="11"/>
        <v>45.692</v>
      </c>
      <c r="AL63" s="403">
        <f t="shared" ca="1" si="11"/>
        <v>48.638999999999996</v>
      </c>
      <c r="AM63" s="710">
        <f ca="1">AL63/'2026'!AL63</f>
        <v>1.0300072000338825</v>
      </c>
    </row>
    <row r="64" spans="1:39" ht="15" customHeight="1">
      <c r="A64" s="259" t="s">
        <v>16</v>
      </c>
      <c r="B64" s="262" t="s">
        <v>715</v>
      </c>
      <c r="C64" s="259">
        <v>35</v>
      </c>
      <c r="D64" s="266" t="s">
        <v>714</v>
      </c>
      <c r="E64" s="265">
        <v>378</v>
      </c>
      <c r="F64" s="262">
        <v>8</v>
      </c>
      <c r="G64" s="285">
        <f t="shared" ca="1" si="13"/>
        <v>72291.855099978988</v>
      </c>
      <c r="H64" s="285">
        <f t="shared" ca="1" si="13"/>
        <v>76257.682991904134</v>
      </c>
      <c r="I64" s="285">
        <f t="shared" ca="1" si="13"/>
        <v>80220.164193625111</v>
      </c>
      <c r="J64" s="285">
        <f t="shared" ca="1" si="13"/>
        <v>84420.260399841165</v>
      </c>
      <c r="K64" s="285">
        <f t="shared" ca="1" si="13"/>
        <v>88908.171963614732</v>
      </c>
      <c r="L64" s="285">
        <f t="shared" ca="1" si="13"/>
        <v>95038.061468636384</v>
      </c>
      <c r="M64" s="285">
        <f t="shared" ca="1" si="13"/>
        <v>101167.95097365809</v>
      </c>
      <c r="N64" s="285"/>
      <c r="P64" s="409" t="str">
        <f t="shared" si="15"/>
        <v>59411C</v>
      </c>
      <c r="Q64" s="397" t="s">
        <v>826</v>
      </c>
      <c r="R64" s="409" t="str">
        <f t="shared" si="16"/>
        <v>Community Specialist - Health</v>
      </c>
      <c r="S64" s="397">
        <f t="shared" si="17"/>
        <v>35</v>
      </c>
      <c r="T64" s="394" cm="1">
        <f t="array" aca="1" ref="T64" ca="1">IF($Q64="Y",VLOOKUP($P64,INDIRECT($Q$3),T$5,0)*INDIRECT($P$2),VLOOKUP($P64,INDIRECT($Q$3),T$5,0))</f>
        <v>72291.855099978988</v>
      </c>
      <c r="U64" s="394" cm="1">
        <f t="array" aca="1" ref="U64" ca="1">IF($Q64="Y",VLOOKUP($P64,INDIRECT($Q$3),U$5,0)*INDIRECT($P$2),VLOOKUP($P64,INDIRECT($Q$3),U$5,0))</f>
        <v>76257.682991904134</v>
      </c>
      <c r="V64" s="394" cm="1">
        <f t="array" aca="1" ref="V64" ca="1">IF($Q64="Y",VLOOKUP($P64,INDIRECT($Q$3),V$5,0)*INDIRECT($P$2),VLOOKUP($P64,INDIRECT($Q$3),V$5,0))</f>
        <v>80220.164193625111</v>
      </c>
      <c r="W64" s="394" cm="1">
        <f t="array" aca="1" ref="W64" ca="1">IF($Q64="Y",VLOOKUP($P64,INDIRECT($Q$3),W$5,0)*INDIRECT($P$2),VLOOKUP($P64,INDIRECT($Q$3),W$5,0))</f>
        <v>84420.260399841165</v>
      </c>
      <c r="X64" s="394" cm="1">
        <f t="array" aca="1" ref="X64" ca="1">IF($Q64="Y",VLOOKUP($P64,INDIRECT($Q$3),X$5,0)*INDIRECT($P$2),VLOOKUP($P64,INDIRECT($Q$3),X$5,0))</f>
        <v>88908.171963614732</v>
      </c>
      <c r="Y64" s="394" cm="1">
        <f t="array" aca="1" ref="Y64" ca="1">IF($Q64="Y",VLOOKUP($P64,INDIRECT($Q$3),Y$5,0)*INDIRECT($P$2),VLOOKUP($P64,INDIRECT($Q$3),Y$5,0))</f>
        <v>95038.061468636384</v>
      </c>
      <c r="Z64" s="394" cm="1">
        <f t="array" aca="1" ref="Z64" ca="1">IF($Q64="Y",VLOOKUP($P64,INDIRECT($Q$3),Z$5,0)*INDIRECT($P$2),VLOOKUP($P64,INDIRECT($Q$3),Z$5,0))</f>
        <v>101167.95097365809</v>
      </c>
      <c r="AA64" s="406" t="str">
        <f t="shared" si="18"/>
        <v>59411C</v>
      </c>
      <c r="AB64" s="406" t="str">
        <f t="shared" si="19"/>
        <v>Y</v>
      </c>
      <c r="AC64" s="412" t="str">
        <f t="shared" si="20"/>
        <v>Community Specialist - Health</v>
      </c>
      <c r="AD64" s="406">
        <f t="shared" si="21"/>
        <v>35</v>
      </c>
      <c r="AE64" s="398" t="str">
        <f t="shared" si="22"/>
        <v>E</v>
      </c>
      <c r="AF64" s="403">
        <f t="shared" ca="1" si="11"/>
        <v>34.756</v>
      </c>
      <c r="AG64" s="403">
        <f t="shared" ca="1" si="11"/>
        <v>36.662999999999997</v>
      </c>
      <c r="AH64" s="403">
        <f t="shared" ca="1" si="11"/>
        <v>38.567999999999998</v>
      </c>
      <c r="AI64" s="403">
        <f t="shared" ca="1" si="11"/>
        <v>40.586999999999996</v>
      </c>
      <c r="AJ64" s="403">
        <f t="shared" ca="1" si="11"/>
        <v>42.744999999999997</v>
      </c>
      <c r="AK64" s="403">
        <f t="shared" ca="1" si="11"/>
        <v>45.692</v>
      </c>
      <c r="AL64" s="403">
        <f t="shared" ca="1" si="11"/>
        <v>48.638999999999996</v>
      </c>
      <c r="AM64" s="710">
        <f ca="1">AL64/'2026'!AL64</f>
        <v>1.0300072000338825</v>
      </c>
    </row>
    <row r="65" spans="1:39" ht="15" customHeight="1">
      <c r="A65" s="259" t="s">
        <v>16</v>
      </c>
      <c r="B65" s="262" t="s">
        <v>798</v>
      </c>
      <c r="C65" s="259" t="s">
        <v>20</v>
      </c>
      <c r="D65" s="266" t="s">
        <v>796</v>
      </c>
      <c r="E65" s="265">
        <v>393</v>
      </c>
      <c r="F65" s="262">
        <v>8</v>
      </c>
      <c r="G65" s="285">
        <f t="shared" ca="1" si="13"/>
        <v>73054.900466526611</v>
      </c>
      <c r="H65" s="285">
        <f t="shared" ca="1" si="13"/>
        <v>77020.728358451757</v>
      </c>
      <c r="I65" s="285">
        <f t="shared" ca="1" si="13"/>
        <v>81033.409913235068</v>
      </c>
      <c r="J65" s="285">
        <f t="shared" ca="1" si="13"/>
        <v>85374.067108025731</v>
      </c>
      <c r="K65" s="285">
        <f t="shared" ca="1" si="13"/>
        <v>89865.325362003408</v>
      </c>
      <c r="L65" s="285">
        <f t="shared" ca="1" si="13"/>
        <v>95438.466066597292</v>
      </c>
      <c r="M65" s="285">
        <f t="shared" ca="1" si="13"/>
        <v>101011.60677119122</v>
      </c>
      <c r="N65" s="285"/>
      <c r="P65" s="409" t="str">
        <f t="shared" si="15"/>
        <v>59430C</v>
      </c>
      <c r="Q65" s="397" t="s">
        <v>826</v>
      </c>
      <c r="R65" s="409" t="str">
        <f t="shared" si="16"/>
        <v>Community Specialist - People with Disabilities</v>
      </c>
      <c r="S65" s="397" t="str">
        <f t="shared" si="17"/>
        <v>33B</v>
      </c>
      <c r="T65" s="394" cm="1">
        <f t="array" aca="1" ref="T65" ca="1">IF($Q65="Y",VLOOKUP($P65,INDIRECT($Q$3),T$5,0)*INDIRECT($P$2),VLOOKUP($P65,INDIRECT($Q$3),T$5,0))</f>
        <v>73054.900466526611</v>
      </c>
      <c r="U65" s="394" cm="1">
        <f t="array" aca="1" ref="U65" ca="1">IF($Q65="Y",VLOOKUP($P65,INDIRECT($Q$3),U$5,0)*INDIRECT($P$2),VLOOKUP($P65,INDIRECT($Q$3),U$5,0))</f>
        <v>77020.728358451757</v>
      </c>
      <c r="V65" s="394" cm="1">
        <f t="array" aca="1" ref="V65" ca="1">IF($Q65="Y",VLOOKUP($P65,INDIRECT($Q$3),V$5,0)*INDIRECT($P$2),VLOOKUP($P65,INDIRECT($Q$3),V$5,0))</f>
        <v>81033.409913235068</v>
      </c>
      <c r="W65" s="394" cm="1">
        <f t="array" aca="1" ref="W65" ca="1">IF($Q65="Y",VLOOKUP($P65,INDIRECT($Q$3),W$5,0)*INDIRECT($P$2),VLOOKUP($P65,INDIRECT($Q$3),W$5,0))</f>
        <v>85374.067108025731</v>
      </c>
      <c r="X65" s="394" cm="1">
        <f t="array" aca="1" ref="X65" ca="1">IF($Q65="Y",VLOOKUP($P65,INDIRECT($Q$3),X$5,0)*INDIRECT($P$2),VLOOKUP($P65,INDIRECT($Q$3),X$5,0))</f>
        <v>89865.325362003408</v>
      </c>
      <c r="Y65" s="394" cm="1">
        <f t="array" aca="1" ref="Y65" ca="1">IF($Q65="Y",VLOOKUP($P65,INDIRECT($Q$3),Y$5,0)*INDIRECT($P$2),VLOOKUP($P65,INDIRECT($Q$3),Y$5,0))</f>
        <v>95438.466066597292</v>
      </c>
      <c r="Z65" s="394" cm="1">
        <f t="array" aca="1" ref="Z65" ca="1">IF($Q65="Y",VLOOKUP($P65,INDIRECT($Q$3),Z$5,0)*INDIRECT($P$2),VLOOKUP($P65,INDIRECT($Q$3),Z$5,0))</f>
        <v>101011.60677119122</v>
      </c>
      <c r="AA65" s="406" t="str">
        <f t="shared" si="18"/>
        <v>59430C</v>
      </c>
      <c r="AB65" s="406" t="str">
        <f t="shared" si="19"/>
        <v>Y</v>
      </c>
      <c r="AC65" s="412" t="str">
        <f t="shared" si="20"/>
        <v>Community Specialist - People with Disabilities</v>
      </c>
      <c r="AD65" s="406" t="str">
        <f t="shared" si="21"/>
        <v>33B</v>
      </c>
      <c r="AE65" s="398" t="str">
        <f t="shared" si="22"/>
        <v>E</v>
      </c>
      <c r="AF65" s="403">
        <f t="shared" ca="1" si="11"/>
        <v>35.122999999999998</v>
      </c>
      <c r="AG65" s="403">
        <f t="shared" ca="1" si="11"/>
        <v>37.03</v>
      </c>
      <c r="AH65" s="403">
        <f t="shared" ca="1" si="11"/>
        <v>38.958999999999996</v>
      </c>
      <c r="AI65" s="403">
        <f t="shared" ca="1" si="11"/>
        <v>41.045999999999999</v>
      </c>
      <c r="AJ65" s="403">
        <f t="shared" ca="1" si="11"/>
        <v>43.204999999999998</v>
      </c>
      <c r="AK65" s="403">
        <f t="shared" ca="1" si="11"/>
        <v>45.884</v>
      </c>
      <c r="AL65" s="403">
        <f t="shared" ca="1" si="11"/>
        <v>48.564</v>
      </c>
      <c r="AM65" s="710">
        <f ca="1">AL65/'2026'!AL65</f>
        <v>1.0300112409595112</v>
      </c>
    </row>
    <row r="66" spans="1:39" ht="15" customHeight="1">
      <c r="A66" s="259" t="s">
        <v>16</v>
      </c>
      <c r="B66" s="262" t="s">
        <v>523</v>
      </c>
      <c r="C66" s="259">
        <v>116</v>
      </c>
      <c r="D66" s="266" t="s">
        <v>506</v>
      </c>
      <c r="E66" s="265">
        <v>381</v>
      </c>
      <c r="F66" s="262">
        <v>8</v>
      </c>
      <c r="G66" s="285">
        <f t="shared" ca="1" si="13"/>
        <v>73724.313021873968</v>
      </c>
      <c r="H66" s="285">
        <f t="shared" ca="1" si="13"/>
        <v>77690.140913799129</v>
      </c>
      <c r="I66" s="285">
        <f t="shared" ca="1" si="13"/>
        <v>81652.622115520135</v>
      </c>
      <c r="J66" s="285">
        <f t="shared" ca="1" si="13"/>
        <v>85852.718321736174</v>
      </c>
      <c r="K66" s="285">
        <f t="shared" ca="1" si="13"/>
        <v>90340.629885509727</v>
      </c>
      <c r="L66" s="285">
        <f t="shared" ca="1" si="13"/>
        <v>96470.519390531408</v>
      </c>
      <c r="M66" s="285">
        <f t="shared" ca="1" si="13"/>
        <v>102600.40889555309</v>
      </c>
      <c r="N66" s="285"/>
      <c r="P66" s="409" t="str">
        <f t="shared" si="15"/>
        <v>52909C</v>
      </c>
      <c r="Q66" s="397" t="s">
        <v>826</v>
      </c>
      <c r="R66" s="409" t="str">
        <f t="shared" si="16"/>
        <v>Community Specialist Bilingual</v>
      </c>
      <c r="S66" s="397">
        <f t="shared" si="17"/>
        <v>116</v>
      </c>
      <c r="T66" s="394" cm="1">
        <f t="array" aca="1" ref="T66" ca="1">IF($Q66="Y",VLOOKUP($P66,INDIRECT($Q$3),T$5,0)*INDIRECT($P$2),VLOOKUP($P66,INDIRECT($Q$3),T$5,0))</f>
        <v>73724.313021873968</v>
      </c>
      <c r="U66" s="394" cm="1">
        <f t="array" aca="1" ref="U66" ca="1">IF($Q66="Y",VLOOKUP($P66,INDIRECT($Q$3),U$5,0)*INDIRECT($P$2),VLOOKUP($P66,INDIRECT($Q$3),U$5,0))</f>
        <v>77690.140913799129</v>
      </c>
      <c r="V66" s="394" cm="1">
        <f t="array" aca="1" ref="V66" ca="1">IF($Q66="Y",VLOOKUP($P66,INDIRECT($Q$3),V$5,0)*INDIRECT($P$2),VLOOKUP($P66,INDIRECT($Q$3),V$5,0))</f>
        <v>81652.622115520135</v>
      </c>
      <c r="W66" s="394" cm="1">
        <f t="array" aca="1" ref="W66" ca="1">IF($Q66="Y",VLOOKUP($P66,INDIRECT($Q$3),W$5,0)*INDIRECT($P$2),VLOOKUP($P66,INDIRECT($Q$3),W$5,0))</f>
        <v>85852.718321736174</v>
      </c>
      <c r="X66" s="394" cm="1">
        <f t="array" aca="1" ref="X66" ca="1">IF($Q66="Y",VLOOKUP($P66,INDIRECT($Q$3),X$5,0)*INDIRECT($P$2),VLOOKUP($P66,INDIRECT($Q$3),X$5,0))</f>
        <v>90340.629885509727</v>
      </c>
      <c r="Y66" s="394" cm="1">
        <f t="array" aca="1" ref="Y66" ca="1">IF($Q66="Y",VLOOKUP($P66,INDIRECT($Q$3),Y$5,0)*INDIRECT($P$2),VLOOKUP($P66,INDIRECT($Q$3),Y$5,0))</f>
        <v>96470.519390531408</v>
      </c>
      <c r="Z66" s="394" cm="1">
        <f t="array" aca="1" ref="Z66" ca="1">IF($Q66="Y",VLOOKUP($P66,INDIRECT($Q$3),Z$5,0)*INDIRECT($P$2),VLOOKUP($P66,INDIRECT($Q$3),Z$5,0))</f>
        <v>102600.40889555309</v>
      </c>
      <c r="AA66" s="406" t="str">
        <f t="shared" si="18"/>
        <v>52909C</v>
      </c>
      <c r="AB66" s="406" t="str">
        <f t="shared" si="19"/>
        <v>Y</v>
      </c>
      <c r="AC66" s="412" t="str">
        <f t="shared" si="20"/>
        <v>Community Specialist Bilingual</v>
      </c>
      <c r="AD66" s="406">
        <f t="shared" si="21"/>
        <v>116</v>
      </c>
      <c r="AE66" s="398" t="str">
        <f t="shared" si="22"/>
        <v>E</v>
      </c>
      <c r="AF66" s="403">
        <f t="shared" ca="1" si="11"/>
        <v>35.445</v>
      </c>
      <c r="AG66" s="403">
        <f t="shared" ca="1" si="11"/>
        <v>37.351999999999997</v>
      </c>
      <c r="AH66" s="403">
        <f t="shared" ca="1" si="11"/>
        <v>39.256999999999998</v>
      </c>
      <c r="AI66" s="403">
        <f t="shared" ca="1" si="11"/>
        <v>41.275999999999996</v>
      </c>
      <c r="AJ66" s="403">
        <f t="shared" ca="1" si="11"/>
        <v>43.433</v>
      </c>
      <c r="AK66" s="403">
        <f t="shared" ca="1" si="11"/>
        <v>46.381</v>
      </c>
      <c r="AL66" s="403">
        <f t="shared" ca="1" si="11"/>
        <v>49.327999999999996</v>
      </c>
      <c r="AM66" s="710">
        <f ca="1">AL66/'2026'!AL66</f>
        <v>1.0300056378025098</v>
      </c>
    </row>
    <row r="67" spans="1:39" ht="15" customHeight="1">
      <c r="A67" s="259" t="s">
        <v>16</v>
      </c>
      <c r="B67" s="262" t="s">
        <v>521</v>
      </c>
      <c r="C67" s="259">
        <v>99</v>
      </c>
      <c r="D67" s="266" t="s">
        <v>512</v>
      </c>
      <c r="E67" s="265">
        <v>415</v>
      </c>
      <c r="F67" s="262">
        <v>9</v>
      </c>
      <c r="G67" s="285">
        <f t="shared" ca="1" si="13"/>
        <v>80841.875486161007</v>
      </c>
      <c r="H67" s="285">
        <f t="shared" ca="1" si="13"/>
        <v>85099.250295221238</v>
      </c>
      <c r="I67" s="285">
        <f t="shared" ca="1" si="13"/>
        <v>89591.539329781794</v>
      </c>
      <c r="J67" s="285">
        <f t="shared" ca="1" si="13"/>
        <v>94268.860172349727</v>
      </c>
      <c r="K67" s="285">
        <f t="shared" ca="1" si="13"/>
        <v>99232.580722518789</v>
      </c>
      <c r="L67" s="285">
        <f t="shared" ca="1" si="13"/>
        <v>105237.57388397504</v>
      </c>
      <c r="M67" s="285">
        <f t="shared" ca="1" si="13"/>
        <v>111241.25429284183</v>
      </c>
      <c r="N67" s="285"/>
      <c r="P67" s="409" t="str">
        <f t="shared" si="15"/>
        <v>02373C</v>
      </c>
      <c r="Q67" s="397" t="s">
        <v>826</v>
      </c>
      <c r="R67" s="409" t="str">
        <f t="shared" si="16"/>
        <v>Community Specialist Project Lead</v>
      </c>
      <c r="S67" s="397">
        <f t="shared" si="17"/>
        <v>99</v>
      </c>
      <c r="T67" s="394" cm="1">
        <f t="array" aca="1" ref="T67" ca="1">IF($Q67="Y",VLOOKUP($P67,INDIRECT($Q$3),T$5,0)*INDIRECT($P$2),VLOOKUP($P67,INDIRECT($Q$3),T$5,0))</f>
        <v>80841.875486161007</v>
      </c>
      <c r="U67" s="394" cm="1">
        <f t="array" aca="1" ref="U67" ca="1">IF($Q67="Y",VLOOKUP($P67,INDIRECT($Q$3),U$5,0)*INDIRECT($P$2),VLOOKUP($P67,INDIRECT($Q$3),U$5,0))</f>
        <v>85099.250295221238</v>
      </c>
      <c r="V67" s="394" cm="1">
        <f t="array" aca="1" ref="V67" ca="1">IF($Q67="Y",VLOOKUP($P67,INDIRECT($Q$3),V$5,0)*INDIRECT($P$2),VLOOKUP($P67,INDIRECT($Q$3),V$5,0))</f>
        <v>89591.539329781794</v>
      </c>
      <c r="W67" s="394" cm="1">
        <f t="array" aca="1" ref="W67" ca="1">IF($Q67="Y",VLOOKUP($P67,INDIRECT($Q$3),W$5,0)*INDIRECT($P$2),VLOOKUP($P67,INDIRECT($Q$3),W$5,0))</f>
        <v>94268.860172349727</v>
      </c>
      <c r="X67" s="394" cm="1">
        <f t="array" aca="1" ref="X67" ca="1">IF($Q67="Y",VLOOKUP($P67,INDIRECT($Q$3),X$5,0)*INDIRECT($P$2),VLOOKUP($P67,INDIRECT($Q$3),X$5,0))</f>
        <v>99232.580722518789</v>
      </c>
      <c r="Y67" s="394" cm="1">
        <f t="array" aca="1" ref="Y67" ca="1">IF($Q67="Y",VLOOKUP($P67,INDIRECT($Q$3),Y$5,0)*INDIRECT($P$2),VLOOKUP($P67,INDIRECT($Q$3),Y$5,0))</f>
        <v>105237.57388397504</v>
      </c>
      <c r="Z67" s="394" cm="1">
        <f t="array" aca="1" ref="Z67" ca="1">IF($Q67="Y",VLOOKUP($P67,INDIRECT($Q$3),Z$5,0)*INDIRECT($P$2),VLOOKUP($P67,INDIRECT($Q$3),Z$5,0))</f>
        <v>111241.25429284183</v>
      </c>
      <c r="AA67" s="406" t="str">
        <f t="shared" si="18"/>
        <v>02373C</v>
      </c>
      <c r="AB67" s="406" t="str">
        <f t="shared" si="19"/>
        <v>Y</v>
      </c>
      <c r="AC67" s="412" t="str">
        <f t="shared" si="20"/>
        <v>Community Specialist Project Lead</v>
      </c>
      <c r="AD67" s="406">
        <f t="shared" si="21"/>
        <v>99</v>
      </c>
      <c r="AE67" s="398" t="str">
        <f t="shared" si="22"/>
        <v>E</v>
      </c>
      <c r="AF67" s="403">
        <f t="shared" ca="1" si="11"/>
        <v>38.866999999999997</v>
      </c>
      <c r="AG67" s="403">
        <f t="shared" ca="1" si="11"/>
        <v>40.913999999999994</v>
      </c>
      <c r="AH67" s="403">
        <f t="shared" ca="1" si="11"/>
        <v>43.073</v>
      </c>
      <c r="AI67" s="403">
        <f t="shared" ca="1" si="11"/>
        <v>45.321999999999996</v>
      </c>
      <c r="AJ67" s="403">
        <f t="shared" ca="1" si="11"/>
        <v>47.707999999999998</v>
      </c>
      <c r="AK67" s="403">
        <f t="shared" ca="1" si="11"/>
        <v>50.594999999999999</v>
      </c>
      <c r="AL67" s="403">
        <f t="shared" ca="1" si="11"/>
        <v>53.481999999999999</v>
      </c>
      <c r="AM67" s="710">
        <f ca="1">AL67/'2026'!AL67</f>
        <v>1.0300053924967261</v>
      </c>
    </row>
    <row r="68" spans="1:39" ht="15" customHeight="1">
      <c r="A68" s="259" t="s">
        <v>16</v>
      </c>
      <c r="B68" s="262" t="s">
        <v>959</v>
      </c>
      <c r="C68" s="259" t="s">
        <v>896</v>
      </c>
      <c r="D68" s="266" t="s">
        <v>960</v>
      </c>
      <c r="E68" s="265">
        <v>378</v>
      </c>
      <c r="F68" s="262">
        <v>8</v>
      </c>
      <c r="G68" s="285">
        <f t="shared" ca="1" si="13"/>
        <v>72291.855099978988</v>
      </c>
      <c r="H68" s="285">
        <f t="shared" ca="1" si="13"/>
        <v>76257.682991904134</v>
      </c>
      <c r="I68" s="285">
        <f t="shared" ca="1" si="13"/>
        <v>80220.164193625111</v>
      </c>
      <c r="J68" s="285">
        <f t="shared" ca="1" si="13"/>
        <v>84420.260399841165</v>
      </c>
      <c r="K68" s="285">
        <f t="shared" ca="1" si="13"/>
        <v>88908.171963614732</v>
      </c>
      <c r="L68" s="285">
        <f t="shared" ca="1" si="13"/>
        <v>95038.061468636384</v>
      </c>
      <c r="M68" s="285">
        <f t="shared" ca="1" si="13"/>
        <v>101167.95097365809</v>
      </c>
      <c r="N68" s="285"/>
      <c r="P68" s="409" t="str">
        <f t="shared" si="15"/>
        <v>53065C</v>
      </c>
      <c r="Q68" s="397" t="s">
        <v>826</v>
      </c>
      <c r="R68" s="409" t="str">
        <f t="shared" si="16"/>
        <v>Constituent Services Coordinator</v>
      </c>
      <c r="S68" s="397" t="str">
        <f t="shared" si="17"/>
        <v>35</v>
      </c>
      <c r="T68" s="394" cm="1">
        <f t="array" aca="1" ref="T68" ca="1">IF($Q68="Y",VLOOKUP($P68,INDIRECT($Q$3),T$5,0)*INDIRECT($P$2),VLOOKUP($P68,INDIRECT($Q$3),T$5,0))</f>
        <v>72291.855099978988</v>
      </c>
      <c r="U68" s="394" cm="1">
        <f t="array" aca="1" ref="U68" ca="1">IF($Q68="Y",VLOOKUP($P68,INDIRECT($Q$3),U$5,0)*INDIRECT($P$2),VLOOKUP($P68,INDIRECT($Q$3),U$5,0))</f>
        <v>76257.682991904134</v>
      </c>
      <c r="V68" s="394" cm="1">
        <f t="array" aca="1" ref="V68" ca="1">IF($Q68="Y",VLOOKUP($P68,INDIRECT($Q$3),V$5,0)*INDIRECT($P$2),VLOOKUP($P68,INDIRECT($Q$3),V$5,0))</f>
        <v>80220.164193625111</v>
      </c>
      <c r="W68" s="394" cm="1">
        <f t="array" aca="1" ref="W68" ca="1">IF($Q68="Y",VLOOKUP($P68,INDIRECT($Q$3),W$5,0)*INDIRECT($P$2),VLOOKUP($P68,INDIRECT($Q$3),W$5,0))</f>
        <v>84420.260399841165</v>
      </c>
      <c r="X68" s="394" cm="1">
        <f t="array" aca="1" ref="X68" ca="1">IF($Q68="Y",VLOOKUP($P68,INDIRECT($Q$3),X$5,0)*INDIRECT($P$2),VLOOKUP($P68,INDIRECT($Q$3),X$5,0))</f>
        <v>88908.171963614732</v>
      </c>
      <c r="Y68" s="394" cm="1">
        <f t="array" aca="1" ref="Y68" ca="1">IF($Q68="Y",VLOOKUP($P68,INDIRECT($Q$3),Y$5,0)*INDIRECT($P$2),VLOOKUP($P68,INDIRECT($Q$3),Y$5,0))</f>
        <v>95038.061468636384</v>
      </c>
      <c r="Z68" s="394" cm="1">
        <f t="array" aca="1" ref="Z68" ca="1">IF($Q68="Y",VLOOKUP($P68,INDIRECT($Q$3),Z$5,0)*INDIRECT($P$2),VLOOKUP($P68,INDIRECT($Q$3),Z$5,0))</f>
        <v>101167.95097365809</v>
      </c>
      <c r="AA68" s="406" t="str">
        <f t="shared" si="18"/>
        <v>53065C</v>
      </c>
      <c r="AB68" s="406" t="str">
        <f t="shared" si="19"/>
        <v>Y</v>
      </c>
      <c r="AC68" s="412" t="str">
        <f t="shared" si="20"/>
        <v>Constituent Services Coordinator</v>
      </c>
      <c r="AD68" s="406" t="str">
        <f t="shared" si="21"/>
        <v>35</v>
      </c>
      <c r="AE68" s="398" t="str">
        <f t="shared" si="22"/>
        <v>E</v>
      </c>
      <c r="AF68" s="403">
        <f t="shared" ca="1" si="11"/>
        <v>34.756</v>
      </c>
      <c r="AG68" s="403">
        <f t="shared" ca="1" si="11"/>
        <v>36.662999999999997</v>
      </c>
      <c r="AH68" s="403">
        <f t="shared" ca="1" si="11"/>
        <v>38.567999999999998</v>
      </c>
      <c r="AI68" s="403">
        <f t="shared" ca="1" si="11"/>
        <v>40.586999999999996</v>
      </c>
      <c r="AJ68" s="403">
        <f t="shared" ca="1" si="11"/>
        <v>42.744999999999997</v>
      </c>
      <c r="AK68" s="403">
        <f t="shared" ca="1" si="11"/>
        <v>45.692</v>
      </c>
      <c r="AL68" s="403">
        <f t="shared" ca="1" si="11"/>
        <v>48.638999999999996</v>
      </c>
      <c r="AM68" s="710">
        <f ca="1">AL68/'2026'!AL68</f>
        <v>1.0300072000338825</v>
      </c>
    </row>
    <row r="69" spans="1:39" ht="15" customHeight="1">
      <c r="A69" s="259" t="s">
        <v>16</v>
      </c>
      <c r="B69" s="259" t="s">
        <v>62</v>
      </c>
      <c r="C69" s="259">
        <v>38</v>
      </c>
      <c r="D69" s="260" t="s">
        <v>63</v>
      </c>
      <c r="E69" s="265">
        <v>383</v>
      </c>
      <c r="F69" s="262">
        <v>8</v>
      </c>
      <c r="G69" s="285">
        <f t="shared" ca="1" si="13"/>
        <v>75779.106292709781</v>
      </c>
      <c r="H69" s="285">
        <f t="shared" ca="1" si="13"/>
        <v>79932.348836067686</v>
      </c>
      <c r="I69" s="285">
        <f t="shared" ca="1" si="13"/>
        <v>84038.737716567353</v>
      </c>
      <c r="J69" s="285">
        <f t="shared" ca="1" si="13"/>
        <v>88483.142307686896</v>
      </c>
      <c r="K69" s="285">
        <f t="shared" ca="1" si="13"/>
        <v>93158.468522893163</v>
      </c>
      <c r="L69" s="285">
        <f t="shared" ca="1" si="13"/>
        <v>98966.086755430704</v>
      </c>
      <c r="M69" s="285">
        <f t="shared" ca="1" si="13"/>
        <v>104773.70498796827</v>
      </c>
      <c r="N69" s="285"/>
      <c r="P69" s="409" t="str">
        <f t="shared" si="15"/>
        <v>52444C</v>
      </c>
      <c r="Q69" s="397" t="s">
        <v>826</v>
      </c>
      <c r="R69" s="409" t="str">
        <f t="shared" si="16"/>
        <v>Construction Management Specialist - City</v>
      </c>
      <c r="S69" s="397">
        <f t="shared" si="17"/>
        <v>38</v>
      </c>
      <c r="T69" s="394" cm="1">
        <f t="array" aca="1" ref="T69" ca="1">IF($Q69="Y",VLOOKUP($P69,INDIRECT($Q$3),T$5,0)*INDIRECT($P$2),VLOOKUP($P69,INDIRECT($Q$3),T$5,0))</f>
        <v>75779.106292709781</v>
      </c>
      <c r="U69" s="394" cm="1">
        <f t="array" aca="1" ref="U69" ca="1">IF($Q69="Y",VLOOKUP($P69,INDIRECT($Q$3),U$5,0)*INDIRECT($P$2),VLOOKUP($P69,INDIRECT($Q$3),U$5,0))</f>
        <v>79932.348836067686</v>
      </c>
      <c r="V69" s="394" cm="1">
        <f t="array" aca="1" ref="V69" ca="1">IF($Q69="Y",VLOOKUP($P69,INDIRECT($Q$3),V$5,0)*INDIRECT($P$2),VLOOKUP($P69,INDIRECT($Q$3),V$5,0))</f>
        <v>84038.737716567353</v>
      </c>
      <c r="W69" s="394" cm="1">
        <f t="array" aca="1" ref="W69" ca="1">IF($Q69="Y",VLOOKUP($P69,INDIRECT($Q$3),W$5,0)*INDIRECT($P$2),VLOOKUP($P69,INDIRECT($Q$3),W$5,0))</f>
        <v>88483.142307686896</v>
      </c>
      <c r="X69" s="394" cm="1">
        <f t="array" aca="1" ref="X69" ca="1">IF($Q69="Y",VLOOKUP($P69,INDIRECT($Q$3),X$5,0)*INDIRECT($P$2),VLOOKUP($P69,INDIRECT($Q$3),X$5,0))</f>
        <v>93158.468522893163</v>
      </c>
      <c r="Y69" s="394" cm="1">
        <f t="array" aca="1" ref="Y69" ca="1">IF($Q69="Y",VLOOKUP($P69,INDIRECT($Q$3),Y$5,0)*INDIRECT($P$2),VLOOKUP($P69,INDIRECT($Q$3),Y$5,0))</f>
        <v>98966.086755430704</v>
      </c>
      <c r="Z69" s="394" cm="1">
        <f t="array" aca="1" ref="Z69" ca="1">IF($Q69="Y",VLOOKUP($P69,INDIRECT($Q$3),Z$5,0)*INDIRECT($P$2),VLOOKUP($P69,INDIRECT($Q$3),Z$5,0))</f>
        <v>104773.70498796827</v>
      </c>
      <c r="AA69" s="406" t="str">
        <f t="shared" si="18"/>
        <v>52444C</v>
      </c>
      <c r="AB69" s="406" t="str">
        <f t="shared" si="19"/>
        <v>Y</v>
      </c>
      <c r="AC69" s="412" t="str">
        <f t="shared" si="20"/>
        <v>Construction Management Specialist - City</v>
      </c>
      <c r="AD69" s="406">
        <f t="shared" si="21"/>
        <v>38</v>
      </c>
      <c r="AE69" s="398" t="str">
        <f t="shared" si="22"/>
        <v>E</v>
      </c>
      <c r="AF69" s="403">
        <f t="shared" ca="1" si="11"/>
        <v>36.433</v>
      </c>
      <c r="AG69" s="403">
        <f t="shared" ca="1" si="11"/>
        <v>38.43</v>
      </c>
      <c r="AH69" s="403">
        <f t="shared" ca="1" si="11"/>
        <v>40.403999999999996</v>
      </c>
      <c r="AI69" s="403">
        <f t="shared" ca="1" si="11"/>
        <v>42.54</v>
      </c>
      <c r="AJ69" s="403">
        <f t="shared" ca="1" si="11"/>
        <v>44.787999999999997</v>
      </c>
      <c r="AK69" s="403">
        <f t="shared" ca="1" si="11"/>
        <v>47.58</v>
      </c>
      <c r="AL69" s="403">
        <f t="shared" ca="1" si="11"/>
        <v>50.372</v>
      </c>
      <c r="AM69" s="710">
        <f ca="1">AL69/'2026'!AL69</f>
        <v>1.029996932828954</v>
      </c>
    </row>
    <row r="70" spans="1:39" ht="15" customHeight="1">
      <c r="A70" s="259" t="s">
        <v>16</v>
      </c>
      <c r="B70" s="259" t="s">
        <v>387</v>
      </c>
      <c r="C70" s="259">
        <v>45</v>
      </c>
      <c r="D70" s="260" t="s">
        <v>362</v>
      </c>
      <c r="E70" s="265">
        <v>435</v>
      </c>
      <c r="F70" s="262">
        <v>9</v>
      </c>
      <c r="G70" s="285">
        <f t="shared" ca="1" si="13"/>
        <v>82224.831625914696</v>
      </c>
      <c r="H70" s="285">
        <f t="shared" ca="1" si="13"/>
        <v>86572.182201113654</v>
      </c>
      <c r="I70" s="285">
        <f t="shared" ca="1" si="13"/>
        <v>91488.470111019167</v>
      </c>
      <c r="J70" s="285">
        <f t="shared" ca="1" si="13"/>
        <v>96354.557667862377</v>
      </c>
      <c r="K70" s="285">
        <f t="shared" ca="1" si="13"/>
        <v>101515.15396267129</v>
      </c>
      <c r="L70" s="285">
        <f t="shared" ca="1" si="13"/>
        <v>107546.57754408508</v>
      </c>
      <c r="M70" s="285">
        <f t="shared" ca="1" si="13"/>
        <v>113578.00112549883</v>
      </c>
      <c r="N70" s="285"/>
      <c r="P70" s="409" t="str">
        <f t="shared" si="15"/>
        <v>02628C</v>
      </c>
      <c r="Q70" s="397" t="s">
        <v>826</v>
      </c>
      <c r="R70" s="409" t="str">
        <f t="shared" si="16"/>
        <v>Contract Compliance Officer II</v>
      </c>
      <c r="S70" s="397">
        <f t="shared" si="17"/>
        <v>45</v>
      </c>
      <c r="T70" s="394" cm="1">
        <f t="array" aca="1" ref="T70" ca="1">IF($Q70="Y",VLOOKUP($P70,INDIRECT($Q$3),T$5,0)*INDIRECT($P$2),VLOOKUP($P70,INDIRECT($Q$3),T$5,0))</f>
        <v>82224.831625914696</v>
      </c>
      <c r="U70" s="394" cm="1">
        <f t="array" aca="1" ref="U70" ca="1">IF($Q70="Y",VLOOKUP($P70,INDIRECT($Q$3),U$5,0)*INDIRECT($P$2),VLOOKUP($P70,INDIRECT($Q$3),U$5,0))</f>
        <v>86572.182201113654</v>
      </c>
      <c r="V70" s="394" cm="1">
        <f t="array" aca="1" ref="V70" ca="1">IF($Q70="Y",VLOOKUP($P70,INDIRECT($Q$3),V$5,0)*INDIRECT($P$2),VLOOKUP($P70,INDIRECT($Q$3),V$5,0))</f>
        <v>91488.470111019167</v>
      </c>
      <c r="W70" s="394" cm="1">
        <f t="array" aca="1" ref="W70" ca="1">IF($Q70="Y",VLOOKUP($P70,INDIRECT($Q$3),W$5,0)*INDIRECT($P$2),VLOOKUP($P70,INDIRECT($Q$3),W$5,0))</f>
        <v>96354.557667862377</v>
      </c>
      <c r="X70" s="394" cm="1">
        <f t="array" aca="1" ref="X70" ca="1">IF($Q70="Y",VLOOKUP($P70,INDIRECT($Q$3),X$5,0)*INDIRECT($P$2),VLOOKUP($P70,INDIRECT($Q$3),X$5,0))</f>
        <v>101515.15396267129</v>
      </c>
      <c r="Y70" s="394" cm="1">
        <f t="array" aca="1" ref="Y70" ca="1">IF($Q70="Y",VLOOKUP($P70,INDIRECT($Q$3),Y$5,0)*INDIRECT($P$2),VLOOKUP($P70,INDIRECT($Q$3),Y$5,0))</f>
        <v>107546.57754408508</v>
      </c>
      <c r="Z70" s="394" cm="1">
        <f t="array" aca="1" ref="Z70" ca="1">IF($Q70="Y",VLOOKUP($P70,INDIRECT($Q$3),Z$5,0)*INDIRECT($P$2),VLOOKUP($P70,INDIRECT($Q$3),Z$5,0))</f>
        <v>113578.00112549883</v>
      </c>
      <c r="AA70" s="406" t="str">
        <f t="shared" si="18"/>
        <v>02628C</v>
      </c>
      <c r="AB70" s="406" t="str">
        <f t="shared" si="19"/>
        <v>Y</v>
      </c>
      <c r="AC70" s="412" t="str">
        <f t="shared" si="20"/>
        <v>Contract Compliance Officer II</v>
      </c>
      <c r="AD70" s="406">
        <f t="shared" si="21"/>
        <v>45</v>
      </c>
      <c r="AE70" s="398" t="str">
        <f t="shared" si="22"/>
        <v>E</v>
      </c>
      <c r="AF70" s="403">
        <f t="shared" ca="1" si="11"/>
        <v>39.531999999999996</v>
      </c>
      <c r="AG70" s="403">
        <f t="shared" ca="1" si="11"/>
        <v>41.622</v>
      </c>
      <c r="AH70" s="403">
        <f t="shared" ca="1" si="11"/>
        <v>43.984999999999999</v>
      </c>
      <c r="AI70" s="403">
        <f t="shared" ca="1" si="11"/>
        <v>46.324999999999996</v>
      </c>
      <c r="AJ70" s="403">
        <f t="shared" ca="1" si="11"/>
        <v>48.805999999999997</v>
      </c>
      <c r="AK70" s="403">
        <f t="shared" ca="1" si="11"/>
        <v>51.705999999999996</v>
      </c>
      <c r="AL70" s="403">
        <f t="shared" ca="1" si="11"/>
        <v>54.604999999999997</v>
      </c>
      <c r="AM70" s="710">
        <f ca="1">AL70/'2026'!AL70</f>
        <v>1.0299915118362726</v>
      </c>
    </row>
    <row r="71" spans="1:39" ht="15" customHeight="1">
      <c r="A71" s="259" t="s">
        <v>16</v>
      </c>
      <c r="B71" s="259" t="s">
        <v>441</v>
      </c>
      <c r="C71" s="259" t="s">
        <v>96</v>
      </c>
      <c r="D71" s="260" t="s">
        <v>496</v>
      </c>
      <c r="E71" s="265">
        <v>405</v>
      </c>
      <c r="F71" s="262">
        <v>8</v>
      </c>
      <c r="G71" s="285">
        <f t="shared" ca="1" si="13"/>
        <v>75728.905939647433</v>
      </c>
      <c r="H71" s="285">
        <f t="shared" ca="1" si="13"/>
        <v>79885.495173209492</v>
      </c>
      <c r="I71" s="285">
        <f t="shared" ca="1" si="13"/>
        <v>84038.737716567353</v>
      </c>
      <c r="J71" s="285">
        <f t="shared" ca="1" si="13"/>
        <v>88483.142307686896</v>
      </c>
      <c r="K71" s="285">
        <f t="shared" ca="1" si="13"/>
        <v>93158.468522893163</v>
      </c>
      <c r="L71" s="285">
        <f t="shared" ca="1" si="13"/>
        <v>98944.101751768758</v>
      </c>
      <c r="M71" s="285">
        <f t="shared" ca="1" si="13"/>
        <v>104729.73498064437</v>
      </c>
      <c r="N71" s="285"/>
      <c r="P71" s="409" t="str">
        <f t="shared" si="15"/>
        <v>02671C</v>
      </c>
      <c r="Q71" s="397" t="s">
        <v>826</v>
      </c>
      <c r="R71" s="409" t="str">
        <f t="shared" si="16"/>
        <v>Coordinator Administrative Legal Processes</v>
      </c>
      <c r="S71" s="397" t="str">
        <f t="shared" si="17"/>
        <v>60M</v>
      </c>
      <c r="T71" s="394" cm="1">
        <f t="array" aca="1" ref="T71" ca="1">IF($Q71="Y",VLOOKUP($P71,INDIRECT($Q$3),T$5,0)*INDIRECT($P$2),VLOOKUP($P71,INDIRECT($Q$3),T$5,0))</f>
        <v>75728.905939647433</v>
      </c>
      <c r="U71" s="394" cm="1">
        <f t="array" aca="1" ref="U71" ca="1">IF($Q71="Y",VLOOKUP($P71,INDIRECT($Q$3),U$5,0)*INDIRECT($P$2),VLOOKUP($P71,INDIRECT($Q$3),U$5,0))</f>
        <v>79885.495173209492</v>
      </c>
      <c r="V71" s="394" cm="1">
        <f t="array" aca="1" ref="V71" ca="1">IF($Q71="Y",VLOOKUP($P71,INDIRECT($Q$3),V$5,0)*INDIRECT($P$2),VLOOKUP($P71,INDIRECT($Q$3),V$5,0))</f>
        <v>84038.737716567353</v>
      </c>
      <c r="W71" s="394" cm="1">
        <f t="array" aca="1" ref="W71" ca="1">IF($Q71="Y",VLOOKUP($P71,INDIRECT($Q$3),W$5,0)*INDIRECT($P$2),VLOOKUP($P71,INDIRECT($Q$3),W$5,0))</f>
        <v>88483.142307686896</v>
      </c>
      <c r="X71" s="394" cm="1">
        <f t="array" aca="1" ref="X71" ca="1">IF($Q71="Y",VLOOKUP($P71,INDIRECT($Q$3),X$5,0)*INDIRECT($P$2),VLOOKUP($P71,INDIRECT($Q$3),X$5,0))</f>
        <v>93158.468522893163</v>
      </c>
      <c r="Y71" s="394" cm="1">
        <f t="array" aca="1" ref="Y71" ca="1">IF($Q71="Y",VLOOKUP($P71,INDIRECT($Q$3),Y$5,0)*INDIRECT($P$2),VLOOKUP($P71,INDIRECT($Q$3),Y$5,0))</f>
        <v>98944.101751768758</v>
      </c>
      <c r="Z71" s="394" cm="1">
        <f t="array" aca="1" ref="Z71" ca="1">IF($Q71="Y",VLOOKUP($P71,INDIRECT($Q$3),Z$5,0)*INDIRECT($P$2),VLOOKUP($P71,INDIRECT($Q$3),Z$5,0))</f>
        <v>104729.73498064437</v>
      </c>
      <c r="AA71" s="406" t="str">
        <f t="shared" si="18"/>
        <v>02671C</v>
      </c>
      <c r="AB71" s="406" t="str">
        <f t="shared" si="19"/>
        <v>Y</v>
      </c>
      <c r="AC71" s="412" t="str">
        <f t="shared" si="20"/>
        <v>Coordinator Administrative Legal Processes</v>
      </c>
      <c r="AD71" s="406" t="str">
        <f t="shared" si="21"/>
        <v>60M</v>
      </c>
      <c r="AE71" s="398" t="str">
        <f t="shared" si="22"/>
        <v>E</v>
      </c>
      <c r="AF71" s="403">
        <f t="shared" ca="1" si="11"/>
        <v>36.408999999999999</v>
      </c>
      <c r="AG71" s="403">
        <f t="shared" ca="1" si="11"/>
        <v>38.406999999999996</v>
      </c>
      <c r="AH71" s="403">
        <f t="shared" ca="1" si="11"/>
        <v>40.403999999999996</v>
      </c>
      <c r="AI71" s="403">
        <f t="shared" ca="1" si="11"/>
        <v>42.54</v>
      </c>
      <c r="AJ71" s="403">
        <f t="shared" ca="1" si="11"/>
        <v>44.787999999999997</v>
      </c>
      <c r="AK71" s="403">
        <f t="shared" ca="1" si="11"/>
        <v>47.57</v>
      </c>
      <c r="AL71" s="403">
        <f t="shared" ca="1" si="11"/>
        <v>50.350999999999999</v>
      </c>
      <c r="AM71" s="710">
        <f ca="1">AL71/'2026'!AL71</f>
        <v>1.0299887491050426</v>
      </c>
    </row>
    <row r="72" spans="1:39" ht="15" customHeight="1">
      <c r="A72" s="259" t="s">
        <v>16</v>
      </c>
      <c r="B72" s="259" t="s">
        <v>666</v>
      </c>
      <c r="C72" s="259">
        <v>121</v>
      </c>
      <c r="D72" s="260" t="s">
        <v>665</v>
      </c>
      <c r="E72" s="265">
        <v>408</v>
      </c>
      <c r="F72" s="262">
        <v>9</v>
      </c>
      <c r="G72" s="285">
        <f t="shared" ca="1" si="13"/>
        <v>102455.30798730337</v>
      </c>
      <c r="H72" s="285">
        <f t="shared" ca="1" si="13"/>
        <v>105528.27407667678</v>
      </c>
      <c r="I72" s="285">
        <f t="shared" ca="1" si="13"/>
        <v>108694.94381037941</v>
      </c>
      <c r="J72" s="285">
        <f t="shared" ca="1" si="13"/>
        <v>111955.31718841131</v>
      </c>
      <c r="K72" s="285">
        <f t="shared" ca="1" si="13"/>
        <v>0</v>
      </c>
      <c r="L72" s="285">
        <f t="shared" ca="1" si="13"/>
        <v>0</v>
      </c>
      <c r="M72" s="285">
        <f t="shared" ca="1" si="13"/>
        <v>0</v>
      </c>
      <c r="N72" s="285"/>
      <c r="P72" s="409" t="str">
        <f t="shared" si="15"/>
        <v>02678C</v>
      </c>
      <c r="Q72" s="397" t="s">
        <v>826</v>
      </c>
      <c r="R72" s="409" t="str">
        <f t="shared" si="16"/>
        <v>Coordinator Plans &amp; Scheduling</v>
      </c>
      <c r="S72" s="397">
        <f t="shared" si="17"/>
        <v>121</v>
      </c>
      <c r="T72" s="394" cm="1">
        <f t="array" aca="1" ref="T72" ca="1">IF($Q72="Y",VLOOKUP($P72,INDIRECT($Q$3),T$5,0)*INDIRECT($P$2),VLOOKUP($P72,INDIRECT($Q$3),T$5,0))</f>
        <v>102455.30798730337</v>
      </c>
      <c r="U72" s="394" cm="1">
        <f t="array" aca="1" ref="U72" ca="1">IF($Q72="Y",VLOOKUP($P72,INDIRECT($Q$3),U$5,0)*INDIRECT($P$2),VLOOKUP($P72,INDIRECT($Q$3),U$5,0))</f>
        <v>105528.27407667678</v>
      </c>
      <c r="V72" s="394" cm="1">
        <f t="array" aca="1" ref="V72" ca="1">IF($Q72="Y",VLOOKUP($P72,INDIRECT($Q$3),V$5,0)*INDIRECT($P$2),VLOOKUP($P72,INDIRECT($Q$3),V$5,0))</f>
        <v>108694.94381037941</v>
      </c>
      <c r="W72" s="394" cm="1">
        <f t="array" aca="1" ref="W72" ca="1">IF($Q72="Y",VLOOKUP($P72,INDIRECT($Q$3),W$5,0)*INDIRECT($P$2),VLOOKUP($P72,INDIRECT($Q$3),W$5,0))</f>
        <v>111955.31718841131</v>
      </c>
      <c r="X72" s="394" cm="1">
        <f t="array" aca="1" ref="X72" ca="1">IF($Q72="Y",VLOOKUP($P72,INDIRECT($Q$3),X$5,0)*INDIRECT($P$2),VLOOKUP($P72,INDIRECT($Q$3),X$5,0))</f>
        <v>0</v>
      </c>
      <c r="Y72" s="394" cm="1">
        <f t="array" aca="1" ref="Y72" ca="1">IF($Q72="Y",VLOOKUP($P72,INDIRECT($Q$3),Y$5,0)*INDIRECT($P$2),VLOOKUP($P72,INDIRECT($Q$3),Y$5,0))</f>
        <v>0</v>
      </c>
      <c r="Z72" s="394" cm="1">
        <f t="array" aca="1" ref="Z72" ca="1">IF($Q72="Y",VLOOKUP($P72,INDIRECT($Q$3),Z$5,0)*INDIRECT($P$2),VLOOKUP($P72,INDIRECT($Q$3),Z$5,0))</f>
        <v>0</v>
      </c>
      <c r="AA72" s="406" t="str">
        <f t="shared" si="18"/>
        <v>02678C</v>
      </c>
      <c r="AB72" s="406" t="str">
        <f t="shared" si="19"/>
        <v>Y</v>
      </c>
      <c r="AC72" s="412" t="str">
        <f t="shared" si="20"/>
        <v>Coordinator Plans &amp; Scheduling</v>
      </c>
      <c r="AD72" s="406">
        <f t="shared" si="21"/>
        <v>121</v>
      </c>
      <c r="AE72" s="398" t="str">
        <f t="shared" si="22"/>
        <v>E</v>
      </c>
      <c r="AF72" s="403">
        <f t="shared" ref="AF72:AL104" ca="1" si="23">IF($AE72="N",ROUND(T72,3),IF($AE72="E",ROUNDUP(T72/2080,3),"check"))</f>
        <v>49.257999999999996</v>
      </c>
      <c r="AG72" s="403">
        <f t="shared" ca="1" si="23"/>
        <v>50.734999999999999</v>
      </c>
      <c r="AH72" s="403">
        <f t="shared" ca="1" si="23"/>
        <v>52.257999999999996</v>
      </c>
      <c r="AI72" s="403">
        <f t="shared" ca="1" si="23"/>
        <v>53.824999999999996</v>
      </c>
      <c r="AJ72" s="403">
        <f t="shared" ca="1" si="23"/>
        <v>0</v>
      </c>
      <c r="AK72" s="403">
        <f t="shared" ca="1" si="23"/>
        <v>0</v>
      </c>
      <c r="AL72" s="403">
        <f t="shared" ca="1" si="23"/>
        <v>0</v>
      </c>
      <c r="AM72" s="710" t="e">
        <f ca="1">AL72/'2026'!AL72</f>
        <v>#DIV/0!</v>
      </c>
    </row>
    <row r="73" spans="1:39" ht="15" customHeight="1">
      <c r="A73" s="259" t="s">
        <v>16</v>
      </c>
      <c r="B73" s="262" t="s">
        <v>66</v>
      </c>
      <c r="C73" s="259" t="s">
        <v>1006</v>
      </c>
      <c r="D73" s="260" t="s">
        <v>67</v>
      </c>
      <c r="E73" s="265">
        <v>393</v>
      </c>
      <c r="F73" s="262">
        <v>8</v>
      </c>
      <c r="G73" s="285">
        <f t="shared" ca="1" si="13"/>
        <v>84708.207247299986</v>
      </c>
      <c r="H73" s="285">
        <f t="shared" ca="1" si="13"/>
        <v>89166.00604729999</v>
      </c>
      <c r="I73" s="285">
        <f t="shared" ca="1" si="13"/>
        <v>93858.953733999981</v>
      </c>
      <c r="J73" s="285">
        <f t="shared" ca="1" si="13"/>
        <v>98799.309254099993</v>
      </c>
      <c r="K73" s="285">
        <f t="shared" ca="1" si="13"/>
        <v>103999.33155429999</v>
      </c>
      <c r="L73" s="285">
        <f t="shared" ca="1" si="13"/>
        <v>109472.39403099999</v>
      </c>
      <c r="M73" s="285">
        <f t="shared" ca="1" si="13"/>
        <v>115234.09898</v>
      </c>
      <c r="N73" s="285"/>
      <c r="P73" s="409" t="str">
        <f t="shared" si="15"/>
        <v>02758C</v>
      </c>
      <c r="Q73" s="397" t="s">
        <v>826</v>
      </c>
      <c r="R73" s="409" t="str">
        <f t="shared" si="16"/>
        <v>Crime Analyst I</v>
      </c>
      <c r="S73" s="397" t="s">
        <v>1006</v>
      </c>
      <c r="T73" s="394" cm="1">
        <f t="array" aca="1" ref="T73" ca="1">IF($Q73="Y",VLOOKUP($P73,INDIRECT($Q$3),T$5,0)*INDIRECT($P$2),VLOOKUP($P73,INDIRECT($Q$3),T$5,0))</f>
        <v>84708.207247299986</v>
      </c>
      <c r="U73" s="394" cm="1">
        <f t="array" aca="1" ref="U73" ca="1">IF($Q73="Y",VLOOKUP($P73,INDIRECT($Q$3),U$5,0)*INDIRECT($P$2),VLOOKUP($P73,INDIRECT($Q$3),U$5,0))</f>
        <v>89166.00604729999</v>
      </c>
      <c r="V73" s="394" cm="1">
        <f t="array" aca="1" ref="V73" ca="1">IF($Q73="Y",VLOOKUP($P73,INDIRECT($Q$3),V$5,0)*INDIRECT($P$2),VLOOKUP($P73,INDIRECT($Q$3),V$5,0))</f>
        <v>93858.953733999981</v>
      </c>
      <c r="W73" s="394" cm="1">
        <f t="array" aca="1" ref="W73" ca="1">IF($Q73="Y",VLOOKUP($P73,INDIRECT($Q$3),W$5,0)*INDIRECT($P$2),VLOOKUP($P73,INDIRECT($Q$3),W$5,0))</f>
        <v>98799.309254099993</v>
      </c>
      <c r="X73" s="394" cm="1">
        <f t="array" aca="1" ref="X73" ca="1">IF($Q73="Y",VLOOKUP($P73,INDIRECT($Q$3),X$5,0)*INDIRECT($P$2),VLOOKUP($P73,INDIRECT($Q$3),X$5,0))</f>
        <v>103999.33155429999</v>
      </c>
      <c r="Y73" s="394" cm="1">
        <f t="array" aca="1" ref="Y73" ca="1">IF($Q73="Y",VLOOKUP($P73,INDIRECT($Q$3),Y$5,0)*INDIRECT($P$2),VLOOKUP($P73,INDIRECT($Q$3),Y$5,0))</f>
        <v>109472.39403099999</v>
      </c>
      <c r="Z73" s="394" cm="1">
        <f t="array" aca="1" ref="Z73" ca="1">IF($Q73="Y",VLOOKUP($P73,INDIRECT($Q$3),Z$5,0)*INDIRECT($P$2),VLOOKUP($P73,INDIRECT($Q$3),Z$5,0))</f>
        <v>115234.09898</v>
      </c>
      <c r="AA73" s="406" t="str">
        <f t="shared" si="18"/>
        <v>02758C</v>
      </c>
      <c r="AB73" s="406" t="str">
        <f t="shared" si="19"/>
        <v>Y</v>
      </c>
      <c r="AC73" s="412" t="str">
        <f t="shared" si="20"/>
        <v>Crime Analyst I</v>
      </c>
      <c r="AD73" s="406" t="str">
        <f>S73</f>
        <v>124</v>
      </c>
      <c r="AE73" s="398" t="str">
        <f t="shared" si="22"/>
        <v>E</v>
      </c>
      <c r="AF73" s="403">
        <f t="shared" ca="1" si="23"/>
        <v>40.725999999999999</v>
      </c>
      <c r="AG73" s="403">
        <f t="shared" ca="1" si="23"/>
        <v>42.869</v>
      </c>
      <c r="AH73" s="403">
        <f t="shared" ca="1" si="23"/>
        <v>45.125</v>
      </c>
      <c r="AI73" s="403">
        <f t="shared" ca="1" si="23"/>
        <v>47.5</v>
      </c>
      <c r="AJ73" s="403">
        <f t="shared" ca="1" si="23"/>
        <v>50</v>
      </c>
      <c r="AK73" s="403">
        <f t="shared" ca="1" si="23"/>
        <v>52.631</v>
      </c>
      <c r="AL73" s="403">
        <f t="shared" ca="1" si="23"/>
        <v>55.402000000000001</v>
      </c>
      <c r="AM73" s="710">
        <f ca="1">AL73/'2026'!AL73</f>
        <v>1.0300066929426639</v>
      </c>
    </row>
    <row r="74" spans="1:39" ht="15" customHeight="1">
      <c r="A74" s="259" t="s">
        <v>16</v>
      </c>
      <c r="B74" s="259" t="s">
        <v>442</v>
      </c>
      <c r="C74" s="259" t="s">
        <v>1053</v>
      </c>
      <c r="D74" s="260" t="s">
        <v>68</v>
      </c>
      <c r="E74" s="265">
        <v>423</v>
      </c>
      <c r="F74" s="262">
        <v>9</v>
      </c>
      <c r="G74" s="285">
        <f t="shared" ca="1" si="13"/>
        <v>97159.95374539998</v>
      </c>
      <c r="H74" s="285">
        <f t="shared" ca="1" si="13"/>
        <v>102273.04896899998</v>
      </c>
      <c r="I74" s="285">
        <f t="shared" ca="1" si="13"/>
        <v>107655.84101999998</v>
      </c>
      <c r="J74" s="285">
        <f t="shared" ca="1" si="13"/>
        <v>113322.81774449999</v>
      </c>
      <c r="K74" s="285">
        <f t="shared" ca="1" si="13"/>
        <v>119287.35253889998</v>
      </c>
      <c r="L74" s="285">
        <f t="shared" ca="1" si="13"/>
        <v>125565.04769899999</v>
      </c>
      <c r="M74" s="285">
        <f t="shared" ca="1" si="13"/>
        <v>132173.73441999999</v>
      </c>
      <c r="N74" s="285"/>
      <c r="P74" s="409" t="str">
        <f t="shared" si="15"/>
        <v>02759C</v>
      </c>
      <c r="Q74" s="397" t="s">
        <v>826</v>
      </c>
      <c r="R74" s="409" t="str">
        <f t="shared" si="16"/>
        <v>Crime Analyst II</v>
      </c>
      <c r="S74" s="397" t="str">
        <f t="shared" ref="S74:S137" si="24">C74</f>
        <v>125</v>
      </c>
      <c r="T74" s="394" cm="1">
        <f t="array" aca="1" ref="T74" ca="1">IF($Q74="Y",VLOOKUP($P74,INDIRECT($Q$3),T$5,0)*INDIRECT($P$2),VLOOKUP($P74,INDIRECT($Q$3),T$5,0))</f>
        <v>97159.95374539998</v>
      </c>
      <c r="U74" s="394" cm="1">
        <f t="array" aca="1" ref="U74" ca="1">IF($Q74="Y",VLOOKUP($P74,INDIRECT($Q$3),U$5,0)*INDIRECT($P$2),VLOOKUP($P74,INDIRECT($Q$3),U$5,0))</f>
        <v>102273.04896899998</v>
      </c>
      <c r="V74" s="394" cm="1">
        <f t="array" aca="1" ref="V74" ca="1">IF($Q74="Y",VLOOKUP($P74,INDIRECT($Q$3),V$5,0)*INDIRECT($P$2),VLOOKUP($P74,INDIRECT($Q$3),V$5,0))</f>
        <v>107655.84101999998</v>
      </c>
      <c r="W74" s="394" cm="1">
        <f t="array" aca="1" ref="W74" ca="1">IF($Q74="Y",VLOOKUP($P74,INDIRECT($Q$3),W$5,0)*INDIRECT($P$2),VLOOKUP($P74,INDIRECT($Q$3),W$5,0))</f>
        <v>113322.81774449999</v>
      </c>
      <c r="X74" s="394" cm="1">
        <f t="array" aca="1" ref="X74" ca="1">IF($Q74="Y",VLOOKUP($P74,INDIRECT($Q$3),X$5,0)*INDIRECT($P$2),VLOOKUP($P74,INDIRECT($Q$3),X$5,0))</f>
        <v>119287.35253889998</v>
      </c>
      <c r="Y74" s="394" cm="1">
        <f t="array" aca="1" ref="Y74" ca="1">IF($Q74="Y",VLOOKUP($P74,INDIRECT($Q$3),Y$5,0)*INDIRECT($P$2),VLOOKUP($P74,INDIRECT($Q$3),Y$5,0))</f>
        <v>125565.04769899999</v>
      </c>
      <c r="Z74" s="394" cm="1">
        <f t="array" aca="1" ref="Z74" ca="1">IF($Q74="Y",VLOOKUP($P74,INDIRECT($Q$3),Z$5,0)*INDIRECT($P$2),VLOOKUP($P74,INDIRECT($Q$3),Z$5,0))</f>
        <v>132173.73441999999</v>
      </c>
      <c r="AA74" s="406" t="str">
        <f t="shared" si="18"/>
        <v>02759C</v>
      </c>
      <c r="AB74" s="406" t="str">
        <f t="shared" si="19"/>
        <v>Y</v>
      </c>
      <c r="AC74" s="412" t="str">
        <f t="shared" si="20"/>
        <v>Crime Analyst II</v>
      </c>
      <c r="AD74" s="406" t="str">
        <f t="shared" ref="AD74:AD139" si="25">C74</f>
        <v>125</v>
      </c>
      <c r="AE74" s="398" t="str">
        <f t="shared" si="22"/>
        <v>E</v>
      </c>
      <c r="AF74" s="403">
        <f t="shared" ca="1" si="23"/>
        <v>46.711999999999996</v>
      </c>
      <c r="AG74" s="403">
        <f t="shared" ca="1" si="23"/>
        <v>49.169999999999995</v>
      </c>
      <c r="AH74" s="403">
        <f t="shared" ca="1" si="23"/>
        <v>51.757999999999996</v>
      </c>
      <c r="AI74" s="403">
        <f t="shared" ca="1" si="23"/>
        <v>54.482999999999997</v>
      </c>
      <c r="AJ74" s="403">
        <f t="shared" ca="1" si="23"/>
        <v>57.349999999999994</v>
      </c>
      <c r="AK74" s="403">
        <f t="shared" ca="1" si="23"/>
        <v>60.367999999999995</v>
      </c>
      <c r="AL74" s="403">
        <f t="shared" ca="1" si="23"/>
        <v>63.545999999999999</v>
      </c>
      <c r="AM74" s="710">
        <f ca="1">AL74/'2026'!AL74</f>
        <v>1.0300024313153415</v>
      </c>
    </row>
    <row r="75" spans="1:39" ht="15" customHeight="1">
      <c r="A75" s="256" t="s">
        <v>16</v>
      </c>
      <c r="B75" s="256" t="s">
        <v>596</v>
      </c>
      <c r="C75" s="256">
        <v>40</v>
      </c>
      <c r="D75" s="276" t="s">
        <v>605</v>
      </c>
      <c r="E75" s="277">
        <v>413</v>
      </c>
      <c r="F75" s="278">
        <v>9</v>
      </c>
      <c r="G75" s="380">
        <f t="shared" ca="1" si="13"/>
        <v>77977.881756840434</v>
      </c>
      <c r="H75" s="380">
        <f t="shared" ca="1" si="13"/>
        <v>82127.777609994169</v>
      </c>
      <c r="I75" s="380">
        <f t="shared" ca="1" si="13"/>
        <v>86712.743189688234</v>
      </c>
      <c r="J75" s="380">
        <f t="shared" ca="1" si="13"/>
        <v>91441.616448160989</v>
      </c>
      <c r="K75" s="380">
        <f t="shared" ca="1" si="13"/>
        <v>96260.850342145975</v>
      </c>
      <c r="L75" s="380">
        <f t="shared" ca="1" si="13"/>
        <v>102019.67658248625</v>
      </c>
      <c r="M75" s="380">
        <f t="shared" ca="1" si="13"/>
        <v>107778.50282282663</v>
      </c>
      <c r="N75" s="380" t="s">
        <v>633</v>
      </c>
      <c r="P75" s="409" t="str">
        <f t="shared" si="15"/>
        <v>02763C</v>
      </c>
      <c r="Q75" s="397" t="s">
        <v>826</v>
      </c>
      <c r="R75" s="409" t="str">
        <f t="shared" si="16"/>
        <v>Crime Lab Quality Assurance Analyst</v>
      </c>
      <c r="S75" s="397">
        <f t="shared" si="24"/>
        <v>40</v>
      </c>
      <c r="T75" s="394" cm="1">
        <f t="array" aca="1" ref="T75" ca="1">IF($Q75="Y",VLOOKUP($P75,INDIRECT($Q$3),T$5,0)*INDIRECT($P$2),VLOOKUP($P75,INDIRECT($Q$3),T$5,0))</f>
        <v>77977.881756840434</v>
      </c>
      <c r="U75" s="394" cm="1">
        <f t="array" aca="1" ref="U75" ca="1">IF($Q75="Y",VLOOKUP($P75,INDIRECT($Q$3),U$5,0)*INDIRECT($P$2),VLOOKUP($P75,INDIRECT($Q$3),U$5,0))</f>
        <v>82127.777609994169</v>
      </c>
      <c r="V75" s="394" cm="1">
        <f t="array" aca="1" ref="V75" ca="1">IF($Q75="Y",VLOOKUP($P75,INDIRECT($Q$3),V$5,0)*INDIRECT($P$2),VLOOKUP($P75,INDIRECT($Q$3),V$5,0))</f>
        <v>86712.743189688234</v>
      </c>
      <c r="W75" s="394" cm="1">
        <f t="array" aca="1" ref="W75" ca="1">IF($Q75="Y",VLOOKUP($P75,INDIRECT($Q$3),W$5,0)*INDIRECT($P$2),VLOOKUP($P75,INDIRECT($Q$3),W$5,0))</f>
        <v>91441.616448160989</v>
      </c>
      <c r="X75" s="394" cm="1">
        <f t="array" aca="1" ref="X75" ca="1">IF($Q75="Y",VLOOKUP($P75,INDIRECT($Q$3),X$5,0)*INDIRECT($P$2),VLOOKUP($P75,INDIRECT($Q$3),X$5,0))</f>
        <v>96260.850342145975</v>
      </c>
      <c r="Y75" s="394" cm="1">
        <f t="array" aca="1" ref="Y75" ca="1">IF($Q75="Y",VLOOKUP($P75,INDIRECT($Q$3),Y$5,0)*INDIRECT($P$2),VLOOKUP($P75,INDIRECT($Q$3),Y$5,0))</f>
        <v>102019.67658248625</v>
      </c>
      <c r="Z75" s="394" cm="1">
        <f t="array" aca="1" ref="Z75" ca="1">IF($Q75="Y",VLOOKUP($P75,INDIRECT($Q$3),Z$5,0)*INDIRECT($P$2),VLOOKUP($P75,INDIRECT($Q$3),Z$5,0))</f>
        <v>107778.50282282663</v>
      </c>
      <c r="AA75" s="406" t="str">
        <f t="shared" si="18"/>
        <v>02763C</v>
      </c>
      <c r="AB75" s="406" t="str">
        <f t="shared" si="19"/>
        <v>Y</v>
      </c>
      <c r="AC75" s="412" t="str">
        <f t="shared" si="20"/>
        <v>Crime Lab Quality Assurance Analyst</v>
      </c>
      <c r="AD75" s="406">
        <f t="shared" si="25"/>
        <v>40</v>
      </c>
      <c r="AE75" s="398" t="str">
        <f t="shared" si="22"/>
        <v>E</v>
      </c>
      <c r="AF75" s="403">
        <f t="shared" ca="1" si="23"/>
        <v>37.489999999999995</v>
      </c>
      <c r="AG75" s="403">
        <f t="shared" ca="1" si="23"/>
        <v>39.484999999999999</v>
      </c>
      <c r="AH75" s="403">
        <f t="shared" ca="1" si="23"/>
        <v>41.689</v>
      </c>
      <c r="AI75" s="403">
        <f t="shared" ca="1" si="23"/>
        <v>43.963000000000001</v>
      </c>
      <c r="AJ75" s="403">
        <f t="shared" ca="1" si="23"/>
        <v>46.28</v>
      </c>
      <c r="AK75" s="403">
        <f t="shared" ca="1" si="23"/>
        <v>49.047999999999995</v>
      </c>
      <c r="AL75" s="403">
        <f t="shared" ca="1" si="23"/>
        <v>51.817</v>
      </c>
      <c r="AM75" s="710">
        <f ca="1">AL75/'2026'!AL75</f>
        <v>1.0299952293869763</v>
      </c>
    </row>
    <row r="76" spans="1:39" ht="15" customHeight="1">
      <c r="A76" s="259" t="s">
        <v>16</v>
      </c>
      <c r="B76" s="584" t="s">
        <v>1052</v>
      </c>
      <c r="C76" s="584" t="s">
        <v>896</v>
      </c>
      <c r="D76" s="606" t="s">
        <v>1041</v>
      </c>
      <c r="E76" s="600">
        <v>378</v>
      </c>
      <c r="F76" s="586">
        <v>8</v>
      </c>
      <c r="G76" s="285">
        <f t="shared" ca="1" si="13"/>
        <v>72291.855099978988</v>
      </c>
      <c r="H76" s="285">
        <f t="shared" ca="1" si="13"/>
        <v>76257.682991904134</v>
      </c>
      <c r="I76" s="285">
        <f t="shared" ca="1" si="13"/>
        <v>80220.164193625111</v>
      </c>
      <c r="J76" s="285">
        <f t="shared" ca="1" si="13"/>
        <v>84420.260399841165</v>
      </c>
      <c r="K76" s="285">
        <f t="shared" ca="1" si="13"/>
        <v>88908.171963614732</v>
      </c>
      <c r="L76" s="285">
        <f t="shared" ca="1" si="13"/>
        <v>95038.061468636384</v>
      </c>
      <c r="M76" s="285">
        <f t="shared" ca="1" si="13"/>
        <v>101167.95097365809</v>
      </c>
      <c r="N76" s="9"/>
      <c r="P76" s="409" t="str">
        <f t="shared" si="15"/>
        <v>59503C</v>
      </c>
      <c r="Q76" s="397" t="s">
        <v>826</v>
      </c>
      <c r="R76" s="409" t="str">
        <f t="shared" si="16"/>
        <v>Data and Technology Operations Analyst</v>
      </c>
      <c r="S76" s="397" t="str">
        <f t="shared" si="24"/>
        <v>35</v>
      </c>
      <c r="T76" s="394" cm="1">
        <f t="array" aca="1" ref="T76" ca="1">IF($Q76="Y",VLOOKUP($P76,INDIRECT($Q$3),T$5,0)*INDIRECT($P$2),VLOOKUP($P76,INDIRECT($Q$3),T$5,0))</f>
        <v>72291.855099978988</v>
      </c>
      <c r="U76" s="394" cm="1">
        <f t="array" aca="1" ref="U76" ca="1">IF($Q76="Y",VLOOKUP($P76,INDIRECT($Q$3),U$5,0)*INDIRECT($P$2),VLOOKUP($P76,INDIRECT($Q$3),U$5,0))</f>
        <v>76257.682991904134</v>
      </c>
      <c r="V76" s="394" cm="1">
        <f t="array" aca="1" ref="V76" ca="1">IF($Q76="Y",VLOOKUP($P76,INDIRECT($Q$3),V$5,0)*INDIRECT($P$2),VLOOKUP($P76,INDIRECT($Q$3),V$5,0))</f>
        <v>80220.164193625111</v>
      </c>
      <c r="W76" s="394" cm="1">
        <f t="array" aca="1" ref="W76" ca="1">IF($Q76="Y",VLOOKUP($P76,INDIRECT($Q$3),W$5,0)*INDIRECT($P$2),VLOOKUP($P76,INDIRECT($Q$3),W$5,0))</f>
        <v>84420.260399841165</v>
      </c>
      <c r="X76" s="394" cm="1">
        <f t="array" aca="1" ref="X76" ca="1">IF($Q76="Y",VLOOKUP($P76,INDIRECT($Q$3),X$5,0)*INDIRECT($P$2),VLOOKUP($P76,INDIRECT($Q$3),X$5,0))</f>
        <v>88908.171963614732</v>
      </c>
      <c r="Y76" s="394" cm="1">
        <f t="array" aca="1" ref="Y76" ca="1">IF($Q76="Y",VLOOKUP($P76,INDIRECT($Q$3),Y$5,0)*INDIRECT($P$2),VLOOKUP($P76,INDIRECT($Q$3),Y$5,0))</f>
        <v>95038.061468636384</v>
      </c>
      <c r="Z76" s="394" cm="1">
        <f t="array" aca="1" ref="Z76" ca="1">IF($Q76="Y",VLOOKUP($P76,INDIRECT($Q$3),Z$5,0)*INDIRECT($P$2),VLOOKUP($P76,INDIRECT($Q$3),Z$5,0))</f>
        <v>101167.95097365809</v>
      </c>
      <c r="AA76" s="406" t="str">
        <f t="shared" si="18"/>
        <v>59503C</v>
      </c>
      <c r="AB76" s="406" t="str">
        <f t="shared" si="19"/>
        <v>Y</v>
      </c>
      <c r="AC76" s="412" t="str">
        <f t="shared" si="20"/>
        <v>Data and Technology Operations Analyst</v>
      </c>
      <c r="AD76" s="406" t="str">
        <f t="shared" si="25"/>
        <v>35</v>
      </c>
      <c r="AE76" s="398" t="str">
        <f t="shared" si="22"/>
        <v>E</v>
      </c>
      <c r="AF76" s="403">
        <f t="shared" ca="1" si="23"/>
        <v>34.756</v>
      </c>
      <c r="AG76" s="403">
        <f t="shared" ca="1" si="23"/>
        <v>36.662999999999997</v>
      </c>
      <c r="AH76" s="403">
        <f t="shared" ca="1" si="23"/>
        <v>38.567999999999998</v>
      </c>
      <c r="AI76" s="403">
        <f t="shared" ca="1" si="23"/>
        <v>40.586999999999996</v>
      </c>
      <c r="AJ76" s="403">
        <f t="shared" ca="1" si="23"/>
        <v>42.744999999999997</v>
      </c>
      <c r="AK76" s="403">
        <f t="shared" ca="1" si="23"/>
        <v>45.692</v>
      </c>
      <c r="AL76" s="403">
        <f t="shared" ca="1" si="23"/>
        <v>48.638999999999996</v>
      </c>
      <c r="AM76" s="710">
        <f ca="1">AL76/'2026'!AL76</f>
        <v>1.0300072000338825</v>
      </c>
    </row>
    <row r="77" spans="1:39" ht="15" customHeight="1">
      <c r="A77" s="259" t="s">
        <v>16</v>
      </c>
      <c r="B77" s="259" t="s">
        <v>69</v>
      </c>
      <c r="C77" s="259">
        <v>65</v>
      </c>
      <c r="D77" s="260" t="s">
        <v>565</v>
      </c>
      <c r="E77" s="265">
        <v>508</v>
      </c>
      <c r="F77" s="262">
        <v>11</v>
      </c>
      <c r="G77" s="285">
        <f t="shared" ca="1" si="13"/>
        <v>94497.144604555608</v>
      </c>
      <c r="H77" s="285">
        <f t="shared" ca="1" si="13"/>
        <v>99463.632867523498</v>
      </c>
      <c r="I77" s="285">
        <f t="shared" ca="1" si="13"/>
        <v>104667.73613498647</v>
      </c>
      <c r="J77" s="285">
        <f t="shared" ca="1" si="13"/>
        <v>110203.16173266091</v>
      </c>
      <c r="K77" s="285">
        <f t="shared" ca="1" si="13"/>
        <v>115982.89571523869</v>
      </c>
      <c r="L77" s="285">
        <f t="shared" ca="1" si="13"/>
        <v>123020.42779287096</v>
      </c>
      <c r="M77" s="285">
        <f t="shared" ca="1" si="13"/>
        <v>130057.95987050309</v>
      </c>
      <c r="N77" s="285"/>
      <c r="P77" s="409" t="str">
        <f t="shared" si="15"/>
        <v>02870C</v>
      </c>
      <c r="Q77" s="397" t="s">
        <v>826</v>
      </c>
      <c r="R77" s="409" t="str">
        <f t="shared" si="16"/>
        <v>Data Engineer I</v>
      </c>
      <c r="S77" s="397">
        <f t="shared" si="24"/>
        <v>65</v>
      </c>
      <c r="T77" s="394" cm="1">
        <f t="array" aca="1" ref="T77" ca="1">IF($Q77="Y",VLOOKUP($P77,INDIRECT($Q$3),T$5,0)*INDIRECT($P$2),VLOOKUP($P77,INDIRECT($Q$3),T$5,0))</f>
        <v>94497.144604555608</v>
      </c>
      <c r="U77" s="394" cm="1">
        <f t="array" aca="1" ref="U77" ca="1">IF($Q77="Y",VLOOKUP($P77,INDIRECT($Q$3),U$5,0)*INDIRECT($P$2),VLOOKUP($P77,INDIRECT($Q$3),U$5,0))</f>
        <v>99463.632867523498</v>
      </c>
      <c r="V77" s="394" cm="1">
        <f t="array" aca="1" ref="V77" ca="1">IF($Q77="Y",VLOOKUP($P77,INDIRECT($Q$3),V$5,0)*INDIRECT($P$2),VLOOKUP($P77,INDIRECT($Q$3),V$5,0))</f>
        <v>104667.73613498647</v>
      </c>
      <c r="W77" s="394" cm="1">
        <f t="array" aca="1" ref="W77" ca="1">IF($Q77="Y",VLOOKUP($P77,INDIRECT($Q$3),W$5,0)*INDIRECT($P$2),VLOOKUP($P77,INDIRECT($Q$3),W$5,0))</f>
        <v>110203.16173266091</v>
      </c>
      <c r="X77" s="394" cm="1">
        <f t="array" aca="1" ref="X77" ca="1">IF($Q77="Y",VLOOKUP($P77,INDIRECT($Q$3),X$5,0)*INDIRECT($P$2),VLOOKUP($P77,INDIRECT($Q$3),X$5,0))</f>
        <v>115982.89571523869</v>
      </c>
      <c r="Y77" s="394" cm="1">
        <f t="array" aca="1" ref="Y77" ca="1">IF($Q77="Y",VLOOKUP($P77,INDIRECT($Q$3),Y$5,0)*INDIRECT($P$2),VLOOKUP($P77,INDIRECT($Q$3),Y$5,0))</f>
        <v>123020.42779287096</v>
      </c>
      <c r="Z77" s="394" cm="1">
        <f t="array" aca="1" ref="Z77" ca="1">IF($Q77="Y",VLOOKUP($P77,INDIRECT($Q$3),Z$5,0)*INDIRECT($P$2),VLOOKUP($P77,INDIRECT($Q$3),Z$5,0))</f>
        <v>130057.95987050309</v>
      </c>
      <c r="AA77" s="406" t="str">
        <f t="shared" si="18"/>
        <v>02870C</v>
      </c>
      <c r="AB77" s="406" t="str">
        <f t="shared" si="19"/>
        <v>Y</v>
      </c>
      <c r="AC77" s="412" t="str">
        <f t="shared" si="20"/>
        <v>Data Engineer I</v>
      </c>
      <c r="AD77" s="406">
        <f t="shared" si="25"/>
        <v>65</v>
      </c>
      <c r="AE77" s="398" t="str">
        <f t="shared" si="22"/>
        <v>E</v>
      </c>
      <c r="AF77" s="403">
        <f t="shared" ca="1" si="23"/>
        <v>45.431999999999995</v>
      </c>
      <c r="AG77" s="403">
        <f t="shared" ca="1" si="23"/>
        <v>47.82</v>
      </c>
      <c r="AH77" s="403">
        <f t="shared" ca="1" si="23"/>
        <v>50.321999999999996</v>
      </c>
      <c r="AI77" s="403">
        <f t="shared" ca="1" si="23"/>
        <v>52.982999999999997</v>
      </c>
      <c r="AJ77" s="403">
        <f t="shared" ca="1" si="23"/>
        <v>55.762</v>
      </c>
      <c r="AK77" s="403">
        <f t="shared" ca="1" si="23"/>
        <v>59.144999999999996</v>
      </c>
      <c r="AL77" s="403">
        <f t="shared" ca="1" si="23"/>
        <v>62.527999999999999</v>
      </c>
      <c r="AM77" s="710">
        <f ca="1">AL77/'2026'!AL77</f>
        <v>1.0299965407613618</v>
      </c>
    </row>
    <row r="78" spans="1:39" ht="15" customHeight="1">
      <c r="A78" s="259" t="s">
        <v>16</v>
      </c>
      <c r="B78" s="259" t="s">
        <v>592</v>
      </c>
      <c r="C78" s="259">
        <v>104</v>
      </c>
      <c r="D78" s="260" t="s">
        <v>600</v>
      </c>
      <c r="E78" s="265">
        <v>545</v>
      </c>
      <c r="F78" s="262">
        <v>12</v>
      </c>
      <c r="G78" s="285">
        <f t="shared" ca="1" si="13"/>
        <v>104969.26894128595</v>
      </c>
      <c r="H78" s="285">
        <f t="shared" ca="1" si="13"/>
        <v>110493.96649591476</v>
      </c>
      <c r="I78" s="285">
        <f t="shared" ca="1" si="13"/>
        <v>116309.43801140135</v>
      </c>
      <c r="J78" s="285">
        <f t="shared" ca="1" si="13"/>
        <v>122430.98798844902</v>
      </c>
      <c r="K78" s="285">
        <f t="shared" ca="1" si="13"/>
        <v>128874.72446860142</v>
      </c>
      <c r="L78" s="285">
        <f t="shared" ca="1" si="13"/>
        <v>135657.60396064742</v>
      </c>
      <c r="M78" s="285">
        <f t="shared" ca="1" si="13"/>
        <v>142797.47765063756</v>
      </c>
      <c r="N78" s="285"/>
      <c r="P78" s="409" t="str">
        <f t="shared" si="15"/>
        <v>52942C</v>
      </c>
      <c r="Q78" s="397" t="s">
        <v>826</v>
      </c>
      <c r="R78" s="409" t="str">
        <f t="shared" si="16"/>
        <v>Data Engineer II</v>
      </c>
      <c r="S78" s="397">
        <f t="shared" si="24"/>
        <v>104</v>
      </c>
      <c r="T78" s="394" cm="1">
        <f t="array" aca="1" ref="T78" ca="1">IF($Q78="Y",VLOOKUP($P78,INDIRECT($Q$3),T$5,0)*INDIRECT($P$2),VLOOKUP($P78,INDIRECT($Q$3),T$5,0))</f>
        <v>104969.26894128595</v>
      </c>
      <c r="U78" s="394" cm="1">
        <f t="array" aca="1" ref="U78" ca="1">IF($Q78="Y",VLOOKUP($P78,INDIRECT($Q$3),U$5,0)*INDIRECT($P$2),VLOOKUP($P78,INDIRECT($Q$3),U$5,0))</f>
        <v>110493.96649591476</v>
      </c>
      <c r="V78" s="394" cm="1">
        <f t="array" aca="1" ref="V78" ca="1">IF($Q78="Y",VLOOKUP($P78,INDIRECT($Q$3),V$5,0)*INDIRECT($P$2),VLOOKUP($P78,INDIRECT($Q$3),V$5,0))</f>
        <v>116309.43801140135</v>
      </c>
      <c r="W78" s="394" cm="1">
        <f t="array" aca="1" ref="W78" ca="1">IF($Q78="Y",VLOOKUP($P78,INDIRECT($Q$3),W$5,0)*INDIRECT($P$2),VLOOKUP($P78,INDIRECT($Q$3),W$5,0))</f>
        <v>122430.98798844902</v>
      </c>
      <c r="X78" s="394" cm="1">
        <f t="array" aca="1" ref="X78" ca="1">IF($Q78="Y",VLOOKUP($P78,INDIRECT($Q$3),X$5,0)*INDIRECT($P$2),VLOOKUP($P78,INDIRECT($Q$3),X$5,0))</f>
        <v>128874.72446860142</v>
      </c>
      <c r="Y78" s="394" cm="1">
        <f t="array" aca="1" ref="Y78" ca="1">IF($Q78="Y",VLOOKUP($P78,INDIRECT($Q$3),Y$5,0)*INDIRECT($P$2),VLOOKUP($P78,INDIRECT($Q$3),Y$5,0))</f>
        <v>135657.60396064742</v>
      </c>
      <c r="Z78" s="394" cm="1">
        <f t="array" aca="1" ref="Z78" ca="1">IF($Q78="Y",VLOOKUP($P78,INDIRECT($Q$3),Z$5,0)*INDIRECT($P$2),VLOOKUP($P78,INDIRECT($Q$3),Z$5,0))</f>
        <v>142797.47765063756</v>
      </c>
      <c r="AA78" s="406" t="str">
        <f t="shared" si="18"/>
        <v>52942C</v>
      </c>
      <c r="AB78" s="406" t="str">
        <f t="shared" si="19"/>
        <v>Y</v>
      </c>
      <c r="AC78" s="412" t="str">
        <f t="shared" si="20"/>
        <v>Data Engineer II</v>
      </c>
      <c r="AD78" s="406">
        <f t="shared" si="25"/>
        <v>104</v>
      </c>
      <c r="AE78" s="398" t="str">
        <f t="shared" si="22"/>
        <v>E</v>
      </c>
      <c r="AF78" s="403">
        <f t="shared" ca="1" si="23"/>
        <v>50.466000000000001</v>
      </c>
      <c r="AG78" s="403">
        <f t="shared" ca="1" si="23"/>
        <v>53.122999999999998</v>
      </c>
      <c r="AH78" s="403">
        <f t="shared" ca="1" si="23"/>
        <v>55.917999999999999</v>
      </c>
      <c r="AI78" s="403">
        <f t="shared" ca="1" si="23"/>
        <v>58.861999999999995</v>
      </c>
      <c r="AJ78" s="403">
        <f t="shared" ca="1" si="23"/>
        <v>61.96</v>
      </c>
      <c r="AK78" s="403">
        <f t="shared" ca="1" si="23"/>
        <v>65.221000000000004</v>
      </c>
      <c r="AL78" s="403">
        <f t="shared" ca="1" si="23"/>
        <v>68.653000000000006</v>
      </c>
      <c r="AM78" s="710">
        <f ca="1">AL78/'2026'!AL78</f>
        <v>1.0299906982326641</v>
      </c>
    </row>
    <row r="79" spans="1:39" ht="15" customHeight="1">
      <c r="A79" s="259" t="s">
        <v>16</v>
      </c>
      <c r="B79" s="259" t="s">
        <v>719</v>
      </c>
      <c r="C79" s="259">
        <v>122</v>
      </c>
      <c r="D79" s="260" t="s">
        <v>1082</v>
      </c>
      <c r="E79" s="265">
        <v>478</v>
      </c>
      <c r="F79" s="262">
        <v>10</v>
      </c>
      <c r="G79" s="285">
        <f t="shared" ca="1" si="13"/>
        <v>88336.098898459881</v>
      </c>
      <c r="H79" s="285">
        <f t="shared" ca="1" si="13"/>
        <v>92776.718456334391</v>
      </c>
      <c r="I79" s="285">
        <f t="shared" ca="1" si="13"/>
        <v>97790.321182966887</v>
      </c>
      <c r="J79" s="285">
        <f t="shared" ca="1" si="13"/>
        <v>102807.50505440412</v>
      </c>
      <c r="K79" s="285">
        <f t="shared" ca="1" si="13"/>
        <v>108057.46333814927</v>
      </c>
      <c r="L79" s="285">
        <f t="shared" ca="1" si="13"/>
        <v>114632.44519964734</v>
      </c>
      <c r="M79" s="285">
        <f t="shared" ca="1" si="13"/>
        <v>121208.62077608031</v>
      </c>
      <c r="N79" s="285"/>
      <c r="P79" s="409" t="str">
        <f t="shared" si="15"/>
        <v>53002C</v>
      </c>
      <c r="Q79" s="397" t="s">
        <v>826</v>
      </c>
      <c r="R79" s="409" t="str">
        <f t="shared" si="16"/>
        <v>Data Scientist - Police</v>
      </c>
      <c r="S79" s="397">
        <f t="shared" si="24"/>
        <v>122</v>
      </c>
      <c r="T79" s="394" cm="1">
        <f t="array" aca="1" ref="T79" ca="1">IF($Q79="Y",VLOOKUP($P79,INDIRECT($Q$3),T$5,0)*INDIRECT($P$2),VLOOKUP($P79,INDIRECT($Q$3),T$5,0))</f>
        <v>88336.098898459881</v>
      </c>
      <c r="U79" s="394" cm="1">
        <f t="array" aca="1" ref="U79" ca="1">IF($Q79="Y",VLOOKUP($P79,INDIRECT($Q$3),U$5,0)*INDIRECT($P$2),VLOOKUP($P79,INDIRECT($Q$3),U$5,0))</f>
        <v>92776.718456334391</v>
      </c>
      <c r="V79" s="394" cm="1">
        <f t="array" aca="1" ref="V79" ca="1">IF($Q79="Y",VLOOKUP($P79,INDIRECT($Q$3),V$5,0)*INDIRECT($P$2),VLOOKUP($P79,INDIRECT($Q$3),V$5,0))</f>
        <v>97790.321182966887</v>
      </c>
      <c r="W79" s="394" cm="1">
        <f t="array" aca="1" ref="W79" ca="1">IF($Q79="Y",VLOOKUP($P79,INDIRECT($Q$3),W$5,0)*INDIRECT($P$2),VLOOKUP($P79,INDIRECT($Q$3),W$5,0))</f>
        <v>102807.50505440412</v>
      </c>
      <c r="X79" s="394" cm="1">
        <f t="array" aca="1" ref="X79" ca="1">IF($Q79="Y",VLOOKUP($P79,INDIRECT($Q$3),X$5,0)*INDIRECT($P$2),VLOOKUP($P79,INDIRECT($Q$3),X$5,0))</f>
        <v>108057.46333814927</v>
      </c>
      <c r="Y79" s="394" cm="1">
        <f t="array" aca="1" ref="Y79" ca="1">IF($Q79="Y",VLOOKUP($P79,INDIRECT($Q$3),Y$5,0)*INDIRECT($P$2),VLOOKUP($P79,INDIRECT($Q$3),Y$5,0))</f>
        <v>114632.44519964734</v>
      </c>
      <c r="Z79" s="394" cm="1">
        <f t="array" aca="1" ref="Z79" ca="1">IF($Q79="Y",VLOOKUP($P79,INDIRECT($Q$3),Z$5,0)*INDIRECT($P$2),VLOOKUP($P79,INDIRECT($Q$3),Z$5,0))</f>
        <v>121208.62077608031</v>
      </c>
      <c r="AA79" s="406" t="str">
        <f t="shared" si="18"/>
        <v>53002C</v>
      </c>
      <c r="AB79" s="406" t="str">
        <f t="shared" si="19"/>
        <v>Y</v>
      </c>
      <c r="AC79" s="412" t="str">
        <f t="shared" si="20"/>
        <v>Data Scientist - Police</v>
      </c>
      <c r="AD79" s="406">
        <f t="shared" si="25"/>
        <v>122</v>
      </c>
      <c r="AE79" s="398" t="str">
        <f t="shared" si="22"/>
        <v>E</v>
      </c>
      <c r="AF79" s="403">
        <f t="shared" ca="1" si="23"/>
        <v>42.47</v>
      </c>
      <c r="AG79" s="403">
        <f t="shared" ca="1" si="23"/>
        <v>44.604999999999997</v>
      </c>
      <c r="AH79" s="403">
        <f t="shared" ca="1" si="23"/>
        <v>47.015000000000001</v>
      </c>
      <c r="AI79" s="403">
        <f t="shared" ca="1" si="23"/>
        <v>49.427</v>
      </c>
      <c r="AJ79" s="403">
        <f t="shared" ca="1" si="23"/>
        <v>51.951000000000001</v>
      </c>
      <c r="AK79" s="403">
        <f t="shared" ca="1" si="23"/>
        <v>55.111999999999995</v>
      </c>
      <c r="AL79" s="403">
        <f t="shared" ca="1" si="23"/>
        <v>58.274000000000001</v>
      </c>
      <c r="AM79" s="710">
        <f ca="1">AL79/'2026'!AL79</f>
        <v>1.0299945207416441</v>
      </c>
    </row>
    <row r="80" spans="1:39" ht="15" customHeight="1">
      <c r="A80" s="259" t="s">
        <v>16</v>
      </c>
      <c r="B80" s="259" t="s">
        <v>400</v>
      </c>
      <c r="C80" s="259">
        <v>65</v>
      </c>
      <c r="D80" s="260" t="s">
        <v>548</v>
      </c>
      <c r="E80" s="265">
        <v>508</v>
      </c>
      <c r="F80" s="262">
        <v>11</v>
      </c>
      <c r="G80" s="285">
        <f t="shared" ca="1" si="13"/>
        <v>94497.144604555608</v>
      </c>
      <c r="H80" s="285">
        <f t="shared" ca="1" si="13"/>
        <v>99463.632867523498</v>
      </c>
      <c r="I80" s="285">
        <f t="shared" ca="1" si="13"/>
        <v>104667.73613498647</v>
      </c>
      <c r="J80" s="285">
        <f t="shared" ca="1" si="13"/>
        <v>110203.16173266091</v>
      </c>
      <c r="K80" s="285">
        <f t="shared" ca="1" si="13"/>
        <v>115982.89571523869</v>
      </c>
      <c r="L80" s="285">
        <f t="shared" ca="1" si="13"/>
        <v>123020.42779287096</v>
      </c>
      <c r="M80" s="285">
        <f t="shared" ca="1" si="13"/>
        <v>130057.95987050309</v>
      </c>
      <c r="N80" s="285"/>
      <c r="P80" s="409" t="str">
        <f t="shared" si="15"/>
        <v>02945C</v>
      </c>
      <c r="Q80" s="397" t="s">
        <v>826</v>
      </c>
      <c r="R80" s="409" t="str">
        <f t="shared" si="16"/>
        <v>Data Scientist I</v>
      </c>
      <c r="S80" s="397">
        <f t="shared" si="24"/>
        <v>65</v>
      </c>
      <c r="T80" s="394" cm="1">
        <f t="array" aca="1" ref="T80" ca="1">IF($Q80="Y",VLOOKUP($P80,INDIRECT($Q$3),T$5,0)*INDIRECT($P$2),VLOOKUP($P80,INDIRECT($Q$3),T$5,0))</f>
        <v>94497.144604555608</v>
      </c>
      <c r="U80" s="394" cm="1">
        <f t="array" aca="1" ref="U80" ca="1">IF($Q80="Y",VLOOKUP($P80,INDIRECT($Q$3),U$5,0)*INDIRECT($P$2),VLOOKUP($P80,INDIRECT($Q$3),U$5,0))</f>
        <v>99463.632867523498</v>
      </c>
      <c r="V80" s="394" cm="1">
        <f t="array" aca="1" ref="V80" ca="1">IF($Q80="Y",VLOOKUP($P80,INDIRECT($Q$3),V$5,0)*INDIRECT($P$2),VLOOKUP($P80,INDIRECT($Q$3),V$5,0))</f>
        <v>104667.73613498647</v>
      </c>
      <c r="W80" s="394" cm="1">
        <f t="array" aca="1" ref="W80" ca="1">IF($Q80="Y",VLOOKUP($P80,INDIRECT($Q$3),W$5,0)*INDIRECT($P$2),VLOOKUP($P80,INDIRECT($Q$3),W$5,0))</f>
        <v>110203.16173266091</v>
      </c>
      <c r="X80" s="394" cm="1">
        <f t="array" aca="1" ref="X80" ca="1">IF($Q80="Y",VLOOKUP($P80,INDIRECT($Q$3),X$5,0)*INDIRECT($P$2),VLOOKUP($P80,INDIRECT($Q$3),X$5,0))</f>
        <v>115982.89571523869</v>
      </c>
      <c r="Y80" s="394" cm="1">
        <f t="array" aca="1" ref="Y80" ca="1">IF($Q80="Y",VLOOKUP($P80,INDIRECT($Q$3),Y$5,0)*INDIRECT($P$2),VLOOKUP($P80,INDIRECT($Q$3),Y$5,0))</f>
        <v>123020.42779287096</v>
      </c>
      <c r="Z80" s="394" cm="1">
        <f t="array" aca="1" ref="Z80" ca="1">IF($Q80="Y",VLOOKUP($P80,INDIRECT($Q$3),Z$5,0)*INDIRECT($P$2),VLOOKUP($P80,INDIRECT($Q$3),Z$5,0))</f>
        <v>130057.95987050309</v>
      </c>
      <c r="AA80" s="406" t="str">
        <f t="shared" si="18"/>
        <v>02945C</v>
      </c>
      <c r="AB80" s="406" t="str">
        <f t="shared" si="19"/>
        <v>Y</v>
      </c>
      <c r="AC80" s="412" t="str">
        <f t="shared" si="20"/>
        <v>Data Scientist I</v>
      </c>
      <c r="AD80" s="406">
        <f t="shared" si="25"/>
        <v>65</v>
      </c>
      <c r="AE80" s="398" t="str">
        <f t="shared" si="22"/>
        <v>E</v>
      </c>
      <c r="AF80" s="403">
        <f t="shared" ca="1" si="23"/>
        <v>45.431999999999995</v>
      </c>
      <c r="AG80" s="403">
        <f t="shared" ca="1" si="23"/>
        <v>47.82</v>
      </c>
      <c r="AH80" s="403">
        <f t="shared" ca="1" si="23"/>
        <v>50.321999999999996</v>
      </c>
      <c r="AI80" s="403">
        <f t="shared" ca="1" si="23"/>
        <v>52.982999999999997</v>
      </c>
      <c r="AJ80" s="403">
        <f t="shared" ca="1" si="23"/>
        <v>55.762</v>
      </c>
      <c r="AK80" s="403">
        <f t="shared" ca="1" si="23"/>
        <v>59.144999999999996</v>
      </c>
      <c r="AL80" s="403">
        <f t="shared" ca="1" si="23"/>
        <v>62.527999999999999</v>
      </c>
      <c r="AM80" s="710">
        <f ca="1">AL80/'2026'!AL80</f>
        <v>1.0299965407613618</v>
      </c>
    </row>
    <row r="81" spans="1:39" ht="15" customHeight="1">
      <c r="A81" s="259" t="s">
        <v>16</v>
      </c>
      <c r="B81" s="259" t="s">
        <v>655</v>
      </c>
      <c r="C81" s="259">
        <v>104</v>
      </c>
      <c r="D81" s="260" t="s">
        <v>549</v>
      </c>
      <c r="E81" s="265">
        <v>545</v>
      </c>
      <c r="F81" s="262">
        <v>12</v>
      </c>
      <c r="G81" s="285">
        <f t="shared" ca="1" si="13"/>
        <v>104969.26894128595</v>
      </c>
      <c r="H81" s="285">
        <f t="shared" ca="1" si="13"/>
        <v>110493.96649591476</v>
      </c>
      <c r="I81" s="285">
        <f t="shared" ca="1" si="13"/>
        <v>116309.43801140135</v>
      </c>
      <c r="J81" s="285">
        <f t="shared" ca="1" si="13"/>
        <v>122430.98798844902</v>
      </c>
      <c r="K81" s="285">
        <f t="shared" ca="1" si="13"/>
        <v>128874.72446860142</v>
      </c>
      <c r="L81" s="285">
        <f t="shared" ca="1" si="13"/>
        <v>135657.60396064742</v>
      </c>
      <c r="M81" s="285">
        <f t="shared" ca="1" si="13"/>
        <v>142797.47765063756</v>
      </c>
      <c r="N81" s="285"/>
      <c r="P81" s="409" t="str">
        <f t="shared" si="15"/>
        <v>52940C</v>
      </c>
      <c r="Q81" s="397" t="s">
        <v>826</v>
      </c>
      <c r="R81" s="409" t="str">
        <f t="shared" si="16"/>
        <v>Data Scientist II</v>
      </c>
      <c r="S81" s="397">
        <f t="shared" si="24"/>
        <v>104</v>
      </c>
      <c r="T81" s="394" cm="1">
        <f t="array" aca="1" ref="T81" ca="1">IF($Q81="Y",VLOOKUP($P81,INDIRECT($Q$3),T$5,0)*INDIRECT($P$2),VLOOKUP($P81,INDIRECT($Q$3),T$5,0))</f>
        <v>104969.26894128595</v>
      </c>
      <c r="U81" s="394" cm="1">
        <f t="array" aca="1" ref="U81" ca="1">IF($Q81="Y",VLOOKUP($P81,INDIRECT($Q$3),U$5,0)*INDIRECT($P$2),VLOOKUP($P81,INDIRECT($Q$3),U$5,0))</f>
        <v>110493.96649591476</v>
      </c>
      <c r="V81" s="394" cm="1">
        <f t="array" aca="1" ref="V81" ca="1">IF($Q81="Y",VLOOKUP($P81,INDIRECT($Q$3),V$5,0)*INDIRECT($P$2),VLOOKUP($P81,INDIRECT($Q$3),V$5,0))</f>
        <v>116309.43801140135</v>
      </c>
      <c r="W81" s="394" cm="1">
        <f t="array" aca="1" ref="W81" ca="1">IF($Q81="Y",VLOOKUP($P81,INDIRECT($Q$3),W$5,0)*INDIRECT($P$2),VLOOKUP($P81,INDIRECT($Q$3),W$5,0))</f>
        <v>122430.98798844902</v>
      </c>
      <c r="X81" s="394" cm="1">
        <f t="array" aca="1" ref="X81" ca="1">IF($Q81="Y",VLOOKUP($P81,INDIRECT($Q$3),X$5,0)*INDIRECT($P$2),VLOOKUP($P81,INDIRECT($Q$3),X$5,0))</f>
        <v>128874.72446860142</v>
      </c>
      <c r="Y81" s="394" cm="1">
        <f t="array" aca="1" ref="Y81" ca="1">IF($Q81="Y",VLOOKUP($P81,INDIRECT($Q$3),Y$5,0)*INDIRECT($P$2),VLOOKUP($P81,INDIRECT($Q$3),Y$5,0))</f>
        <v>135657.60396064742</v>
      </c>
      <c r="Z81" s="394" cm="1">
        <f t="array" aca="1" ref="Z81" ca="1">IF($Q81="Y",VLOOKUP($P81,INDIRECT($Q$3),Z$5,0)*INDIRECT($P$2),VLOOKUP($P81,INDIRECT($Q$3),Z$5,0))</f>
        <v>142797.47765063756</v>
      </c>
      <c r="AA81" s="406" t="str">
        <f t="shared" si="18"/>
        <v>52940C</v>
      </c>
      <c r="AB81" s="406" t="str">
        <f t="shared" si="19"/>
        <v>Y</v>
      </c>
      <c r="AC81" s="412" t="str">
        <f t="shared" si="20"/>
        <v>Data Scientist II</v>
      </c>
      <c r="AD81" s="406">
        <f t="shared" si="25"/>
        <v>104</v>
      </c>
      <c r="AE81" s="398" t="str">
        <f t="shared" si="22"/>
        <v>E</v>
      </c>
      <c r="AF81" s="403">
        <f t="shared" ca="1" si="23"/>
        <v>50.466000000000001</v>
      </c>
      <c r="AG81" s="403">
        <f t="shared" ca="1" si="23"/>
        <v>53.122999999999998</v>
      </c>
      <c r="AH81" s="403">
        <f t="shared" ca="1" si="23"/>
        <v>55.917999999999999</v>
      </c>
      <c r="AI81" s="403">
        <f t="shared" ca="1" si="23"/>
        <v>58.861999999999995</v>
      </c>
      <c r="AJ81" s="403">
        <f t="shared" ca="1" si="23"/>
        <v>61.96</v>
      </c>
      <c r="AK81" s="403">
        <f t="shared" ca="1" si="23"/>
        <v>65.221000000000004</v>
      </c>
      <c r="AL81" s="403">
        <f t="shared" ca="1" si="23"/>
        <v>68.653000000000006</v>
      </c>
      <c r="AM81" s="710">
        <f ca="1">AL81/'2026'!AL81</f>
        <v>1.0299906982326641</v>
      </c>
    </row>
    <row r="82" spans="1:39" ht="15" customHeight="1">
      <c r="A82" s="259" t="s">
        <v>16</v>
      </c>
      <c r="B82" s="259" t="s">
        <v>1001</v>
      </c>
      <c r="C82" s="259">
        <v>65</v>
      </c>
      <c r="D82" s="260" t="s">
        <v>1002</v>
      </c>
      <c r="E82" s="265">
        <v>508</v>
      </c>
      <c r="F82" s="262">
        <v>11</v>
      </c>
      <c r="G82" s="285">
        <f t="shared" ca="1" si="13"/>
        <v>94497.144604555608</v>
      </c>
      <c r="H82" s="285">
        <f t="shared" ca="1" si="13"/>
        <v>99463.632867523498</v>
      </c>
      <c r="I82" s="285">
        <f t="shared" ca="1" si="13"/>
        <v>104667.73613498647</v>
      </c>
      <c r="J82" s="285">
        <f t="shared" ca="1" si="13"/>
        <v>110203.16173266091</v>
      </c>
      <c r="K82" s="285">
        <f t="shared" ca="1" si="13"/>
        <v>115982.89571523869</v>
      </c>
      <c r="L82" s="285">
        <f t="shared" ca="1" si="13"/>
        <v>123020.42779287096</v>
      </c>
      <c r="M82" s="285">
        <f t="shared" ca="1" si="13"/>
        <v>130057.95987050309</v>
      </c>
      <c r="N82" s="9"/>
      <c r="P82" s="409" t="str">
        <f t="shared" si="15"/>
        <v>53084C</v>
      </c>
      <c r="Q82" s="397" t="s">
        <v>826</v>
      </c>
      <c r="R82" s="409" t="str">
        <f t="shared" si="16"/>
        <v>Database Engineer II</v>
      </c>
      <c r="S82" s="397">
        <f t="shared" si="24"/>
        <v>65</v>
      </c>
      <c r="T82" s="394" cm="1">
        <f t="array" aca="1" ref="T82" ca="1">IF($Q82="Y",VLOOKUP($P82,INDIRECT($Q$3),T$5,0)*INDIRECT($P$2),VLOOKUP($P82,INDIRECT($Q$3),T$5,0))</f>
        <v>94497.144604555608</v>
      </c>
      <c r="U82" s="394" cm="1">
        <f t="array" aca="1" ref="U82" ca="1">IF($Q82="Y",VLOOKUP($P82,INDIRECT($Q$3),U$5,0)*INDIRECT($P$2),VLOOKUP($P82,INDIRECT($Q$3),U$5,0))</f>
        <v>99463.632867523498</v>
      </c>
      <c r="V82" s="394" cm="1">
        <f t="array" aca="1" ref="V82" ca="1">IF($Q82="Y",VLOOKUP($P82,INDIRECT($Q$3),V$5,0)*INDIRECT($P$2),VLOOKUP($P82,INDIRECT($Q$3),V$5,0))</f>
        <v>104667.73613498647</v>
      </c>
      <c r="W82" s="394" cm="1">
        <f t="array" aca="1" ref="W82" ca="1">IF($Q82="Y",VLOOKUP($P82,INDIRECT($Q$3),W$5,0)*INDIRECT($P$2),VLOOKUP($P82,INDIRECT($Q$3),W$5,0))</f>
        <v>110203.16173266091</v>
      </c>
      <c r="X82" s="394" cm="1">
        <f t="array" aca="1" ref="X82" ca="1">IF($Q82="Y",VLOOKUP($P82,INDIRECT($Q$3),X$5,0)*INDIRECT($P$2),VLOOKUP($P82,INDIRECT($Q$3),X$5,0))</f>
        <v>115982.89571523869</v>
      </c>
      <c r="Y82" s="394" cm="1">
        <f t="array" aca="1" ref="Y82" ca="1">IF($Q82="Y",VLOOKUP($P82,INDIRECT($Q$3),Y$5,0)*INDIRECT($P$2),VLOOKUP($P82,INDIRECT($Q$3),Y$5,0))</f>
        <v>123020.42779287096</v>
      </c>
      <c r="Z82" s="394" cm="1">
        <f t="array" aca="1" ref="Z82" ca="1">IF($Q82="Y",VLOOKUP($P82,INDIRECT($Q$3),Z$5,0)*INDIRECT($P$2),VLOOKUP($P82,INDIRECT($Q$3),Z$5,0))</f>
        <v>130057.95987050309</v>
      </c>
      <c r="AA82" s="406" t="str">
        <f t="shared" si="18"/>
        <v>53084C</v>
      </c>
      <c r="AB82" s="406" t="str">
        <f t="shared" si="19"/>
        <v>Y</v>
      </c>
      <c r="AC82" s="412" t="str">
        <f t="shared" si="20"/>
        <v>Database Engineer II</v>
      </c>
      <c r="AD82" s="406">
        <f t="shared" si="25"/>
        <v>65</v>
      </c>
      <c r="AE82" s="398" t="str">
        <f t="shared" si="22"/>
        <v>E</v>
      </c>
      <c r="AF82" s="403">
        <f t="shared" ca="1" si="23"/>
        <v>45.431999999999995</v>
      </c>
      <c r="AG82" s="403">
        <f t="shared" ca="1" si="23"/>
        <v>47.82</v>
      </c>
      <c r="AH82" s="403">
        <f t="shared" ca="1" si="23"/>
        <v>50.321999999999996</v>
      </c>
      <c r="AI82" s="403">
        <f t="shared" ca="1" si="23"/>
        <v>52.982999999999997</v>
      </c>
      <c r="AJ82" s="403">
        <f t="shared" ca="1" si="23"/>
        <v>55.762</v>
      </c>
      <c r="AK82" s="403">
        <f t="shared" ca="1" si="23"/>
        <v>59.144999999999996</v>
      </c>
      <c r="AL82" s="403">
        <f t="shared" ca="1" si="23"/>
        <v>62.527999999999999</v>
      </c>
      <c r="AM82" s="710">
        <f ca="1">AL82/'2026'!AL82</f>
        <v>1.0299965407613618</v>
      </c>
    </row>
    <row r="83" spans="1:39" ht="15" customHeight="1">
      <c r="A83" s="259" t="s">
        <v>16</v>
      </c>
      <c r="B83" s="259" t="s">
        <v>993</v>
      </c>
      <c r="C83" s="259" t="s">
        <v>235</v>
      </c>
      <c r="D83" s="260" t="s">
        <v>994</v>
      </c>
      <c r="E83" s="265">
        <v>455</v>
      </c>
      <c r="F83" s="262">
        <v>10</v>
      </c>
      <c r="G83" s="285">
        <f t="shared" ca="1" si="13"/>
        <v>88335.887938703992</v>
      </c>
      <c r="H83" s="285">
        <f t="shared" ca="1" si="13"/>
        <v>92776.945839619337</v>
      </c>
      <c r="I83" s="285">
        <f t="shared" ca="1" si="13"/>
        <v>97790.732275600007</v>
      </c>
      <c r="J83" s="285">
        <f t="shared" ca="1" si="13"/>
        <v>102806.9763814756</v>
      </c>
      <c r="K83" s="285">
        <f t="shared" ca="1" si="13"/>
        <v>108057.93331179675</v>
      </c>
      <c r="L83" s="285">
        <f t="shared" ca="1" si="13"/>
        <v>114633.92704400001</v>
      </c>
      <c r="M83" s="285">
        <f t="shared" ca="1" si="13"/>
        <v>121208.06432861292</v>
      </c>
      <c r="N83" s="9"/>
      <c r="P83" s="409" t="str">
        <f t="shared" si="15"/>
        <v>01545C</v>
      </c>
      <c r="Q83" s="397" t="s">
        <v>826</v>
      </c>
      <c r="R83" s="409" t="str">
        <f t="shared" si="16"/>
        <v>Debt Manager - Non Supervisory</v>
      </c>
      <c r="S83" s="397" t="str">
        <f t="shared" si="24"/>
        <v>51</v>
      </c>
      <c r="T83" s="394" cm="1">
        <f t="array" aca="1" ref="T83" ca="1">IF($Q83="Y",VLOOKUP($P83,INDIRECT($Q$3),T$5,0)*INDIRECT($P$2),VLOOKUP($P83,INDIRECT($Q$3),T$5,0))</f>
        <v>88335.887938703992</v>
      </c>
      <c r="U83" s="394" cm="1">
        <f t="array" aca="1" ref="U83" ca="1">IF($Q83="Y",VLOOKUP($P83,INDIRECT($Q$3),U$5,0)*INDIRECT($P$2),VLOOKUP($P83,INDIRECT($Q$3),U$5,0))</f>
        <v>92776.945839619337</v>
      </c>
      <c r="V83" s="394" cm="1">
        <f t="array" aca="1" ref="V83" ca="1">IF($Q83="Y",VLOOKUP($P83,INDIRECT($Q$3),V$5,0)*INDIRECT($P$2),VLOOKUP($P83,INDIRECT($Q$3),V$5,0))</f>
        <v>97790.732275600007</v>
      </c>
      <c r="W83" s="394" cm="1">
        <f t="array" aca="1" ref="W83" ca="1">IF($Q83="Y",VLOOKUP($P83,INDIRECT($Q$3),W$5,0)*INDIRECT($P$2),VLOOKUP($P83,INDIRECT($Q$3),W$5,0))</f>
        <v>102806.9763814756</v>
      </c>
      <c r="X83" s="394" cm="1">
        <f t="array" aca="1" ref="X83" ca="1">IF($Q83="Y",VLOOKUP($P83,INDIRECT($Q$3),X$5,0)*INDIRECT($P$2),VLOOKUP($P83,INDIRECT($Q$3),X$5,0))</f>
        <v>108057.93331179675</v>
      </c>
      <c r="Y83" s="394" cm="1">
        <f t="array" aca="1" ref="Y83" ca="1">IF($Q83="Y",VLOOKUP($P83,INDIRECT($Q$3),Y$5,0)*INDIRECT($P$2),VLOOKUP($P83,INDIRECT($Q$3),Y$5,0))</f>
        <v>114633.92704400001</v>
      </c>
      <c r="Z83" s="394" cm="1">
        <f t="array" aca="1" ref="Z83" ca="1">IF($Q83="Y",VLOOKUP($P83,INDIRECT($Q$3),Z$5,0)*INDIRECT($P$2),VLOOKUP($P83,INDIRECT($Q$3),Z$5,0))</f>
        <v>121208.06432861292</v>
      </c>
      <c r="AA83" s="406" t="str">
        <f t="shared" si="18"/>
        <v>01545C</v>
      </c>
      <c r="AB83" s="406" t="str">
        <f t="shared" si="19"/>
        <v>Y</v>
      </c>
      <c r="AC83" s="412" t="str">
        <f t="shared" si="20"/>
        <v>Debt Manager - Non Supervisory</v>
      </c>
      <c r="AD83" s="406" t="str">
        <f t="shared" si="25"/>
        <v>51</v>
      </c>
      <c r="AE83" s="398" t="str">
        <f t="shared" si="22"/>
        <v>E</v>
      </c>
      <c r="AF83" s="403">
        <f t="shared" ca="1" si="23"/>
        <v>42.47</v>
      </c>
      <c r="AG83" s="403">
        <f t="shared" ca="1" si="23"/>
        <v>44.604999999999997</v>
      </c>
      <c r="AH83" s="403">
        <f t="shared" ca="1" si="23"/>
        <v>47.015000000000001</v>
      </c>
      <c r="AI83" s="403">
        <f t="shared" ca="1" si="23"/>
        <v>49.427</v>
      </c>
      <c r="AJ83" s="403">
        <f t="shared" ca="1" si="23"/>
        <v>51.951000000000001</v>
      </c>
      <c r="AK83" s="403">
        <f t="shared" ca="1" si="23"/>
        <v>55.113</v>
      </c>
      <c r="AL83" s="403">
        <f t="shared" ca="1" si="23"/>
        <v>58.274000000000001</v>
      </c>
      <c r="AM83" s="710">
        <f ca="1">AL83/'2026'!AL83</f>
        <v>1.0300127262443439</v>
      </c>
    </row>
    <row r="84" spans="1:39" ht="15" customHeight="1">
      <c r="A84" s="259" t="s">
        <v>16</v>
      </c>
      <c r="B84" s="259" t="s">
        <v>487</v>
      </c>
      <c r="C84" s="259">
        <v>58</v>
      </c>
      <c r="D84" s="260" t="s">
        <v>486</v>
      </c>
      <c r="E84" s="265">
        <v>488</v>
      </c>
      <c r="F84" s="262">
        <v>10</v>
      </c>
      <c r="G84" s="285">
        <f t="shared" ca="1" si="13"/>
        <v>93158.468522893163</v>
      </c>
      <c r="H84" s="285">
        <f t="shared" ca="1" si="13"/>
        <v>98362.571790356102</v>
      </c>
      <c r="I84" s="285">
        <f t="shared" ca="1" si="13"/>
        <v>103282.20639046578</v>
      </c>
      <c r="J84" s="285">
        <f t="shared" ca="1" si="13"/>
        <v>108439.45599507054</v>
      </c>
      <c r="K84" s="285">
        <f t="shared" ca="1" si="13"/>
        <v>113884.52095723276</v>
      </c>
      <c r="L84" s="285">
        <f t="shared" ca="1" si="13"/>
        <v>120621.93198611416</v>
      </c>
      <c r="M84" s="285">
        <f t="shared" ca="1" si="13"/>
        <v>127359.34301499545</v>
      </c>
      <c r="N84" s="285"/>
      <c r="P84" s="409" t="str">
        <f t="shared" si="15"/>
        <v>03033C</v>
      </c>
      <c r="Q84" s="397" t="s">
        <v>826</v>
      </c>
      <c r="R84" s="409" t="str">
        <f t="shared" si="16"/>
        <v>Development Contracts Administrator</v>
      </c>
      <c r="S84" s="397">
        <f t="shared" si="24"/>
        <v>58</v>
      </c>
      <c r="T84" s="394" cm="1">
        <f t="array" aca="1" ref="T84" ca="1">IF($Q84="Y",VLOOKUP($P84,INDIRECT($Q$3),T$5,0)*INDIRECT($P$2),VLOOKUP($P84,INDIRECT($Q$3),T$5,0))</f>
        <v>93158.468522893163</v>
      </c>
      <c r="U84" s="394" cm="1">
        <f t="array" aca="1" ref="U84" ca="1">IF($Q84="Y",VLOOKUP($P84,INDIRECT($Q$3),U$5,0)*INDIRECT($P$2),VLOOKUP($P84,INDIRECT($Q$3),U$5,0))</f>
        <v>98362.571790356102</v>
      </c>
      <c r="V84" s="394" cm="1">
        <f t="array" aca="1" ref="V84" ca="1">IF($Q84="Y",VLOOKUP($P84,INDIRECT($Q$3),V$5,0)*INDIRECT($P$2),VLOOKUP($P84,INDIRECT($Q$3),V$5,0))</f>
        <v>103282.20639046578</v>
      </c>
      <c r="W84" s="394" cm="1">
        <f t="array" aca="1" ref="W84" ca="1">IF($Q84="Y",VLOOKUP($P84,INDIRECT($Q$3),W$5,0)*INDIRECT($P$2),VLOOKUP($P84,INDIRECT($Q$3),W$5,0))</f>
        <v>108439.45599507054</v>
      </c>
      <c r="X84" s="394" cm="1">
        <f t="array" aca="1" ref="X84" ca="1">IF($Q84="Y",VLOOKUP($P84,INDIRECT($Q$3),X$5,0)*INDIRECT($P$2),VLOOKUP($P84,INDIRECT($Q$3),X$5,0))</f>
        <v>113884.52095723276</v>
      </c>
      <c r="Y84" s="394" cm="1">
        <f t="array" aca="1" ref="Y84" ca="1">IF($Q84="Y",VLOOKUP($P84,INDIRECT($Q$3),Y$5,0)*INDIRECT($P$2),VLOOKUP($P84,INDIRECT($Q$3),Y$5,0))</f>
        <v>120621.93198611416</v>
      </c>
      <c r="Z84" s="394" cm="1">
        <f t="array" aca="1" ref="Z84" ca="1">IF($Q84="Y",VLOOKUP($P84,INDIRECT($Q$3),Z$5,0)*INDIRECT($P$2),VLOOKUP($P84,INDIRECT($Q$3),Z$5,0))</f>
        <v>127359.34301499545</v>
      </c>
      <c r="AA84" s="406" t="str">
        <f t="shared" si="18"/>
        <v>03033C</v>
      </c>
      <c r="AB84" s="406" t="str">
        <f t="shared" si="19"/>
        <v>Y</v>
      </c>
      <c r="AC84" s="412" t="str">
        <f t="shared" si="20"/>
        <v>Development Contracts Administrator</v>
      </c>
      <c r="AD84" s="406">
        <f t="shared" si="25"/>
        <v>58</v>
      </c>
      <c r="AE84" s="398" t="str">
        <f t="shared" si="22"/>
        <v>E</v>
      </c>
      <c r="AF84" s="403">
        <f t="shared" ca="1" si="23"/>
        <v>44.787999999999997</v>
      </c>
      <c r="AG84" s="403">
        <f t="shared" ca="1" si="23"/>
        <v>47.29</v>
      </c>
      <c r="AH84" s="403">
        <f t="shared" ca="1" si="23"/>
        <v>49.655000000000001</v>
      </c>
      <c r="AI84" s="403">
        <f t="shared" ca="1" si="23"/>
        <v>52.134999999999998</v>
      </c>
      <c r="AJ84" s="403">
        <f t="shared" ca="1" si="23"/>
        <v>54.753</v>
      </c>
      <c r="AK84" s="403">
        <f t="shared" ca="1" si="23"/>
        <v>57.991999999999997</v>
      </c>
      <c r="AL84" s="403">
        <f t="shared" ca="1" si="23"/>
        <v>61.230999999999995</v>
      </c>
      <c r="AM84" s="710">
        <f ca="1">AL84/'2026'!AL84</f>
        <v>1.0299925985735432</v>
      </c>
    </row>
    <row r="85" spans="1:39" ht="15" customHeight="1">
      <c r="A85" s="259" t="s">
        <v>16</v>
      </c>
      <c r="B85" s="259" t="s">
        <v>71</v>
      </c>
      <c r="C85" s="259">
        <v>51</v>
      </c>
      <c r="D85" s="260" t="s">
        <v>72</v>
      </c>
      <c r="E85" s="265">
        <v>480</v>
      </c>
      <c r="F85" s="262">
        <v>10</v>
      </c>
      <c r="G85" s="285">
        <f t="shared" ca="1" si="13"/>
        <v>88335.887938703992</v>
      </c>
      <c r="H85" s="285">
        <f t="shared" ca="1" si="13"/>
        <v>92776.945839619337</v>
      </c>
      <c r="I85" s="285">
        <f t="shared" ca="1" si="13"/>
        <v>97790.732275600007</v>
      </c>
      <c r="J85" s="285">
        <f t="shared" ca="1" si="13"/>
        <v>102806.9763814756</v>
      </c>
      <c r="K85" s="285">
        <f t="shared" ca="1" si="13"/>
        <v>108057.93331179675</v>
      </c>
      <c r="L85" s="285">
        <f t="shared" ca="1" si="13"/>
        <v>114633.92704400001</v>
      </c>
      <c r="M85" s="285">
        <f t="shared" ca="1" si="13"/>
        <v>121208.06432861292</v>
      </c>
      <c r="N85" s="285"/>
      <c r="P85" s="409" t="str">
        <f t="shared" si="15"/>
        <v>52265C</v>
      </c>
      <c r="Q85" s="397" t="s">
        <v>826</v>
      </c>
      <c r="R85" s="409" t="str">
        <f t="shared" si="16"/>
        <v>Development Finance Analyst</v>
      </c>
      <c r="S85" s="397">
        <f t="shared" si="24"/>
        <v>51</v>
      </c>
      <c r="T85" s="394" cm="1">
        <f t="array" aca="1" ref="T85" ca="1">IF($Q85="Y",VLOOKUP($P85,INDIRECT($Q$3),T$5,0)*INDIRECT($P$2),VLOOKUP($P85,INDIRECT($Q$3),T$5,0))</f>
        <v>88335.887938703992</v>
      </c>
      <c r="U85" s="394" cm="1">
        <f t="array" aca="1" ref="U85" ca="1">IF($Q85="Y",VLOOKUP($P85,INDIRECT($Q$3),U$5,0)*INDIRECT($P$2),VLOOKUP($P85,INDIRECT($Q$3),U$5,0))</f>
        <v>92776.945839619337</v>
      </c>
      <c r="V85" s="394" cm="1">
        <f t="array" aca="1" ref="V85" ca="1">IF($Q85="Y",VLOOKUP($P85,INDIRECT($Q$3),V$5,0)*INDIRECT($P$2),VLOOKUP($P85,INDIRECT($Q$3),V$5,0))</f>
        <v>97790.732275600007</v>
      </c>
      <c r="W85" s="394" cm="1">
        <f t="array" aca="1" ref="W85" ca="1">IF($Q85="Y",VLOOKUP($P85,INDIRECT($Q$3),W$5,0)*INDIRECT($P$2),VLOOKUP($P85,INDIRECT($Q$3),W$5,0))</f>
        <v>102806.9763814756</v>
      </c>
      <c r="X85" s="394" cm="1">
        <f t="array" aca="1" ref="X85" ca="1">IF($Q85="Y",VLOOKUP($P85,INDIRECT($Q$3),X$5,0)*INDIRECT($P$2),VLOOKUP($P85,INDIRECT($Q$3),X$5,0))</f>
        <v>108057.93331179675</v>
      </c>
      <c r="Y85" s="394" cm="1">
        <f t="array" aca="1" ref="Y85" ca="1">IF($Q85="Y",VLOOKUP($P85,INDIRECT($Q$3),Y$5,0)*INDIRECT($P$2),VLOOKUP($P85,INDIRECT($Q$3),Y$5,0))</f>
        <v>114633.92704400001</v>
      </c>
      <c r="Z85" s="394" cm="1">
        <f t="array" aca="1" ref="Z85" ca="1">IF($Q85="Y",VLOOKUP($P85,INDIRECT($Q$3),Z$5,0)*INDIRECT($P$2),VLOOKUP($P85,INDIRECT($Q$3),Z$5,0))</f>
        <v>121208.06432861292</v>
      </c>
      <c r="AA85" s="406" t="str">
        <f t="shared" si="18"/>
        <v>52265C</v>
      </c>
      <c r="AB85" s="406" t="str">
        <f t="shared" si="19"/>
        <v>Y</v>
      </c>
      <c r="AC85" s="412" t="str">
        <f t="shared" si="20"/>
        <v>Development Finance Analyst</v>
      </c>
      <c r="AD85" s="406">
        <f t="shared" si="25"/>
        <v>51</v>
      </c>
      <c r="AE85" s="398" t="str">
        <f t="shared" si="22"/>
        <v>E</v>
      </c>
      <c r="AF85" s="403">
        <f t="shared" ca="1" si="23"/>
        <v>42.47</v>
      </c>
      <c r="AG85" s="403">
        <f t="shared" ca="1" si="23"/>
        <v>44.604999999999997</v>
      </c>
      <c r="AH85" s="403">
        <f t="shared" ca="1" si="23"/>
        <v>47.015000000000001</v>
      </c>
      <c r="AI85" s="403">
        <f t="shared" ca="1" si="23"/>
        <v>49.427</v>
      </c>
      <c r="AJ85" s="403">
        <f t="shared" ca="1" si="23"/>
        <v>51.951000000000001</v>
      </c>
      <c r="AK85" s="403">
        <f t="shared" ca="1" si="23"/>
        <v>55.113</v>
      </c>
      <c r="AL85" s="403">
        <f t="shared" ca="1" si="23"/>
        <v>58.274000000000001</v>
      </c>
      <c r="AM85" s="710">
        <f ca="1">AL85/'2026'!AL85</f>
        <v>1.0300127262443439</v>
      </c>
    </row>
    <row r="86" spans="1:39" s="763" customFormat="1" ht="15" customHeight="1">
      <c r="A86" s="256" t="s">
        <v>16</v>
      </c>
      <c r="B86" s="256" t="s">
        <v>73</v>
      </c>
      <c r="C86" s="256">
        <v>98</v>
      </c>
      <c r="D86" s="276" t="s">
        <v>74</v>
      </c>
      <c r="E86" s="277">
        <v>523</v>
      </c>
      <c r="F86" s="278">
        <v>11</v>
      </c>
      <c r="G86" s="380">
        <f t="shared" ca="1" si="13"/>
        <v>96569.709687707174</v>
      </c>
      <c r="H86" s="380">
        <f t="shared" ca="1" si="13"/>
        <v>101652.49543526942</v>
      </c>
      <c r="I86" s="380">
        <f t="shared" ca="1" si="13"/>
        <v>107002.37383464501</v>
      </c>
      <c r="J86" s="380">
        <f t="shared" ca="1" si="13"/>
        <v>112633.82266765708</v>
      </c>
      <c r="K86" s="380">
        <f t="shared" ca="1" si="13"/>
        <v>118561.32640950926</v>
      </c>
      <c r="L86" s="380">
        <f t="shared" ca="1" si="13"/>
        <v>124993.6613055584</v>
      </c>
      <c r="M86" s="380">
        <f t="shared" ca="1" si="13"/>
        <v>131425.99620160749</v>
      </c>
      <c r="N86" s="380" t="s">
        <v>633</v>
      </c>
      <c r="O86" s="441"/>
      <c r="P86" s="451" t="str">
        <f t="shared" si="15"/>
        <v>52890C</v>
      </c>
      <c r="Q86" s="452" t="s">
        <v>826</v>
      </c>
      <c r="R86" s="451" t="str">
        <f t="shared" si="16"/>
        <v>Development Finance Specialist</v>
      </c>
      <c r="S86" s="452">
        <f t="shared" si="24"/>
        <v>98</v>
      </c>
      <c r="T86" s="394" cm="1">
        <f t="array" aca="1" ref="T86" ca="1">IF($Q86="Y",VLOOKUP($P86,INDIRECT($Q$3),T$5,0)*INDIRECT($P$2),VLOOKUP($P86,INDIRECT($Q$3),T$5,0))</f>
        <v>96569.709687707174</v>
      </c>
      <c r="U86" s="394" cm="1">
        <f t="array" aca="1" ref="U86" ca="1">IF($Q86="Y",VLOOKUP($P86,INDIRECT($Q$3),U$5,0)*INDIRECT($P$2),VLOOKUP($P86,INDIRECT($Q$3),U$5,0))</f>
        <v>101652.49543526942</v>
      </c>
      <c r="V86" s="394" cm="1">
        <f t="array" aca="1" ref="V86" ca="1">IF($Q86="Y",VLOOKUP($P86,INDIRECT($Q$3),V$5,0)*INDIRECT($P$2),VLOOKUP($P86,INDIRECT($Q$3),V$5,0))</f>
        <v>107002.37383464501</v>
      </c>
      <c r="W86" s="394" cm="1">
        <f t="array" aca="1" ref="W86" ca="1">IF($Q86="Y",VLOOKUP($P86,INDIRECT($Q$3),W$5,0)*INDIRECT($P$2),VLOOKUP($P86,INDIRECT($Q$3),W$5,0))</f>
        <v>112633.82266765708</v>
      </c>
      <c r="X86" s="394" cm="1">
        <f t="array" aca="1" ref="X86" ca="1">IF($Q86="Y",VLOOKUP($P86,INDIRECT($Q$3),X$5,0)*INDIRECT($P$2),VLOOKUP($P86,INDIRECT($Q$3),X$5,0))</f>
        <v>118561.32640950926</v>
      </c>
      <c r="Y86" s="394" cm="1">
        <f t="array" aca="1" ref="Y86" ca="1">IF($Q86="Y",VLOOKUP($P86,INDIRECT($Q$3),Y$5,0)*INDIRECT($P$2),VLOOKUP($P86,INDIRECT($Q$3),Y$5,0))</f>
        <v>124993.6613055584</v>
      </c>
      <c r="Z86" s="394" cm="1">
        <f t="array" aca="1" ref="Z86" ca="1">IF($Q86="Y",VLOOKUP($P86,INDIRECT($Q$3),Z$5,0)*INDIRECT($P$2),VLOOKUP($P86,INDIRECT($Q$3),Z$5,0))</f>
        <v>131425.99620160749</v>
      </c>
      <c r="AA86" s="452" t="str">
        <f t="shared" si="18"/>
        <v>52890C</v>
      </c>
      <c r="AB86" s="452" t="str">
        <f t="shared" si="19"/>
        <v>Y</v>
      </c>
      <c r="AC86" s="454" t="str">
        <f t="shared" si="20"/>
        <v>Development Finance Specialist</v>
      </c>
      <c r="AD86" s="452">
        <f t="shared" si="25"/>
        <v>98</v>
      </c>
      <c r="AE86" s="455" t="str">
        <f t="shared" si="22"/>
        <v>E</v>
      </c>
      <c r="AF86" s="453">
        <f t="shared" ca="1" si="23"/>
        <v>46.427999999999997</v>
      </c>
      <c r="AG86" s="453">
        <f t="shared" ca="1" si="23"/>
        <v>48.872</v>
      </c>
      <c r="AH86" s="453">
        <f t="shared" ca="1" si="23"/>
        <v>51.443999999999996</v>
      </c>
      <c r="AI86" s="453">
        <f t="shared" ca="1" si="23"/>
        <v>54.150999999999996</v>
      </c>
      <c r="AJ86" s="453">
        <f t="shared" ca="1" si="23"/>
        <v>57.000999999999998</v>
      </c>
      <c r="AK86" s="453">
        <f t="shared" ca="1" si="23"/>
        <v>60.094000000000001</v>
      </c>
      <c r="AL86" s="453">
        <f t="shared" ca="1" si="23"/>
        <v>63.186</v>
      </c>
      <c r="AM86" s="710">
        <f ca="1">AL86/'2026'!AL86</f>
        <v>1.0299938056270987</v>
      </c>
    </row>
    <row r="87" spans="1:39" ht="15" customHeight="1">
      <c r="A87" s="259" t="s">
        <v>16</v>
      </c>
      <c r="B87" s="259" t="s">
        <v>75</v>
      </c>
      <c r="C87" s="259">
        <v>65</v>
      </c>
      <c r="D87" s="260" t="s">
        <v>76</v>
      </c>
      <c r="E87" s="265">
        <v>500</v>
      </c>
      <c r="F87" s="262">
        <v>11</v>
      </c>
      <c r="G87" s="285">
        <f t="shared" ca="1" si="13"/>
        <v>94497.144604555608</v>
      </c>
      <c r="H87" s="285">
        <f t="shared" ca="1" si="13"/>
        <v>99463.632867523498</v>
      </c>
      <c r="I87" s="285">
        <f t="shared" ca="1" si="13"/>
        <v>104667.73613498647</v>
      </c>
      <c r="J87" s="285">
        <f t="shared" ca="1" si="13"/>
        <v>110203.16173266091</v>
      </c>
      <c r="K87" s="285">
        <f t="shared" ca="1" si="13"/>
        <v>115982.89571523869</v>
      </c>
      <c r="L87" s="285">
        <f t="shared" ca="1" si="13"/>
        <v>123020.42779287096</v>
      </c>
      <c r="M87" s="285">
        <f t="shared" ca="1" si="13"/>
        <v>130057.95987050309</v>
      </c>
      <c r="N87" s="285"/>
      <c r="P87" s="409" t="str">
        <f t="shared" si="15"/>
        <v>52893C</v>
      </c>
      <c r="Q87" s="397" t="s">
        <v>826</v>
      </c>
      <c r="R87" s="409" t="str">
        <f t="shared" si="16"/>
        <v>Development Grants Coordinator</v>
      </c>
      <c r="S87" s="397">
        <f t="shared" si="24"/>
        <v>65</v>
      </c>
      <c r="T87" s="394" cm="1">
        <f t="array" aca="1" ref="T87" ca="1">IF($Q87="Y",VLOOKUP($P87,INDIRECT($Q$3),T$5,0)*INDIRECT($P$2),VLOOKUP($P87,INDIRECT($Q$3),T$5,0))</f>
        <v>94497.144604555608</v>
      </c>
      <c r="U87" s="394" cm="1">
        <f t="array" aca="1" ref="U87" ca="1">IF($Q87="Y",VLOOKUP($P87,INDIRECT($Q$3),U$5,0)*INDIRECT($P$2),VLOOKUP($P87,INDIRECT($Q$3),U$5,0))</f>
        <v>99463.632867523498</v>
      </c>
      <c r="V87" s="394" cm="1">
        <f t="array" aca="1" ref="V87" ca="1">IF($Q87="Y",VLOOKUP($P87,INDIRECT($Q$3),V$5,0)*INDIRECT($P$2),VLOOKUP($P87,INDIRECT($Q$3),V$5,0))</f>
        <v>104667.73613498647</v>
      </c>
      <c r="W87" s="394" cm="1">
        <f t="array" aca="1" ref="W87" ca="1">IF($Q87="Y",VLOOKUP($P87,INDIRECT($Q$3),W$5,0)*INDIRECT($P$2),VLOOKUP($P87,INDIRECT($Q$3),W$5,0))</f>
        <v>110203.16173266091</v>
      </c>
      <c r="X87" s="394" cm="1">
        <f t="array" aca="1" ref="X87" ca="1">IF($Q87="Y",VLOOKUP($P87,INDIRECT($Q$3),X$5,0)*INDIRECT($P$2),VLOOKUP($P87,INDIRECT($Q$3),X$5,0))</f>
        <v>115982.89571523869</v>
      </c>
      <c r="Y87" s="394" cm="1">
        <f t="array" aca="1" ref="Y87" ca="1">IF($Q87="Y",VLOOKUP($P87,INDIRECT($Q$3),Y$5,0)*INDIRECT($P$2),VLOOKUP($P87,INDIRECT($Q$3),Y$5,0))</f>
        <v>123020.42779287096</v>
      </c>
      <c r="Z87" s="394" cm="1">
        <f t="array" aca="1" ref="Z87" ca="1">IF($Q87="Y",VLOOKUP($P87,INDIRECT($Q$3),Z$5,0)*INDIRECT($P$2),VLOOKUP($P87,INDIRECT($Q$3),Z$5,0))</f>
        <v>130057.95987050309</v>
      </c>
      <c r="AA87" s="406" t="str">
        <f t="shared" si="18"/>
        <v>52893C</v>
      </c>
      <c r="AB87" s="406" t="str">
        <f t="shared" si="19"/>
        <v>Y</v>
      </c>
      <c r="AC87" s="412" t="str">
        <f t="shared" si="20"/>
        <v>Development Grants Coordinator</v>
      </c>
      <c r="AD87" s="406">
        <f t="shared" si="25"/>
        <v>65</v>
      </c>
      <c r="AE87" s="398" t="str">
        <f t="shared" si="22"/>
        <v>E</v>
      </c>
      <c r="AF87" s="403">
        <f t="shared" ca="1" si="23"/>
        <v>45.431999999999995</v>
      </c>
      <c r="AG87" s="403">
        <f t="shared" ca="1" si="23"/>
        <v>47.82</v>
      </c>
      <c r="AH87" s="403">
        <f t="shared" ca="1" si="23"/>
        <v>50.321999999999996</v>
      </c>
      <c r="AI87" s="403">
        <f t="shared" ca="1" si="23"/>
        <v>52.982999999999997</v>
      </c>
      <c r="AJ87" s="403">
        <f t="shared" ca="1" si="23"/>
        <v>55.762</v>
      </c>
      <c r="AK87" s="403">
        <f t="shared" ca="1" si="23"/>
        <v>59.144999999999996</v>
      </c>
      <c r="AL87" s="403">
        <f t="shared" ca="1" si="23"/>
        <v>62.527999999999999</v>
      </c>
      <c r="AM87" s="710">
        <f ca="1">AL87/'2026'!AL87</f>
        <v>1.0299965407613618</v>
      </c>
    </row>
    <row r="88" spans="1:39" ht="15" customHeight="1">
      <c r="A88" s="259" t="s">
        <v>16</v>
      </c>
      <c r="B88" s="259" t="s">
        <v>77</v>
      </c>
      <c r="C88" s="259">
        <v>51</v>
      </c>
      <c r="D88" s="260" t="s">
        <v>485</v>
      </c>
      <c r="E88" s="265">
        <v>470</v>
      </c>
      <c r="F88" s="262">
        <v>10</v>
      </c>
      <c r="G88" s="285">
        <f t="shared" ca="1" si="13"/>
        <v>88335.887938703992</v>
      </c>
      <c r="H88" s="285">
        <f t="shared" ca="1" si="13"/>
        <v>92776.945839619337</v>
      </c>
      <c r="I88" s="285">
        <f t="shared" ca="1" si="13"/>
        <v>97790.732275600007</v>
      </c>
      <c r="J88" s="285">
        <f t="shared" ca="1" si="13"/>
        <v>102806.9763814756</v>
      </c>
      <c r="K88" s="285">
        <f t="shared" ca="1" si="13"/>
        <v>108057.93331179675</v>
      </c>
      <c r="L88" s="285">
        <f t="shared" ca="1" si="13"/>
        <v>114633.92704400001</v>
      </c>
      <c r="M88" s="285">
        <f t="shared" ca="1" si="13"/>
        <v>121208.06432861292</v>
      </c>
      <c r="N88" s="285"/>
      <c r="P88" s="409" t="str">
        <f t="shared" si="15"/>
        <v>52710C</v>
      </c>
      <c r="Q88" s="397" t="s">
        <v>826</v>
      </c>
      <c r="R88" s="409" t="str">
        <f t="shared" si="16"/>
        <v>Development Process Analyst</v>
      </c>
      <c r="S88" s="397">
        <f t="shared" si="24"/>
        <v>51</v>
      </c>
      <c r="T88" s="394" cm="1">
        <f t="array" aca="1" ref="T88" ca="1">IF($Q88="Y",VLOOKUP($P88,INDIRECT($Q$3),T$5,0)*INDIRECT($P$2),VLOOKUP($P88,INDIRECT($Q$3),T$5,0))</f>
        <v>88335.887938703992</v>
      </c>
      <c r="U88" s="394" cm="1">
        <f t="array" aca="1" ref="U88" ca="1">IF($Q88="Y",VLOOKUP($P88,INDIRECT($Q$3),U$5,0)*INDIRECT($P$2),VLOOKUP($P88,INDIRECT($Q$3),U$5,0))</f>
        <v>92776.945839619337</v>
      </c>
      <c r="V88" s="394" cm="1">
        <f t="array" aca="1" ref="V88" ca="1">IF($Q88="Y",VLOOKUP($P88,INDIRECT($Q$3),V$5,0)*INDIRECT($P$2),VLOOKUP($P88,INDIRECT($Q$3),V$5,0))</f>
        <v>97790.732275600007</v>
      </c>
      <c r="W88" s="394" cm="1">
        <f t="array" aca="1" ref="W88" ca="1">IF($Q88="Y",VLOOKUP($P88,INDIRECT($Q$3),W$5,0)*INDIRECT($P$2),VLOOKUP($P88,INDIRECT($Q$3),W$5,0))</f>
        <v>102806.9763814756</v>
      </c>
      <c r="X88" s="394" cm="1">
        <f t="array" aca="1" ref="X88" ca="1">IF($Q88="Y",VLOOKUP($P88,INDIRECT($Q$3),X$5,0)*INDIRECT($P$2),VLOOKUP($P88,INDIRECT($Q$3),X$5,0))</f>
        <v>108057.93331179675</v>
      </c>
      <c r="Y88" s="394" cm="1">
        <f t="array" aca="1" ref="Y88" ca="1">IF($Q88="Y",VLOOKUP($P88,INDIRECT($Q$3),Y$5,0)*INDIRECT($P$2),VLOOKUP($P88,INDIRECT($Q$3),Y$5,0))</f>
        <v>114633.92704400001</v>
      </c>
      <c r="Z88" s="394" cm="1">
        <f t="array" aca="1" ref="Z88" ca="1">IF($Q88="Y",VLOOKUP($P88,INDIRECT($Q$3),Z$5,0)*INDIRECT($P$2),VLOOKUP($P88,INDIRECT($Q$3),Z$5,0))</f>
        <v>121208.06432861292</v>
      </c>
      <c r="AA88" s="406" t="str">
        <f t="shared" si="18"/>
        <v>52710C</v>
      </c>
      <c r="AB88" s="406" t="str">
        <f t="shared" si="19"/>
        <v>Y</v>
      </c>
      <c r="AC88" s="412" t="str">
        <f t="shared" si="20"/>
        <v>Development Process Analyst</v>
      </c>
      <c r="AD88" s="406">
        <f t="shared" si="25"/>
        <v>51</v>
      </c>
      <c r="AE88" s="398" t="str">
        <f t="shared" si="22"/>
        <v>E</v>
      </c>
      <c r="AF88" s="403">
        <f t="shared" ca="1" si="23"/>
        <v>42.47</v>
      </c>
      <c r="AG88" s="403">
        <f t="shared" ca="1" si="23"/>
        <v>44.604999999999997</v>
      </c>
      <c r="AH88" s="403">
        <f t="shared" ca="1" si="23"/>
        <v>47.015000000000001</v>
      </c>
      <c r="AI88" s="403">
        <f t="shared" ca="1" si="23"/>
        <v>49.427</v>
      </c>
      <c r="AJ88" s="403">
        <f t="shared" ca="1" si="23"/>
        <v>51.951000000000001</v>
      </c>
      <c r="AK88" s="403">
        <f t="shared" ca="1" si="23"/>
        <v>55.113</v>
      </c>
      <c r="AL88" s="403">
        <f t="shared" ca="1" si="23"/>
        <v>58.274000000000001</v>
      </c>
      <c r="AM88" s="710">
        <f ca="1">AL88/'2026'!AL88</f>
        <v>1.0300127262443439</v>
      </c>
    </row>
    <row r="89" spans="1:39" ht="15" customHeight="1">
      <c r="A89" s="259" t="s">
        <v>16</v>
      </c>
      <c r="B89" s="259" t="s">
        <v>1126</v>
      </c>
      <c r="C89" s="259" t="s">
        <v>235</v>
      </c>
      <c r="D89" s="260" t="s">
        <v>1127</v>
      </c>
      <c r="E89" s="265">
        <v>458</v>
      </c>
      <c r="F89" s="262">
        <v>10</v>
      </c>
      <c r="G89" s="285">
        <f t="shared" ca="1" si="13"/>
        <v>88335.887938703992</v>
      </c>
      <c r="H89" s="285">
        <f t="shared" ca="1" si="13"/>
        <v>92776.945839619337</v>
      </c>
      <c r="I89" s="285">
        <f t="shared" ca="1" si="13"/>
        <v>97790.287765445406</v>
      </c>
      <c r="J89" s="285">
        <f t="shared" ca="1" si="13"/>
        <v>102806.9763814756</v>
      </c>
      <c r="K89" s="285">
        <f t="shared" ca="1" si="13"/>
        <v>108057.93331179675</v>
      </c>
      <c r="L89" s="285">
        <f t="shared" ca="1" si="13"/>
        <v>114632.99882020484</v>
      </c>
      <c r="M89" s="285">
        <f t="shared" ca="1" si="13"/>
        <v>121208.06432861292</v>
      </c>
      <c r="N89" s="285"/>
      <c r="P89" s="409" t="str">
        <f t="shared" si="15"/>
        <v>53117C</v>
      </c>
      <c r="Q89" s="397" t="s">
        <v>826</v>
      </c>
      <c r="R89" s="409" t="str">
        <f t="shared" si="16"/>
        <v>Digital Communications Coordinator</v>
      </c>
      <c r="S89" s="397" t="str">
        <f t="shared" si="24"/>
        <v>51</v>
      </c>
      <c r="T89" s="394" cm="1">
        <f t="array" aca="1" ref="T89" ca="1">IF($Q89="Y",VLOOKUP($P89,INDIRECT($Q$3),T$5,0)*INDIRECT($P$2),VLOOKUP($P89,INDIRECT($Q$3),T$5,0))</f>
        <v>88335.887938703992</v>
      </c>
      <c r="U89" s="394" cm="1">
        <f t="array" aca="1" ref="U89" ca="1">IF($Q89="Y",VLOOKUP($P89,INDIRECT($Q$3),U$5,0)*INDIRECT($P$2),VLOOKUP($P89,INDIRECT($Q$3),U$5,0))</f>
        <v>92776.945839619337</v>
      </c>
      <c r="V89" s="394" cm="1">
        <f t="array" aca="1" ref="V89" ca="1">IF($Q89="Y",VLOOKUP($P89,INDIRECT($Q$3),V$5,0)*INDIRECT($P$2),VLOOKUP($P89,INDIRECT($Q$3),V$5,0))</f>
        <v>97790.287765445406</v>
      </c>
      <c r="W89" s="394" cm="1">
        <f t="array" aca="1" ref="W89" ca="1">IF($Q89="Y",VLOOKUP($P89,INDIRECT($Q$3),W$5,0)*INDIRECT($P$2),VLOOKUP($P89,INDIRECT($Q$3),W$5,0))</f>
        <v>102806.9763814756</v>
      </c>
      <c r="X89" s="394" cm="1">
        <f t="array" aca="1" ref="X89" ca="1">IF($Q89="Y",VLOOKUP($P89,INDIRECT($Q$3),X$5,0)*INDIRECT($P$2),VLOOKUP($P89,INDIRECT($Q$3),X$5,0))</f>
        <v>108057.93331179675</v>
      </c>
      <c r="Y89" s="394" cm="1">
        <f t="array" aca="1" ref="Y89" ca="1">IF($Q89="Y",VLOOKUP($P89,INDIRECT($Q$3),Y$5,0)*INDIRECT($P$2),VLOOKUP($P89,INDIRECT($Q$3),Y$5,0))</f>
        <v>114632.99882020484</v>
      </c>
      <c r="Z89" s="394" cm="1">
        <f t="array" aca="1" ref="Z89" ca="1">IF($Q89="Y",VLOOKUP($P89,INDIRECT($Q$3),Z$5,0)*INDIRECT($P$2),VLOOKUP($P89,INDIRECT($Q$3),Z$5,0))</f>
        <v>121208.06432861292</v>
      </c>
      <c r="AA89" s="406" t="str">
        <f t="shared" si="18"/>
        <v>53117C</v>
      </c>
      <c r="AB89" s="406" t="str">
        <f t="shared" si="19"/>
        <v>Y</v>
      </c>
      <c r="AC89" s="412" t="str">
        <f t="shared" si="20"/>
        <v>Digital Communications Coordinator</v>
      </c>
      <c r="AD89" s="406" t="str">
        <f t="shared" si="25"/>
        <v>51</v>
      </c>
      <c r="AE89" s="398" t="str">
        <f t="shared" si="22"/>
        <v>E</v>
      </c>
      <c r="AF89" s="403">
        <f t="shared" ca="1" si="23"/>
        <v>42.47</v>
      </c>
      <c r="AG89" s="403">
        <f t="shared" ca="1" si="23"/>
        <v>44.604999999999997</v>
      </c>
      <c r="AH89" s="403">
        <f t="shared" ca="1" si="23"/>
        <v>47.015000000000001</v>
      </c>
      <c r="AI89" s="403">
        <f t="shared" ca="1" si="23"/>
        <v>49.427</v>
      </c>
      <c r="AJ89" s="403">
        <f t="shared" ca="1" si="23"/>
        <v>51.951000000000001</v>
      </c>
      <c r="AK89" s="403">
        <f t="shared" ca="1" si="23"/>
        <v>55.113</v>
      </c>
      <c r="AL89" s="403">
        <f t="shared" ca="1" si="23"/>
        <v>58.274000000000001</v>
      </c>
      <c r="AM89" s="710">
        <f ca="1">AL89/'2026'!AL89</f>
        <v>1.0300127262443439</v>
      </c>
    </row>
    <row r="90" spans="1:39" ht="15" customHeight="1">
      <c r="A90" s="259" t="s">
        <v>16</v>
      </c>
      <c r="B90" s="259" t="s">
        <v>79</v>
      </c>
      <c r="C90" s="259">
        <v>66</v>
      </c>
      <c r="D90" s="260" t="s">
        <v>80</v>
      </c>
      <c r="E90" s="265">
        <v>443</v>
      </c>
      <c r="F90" s="262">
        <v>9</v>
      </c>
      <c r="G90" s="285">
        <f t="shared" ca="1" si="13"/>
        <v>84502.317896956927</v>
      </c>
      <c r="H90" s="285">
        <f t="shared" ref="H90:M132" ca="1" si="26">U90</f>
        <v>88727.514279704177</v>
      </c>
      <c r="I90" s="285">
        <f t="shared" ca="1" si="26"/>
        <v>93165.094969497382</v>
      </c>
      <c r="J90" s="285">
        <f t="shared" ca="1" si="26"/>
        <v>97808.627627764159</v>
      </c>
      <c r="K90" s="285">
        <f t="shared" ca="1" si="26"/>
        <v>102714.42701056984</v>
      </c>
      <c r="L90" s="285">
        <f t="shared" ca="1" si="26"/>
        <v>108145.39936951654</v>
      </c>
      <c r="M90" s="285">
        <f t="shared" ca="1" si="26"/>
        <v>113576.37172846319</v>
      </c>
      <c r="N90" s="285"/>
      <c r="P90" s="409" t="str">
        <f t="shared" si="15"/>
        <v>52360C</v>
      </c>
      <c r="Q90" s="397" t="s">
        <v>826</v>
      </c>
      <c r="R90" s="409" t="str">
        <f t="shared" si="16"/>
        <v>Economic Development Specialist</v>
      </c>
      <c r="S90" s="397">
        <f t="shared" si="24"/>
        <v>66</v>
      </c>
      <c r="T90" s="394" cm="1">
        <f t="array" aca="1" ref="T90" ca="1">IF($Q90="Y",VLOOKUP($P90,INDIRECT($Q$3),T$5,0)*INDIRECT($P$2),VLOOKUP($P90,INDIRECT($Q$3),T$5,0))</f>
        <v>84502.317896956927</v>
      </c>
      <c r="U90" s="394" cm="1">
        <f t="array" aca="1" ref="U90" ca="1">IF($Q90="Y",VLOOKUP($P90,INDIRECT($Q$3),U$5,0)*INDIRECT($P$2),VLOOKUP($P90,INDIRECT($Q$3),U$5,0))</f>
        <v>88727.514279704177</v>
      </c>
      <c r="V90" s="394" cm="1">
        <f t="array" aca="1" ref="V90" ca="1">IF($Q90="Y",VLOOKUP($P90,INDIRECT($Q$3),V$5,0)*INDIRECT($P$2),VLOOKUP($P90,INDIRECT($Q$3),V$5,0))</f>
        <v>93165.094969497382</v>
      </c>
      <c r="W90" s="394" cm="1">
        <f t="array" aca="1" ref="W90" ca="1">IF($Q90="Y",VLOOKUP($P90,INDIRECT($Q$3),W$5,0)*INDIRECT($P$2),VLOOKUP($P90,INDIRECT($Q$3),W$5,0))</f>
        <v>97808.627627764159</v>
      </c>
      <c r="X90" s="394" cm="1">
        <f t="array" aca="1" ref="X90" ca="1">IF($Q90="Y",VLOOKUP($P90,INDIRECT($Q$3),X$5,0)*INDIRECT($P$2),VLOOKUP($P90,INDIRECT($Q$3),X$5,0))</f>
        <v>102714.42701056984</v>
      </c>
      <c r="Y90" s="394" cm="1">
        <f t="array" aca="1" ref="Y90" ca="1">IF($Q90="Y",VLOOKUP($P90,INDIRECT($Q$3),Y$5,0)*INDIRECT($P$2),VLOOKUP($P90,INDIRECT($Q$3),Y$5,0))</f>
        <v>108145.39936951654</v>
      </c>
      <c r="Z90" s="394" cm="1">
        <f t="array" aca="1" ref="Z90" ca="1">IF($Q90="Y",VLOOKUP($P90,INDIRECT($Q$3),Z$5,0)*INDIRECT($P$2),VLOOKUP($P90,INDIRECT($Q$3),Z$5,0))</f>
        <v>113576.37172846319</v>
      </c>
      <c r="AA90" s="406" t="str">
        <f t="shared" si="18"/>
        <v>52360C</v>
      </c>
      <c r="AB90" s="406" t="str">
        <f t="shared" si="19"/>
        <v>Y</v>
      </c>
      <c r="AC90" s="412" t="str">
        <f t="shared" si="20"/>
        <v>Economic Development Specialist</v>
      </c>
      <c r="AD90" s="406">
        <f t="shared" si="25"/>
        <v>66</v>
      </c>
      <c r="AE90" s="398" t="str">
        <f t="shared" si="22"/>
        <v>E</v>
      </c>
      <c r="AF90" s="403">
        <f t="shared" ca="1" si="23"/>
        <v>40.626999999999995</v>
      </c>
      <c r="AG90" s="403">
        <f t="shared" ca="1" si="23"/>
        <v>42.657999999999994</v>
      </c>
      <c r="AH90" s="403">
        <f t="shared" ca="1" si="23"/>
        <v>44.790999999999997</v>
      </c>
      <c r="AI90" s="403">
        <f t="shared" ca="1" si="23"/>
        <v>47.024000000000001</v>
      </c>
      <c r="AJ90" s="403">
        <f t="shared" ca="1" si="23"/>
        <v>49.381999999999998</v>
      </c>
      <c r="AK90" s="403">
        <f t="shared" ca="1" si="23"/>
        <v>51.992999999999995</v>
      </c>
      <c r="AL90" s="403">
        <f t="shared" ca="1" si="23"/>
        <v>54.604999999999997</v>
      </c>
      <c r="AM90" s="710">
        <f ca="1">AL90/'2026'!AL90</f>
        <v>1.0300109405062814</v>
      </c>
    </row>
    <row r="91" spans="1:39" ht="15" customHeight="1">
      <c r="A91" s="259" t="s">
        <v>16</v>
      </c>
      <c r="B91" s="259" t="s">
        <v>407</v>
      </c>
      <c r="C91" s="259">
        <v>51</v>
      </c>
      <c r="D91" s="260" t="s">
        <v>498</v>
      </c>
      <c r="E91" s="265">
        <v>458</v>
      </c>
      <c r="F91" s="262">
        <v>10</v>
      </c>
      <c r="G91" s="285">
        <f t="shared" ref="G91:J156" ca="1" si="27">T91</f>
        <v>88335.887938703992</v>
      </c>
      <c r="H91" s="285">
        <f t="shared" ca="1" si="26"/>
        <v>92776.945839619337</v>
      </c>
      <c r="I91" s="285">
        <f t="shared" ca="1" si="26"/>
        <v>97790.732275600007</v>
      </c>
      <c r="J91" s="285">
        <f t="shared" ca="1" si="26"/>
        <v>102806.9763814756</v>
      </c>
      <c r="K91" s="285">
        <f t="shared" ca="1" si="26"/>
        <v>108057.93331179675</v>
      </c>
      <c r="L91" s="285">
        <f t="shared" ca="1" si="26"/>
        <v>114633.92704400001</v>
      </c>
      <c r="M91" s="285">
        <f t="shared" ca="1" si="26"/>
        <v>121208.06432861292</v>
      </c>
      <c r="N91" s="285"/>
      <c r="P91" s="409" t="str">
        <f t="shared" si="15"/>
        <v>52364C</v>
      </c>
      <c r="Q91" s="397" t="s">
        <v>826</v>
      </c>
      <c r="R91" s="409" t="str">
        <f t="shared" si="16"/>
        <v>Economic Research Analyst</v>
      </c>
      <c r="S91" s="397">
        <f t="shared" si="24"/>
        <v>51</v>
      </c>
      <c r="T91" s="394" cm="1">
        <f t="array" aca="1" ref="T91" ca="1">IF($Q91="Y",VLOOKUP($P91,INDIRECT($Q$3),T$5,0)*INDIRECT($P$2),VLOOKUP($P91,INDIRECT($Q$3),T$5,0))</f>
        <v>88335.887938703992</v>
      </c>
      <c r="U91" s="394" cm="1">
        <f t="array" aca="1" ref="U91" ca="1">IF($Q91="Y",VLOOKUP($P91,INDIRECT($Q$3),U$5,0)*INDIRECT($P$2),VLOOKUP($P91,INDIRECT($Q$3),U$5,0))</f>
        <v>92776.945839619337</v>
      </c>
      <c r="V91" s="394" cm="1">
        <f t="array" aca="1" ref="V91" ca="1">IF($Q91="Y",VLOOKUP($P91,INDIRECT($Q$3),V$5,0)*INDIRECT($P$2),VLOOKUP($P91,INDIRECT($Q$3),V$5,0))</f>
        <v>97790.732275600007</v>
      </c>
      <c r="W91" s="394" cm="1">
        <f t="array" aca="1" ref="W91" ca="1">IF($Q91="Y",VLOOKUP($P91,INDIRECT($Q$3),W$5,0)*INDIRECT($P$2),VLOOKUP($P91,INDIRECT($Q$3),W$5,0))</f>
        <v>102806.9763814756</v>
      </c>
      <c r="X91" s="394" cm="1">
        <f t="array" aca="1" ref="X91" ca="1">IF($Q91="Y",VLOOKUP($P91,INDIRECT($Q$3),X$5,0)*INDIRECT($P$2),VLOOKUP($P91,INDIRECT($Q$3),X$5,0))</f>
        <v>108057.93331179675</v>
      </c>
      <c r="Y91" s="394" cm="1">
        <f t="array" aca="1" ref="Y91" ca="1">IF($Q91="Y",VLOOKUP($P91,INDIRECT($Q$3),Y$5,0)*INDIRECT($P$2),VLOOKUP($P91,INDIRECT($Q$3),Y$5,0))</f>
        <v>114633.92704400001</v>
      </c>
      <c r="Z91" s="394" cm="1">
        <f t="array" aca="1" ref="Z91" ca="1">IF($Q91="Y",VLOOKUP($P91,INDIRECT($Q$3),Z$5,0)*INDIRECT($P$2),VLOOKUP($P91,INDIRECT($Q$3),Z$5,0))</f>
        <v>121208.06432861292</v>
      </c>
      <c r="AA91" s="406" t="str">
        <f t="shared" si="18"/>
        <v>52364C</v>
      </c>
      <c r="AB91" s="406" t="str">
        <f t="shared" si="19"/>
        <v>Y</v>
      </c>
      <c r="AC91" s="412" t="str">
        <f t="shared" si="20"/>
        <v>Economic Research Analyst</v>
      </c>
      <c r="AD91" s="406">
        <f t="shared" si="25"/>
        <v>51</v>
      </c>
      <c r="AE91" s="398" t="str">
        <f t="shared" si="22"/>
        <v>E</v>
      </c>
      <c r="AF91" s="403">
        <f t="shared" ca="1" si="23"/>
        <v>42.47</v>
      </c>
      <c r="AG91" s="403">
        <f t="shared" ca="1" si="23"/>
        <v>44.604999999999997</v>
      </c>
      <c r="AH91" s="403">
        <f t="shared" ca="1" si="23"/>
        <v>47.015000000000001</v>
      </c>
      <c r="AI91" s="403">
        <f t="shared" ca="1" si="23"/>
        <v>49.427</v>
      </c>
      <c r="AJ91" s="403">
        <f t="shared" ca="1" si="23"/>
        <v>51.951000000000001</v>
      </c>
      <c r="AK91" s="403">
        <f t="shared" ca="1" si="23"/>
        <v>55.113</v>
      </c>
      <c r="AL91" s="403">
        <f t="shared" ca="1" si="23"/>
        <v>58.274000000000001</v>
      </c>
      <c r="AM91" s="710">
        <f ca="1">AL91/'2026'!AL91</f>
        <v>1.0300127262443439</v>
      </c>
    </row>
    <row r="92" spans="1:39" ht="15" customHeight="1">
      <c r="A92" s="256" t="s">
        <v>16</v>
      </c>
      <c r="B92" s="256" t="s">
        <v>81</v>
      </c>
      <c r="C92" s="256">
        <v>72</v>
      </c>
      <c r="D92" s="276" t="s">
        <v>82</v>
      </c>
      <c r="E92" s="277">
        <v>465</v>
      </c>
      <c r="F92" s="278">
        <v>10</v>
      </c>
      <c r="G92" s="380">
        <f t="shared" ca="1" si="27"/>
        <v>88483.142307686896</v>
      </c>
      <c r="H92" s="380">
        <f t="shared" ca="1" si="26"/>
        <v>93158.468522893163</v>
      </c>
      <c r="I92" s="380">
        <f t="shared" ca="1" si="26"/>
        <v>98031.249460144623</v>
      </c>
      <c r="J92" s="380">
        <f t="shared" ca="1" si="26"/>
        <v>103185.15237454524</v>
      </c>
      <c r="K92" s="380">
        <f t="shared" ca="1" si="26"/>
        <v>108633.56402691163</v>
      </c>
      <c r="L92" s="380">
        <f t="shared" ca="1" si="26"/>
        <v>115199.01543679967</v>
      </c>
      <c r="M92" s="380">
        <f t="shared" ca="1" si="26"/>
        <v>121763.42110370523</v>
      </c>
      <c r="N92" s="380" t="s">
        <v>633</v>
      </c>
      <c r="P92" s="409" t="str">
        <f t="shared" si="15"/>
        <v>03943C</v>
      </c>
      <c r="Q92" s="397" t="s">
        <v>826</v>
      </c>
      <c r="R92" s="409" t="str">
        <f t="shared" si="16"/>
        <v>Emergency Management Assistant</v>
      </c>
      <c r="S92" s="397">
        <f t="shared" si="24"/>
        <v>72</v>
      </c>
      <c r="T92" s="394" cm="1">
        <f t="array" aca="1" ref="T92" ca="1">IF($Q92="Y",VLOOKUP($P92,INDIRECT($Q$3),T$5,0)*INDIRECT($P$2),VLOOKUP($P92,INDIRECT($Q$3),T$5,0))</f>
        <v>88483.142307686896</v>
      </c>
      <c r="U92" s="394" cm="1">
        <f t="array" aca="1" ref="U92" ca="1">IF($Q92="Y",VLOOKUP($P92,INDIRECT($Q$3),U$5,0)*INDIRECT($P$2),VLOOKUP($P92,INDIRECT($Q$3),U$5,0))</f>
        <v>93158.468522893163</v>
      </c>
      <c r="V92" s="394" cm="1">
        <f t="array" aca="1" ref="V92" ca="1">IF($Q92="Y",VLOOKUP($P92,INDIRECT($Q$3),V$5,0)*INDIRECT($P$2),VLOOKUP($P92,INDIRECT($Q$3),V$5,0))</f>
        <v>98031.249460144623</v>
      </c>
      <c r="W92" s="394" cm="1">
        <f t="array" aca="1" ref="W92" ca="1">IF($Q92="Y",VLOOKUP($P92,INDIRECT($Q$3),W$5,0)*INDIRECT($P$2),VLOOKUP($P92,INDIRECT($Q$3),W$5,0))</f>
        <v>103185.15237454524</v>
      </c>
      <c r="X92" s="394" cm="1">
        <f t="array" aca="1" ref="X92" ca="1">IF($Q92="Y",VLOOKUP($P92,INDIRECT($Q$3),X$5,0)*INDIRECT($P$2),VLOOKUP($P92,INDIRECT($Q$3),X$5,0))</f>
        <v>108633.56402691163</v>
      </c>
      <c r="Y92" s="394" cm="1">
        <f t="array" aca="1" ref="Y92" ca="1">IF($Q92="Y",VLOOKUP($P92,INDIRECT($Q$3),Y$5,0)*INDIRECT($P$2),VLOOKUP($P92,INDIRECT($Q$3),Y$5,0))</f>
        <v>115199.01543679967</v>
      </c>
      <c r="Z92" s="394" cm="1">
        <f t="array" aca="1" ref="Z92" ca="1">IF($Q92="Y",VLOOKUP($P92,INDIRECT($Q$3),Z$5,0)*INDIRECT($P$2),VLOOKUP($P92,INDIRECT($Q$3),Z$5,0))</f>
        <v>121763.42110370523</v>
      </c>
      <c r="AA92" s="406" t="str">
        <f t="shared" si="18"/>
        <v>03943C</v>
      </c>
      <c r="AB92" s="406" t="str">
        <f t="shared" si="19"/>
        <v>Y</v>
      </c>
      <c r="AC92" s="412" t="str">
        <f t="shared" si="20"/>
        <v>Emergency Management Assistant</v>
      </c>
      <c r="AD92" s="406">
        <f t="shared" si="25"/>
        <v>72</v>
      </c>
      <c r="AE92" s="398" t="str">
        <f t="shared" si="22"/>
        <v>E</v>
      </c>
      <c r="AF92" s="403">
        <f t="shared" ca="1" si="23"/>
        <v>42.54</v>
      </c>
      <c r="AG92" s="403">
        <f t="shared" ca="1" si="23"/>
        <v>44.787999999999997</v>
      </c>
      <c r="AH92" s="403">
        <f t="shared" ca="1" si="23"/>
        <v>47.131</v>
      </c>
      <c r="AI92" s="403">
        <f t="shared" ca="1" si="23"/>
        <v>49.608999999999995</v>
      </c>
      <c r="AJ92" s="403">
        <f t="shared" ca="1" si="23"/>
        <v>52.227999999999994</v>
      </c>
      <c r="AK92" s="403">
        <f t="shared" ca="1" si="23"/>
        <v>55.384999999999998</v>
      </c>
      <c r="AL92" s="403">
        <f t="shared" ca="1" si="23"/>
        <v>58.540999999999997</v>
      </c>
      <c r="AM92" s="710">
        <f ca="1">AL92/'2026'!AL92</f>
        <v>1.0299985924414103</v>
      </c>
    </row>
    <row r="93" spans="1:39" ht="15" customHeight="1">
      <c r="A93" s="256" t="s">
        <v>16</v>
      </c>
      <c r="B93" s="256" t="s">
        <v>85</v>
      </c>
      <c r="C93" s="256">
        <v>99</v>
      </c>
      <c r="D93" s="276" t="s">
        <v>634</v>
      </c>
      <c r="E93" s="277">
        <v>415</v>
      </c>
      <c r="F93" s="278">
        <v>9</v>
      </c>
      <c r="G93" s="380">
        <f t="shared" ca="1" si="27"/>
        <v>80841.875486161007</v>
      </c>
      <c r="H93" s="380">
        <f t="shared" ca="1" si="26"/>
        <v>85099.250295221238</v>
      </c>
      <c r="I93" s="380">
        <f t="shared" ca="1" si="26"/>
        <v>89591.539329781794</v>
      </c>
      <c r="J93" s="380">
        <f t="shared" ca="1" si="26"/>
        <v>94268.860172349727</v>
      </c>
      <c r="K93" s="380">
        <f t="shared" ca="1" si="26"/>
        <v>99232.580722518789</v>
      </c>
      <c r="L93" s="380">
        <f t="shared" ca="1" si="26"/>
        <v>105237.57388397504</v>
      </c>
      <c r="M93" s="380">
        <f t="shared" ca="1" si="26"/>
        <v>111241.25429284183</v>
      </c>
      <c r="N93" s="380" t="s">
        <v>633</v>
      </c>
      <c r="P93" s="409" t="str">
        <f t="shared" si="15"/>
        <v>03947C</v>
      </c>
      <c r="Q93" s="397" t="s">
        <v>826</v>
      </c>
      <c r="R93" s="409" t="str">
        <f t="shared" si="16"/>
        <v>Emergency Management Grants and Training Specialist</v>
      </c>
      <c r="S93" s="397">
        <f t="shared" si="24"/>
        <v>99</v>
      </c>
      <c r="T93" s="394" cm="1">
        <f t="array" aca="1" ref="T93" ca="1">IF($Q93="Y",VLOOKUP($P93,INDIRECT($Q$3),T$5,0)*INDIRECT($P$2),VLOOKUP($P93,INDIRECT($Q$3),T$5,0))</f>
        <v>80841.875486161007</v>
      </c>
      <c r="U93" s="394" cm="1">
        <f t="array" aca="1" ref="U93" ca="1">IF($Q93="Y",VLOOKUP($P93,INDIRECT($Q$3),U$5,0)*INDIRECT($P$2),VLOOKUP($P93,INDIRECT($Q$3),U$5,0))</f>
        <v>85099.250295221238</v>
      </c>
      <c r="V93" s="394" cm="1">
        <f t="array" aca="1" ref="V93" ca="1">IF($Q93="Y",VLOOKUP($P93,INDIRECT($Q$3),V$5,0)*INDIRECT($P$2),VLOOKUP($P93,INDIRECT($Q$3),V$5,0))</f>
        <v>89591.539329781794</v>
      </c>
      <c r="W93" s="394" cm="1">
        <f t="array" aca="1" ref="W93" ca="1">IF($Q93="Y",VLOOKUP($P93,INDIRECT($Q$3),W$5,0)*INDIRECT($P$2),VLOOKUP($P93,INDIRECT($Q$3),W$5,0))</f>
        <v>94268.860172349727</v>
      </c>
      <c r="X93" s="394" cm="1">
        <f t="array" aca="1" ref="X93" ca="1">IF($Q93="Y",VLOOKUP($P93,INDIRECT($Q$3),X$5,0)*INDIRECT($P$2),VLOOKUP($P93,INDIRECT($Q$3),X$5,0))</f>
        <v>99232.580722518789</v>
      </c>
      <c r="Y93" s="394" cm="1">
        <f t="array" aca="1" ref="Y93" ca="1">IF($Q93="Y",VLOOKUP($P93,INDIRECT($Q$3),Y$5,0)*INDIRECT($P$2),VLOOKUP($P93,INDIRECT($Q$3),Y$5,0))</f>
        <v>105237.57388397504</v>
      </c>
      <c r="Z93" s="394" cm="1">
        <f t="array" aca="1" ref="Z93" ca="1">IF($Q93="Y",VLOOKUP($P93,INDIRECT($Q$3),Z$5,0)*INDIRECT($P$2),VLOOKUP($P93,INDIRECT($Q$3),Z$5,0))</f>
        <v>111241.25429284183</v>
      </c>
      <c r="AA93" s="406" t="str">
        <f t="shared" si="18"/>
        <v>03947C</v>
      </c>
      <c r="AB93" s="406" t="str">
        <f t="shared" si="19"/>
        <v>Y</v>
      </c>
      <c r="AC93" s="412" t="str">
        <f t="shared" si="20"/>
        <v>Emergency Management Grants and Training Specialist</v>
      </c>
      <c r="AD93" s="406">
        <f t="shared" si="25"/>
        <v>99</v>
      </c>
      <c r="AE93" s="398" t="str">
        <f t="shared" si="22"/>
        <v>E</v>
      </c>
      <c r="AF93" s="403">
        <f t="shared" ca="1" si="23"/>
        <v>38.866999999999997</v>
      </c>
      <c r="AG93" s="403">
        <f t="shared" ca="1" si="23"/>
        <v>40.913999999999994</v>
      </c>
      <c r="AH93" s="403">
        <f t="shared" ca="1" si="23"/>
        <v>43.073</v>
      </c>
      <c r="AI93" s="403">
        <f t="shared" ca="1" si="23"/>
        <v>45.321999999999996</v>
      </c>
      <c r="AJ93" s="403">
        <f t="shared" ca="1" si="23"/>
        <v>47.707999999999998</v>
      </c>
      <c r="AK93" s="403">
        <f t="shared" ca="1" si="23"/>
        <v>50.594999999999999</v>
      </c>
      <c r="AL93" s="403">
        <f t="shared" ca="1" si="23"/>
        <v>53.481999999999999</v>
      </c>
      <c r="AM93" s="710">
        <f ca="1">AL93/'2026'!AL93</f>
        <v>1.0300053924967261</v>
      </c>
    </row>
    <row r="94" spans="1:39" ht="15" customHeight="1">
      <c r="A94" s="259" t="s">
        <v>16</v>
      </c>
      <c r="B94" s="262" t="s">
        <v>371</v>
      </c>
      <c r="C94" s="259">
        <v>58</v>
      </c>
      <c r="D94" s="268" t="s">
        <v>372</v>
      </c>
      <c r="E94" s="265">
        <v>493</v>
      </c>
      <c r="F94" s="262">
        <v>10</v>
      </c>
      <c r="G94" s="285">
        <f t="shared" ca="1" si="27"/>
        <v>93158.468522893163</v>
      </c>
      <c r="H94" s="285">
        <f t="shared" ca="1" si="26"/>
        <v>98362.571790356102</v>
      </c>
      <c r="I94" s="285">
        <f t="shared" ca="1" si="26"/>
        <v>103282.20639046578</v>
      </c>
      <c r="J94" s="285">
        <f t="shared" ca="1" si="26"/>
        <v>108439.45599507054</v>
      </c>
      <c r="K94" s="285">
        <f t="shared" ca="1" si="26"/>
        <v>113884.52095723276</v>
      </c>
      <c r="L94" s="285">
        <f t="shared" ca="1" si="26"/>
        <v>120621.93198611416</v>
      </c>
      <c r="M94" s="285">
        <f t="shared" ca="1" si="26"/>
        <v>127359.34301499545</v>
      </c>
      <c r="N94" s="285"/>
      <c r="P94" s="409" t="str">
        <f t="shared" si="15"/>
        <v>03948C</v>
      </c>
      <c r="Q94" s="397" t="s">
        <v>826</v>
      </c>
      <c r="R94" s="409" t="str">
        <f t="shared" si="16"/>
        <v>Emergency Management Operations Administrator</v>
      </c>
      <c r="S94" s="397">
        <f t="shared" si="24"/>
        <v>58</v>
      </c>
      <c r="T94" s="394" cm="1">
        <f t="array" aca="1" ref="T94" ca="1">IF($Q94="Y",VLOOKUP($P94,INDIRECT($Q$3),T$5,0)*INDIRECT($P$2),VLOOKUP($P94,INDIRECT($Q$3),T$5,0))</f>
        <v>93158.468522893163</v>
      </c>
      <c r="U94" s="394" cm="1">
        <f t="array" aca="1" ref="U94" ca="1">IF($Q94="Y",VLOOKUP($P94,INDIRECT($Q$3),U$5,0)*INDIRECT($P$2),VLOOKUP($P94,INDIRECT($Q$3),U$5,0))</f>
        <v>98362.571790356102</v>
      </c>
      <c r="V94" s="394" cm="1">
        <f t="array" aca="1" ref="V94" ca="1">IF($Q94="Y",VLOOKUP($P94,INDIRECT($Q$3),V$5,0)*INDIRECT($P$2),VLOOKUP($P94,INDIRECT($Q$3),V$5,0))</f>
        <v>103282.20639046578</v>
      </c>
      <c r="W94" s="394" cm="1">
        <f t="array" aca="1" ref="W94" ca="1">IF($Q94="Y",VLOOKUP($P94,INDIRECT($Q$3),W$5,0)*INDIRECT($P$2),VLOOKUP($P94,INDIRECT($Q$3),W$5,0))</f>
        <v>108439.45599507054</v>
      </c>
      <c r="X94" s="394" cm="1">
        <f t="array" aca="1" ref="X94" ca="1">IF($Q94="Y",VLOOKUP($P94,INDIRECT($Q$3),X$5,0)*INDIRECT($P$2),VLOOKUP($P94,INDIRECT($Q$3),X$5,0))</f>
        <v>113884.52095723276</v>
      </c>
      <c r="Y94" s="394" cm="1">
        <f t="array" aca="1" ref="Y94" ca="1">IF($Q94="Y",VLOOKUP($P94,INDIRECT($Q$3),Y$5,0)*INDIRECT($P$2),VLOOKUP($P94,INDIRECT($Q$3),Y$5,0))</f>
        <v>120621.93198611416</v>
      </c>
      <c r="Z94" s="394" cm="1">
        <f t="array" aca="1" ref="Z94" ca="1">IF($Q94="Y",VLOOKUP($P94,INDIRECT($Q$3),Z$5,0)*INDIRECT($P$2),VLOOKUP($P94,INDIRECT($Q$3),Z$5,0))</f>
        <v>127359.34301499545</v>
      </c>
      <c r="AA94" s="406" t="str">
        <f t="shared" si="18"/>
        <v>03948C</v>
      </c>
      <c r="AB94" s="406" t="str">
        <f t="shared" si="19"/>
        <v>Y</v>
      </c>
      <c r="AC94" s="412" t="str">
        <f t="shared" si="20"/>
        <v>Emergency Management Operations Administrator</v>
      </c>
      <c r="AD94" s="406">
        <f t="shared" si="25"/>
        <v>58</v>
      </c>
      <c r="AE94" s="398" t="str">
        <f t="shared" si="22"/>
        <v>E</v>
      </c>
      <c r="AF94" s="403">
        <f t="shared" ca="1" si="23"/>
        <v>44.787999999999997</v>
      </c>
      <c r="AG94" s="403">
        <f t="shared" ca="1" si="23"/>
        <v>47.29</v>
      </c>
      <c r="AH94" s="403">
        <f t="shared" ca="1" si="23"/>
        <v>49.655000000000001</v>
      </c>
      <c r="AI94" s="403">
        <f t="shared" ca="1" si="23"/>
        <v>52.134999999999998</v>
      </c>
      <c r="AJ94" s="403">
        <f t="shared" ca="1" si="23"/>
        <v>54.753</v>
      </c>
      <c r="AK94" s="403">
        <f t="shared" ca="1" si="23"/>
        <v>57.991999999999997</v>
      </c>
      <c r="AL94" s="403">
        <f t="shared" ca="1" si="23"/>
        <v>61.230999999999995</v>
      </c>
      <c r="AM94" s="710">
        <f ca="1">AL94/'2026'!AL94</f>
        <v>1.0299925985735432</v>
      </c>
    </row>
    <row r="95" spans="1:39" ht="15" customHeight="1">
      <c r="A95" s="259" t="s">
        <v>16</v>
      </c>
      <c r="B95" s="262" t="s">
        <v>381</v>
      </c>
      <c r="C95" s="259">
        <v>109</v>
      </c>
      <c r="D95" s="268" t="s">
        <v>380</v>
      </c>
      <c r="E95" s="265">
        <v>508</v>
      </c>
      <c r="F95" s="262">
        <v>11</v>
      </c>
      <c r="G95" s="285">
        <f t="shared" ca="1" si="27"/>
        <v>103324.73399644383</v>
      </c>
      <c r="H95" s="285">
        <f t="shared" ca="1" si="26"/>
        <v>107630.49482755628</v>
      </c>
      <c r="I95" s="285">
        <f t="shared" ca="1" si="26"/>
        <v>112115.09877870446</v>
      </c>
      <c r="J95" s="285">
        <f t="shared" ca="1" si="26"/>
        <v>116786.0602666966</v>
      </c>
      <c r="K95" s="285">
        <f t="shared" ca="1" si="26"/>
        <v>121652.39659170255</v>
      </c>
      <c r="L95" s="285">
        <f t="shared" ca="1" si="26"/>
        <v>126721.62217053054</v>
      </c>
      <c r="M95" s="285">
        <f t="shared" ca="1" si="26"/>
        <v>132002.75430335052</v>
      </c>
      <c r="N95" s="285"/>
      <c r="P95" s="409" t="str">
        <f t="shared" si="15"/>
        <v>03949C</v>
      </c>
      <c r="Q95" s="397" t="s">
        <v>826</v>
      </c>
      <c r="R95" s="409" t="str">
        <f t="shared" si="16"/>
        <v>Emergency Management Planning Administrator</v>
      </c>
      <c r="S95" s="397">
        <f t="shared" si="24"/>
        <v>109</v>
      </c>
      <c r="T95" s="394" cm="1">
        <f t="array" aca="1" ref="T95" ca="1">IF($Q95="Y",VLOOKUP($P95,INDIRECT($Q$3),T$5,0)*INDIRECT($P$2),VLOOKUP($P95,INDIRECT($Q$3),T$5,0))</f>
        <v>103324.73399644383</v>
      </c>
      <c r="U95" s="394" cm="1">
        <f t="array" aca="1" ref="U95" ca="1">IF($Q95="Y",VLOOKUP($P95,INDIRECT($Q$3),U$5,0)*INDIRECT($P$2),VLOOKUP($P95,INDIRECT($Q$3),U$5,0))</f>
        <v>107630.49482755628</v>
      </c>
      <c r="V95" s="394" cm="1">
        <f t="array" aca="1" ref="V95" ca="1">IF($Q95="Y",VLOOKUP($P95,INDIRECT($Q$3),V$5,0)*INDIRECT($P$2),VLOOKUP($P95,INDIRECT($Q$3),V$5,0))</f>
        <v>112115.09877870446</v>
      </c>
      <c r="W95" s="394" cm="1">
        <f t="array" aca="1" ref="W95" ca="1">IF($Q95="Y",VLOOKUP($P95,INDIRECT($Q$3),W$5,0)*INDIRECT($P$2),VLOOKUP($P95,INDIRECT($Q$3),W$5,0))</f>
        <v>116786.0602666966</v>
      </c>
      <c r="X95" s="394" cm="1">
        <f t="array" aca="1" ref="X95" ca="1">IF($Q95="Y",VLOOKUP($P95,INDIRECT($Q$3),X$5,0)*INDIRECT($P$2),VLOOKUP($P95,INDIRECT($Q$3),X$5,0))</f>
        <v>121652.39659170255</v>
      </c>
      <c r="Y95" s="394" cm="1">
        <f t="array" aca="1" ref="Y95" ca="1">IF($Q95="Y",VLOOKUP($P95,INDIRECT($Q$3),Y$5,0)*INDIRECT($P$2),VLOOKUP($P95,INDIRECT($Q$3),Y$5,0))</f>
        <v>126721.62217053054</v>
      </c>
      <c r="Z95" s="394" cm="1">
        <f t="array" aca="1" ref="Z95" ca="1">IF($Q95="Y",VLOOKUP($P95,INDIRECT($Q$3),Z$5,0)*INDIRECT($P$2),VLOOKUP($P95,INDIRECT($Q$3),Z$5,0))</f>
        <v>132002.75430335052</v>
      </c>
      <c r="AA95" s="406" t="str">
        <f t="shared" si="18"/>
        <v>03949C</v>
      </c>
      <c r="AB95" s="406" t="str">
        <f t="shared" si="19"/>
        <v>Y</v>
      </c>
      <c r="AC95" s="412" t="str">
        <f t="shared" si="20"/>
        <v>Emergency Management Planning Administrator</v>
      </c>
      <c r="AD95" s="406">
        <f t="shared" si="25"/>
        <v>109</v>
      </c>
      <c r="AE95" s="398" t="str">
        <f t="shared" si="22"/>
        <v>E</v>
      </c>
      <c r="AF95" s="403">
        <f t="shared" ca="1" si="23"/>
        <v>49.675999999999995</v>
      </c>
      <c r="AG95" s="403">
        <f t="shared" ca="1" si="23"/>
        <v>51.745999999999995</v>
      </c>
      <c r="AH95" s="403">
        <f t="shared" ca="1" si="23"/>
        <v>53.902000000000001</v>
      </c>
      <c r="AI95" s="403">
        <f t="shared" ca="1" si="23"/>
        <v>56.147999999999996</v>
      </c>
      <c r="AJ95" s="403">
        <f t="shared" ca="1" si="23"/>
        <v>58.486999999999995</v>
      </c>
      <c r="AK95" s="403">
        <f t="shared" ca="1" si="23"/>
        <v>60.923999999999999</v>
      </c>
      <c r="AL95" s="403">
        <f t="shared" ca="1" si="23"/>
        <v>63.463000000000001</v>
      </c>
      <c r="AM95" s="710">
        <f ca="1">AL95/'2026'!AL95</f>
        <v>1.0299926965836241</v>
      </c>
    </row>
    <row r="96" spans="1:39" ht="15" customHeight="1">
      <c r="A96" s="256" t="s">
        <v>16</v>
      </c>
      <c r="B96" s="256" t="s">
        <v>83</v>
      </c>
      <c r="C96" s="256">
        <v>98</v>
      </c>
      <c r="D96" s="727" t="s">
        <v>499</v>
      </c>
      <c r="E96" s="277">
        <v>520</v>
      </c>
      <c r="F96" s="735">
        <v>11</v>
      </c>
      <c r="G96" s="380">
        <f t="shared" ca="1" si="27"/>
        <v>96569.709687707174</v>
      </c>
      <c r="H96" s="380">
        <f t="shared" ca="1" si="26"/>
        <v>101652.49543526942</v>
      </c>
      <c r="I96" s="380">
        <f t="shared" ca="1" si="26"/>
        <v>107002.37383464501</v>
      </c>
      <c r="J96" s="380">
        <f t="shared" ca="1" si="26"/>
        <v>112633.82266765708</v>
      </c>
      <c r="K96" s="380">
        <f t="shared" ca="1" si="26"/>
        <v>118561.32640950926</v>
      </c>
      <c r="L96" s="380">
        <f t="shared" ca="1" si="26"/>
        <v>124993.6613055584</v>
      </c>
      <c r="M96" s="380">
        <f t="shared" ca="1" si="26"/>
        <v>131425.99620160749</v>
      </c>
      <c r="N96" s="380" t="s">
        <v>633</v>
      </c>
      <c r="P96" s="409" t="str">
        <f t="shared" si="15"/>
        <v>03957C</v>
      </c>
      <c r="Q96" s="397" t="s">
        <v>826</v>
      </c>
      <c r="R96" s="409" t="str">
        <f t="shared" si="16"/>
        <v>Emergency Management Training Manager</v>
      </c>
      <c r="S96" s="397">
        <f t="shared" si="24"/>
        <v>98</v>
      </c>
      <c r="T96" s="394" cm="1">
        <f t="array" aca="1" ref="T96" ca="1">IF($Q96="Y",VLOOKUP($P96,INDIRECT($Q$3),T$5,0)*INDIRECT($P$2),VLOOKUP($P96,INDIRECT($Q$3),T$5,0))</f>
        <v>96569.709687707174</v>
      </c>
      <c r="U96" s="394" cm="1">
        <f t="array" aca="1" ref="U96" ca="1">IF($Q96="Y",VLOOKUP($P96,INDIRECT($Q$3),U$5,0)*INDIRECT($P$2),VLOOKUP($P96,INDIRECT($Q$3),U$5,0))</f>
        <v>101652.49543526942</v>
      </c>
      <c r="V96" s="394" cm="1">
        <f t="array" aca="1" ref="V96" ca="1">IF($Q96="Y",VLOOKUP($P96,INDIRECT($Q$3),V$5,0)*INDIRECT($P$2),VLOOKUP($P96,INDIRECT($Q$3),V$5,0))</f>
        <v>107002.37383464501</v>
      </c>
      <c r="W96" s="394" cm="1">
        <f t="array" aca="1" ref="W96" ca="1">IF($Q96="Y",VLOOKUP($P96,INDIRECT($Q$3),W$5,0)*INDIRECT($P$2),VLOOKUP($P96,INDIRECT($Q$3),W$5,0))</f>
        <v>112633.82266765708</v>
      </c>
      <c r="X96" s="394" cm="1">
        <f t="array" aca="1" ref="X96" ca="1">IF($Q96="Y",VLOOKUP($P96,INDIRECT($Q$3),X$5,0)*INDIRECT($P$2),VLOOKUP($P96,INDIRECT($Q$3),X$5,0))</f>
        <v>118561.32640950926</v>
      </c>
      <c r="Y96" s="394" cm="1">
        <f t="array" aca="1" ref="Y96" ca="1">IF($Q96="Y",VLOOKUP($P96,INDIRECT($Q$3),Y$5,0)*INDIRECT($P$2),VLOOKUP($P96,INDIRECT($Q$3),Y$5,0))</f>
        <v>124993.6613055584</v>
      </c>
      <c r="Z96" s="394" cm="1">
        <f t="array" aca="1" ref="Z96" ca="1">IF($Q96="Y",VLOOKUP($P96,INDIRECT($Q$3),Z$5,0)*INDIRECT($P$2),VLOOKUP($P96,INDIRECT($Q$3),Z$5,0))</f>
        <v>131425.99620160749</v>
      </c>
      <c r="AA96" s="406" t="str">
        <f t="shared" si="18"/>
        <v>03957C</v>
      </c>
      <c r="AB96" s="406" t="str">
        <f t="shared" si="19"/>
        <v>Y</v>
      </c>
      <c r="AC96" s="412" t="str">
        <f t="shared" si="20"/>
        <v>Emergency Management Training Manager</v>
      </c>
      <c r="AD96" s="406">
        <f t="shared" si="25"/>
        <v>98</v>
      </c>
      <c r="AE96" s="398" t="str">
        <f t="shared" si="22"/>
        <v>E</v>
      </c>
      <c r="AF96" s="403">
        <f t="shared" ca="1" si="23"/>
        <v>46.427999999999997</v>
      </c>
      <c r="AG96" s="403">
        <f t="shared" ca="1" si="23"/>
        <v>48.872</v>
      </c>
      <c r="AH96" s="403">
        <f t="shared" ca="1" si="23"/>
        <v>51.443999999999996</v>
      </c>
      <c r="AI96" s="403">
        <f t="shared" ca="1" si="23"/>
        <v>54.150999999999996</v>
      </c>
      <c r="AJ96" s="403">
        <f t="shared" ca="1" si="23"/>
        <v>57.000999999999998</v>
      </c>
      <c r="AK96" s="403">
        <f t="shared" ca="1" si="23"/>
        <v>60.094000000000001</v>
      </c>
      <c r="AL96" s="403">
        <f t="shared" ca="1" si="23"/>
        <v>63.186</v>
      </c>
      <c r="AM96" s="710">
        <f ca="1">AL96/'2026'!AL96</f>
        <v>1.0299938056270987</v>
      </c>
    </row>
    <row r="97" spans="1:39" ht="15" customHeight="1">
      <c r="A97" s="259" t="s">
        <v>16</v>
      </c>
      <c r="B97" s="259" t="s">
        <v>1008</v>
      </c>
      <c r="C97" s="259" t="s">
        <v>20</v>
      </c>
      <c r="D97" s="268" t="s">
        <v>1009</v>
      </c>
      <c r="E97" s="265">
        <v>391</v>
      </c>
      <c r="F97" s="280">
        <v>8</v>
      </c>
      <c r="G97" s="285">
        <f t="shared" ca="1" si="27"/>
        <v>73054.900466526611</v>
      </c>
      <c r="H97" s="285">
        <f t="shared" ca="1" si="26"/>
        <v>77020.728358451757</v>
      </c>
      <c r="I97" s="285">
        <f t="shared" ca="1" si="26"/>
        <v>81033.409913235068</v>
      </c>
      <c r="J97" s="285">
        <f t="shared" ca="1" si="26"/>
        <v>85374.067108025731</v>
      </c>
      <c r="K97" s="285">
        <f t="shared" ca="1" si="26"/>
        <v>89865.325362003408</v>
      </c>
      <c r="L97" s="285">
        <f t="shared" ca="1" si="26"/>
        <v>95438.466066597292</v>
      </c>
      <c r="M97" s="285">
        <f t="shared" ca="1" si="26"/>
        <v>101011.60677119122</v>
      </c>
      <c r="N97" s="285"/>
      <c r="P97" s="409" t="s">
        <v>1008</v>
      </c>
      <c r="Q97" s="397" t="s">
        <v>826</v>
      </c>
      <c r="R97" s="409" t="str">
        <f t="shared" si="16"/>
        <v>Emergency Preparedness Specialist - Volunteer &amp; Collaborations Coordinator</v>
      </c>
      <c r="S97" s="397" t="str">
        <f t="shared" si="24"/>
        <v>33B</v>
      </c>
      <c r="T97" s="394" cm="1">
        <f t="array" aca="1" ref="T97" ca="1">IF($Q97="Y",VLOOKUP($P97,INDIRECT($Q$3),T$5,0)*INDIRECT($P$2),VLOOKUP($P97,INDIRECT($Q$3),T$5,0))</f>
        <v>73054.900466526611</v>
      </c>
      <c r="U97" s="394" cm="1">
        <f t="array" aca="1" ref="U97" ca="1">IF($Q97="Y",VLOOKUP($P97,INDIRECT($Q$3),U$5,0)*INDIRECT($P$2),VLOOKUP($P97,INDIRECT($Q$3),U$5,0))</f>
        <v>77020.728358451757</v>
      </c>
      <c r="V97" s="394" cm="1">
        <f t="array" aca="1" ref="V97" ca="1">IF($Q97="Y",VLOOKUP($P97,INDIRECT($Q$3),V$5,0)*INDIRECT($P$2),VLOOKUP($P97,INDIRECT($Q$3),V$5,0))</f>
        <v>81033.409913235068</v>
      </c>
      <c r="W97" s="394" cm="1">
        <f t="array" aca="1" ref="W97" ca="1">IF($Q97="Y",VLOOKUP($P97,INDIRECT($Q$3),W$5,0)*INDIRECT($P$2),VLOOKUP($P97,INDIRECT($Q$3),W$5,0))</f>
        <v>85374.067108025731</v>
      </c>
      <c r="X97" s="394" cm="1">
        <f t="array" aca="1" ref="X97" ca="1">IF($Q97="Y",VLOOKUP($P97,INDIRECT($Q$3),X$5,0)*INDIRECT($P$2),VLOOKUP($P97,INDIRECT($Q$3),X$5,0))</f>
        <v>89865.325362003408</v>
      </c>
      <c r="Y97" s="394" cm="1">
        <f t="array" aca="1" ref="Y97" ca="1">IF($Q97="Y",VLOOKUP($P97,INDIRECT($Q$3),Y$5,0)*INDIRECT($P$2),VLOOKUP($P97,INDIRECT($Q$3),Y$5,0))</f>
        <v>95438.466066597292</v>
      </c>
      <c r="Z97" s="394" cm="1">
        <f t="array" aca="1" ref="Z97" ca="1">IF($Q97="Y",VLOOKUP($P97,INDIRECT($Q$3),Z$5,0)*INDIRECT($P$2),VLOOKUP($P97,INDIRECT($Q$3),Z$5,0))</f>
        <v>101011.60677119122</v>
      </c>
      <c r="AA97" s="406" t="s">
        <v>1008</v>
      </c>
      <c r="AB97" s="406" t="str">
        <f t="shared" si="19"/>
        <v>Y</v>
      </c>
      <c r="AC97" s="412" t="str">
        <f t="shared" si="20"/>
        <v>Emergency Preparedness Specialist - Volunteer &amp; Collaborations Coordinator</v>
      </c>
      <c r="AD97" s="406" t="str">
        <f t="shared" si="25"/>
        <v>33B</v>
      </c>
      <c r="AE97" s="398" t="str">
        <f t="shared" si="22"/>
        <v>E</v>
      </c>
      <c r="AF97" s="403">
        <f t="shared" ca="1" si="23"/>
        <v>35.122999999999998</v>
      </c>
      <c r="AG97" s="403">
        <f t="shared" ca="1" si="23"/>
        <v>37.03</v>
      </c>
      <c r="AH97" s="403">
        <f t="shared" ca="1" si="23"/>
        <v>38.958999999999996</v>
      </c>
      <c r="AI97" s="403">
        <f t="shared" ca="1" si="23"/>
        <v>41.045999999999999</v>
      </c>
      <c r="AJ97" s="403">
        <f t="shared" ca="1" si="23"/>
        <v>43.204999999999998</v>
      </c>
      <c r="AK97" s="403">
        <f t="shared" ca="1" si="23"/>
        <v>45.884</v>
      </c>
      <c r="AL97" s="403">
        <f t="shared" ca="1" si="23"/>
        <v>48.564</v>
      </c>
      <c r="AM97" s="710">
        <f ca="1">AL97/'2026'!AL97</f>
        <v>1.0300112409595112</v>
      </c>
    </row>
    <row r="98" spans="1:39" ht="15" customHeight="1">
      <c r="A98" s="259" t="s">
        <v>16</v>
      </c>
      <c r="B98" s="262" t="s">
        <v>88</v>
      </c>
      <c r="C98" s="259" t="s">
        <v>20</v>
      </c>
      <c r="D98" s="268" t="s">
        <v>89</v>
      </c>
      <c r="E98" s="265">
        <v>393</v>
      </c>
      <c r="F98" s="262">
        <v>8</v>
      </c>
      <c r="G98" s="285">
        <f t="shared" ca="1" si="27"/>
        <v>73054.900466526611</v>
      </c>
      <c r="H98" s="285">
        <f t="shared" ca="1" si="26"/>
        <v>77020.728358451757</v>
      </c>
      <c r="I98" s="285">
        <f t="shared" ca="1" si="26"/>
        <v>81033.409913235068</v>
      </c>
      <c r="J98" s="285">
        <f t="shared" ca="1" si="26"/>
        <v>85374.067108025731</v>
      </c>
      <c r="K98" s="285">
        <f t="shared" ca="1" si="26"/>
        <v>89865.325362003408</v>
      </c>
      <c r="L98" s="285">
        <f t="shared" ca="1" si="26"/>
        <v>95438.466066597292</v>
      </c>
      <c r="M98" s="285">
        <f t="shared" ca="1" si="26"/>
        <v>101011.60677119122</v>
      </c>
      <c r="N98" s="285"/>
      <c r="P98" s="409" t="str">
        <f t="shared" ref="P98:P162" si="28">B98</f>
        <v>03959C</v>
      </c>
      <c r="Q98" s="397" t="s">
        <v>826</v>
      </c>
      <c r="R98" s="409" t="str">
        <f t="shared" si="16"/>
        <v>Employment Equity Analyst</v>
      </c>
      <c r="S98" s="397" t="str">
        <f t="shared" si="24"/>
        <v>33B</v>
      </c>
      <c r="T98" s="394" cm="1">
        <f t="array" aca="1" ref="T98" ca="1">IF($Q98="Y",VLOOKUP($P98,INDIRECT($Q$3),T$5,0)*INDIRECT($P$2),VLOOKUP($P98,INDIRECT($Q$3),T$5,0))</f>
        <v>73054.900466526611</v>
      </c>
      <c r="U98" s="394" cm="1">
        <f t="array" aca="1" ref="U98" ca="1">IF($Q98="Y",VLOOKUP($P98,INDIRECT($Q$3),U$5,0)*INDIRECT($P$2),VLOOKUP($P98,INDIRECT($Q$3),U$5,0))</f>
        <v>77020.728358451757</v>
      </c>
      <c r="V98" s="394" cm="1">
        <f t="array" aca="1" ref="V98" ca="1">IF($Q98="Y",VLOOKUP($P98,INDIRECT($Q$3),V$5,0)*INDIRECT($P$2),VLOOKUP($P98,INDIRECT($Q$3),V$5,0))</f>
        <v>81033.409913235068</v>
      </c>
      <c r="W98" s="394" cm="1">
        <f t="array" aca="1" ref="W98" ca="1">IF($Q98="Y",VLOOKUP($P98,INDIRECT($Q$3),W$5,0)*INDIRECT($P$2),VLOOKUP($P98,INDIRECT($Q$3),W$5,0))</f>
        <v>85374.067108025731</v>
      </c>
      <c r="X98" s="394" cm="1">
        <f t="array" aca="1" ref="X98" ca="1">IF($Q98="Y",VLOOKUP($P98,INDIRECT($Q$3),X$5,0)*INDIRECT($P$2),VLOOKUP($P98,INDIRECT($Q$3),X$5,0))</f>
        <v>89865.325362003408</v>
      </c>
      <c r="Y98" s="394" cm="1">
        <f t="array" aca="1" ref="Y98" ca="1">IF($Q98="Y",VLOOKUP($P98,INDIRECT($Q$3),Y$5,0)*INDIRECT($P$2),VLOOKUP($P98,INDIRECT($Q$3),Y$5,0))</f>
        <v>95438.466066597292</v>
      </c>
      <c r="Z98" s="394" cm="1">
        <f t="array" aca="1" ref="Z98" ca="1">IF($Q98="Y",VLOOKUP($P98,INDIRECT($Q$3),Z$5,0)*INDIRECT($P$2),VLOOKUP($P98,INDIRECT($Q$3),Z$5,0))</f>
        <v>101011.60677119122</v>
      </c>
      <c r="AA98" s="406" t="str">
        <f t="shared" ref="AA98:AA162" si="29">B98</f>
        <v>03959C</v>
      </c>
      <c r="AB98" s="406" t="str">
        <f t="shared" si="19"/>
        <v>Y</v>
      </c>
      <c r="AC98" s="412" t="str">
        <f t="shared" si="20"/>
        <v>Employment Equity Analyst</v>
      </c>
      <c r="AD98" s="406" t="str">
        <f t="shared" si="25"/>
        <v>33B</v>
      </c>
      <c r="AE98" s="398" t="str">
        <f t="shared" si="22"/>
        <v>E</v>
      </c>
      <c r="AF98" s="403">
        <f t="shared" ca="1" si="23"/>
        <v>35.122999999999998</v>
      </c>
      <c r="AG98" s="403">
        <f t="shared" ca="1" si="23"/>
        <v>37.03</v>
      </c>
      <c r="AH98" s="403">
        <f t="shared" ca="1" si="23"/>
        <v>38.958999999999996</v>
      </c>
      <c r="AI98" s="403">
        <f t="shared" ca="1" si="23"/>
        <v>41.045999999999999</v>
      </c>
      <c r="AJ98" s="403">
        <f t="shared" ca="1" si="23"/>
        <v>43.204999999999998</v>
      </c>
      <c r="AK98" s="403">
        <f t="shared" ca="1" si="23"/>
        <v>45.884</v>
      </c>
      <c r="AL98" s="403">
        <f t="shared" ca="1" si="23"/>
        <v>48.564</v>
      </c>
      <c r="AM98" s="710">
        <f ca="1">AL98/'2026'!AL98</f>
        <v>1.0300112409595112</v>
      </c>
    </row>
    <row r="99" spans="1:39" ht="15" customHeight="1">
      <c r="A99" s="259" t="s">
        <v>16</v>
      </c>
      <c r="B99" s="259" t="s">
        <v>92</v>
      </c>
      <c r="C99" s="259" t="s">
        <v>93</v>
      </c>
      <c r="D99" s="281" t="s">
        <v>94</v>
      </c>
      <c r="E99" s="265">
        <v>525</v>
      </c>
      <c r="F99" s="262">
        <v>11</v>
      </c>
      <c r="G99" s="285">
        <f t="shared" ca="1" si="27"/>
        <v>101802.13264767766</v>
      </c>
      <c r="H99" s="285">
        <f t="shared" ca="1" si="26"/>
        <v>107243.72039871775</v>
      </c>
      <c r="I99" s="285">
        <f t="shared" ca="1" si="26"/>
        <v>112642.89889149077</v>
      </c>
      <c r="J99" s="285">
        <f t="shared" ca="1" si="26"/>
        <v>118179.9978342673</v>
      </c>
      <c r="K99" s="285">
        <f t="shared" ca="1" si="26"/>
        <v>124530.34249665374</v>
      </c>
      <c r="L99" s="285">
        <f t="shared" ca="1" si="26"/>
        <v>131896.61684965435</v>
      </c>
      <c r="M99" s="285">
        <f t="shared" ca="1" si="26"/>
        <v>139262.89120265501</v>
      </c>
      <c r="N99" s="285"/>
      <c r="P99" s="409" t="str">
        <f t="shared" si="28"/>
        <v>03958C</v>
      </c>
      <c r="Q99" s="397" t="s">
        <v>826</v>
      </c>
      <c r="R99" s="409" t="str">
        <f t="shared" si="16"/>
        <v>Energy Manager</v>
      </c>
      <c r="S99" s="397" t="str">
        <f t="shared" si="24"/>
        <v>56</v>
      </c>
      <c r="T99" s="394" cm="1">
        <f t="array" aca="1" ref="T99" ca="1">IF($Q99="Y",VLOOKUP($P99,INDIRECT($Q$3),T$5,0)*INDIRECT($P$2),VLOOKUP($P99,INDIRECT($Q$3),T$5,0))</f>
        <v>101802.13264767766</v>
      </c>
      <c r="U99" s="394" cm="1">
        <f t="array" aca="1" ref="U99" ca="1">IF($Q99="Y",VLOOKUP($P99,INDIRECT($Q$3),U$5,0)*INDIRECT($P$2),VLOOKUP($P99,INDIRECT($Q$3),U$5,0))</f>
        <v>107243.72039871775</v>
      </c>
      <c r="V99" s="394" cm="1">
        <f t="array" aca="1" ref="V99" ca="1">IF($Q99="Y",VLOOKUP($P99,INDIRECT($Q$3),V$5,0)*INDIRECT($P$2),VLOOKUP($P99,INDIRECT($Q$3),V$5,0))</f>
        <v>112642.89889149077</v>
      </c>
      <c r="W99" s="394" cm="1">
        <f t="array" aca="1" ref="W99" ca="1">IF($Q99="Y",VLOOKUP($P99,INDIRECT($Q$3),W$5,0)*INDIRECT($P$2),VLOOKUP($P99,INDIRECT($Q$3),W$5,0))</f>
        <v>118179.9978342673</v>
      </c>
      <c r="X99" s="394" cm="1">
        <f t="array" aca="1" ref="X99" ca="1">IF($Q99="Y",VLOOKUP($P99,INDIRECT($Q$3),X$5,0)*INDIRECT($P$2),VLOOKUP($P99,INDIRECT($Q$3),X$5,0))</f>
        <v>124530.34249665374</v>
      </c>
      <c r="Y99" s="394" cm="1">
        <f t="array" aca="1" ref="Y99" ca="1">IF($Q99="Y",VLOOKUP($P99,INDIRECT($Q$3),Y$5,0)*INDIRECT($P$2),VLOOKUP($P99,INDIRECT($Q$3),Y$5,0))</f>
        <v>131896.61684965435</v>
      </c>
      <c r="Z99" s="394" cm="1">
        <f t="array" aca="1" ref="Z99" ca="1">IF($Q99="Y",VLOOKUP($P99,INDIRECT($Q$3),Z$5,0)*INDIRECT($P$2),VLOOKUP($P99,INDIRECT($Q$3),Z$5,0))</f>
        <v>139262.89120265501</v>
      </c>
      <c r="AA99" s="406" t="str">
        <f t="shared" si="29"/>
        <v>03958C</v>
      </c>
      <c r="AB99" s="406" t="str">
        <f t="shared" si="19"/>
        <v>Y</v>
      </c>
      <c r="AC99" s="412" t="str">
        <f t="shared" si="20"/>
        <v>Energy Manager</v>
      </c>
      <c r="AD99" s="406" t="str">
        <f t="shared" si="25"/>
        <v>56</v>
      </c>
      <c r="AE99" s="398" t="str">
        <f t="shared" si="22"/>
        <v>E</v>
      </c>
      <c r="AF99" s="403">
        <f t="shared" ca="1" si="23"/>
        <v>48.943999999999996</v>
      </c>
      <c r="AG99" s="403">
        <f t="shared" ca="1" si="23"/>
        <v>51.559999999999995</v>
      </c>
      <c r="AH99" s="403">
        <f t="shared" ca="1" si="23"/>
        <v>54.155999999999999</v>
      </c>
      <c r="AI99" s="403">
        <f t="shared" ca="1" si="23"/>
        <v>56.817999999999998</v>
      </c>
      <c r="AJ99" s="403">
        <f t="shared" ca="1" si="23"/>
        <v>59.870999999999995</v>
      </c>
      <c r="AK99" s="403">
        <f t="shared" ca="1" si="23"/>
        <v>63.411999999999999</v>
      </c>
      <c r="AL99" s="403">
        <f t="shared" ca="1" si="23"/>
        <v>66.954000000000008</v>
      </c>
      <c r="AM99" s="710">
        <f ca="1">AL99/'2026'!AL99</f>
        <v>1.0299981539597565</v>
      </c>
    </row>
    <row r="100" spans="1:39" ht="15" customHeight="1">
      <c r="A100" s="259" t="s">
        <v>91</v>
      </c>
      <c r="B100" s="272" t="s">
        <v>300</v>
      </c>
      <c r="C100" s="259" t="s">
        <v>280</v>
      </c>
      <c r="D100" s="260" t="s">
        <v>301</v>
      </c>
      <c r="E100" s="265">
        <v>393</v>
      </c>
      <c r="F100" s="262">
        <v>8</v>
      </c>
      <c r="G100" s="285">
        <f t="shared" ca="1" si="27"/>
        <v>36.819174700765515</v>
      </c>
      <c r="H100" s="285">
        <f t="shared" ca="1" si="26"/>
        <v>38.752419984184186</v>
      </c>
      <c r="I100" s="285">
        <f t="shared" ca="1" si="26"/>
        <v>40.77813294910375</v>
      </c>
      <c r="J100" s="285">
        <f t="shared" ca="1" si="26"/>
        <v>42.937391725054532</v>
      </c>
      <c r="K100" s="285">
        <f t="shared" ca="1" si="26"/>
        <v>45.188362684484645</v>
      </c>
      <c r="L100" s="285">
        <f t="shared" ca="1" si="26"/>
        <v>47.931363876831206</v>
      </c>
      <c r="M100" s="285">
        <f t="shared" ca="1" si="26"/>
        <v>50.674365069177767</v>
      </c>
      <c r="N100" s="285"/>
      <c r="O100" s="23"/>
      <c r="P100" s="409" t="str">
        <f t="shared" si="28"/>
        <v>04063C</v>
      </c>
      <c r="Q100" s="397" t="s">
        <v>826</v>
      </c>
      <c r="R100" s="409" t="str">
        <f t="shared" si="16"/>
        <v>Engineering Applications Analyst</v>
      </c>
      <c r="S100" s="397" t="str">
        <f t="shared" si="24"/>
        <v>63</v>
      </c>
      <c r="T100" s="394" cm="1">
        <f t="array" aca="1" ref="T100" ca="1">IF($Q100="Y",VLOOKUP($P100,INDIRECT($Q$3),T$5,0)*INDIRECT($P$2),VLOOKUP($P100,INDIRECT($Q$3),T$5,0))</f>
        <v>36.819174700765515</v>
      </c>
      <c r="U100" s="394" cm="1">
        <f t="array" aca="1" ref="U100" ca="1">IF($Q100="Y",VLOOKUP($P100,INDIRECT($Q$3),U$5,0)*INDIRECT($P$2),VLOOKUP($P100,INDIRECT($Q$3),U$5,0))</f>
        <v>38.752419984184186</v>
      </c>
      <c r="V100" s="394" cm="1">
        <f t="array" aca="1" ref="V100" ca="1">IF($Q100="Y",VLOOKUP($P100,INDIRECT($Q$3),V$5,0)*INDIRECT($P$2),VLOOKUP($P100,INDIRECT($Q$3),V$5,0))</f>
        <v>40.77813294910375</v>
      </c>
      <c r="W100" s="394" cm="1">
        <f t="array" aca="1" ref="W100" ca="1">IF($Q100="Y",VLOOKUP($P100,INDIRECT($Q$3),W$5,0)*INDIRECT($P$2),VLOOKUP($P100,INDIRECT($Q$3),W$5,0))</f>
        <v>42.937391725054532</v>
      </c>
      <c r="X100" s="394" cm="1">
        <f t="array" aca="1" ref="X100" ca="1">IF($Q100="Y",VLOOKUP($P100,INDIRECT($Q$3),X$5,0)*INDIRECT($P$2),VLOOKUP($P100,INDIRECT($Q$3),X$5,0))</f>
        <v>45.188362684484645</v>
      </c>
      <c r="Y100" s="394" cm="1">
        <f t="array" aca="1" ref="Y100" ca="1">IF($Q100="Y",VLOOKUP($P100,INDIRECT($Q$3),Y$5,0)*INDIRECT($P$2),VLOOKUP($P100,INDIRECT($Q$3),Y$5,0))</f>
        <v>47.931363876831206</v>
      </c>
      <c r="Z100" s="394" cm="1">
        <f t="array" aca="1" ref="Z100" ca="1">IF($Q100="Y",VLOOKUP($P100,INDIRECT($Q$3),Z$5,0)*INDIRECT($P$2),VLOOKUP($P100,INDIRECT($Q$3),Z$5,0))</f>
        <v>50.674365069177767</v>
      </c>
      <c r="AA100" s="406" t="str">
        <f t="shared" si="29"/>
        <v>04063C</v>
      </c>
      <c r="AB100" s="406" t="str">
        <f t="shared" si="19"/>
        <v>Y</v>
      </c>
      <c r="AC100" s="412" t="str">
        <f t="shared" si="20"/>
        <v>Engineering Applications Analyst</v>
      </c>
      <c r="AD100" s="406" t="str">
        <f t="shared" si="25"/>
        <v>63</v>
      </c>
      <c r="AE100" s="398" t="str">
        <f t="shared" si="22"/>
        <v>N</v>
      </c>
      <c r="AF100" s="403">
        <f t="shared" ca="1" si="23"/>
        <v>36.819000000000003</v>
      </c>
      <c r="AG100" s="403">
        <f t="shared" ca="1" si="23"/>
        <v>38.752000000000002</v>
      </c>
      <c r="AH100" s="403">
        <f t="shared" ca="1" si="23"/>
        <v>40.777999999999999</v>
      </c>
      <c r="AI100" s="403">
        <f t="shared" ca="1" si="23"/>
        <v>42.936999999999998</v>
      </c>
      <c r="AJ100" s="403">
        <f t="shared" ca="1" si="23"/>
        <v>45.188000000000002</v>
      </c>
      <c r="AK100" s="403">
        <f t="shared" ca="1" si="23"/>
        <v>47.930999999999997</v>
      </c>
      <c r="AL100" s="403">
        <f t="shared" ca="1" si="23"/>
        <v>50.673999999999999</v>
      </c>
      <c r="AM100" s="710">
        <f ca="1">AL100/'2026'!AL100</f>
        <v>1.0300012195617707</v>
      </c>
    </row>
    <row r="101" spans="1:39" ht="15" customHeight="1">
      <c r="A101" s="259" t="s">
        <v>16</v>
      </c>
      <c r="B101" s="259" t="s">
        <v>95</v>
      </c>
      <c r="C101" s="259" t="s">
        <v>96</v>
      </c>
      <c r="D101" s="260" t="s">
        <v>97</v>
      </c>
      <c r="E101" s="265">
        <v>403</v>
      </c>
      <c r="F101" s="262">
        <v>8</v>
      </c>
      <c r="G101" s="285">
        <f t="shared" ca="1" si="27"/>
        <v>75728.905939647433</v>
      </c>
      <c r="H101" s="285">
        <f t="shared" ca="1" si="26"/>
        <v>79885.495173209492</v>
      </c>
      <c r="I101" s="285">
        <f t="shared" ca="1" si="26"/>
        <v>84038.737716567353</v>
      </c>
      <c r="J101" s="285">
        <f t="shared" ca="1" si="26"/>
        <v>88483.142307686896</v>
      </c>
      <c r="K101" s="285">
        <f t="shared" ca="1" si="26"/>
        <v>93158.468522893163</v>
      </c>
      <c r="L101" s="285">
        <f t="shared" ca="1" si="26"/>
        <v>98944.101751768758</v>
      </c>
      <c r="M101" s="285">
        <f t="shared" ca="1" si="26"/>
        <v>104729.73498064437</v>
      </c>
      <c r="N101" s="285"/>
      <c r="P101" s="409" t="str">
        <f t="shared" si="28"/>
        <v>52320C</v>
      </c>
      <c r="Q101" s="397" t="s">
        <v>826</v>
      </c>
      <c r="R101" s="409" t="str">
        <f t="shared" si="16"/>
        <v>Engineering Inspector - City</v>
      </c>
      <c r="S101" s="397" t="str">
        <f t="shared" si="24"/>
        <v>60M</v>
      </c>
      <c r="T101" s="394" cm="1">
        <f t="array" aca="1" ref="T101" ca="1">IF($Q101="Y",VLOOKUP($P101,INDIRECT($Q$3),T$5,0)*INDIRECT($P$2),VLOOKUP($P101,INDIRECT($Q$3),T$5,0))</f>
        <v>75728.905939647433</v>
      </c>
      <c r="U101" s="394" cm="1">
        <f t="array" aca="1" ref="U101" ca="1">IF($Q101="Y",VLOOKUP($P101,INDIRECT($Q$3),U$5,0)*INDIRECT($P$2),VLOOKUP($P101,INDIRECT($Q$3),U$5,0))</f>
        <v>79885.495173209492</v>
      </c>
      <c r="V101" s="394" cm="1">
        <f t="array" aca="1" ref="V101" ca="1">IF($Q101="Y",VLOOKUP($P101,INDIRECT($Q$3),V$5,0)*INDIRECT($P$2),VLOOKUP($P101,INDIRECT($Q$3),V$5,0))</f>
        <v>84038.737716567353</v>
      </c>
      <c r="W101" s="394" cm="1">
        <f t="array" aca="1" ref="W101" ca="1">IF($Q101="Y",VLOOKUP($P101,INDIRECT($Q$3),W$5,0)*INDIRECT($P$2),VLOOKUP($P101,INDIRECT($Q$3),W$5,0))</f>
        <v>88483.142307686896</v>
      </c>
      <c r="X101" s="394" cm="1">
        <f t="array" aca="1" ref="X101" ca="1">IF($Q101="Y",VLOOKUP($P101,INDIRECT($Q$3),X$5,0)*INDIRECT($P$2),VLOOKUP($P101,INDIRECT($Q$3),X$5,0))</f>
        <v>93158.468522893163</v>
      </c>
      <c r="Y101" s="394" cm="1">
        <f t="array" aca="1" ref="Y101" ca="1">IF($Q101="Y",VLOOKUP($P101,INDIRECT($Q$3),Y$5,0)*INDIRECT($P$2),VLOOKUP($P101,INDIRECT($Q$3),Y$5,0))</f>
        <v>98944.101751768758</v>
      </c>
      <c r="Z101" s="394" cm="1">
        <f t="array" aca="1" ref="Z101" ca="1">IF($Q101="Y",VLOOKUP($P101,INDIRECT($Q$3),Z$5,0)*INDIRECT($P$2),VLOOKUP($P101,INDIRECT($Q$3),Z$5,0))</f>
        <v>104729.73498064437</v>
      </c>
      <c r="AA101" s="406" t="str">
        <f t="shared" si="29"/>
        <v>52320C</v>
      </c>
      <c r="AB101" s="406" t="str">
        <f t="shared" si="19"/>
        <v>Y</v>
      </c>
      <c r="AC101" s="412" t="str">
        <f t="shared" si="20"/>
        <v>Engineering Inspector - City</v>
      </c>
      <c r="AD101" s="406" t="str">
        <f t="shared" si="25"/>
        <v>60M</v>
      </c>
      <c r="AE101" s="398" t="str">
        <f t="shared" si="22"/>
        <v>E</v>
      </c>
      <c r="AF101" s="403">
        <f t="shared" ca="1" si="23"/>
        <v>36.408999999999999</v>
      </c>
      <c r="AG101" s="403">
        <f t="shared" ca="1" si="23"/>
        <v>38.406999999999996</v>
      </c>
      <c r="AH101" s="403">
        <f t="shared" ca="1" si="23"/>
        <v>40.403999999999996</v>
      </c>
      <c r="AI101" s="403">
        <f t="shared" ca="1" si="23"/>
        <v>42.54</v>
      </c>
      <c r="AJ101" s="403">
        <f t="shared" ca="1" si="23"/>
        <v>44.787999999999997</v>
      </c>
      <c r="AK101" s="403">
        <f t="shared" ca="1" si="23"/>
        <v>47.57</v>
      </c>
      <c r="AL101" s="403">
        <f t="shared" ca="1" si="23"/>
        <v>50.350999999999999</v>
      </c>
      <c r="AM101" s="710">
        <f ca="1">AL101/'2026'!AL101</f>
        <v>1.0299887491050426</v>
      </c>
    </row>
    <row r="102" spans="1:39" ht="15" customHeight="1">
      <c r="A102" s="259" t="s">
        <v>16</v>
      </c>
      <c r="B102" s="259" t="s">
        <v>750</v>
      </c>
      <c r="C102" s="259">
        <v>51</v>
      </c>
      <c r="D102" s="260" t="s">
        <v>751</v>
      </c>
      <c r="E102" s="265">
        <v>458</v>
      </c>
      <c r="F102" s="262">
        <v>10</v>
      </c>
      <c r="G102" s="285">
        <f t="shared" ca="1" si="27"/>
        <v>88335.887938703992</v>
      </c>
      <c r="H102" s="285">
        <f t="shared" ca="1" si="26"/>
        <v>92776.945839619337</v>
      </c>
      <c r="I102" s="285">
        <f t="shared" ca="1" si="26"/>
        <v>97790.732275600007</v>
      </c>
      <c r="J102" s="285">
        <f t="shared" ca="1" si="26"/>
        <v>102806.9763814756</v>
      </c>
      <c r="K102" s="285">
        <f t="shared" ca="1" si="26"/>
        <v>108057.93331179675</v>
      </c>
      <c r="L102" s="285">
        <f t="shared" ca="1" si="26"/>
        <v>114633.92704400001</v>
      </c>
      <c r="M102" s="285">
        <f t="shared" ca="1" si="26"/>
        <v>121208.06432861292</v>
      </c>
      <c r="N102" s="285"/>
      <c r="P102" s="409" t="str">
        <f t="shared" si="28"/>
        <v>59419C</v>
      </c>
      <c r="Q102" s="397" t="s">
        <v>826</v>
      </c>
      <c r="R102" s="409" t="str">
        <f t="shared" si="16"/>
        <v>Engineering Project Management Analyst</v>
      </c>
      <c r="S102" s="397">
        <f t="shared" si="24"/>
        <v>51</v>
      </c>
      <c r="T102" s="394" cm="1">
        <f t="array" aca="1" ref="T102" ca="1">IF($Q102="Y",VLOOKUP($P102,INDIRECT($Q$3),T$5,0)*INDIRECT($P$2),VLOOKUP($P102,INDIRECT($Q$3),T$5,0))</f>
        <v>88335.887938703992</v>
      </c>
      <c r="U102" s="394" cm="1">
        <f t="array" aca="1" ref="U102" ca="1">IF($Q102="Y",VLOOKUP($P102,INDIRECT($Q$3),U$5,0)*INDIRECT($P$2),VLOOKUP($P102,INDIRECT($Q$3),U$5,0))</f>
        <v>92776.945839619337</v>
      </c>
      <c r="V102" s="394" cm="1">
        <f t="array" aca="1" ref="V102" ca="1">IF($Q102="Y",VLOOKUP($P102,INDIRECT($Q$3),V$5,0)*INDIRECT($P$2),VLOOKUP($P102,INDIRECT($Q$3),V$5,0))</f>
        <v>97790.732275600007</v>
      </c>
      <c r="W102" s="394" cm="1">
        <f t="array" aca="1" ref="W102" ca="1">IF($Q102="Y",VLOOKUP($P102,INDIRECT($Q$3),W$5,0)*INDIRECT($P$2),VLOOKUP($P102,INDIRECT($Q$3),W$5,0))</f>
        <v>102806.9763814756</v>
      </c>
      <c r="X102" s="394" cm="1">
        <f t="array" aca="1" ref="X102" ca="1">IF($Q102="Y",VLOOKUP($P102,INDIRECT($Q$3),X$5,0)*INDIRECT($P$2),VLOOKUP($P102,INDIRECT($Q$3),X$5,0))</f>
        <v>108057.93331179675</v>
      </c>
      <c r="Y102" s="394" cm="1">
        <f t="array" aca="1" ref="Y102" ca="1">IF($Q102="Y",VLOOKUP($P102,INDIRECT($Q$3),Y$5,0)*INDIRECT($P$2),VLOOKUP($P102,INDIRECT($Q$3),Y$5,0))</f>
        <v>114633.92704400001</v>
      </c>
      <c r="Z102" s="394" cm="1">
        <f t="array" aca="1" ref="Z102" ca="1">IF($Q102="Y",VLOOKUP($P102,INDIRECT($Q$3),Z$5,0)*INDIRECT($P$2),VLOOKUP($P102,INDIRECT($Q$3),Z$5,0))</f>
        <v>121208.06432861292</v>
      </c>
      <c r="AA102" s="406" t="str">
        <f t="shared" si="29"/>
        <v>59419C</v>
      </c>
      <c r="AB102" s="406" t="str">
        <f t="shared" si="19"/>
        <v>Y</v>
      </c>
      <c r="AC102" s="412" t="str">
        <f t="shared" si="20"/>
        <v>Engineering Project Management Analyst</v>
      </c>
      <c r="AD102" s="406">
        <f t="shared" si="25"/>
        <v>51</v>
      </c>
      <c r="AE102" s="398" t="str">
        <f t="shared" si="22"/>
        <v>E</v>
      </c>
      <c r="AF102" s="403">
        <f t="shared" ca="1" si="23"/>
        <v>42.47</v>
      </c>
      <c r="AG102" s="403">
        <f t="shared" ca="1" si="23"/>
        <v>44.604999999999997</v>
      </c>
      <c r="AH102" s="403">
        <f t="shared" ca="1" si="23"/>
        <v>47.015000000000001</v>
      </c>
      <c r="AI102" s="403">
        <f t="shared" ca="1" si="23"/>
        <v>49.427</v>
      </c>
      <c r="AJ102" s="403">
        <f t="shared" ca="1" si="23"/>
        <v>51.951000000000001</v>
      </c>
      <c r="AK102" s="403">
        <f t="shared" ca="1" si="23"/>
        <v>55.113</v>
      </c>
      <c r="AL102" s="403">
        <f t="shared" ca="1" si="23"/>
        <v>58.274000000000001</v>
      </c>
      <c r="AM102" s="710">
        <f ca="1">AL102/'2026'!AL102</f>
        <v>1.0300127262443439</v>
      </c>
    </row>
    <row r="103" spans="1:39" ht="15" customHeight="1">
      <c r="A103" s="259" t="s">
        <v>16</v>
      </c>
      <c r="B103" s="259" t="s">
        <v>98</v>
      </c>
      <c r="C103" s="259">
        <v>40</v>
      </c>
      <c r="D103" s="260" t="s">
        <v>99</v>
      </c>
      <c r="E103" s="265">
        <v>410</v>
      </c>
      <c r="F103" s="262">
        <v>9</v>
      </c>
      <c r="G103" s="285">
        <f t="shared" ca="1" si="27"/>
        <v>77977.881756840434</v>
      </c>
      <c r="H103" s="285">
        <f t="shared" ca="1" si="26"/>
        <v>82127.777609994169</v>
      </c>
      <c r="I103" s="285">
        <f t="shared" ca="1" si="26"/>
        <v>86712.743189688234</v>
      </c>
      <c r="J103" s="285">
        <f t="shared" ca="1" si="26"/>
        <v>91441.616448160989</v>
      </c>
      <c r="K103" s="285">
        <f t="shared" ca="1" si="26"/>
        <v>96260.850342145975</v>
      </c>
      <c r="L103" s="285">
        <f t="shared" ca="1" si="26"/>
        <v>102019.67658248625</v>
      </c>
      <c r="M103" s="285">
        <f t="shared" ca="1" si="26"/>
        <v>107778.50282282663</v>
      </c>
      <c r="N103" s="285"/>
      <c r="P103" s="409" t="str">
        <f t="shared" si="28"/>
        <v>04108C</v>
      </c>
      <c r="Q103" s="397" t="s">
        <v>826</v>
      </c>
      <c r="R103" s="409" t="str">
        <f t="shared" si="16"/>
        <v>Enterprise Coordinator Asp-IPI</v>
      </c>
      <c r="S103" s="397">
        <f t="shared" si="24"/>
        <v>40</v>
      </c>
      <c r="T103" s="394" cm="1">
        <f t="array" aca="1" ref="T103" ca="1">IF($Q103="Y",VLOOKUP($P103,INDIRECT($Q$3),T$5,0)*INDIRECT($P$2),VLOOKUP($P103,INDIRECT($Q$3),T$5,0))</f>
        <v>77977.881756840434</v>
      </c>
      <c r="U103" s="394" cm="1">
        <f t="array" aca="1" ref="U103" ca="1">IF($Q103="Y",VLOOKUP($P103,INDIRECT($Q$3),U$5,0)*INDIRECT($P$2),VLOOKUP($P103,INDIRECT($Q$3),U$5,0))</f>
        <v>82127.777609994169</v>
      </c>
      <c r="V103" s="394" cm="1">
        <f t="array" aca="1" ref="V103" ca="1">IF($Q103="Y",VLOOKUP($P103,INDIRECT($Q$3),V$5,0)*INDIRECT($P$2),VLOOKUP($P103,INDIRECT($Q$3),V$5,0))</f>
        <v>86712.743189688234</v>
      </c>
      <c r="W103" s="394" cm="1">
        <f t="array" aca="1" ref="W103" ca="1">IF($Q103="Y",VLOOKUP($P103,INDIRECT($Q$3),W$5,0)*INDIRECT($P$2),VLOOKUP($P103,INDIRECT($Q$3),W$5,0))</f>
        <v>91441.616448160989</v>
      </c>
      <c r="X103" s="394" cm="1">
        <f t="array" aca="1" ref="X103" ca="1">IF($Q103="Y",VLOOKUP($P103,INDIRECT($Q$3),X$5,0)*INDIRECT($P$2),VLOOKUP($P103,INDIRECT($Q$3),X$5,0))</f>
        <v>96260.850342145975</v>
      </c>
      <c r="Y103" s="394" cm="1">
        <f t="array" aca="1" ref="Y103" ca="1">IF($Q103="Y",VLOOKUP($P103,INDIRECT($Q$3),Y$5,0)*INDIRECT($P$2),VLOOKUP($P103,INDIRECT($Q$3),Y$5,0))</f>
        <v>102019.67658248625</v>
      </c>
      <c r="Z103" s="394" cm="1">
        <f t="array" aca="1" ref="Z103" ca="1">IF($Q103="Y",VLOOKUP($P103,INDIRECT($Q$3),Z$5,0)*INDIRECT($P$2),VLOOKUP($P103,INDIRECT($Q$3),Z$5,0))</f>
        <v>107778.50282282663</v>
      </c>
      <c r="AA103" s="406" t="str">
        <f t="shared" si="29"/>
        <v>04108C</v>
      </c>
      <c r="AB103" s="406" t="str">
        <f t="shared" si="19"/>
        <v>Y</v>
      </c>
      <c r="AC103" s="412" t="str">
        <f t="shared" si="20"/>
        <v>Enterprise Coordinator Asp-IPI</v>
      </c>
      <c r="AD103" s="406">
        <f t="shared" si="25"/>
        <v>40</v>
      </c>
      <c r="AE103" s="398" t="str">
        <f t="shared" si="22"/>
        <v>E</v>
      </c>
      <c r="AF103" s="403">
        <f t="shared" ca="1" si="23"/>
        <v>37.489999999999995</v>
      </c>
      <c r="AG103" s="403">
        <f t="shared" ca="1" si="23"/>
        <v>39.484999999999999</v>
      </c>
      <c r="AH103" s="403">
        <f t="shared" ca="1" si="23"/>
        <v>41.689</v>
      </c>
      <c r="AI103" s="403">
        <f t="shared" ca="1" si="23"/>
        <v>43.963000000000001</v>
      </c>
      <c r="AJ103" s="403">
        <f t="shared" ca="1" si="23"/>
        <v>46.28</v>
      </c>
      <c r="AK103" s="403">
        <f t="shared" ca="1" si="23"/>
        <v>49.047999999999995</v>
      </c>
      <c r="AL103" s="403">
        <f t="shared" ca="1" si="23"/>
        <v>51.817</v>
      </c>
      <c r="AM103" s="710">
        <f ca="1">AL103/'2026'!AL103</f>
        <v>1.0299952293869763</v>
      </c>
    </row>
    <row r="104" spans="1:39" ht="15" customHeight="1">
      <c r="A104" s="259" t="s">
        <v>16</v>
      </c>
      <c r="B104" s="259" t="s">
        <v>100</v>
      </c>
      <c r="C104" s="259">
        <v>40</v>
      </c>
      <c r="D104" s="260" t="s">
        <v>101</v>
      </c>
      <c r="E104" s="265">
        <v>410</v>
      </c>
      <c r="F104" s="262">
        <v>9</v>
      </c>
      <c r="G104" s="285">
        <f t="shared" ca="1" si="27"/>
        <v>77977.881756840434</v>
      </c>
      <c r="H104" s="285">
        <f t="shared" ca="1" si="26"/>
        <v>82127.777609994169</v>
      </c>
      <c r="I104" s="285">
        <f t="shared" ca="1" si="26"/>
        <v>86712.743189688234</v>
      </c>
      <c r="J104" s="285">
        <f t="shared" ca="1" si="26"/>
        <v>91441.616448160989</v>
      </c>
      <c r="K104" s="285">
        <f t="shared" ca="1" si="26"/>
        <v>96260.850342145975</v>
      </c>
      <c r="L104" s="285">
        <f t="shared" ca="1" si="26"/>
        <v>102019.67658248625</v>
      </c>
      <c r="M104" s="285">
        <f t="shared" ca="1" si="26"/>
        <v>107778.50282282663</v>
      </c>
      <c r="N104" s="285"/>
      <c r="P104" s="409" t="str">
        <f t="shared" si="28"/>
        <v>04107C</v>
      </c>
      <c r="Q104" s="397" t="s">
        <v>826</v>
      </c>
      <c r="R104" s="409" t="str">
        <f t="shared" si="16"/>
        <v>Enterprise Coordinator WFD-IPI</v>
      </c>
      <c r="S104" s="397">
        <f t="shared" si="24"/>
        <v>40</v>
      </c>
      <c r="T104" s="394" cm="1">
        <f t="array" aca="1" ref="T104" ca="1">IF($Q104="Y",VLOOKUP($P104,INDIRECT($Q$3),T$5,0)*INDIRECT($P$2),VLOOKUP($P104,INDIRECT($Q$3),T$5,0))</f>
        <v>77977.881756840434</v>
      </c>
      <c r="U104" s="394" cm="1">
        <f t="array" aca="1" ref="U104" ca="1">IF($Q104="Y",VLOOKUP($P104,INDIRECT($Q$3),U$5,0)*INDIRECT($P$2),VLOOKUP($P104,INDIRECT($Q$3),U$5,0))</f>
        <v>82127.777609994169</v>
      </c>
      <c r="V104" s="394" cm="1">
        <f t="array" aca="1" ref="V104" ca="1">IF($Q104="Y",VLOOKUP($P104,INDIRECT($Q$3),V$5,0)*INDIRECT($P$2),VLOOKUP($P104,INDIRECT($Q$3),V$5,0))</f>
        <v>86712.743189688234</v>
      </c>
      <c r="W104" s="394" cm="1">
        <f t="array" aca="1" ref="W104" ca="1">IF($Q104="Y",VLOOKUP($P104,INDIRECT($Q$3),W$5,0)*INDIRECT($P$2),VLOOKUP($P104,INDIRECT($Q$3),W$5,0))</f>
        <v>91441.616448160989</v>
      </c>
      <c r="X104" s="394" cm="1">
        <f t="array" aca="1" ref="X104" ca="1">IF($Q104="Y",VLOOKUP($P104,INDIRECT($Q$3),X$5,0)*INDIRECT($P$2),VLOOKUP($P104,INDIRECT($Q$3),X$5,0))</f>
        <v>96260.850342145975</v>
      </c>
      <c r="Y104" s="394" cm="1">
        <f t="array" aca="1" ref="Y104" ca="1">IF($Q104="Y",VLOOKUP($P104,INDIRECT($Q$3),Y$5,0)*INDIRECT($P$2),VLOOKUP($P104,INDIRECT($Q$3),Y$5,0))</f>
        <v>102019.67658248625</v>
      </c>
      <c r="Z104" s="394" cm="1">
        <f t="array" aca="1" ref="Z104" ca="1">IF($Q104="Y",VLOOKUP($P104,INDIRECT($Q$3),Z$5,0)*INDIRECT($P$2),VLOOKUP($P104,INDIRECT($Q$3),Z$5,0))</f>
        <v>107778.50282282663</v>
      </c>
      <c r="AA104" s="406" t="str">
        <f t="shared" si="29"/>
        <v>04107C</v>
      </c>
      <c r="AB104" s="406" t="str">
        <f t="shared" si="19"/>
        <v>Y</v>
      </c>
      <c r="AC104" s="412" t="str">
        <f t="shared" si="20"/>
        <v>Enterprise Coordinator WFD-IPI</v>
      </c>
      <c r="AD104" s="406">
        <f t="shared" si="25"/>
        <v>40</v>
      </c>
      <c r="AE104" s="398" t="str">
        <f t="shared" si="22"/>
        <v>E</v>
      </c>
      <c r="AF104" s="403">
        <f t="shared" ca="1" si="23"/>
        <v>37.489999999999995</v>
      </c>
      <c r="AG104" s="403">
        <f t="shared" ca="1" si="23"/>
        <v>39.484999999999999</v>
      </c>
      <c r="AH104" s="403">
        <f t="shared" ca="1" si="23"/>
        <v>41.689</v>
      </c>
      <c r="AI104" s="403">
        <f t="shared" ca="1" si="23"/>
        <v>43.963000000000001</v>
      </c>
      <c r="AJ104" s="403">
        <f t="shared" ca="1" si="23"/>
        <v>46.28</v>
      </c>
      <c r="AK104" s="403">
        <f t="shared" ca="1" si="23"/>
        <v>49.047999999999995</v>
      </c>
      <c r="AL104" s="403">
        <f t="shared" ca="1" si="23"/>
        <v>51.817</v>
      </c>
      <c r="AM104" s="710">
        <f ca="1">AL104/'2026'!AL104</f>
        <v>1.0299952293869763</v>
      </c>
    </row>
    <row r="105" spans="1:39" ht="15" customHeight="1">
      <c r="A105" s="259" t="s">
        <v>16</v>
      </c>
      <c r="B105" s="259" t="s">
        <v>913</v>
      </c>
      <c r="C105" s="259">
        <v>51</v>
      </c>
      <c r="D105" s="260" t="s">
        <v>914</v>
      </c>
      <c r="E105" s="265">
        <v>451</v>
      </c>
      <c r="F105" s="262">
        <v>10</v>
      </c>
      <c r="G105" s="285">
        <f t="shared" ca="1" si="27"/>
        <v>88335.887938703992</v>
      </c>
      <c r="H105" s="285">
        <f t="shared" ca="1" si="26"/>
        <v>92776.945839619337</v>
      </c>
      <c r="I105" s="285">
        <f t="shared" ca="1" si="26"/>
        <v>97790.732275600007</v>
      </c>
      <c r="J105" s="285">
        <f t="shared" ca="1" si="26"/>
        <v>102806.9763814756</v>
      </c>
      <c r="K105" s="285">
        <f t="shared" ca="1" si="26"/>
        <v>108057.93331179675</v>
      </c>
      <c r="L105" s="285">
        <f t="shared" ca="1" si="26"/>
        <v>114633.92704400001</v>
      </c>
      <c r="M105" s="285">
        <f t="shared" ca="1" si="26"/>
        <v>121208.06432861292</v>
      </c>
      <c r="N105" s="285"/>
      <c r="P105" s="409" t="str">
        <f t="shared" si="28"/>
        <v>53052C</v>
      </c>
      <c r="Q105" s="397" t="s">
        <v>826</v>
      </c>
      <c r="R105" s="409" t="str">
        <f t="shared" si="16"/>
        <v>Enterprise Events Manager</v>
      </c>
      <c r="S105" s="397">
        <f t="shared" si="24"/>
        <v>51</v>
      </c>
      <c r="T105" s="394" cm="1">
        <f t="array" aca="1" ref="T105" ca="1">IF($Q105="Y",VLOOKUP($P105,INDIRECT($Q$3),T$5,0)*INDIRECT($P$2),VLOOKUP($P105,INDIRECT($Q$3),T$5,0))</f>
        <v>88335.887938703992</v>
      </c>
      <c r="U105" s="394" cm="1">
        <f t="array" aca="1" ref="U105" ca="1">IF($Q105="Y",VLOOKUP($P105,INDIRECT($Q$3),U$5,0)*INDIRECT($P$2),VLOOKUP($P105,INDIRECT($Q$3),U$5,0))</f>
        <v>92776.945839619337</v>
      </c>
      <c r="V105" s="394" cm="1">
        <f t="array" aca="1" ref="V105" ca="1">IF($Q105="Y",VLOOKUP($P105,INDIRECT($Q$3),V$5,0)*INDIRECT($P$2),VLOOKUP($P105,INDIRECT($Q$3),V$5,0))</f>
        <v>97790.732275600007</v>
      </c>
      <c r="W105" s="394" cm="1">
        <f t="array" aca="1" ref="W105" ca="1">IF($Q105="Y",VLOOKUP($P105,INDIRECT($Q$3),W$5,0)*INDIRECT($P$2),VLOOKUP($P105,INDIRECT($Q$3),W$5,0))</f>
        <v>102806.9763814756</v>
      </c>
      <c r="X105" s="394" cm="1">
        <f t="array" aca="1" ref="X105" ca="1">IF($Q105="Y",VLOOKUP($P105,INDIRECT($Q$3),X$5,0)*INDIRECT($P$2),VLOOKUP($P105,INDIRECT($Q$3),X$5,0))</f>
        <v>108057.93331179675</v>
      </c>
      <c r="Y105" s="394" cm="1">
        <f t="array" aca="1" ref="Y105" ca="1">IF($Q105="Y",VLOOKUP($P105,INDIRECT($Q$3),Y$5,0)*INDIRECT($P$2),VLOOKUP($P105,INDIRECT($Q$3),Y$5,0))</f>
        <v>114633.92704400001</v>
      </c>
      <c r="Z105" s="394" cm="1">
        <f t="array" aca="1" ref="Z105" ca="1">IF($Q105="Y",VLOOKUP($P105,INDIRECT($Q$3),Z$5,0)*INDIRECT($P$2),VLOOKUP($P105,INDIRECT($Q$3),Z$5,0))</f>
        <v>121208.06432861292</v>
      </c>
      <c r="AA105" s="406" t="str">
        <f t="shared" si="29"/>
        <v>53052C</v>
      </c>
      <c r="AB105" s="406" t="str">
        <f t="shared" si="19"/>
        <v>Y</v>
      </c>
      <c r="AC105" s="412" t="str">
        <f t="shared" si="20"/>
        <v>Enterprise Events Manager</v>
      </c>
      <c r="AD105" s="406">
        <f t="shared" si="25"/>
        <v>51</v>
      </c>
      <c r="AE105" s="398" t="s">
        <v>915</v>
      </c>
      <c r="AF105" s="403">
        <f t="shared" ref="AF105:AL137" ca="1" si="30">IF($AE105="N",ROUND(T105,3),IF($AE105="E",ROUNDUP(T105/2080,3),"check"))</f>
        <v>42.47</v>
      </c>
      <c r="AG105" s="403">
        <f t="shared" ca="1" si="30"/>
        <v>44.604999999999997</v>
      </c>
      <c r="AH105" s="403">
        <f t="shared" ca="1" si="30"/>
        <v>47.015000000000001</v>
      </c>
      <c r="AI105" s="403">
        <f t="shared" ca="1" si="30"/>
        <v>49.427</v>
      </c>
      <c r="AJ105" s="403">
        <f t="shared" ca="1" si="30"/>
        <v>51.951000000000001</v>
      </c>
      <c r="AK105" s="403">
        <f t="shared" ca="1" si="30"/>
        <v>55.113</v>
      </c>
      <c r="AL105" s="403">
        <f t="shared" ca="1" si="30"/>
        <v>58.274000000000001</v>
      </c>
      <c r="AM105" s="710">
        <f ca="1">AL105/'2026'!AL105</f>
        <v>1.0300127262443439</v>
      </c>
    </row>
    <row r="106" spans="1:39" ht="15" customHeight="1">
      <c r="A106" s="259" t="s">
        <v>16</v>
      </c>
      <c r="B106" s="259" t="s">
        <v>102</v>
      </c>
      <c r="C106" s="259" t="s">
        <v>103</v>
      </c>
      <c r="D106" s="260" t="s">
        <v>104</v>
      </c>
      <c r="E106" s="265">
        <v>508</v>
      </c>
      <c r="F106" s="262">
        <v>11</v>
      </c>
      <c r="G106" s="285">
        <f t="shared" ca="1" si="27"/>
        <v>103324.73399644383</v>
      </c>
      <c r="H106" s="285">
        <f t="shared" ca="1" si="26"/>
        <v>107630.49482755628</v>
      </c>
      <c r="I106" s="285">
        <f t="shared" ca="1" si="26"/>
        <v>112115.09877870446</v>
      </c>
      <c r="J106" s="285">
        <f t="shared" ca="1" si="26"/>
        <v>116786.0602666966</v>
      </c>
      <c r="K106" s="285">
        <f t="shared" ca="1" si="26"/>
        <v>121652.39659170255</v>
      </c>
      <c r="L106" s="285">
        <f t="shared" ca="1" si="26"/>
        <v>126721.62217053054</v>
      </c>
      <c r="M106" s="285">
        <f t="shared" ca="1" si="26"/>
        <v>132002.75430335052</v>
      </c>
      <c r="N106" s="285"/>
      <c r="P106" s="409" t="str">
        <f t="shared" si="28"/>
        <v>04111C</v>
      </c>
      <c r="Q106" s="397" t="s">
        <v>826</v>
      </c>
      <c r="R106" s="409" t="str">
        <f t="shared" si="16"/>
        <v>Enterprise Finance Specialist</v>
      </c>
      <c r="S106" s="397" t="str">
        <f t="shared" si="24"/>
        <v>109</v>
      </c>
      <c r="T106" s="394" cm="1">
        <f t="array" aca="1" ref="T106" ca="1">IF($Q106="Y",VLOOKUP($P106,INDIRECT($Q$3),T$5,0)*INDIRECT($P$2),VLOOKUP($P106,INDIRECT($Q$3),T$5,0))</f>
        <v>103324.73399644383</v>
      </c>
      <c r="U106" s="394" cm="1">
        <f t="array" aca="1" ref="U106" ca="1">IF($Q106="Y",VLOOKUP($P106,INDIRECT($Q$3),U$5,0)*INDIRECT($P$2),VLOOKUP($P106,INDIRECT($Q$3),U$5,0))</f>
        <v>107630.49482755628</v>
      </c>
      <c r="V106" s="394" cm="1">
        <f t="array" aca="1" ref="V106" ca="1">IF($Q106="Y",VLOOKUP($P106,INDIRECT($Q$3),V$5,0)*INDIRECT($P$2),VLOOKUP($P106,INDIRECT($Q$3),V$5,0))</f>
        <v>112115.09877870446</v>
      </c>
      <c r="W106" s="394" cm="1">
        <f t="array" aca="1" ref="W106" ca="1">IF($Q106="Y",VLOOKUP($P106,INDIRECT($Q$3),W$5,0)*INDIRECT($P$2),VLOOKUP($P106,INDIRECT($Q$3),W$5,0))</f>
        <v>116786.0602666966</v>
      </c>
      <c r="X106" s="394" cm="1">
        <f t="array" aca="1" ref="X106" ca="1">IF($Q106="Y",VLOOKUP($P106,INDIRECT($Q$3),X$5,0)*INDIRECT($P$2),VLOOKUP($P106,INDIRECT($Q$3),X$5,0))</f>
        <v>121652.39659170255</v>
      </c>
      <c r="Y106" s="394" cm="1">
        <f t="array" aca="1" ref="Y106" ca="1">IF($Q106="Y",VLOOKUP($P106,INDIRECT($Q$3),Y$5,0)*INDIRECT($P$2),VLOOKUP($P106,INDIRECT($Q$3),Y$5,0))</f>
        <v>126721.62217053054</v>
      </c>
      <c r="Z106" s="394" cm="1">
        <f t="array" aca="1" ref="Z106" ca="1">IF($Q106="Y",VLOOKUP($P106,INDIRECT($Q$3),Z$5,0)*INDIRECT($P$2),VLOOKUP($P106,INDIRECT($Q$3),Z$5,0))</f>
        <v>132002.75430335052</v>
      </c>
      <c r="AA106" s="406" t="str">
        <f t="shared" si="29"/>
        <v>04111C</v>
      </c>
      <c r="AB106" s="406" t="str">
        <f t="shared" si="19"/>
        <v>Y</v>
      </c>
      <c r="AC106" s="412" t="str">
        <f t="shared" si="20"/>
        <v>Enterprise Finance Specialist</v>
      </c>
      <c r="AD106" s="406" t="str">
        <f t="shared" si="25"/>
        <v>109</v>
      </c>
      <c r="AE106" s="398" t="str">
        <f t="shared" ref="AE106:AE170" si="31">LEFT(A106,1)</f>
        <v>E</v>
      </c>
      <c r="AF106" s="403">
        <f t="shared" ca="1" si="30"/>
        <v>49.675999999999995</v>
      </c>
      <c r="AG106" s="403">
        <f t="shared" ca="1" si="30"/>
        <v>51.745999999999995</v>
      </c>
      <c r="AH106" s="403">
        <f t="shared" ca="1" si="30"/>
        <v>53.902000000000001</v>
      </c>
      <c r="AI106" s="403">
        <f t="shared" ca="1" si="30"/>
        <v>56.147999999999996</v>
      </c>
      <c r="AJ106" s="403">
        <f t="shared" ca="1" si="30"/>
        <v>58.486999999999995</v>
      </c>
      <c r="AK106" s="403">
        <f t="shared" ca="1" si="30"/>
        <v>60.923999999999999</v>
      </c>
      <c r="AL106" s="403">
        <f t="shared" ca="1" si="30"/>
        <v>63.463000000000001</v>
      </c>
      <c r="AM106" s="710">
        <f ca="1">AL106/'2026'!AL106</f>
        <v>1.0299926965836241</v>
      </c>
    </row>
    <row r="107" spans="1:39" ht="15" customHeight="1">
      <c r="A107" s="259" t="s">
        <v>16</v>
      </c>
      <c r="B107" s="259" t="s">
        <v>894</v>
      </c>
      <c r="C107" s="259">
        <v>35</v>
      </c>
      <c r="D107" s="260" t="s">
        <v>897</v>
      </c>
      <c r="E107" s="265">
        <v>378</v>
      </c>
      <c r="F107" s="262">
        <v>8</v>
      </c>
      <c r="G107" s="285">
        <f t="shared" ca="1" si="27"/>
        <v>72291.855099978988</v>
      </c>
      <c r="H107" s="285">
        <f t="shared" ca="1" si="26"/>
        <v>76257.682991904134</v>
      </c>
      <c r="I107" s="285">
        <f t="shared" ca="1" si="26"/>
        <v>80220.164193625111</v>
      </c>
      <c r="J107" s="285">
        <f t="shared" ca="1" si="26"/>
        <v>84420.260399841165</v>
      </c>
      <c r="K107" s="285">
        <f t="shared" ca="1" si="26"/>
        <v>88908.171963614732</v>
      </c>
      <c r="L107" s="285">
        <f t="shared" ca="1" si="26"/>
        <v>95038.061468636384</v>
      </c>
      <c r="M107" s="285">
        <f t="shared" ca="1" si="26"/>
        <v>101167.95097365809</v>
      </c>
      <c r="N107" s="285"/>
      <c r="P107" s="409" t="str">
        <f t="shared" si="28"/>
        <v>59451C</v>
      </c>
      <c r="Q107" s="397" t="s">
        <v>826</v>
      </c>
      <c r="R107" s="409" t="str">
        <f t="shared" si="16"/>
        <v>Enterprise Information Management Analyst I</v>
      </c>
      <c r="S107" s="397">
        <f t="shared" si="24"/>
        <v>35</v>
      </c>
      <c r="T107" s="394" cm="1">
        <f t="array" aca="1" ref="T107" ca="1">IF($Q107="Y",VLOOKUP($P107,INDIRECT($Q$3),T$5,0)*INDIRECT($P$2),VLOOKUP($P107,INDIRECT($Q$3),T$5,0))</f>
        <v>72291.855099978988</v>
      </c>
      <c r="U107" s="394" cm="1">
        <f t="array" aca="1" ref="U107" ca="1">IF($Q107="Y",VLOOKUP($P107,INDIRECT($Q$3),U$5,0)*INDIRECT($P$2),VLOOKUP($P107,INDIRECT($Q$3),U$5,0))</f>
        <v>76257.682991904134</v>
      </c>
      <c r="V107" s="394" cm="1">
        <f t="array" aca="1" ref="V107" ca="1">IF($Q107="Y",VLOOKUP($P107,INDIRECT($Q$3),V$5,0)*INDIRECT($P$2),VLOOKUP($P107,INDIRECT($Q$3),V$5,0))</f>
        <v>80220.164193625111</v>
      </c>
      <c r="W107" s="394" cm="1">
        <f t="array" aca="1" ref="W107" ca="1">IF($Q107="Y",VLOOKUP($P107,INDIRECT($Q$3),W$5,0)*INDIRECT($P$2),VLOOKUP($P107,INDIRECT($Q$3),W$5,0))</f>
        <v>84420.260399841165</v>
      </c>
      <c r="X107" s="394" cm="1">
        <f t="array" aca="1" ref="X107" ca="1">IF($Q107="Y",VLOOKUP($P107,INDIRECT($Q$3),X$5,0)*INDIRECT($P$2),VLOOKUP($P107,INDIRECT($Q$3),X$5,0))</f>
        <v>88908.171963614732</v>
      </c>
      <c r="Y107" s="394" cm="1">
        <f t="array" aca="1" ref="Y107" ca="1">IF($Q107="Y",VLOOKUP($P107,INDIRECT($Q$3),Y$5,0)*INDIRECT($P$2),VLOOKUP($P107,INDIRECT($Q$3),Y$5,0))</f>
        <v>95038.061468636384</v>
      </c>
      <c r="Z107" s="394" cm="1">
        <f t="array" aca="1" ref="Z107" ca="1">IF($Q107="Y",VLOOKUP($P107,INDIRECT($Q$3),Z$5,0)*INDIRECT($P$2),VLOOKUP($P107,INDIRECT($Q$3),Z$5,0))</f>
        <v>101167.95097365809</v>
      </c>
      <c r="AA107" s="406" t="str">
        <f t="shared" si="29"/>
        <v>59451C</v>
      </c>
      <c r="AB107" s="406" t="str">
        <f t="shared" si="19"/>
        <v>Y</v>
      </c>
      <c r="AC107" s="412" t="str">
        <f t="shared" si="20"/>
        <v>Enterprise Information Management Analyst I</v>
      </c>
      <c r="AD107" s="406">
        <f t="shared" si="25"/>
        <v>35</v>
      </c>
      <c r="AE107" s="398" t="str">
        <f t="shared" si="31"/>
        <v>E</v>
      </c>
      <c r="AF107" s="403">
        <f t="shared" ca="1" si="30"/>
        <v>34.756</v>
      </c>
      <c r="AG107" s="403">
        <f t="shared" ca="1" si="30"/>
        <v>36.662999999999997</v>
      </c>
      <c r="AH107" s="403">
        <f t="shared" ca="1" si="30"/>
        <v>38.567999999999998</v>
      </c>
      <c r="AI107" s="403">
        <f t="shared" ca="1" si="30"/>
        <v>40.586999999999996</v>
      </c>
      <c r="AJ107" s="403">
        <f t="shared" ca="1" si="30"/>
        <v>42.744999999999997</v>
      </c>
      <c r="AK107" s="403">
        <f t="shared" ca="1" si="30"/>
        <v>45.692</v>
      </c>
      <c r="AL107" s="403">
        <f t="shared" ca="1" si="30"/>
        <v>48.638999999999996</v>
      </c>
      <c r="AM107" s="710">
        <f ca="1">AL107/'2026'!AL107</f>
        <v>1.0300072000338825</v>
      </c>
    </row>
    <row r="108" spans="1:39" ht="15" customHeight="1">
      <c r="A108" s="259" t="s">
        <v>16</v>
      </c>
      <c r="B108" s="259" t="s">
        <v>645</v>
      </c>
      <c r="C108" s="259">
        <v>105</v>
      </c>
      <c r="D108" s="260" t="s">
        <v>895</v>
      </c>
      <c r="E108" s="265">
        <v>435</v>
      </c>
      <c r="F108" s="262">
        <v>9</v>
      </c>
      <c r="G108" s="285">
        <f t="shared" ca="1" si="27"/>
        <v>83180.596709930513</v>
      </c>
      <c r="H108" s="285">
        <f t="shared" ca="1" si="26"/>
        <v>87578.249935575135</v>
      </c>
      <c r="I108" s="285">
        <f t="shared" ca="1" si="26"/>
        <v>92552.244754423024</v>
      </c>
      <c r="J108" s="285">
        <f t="shared" ca="1" si="26"/>
        <v>97474.895110624726</v>
      </c>
      <c r="K108" s="285">
        <f t="shared" ca="1" si="26"/>
        <v>102695.34335017423</v>
      </c>
      <c r="L108" s="285">
        <f t="shared" ca="1" si="26"/>
        <v>108797.63273567175</v>
      </c>
      <c r="M108" s="285">
        <f t="shared" ca="1" si="26"/>
        <v>114898.63850960313</v>
      </c>
      <c r="N108" s="285"/>
      <c r="P108" s="409" t="str">
        <f t="shared" si="28"/>
        <v>52957C</v>
      </c>
      <c r="Q108" s="397" t="s">
        <v>826</v>
      </c>
      <c r="R108" s="409" t="str">
        <f t="shared" si="16"/>
        <v>Enterprise Information Management Analyst II</v>
      </c>
      <c r="S108" s="397">
        <f t="shared" si="24"/>
        <v>105</v>
      </c>
      <c r="T108" s="394" cm="1">
        <f t="array" aca="1" ref="T108" ca="1">IF($Q108="Y",VLOOKUP($P108,INDIRECT($Q$3),T$5,0)*INDIRECT($P$2),VLOOKUP($P108,INDIRECT($Q$3),T$5,0))</f>
        <v>83180.596709930513</v>
      </c>
      <c r="U108" s="394" cm="1">
        <f t="array" aca="1" ref="U108" ca="1">IF($Q108="Y",VLOOKUP($P108,INDIRECT($Q$3),U$5,0)*INDIRECT($P$2),VLOOKUP($P108,INDIRECT($Q$3),U$5,0))</f>
        <v>87578.249935575135</v>
      </c>
      <c r="V108" s="394" cm="1">
        <f t="array" aca="1" ref="V108" ca="1">IF($Q108="Y",VLOOKUP($P108,INDIRECT($Q$3),V$5,0)*INDIRECT($P$2),VLOOKUP($P108,INDIRECT($Q$3),V$5,0))</f>
        <v>92552.244754423024</v>
      </c>
      <c r="W108" s="394" cm="1">
        <f t="array" aca="1" ref="W108" ca="1">IF($Q108="Y",VLOOKUP($P108,INDIRECT($Q$3),W$5,0)*INDIRECT($P$2),VLOOKUP($P108,INDIRECT($Q$3),W$5,0))</f>
        <v>97474.895110624726</v>
      </c>
      <c r="X108" s="394" cm="1">
        <f t="array" aca="1" ref="X108" ca="1">IF($Q108="Y",VLOOKUP($P108,INDIRECT($Q$3),X$5,0)*INDIRECT($P$2),VLOOKUP($P108,INDIRECT($Q$3),X$5,0))</f>
        <v>102695.34335017423</v>
      </c>
      <c r="Y108" s="394" cm="1">
        <f t="array" aca="1" ref="Y108" ca="1">IF($Q108="Y",VLOOKUP($P108,INDIRECT($Q$3),Y$5,0)*INDIRECT($P$2),VLOOKUP($P108,INDIRECT($Q$3),Y$5,0))</f>
        <v>108797.63273567175</v>
      </c>
      <c r="Z108" s="394" cm="1">
        <f t="array" aca="1" ref="Z108" ca="1">IF($Q108="Y",VLOOKUP($P108,INDIRECT($Q$3),Z$5,0)*INDIRECT($P$2),VLOOKUP($P108,INDIRECT($Q$3),Z$5,0))</f>
        <v>114898.63850960313</v>
      </c>
      <c r="AA108" s="406" t="str">
        <f t="shared" si="29"/>
        <v>52957C</v>
      </c>
      <c r="AB108" s="406" t="str">
        <f t="shared" si="19"/>
        <v>Y</v>
      </c>
      <c r="AC108" s="412" t="str">
        <f t="shared" si="20"/>
        <v>Enterprise Information Management Analyst II</v>
      </c>
      <c r="AD108" s="406">
        <f t="shared" si="25"/>
        <v>105</v>
      </c>
      <c r="AE108" s="398" t="str">
        <f t="shared" si="31"/>
        <v>E</v>
      </c>
      <c r="AF108" s="403">
        <f t="shared" ca="1" si="30"/>
        <v>39.991</v>
      </c>
      <c r="AG108" s="403">
        <f t="shared" ca="1" si="30"/>
        <v>42.104999999999997</v>
      </c>
      <c r="AH108" s="403">
        <f t="shared" ca="1" si="30"/>
        <v>44.497</v>
      </c>
      <c r="AI108" s="403">
        <f t="shared" ca="1" si="30"/>
        <v>46.863</v>
      </c>
      <c r="AJ108" s="403">
        <f t="shared" ca="1" si="30"/>
        <v>49.372999999999998</v>
      </c>
      <c r="AK108" s="403">
        <f t="shared" ca="1" si="30"/>
        <v>52.306999999999995</v>
      </c>
      <c r="AL108" s="403">
        <f t="shared" ca="1" si="30"/>
        <v>55.239999999999995</v>
      </c>
      <c r="AM108" s="710">
        <f ca="1">AL108/'2026'!AL108</f>
        <v>1.0300013052152672</v>
      </c>
    </row>
    <row r="109" spans="1:39" ht="15" customHeight="1">
      <c r="A109" s="259" t="s">
        <v>16</v>
      </c>
      <c r="B109" s="259" t="s">
        <v>898</v>
      </c>
      <c r="C109" s="259">
        <v>72</v>
      </c>
      <c r="D109" s="260" t="s">
        <v>899</v>
      </c>
      <c r="E109" s="265">
        <v>463</v>
      </c>
      <c r="F109" s="262">
        <v>10</v>
      </c>
      <c r="G109" s="285">
        <f t="shared" ca="1" si="27"/>
        <v>88483.142307686896</v>
      </c>
      <c r="H109" s="285">
        <f t="shared" ca="1" si="26"/>
        <v>93158.468522893163</v>
      </c>
      <c r="I109" s="285">
        <f t="shared" ca="1" si="26"/>
        <v>98031.249460144623</v>
      </c>
      <c r="J109" s="285">
        <f t="shared" ca="1" si="26"/>
        <v>103185.15237454524</v>
      </c>
      <c r="K109" s="285">
        <f t="shared" ca="1" si="26"/>
        <v>108633.56402691163</v>
      </c>
      <c r="L109" s="285">
        <f t="shared" ca="1" si="26"/>
        <v>115199.01543679967</v>
      </c>
      <c r="M109" s="285">
        <f t="shared" ca="1" si="26"/>
        <v>121763.42110370523</v>
      </c>
      <c r="N109" s="285"/>
      <c r="P109" s="409" t="str">
        <f t="shared" si="28"/>
        <v>59452C</v>
      </c>
      <c r="Q109" s="397" t="s">
        <v>826</v>
      </c>
      <c r="R109" s="409" t="str">
        <f t="shared" si="16"/>
        <v>Enterprise Information Management Analyst III</v>
      </c>
      <c r="S109" s="397">
        <f t="shared" si="24"/>
        <v>72</v>
      </c>
      <c r="T109" s="394" cm="1">
        <f t="array" aca="1" ref="T109" ca="1">IF($Q109="Y",VLOOKUP($P109,INDIRECT($Q$3),T$5,0)*INDIRECT($P$2),VLOOKUP($P109,INDIRECT($Q$3),T$5,0))</f>
        <v>88483.142307686896</v>
      </c>
      <c r="U109" s="394" cm="1">
        <f t="array" aca="1" ref="U109" ca="1">IF($Q109="Y",VLOOKUP($P109,INDIRECT($Q$3),U$5,0)*INDIRECT($P$2),VLOOKUP($P109,INDIRECT($Q$3),U$5,0))</f>
        <v>93158.468522893163</v>
      </c>
      <c r="V109" s="394" cm="1">
        <f t="array" aca="1" ref="V109" ca="1">IF($Q109="Y",VLOOKUP($P109,INDIRECT($Q$3),V$5,0)*INDIRECT($P$2),VLOOKUP($P109,INDIRECT($Q$3),V$5,0))</f>
        <v>98031.249460144623</v>
      </c>
      <c r="W109" s="394" cm="1">
        <f t="array" aca="1" ref="W109" ca="1">IF($Q109="Y",VLOOKUP($P109,INDIRECT($Q$3),W$5,0)*INDIRECT($P$2),VLOOKUP($P109,INDIRECT($Q$3),W$5,0))</f>
        <v>103185.15237454524</v>
      </c>
      <c r="X109" s="394" cm="1">
        <f t="array" aca="1" ref="X109" ca="1">IF($Q109="Y",VLOOKUP($P109,INDIRECT($Q$3),X$5,0)*INDIRECT($P$2),VLOOKUP($P109,INDIRECT($Q$3),X$5,0))</f>
        <v>108633.56402691163</v>
      </c>
      <c r="Y109" s="394" cm="1">
        <f t="array" aca="1" ref="Y109" ca="1">IF($Q109="Y",VLOOKUP($P109,INDIRECT($Q$3),Y$5,0)*INDIRECT($P$2),VLOOKUP($P109,INDIRECT($Q$3),Y$5,0))</f>
        <v>115199.01543679967</v>
      </c>
      <c r="Z109" s="394" cm="1">
        <f t="array" aca="1" ref="Z109" ca="1">IF($Q109="Y",VLOOKUP($P109,INDIRECT($Q$3),Z$5,0)*INDIRECT($P$2),VLOOKUP($P109,INDIRECT($Q$3),Z$5,0))</f>
        <v>121763.42110370523</v>
      </c>
      <c r="AA109" s="406" t="str">
        <f t="shared" si="29"/>
        <v>59452C</v>
      </c>
      <c r="AB109" s="406" t="str">
        <f t="shared" si="19"/>
        <v>Y</v>
      </c>
      <c r="AC109" s="412" t="str">
        <f t="shared" si="20"/>
        <v>Enterprise Information Management Analyst III</v>
      </c>
      <c r="AD109" s="406">
        <f t="shared" si="25"/>
        <v>72</v>
      </c>
      <c r="AE109" s="398" t="str">
        <f t="shared" si="31"/>
        <v>E</v>
      </c>
      <c r="AF109" s="403">
        <f t="shared" ca="1" si="30"/>
        <v>42.54</v>
      </c>
      <c r="AG109" s="403">
        <f t="shared" ca="1" si="30"/>
        <v>44.787999999999997</v>
      </c>
      <c r="AH109" s="403">
        <f t="shared" ca="1" si="30"/>
        <v>47.131</v>
      </c>
      <c r="AI109" s="403">
        <f t="shared" ca="1" si="30"/>
        <v>49.608999999999995</v>
      </c>
      <c r="AJ109" s="403">
        <f t="shared" ca="1" si="30"/>
        <v>52.227999999999994</v>
      </c>
      <c r="AK109" s="403">
        <f t="shared" ca="1" si="30"/>
        <v>55.384999999999998</v>
      </c>
      <c r="AL109" s="403">
        <f t="shared" ca="1" si="30"/>
        <v>58.540999999999997</v>
      </c>
      <c r="AM109" s="710">
        <f ca="1">AL109/'2026'!AL109</f>
        <v>1.0299985924414103</v>
      </c>
    </row>
    <row r="110" spans="1:39" ht="15" customHeight="1">
      <c r="A110" s="259" t="s">
        <v>16</v>
      </c>
      <c r="B110" s="259" t="s">
        <v>416</v>
      </c>
      <c r="C110" s="259">
        <v>29</v>
      </c>
      <c r="D110" s="260" t="s">
        <v>415</v>
      </c>
      <c r="E110" s="265">
        <v>373</v>
      </c>
      <c r="F110" s="262">
        <v>8</v>
      </c>
      <c r="G110" s="285">
        <f t="shared" ca="1" si="27"/>
        <v>72291.855099978988</v>
      </c>
      <c r="H110" s="285">
        <f t="shared" ca="1" si="26"/>
        <v>76257.682991904134</v>
      </c>
      <c r="I110" s="285">
        <f t="shared" ca="1" si="26"/>
        <v>80220.164193625111</v>
      </c>
      <c r="J110" s="285">
        <f t="shared" ca="1" si="26"/>
        <v>84420.260399841165</v>
      </c>
      <c r="K110" s="285">
        <f t="shared" ca="1" si="26"/>
        <v>88908.171963614732</v>
      </c>
      <c r="L110" s="285">
        <f t="shared" ca="1" si="26"/>
        <v>94478.632894714901</v>
      </c>
      <c r="M110" s="285">
        <f t="shared" ca="1" si="26"/>
        <v>100049.09382581509</v>
      </c>
      <c r="N110" s="285"/>
      <c r="P110" s="409" t="str">
        <f t="shared" si="28"/>
        <v>04113C</v>
      </c>
      <c r="Q110" s="397" t="s">
        <v>826</v>
      </c>
      <c r="R110" s="409" t="str">
        <f t="shared" si="16"/>
        <v>Environmental Health Community Liaison</v>
      </c>
      <c r="S110" s="397">
        <f t="shared" si="24"/>
        <v>29</v>
      </c>
      <c r="T110" s="394" cm="1">
        <f t="array" aca="1" ref="T110" ca="1">IF($Q110="Y",VLOOKUP($P110,INDIRECT($Q$3),T$5,0)*INDIRECT($P$2),VLOOKUP($P110,INDIRECT($Q$3),T$5,0))</f>
        <v>72291.855099978988</v>
      </c>
      <c r="U110" s="394" cm="1">
        <f t="array" aca="1" ref="U110" ca="1">IF($Q110="Y",VLOOKUP($P110,INDIRECT($Q$3),U$5,0)*INDIRECT($P$2),VLOOKUP($P110,INDIRECT($Q$3),U$5,0))</f>
        <v>76257.682991904134</v>
      </c>
      <c r="V110" s="394" cm="1">
        <f t="array" aca="1" ref="V110" ca="1">IF($Q110="Y",VLOOKUP($P110,INDIRECT($Q$3),V$5,0)*INDIRECT($P$2),VLOOKUP($P110,INDIRECT($Q$3),V$5,0))</f>
        <v>80220.164193625111</v>
      </c>
      <c r="W110" s="394" cm="1">
        <f t="array" aca="1" ref="W110" ca="1">IF($Q110="Y",VLOOKUP($P110,INDIRECT($Q$3),W$5,0)*INDIRECT($P$2),VLOOKUP($P110,INDIRECT($Q$3),W$5,0))</f>
        <v>84420.260399841165</v>
      </c>
      <c r="X110" s="394" cm="1">
        <f t="array" aca="1" ref="X110" ca="1">IF($Q110="Y",VLOOKUP($P110,INDIRECT($Q$3),X$5,0)*INDIRECT($P$2),VLOOKUP($P110,INDIRECT($Q$3),X$5,0))</f>
        <v>88908.171963614732</v>
      </c>
      <c r="Y110" s="394" cm="1">
        <f t="array" aca="1" ref="Y110" ca="1">IF($Q110="Y",VLOOKUP($P110,INDIRECT($Q$3),Y$5,0)*INDIRECT($P$2),VLOOKUP($P110,INDIRECT($Q$3),Y$5,0))</f>
        <v>94478.632894714901</v>
      </c>
      <c r="Z110" s="394" cm="1">
        <f t="array" aca="1" ref="Z110" ca="1">IF($Q110="Y",VLOOKUP($P110,INDIRECT($Q$3),Z$5,0)*INDIRECT($P$2),VLOOKUP($P110,INDIRECT($Q$3),Z$5,0))</f>
        <v>100049.09382581509</v>
      </c>
      <c r="AA110" s="406" t="str">
        <f t="shared" si="29"/>
        <v>04113C</v>
      </c>
      <c r="AB110" s="406" t="str">
        <f t="shared" si="19"/>
        <v>Y</v>
      </c>
      <c r="AC110" s="412" t="str">
        <f t="shared" si="20"/>
        <v>Environmental Health Community Liaison</v>
      </c>
      <c r="AD110" s="406">
        <f t="shared" si="25"/>
        <v>29</v>
      </c>
      <c r="AE110" s="398" t="str">
        <f t="shared" si="31"/>
        <v>E</v>
      </c>
      <c r="AF110" s="403">
        <f t="shared" ca="1" si="30"/>
        <v>34.756</v>
      </c>
      <c r="AG110" s="403">
        <f t="shared" ca="1" si="30"/>
        <v>36.662999999999997</v>
      </c>
      <c r="AH110" s="403">
        <f t="shared" ca="1" si="30"/>
        <v>38.567999999999998</v>
      </c>
      <c r="AI110" s="403">
        <f t="shared" ca="1" si="30"/>
        <v>40.586999999999996</v>
      </c>
      <c r="AJ110" s="403">
        <f t="shared" ca="1" si="30"/>
        <v>42.744999999999997</v>
      </c>
      <c r="AK110" s="403">
        <f t="shared" ca="1" si="30"/>
        <v>45.422999999999995</v>
      </c>
      <c r="AL110" s="403">
        <f t="shared" ca="1" si="30"/>
        <v>48.100999999999999</v>
      </c>
      <c r="AM110" s="710">
        <f ca="1">AL110/'2026'!AL110</f>
        <v>1.03</v>
      </c>
    </row>
    <row r="111" spans="1:39" ht="15" customHeight="1">
      <c r="A111" s="259" t="s">
        <v>16</v>
      </c>
      <c r="B111" s="259" t="s">
        <v>1118</v>
      </c>
      <c r="C111" s="259" t="s">
        <v>1119</v>
      </c>
      <c r="D111" s="260" t="s">
        <v>1120</v>
      </c>
      <c r="E111" s="265">
        <v>373</v>
      </c>
      <c r="F111" s="262">
        <v>8</v>
      </c>
      <c r="G111" s="285">
        <f t="shared" ca="1" si="27"/>
        <v>73737.428492000006</v>
      </c>
      <c r="H111" s="285">
        <f t="shared" ca="1" si="26"/>
        <v>77783.152719999998</v>
      </c>
      <c r="I111" s="285">
        <f t="shared" ca="1" si="26"/>
        <v>81824.527875999993</v>
      </c>
      <c r="J111" s="285">
        <f t="shared" ca="1" si="26"/>
        <v>86108.363796000005</v>
      </c>
      <c r="K111" s="285">
        <f t="shared" ca="1" si="26"/>
        <v>90686.849344000002</v>
      </c>
      <c r="L111" s="285">
        <f t="shared" ca="1" si="26"/>
        <v>96367.824644000008</v>
      </c>
      <c r="M111" s="285">
        <f t="shared" ca="1" si="26"/>
        <v>102049.88721199999</v>
      </c>
      <c r="N111" s="285"/>
      <c r="P111" s="409" t="str">
        <f t="shared" si="28"/>
        <v>59519C</v>
      </c>
      <c r="Q111" s="397" t="s">
        <v>826</v>
      </c>
      <c r="R111" s="409" t="str">
        <f t="shared" si="16"/>
        <v>Environmental Health Community Liaison - Bilingual</v>
      </c>
      <c r="S111" s="397" t="str">
        <f t="shared" si="24"/>
        <v>127</v>
      </c>
      <c r="T111" s="394" cm="1">
        <f t="array" aca="1" ref="T111" ca="1">IF($Q111="Y",VLOOKUP($P111,INDIRECT($Q$3),T$5,0)*INDIRECT($P$2),VLOOKUP($P111,INDIRECT($Q$3),T$5,0))</f>
        <v>73737.428492000006</v>
      </c>
      <c r="U111" s="394" cm="1">
        <f t="array" aca="1" ref="U111" ca="1">IF($Q111="Y",VLOOKUP($P111,INDIRECT($Q$3),U$5,0)*INDIRECT($P$2),VLOOKUP($P111,INDIRECT($Q$3),U$5,0))</f>
        <v>77783.152719999998</v>
      </c>
      <c r="V111" s="394" cm="1">
        <f t="array" aca="1" ref="V111" ca="1">IF($Q111="Y",VLOOKUP($P111,INDIRECT($Q$3),V$5,0)*INDIRECT($P$2),VLOOKUP($P111,INDIRECT($Q$3),V$5,0))</f>
        <v>81824.527875999993</v>
      </c>
      <c r="W111" s="394" cm="1">
        <f t="array" aca="1" ref="W111" ca="1">IF($Q111="Y",VLOOKUP($P111,INDIRECT($Q$3),W$5,0)*INDIRECT($P$2),VLOOKUP($P111,INDIRECT($Q$3),W$5,0))</f>
        <v>86108.363796000005</v>
      </c>
      <c r="X111" s="394" cm="1">
        <f t="array" aca="1" ref="X111" ca="1">IF($Q111="Y",VLOOKUP($P111,INDIRECT($Q$3),X$5,0)*INDIRECT($P$2),VLOOKUP($P111,INDIRECT($Q$3),X$5,0))</f>
        <v>90686.849344000002</v>
      </c>
      <c r="Y111" s="394" cm="1">
        <f t="array" aca="1" ref="Y111" ca="1">IF($Q111="Y",VLOOKUP($P111,INDIRECT($Q$3),Y$5,0)*INDIRECT($P$2),VLOOKUP($P111,INDIRECT($Q$3),Y$5,0))</f>
        <v>96367.824644000008</v>
      </c>
      <c r="Z111" s="394" cm="1">
        <f t="array" aca="1" ref="Z111" ca="1">IF($Q111="Y",VLOOKUP($P111,INDIRECT($Q$3),Z$5,0)*INDIRECT($P$2),VLOOKUP($P111,INDIRECT($Q$3),Z$5,0))</f>
        <v>102049.88721199999</v>
      </c>
      <c r="AA111" s="406" t="str">
        <f t="shared" si="29"/>
        <v>59519C</v>
      </c>
      <c r="AB111" s="406" t="str">
        <f t="shared" si="19"/>
        <v>Y</v>
      </c>
      <c r="AC111" s="412" t="str">
        <f t="shared" si="20"/>
        <v>Environmental Health Community Liaison - Bilingual</v>
      </c>
      <c r="AD111" s="406" t="str">
        <f t="shared" si="25"/>
        <v>127</v>
      </c>
      <c r="AE111" s="398" t="str">
        <f t="shared" si="31"/>
        <v>E</v>
      </c>
      <c r="AF111" s="403">
        <f t="shared" ca="1" si="30"/>
        <v>35.451000000000001</v>
      </c>
      <c r="AG111" s="403">
        <f t="shared" ca="1" si="30"/>
        <v>37.396000000000001</v>
      </c>
      <c r="AH111" s="403">
        <f t="shared" ca="1" si="30"/>
        <v>39.338999999999999</v>
      </c>
      <c r="AI111" s="403">
        <f t="shared" ca="1" si="30"/>
        <v>41.399000000000001</v>
      </c>
      <c r="AJ111" s="403">
        <f t="shared" ca="1" si="30"/>
        <v>43.599999999999994</v>
      </c>
      <c r="AK111" s="403">
        <f t="shared" ca="1" si="30"/>
        <v>46.330999999999996</v>
      </c>
      <c r="AL111" s="403">
        <f t="shared" ca="1" si="30"/>
        <v>49.062999999999995</v>
      </c>
      <c r="AM111" s="710">
        <f ca="1">AL111/'2026'!AL111</f>
        <v>1.0299995801318385</v>
      </c>
    </row>
    <row r="112" spans="1:39" ht="15" customHeight="1">
      <c r="A112" s="259" t="s">
        <v>91</v>
      </c>
      <c r="B112" s="259" t="s">
        <v>788</v>
      </c>
      <c r="C112" s="259">
        <v>160</v>
      </c>
      <c r="D112" s="260" t="s">
        <v>786</v>
      </c>
      <c r="E112" s="265">
        <v>333</v>
      </c>
      <c r="F112" s="262">
        <v>7</v>
      </c>
      <c r="G112" s="285">
        <f t="shared" ca="1" si="27"/>
        <v>32.427319924070126</v>
      </c>
      <c r="H112" s="285">
        <f t="shared" ca="1" si="26"/>
        <v>34.139572689559273</v>
      </c>
      <c r="I112" s="285">
        <f t="shared" ca="1" si="26"/>
        <v>35.960987701558814</v>
      </c>
      <c r="J112" s="285">
        <f t="shared" ca="1" si="26"/>
        <v>37.829011313192034</v>
      </c>
      <c r="K112" s="285">
        <f t="shared" ca="1" si="26"/>
        <v>39.831954555343721</v>
      </c>
      <c r="L112" s="285">
        <f t="shared" ca="1" si="26"/>
        <v>42.247015941624618</v>
      </c>
      <c r="M112" s="285">
        <f t="shared" ca="1" si="26"/>
        <v>44.662077327905493</v>
      </c>
      <c r="N112" s="285"/>
      <c r="P112" s="409" t="str">
        <f t="shared" si="28"/>
        <v>53026C</v>
      </c>
      <c r="Q112" s="397" t="s">
        <v>826</v>
      </c>
      <c r="R112" s="409" t="str">
        <f t="shared" si="16"/>
        <v>Environmental Health Specialist I</v>
      </c>
      <c r="S112" s="397">
        <f t="shared" si="24"/>
        <v>160</v>
      </c>
      <c r="T112" s="394" cm="1">
        <f t="array" aca="1" ref="T112" ca="1">IF($Q112="Y",VLOOKUP($P112,INDIRECT($Q$3),T$5,0)*INDIRECT($P$2),VLOOKUP($P112,INDIRECT($Q$3),T$5,0))</f>
        <v>32.427319924070126</v>
      </c>
      <c r="U112" s="394" cm="1">
        <f t="array" aca="1" ref="U112" ca="1">IF($Q112="Y",VLOOKUP($P112,INDIRECT($Q$3),U$5,0)*INDIRECT($P$2),VLOOKUP($P112,INDIRECT($Q$3),U$5,0))</f>
        <v>34.139572689559273</v>
      </c>
      <c r="V112" s="394" cm="1">
        <f t="array" aca="1" ref="V112" ca="1">IF($Q112="Y",VLOOKUP($P112,INDIRECT($Q$3),V$5,0)*INDIRECT($P$2),VLOOKUP($P112,INDIRECT($Q$3),V$5,0))</f>
        <v>35.960987701558814</v>
      </c>
      <c r="W112" s="394" cm="1">
        <f t="array" aca="1" ref="W112" ca="1">IF($Q112="Y",VLOOKUP($P112,INDIRECT($Q$3),W$5,0)*INDIRECT($P$2),VLOOKUP($P112,INDIRECT($Q$3),W$5,0))</f>
        <v>37.829011313192034</v>
      </c>
      <c r="X112" s="394" cm="1">
        <f t="array" aca="1" ref="X112" ca="1">IF($Q112="Y",VLOOKUP($P112,INDIRECT($Q$3),X$5,0)*INDIRECT($P$2),VLOOKUP($P112,INDIRECT($Q$3),X$5,0))</f>
        <v>39.831954555343721</v>
      </c>
      <c r="Y112" s="394" cm="1">
        <f t="array" aca="1" ref="Y112" ca="1">IF($Q112="Y",VLOOKUP($P112,INDIRECT($Q$3),Y$5,0)*INDIRECT($P$2),VLOOKUP($P112,INDIRECT($Q$3),Y$5,0))</f>
        <v>42.247015941624618</v>
      </c>
      <c r="Z112" s="394" cm="1">
        <f t="array" aca="1" ref="Z112" ca="1">IF($Q112="Y",VLOOKUP($P112,INDIRECT($Q$3),Z$5,0)*INDIRECT($P$2),VLOOKUP($P112,INDIRECT($Q$3),Z$5,0))</f>
        <v>44.662077327905493</v>
      </c>
      <c r="AA112" s="406" t="str">
        <f t="shared" si="29"/>
        <v>53026C</v>
      </c>
      <c r="AB112" s="406" t="str">
        <f t="shared" si="19"/>
        <v>Y</v>
      </c>
      <c r="AC112" s="412" t="str">
        <f t="shared" si="20"/>
        <v>Environmental Health Specialist I</v>
      </c>
      <c r="AD112" s="406">
        <f t="shared" si="25"/>
        <v>160</v>
      </c>
      <c r="AE112" s="398" t="str">
        <f t="shared" si="31"/>
        <v>N</v>
      </c>
      <c r="AF112" s="403">
        <f t="shared" ca="1" si="30"/>
        <v>32.427</v>
      </c>
      <c r="AG112" s="403">
        <f t="shared" ca="1" si="30"/>
        <v>34.14</v>
      </c>
      <c r="AH112" s="403">
        <f t="shared" ca="1" si="30"/>
        <v>35.960999999999999</v>
      </c>
      <c r="AI112" s="403">
        <f t="shared" ca="1" si="30"/>
        <v>37.829000000000001</v>
      </c>
      <c r="AJ112" s="403">
        <f t="shared" ca="1" si="30"/>
        <v>39.832000000000001</v>
      </c>
      <c r="AK112" s="403">
        <f t="shared" ca="1" si="30"/>
        <v>42.247</v>
      </c>
      <c r="AL112" s="403">
        <f t="shared" ca="1" si="30"/>
        <v>44.661999999999999</v>
      </c>
      <c r="AM112" s="710">
        <f ca="1">AL112/'2026'!AL112</f>
        <v>1.0300039205737876</v>
      </c>
    </row>
    <row r="113" spans="1:39" ht="15" customHeight="1">
      <c r="A113" s="259" t="s">
        <v>91</v>
      </c>
      <c r="B113" s="259" t="s">
        <v>887</v>
      </c>
      <c r="C113" s="259">
        <v>118</v>
      </c>
      <c r="D113" s="260" t="s">
        <v>787</v>
      </c>
      <c r="E113" s="265">
        <v>401</v>
      </c>
      <c r="F113" s="262">
        <v>8</v>
      </c>
      <c r="G113" s="285">
        <f t="shared" ca="1" si="27"/>
        <v>36.408675566461078</v>
      </c>
      <c r="H113" s="285">
        <f t="shared" ca="1" si="26"/>
        <v>38.406712640230268</v>
      </c>
      <c r="I113" s="285">
        <f t="shared" ca="1" si="26"/>
        <v>40.403523171903856</v>
      </c>
      <c r="J113" s="285">
        <f t="shared" ca="1" si="26"/>
        <v>42.540159502478417</v>
      </c>
      <c r="K113" s="285">
        <f t="shared" ca="1" si="26"/>
        <v>44.788411163754617</v>
      </c>
      <c r="L113" s="285">
        <f t="shared" ca="1" si="26"/>
        <v>47.570208636626667</v>
      </c>
      <c r="M113" s="285">
        <f t="shared" ca="1" si="26"/>
        <v>50.35200610949871</v>
      </c>
      <c r="N113" s="285"/>
      <c r="P113" s="409" t="str">
        <f t="shared" si="28"/>
        <v>59428C</v>
      </c>
      <c r="Q113" s="397" t="s">
        <v>826</v>
      </c>
      <c r="R113" s="409" t="str">
        <f t="shared" si="16"/>
        <v>Environmental Health Specialist II</v>
      </c>
      <c r="S113" s="397">
        <f t="shared" si="24"/>
        <v>118</v>
      </c>
      <c r="T113" s="394" cm="1">
        <f t="array" aca="1" ref="T113" ca="1">IF($Q113="Y",VLOOKUP($P113,INDIRECT($Q$3),T$5,0)*INDIRECT($P$2),VLOOKUP($P113,INDIRECT($Q$3),T$5,0))</f>
        <v>36.408675566461078</v>
      </c>
      <c r="U113" s="394" cm="1">
        <f t="array" aca="1" ref="U113" ca="1">IF($Q113="Y",VLOOKUP($P113,INDIRECT($Q$3),U$5,0)*INDIRECT($P$2),VLOOKUP($P113,INDIRECT($Q$3),U$5,0))</f>
        <v>38.406712640230268</v>
      </c>
      <c r="V113" s="394" cm="1">
        <f t="array" aca="1" ref="V113" ca="1">IF($Q113="Y",VLOOKUP($P113,INDIRECT($Q$3),V$5,0)*INDIRECT($P$2),VLOOKUP($P113,INDIRECT($Q$3),V$5,0))</f>
        <v>40.403523171903856</v>
      </c>
      <c r="W113" s="394" cm="1">
        <f t="array" aca="1" ref="W113" ca="1">IF($Q113="Y",VLOOKUP($P113,INDIRECT($Q$3),W$5,0)*INDIRECT($P$2),VLOOKUP($P113,INDIRECT($Q$3),W$5,0))</f>
        <v>42.540159502478417</v>
      </c>
      <c r="X113" s="394" cm="1">
        <f t="array" aca="1" ref="X113" ca="1">IF($Q113="Y",VLOOKUP($P113,INDIRECT($Q$3),X$5,0)*INDIRECT($P$2),VLOOKUP($P113,INDIRECT($Q$3),X$5,0))</f>
        <v>44.788411163754617</v>
      </c>
      <c r="Y113" s="394" cm="1">
        <f t="array" aca="1" ref="Y113" ca="1">IF($Q113="Y",VLOOKUP($P113,INDIRECT($Q$3),Y$5,0)*INDIRECT($P$2),VLOOKUP($P113,INDIRECT($Q$3),Y$5,0))</f>
        <v>47.570208636626667</v>
      </c>
      <c r="Z113" s="394" cm="1">
        <f t="array" aca="1" ref="Z113" ca="1">IF($Q113="Y",VLOOKUP($P113,INDIRECT($Q$3),Z$5,0)*INDIRECT($P$2),VLOOKUP($P113,INDIRECT($Q$3),Z$5,0))</f>
        <v>50.35200610949871</v>
      </c>
      <c r="AA113" s="406" t="str">
        <f t="shared" si="29"/>
        <v>59428C</v>
      </c>
      <c r="AB113" s="406" t="str">
        <f t="shared" si="19"/>
        <v>Y</v>
      </c>
      <c r="AC113" s="412" t="str">
        <f t="shared" si="20"/>
        <v>Environmental Health Specialist II</v>
      </c>
      <c r="AD113" s="406">
        <f t="shared" si="25"/>
        <v>118</v>
      </c>
      <c r="AE113" s="398" t="str">
        <f t="shared" si="31"/>
        <v>N</v>
      </c>
      <c r="AF113" s="403">
        <f t="shared" ca="1" si="30"/>
        <v>36.408999999999999</v>
      </c>
      <c r="AG113" s="403">
        <f t="shared" ca="1" si="30"/>
        <v>38.406999999999996</v>
      </c>
      <c r="AH113" s="403">
        <f t="shared" ca="1" si="30"/>
        <v>40.404000000000003</v>
      </c>
      <c r="AI113" s="403">
        <f t="shared" ca="1" si="30"/>
        <v>42.54</v>
      </c>
      <c r="AJ113" s="403">
        <f t="shared" ca="1" si="30"/>
        <v>44.787999999999997</v>
      </c>
      <c r="AK113" s="403">
        <f t="shared" ca="1" si="30"/>
        <v>47.57</v>
      </c>
      <c r="AL113" s="403">
        <f t="shared" ca="1" si="30"/>
        <v>50.351999999999997</v>
      </c>
      <c r="AM113" s="710">
        <f ca="1">AL113/'2026'!AL113</f>
        <v>1.0300092052776926</v>
      </c>
    </row>
    <row r="114" spans="1:39" ht="15" customHeight="1">
      <c r="A114" s="259" t="s">
        <v>16</v>
      </c>
      <c r="B114" s="259" t="s">
        <v>404</v>
      </c>
      <c r="C114" s="259">
        <v>51</v>
      </c>
      <c r="D114" s="260" t="s">
        <v>405</v>
      </c>
      <c r="E114" s="265">
        <v>453</v>
      </c>
      <c r="F114" s="262">
        <v>10</v>
      </c>
      <c r="G114" s="285">
        <f t="shared" ca="1" si="27"/>
        <v>88335.887938703992</v>
      </c>
      <c r="H114" s="285">
        <f t="shared" ca="1" si="26"/>
        <v>92776.945839619337</v>
      </c>
      <c r="I114" s="285">
        <f t="shared" ca="1" si="26"/>
        <v>97790.732275600007</v>
      </c>
      <c r="J114" s="285">
        <f t="shared" ca="1" si="26"/>
        <v>102806.9763814756</v>
      </c>
      <c r="K114" s="285">
        <f t="shared" ca="1" si="26"/>
        <v>108057.93331179675</v>
      </c>
      <c r="L114" s="285">
        <f t="shared" ca="1" si="26"/>
        <v>114633.92704400001</v>
      </c>
      <c r="M114" s="285">
        <f t="shared" ca="1" si="26"/>
        <v>121208.06432861292</v>
      </c>
      <c r="N114" s="285"/>
      <c r="P114" s="409" t="str">
        <f t="shared" si="28"/>
        <v>04187C</v>
      </c>
      <c r="Q114" s="397" t="s">
        <v>826</v>
      </c>
      <c r="R114" s="409" t="str">
        <f t="shared" si="16"/>
        <v>Equity &amp; Inclusion Program Coordinator</v>
      </c>
      <c r="S114" s="397">
        <f t="shared" si="24"/>
        <v>51</v>
      </c>
      <c r="T114" s="394" cm="1">
        <f t="array" aca="1" ref="T114" ca="1">IF($Q114="Y",VLOOKUP($P114,INDIRECT($Q$3),T$5,0)*INDIRECT($P$2),VLOOKUP($P114,INDIRECT($Q$3),T$5,0))</f>
        <v>88335.887938703992</v>
      </c>
      <c r="U114" s="394" cm="1">
        <f t="array" aca="1" ref="U114" ca="1">IF($Q114="Y",VLOOKUP($P114,INDIRECT($Q$3),U$5,0)*INDIRECT($P$2),VLOOKUP($P114,INDIRECT($Q$3),U$5,0))</f>
        <v>92776.945839619337</v>
      </c>
      <c r="V114" s="394" cm="1">
        <f t="array" aca="1" ref="V114" ca="1">IF($Q114="Y",VLOOKUP($P114,INDIRECT($Q$3),V$5,0)*INDIRECT($P$2),VLOOKUP($P114,INDIRECT($Q$3),V$5,0))</f>
        <v>97790.732275600007</v>
      </c>
      <c r="W114" s="394" cm="1">
        <f t="array" aca="1" ref="W114" ca="1">IF($Q114="Y",VLOOKUP($P114,INDIRECT($Q$3),W$5,0)*INDIRECT($P$2),VLOOKUP($P114,INDIRECT($Q$3),W$5,0))</f>
        <v>102806.9763814756</v>
      </c>
      <c r="X114" s="394" cm="1">
        <f t="array" aca="1" ref="X114" ca="1">IF($Q114="Y",VLOOKUP($P114,INDIRECT($Q$3),X$5,0)*INDIRECT($P$2),VLOOKUP($P114,INDIRECT($Q$3),X$5,0))</f>
        <v>108057.93331179675</v>
      </c>
      <c r="Y114" s="394" cm="1">
        <f t="array" aca="1" ref="Y114" ca="1">IF($Q114="Y",VLOOKUP($P114,INDIRECT($Q$3),Y$5,0)*INDIRECT($P$2),VLOOKUP($P114,INDIRECT($Q$3),Y$5,0))</f>
        <v>114633.92704400001</v>
      </c>
      <c r="Z114" s="394" cm="1">
        <f t="array" aca="1" ref="Z114" ca="1">IF($Q114="Y",VLOOKUP($P114,INDIRECT($Q$3),Z$5,0)*INDIRECT($P$2),VLOOKUP($P114,INDIRECT($Q$3),Z$5,0))</f>
        <v>121208.06432861292</v>
      </c>
      <c r="AA114" s="406" t="str">
        <f t="shared" si="29"/>
        <v>04187C</v>
      </c>
      <c r="AB114" s="406" t="str">
        <f t="shared" si="19"/>
        <v>Y</v>
      </c>
      <c r="AC114" s="412" t="str">
        <f t="shared" si="20"/>
        <v>Equity &amp; Inclusion Program Coordinator</v>
      </c>
      <c r="AD114" s="406">
        <f t="shared" si="25"/>
        <v>51</v>
      </c>
      <c r="AE114" s="398" t="str">
        <f t="shared" si="31"/>
        <v>E</v>
      </c>
      <c r="AF114" s="403">
        <f t="shared" ca="1" si="30"/>
        <v>42.47</v>
      </c>
      <c r="AG114" s="403">
        <f t="shared" ca="1" si="30"/>
        <v>44.604999999999997</v>
      </c>
      <c r="AH114" s="403">
        <f t="shared" ca="1" si="30"/>
        <v>47.015000000000001</v>
      </c>
      <c r="AI114" s="403">
        <f t="shared" ca="1" si="30"/>
        <v>49.427</v>
      </c>
      <c r="AJ114" s="403">
        <f t="shared" ca="1" si="30"/>
        <v>51.951000000000001</v>
      </c>
      <c r="AK114" s="403">
        <f t="shared" ca="1" si="30"/>
        <v>55.113</v>
      </c>
      <c r="AL114" s="403">
        <f t="shared" ca="1" si="30"/>
        <v>58.274000000000001</v>
      </c>
      <c r="AM114" s="710">
        <f ca="1">AL114/'2026'!AL114</f>
        <v>1.0300127262443439</v>
      </c>
    </row>
    <row r="115" spans="1:39" ht="15" customHeight="1">
      <c r="A115" s="259" t="s">
        <v>16</v>
      </c>
      <c r="B115" s="259" t="s">
        <v>105</v>
      </c>
      <c r="C115" s="259">
        <v>29</v>
      </c>
      <c r="D115" s="260" t="s">
        <v>106</v>
      </c>
      <c r="E115" s="265">
        <v>373</v>
      </c>
      <c r="F115" s="262">
        <v>8</v>
      </c>
      <c r="G115" s="285">
        <f t="shared" ca="1" si="27"/>
        <v>72291.855099978988</v>
      </c>
      <c r="H115" s="285">
        <f t="shared" ca="1" si="26"/>
        <v>76257.682991904134</v>
      </c>
      <c r="I115" s="285">
        <f t="shared" ca="1" si="26"/>
        <v>80220.164193625111</v>
      </c>
      <c r="J115" s="285">
        <f t="shared" ca="1" si="26"/>
        <v>84420.260399841165</v>
      </c>
      <c r="K115" s="285">
        <f t="shared" ca="1" si="26"/>
        <v>88908.171963614732</v>
      </c>
      <c r="L115" s="285">
        <f t="shared" ca="1" si="26"/>
        <v>94478.632894714901</v>
      </c>
      <c r="M115" s="285">
        <f t="shared" ca="1" si="26"/>
        <v>100049.09382581509</v>
      </c>
      <c r="N115" s="285"/>
      <c r="P115" s="409" t="str">
        <f t="shared" si="28"/>
        <v>04230C</v>
      </c>
      <c r="Q115" s="397" t="s">
        <v>826</v>
      </c>
      <c r="R115" s="409" t="str">
        <f t="shared" si="16"/>
        <v>Event Coordinator</v>
      </c>
      <c r="S115" s="397">
        <f t="shared" si="24"/>
        <v>29</v>
      </c>
      <c r="T115" s="394" cm="1">
        <f t="array" aca="1" ref="T115" ca="1">IF($Q115="Y",VLOOKUP($P115,INDIRECT($Q$3),T$5,0)*INDIRECT($P$2),VLOOKUP($P115,INDIRECT($Q$3),T$5,0))</f>
        <v>72291.855099978988</v>
      </c>
      <c r="U115" s="394" cm="1">
        <f t="array" aca="1" ref="U115" ca="1">IF($Q115="Y",VLOOKUP($P115,INDIRECT($Q$3),U$5,0)*INDIRECT($P$2),VLOOKUP($P115,INDIRECT($Q$3),U$5,0))</f>
        <v>76257.682991904134</v>
      </c>
      <c r="V115" s="394" cm="1">
        <f t="array" aca="1" ref="V115" ca="1">IF($Q115="Y",VLOOKUP($P115,INDIRECT($Q$3),V$5,0)*INDIRECT($P$2),VLOOKUP($P115,INDIRECT($Q$3),V$5,0))</f>
        <v>80220.164193625111</v>
      </c>
      <c r="W115" s="394" cm="1">
        <f t="array" aca="1" ref="W115" ca="1">IF($Q115="Y",VLOOKUP($P115,INDIRECT($Q$3),W$5,0)*INDIRECT($P$2),VLOOKUP($P115,INDIRECT($Q$3),W$5,0))</f>
        <v>84420.260399841165</v>
      </c>
      <c r="X115" s="394" cm="1">
        <f t="array" aca="1" ref="X115" ca="1">IF($Q115="Y",VLOOKUP($P115,INDIRECT($Q$3),X$5,0)*INDIRECT($P$2),VLOOKUP($P115,INDIRECT($Q$3),X$5,0))</f>
        <v>88908.171963614732</v>
      </c>
      <c r="Y115" s="394" cm="1">
        <f t="array" aca="1" ref="Y115" ca="1">IF($Q115="Y",VLOOKUP($P115,INDIRECT($Q$3),Y$5,0)*INDIRECT($P$2),VLOOKUP($P115,INDIRECT($Q$3),Y$5,0))</f>
        <v>94478.632894714901</v>
      </c>
      <c r="Z115" s="394" cm="1">
        <f t="array" aca="1" ref="Z115" ca="1">IF($Q115="Y",VLOOKUP($P115,INDIRECT($Q$3),Z$5,0)*INDIRECT($P$2),VLOOKUP($P115,INDIRECT($Q$3),Z$5,0))</f>
        <v>100049.09382581509</v>
      </c>
      <c r="AA115" s="406" t="str">
        <f t="shared" si="29"/>
        <v>04230C</v>
      </c>
      <c r="AB115" s="406" t="str">
        <f t="shared" si="19"/>
        <v>Y</v>
      </c>
      <c r="AC115" s="412" t="str">
        <f t="shared" si="20"/>
        <v>Event Coordinator</v>
      </c>
      <c r="AD115" s="406">
        <f t="shared" si="25"/>
        <v>29</v>
      </c>
      <c r="AE115" s="398" t="str">
        <f t="shared" si="31"/>
        <v>E</v>
      </c>
      <c r="AF115" s="403">
        <f t="shared" ca="1" si="30"/>
        <v>34.756</v>
      </c>
      <c r="AG115" s="403">
        <f t="shared" ca="1" si="30"/>
        <v>36.662999999999997</v>
      </c>
      <c r="AH115" s="403">
        <f t="shared" ca="1" si="30"/>
        <v>38.567999999999998</v>
      </c>
      <c r="AI115" s="403">
        <f t="shared" ca="1" si="30"/>
        <v>40.586999999999996</v>
      </c>
      <c r="AJ115" s="403">
        <f t="shared" ca="1" si="30"/>
        <v>42.744999999999997</v>
      </c>
      <c r="AK115" s="403">
        <f t="shared" ca="1" si="30"/>
        <v>45.422999999999995</v>
      </c>
      <c r="AL115" s="403">
        <f t="shared" ca="1" si="30"/>
        <v>48.100999999999999</v>
      </c>
      <c r="AM115" s="710">
        <f ca="1">AL115/'2026'!AL115</f>
        <v>1.03</v>
      </c>
    </row>
    <row r="116" spans="1:39" ht="15" customHeight="1">
      <c r="A116" s="272" t="s">
        <v>91</v>
      </c>
      <c r="B116" s="272" t="s">
        <v>302</v>
      </c>
      <c r="C116" s="272" t="s">
        <v>274</v>
      </c>
      <c r="D116" s="273" t="s">
        <v>1030</v>
      </c>
      <c r="E116" s="265">
        <v>325</v>
      </c>
      <c r="F116" s="262">
        <v>7</v>
      </c>
      <c r="G116" s="285">
        <f t="shared" ca="1" si="27"/>
        <v>30.516404181209364</v>
      </c>
      <c r="H116" s="285">
        <f t="shared" ca="1" si="26"/>
        <v>32.450023094914933</v>
      </c>
      <c r="I116" s="285">
        <f t="shared" ca="1" si="26"/>
        <v>34.160374867519806</v>
      </c>
      <c r="J116" s="285">
        <f t="shared" ca="1" si="26"/>
        <v>36.050933035733053</v>
      </c>
      <c r="K116" s="285">
        <f t="shared" ca="1" si="26"/>
        <v>37.986542802848433</v>
      </c>
      <c r="L116" s="285">
        <f t="shared" ca="1" si="26"/>
        <v>40.292302298891897</v>
      </c>
      <c r="M116" s="285">
        <f t="shared" ca="1" si="26"/>
        <v>42.598061794935376</v>
      </c>
      <c r="N116" s="285"/>
      <c r="O116" s="23"/>
      <c r="P116" s="409" t="str">
        <f t="shared" si="28"/>
        <v>04304C</v>
      </c>
      <c r="Q116" s="397" t="s">
        <v>826</v>
      </c>
      <c r="R116" s="409" t="str">
        <f t="shared" si="16"/>
        <v>Family Support Specialist I - Employment &amp; Training</v>
      </c>
      <c r="S116" s="397" t="str">
        <f t="shared" si="24"/>
        <v>07</v>
      </c>
      <c r="T116" s="394" cm="1">
        <f t="array" aca="1" ref="T116" ca="1">IF($Q116="Y",VLOOKUP($P116,INDIRECT($Q$3),T$5,0)*INDIRECT($P$2),VLOOKUP($P116,INDIRECT($Q$3),T$5,0))</f>
        <v>30.516404181209364</v>
      </c>
      <c r="U116" s="394" cm="1">
        <f t="array" aca="1" ref="U116" ca="1">IF($Q116="Y",VLOOKUP($P116,INDIRECT($Q$3),U$5,0)*INDIRECT($P$2),VLOOKUP($P116,INDIRECT($Q$3),U$5,0))</f>
        <v>32.450023094914933</v>
      </c>
      <c r="V116" s="394" cm="1">
        <f t="array" aca="1" ref="V116" ca="1">IF($Q116="Y",VLOOKUP($P116,INDIRECT($Q$3),V$5,0)*INDIRECT($P$2),VLOOKUP($P116,INDIRECT($Q$3),V$5,0))</f>
        <v>34.160374867519806</v>
      </c>
      <c r="W116" s="394" cm="1">
        <f t="array" aca="1" ref="W116" ca="1">IF($Q116="Y",VLOOKUP($P116,INDIRECT($Q$3),W$5,0)*INDIRECT($P$2),VLOOKUP($P116,INDIRECT($Q$3),W$5,0))</f>
        <v>36.050933035733053</v>
      </c>
      <c r="X116" s="394" cm="1">
        <f t="array" aca="1" ref="X116" ca="1">IF($Q116="Y",VLOOKUP($P116,INDIRECT($Q$3),X$5,0)*INDIRECT($P$2),VLOOKUP($P116,INDIRECT($Q$3),X$5,0))</f>
        <v>37.986542802848433</v>
      </c>
      <c r="Y116" s="394" cm="1">
        <f t="array" aca="1" ref="Y116" ca="1">IF($Q116="Y",VLOOKUP($P116,INDIRECT($Q$3),Y$5,0)*INDIRECT($P$2),VLOOKUP($P116,INDIRECT($Q$3),Y$5,0))</f>
        <v>40.292302298891897</v>
      </c>
      <c r="Z116" s="394" cm="1">
        <f t="array" aca="1" ref="Z116" ca="1">IF($Q116="Y",VLOOKUP($P116,INDIRECT($Q$3),Z$5,0)*INDIRECT($P$2),VLOOKUP($P116,INDIRECT($Q$3),Z$5,0))</f>
        <v>42.598061794935376</v>
      </c>
      <c r="AA116" s="406" t="str">
        <f t="shared" si="29"/>
        <v>04304C</v>
      </c>
      <c r="AB116" s="406" t="str">
        <f t="shared" si="19"/>
        <v>Y</v>
      </c>
      <c r="AC116" s="412" t="str">
        <f t="shared" si="20"/>
        <v>Family Support Specialist I - Employment &amp; Training</v>
      </c>
      <c r="AD116" s="406" t="str">
        <f t="shared" si="25"/>
        <v>07</v>
      </c>
      <c r="AE116" s="398" t="str">
        <f t="shared" si="31"/>
        <v>N</v>
      </c>
      <c r="AF116" s="403">
        <f t="shared" ca="1" si="30"/>
        <v>30.515999999999998</v>
      </c>
      <c r="AG116" s="403">
        <f t="shared" ca="1" si="30"/>
        <v>32.450000000000003</v>
      </c>
      <c r="AH116" s="403">
        <f t="shared" ca="1" si="30"/>
        <v>34.159999999999997</v>
      </c>
      <c r="AI116" s="403">
        <f t="shared" ca="1" si="30"/>
        <v>36.051000000000002</v>
      </c>
      <c r="AJ116" s="403">
        <f t="shared" ca="1" si="30"/>
        <v>37.987000000000002</v>
      </c>
      <c r="AK116" s="403">
        <f t="shared" ca="1" si="30"/>
        <v>40.292000000000002</v>
      </c>
      <c r="AL116" s="403">
        <f t="shared" ca="1" si="30"/>
        <v>42.597999999999999</v>
      </c>
      <c r="AM116" s="710">
        <f ca="1">AL116/'2026'!AL116</f>
        <v>1.0300070121140315</v>
      </c>
    </row>
    <row r="117" spans="1:39" ht="15" customHeight="1">
      <c r="A117" s="259" t="s">
        <v>16</v>
      </c>
      <c r="B117" s="259" t="s">
        <v>107</v>
      </c>
      <c r="C117" s="259">
        <v>29</v>
      </c>
      <c r="D117" s="260" t="s">
        <v>108</v>
      </c>
      <c r="E117" s="265">
        <v>383</v>
      </c>
      <c r="F117" s="262">
        <v>8</v>
      </c>
      <c r="G117" s="285">
        <f t="shared" ca="1" si="27"/>
        <v>72291.855099978988</v>
      </c>
      <c r="H117" s="285">
        <f t="shared" ca="1" si="26"/>
        <v>76257.682991904134</v>
      </c>
      <c r="I117" s="285">
        <f t="shared" ca="1" si="26"/>
        <v>80220.164193625111</v>
      </c>
      <c r="J117" s="285">
        <f t="shared" ca="1" si="26"/>
        <v>84420.260399841165</v>
      </c>
      <c r="K117" s="285">
        <f t="shared" ca="1" si="26"/>
        <v>88908.171963614732</v>
      </c>
      <c r="L117" s="285">
        <f t="shared" ca="1" si="26"/>
        <v>94478.632894714901</v>
      </c>
      <c r="M117" s="285">
        <f t="shared" ca="1" si="26"/>
        <v>100049.09382581509</v>
      </c>
      <c r="N117" s="285"/>
      <c r="O117" s="59"/>
      <c r="P117" s="409" t="str">
        <f t="shared" si="28"/>
        <v>04305C</v>
      </c>
      <c r="Q117" s="397" t="s">
        <v>826</v>
      </c>
      <c r="R117" s="409" t="str">
        <f t="shared" si="16"/>
        <v xml:space="preserve">Family Support Specialist II - Employment &amp; Training </v>
      </c>
      <c r="S117" s="397">
        <f t="shared" si="24"/>
        <v>29</v>
      </c>
      <c r="T117" s="394" cm="1">
        <f t="array" aca="1" ref="T117" ca="1">IF($Q117="Y",VLOOKUP($P117,INDIRECT($Q$3),T$5,0)*INDIRECT($P$2),VLOOKUP($P117,INDIRECT($Q$3),T$5,0))</f>
        <v>72291.855099978988</v>
      </c>
      <c r="U117" s="394" cm="1">
        <f t="array" aca="1" ref="U117" ca="1">IF($Q117="Y",VLOOKUP($P117,INDIRECT($Q$3),U$5,0)*INDIRECT($P$2),VLOOKUP($P117,INDIRECT($Q$3),U$5,0))</f>
        <v>76257.682991904134</v>
      </c>
      <c r="V117" s="394" cm="1">
        <f t="array" aca="1" ref="V117" ca="1">IF($Q117="Y",VLOOKUP($P117,INDIRECT($Q$3),V$5,0)*INDIRECT($P$2),VLOOKUP($P117,INDIRECT($Q$3),V$5,0))</f>
        <v>80220.164193625111</v>
      </c>
      <c r="W117" s="394" cm="1">
        <f t="array" aca="1" ref="W117" ca="1">IF($Q117="Y",VLOOKUP($P117,INDIRECT($Q$3),W$5,0)*INDIRECT($P$2),VLOOKUP($P117,INDIRECT($Q$3),W$5,0))</f>
        <v>84420.260399841165</v>
      </c>
      <c r="X117" s="394" cm="1">
        <f t="array" aca="1" ref="X117" ca="1">IF($Q117="Y",VLOOKUP($P117,INDIRECT($Q$3),X$5,0)*INDIRECT($P$2),VLOOKUP($P117,INDIRECT($Q$3),X$5,0))</f>
        <v>88908.171963614732</v>
      </c>
      <c r="Y117" s="394" cm="1">
        <f t="array" aca="1" ref="Y117" ca="1">IF($Q117="Y",VLOOKUP($P117,INDIRECT($Q$3),Y$5,0)*INDIRECT($P$2),VLOOKUP($P117,INDIRECT($Q$3),Y$5,0))</f>
        <v>94478.632894714901</v>
      </c>
      <c r="Z117" s="394" cm="1">
        <f t="array" aca="1" ref="Z117" ca="1">IF($Q117="Y",VLOOKUP($P117,INDIRECT($Q$3),Z$5,0)*INDIRECT($P$2),VLOOKUP($P117,INDIRECT($Q$3),Z$5,0))</f>
        <v>100049.09382581509</v>
      </c>
      <c r="AA117" s="406" t="str">
        <f t="shared" si="29"/>
        <v>04305C</v>
      </c>
      <c r="AB117" s="406" t="str">
        <f t="shared" si="19"/>
        <v>Y</v>
      </c>
      <c r="AC117" s="412" t="str">
        <f t="shared" si="20"/>
        <v xml:space="preserve">Family Support Specialist II - Employment &amp; Training </v>
      </c>
      <c r="AD117" s="406">
        <f t="shared" si="25"/>
        <v>29</v>
      </c>
      <c r="AE117" s="398" t="str">
        <f t="shared" si="31"/>
        <v>E</v>
      </c>
      <c r="AF117" s="403">
        <f t="shared" ca="1" si="30"/>
        <v>34.756</v>
      </c>
      <c r="AG117" s="403">
        <f t="shared" ca="1" si="30"/>
        <v>36.662999999999997</v>
      </c>
      <c r="AH117" s="403">
        <f t="shared" ca="1" si="30"/>
        <v>38.567999999999998</v>
      </c>
      <c r="AI117" s="403">
        <f t="shared" ca="1" si="30"/>
        <v>40.586999999999996</v>
      </c>
      <c r="AJ117" s="403">
        <f t="shared" ca="1" si="30"/>
        <v>42.744999999999997</v>
      </c>
      <c r="AK117" s="403">
        <f t="shared" ca="1" si="30"/>
        <v>45.422999999999995</v>
      </c>
      <c r="AL117" s="403">
        <f t="shared" ca="1" si="30"/>
        <v>48.100999999999999</v>
      </c>
      <c r="AM117" s="710">
        <f ca="1">AL117/'2026'!AL117</f>
        <v>1.03</v>
      </c>
    </row>
    <row r="118" spans="1:39" ht="15" customHeight="1">
      <c r="A118" s="259" t="s">
        <v>16</v>
      </c>
      <c r="B118" s="259" t="s">
        <v>109</v>
      </c>
      <c r="C118" s="259">
        <v>45</v>
      </c>
      <c r="D118" s="260" t="s">
        <v>110</v>
      </c>
      <c r="E118" s="265">
        <v>430</v>
      </c>
      <c r="F118" s="262">
        <v>9</v>
      </c>
      <c r="G118" s="285">
        <f t="shared" ca="1" si="27"/>
        <v>82224.831625914696</v>
      </c>
      <c r="H118" s="285">
        <f t="shared" ca="1" si="26"/>
        <v>86572.182201113654</v>
      </c>
      <c r="I118" s="285">
        <f t="shared" ca="1" si="26"/>
        <v>91488.470111019167</v>
      </c>
      <c r="J118" s="285">
        <f t="shared" ca="1" si="26"/>
        <v>96354.557667862377</v>
      </c>
      <c r="K118" s="285">
        <f t="shared" ca="1" si="26"/>
        <v>101515.15396267129</v>
      </c>
      <c r="L118" s="285">
        <f t="shared" ca="1" si="26"/>
        <v>107546.57754408508</v>
      </c>
      <c r="M118" s="285">
        <f t="shared" ca="1" si="26"/>
        <v>113578.00112549883</v>
      </c>
      <c r="N118" s="285"/>
      <c r="P118" s="409" t="str">
        <f t="shared" si="28"/>
        <v>04306C</v>
      </c>
      <c r="Q118" s="397" t="s">
        <v>826</v>
      </c>
      <c r="R118" s="409" t="str">
        <f t="shared" si="16"/>
        <v>Family Support Specialist III - Employment &amp; Training</v>
      </c>
      <c r="S118" s="397">
        <f t="shared" si="24"/>
        <v>45</v>
      </c>
      <c r="T118" s="394" cm="1">
        <f t="array" aca="1" ref="T118" ca="1">IF($Q118="Y",VLOOKUP($P118,INDIRECT($Q$3),T$5,0)*INDIRECT($P$2),VLOOKUP($P118,INDIRECT($Q$3),T$5,0))</f>
        <v>82224.831625914696</v>
      </c>
      <c r="U118" s="394" cm="1">
        <f t="array" aca="1" ref="U118" ca="1">IF($Q118="Y",VLOOKUP($P118,INDIRECT($Q$3),U$5,0)*INDIRECT($P$2),VLOOKUP($P118,INDIRECT($Q$3),U$5,0))</f>
        <v>86572.182201113654</v>
      </c>
      <c r="V118" s="394" cm="1">
        <f t="array" aca="1" ref="V118" ca="1">IF($Q118="Y",VLOOKUP($P118,INDIRECT($Q$3),V$5,0)*INDIRECT($P$2),VLOOKUP($P118,INDIRECT($Q$3),V$5,0))</f>
        <v>91488.470111019167</v>
      </c>
      <c r="W118" s="394" cm="1">
        <f t="array" aca="1" ref="W118" ca="1">IF($Q118="Y",VLOOKUP($P118,INDIRECT($Q$3),W$5,0)*INDIRECT($P$2),VLOOKUP($P118,INDIRECT($Q$3),W$5,0))</f>
        <v>96354.557667862377</v>
      </c>
      <c r="X118" s="394" cm="1">
        <f t="array" aca="1" ref="X118" ca="1">IF($Q118="Y",VLOOKUP($P118,INDIRECT($Q$3),X$5,0)*INDIRECT($P$2),VLOOKUP($P118,INDIRECT($Q$3),X$5,0))</f>
        <v>101515.15396267129</v>
      </c>
      <c r="Y118" s="394" cm="1">
        <f t="array" aca="1" ref="Y118" ca="1">IF($Q118="Y",VLOOKUP($P118,INDIRECT($Q$3),Y$5,0)*INDIRECT($P$2),VLOOKUP($P118,INDIRECT($Q$3),Y$5,0))</f>
        <v>107546.57754408508</v>
      </c>
      <c r="Z118" s="394" cm="1">
        <f t="array" aca="1" ref="Z118" ca="1">IF($Q118="Y",VLOOKUP($P118,INDIRECT($Q$3),Z$5,0)*INDIRECT($P$2),VLOOKUP($P118,INDIRECT($Q$3),Z$5,0))</f>
        <v>113578.00112549883</v>
      </c>
      <c r="AA118" s="406" t="str">
        <f t="shared" si="29"/>
        <v>04306C</v>
      </c>
      <c r="AB118" s="406" t="str">
        <f t="shared" si="19"/>
        <v>Y</v>
      </c>
      <c r="AC118" s="412" t="str">
        <f t="shared" si="20"/>
        <v>Family Support Specialist III - Employment &amp; Training</v>
      </c>
      <c r="AD118" s="406">
        <f t="shared" si="25"/>
        <v>45</v>
      </c>
      <c r="AE118" s="398" t="str">
        <f t="shared" si="31"/>
        <v>E</v>
      </c>
      <c r="AF118" s="403">
        <f t="shared" ca="1" si="30"/>
        <v>39.531999999999996</v>
      </c>
      <c r="AG118" s="403">
        <f t="shared" ca="1" si="30"/>
        <v>41.622</v>
      </c>
      <c r="AH118" s="403">
        <f t="shared" ca="1" si="30"/>
        <v>43.984999999999999</v>
      </c>
      <c r="AI118" s="403">
        <f t="shared" ca="1" si="30"/>
        <v>46.324999999999996</v>
      </c>
      <c r="AJ118" s="403">
        <f t="shared" ca="1" si="30"/>
        <v>48.805999999999997</v>
      </c>
      <c r="AK118" s="403">
        <f t="shared" ca="1" si="30"/>
        <v>51.705999999999996</v>
      </c>
      <c r="AL118" s="403">
        <f t="shared" ca="1" si="30"/>
        <v>54.604999999999997</v>
      </c>
      <c r="AM118" s="710">
        <f ca="1">AL118/'2026'!AL118</f>
        <v>1.0299915118362726</v>
      </c>
    </row>
    <row r="119" spans="1:39" ht="15" customHeight="1">
      <c r="A119" s="259" t="s">
        <v>16</v>
      </c>
      <c r="B119" s="259" t="s">
        <v>718</v>
      </c>
      <c r="C119" s="259">
        <v>113</v>
      </c>
      <c r="D119" s="260" t="s">
        <v>700</v>
      </c>
      <c r="E119" s="265">
        <v>485</v>
      </c>
      <c r="F119" s="262">
        <v>10</v>
      </c>
      <c r="G119" s="285">
        <f t="shared" ca="1" si="27"/>
        <v>92194.263159567839</v>
      </c>
      <c r="H119" s="285">
        <f t="shared" ca="1" si="26"/>
        <v>97094.298831580119</v>
      </c>
      <c r="I119" s="285">
        <f t="shared" ca="1" si="26"/>
        <v>102139.06647087584</v>
      </c>
      <c r="J119" s="285">
        <f t="shared" ca="1" si="26"/>
        <v>107307.71486182946</v>
      </c>
      <c r="K119" s="285">
        <f t="shared" ca="1" si="26"/>
        <v>112740.06980334192</v>
      </c>
      <c r="L119" s="285">
        <f t="shared" ca="1" si="26"/>
        <v>119501.99637650927</v>
      </c>
      <c r="M119" s="285">
        <f t="shared" ca="1" si="26"/>
        <v>126263.92294967665</v>
      </c>
      <c r="N119" s="285"/>
      <c r="P119" s="409" t="str">
        <f t="shared" si="28"/>
        <v>53003C</v>
      </c>
      <c r="Q119" s="397" t="s">
        <v>826</v>
      </c>
      <c r="R119" s="409" t="str">
        <f t="shared" si="16"/>
        <v>Finance Administrator - CPED</v>
      </c>
      <c r="S119" s="397">
        <f t="shared" si="24"/>
        <v>113</v>
      </c>
      <c r="T119" s="394" cm="1">
        <f t="array" aca="1" ref="T119" ca="1">IF($Q119="Y",VLOOKUP($P119,INDIRECT($Q$3),T$5,0)*INDIRECT($P$2),VLOOKUP($P119,INDIRECT($Q$3),T$5,0))</f>
        <v>92194.263159567839</v>
      </c>
      <c r="U119" s="394" cm="1">
        <f t="array" aca="1" ref="U119" ca="1">IF($Q119="Y",VLOOKUP($P119,INDIRECT($Q$3),U$5,0)*INDIRECT($P$2),VLOOKUP($P119,INDIRECT($Q$3),U$5,0))</f>
        <v>97094.298831580119</v>
      </c>
      <c r="V119" s="394" cm="1">
        <f t="array" aca="1" ref="V119" ca="1">IF($Q119="Y",VLOOKUP($P119,INDIRECT($Q$3),V$5,0)*INDIRECT($P$2),VLOOKUP($P119,INDIRECT($Q$3),V$5,0))</f>
        <v>102139.06647087584</v>
      </c>
      <c r="W119" s="394" cm="1">
        <f t="array" aca="1" ref="W119" ca="1">IF($Q119="Y",VLOOKUP($P119,INDIRECT($Q$3),W$5,0)*INDIRECT($P$2),VLOOKUP($P119,INDIRECT($Q$3),W$5,0))</f>
        <v>107307.71486182946</v>
      </c>
      <c r="X119" s="394" cm="1">
        <f t="array" aca="1" ref="X119" ca="1">IF($Q119="Y",VLOOKUP($P119,INDIRECT($Q$3),X$5,0)*INDIRECT($P$2),VLOOKUP($P119,INDIRECT($Q$3),X$5,0))</f>
        <v>112740.06980334192</v>
      </c>
      <c r="Y119" s="394" cm="1">
        <f t="array" aca="1" ref="Y119" ca="1">IF($Q119="Y",VLOOKUP($P119,INDIRECT($Q$3),Y$5,0)*INDIRECT($P$2),VLOOKUP($P119,INDIRECT($Q$3),Y$5,0))</f>
        <v>119501.99637650927</v>
      </c>
      <c r="Z119" s="394" cm="1">
        <f t="array" aca="1" ref="Z119" ca="1">IF($Q119="Y",VLOOKUP($P119,INDIRECT($Q$3),Z$5,0)*INDIRECT($P$2),VLOOKUP($P119,INDIRECT($Q$3),Z$5,0))</f>
        <v>126263.92294967665</v>
      </c>
      <c r="AA119" s="406" t="str">
        <f t="shared" si="29"/>
        <v>53003C</v>
      </c>
      <c r="AB119" s="406" t="str">
        <f t="shared" si="19"/>
        <v>Y</v>
      </c>
      <c r="AC119" s="412" t="str">
        <f t="shared" si="20"/>
        <v>Finance Administrator - CPED</v>
      </c>
      <c r="AD119" s="406">
        <f t="shared" si="25"/>
        <v>113</v>
      </c>
      <c r="AE119" s="398" t="str">
        <f t="shared" si="31"/>
        <v>E</v>
      </c>
      <c r="AF119" s="403">
        <f t="shared" ca="1" si="30"/>
        <v>44.324999999999996</v>
      </c>
      <c r="AG119" s="403">
        <f t="shared" ca="1" si="30"/>
        <v>46.68</v>
      </c>
      <c r="AH119" s="403">
        <f t="shared" ca="1" si="30"/>
        <v>49.105999999999995</v>
      </c>
      <c r="AI119" s="403">
        <f t="shared" ca="1" si="30"/>
        <v>51.591000000000001</v>
      </c>
      <c r="AJ119" s="403">
        <f t="shared" ca="1" si="30"/>
        <v>54.201999999999998</v>
      </c>
      <c r="AK119" s="403">
        <f t="shared" ca="1" si="30"/>
        <v>57.452999999999996</v>
      </c>
      <c r="AL119" s="403">
        <f t="shared" ca="1" si="30"/>
        <v>60.704000000000001</v>
      </c>
      <c r="AM119" s="710">
        <f ca="1">AL119/'2026'!AL119</f>
        <v>1.0299986425953578</v>
      </c>
    </row>
    <row r="120" spans="1:39" ht="15" customHeight="1">
      <c r="A120" s="256" t="s">
        <v>16</v>
      </c>
      <c r="B120" s="256" t="s">
        <v>111</v>
      </c>
      <c r="C120" s="256">
        <v>51</v>
      </c>
      <c r="D120" s="276" t="s">
        <v>112</v>
      </c>
      <c r="E120" s="277">
        <v>478</v>
      </c>
      <c r="F120" s="278">
        <v>10</v>
      </c>
      <c r="G120" s="380">
        <f t="shared" ca="1" si="27"/>
        <v>88335.887938703992</v>
      </c>
      <c r="H120" s="380">
        <f t="shared" ca="1" si="26"/>
        <v>92776.945839619337</v>
      </c>
      <c r="I120" s="380">
        <f t="shared" ca="1" si="26"/>
        <v>97790.287765445406</v>
      </c>
      <c r="J120" s="380">
        <f t="shared" ca="1" si="26"/>
        <v>102806.9763814756</v>
      </c>
      <c r="K120" s="380">
        <f t="shared" ca="1" si="26"/>
        <v>108057.93331179675</v>
      </c>
      <c r="L120" s="380">
        <f t="shared" ca="1" si="26"/>
        <v>114632.99882020484</v>
      </c>
      <c r="M120" s="380">
        <f t="shared" ca="1" si="26"/>
        <v>121208.06432861292</v>
      </c>
      <c r="N120" s="380" t="s">
        <v>633</v>
      </c>
      <c r="O120" s="442"/>
      <c r="P120" s="451" t="str">
        <f t="shared" si="28"/>
        <v>04330C</v>
      </c>
      <c r="Q120" s="452" t="s">
        <v>826</v>
      </c>
      <c r="R120" s="451" t="str">
        <f t="shared" si="16"/>
        <v>Finance Administrator Regulatory Services</v>
      </c>
      <c r="S120" s="452">
        <f t="shared" si="24"/>
        <v>51</v>
      </c>
      <c r="T120" s="394" cm="1">
        <f t="array" aca="1" ref="T120" ca="1">IF($Q120="Y",VLOOKUP($P120,INDIRECT($Q$3),T$5,0)*INDIRECT($P$2),VLOOKUP($P120,INDIRECT($Q$3),T$5,0))</f>
        <v>88335.887938703992</v>
      </c>
      <c r="U120" s="394" cm="1">
        <f t="array" aca="1" ref="U120" ca="1">IF($Q120="Y",VLOOKUP($P120,INDIRECT($Q$3),U$5,0)*INDIRECT($P$2),VLOOKUP($P120,INDIRECT($Q$3),U$5,0))</f>
        <v>92776.945839619337</v>
      </c>
      <c r="V120" s="394" cm="1">
        <f t="array" aca="1" ref="V120" ca="1">IF($Q120="Y",VLOOKUP($P120,INDIRECT($Q$3),V$5,0)*INDIRECT($P$2),VLOOKUP($P120,INDIRECT($Q$3),V$5,0))</f>
        <v>97790.287765445406</v>
      </c>
      <c r="W120" s="394" cm="1">
        <f t="array" aca="1" ref="W120" ca="1">IF($Q120="Y",VLOOKUP($P120,INDIRECT($Q$3),W$5,0)*INDIRECT($P$2),VLOOKUP($P120,INDIRECT($Q$3),W$5,0))</f>
        <v>102806.9763814756</v>
      </c>
      <c r="X120" s="394" cm="1">
        <f t="array" aca="1" ref="X120" ca="1">IF($Q120="Y",VLOOKUP($P120,INDIRECT($Q$3),X$5,0)*INDIRECT($P$2),VLOOKUP($P120,INDIRECT($Q$3),X$5,0))</f>
        <v>108057.93331179675</v>
      </c>
      <c r="Y120" s="394" cm="1">
        <f t="array" aca="1" ref="Y120" ca="1">IF($Q120="Y",VLOOKUP($P120,INDIRECT($Q$3),Y$5,0)*INDIRECT($P$2),VLOOKUP($P120,INDIRECT($Q$3),Y$5,0))</f>
        <v>114632.99882020484</v>
      </c>
      <c r="Z120" s="394" cm="1">
        <f t="array" aca="1" ref="Z120" ca="1">IF($Q120="Y",VLOOKUP($P120,INDIRECT($Q$3),Z$5,0)*INDIRECT($P$2),VLOOKUP($P120,INDIRECT($Q$3),Z$5,0))</f>
        <v>121208.06432861292</v>
      </c>
      <c r="AA120" s="452" t="str">
        <f t="shared" si="29"/>
        <v>04330C</v>
      </c>
      <c r="AB120" s="452" t="str">
        <f t="shared" si="19"/>
        <v>Y</v>
      </c>
      <c r="AC120" s="454" t="str">
        <f t="shared" si="20"/>
        <v>Finance Administrator Regulatory Services</v>
      </c>
      <c r="AD120" s="452">
        <f t="shared" si="25"/>
        <v>51</v>
      </c>
      <c r="AE120" s="455" t="str">
        <f t="shared" si="31"/>
        <v>E</v>
      </c>
      <c r="AF120" s="453">
        <f t="shared" ca="1" si="30"/>
        <v>42.47</v>
      </c>
      <c r="AG120" s="453">
        <f t="shared" ca="1" si="30"/>
        <v>44.604999999999997</v>
      </c>
      <c r="AH120" s="453">
        <f t="shared" ca="1" si="30"/>
        <v>47.015000000000001</v>
      </c>
      <c r="AI120" s="453">
        <f t="shared" ca="1" si="30"/>
        <v>49.427</v>
      </c>
      <c r="AJ120" s="453">
        <f t="shared" ca="1" si="30"/>
        <v>51.951000000000001</v>
      </c>
      <c r="AK120" s="453">
        <f t="shared" ca="1" si="30"/>
        <v>55.113</v>
      </c>
      <c r="AL120" s="453">
        <f t="shared" ca="1" si="30"/>
        <v>58.274000000000001</v>
      </c>
      <c r="AM120" s="710">
        <f ca="1">AL120/'2026'!AL120</f>
        <v>1.0300127262443439</v>
      </c>
    </row>
    <row r="121" spans="1:39" ht="15" customHeight="1">
      <c r="A121" s="256" t="s">
        <v>16</v>
      </c>
      <c r="B121" s="256" t="s">
        <v>113</v>
      </c>
      <c r="C121" s="256">
        <v>29</v>
      </c>
      <c r="D121" s="276" t="s">
        <v>114</v>
      </c>
      <c r="E121" s="277">
        <v>400</v>
      </c>
      <c r="F121" s="278">
        <v>8</v>
      </c>
      <c r="G121" s="380">
        <f t="shared" ca="1" si="27"/>
        <v>72291.855099978988</v>
      </c>
      <c r="H121" s="380">
        <f t="shared" ca="1" si="26"/>
        <v>76257.682991904134</v>
      </c>
      <c r="I121" s="380">
        <f t="shared" ca="1" si="26"/>
        <v>80220.164193625111</v>
      </c>
      <c r="J121" s="380">
        <f t="shared" ca="1" si="26"/>
        <v>84420.260399841165</v>
      </c>
      <c r="K121" s="380">
        <f t="shared" ca="1" si="26"/>
        <v>88908.171963614732</v>
      </c>
      <c r="L121" s="380">
        <f t="shared" ca="1" si="26"/>
        <v>94478.632894714901</v>
      </c>
      <c r="M121" s="380">
        <f t="shared" ca="1" si="26"/>
        <v>100049.09382581509</v>
      </c>
      <c r="N121" s="380" t="s">
        <v>633</v>
      </c>
      <c r="O121" s="441"/>
      <c r="P121" s="451" t="str">
        <f t="shared" si="28"/>
        <v>04350C</v>
      </c>
      <c r="Q121" s="452" t="s">
        <v>826</v>
      </c>
      <c r="R121" s="451" t="str">
        <f t="shared" si="16"/>
        <v>Financial Analyst</v>
      </c>
      <c r="S121" s="452">
        <f t="shared" si="24"/>
        <v>29</v>
      </c>
      <c r="T121" s="394" cm="1">
        <f t="array" aca="1" ref="T121" ca="1">IF($Q121="Y",VLOOKUP($P121,INDIRECT($Q$3),T$5,0)*INDIRECT($P$2),VLOOKUP($P121,INDIRECT($Q$3),T$5,0))</f>
        <v>72291.855099978988</v>
      </c>
      <c r="U121" s="394" cm="1">
        <f t="array" aca="1" ref="U121" ca="1">IF($Q121="Y",VLOOKUP($P121,INDIRECT($Q$3),U$5,0)*INDIRECT($P$2),VLOOKUP($P121,INDIRECT($Q$3),U$5,0))</f>
        <v>76257.682991904134</v>
      </c>
      <c r="V121" s="394" cm="1">
        <f t="array" aca="1" ref="V121" ca="1">IF($Q121="Y",VLOOKUP($P121,INDIRECT($Q$3),V$5,0)*INDIRECT($P$2),VLOOKUP($P121,INDIRECT($Q$3),V$5,0))</f>
        <v>80220.164193625111</v>
      </c>
      <c r="W121" s="394" cm="1">
        <f t="array" aca="1" ref="W121" ca="1">IF($Q121="Y",VLOOKUP($P121,INDIRECT($Q$3),W$5,0)*INDIRECT($P$2),VLOOKUP($P121,INDIRECT($Q$3),W$5,0))</f>
        <v>84420.260399841165</v>
      </c>
      <c r="X121" s="394" cm="1">
        <f t="array" aca="1" ref="X121" ca="1">IF($Q121="Y",VLOOKUP($P121,INDIRECT($Q$3),X$5,0)*INDIRECT($P$2),VLOOKUP($P121,INDIRECT($Q$3),X$5,0))</f>
        <v>88908.171963614732</v>
      </c>
      <c r="Y121" s="394" cm="1">
        <f t="array" aca="1" ref="Y121" ca="1">IF($Q121="Y",VLOOKUP($P121,INDIRECT($Q$3),Y$5,0)*INDIRECT($P$2),VLOOKUP($P121,INDIRECT($Q$3),Y$5,0))</f>
        <v>94478.632894714901</v>
      </c>
      <c r="Z121" s="394" cm="1">
        <f t="array" aca="1" ref="Z121" ca="1">IF($Q121="Y",VLOOKUP($P121,INDIRECT($Q$3),Z$5,0)*INDIRECT($P$2),VLOOKUP($P121,INDIRECT($Q$3),Z$5,0))</f>
        <v>100049.09382581509</v>
      </c>
      <c r="AA121" s="452" t="str">
        <f t="shared" si="29"/>
        <v>04350C</v>
      </c>
      <c r="AB121" s="452" t="str">
        <f t="shared" si="19"/>
        <v>Y</v>
      </c>
      <c r="AC121" s="454" t="str">
        <f t="shared" si="20"/>
        <v>Financial Analyst</v>
      </c>
      <c r="AD121" s="452">
        <f t="shared" si="25"/>
        <v>29</v>
      </c>
      <c r="AE121" s="455" t="str">
        <f t="shared" si="31"/>
        <v>E</v>
      </c>
      <c r="AF121" s="453">
        <f t="shared" ca="1" si="30"/>
        <v>34.756</v>
      </c>
      <c r="AG121" s="453">
        <f t="shared" ca="1" si="30"/>
        <v>36.662999999999997</v>
      </c>
      <c r="AH121" s="453">
        <f t="shared" ca="1" si="30"/>
        <v>38.567999999999998</v>
      </c>
      <c r="AI121" s="453">
        <f t="shared" ca="1" si="30"/>
        <v>40.586999999999996</v>
      </c>
      <c r="AJ121" s="453">
        <f t="shared" ca="1" si="30"/>
        <v>42.744999999999997</v>
      </c>
      <c r="AK121" s="453">
        <f t="shared" ca="1" si="30"/>
        <v>45.422999999999995</v>
      </c>
      <c r="AL121" s="453">
        <f t="shared" ca="1" si="30"/>
        <v>48.100999999999999</v>
      </c>
      <c r="AM121" s="710">
        <f ca="1">AL121/'2026'!AL121</f>
        <v>1.03</v>
      </c>
    </row>
    <row r="122" spans="1:39" ht="15" customHeight="1">
      <c r="A122" s="259" t="s">
        <v>91</v>
      </c>
      <c r="B122" s="259" t="s">
        <v>978</v>
      </c>
      <c r="C122" s="259" t="s">
        <v>856</v>
      </c>
      <c r="D122" s="260" t="s">
        <v>979</v>
      </c>
      <c r="E122" s="265">
        <v>363</v>
      </c>
      <c r="F122" s="262">
        <v>8</v>
      </c>
      <c r="G122" s="285">
        <f t="shared" ca="1" si="27"/>
        <v>34.071880655390657</v>
      </c>
      <c r="H122" s="285">
        <f t="shared" ca="1" si="26"/>
        <v>35.939913024152879</v>
      </c>
      <c r="I122" s="285">
        <f t="shared" ca="1" si="26"/>
        <v>37.806336407240003</v>
      </c>
      <c r="J122" s="285">
        <f t="shared" ca="1" si="26"/>
        <v>39.786997773257468</v>
      </c>
      <c r="K122" s="285">
        <f t="shared" ca="1" si="26"/>
        <v>41.902813935981222</v>
      </c>
      <c r="L122" s="285">
        <f t="shared" ca="1" si="26"/>
        <v>44.528870670593449</v>
      </c>
      <c r="M122" s="285">
        <f t="shared" ca="1" si="26"/>
        <v>47.15492740520564</v>
      </c>
      <c r="N122" s="285"/>
      <c r="P122" s="409" t="str">
        <f t="shared" si="28"/>
        <v>53075C</v>
      </c>
      <c r="Q122" s="397" t="s">
        <v>826</v>
      </c>
      <c r="R122" s="409" t="str">
        <f t="shared" si="16"/>
        <v>Financial Analyst - Banking, Investment and Debt</v>
      </c>
      <c r="S122" s="397" t="str">
        <f t="shared" si="24"/>
        <v>90</v>
      </c>
      <c r="T122" s="394" cm="1">
        <f t="array" aca="1" ref="T122" ca="1">IF($Q122="Y",VLOOKUP($P122,INDIRECT($Q$3),T$5,0)*INDIRECT($P$2),VLOOKUP($P122,INDIRECT($Q$3),T$5,0))</f>
        <v>34.071880655390657</v>
      </c>
      <c r="U122" s="394" cm="1">
        <f t="array" aca="1" ref="U122" ca="1">IF($Q122="Y",VLOOKUP($P122,INDIRECT($Q$3),U$5,0)*INDIRECT($P$2),VLOOKUP($P122,INDIRECT($Q$3),U$5,0))</f>
        <v>35.939913024152879</v>
      </c>
      <c r="V122" s="394" cm="1">
        <f t="array" aca="1" ref="V122" ca="1">IF($Q122="Y",VLOOKUP($P122,INDIRECT($Q$3),V$5,0)*INDIRECT($P$2),VLOOKUP($P122,INDIRECT($Q$3),V$5,0))</f>
        <v>37.806336407240003</v>
      </c>
      <c r="W122" s="394" cm="1">
        <f t="array" aca="1" ref="W122" ca="1">IF($Q122="Y",VLOOKUP($P122,INDIRECT($Q$3),W$5,0)*INDIRECT($P$2),VLOOKUP($P122,INDIRECT($Q$3),W$5,0))</f>
        <v>39.786997773257468</v>
      </c>
      <c r="X122" s="394" cm="1">
        <f t="array" aca="1" ref="X122" ca="1">IF($Q122="Y",VLOOKUP($P122,INDIRECT($Q$3),X$5,0)*INDIRECT($P$2),VLOOKUP($P122,INDIRECT($Q$3),X$5,0))</f>
        <v>41.902813935981222</v>
      </c>
      <c r="Y122" s="394" cm="1">
        <f t="array" aca="1" ref="Y122" ca="1">IF($Q122="Y",VLOOKUP($P122,INDIRECT($Q$3),Y$5,0)*INDIRECT($P$2),VLOOKUP($P122,INDIRECT($Q$3),Y$5,0))</f>
        <v>44.528870670593449</v>
      </c>
      <c r="Z122" s="394" cm="1">
        <f t="array" aca="1" ref="Z122" ca="1">IF($Q122="Y",VLOOKUP($P122,INDIRECT($Q$3),Z$5,0)*INDIRECT($P$2),VLOOKUP($P122,INDIRECT($Q$3),Z$5,0))</f>
        <v>47.15492740520564</v>
      </c>
      <c r="AA122" s="406" t="str">
        <f t="shared" si="29"/>
        <v>53075C</v>
      </c>
      <c r="AB122" s="406" t="str">
        <f t="shared" si="19"/>
        <v>Y</v>
      </c>
      <c r="AC122" s="412" t="str">
        <f t="shared" si="20"/>
        <v>Financial Analyst - Banking, Investment and Debt</v>
      </c>
      <c r="AD122" s="406" t="str">
        <f t="shared" si="25"/>
        <v>90</v>
      </c>
      <c r="AE122" s="398" t="str">
        <f t="shared" si="31"/>
        <v>N</v>
      </c>
      <c r="AF122" s="403">
        <f t="shared" ca="1" si="30"/>
        <v>34.072000000000003</v>
      </c>
      <c r="AG122" s="403">
        <f t="shared" ca="1" si="30"/>
        <v>35.94</v>
      </c>
      <c r="AH122" s="403">
        <f t="shared" ca="1" si="30"/>
        <v>37.805999999999997</v>
      </c>
      <c r="AI122" s="403">
        <f t="shared" ca="1" si="30"/>
        <v>39.786999999999999</v>
      </c>
      <c r="AJ122" s="403">
        <f t="shared" ca="1" si="30"/>
        <v>41.902999999999999</v>
      </c>
      <c r="AK122" s="403">
        <f t="shared" ca="1" si="30"/>
        <v>44.529000000000003</v>
      </c>
      <c r="AL122" s="403">
        <f t="shared" ca="1" si="30"/>
        <v>47.155000000000001</v>
      </c>
      <c r="AM122" s="710">
        <f ca="1">AL122/'2026'!AL122</f>
        <v>1.0300124505799351</v>
      </c>
    </row>
    <row r="123" spans="1:39" ht="15" customHeight="1">
      <c r="A123" s="259" t="s">
        <v>16</v>
      </c>
      <c r="B123" s="259" t="s">
        <v>663</v>
      </c>
      <c r="C123" s="259">
        <v>58</v>
      </c>
      <c r="D123" s="260" t="s">
        <v>664</v>
      </c>
      <c r="E123" s="265">
        <v>493</v>
      </c>
      <c r="F123" s="262">
        <v>10</v>
      </c>
      <c r="G123" s="285">
        <f t="shared" ca="1" si="27"/>
        <v>93158.468522893163</v>
      </c>
      <c r="H123" s="285">
        <f t="shared" ca="1" si="26"/>
        <v>98362.571790356102</v>
      </c>
      <c r="I123" s="285">
        <f t="shared" ca="1" si="26"/>
        <v>103282.20639046578</v>
      </c>
      <c r="J123" s="285">
        <f t="shared" ca="1" si="26"/>
        <v>108439.45599507054</v>
      </c>
      <c r="K123" s="285">
        <f t="shared" ca="1" si="26"/>
        <v>113884.52095723276</v>
      </c>
      <c r="L123" s="285">
        <f t="shared" ca="1" si="26"/>
        <v>120621.93198611416</v>
      </c>
      <c r="M123" s="285">
        <f t="shared" ca="1" si="26"/>
        <v>127359.34301499545</v>
      </c>
      <c r="N123" s="285"/>
      <c r="P123" s="409" t="str">
        <f t="shared" si="28"/>
        <v>59220C</v>
      </c>
      <c r="Q123" s="397" t="s">
        <v>826</v>
      </c>
      <c r="R123" s="409" t="str">
        <f t="shared" si="16"/>
        <v>Financial Systems Services Lead</v>
      </c>
      <c r="S123" s="397">
        <f t="shared" si="24"/>
        <v>58</v>
      </c>
      <c r="T123" s="394" cm="1">
        <f t="array" aca="1" ref="T123" ca="1">IF($Q123="Y",VLOOKUP($P123,INDIRECT($Q$3),T$5,0)*INDIRECT($P$2),VLOOKUP($P123,INDIRECT($Q$3),T$5,0))</f>
        <v>93158.468522893163</v>
      </c>
      <c r="U123" s="394" cm="1">
        <f t="array" aca="1" ref="U123" ca="1">IF($Q123="Y",VLOOKUP($P123,INDIRECT($Q$3),U$5,0)*INDIRECT($P$2),VLOOKUP($P123,INDIRECT($Q$3),U$5,0))</f>
        <v>98362.571790356102</v>
      </c>
      <c r="V123" s="394" cm="1">
        <f t="array" aca="1" ref="V123" ca="1">IF($Q123="Y",VLOOKUP($P123,INDIRECT($Q$3),V$5,0)*INDIRECT($P$2),VLOOKUP($P123,INDIRECT($Q$3),V$5,0))</f>
        <v>103282.20639046578</v>
      </c>
      <c r="W123" s="394" cm="1">
        <f t="array" aca="1" ref="W123" ca="1">IF($Q123="Y",VLOOKUP($P123,INDIRECT($Q$3),W$5,0)*INDIRECT($P$2),VLOOKUP($P123,INDIRECT($Q$3),W$5,0))</f>
        <v>108439.45599507054</v>
      </c>
      <c r="X123" s="394" cm="1">
        <f t="array" aca="1" ref="X123" ca="1">IF($Q123="Y",VLOOKUP($P123,INDIRECT($Q$3),X$5,0)*INDIRECT($P$2),VLOOKUP($P123,INDIRECT($Q$3),X$5,0))</f>
        <v>113884.52095723276</v>
      </c>
      <c r="Y123" s="394" cm="1">
        <f t="array" aca="1" ref="Y123" ca="1">IF($Q123="Y",VLOOKUP($P123,INDIRECT($Q$3),Y$5,0)*INDIRECT($P$2),VLOOKUP($P123,INDIRECT($Q$3),Y$5,0))</f>
        <v>120621.93198611416</v>
      </c>
      <c r="Z123" s="394" cm="1">
        <f t="array" aca="1" ref="Z123" ca="1">IF($Q123="Y",VLOOKUP($P123,INDIRECT($Q$3),Z$5,0)*INDIRECT($P$2),VLOOKUP($P123,INDIRECT($Q$3),Z$5,0))</f>
        <v>127359.34301499545</v>
      </c>
      <c r="AA123" s="406" t="str">
        <f t="shared" si="29"/>
        <v>59220C</v>
      </c>
      <c r="AB123" s="406" t="str">
        <f t="shared" si="19"/>
        <v>Y</v>
      </c>
      <c r="AC123" s="412" t="str">
        <f t="shared" si="20"/>
        <v>Financial Systems Services Lead</v>
      </c>
      <c r="AD123" s="406">
        <f t="shared" si="25"/>
        <v>58</v>
      </c>
      <c r="AE123" s="398" t="str">
        <f t="shared" si="31"/>
        <v>E</v>
      </c>
      <c r="AF123" s="403">
        <f t="shared" ca="1" si="30"/>
        <v>44.787999999999997</v>
      </c>
      <c r="AG123" s="403">
        <f t="shared" ca="1" si="30"/>
        <v>47.29</v>
      </c>
      <c r="AH123" s="403">
        <f t="shared" ca="1" si="30"/>
        <v>49.655000000000001</v>
      </c>
      <c r="AI123" s="403">
        <f t="shared" ca="1" si="30"/>
        <v>52.134999999999998</v>
      </c>
      <c r="AJ123" s="403">
        <f t="shared" ca="1" si="30"/>
        <v>54.753</v>
      </c>
      <c r="AK123" s="403">
        <f t="shared" ca="1" si="30"/>
        <v>57.991999999999997</v>
      </c>
      <c r="AL123" s="403">
        <f t="shared" ca="1" si="30"/>
        <v>61.230999999999995</v>
      </c>
      <c r="AM123" s="710">
        <f ca="1">AL123/'2026'!AL123</f>
        <v>1.0299925985735432</v>
      </c>
    </row>
    <row r="124" spans="1:39" ht="15" customHeight="1">
      <c r="A124" s="256" t="s">
        <v>16</v>
      </c>
      <c r="B124" s="256" t="s">
        <v>115</v>
      </c>
      <c r="C124" s="256">
        <v>45</v>
      </c>
      <c r="D124" s="276" t="s">
        <v>116</v>
      </c>
      <c r="E124" s="277">
        <v>433</v>
      </c>
      <c r="F124" s="278">
        <v>9</v>
      </c>
      <c r="G124" s="380">
        <f t="shared" ca="1" si="27"/>
        <v>82224.831625914696</v>
      </c>
      <c r="H124" s="380">
        <f t="shared" ca="1" si="26"/>
        <v>86572.182201113654</v>
      </c>
      <c r="I124" s="380">
        <f t="shared" ca="1" si="26"/>
        <v>91488.470111019167</v>
      </c>
      <c r="J124" s="380">
        <f t="shared" ca="1" si="26"/>
        <v>96354.557667862377</v>
      </c>
      <c r="K124" s="380">
        <f t="shared" ca="1" si="26"/>
        <v>101515.15396267129</v>
      </c>
      <c r="L124" s="380">
        <f t="shared" ca="1" si="26"/>
        <v>107546.57754408508</v>
      </c>
      <c r="M124" s="380">
        <f t="shared" ca="1" si="26"/>
        <v>113578.00112549883</v>
      </c>
      <c r="N124" s="380" t="s">
        <v>633</v>
      </c>
      <c r="P124" s="409" t="str">
        <f t="shared" si="28"/>
        <v>04427C</v>
      </c>
      <c r="Q124" s="397" t="s">
        <v>826</v>
      </c>
      <c r="R124" s="409" t="str">
        <f t="shared" si="16"/>
        <v>Fire Plan Examiner</v>
      </c>
      <c r="S124" s="397">
        <f t="shared" si="24"/>
        <v>45</v>
      </c>
      <c r="T124" s="394" cm="1">
        <f t="array" aca="1" ref="T124" ca="1">IF($Q124="Y",VLOOKUP($P124,INDIRECT($Q$3),T$5,0)*INDIRECT($P$2),VLOOKUP($P124,INDIRECT($Q$3),T$5,0))</f>
        <v>82224.831625914696</v>
      </c>
      <c r="U124" s="394" cm="1">
        <f t="array" aca="1" ref="U124" ca="1">IF($Q124="Y",VLOOKUP($P124,INDIRECT($Q$3),U$5,0)*INDIRECT($P$2),VLOOKUP($P124,INDIRECT($Q$3),U$5,0))</f>
        <v>86572.182201113654</v>
      </c>
      <c r="V124" s="394" cm="1">
        <f t="array" aca="1" ref="V124" ca="1">IF($Q124="Y",VLOOKUP($P124,INDIRECT($Q$3),V$5,0)*INDIRECT($P$2),VLOOKUP($P124,INDIRECT($Q$3),V$5,0))</f>
        <v>91488.470111019167</v>
      </c>
      <c r="W124" s="394" cm="1">
        <f t="array" aca="1" ref="W124" ca="1">IF($Q124="Y",VLOOKUP($P124,INDIRECT($Q$3),W$5,0)*INDIRECT($P$2),VLOOKUP($P124,INDIRECT($Q$3),W$5,0))</f>
        <v>96354.557667862377</v>
      </c>
      <c r="X124" s="394" cm="1">
        <f t="array" aca="1" ref="X124" ca="1">IF($Q124="Y",VLOOKUP($P124,INDIRECT($Q$3),X$5,0)*INDIRECT($P$2),VLOOKUP($P124,INDIRECT($Q$3),X$5,0))</f>
        <v>101515.15396267129</v>
      </c>
      <c r="Y124" s="394" cm="1">
        <f t="array" aca="1" ref="Y124" ca="1">IF($Q124="Y",VLOOKUP($P124,INDIRECT($Q$3),Y$5,0)*INDIRECT($P$2),VLOOKUP($P124,INDIRECT($Q$3),Y$5,0))</f>
        <v>107546.57754408508</v>
      </c>
      <c r="Z124" s="394" cm="1">
        <f t="array" aca="1" ref="Z124" ca="1">IF($Q124="Y",VLOOKUP($P124,INDIRECT($Q$3),Z$5,0)*INDIRECT($P$2),VLOOKUP($P124,INDIRECT($Q$3),Z$5,0))</f>
        <v>113578.00112549883</v>
      </c>
      <c r="AA124" s="406" t="str">
        <f t="shared" si="29"/>
        <v>04427C</v>
      </c>
      <c r="AB124" s="406" t="str">
        <f t="shared" si="19"/>
        <v>Y</v>
      </c>
      <c r="AC124" s="412" t="str">
        <f t="shared" si="20"/>
        <v>Fire Plan Examiner</v>
      </c>
      <c r="AD124" s="406">
        <f t="shared" si="25"/>
        <v>45</v>
      </c>
      <c r="AE124" s="398" t="str">
        <f t="shared" si="31"/>
        <v>E</v>
      </c>
      <c r="AF124" s="403">
        <f t="shared" ca="1" si="30"/>
        <v>39.531999999999996</v>
      </c>
      <c r="AG124" s="403">
        <f t="shared" ca="1" si="30"/>
        <v>41.622</v>
      </c>
      <c r="AH124" s="403">
        <f t="shared" ca="1" si="30"/>
        <v>43.984999999999999</v>
      </c>
      <c r="AI124" s="403">
        <f t="shared" ca="1" si="30"/>
        <v>46.324999999999996</v>
      </c>
      <c r="AJ124" s="403">
        <f t="shared" ca="1" si="30"/>
        <v>48.805999999999997</v>
      </c>
      <c r="AK124" s="403">
        <f t="shared" ca="1" si="30"/>
        <v>51.705999999999996</v>
      </c>
      <c r="AL124" s="403">
        <f t="shared" ca="1" si="30"/>
        <v>54.604999999999997</v>
      </c>
      <c r="AM124" s="710">
        <f ca="1">AL124/'2026'!AL124</f>
        <v>1.0299915118362726</v>
      </c>
    </row>
    <row r="125" spans="1:39" ht="15" customHeight="1">
      <c r="A125" s="259" t="s">
        <v>16</v>
      </c>
      <c r="B125" s="259" t="s">
        <v>117</v>
      </c>
      <c r="C125" s="259">
        <v>72</v>
      </c>
      <c r="D125" s="260" t="s">
        <v>118</v>
      </c>
      <c r="E125" s="265">
        <v>478</v>
      </c>
      <c r="F125" s="262">
        <v>10</v>
      </c>
      <c r="G125" s="285">
        <f t="shared" ca="1" si="27"/>
        <v>88483.142307686896</v>
      </c>
      <c r="H125" s="285">
        <f t="shared" ca="1" si="26"/>
        <v>93158.468522893163</v>
      </c>
      <c r="I125" s="285">
        <f t="shared" ca="1" si="26"/>
        <v>98031.249460144623</v>
      </c>
      <c r="J125" s="285">
        <f t="shared" ca="1" si="26"/>
        <v>103185.15237454524</v>
      </c>
      <c r="K125" s="285">
        <f t="shared" ca="1" si="26"/>
        <v>108633.56402691163</v>
      </c>
      <c r="L125" s="285">
        <f t="shared" ca="1" si="26"/>
        <v>115199.01543679967</v>
      </c>
      <c r="M125" s="285">
        <f t="shared" ca="1" si="26"/>
        <v>121763.42110370523</v>
      </c>
      <c r="N125" s="285"/>
      <c r="P125" s="409" t="str">
        <f t="shared" si="28"/>
        <v>04430C</v>
      </c>
      <c r="Q125" s="397" t="s">
        <v>826</v>
      </c>
      <c r="R125" s="409" t="str">
        <f t="shared" si="16"/>
        <v>Fire Protection Specialist Inspector</v>
      </c>
      <c r="S125" s="397">
        <f t="shared" si="24"/>
        <v>72</v>
      </c>
      <c r="T125" s="394" cm="1">
        <f t="array" aca="1" ref="T125" ca="1">IF($Q125="Y",VLOOKUP($P125,INDIRECT($Q$3),T$5,0)*INDIRECT($P$2),VLOOKUP($P125,INDIRECT($Q$3),T$5,0))</f>
        <v>88483.142307686896</v>
      </c>
      <c r="U125" s="394" cm="1">
        <f t="array" aca="1" ref="U125" ca="1">IF($Q125="Y",VLOOKUP($P125,INDIRECT($Q$3),U$5,0)*INDIRECT($P$2),VLOOKUP($P125,INDIRECT($Q$3),U$5,0))</f>
        <v>93158.468522893163</v>
      </c>
      <c r="V125" s="394" cm="1">
        <f t="array" aca="1" ref="V125" ca="1">IF($Q125="Y",VLOOKUP($P125,INDIRECT($Q$3),V$5,0)*INDIRECT($P$2),VLOOKUP($P125,INDIRECT($Q$3),V$5,0))</f>
        <v>98031.249460144623</v>
      </c>
      <c r="W125" s="394" cm="1">
        <f t="array" aca="1" ref="W125" ca="1">IF($Q125="Y",VLOOKUP($P125,INDIRECT($Q$3),W$5,0)*INDIRECT($P$2),VLOOKUP($P125,INDIRECT($Q$3),W$5,0))</f>
        <v>103185.15237454524</v>
      </c>
      <c r="X125" s="394" cm="1">
        <f t="array" aca="1" ref="X125" ca="1">IF($Q125="Y",VLOOKUP($P125,INDIRECT($Q$3),X$5,0)*INDIRECT($P$2),VLOOKUP($P125,INDIRECT($Q$3),X$5,0))</f>
        <v>108633.56402691163</v>
      </c>
      <c r="Y125" s="394" cm="1">
        <f t="array" aca="1" ref="Y125" ca="1">IF($Q125="Y",VLOOKUP($P125,INDIRECT($Q$3),Y$5,0)*INDIRECT($P$2),VLOOKUP($P125,INDIRECT($Q$3),Y$5,0))</f>
        <v>115199.01543679967</v>
      </c>
      <c r="Z125" s="394" cm="1">
        <f t="array" aca="1" ref="Z125" ca="1">IF($Q125="Y",VLOOKUP($P125,INDIRECT($Q$3),Z$5,0)*INDIRECT($P$2),VLOOKUP($P125,INDIRECT($Q$3),Z$5,0))</f>
        <v>121763.42110370523</v>
      </c>
      <c r="AA125" s="406" t="str">
        <f t="shared" si="29"/>
        <v>04430C</v>
      </c>
      <c r="AB125" s="406" t="str">
        <f t="shared" si="19"/>
        <v>Y</v>
      </c>
      <c r="AC125" s="412" t="str">
        <f t="shared" si="20"/>
        <v>Fire Protection Specialist Inspector</v>
      </c>
      <c r="AD125" s="406">
        <f t="shared" si="25"/>
        <v>72</v>
      </c>
      <c r="AE125" s="398" t="str">
        <f t="shared" si="31"/>
        <v>E</v>
      </c>
      <c r="AF125" s="403">
        <f t="shared" ca="1" si="30"/>
        <v>42.54</v>
      </c>
      <c r="AG125" s="403">
        <f t="shared" ca="1" si="30"/>
        <v>44.787999999999997</v>
      </c>
      <c r="AH125" s="403">
        <f t="shared" ca="1" si="30"/>
        <v>47.131</v>
      </c>
      <c r="AI125" s="403">
        <f t="shared" ca="1" si="30"/>
        <v>49.608999999999995</v>
      </c>
      <c r="AJ125" s="403">
        <f t="shared" ca="1" si="30"/>
        <v>52.227999999999994</v>
      </c>
      <c r="AK125" s="403">
        <f t="shared" ca="1" si="30"/>
        <v>55.384999999999998</v>
      </c>
      <c r="AL125" s="403">
        <f t="shared" ca="1" si="30"/>
        <v>58.540999999999997</v>
      </c>
      <c r="AM125" s="710">
        <f ca="1">AL125/'2026'!AL125</f>
        <v>1.0299985924414103</v>
      </c>
    </row>
    <row r="126" spans="1:39" ht="15" customHeight="1">
      <c r="A126" s="259" t="s">
        <v>16</v>
      </c>
      <c r="B126" s="259" t="s">
        <v>461</v>
      </c>
      <c r="C126" s="259">
        <v>29</v>
      </c>
      <c r="D126" s="260" t="s">
        <v>460</v>
      </c>
      <c r="E126" s="265">
        <v>393</v>
      </c>
      <c r="F126" s="262">
        <v>8</v>
      </c>
      <c r="G126" s="285">
        <f t="shared" ca="1" si="27"/>
        <v>72291.855099978988</v>
      </c>
      <c r="H126" s="285">
        <f t="shared" ca="1" si="26"/>
        <v>76257.682991904134</v>
      </c>
      <c r="I126" s="285">
        <f t="shared" ca="1" si="26"/>
        <v>80220.164193625111</v>
      </c>
      <c r="J126" s="285">
        <f t="shared" ca="1" si="26"/>
        <v>84420.260399841165</v>
      </c>
      <c r="K126" s="285">
        <f t="shared" ca="1" si="26"/>
        <v>88908.171963614732</v>
      </c>
      <c r="L126" s="285">
        <f t="shared" ca="1" si="26"/>
        <v>94478.632894714901</v>
      </c>
      <c r="M126" s="285">
        <f t="shared" ca="1" si="26"/>
        <v>100049.09382581509</v>
      </c>
      <c r="N126" s="285"/>
      <c r="P126" s="409" t="str">
        <f t="shared" si="28"/>
        <v>04465C</v>
      </c>
      <c r="Q126" s="397" t="s">
        <v>826</v>
      </c>
      <c r="R126" s="409" t="str">
        <f t="shared" si="16"/>
        <v>Fleet Management Specialist</v>
      </c>
      <c r="S126" s="397">
        <f t="shared" si="24"/>
        <v>29</v>
      </c>
      <c r="T126" s="394" cm="1">
        <f t="array" aca="1" ref="T126" ca="1">IF($Q126="Y",VLOOKUP($P126,INDIRECT($Q$3),T$5,0)*INDIRECT($P$2),VLOOKUP($P126,INDIRECT($Q$3),T$5,0))</f>
        <v>72291.855099978988</v>
      </c>
      <c r="U126" s="394" cm="1">
        <f t="array" aca="1" ref="U126" ca="1">IF($Q126="Y",VLOOKUP($P126,INDIRECT($Q$3),U$5,0)*INDIRECT($P$2),VLOOKUP($P126,INDIRECT($Q$3),U$5,0))</f>
        <v>76257.682991904134</v>
      </c>
      <c r="V126" s="394" cm="1">
        <f t="array" aca="1" ref="V126" ca="1">IF($Q126="Y",VLOOKUP($P126,INDIRECT($Q$3),V$5,0)*INDIRECT($P$2),VLOOKUP($P126,INDIRECT($Q$3),V$5,0))</f>
        <v>80220.164193625111</v>
      </c>
      <c r="W126" s="394" cm="1">
        <f t="array" aca="1" ref="W126" ca="1">IF($Q126="Y",VLOOKUP($P126,INDIRECT($Q$3),W$5,0)*INDIRECT($P$2),VLOOKUP($P126,INDIRECT($Q$3),W$5,0))</f>
        <v>84420.260399841165</v>
      </c>
      <c r="X126" s="394" cm="1">
        <f t="array" aca="1" ref="X126" ca="1">IF($Q126="Y",VLOOKUP($P126,INDIRECT($Q$3),X$5,0)*INDIRECT($P$2),VLOOKUP($P126,INDIRECT($Q$3),X$5,0))</f>
        <v>88908.171963614732</v>
      </c>
      <c r="Y126" s="394" cm="1">
        <f t="array" aca="1" ref="Y126" ca="1">IF($Q126="Y",VLOOKUP($P126,INDIRECT($Q$3),Y$5,0)*INDIRECT($P$2),VLOOKUP($P126,INDIRECT($Q$3),Y$5,0))</f>
        <v>94478.632894714901</v>
      </c>
      <c r="Z126" s="394" cm="1">
        <f t="array" aca="1" ref="Z126" ca="1">IF($Q126="Y",VLOOKUP($P126,INDIRECT($Q$3),Z$5,0)*INDIRECT($P$2),VLOOKUP($P126,INDIRECT($Q$3),Z$5,0))</f>
        <v>100049.09382581509</v>
      </c>
      <c r="AA126" s="406" t="str">
        <f t="shared" si="29"/>
        <v>04465C</v>
      </c>
      <c r="AB126" s="406" t="str">
        <f t="shared" ref="AB126:AB132" si="32">Q126</f>
        <v>Y</v>
      </c>
      <c r="AC126" s="412" t="str">
        <f t="shared" si="20"/>
        <v>Fleet Management Specialist</v>
      </c>
      <c r="AD126" s="406">
        <f t="shared" si="25"/>
        <v>29</v>
      </c>
      <c r="AE126" s="398" t="str">
        <f t="shared" si="31"/>
        <v>E</v>
      </c>
      <c r="AF126" s="403">
        <f t="shared" ca="1" si="30"/>
        <v>34.756</v>
      </c>
      <c r="AG126" s="403">
        <f t="shared" ca="1" si="30"/>
        <v>36.662999999999997</v>
      </c>
      <c r="AH126" s="403">
        <f t="shared" ca="1" si="30"/>
        <v>38.567999999999998</v>
      </c>
      <c r="AI126" s="403">
        <f t="shared" ca="1" si="30"/>
        <v>40.586999999999996</v>
      </c>
      <c r="AJ126" s="403">
        <f t="shared" ca="1" si="30"/>
        <v>42.744999999999997</v>
      </c>
      <c r="AK126" s="403">
        <f t="shared" ca="1" si="30"/>
        <v>45.422999999999995</v>
      </c>
      <c r="AL126" s="403">
        <f t="shared" ca="1" si="30"/>
        <v>48.100999999999999</v>
      </c>
      <c r="AM126" s="710">
        <f ca="1">AL126/'2026'!AL126</f>
        <v>1.03</v>
      </c>
    </row>
    <row r="127" spans="1:39" ht="15" customHeight="1">
      <c r="A127" s="256" t="s">
        <v>16</v>
      </c>
      <c r="B127" s="256" t="s">
        <v>119</v>
      </c>
      <c r="C127" s="256">
        <v>51</v>
      </c>
      <c r="D127" s="276" t="s">
        <v>120</v>
      </c>
      <c r="E127" s="277">
        <v>465</v>
      </c>
      <c r="F127" s="278">
        <v>10</v>
      </c>
      <c r="G127" s="380">
        <f t="shared" ca="1" si="27"/>
        <v>88335.887938703992</v>
      </c>
      <c r="H127" s="380">
        <f t="shared" ca="1" si="26"/>
        <v>92776.945839619337</v>
      </c>
      <c r="I127" s="380">
        <f t="shared" ca="1" si="26"/>
        <v>97790.287765445406</v>
      </c>
      <c r="J127" s="380">
        <f t="shared" ca="1" si="26"/>
        <v>102806.9763814756</v>
      </c>
      <c r="K127" s="380">
        <f t="shared" ca="1" si="26"/>
        <v>108057.93331179675</v>
      </c>
      <c r="L127" s="380">
        <f t="shared" ca="1" si="26"/>
        <v>114632.99882020484</v>
      </c>
      <c r="M127" s="380">
        <f t="shared" ca="1" si="26"/>
        <v>121208.06432861292</v>
      </c>
      <c r="N127" s="380" t="s">
        <v>1077</v>
      </c>
      <c r="P127" s="409" t="str">
        <f t="shared" si="28"/>
        <v>04470C</v>
      </c>
      <c r="Q127" s="397" t="s">
        <v>826</v>
      </c>
      <c r="R127" s="409" t="str">
        <f t="shared" ref="R127:R193" si="33">D127</f>
        <v>Fleet Manager</v>
      </c>
      <c r="S127" s="397">
        <f t="shared" si="24"/>
        <v>51</v>
      </c>
      <c r="T127" s="394" cm="1">
        <f t="array" aca="1" ref="T127" ca="1">IF($Q127="Y",VLOOKUP($P127,INDIRECT($Q$3),T$5,0)*INDIRECT($P$2),VLOOKUP($P127,INDIRECT($Q$3),T$5,0))</f>
        <v>88335.887938703992</v>
      </c>
      <c r="U127" s="394" cm="1">
        <f t="array" aca="1" ref="U127" ca="1">IF($Q127="Y",VLOOKUP($P127,INDIRECT($Q$3),U$5,0)*INDIRECT($P$2),VLOOKUP($P127,INDIRECT($Q$3),U$5,0))</f>
        <v>92776.945839619337</v>
      </c>
      <c r="V127" s="394" cm="1">
        <f t="array" aca="1" ref="V127" ca="1">IF($Q127="Y",VLOOKUP($P127,INDIRECT($Q$3),V$5,0)*INDIRECT($P$2),VLOOKUP($P127,INDIRECT($Q$3),V$5,0))</f>
        <v>97790.287765445406</v>
      </c>
      <c r="W127" s="394" cm="1">
        <f t="array" aca="1" ref="W127" ca="1">IF($Q127="Y",VLOOKUP($P127,INDIRECT($Q$3),W$5,0)*INDIRECT($P$2),VLOOKUP($P127,INDIRECT($Q$3),W$5,0))</f>
        <v>102806.9763814756</v>
      </c>
      <c r="X127" s="394" cm="1">
        <f t="array" aca="1" ref="X127" ca="1">IF($Q127="Y",VLOOKUP($P127,INDIRECT($Q$3),X$5,0)*INDIRECT($P$2),VLOOKUP($P127,INDIRECT($Q$3),X$5,0))</f>
        <v>108057.93331179675</v>
      </c>
      <c r="Y127" s="394" cm="1">
        <f t="array" aca="1" ref="Y127" ca="1">IF($Q127="Y",VLOOKUP($P127,INDIRECT($Q$3),Y$5,0)*INDIRECT($P$2),VLOOKUP($P127,INDIRECT($Q$3),Y$5,0))</f>
        <v>114632.99882020484</v>
      </c>
      <c r="Z127" s="394" cm="1">
        <f t="array" aca="1" ref="Z127" ca="1">IF($Q127="Y",VLOOKUP($P127,INDIRECT($Q$3),Z$5,0)*INDIRECT($P$2),VLOOKUP($P127,INDIRECT($Q$3),Z$5,0))</f>
        <v>121208.06432861292</v>
      </c>
      <c r="AA127" s="406" t="str">
        <f t="shared" si="29"/>
        <v>04470C</v>
      </c>
      <c r="AB127" s="406" t="str">
        <f t="shared" si="32"/>
        <v>Y</v>
      </c>
      <c r="AC127" s="412" t="str">
        <f t="shared" si="20"/>
        <v>Fleet Manager</v>
      </c>
      <c r="AD127" s="406">
        <f t="shared" si="25"/>
        <v>51</v>
      </c>
      <c r="AE127" s="398" t="str">
        <f t="shared" si="31"/>
        <v>E</v>
      </c>
      <c r="AF127" s="403">
        <f t="shared" ca="1" si="30"/>
        <v>42.47</v>
      </c>
      <c r="AG127" s="403">
        <f t="shared" ca="1" si="30"/>
        <v>44.604999999999997</v>
      </c>
      <c r="AH127" s="403">
        <f t="shared" ca="1" si="30"/>
        <v>47.015000000000001</v>
      </c>
      <c r="AI127" s="403">
        <f t="shared" ca="1" si="30"/>
        <v>49.427</v>
      </c>
      <c r="AJ127" s="403">
        <f t="shared" ca="1" si="30"/>
        <v>51.951000000000001</v>
      </c>
      <c r="AK127" s="403">
        <f t="shared" ca="1" si="30"/>
        <v>55.113</v>
      </c>
      <c r="AL127" s="403">
        <f t="shared" ca="1" si="30"/>
        <v>58.274000000000001</v>
      </c>
      <c r="AM127" s="710">
        <f ca="1">AL127/'2026'!AL127</f>
        <v>1.0300127262443439</v>
      </c>
    </row>
    <row r="128" spans="1:39" ht="15" customHeight="1">
      <c r="A128" s="256" t="s">
        <v>16</v>
      </c>
      <c r="B128" s="256" t="s">
        <v>121</v>
      </c>
      <c r="C128" s="256" t="s">
        <v>20</v>
      </c>
      <c r="D128" s="379" t="s">
        <v>122</v>
      </c>
      <c r="E128" s="277">
        <v>398</v>
      </c>
      <c r="F128" s="278">
        <v>8</v>
      </c>
      <c r="G128" s="380">
        <f t="shared" ca="1" si="27"/>
        <v>73054.900466526611</v>
      </c>
      <c r="H128" s="380">
        <f t="shared" ca="1" si="26"/>
        <v>77020.728358451757</v>
      </c>
      <c r="I128" s="380">
        <f t="shared" ca="1" si="26"/>
        <v>81033.409913235068</v>
      </c>
      <c r="J128" s="380">
        <f t="shared" ca="1" si="26"/>
        <v>85374.067108025731</v>
      </c>
      <c r="K128" s="380">
        <f t="shared" ca="1" si="26"/>
        <v>89865.325362003408</v>
      </c>
      <c r="L128" s="380">
        <f t="shared" ca="1" si="26"/>
        <v>95438.466066597292</v>
      </c>
      <c r="M128" s="380">
        <f t="shared" ca="1" si="26"/>
        <v>101011.60677119122</v>
      </c>
      <c r="N128" s="380" t="s">
        <v>633</v>
      </c>
      <c r="P128" s="409" t="str">
        <f t="shared" si="28"/>
        <v>04472C</v>
      </c>
      <c r="Q128" s="397" t="s">
        <v>826</v>
      </c>
      <c r="R128" s="409" t="str">
        <f t="shared" si="33"/>
        <v>Fleet Services Training Coordinator</v>
      </c>
      <c r="S128" s="397" t="str">
        <f t="shared" si="24"/>
        <v>33B</v>
      </c>
      <c r="T128" s="394" cm="1">
        <f t="array" aca="1" ref="T128" ca="1">IF($Q128="Y",VLOOKUP($P128,INDIRECT($Q$3),T$5,0)*INDIRECT($P$2),VLOOKUP($P128,INDIRECT($Q$3),T$5,0))</f>
        <v>73054.900466526611</v>
      </c>
      <c r="U128" s="394" cm="1">
        <f t="array" aca="1" ref="U128" ca="1">IF($Q128="Y",VLOOKUP($P128,INDIRECT($Q$3),U$5,0)*INDIRECT($P$2),VLOOKUP($P128,INDIRECT($Q$3),U$5,0))</f>
        <v>77020.728358451757</v>
      </c>
      <c r="V128" s="394" cm="1">
        <f t="array" aca="1" ref="V128" ca="1">IF($Q128="Y",VLOOKUP($P128,INDIRECT($Q$3),V$5,0)*INDIRECT($P$2),VLOOKUP($P128,INDIRECT($Q$3),V$5,0))</f>
        <v>81033.409913235068</v>
      </c>
      <c r="W128" s="394" cm="1">
        <f t="array" aca="1" ref="W128" ca="1">IF($Q128="Y",VLOOKUP($P128,INDIRECT($Q$3),W$5,0)*INDIRECT($P$2),VLOOKUP($P128,INDIRECT($Q$3),W$5,0))</f>
        <v>85374.067108025731</v>
      </c>
      <c r="X128" s="394" cm="1">
        <f t="array" aca="1" ref="X128" ca="1">IF($Q128="Y",VLOOKUP($P128,INDIRECT($Q$3),X$5,0)*INDIRECT($P$2),VLOOKUP($P128,INDIRECT($Q$3),X$5,0))</f>
        <v>89865.325362003408</v>
      </c>
      <c r="Y128" s="394" cm="1">
        <f t="array" aca="1" ref="Y128" ca="1">IF($Q128="Y",VLOOKUP($P128,INDIRECT($Q$3),Y$5,0)*INDIRECT($P$2),VLOOKUP($P128,INDIRECT($Q$3),Y$5,0))</f>
        <v>95438.466066597292</v>
      </c>
      <c r="Z128" s="394" cm="1">
        <f t="array" aca="1" ref="Z128" ca="1">IF($Q128="Y",VLOOKUP($P128,INDIRECT($Q$3),Z$5,0)*INDIRECT($P$2),VLOOKUP($P128,INDIRECT($Q$3),Z$5,0))</f>
        <v>101011.60677119122</v>
      </c>
      <c r="AA128" s="406" t="str">
        <f t="shared" si="29"/>
        <v>04472C</v>
      </c>
      <c r="AB128" s="406" t="str">
        <f t="shared" si="32"/>
        <v>Y</v>
      </c>
      <c r="AC128" s="412" t="str">
        <f t="shared" si="20"/>
        <v>Fleet Services Training Coordinator</v>
      </c>
      <c r="AD128" s="406" t="str">
        <f t="shared" si="25"/>
        <v>33B</v>
      </c>
      <c r="AE128" s="398" t="str">
        <f t="shared" si="31"/>
        <v>E</v>
      </c>
      <c r="AF128" s="403">
        <f t="shared" ca="1" si="30"/>
        <v>35.122999999999998</v>
      </c>
      <c r="AG128" s="403">
        <f t="shared" ca="1" si="30"/>
        <v>37.03</v>
      </c>
      <c r="AH128" s="403">
        <f t="shared" ca="1" si="30"/>
        <v>38.958999999999996</v>
      </c>
      <c r="AI128" s="403">
        <f t="shared" ca="1" si="30"/>
        <v>41.045999999999999</v>
      </c>
      <c r="AJ128" s="403">
        <f t="shared" ca="1" si="30"/>
        <v>43.204999999999998</v>
      </c>
      <c r="AK128" s="403">
        <f t="shared" ca="1" si="30"/>
        <v>45.884</v>
      </c>
      <c r="AL128" s="403">
        <f t="shared" ca="1" si="30"/>
        <v>48.564</v>
      </c>
      <c r="AM128" s="710">
        <f ca="1">AL128/'2026'!AL128</f>
        <v>1.0300112409595112</v>
      </c>
    </row>
    <row r="129" spans="1:39" ht="15" customHeight="1">
      <c r="A129" s="259" t="s">
        <v>91</v>
      </c>
      <c r="B129" s="259" t="s">
        <v>767</v>
      </c>
      <c r="C129" s="259" t="s">
        <v>277</v>
      </c>
      <c r="D129" s="273" t="s">
        <v>766</v>
      </c>
      <c r="E129" s="265">
        <v>350</v>
      </c>
      <c r="F129" s="262">
        <v>7</v>
      </c>
      <c r="G129" s="285">
        <f t="shared" ca="1" si="27"/>
        <v>33.510344654789456</v>
      </c>
      <c r="H129" s="285">
        <f t="shared" ca="1" si="26"/>
        <v>35.278619911696993</v>
      </c>
      <c r="I129" s="285">
        <f t="shared" ca="1" si="26"/>
        <v>37.161133151534884</v>
      </c>
      <c r="J129" s="285">
        <f t="shared" ca="1" si="26"/>
        <v>39.091915961625027</v>
      </c>
      <c r="K129" s="285">
        <f t="shared" ca="1" si="26"/>
        <v>41.16268052544671</v>
      </c>
      <c r="L129" s="285">
        <f t="shared" ca="1" si="26"/>
        <v>43.205249706994067</v>
      </c>
      <c r="M129" s="285">
        <f t="shared" ca="1" si="26"/>
        <v>45.247818888541431</v>
      </c>
      <c r="N129" s="285"/>
      <c r="P129" s="409" t="str">
        <f t="shared" si="28"/>
        <v>59423C</v>
      </c>
      <c r="Q129" s="397" t="s">
        <v>826</v>
      </c>
      <c r="R129" s="409" t="str">
        <f t="shared" si="33"/>
        <v>Forensic Administrative Analyst</v>
      </c>
      <c r="S129" s="397" t="str">
        <f t="shared" si="24"/>
        <v>74</v>
      </c>
      <c r="T129" s="394" cm="1">
        <f t="array" aca="1" ref="T129" ca="1">IF($Q129="Y",VLOOKUP($P129,INDIRECT($Q$3),T$5,0)*INDIRECT($P$2),VLOOKUP($P129,INDIRECT($Q$3),T$5,0))</f>
        <v>33.510344654789456</v>
      </c>
      <c r="U129" s="394" cm="1">
        <f t="array" aca="1" ref="U129" ca="1">IF($Q129="Y",VLOOKUP($P129,INDIRECT($Q$3),U$5,0)*INDIRECT($P$2),VLOOKUP($P129,INDIRECT($Q$3),U$5,0))</f>
        <v>35.278619911696993</v>
      </c>
      <c r="V129" s="394" cm="1">
        <f t="array" aca="1" ref="V129" ca="1">IF($Q129="Y",VLOOKUP($P129,INDIRECT($Q$3),V$5,0)*INDIRECT($P$2),VLOOKUP($P129,INDIRECT($Q$3),V$5,0))</f>
        <v>37.161133151534884</v>
      </c>
      <c r="W129" s="394" cm="1">
        <f t="array" aca="1" ref="W129" ca="1">IF($Q129="Y",VLOOKUP($P129,INDIRECT($Q$3),W$5,0)*INDIRECT($P$2),VLOOKUP($P129,INDIRECT($Q$3),W$5,0))</f>
        <v>39.091915961625027</v>
      </c>
      <c r="X129" s="394" cm="1">
        <f t="array" aca="1" ref="X129" ca="1">IF($Q129="Y",VLOOKUP($P129,INDIRECT($Q$3),X$5,0)*INDIRECT($P$2),VLOOKUP($P129,INDIRECT($Q$3),X$5,0))</f>
        <v>41.16268052544671</v>
      </c>
      <c r="Y129" s="394" cm="1">
        <f t="array" aca="1" ref="Y129" ca="1">IF($Q129="Y",VLOOKUP($P129,INDIRECT($Q$3),Y$5,0)*INDIRECT($P$2),VLOOKUP($P129,INDIRECT($Q$3),Y$5,0))</f>
        <v>43.205249706994067</v>
      </c>
      <c r="Z129" s="394" cm="1">
        <f t="array" aca="1" ref="Z129" ca="1">IF($Q129="Y",VLOOKUP($P129,INDIRECT($Q$3),Z$5,0)*INDIRECT($P$2),VLOOKUP($P129,INDIRECT($Q$3),Z$5,0))</f>
        <v>45.247818888541431</v>
      </c>
      <c r="AA129" s="406" t="str">
        <f t="shared" si="29"/>
        <v>59423C</v>
      </c>
      <c r="AB129" s="406" t="str">
        <f t="shared" si="32"/>
        <v>Y</v>
      </c>
      <c r="AC129" s="412" t="str">
        <f t="shared" ref="AC129:AC193" si="34">D129</f>
        <v>Forensic Administrative Analyst</v>
      </c>
      <c r="AD129" s="406" t="str">
        <f t="shared" si="25"/>
        <v>74</v>
      </c>
      <c r="AE129" s="398" t="str">
        <f t="shared" si="31"/>
        <v>N</v>
      </c>
      <c r="AF129" s="403">
        <f t="shared" ca="1" si="30"/>
        <v>33.51</v>
      </c>
      <c r="AG129" s="403">
        <f t="shared" ca="1" si="30"/>
        <v>35.279000000000003</v>
      </c>
      <c r="AH129" s="403">
        <f t="shared" ca="1" si="30"/>
        <v>37.161000000000001</v>
      </c>
      <c r="AI129" s="403">
        <f t="shared" ca="1" si="30"/>
        <v>39.091999999999999</v>
      </c>
      <c r="AJ129" s="403">
        <f t="shared" ca="1" si="30"/>
        <v>41.162999999999997</v>
      </c>
      <c r="AK129" s="403">
        <f t="shared" ca="1" si="30"/>
        <v>43.204999999999998</v>
      </c>
      <c r="AL129" s="403">
        <f t="shared" ca="1" si="30"/>
        <v>45.247999999999998</v>
      </c>
      <c r="AM129" s="710">
        <f ca="1">AL129/'2026'!AL129</f>
        <v>1.0300022763487366</v>
      </c>
    </row>
    <row r="130" spans="1:39" ht="15" customHeight="1">
      <c r="A130" s="259" t="s">
        <v>91</v>
      </c>
      <c r="B130" s="272" t="s">
        <v>367</v>
      </c>
      <c r="C130" s="272">
        <v>110</v>
      </c>
      <c r="D130" s="260" t="s">
        <v>365</v>
      </c>
      <c r="E130" s="265">
        <v>344</v>
      </c>
      <c r="F130" s="262">
        <v>7</v>
      </c>
      <c r="G130" s="285">
        <f t="shared" ca="1" si="27"/>
        <v>29.63498128743403</v>
      </c>
      <c r="H130" s="285">
        <f t="shared" ca="1" si="26"/>
        <v>36.691488321407029</v>
      </c>
      <c r="I130" s="285">
        <f t="shared" ca="1" si="26"/>
        <v>40.925686073697392</v>
      </c>
      <c r="J130" s="285">
        <f t="shared" ca="1" si="26"/>
        <v>0</v>
      </c>
      <c r="K130" s="285">
        <f t="shared" ca="1" si="26"/>
        <v>0</v>
      </c>
      <c r="L130" s="285">
        <f t="shared" ca="1" si="26"/>
        <v>0</v>
      </c>
      <c r="M130" s="285">
        <f t="shared" ca="1" si="26"/>
        <v>0</v>
      </c>
      <c r="N130" s="285"/>
      <c r="O130" s="23"/>
      <c r="P130" s="409" t="str">
        <f t="shared" si="28"/>
        <v>05040C</v>
      </c>
      <c r="Q130" s="397" t="s">
        <v>826</v>
      </c>
      <c r="R130" s="409" t="str">
        <f t="shared" si="33"/>
        <v>Forensic Scientist I</v>
      </c>
      <c r="S130" s="397">
        <f t="shared" si="24"/>
        <v>110</v>
      </c>
      <c r="T130" s="394" cm="1">
        <f t="array" aca="1" ref="T130" ca="1">IF($Q130="Y",VLOOKUP($P130,INDIRECT($Q$3),T$5,0)*INDIRECT($P$2),VLOOKUP($P130,INDIRECT($Q$3),T$5,0))</f>
        <v>29.63498128743403</v>
      </c>
      <c r="U130" s="394" cm="1">
        <f t="array" aca="1" ref="U130" ca="1">IF($Q130="Y",VLOOKUP($P130,INDIRECT($Q$3),U$5,0)*INDIRECT($P$2),VLOOKUP($P130,INDIRECT($Q$3),U$5,0))</f>
        <v>36.691488321407029</v>
      </c>
      <c r="V130" s="394" cm="1">
        <f t="array" aca="1" ref="V130" ca="1">IF($Q130="Y",VLOOKUP($P130,INDIRECT($Q$3),V$5,0)*INDIRECT($P$2),VLOOKUP($P130,INDIRECT($Q$3),V$5,0))</f>
        <v>40.925686073697392</v>
      </c>
      <c r="W130" s="394" cm="1">
        <f t="array" aca="1" ref="W130" ca="1">IF($Q130="Y",VLOOKUP($P130,INDIRECT($Q$3),W$5,0)*INDIRECT($P$2),VLOOKUP($P130,INDIRECT($Q$3),W$5,0))</f>
        <v>0</v>
      </c>
      <c r="X130" s="394" cm="1">
        <f t="array" aca="1" ref="X130" ca="1">IF($Q130="Y",VLOOKUP($P130,INDIRECT($Q$3),X$5,0)*INDIRECT($P$2),VLOOKUP($P130,INDIRECT($Q$3),X$5,0))</f>
        <v>0</v>
      </c>
      <c r="Y130" s="394" cm="1">
        <f t="array" aca="1" ref="Y130" ca="1">IF($Q130="Y",VLOOKUP($P130,INDIRECT($Q$3),Y$5,0)*INDIRECT($P$2),VLOOKUP($P130,INDIRECT($Q$3),Y$5,0))</f>
        <v>0</v>
      </c>
      <c r="Z130" s="394" cm="1">
        <f t="array" aca="1" ref="Z130" ca="1">IF($Q130="Y",VLOOKUP($P130,INDIRECT($Q$3),Z$5,0)*INDIRECT($P$2),VLOOKUP($P130,INDIRECT($Q$3),Z$5,0))</f>
        <v>0</v>
      </c>
      <c r="AA130" s="406" t="str">
        <f t="shared" si="29"/>
        <v>05040C</v>
      </c>
      <c r="AB130" s="406" t="str">
        <f t="shared" si="32"/>
        <v>Y</v>
      </c>
      <c r="AC130" s="412" t="str">
        <f t="shared" si="34"/>
        <v>Forensic Scientist I</v>
      </c>
      <c r="AD130" s="406">
        <f t="shared" si="25"/>
        <v>110</v>
      </c>
      <c r="AE130" s="398" t="str">
        <f t="shared" si="31"/>
        <v>N</v>
      </c>
      <c r="AF130" s="403">
        <f t="shared" ca="1" si="30"/>
        <v>29.635000000000002</v>
      </c>
      <c r="AG130" s="403">
        <f t="shared" ca="1" si="30"/>
        <v>36.691000000000003</v>
      </c>
      <c r="AH130" s="403">
        <f t="shared" ca="1" si="30"/>
        <v>40.926000000000002</v>
      </c>
      <c r="AI130" s="403">
        <f t="shared" ca="1" si="30"/>
        <v>0</v>
      </c>
      <c r="AJ130" s="403">
        <f t="shared" ca="1" si="30"/>
        <v>0</v>
      </c>
      <c r="AK130" s="403">
        <f t="shared" ca="1" si="30"/>
        <v>0</v>
      </c>
      <c r="AL130" s="403">
        <f t="shared" ca="1" si="30"/>
        <v>0</v>
      </c>
      <c r="AM130" s="710" t="e">
        <f ca="1">AL130/'2026'!AL130</f>
        <v>#DIV/0!</v>
      </c>
    </row>
    <row r="131" spans="1:39" ht="15" customHeight="1">
      <c r="A131" s="259" t="s">
        <v>91</v>
      </c>
      <c r="B131" s="272" t="s">
        <v>304</v>
      </c>
      <c r="C131" s="272">
        <v>111</v>
      </c>
      <c r="D131" s="260" t="s">
        <v>366</v>
      </c>
      <c r="E131" s="265">
        <v>424</v>
      </c>
      <c r="F131" s="262">
        <v>9</v>
      </c>
      <c r="G131" s="285">
        <f t="shared" ca="1" si="27"/>
        <v>46.570306376162179</v>
      </c>
      <c r="H131" s="285">
        <f t="shared" ca="1" si="26"/>
        <v>48.686853173752532</v>
      </c>
      <c r="I131" s="285">
        <f t="shared" ca="1" si="26"/>
        <v>50.803399971342877</v>
      </c>
      <c r="J131" s="285">
        <f t="shared" ca="1" si="26"/>
        <v>52.921202134768116</v>
      </c>
      <c r="K131" s="285">
        <f t="shared" ca="1" si="26"/>
        <v>55.037748932358461</v>
      </c>
      <c r="L131" s="285">
        <f t="shared" ca="1" si="26"/>
        <v>0</v>
      </c>
      <c r="M131" s="285">
        <f t="shared" ca="1" si="26"/>
        <v>0</v>
      </c>
      <c r="N131" s="285"/>
      <c r="O131" s="23"/>
      <c r="P131" s="409" t="str">
        <f t="shared" si="28"/>
        <v>05050C</v>
      </c>
      <c r="Q131" s="397" t="s">
        <v>826</v>
      </c>
      <c r="R131" s="409" t="str">
        <f t="shared" si="33"/>
        <v>Forensic Scientist II</v>
      </c>
      <c r="S131" s="397">
        <f t="shared" si="24"/>
        <v>111</v>
      </c>
      <c r="T131" s="394" cm="1">
        <f t="array" aca="1" ref="T131" ca="1">IF($Q131="Y",VLOOKUP($P131,INDIRECT($Q$3),T$5,0)*INDIRECT($P$2),VLOOKUP($P131,INDIRECT($Q$3),T$5,0))</f>
        <v>46.570306376162179</v>
      </c>
      <c r="U131" s="394" cm="1">
        <f t="array" aca="1" ref="U131" ca="1">IF($Q131="Y",VLOOKUP($P131,INDIRECT($Q$3),U$5,0)*INDIRECT($P$2),VLOOKUP($P131,INDIRECT($Q$3),U$5,0))</f>
        <v>48.686853173752532</v>
      </c>
      <c r="V131" s="394" cm="1">
        <f t="array" aca="1" ref="V131" ca="1">IF($Q131="Y",VLOOKUP($P131,INDIRECT($Q$3),V$5,0)*INDIRECT($P$2),VLOOKUP($P131,INDIRECT($Q$3),V$5,0))</f>
        <v>50.803399971342877</v>
      </c>
      <c r="W131" s="394" cm="1">
        <f t="array" aca="1" ref="W131" ca="1">IF($Q131="Y",VLOOKUP($P131,INDIRECT($Q$3),W$5,0)*INDIRECT($P$2),VLOOKUP($P131,INDIRECT($Q$3),W$5,0))</f>
        <v>52.921202134768116</v>
      </c>
      <c r="X131" s="394" cm="1">
        <f t="array" aca="1" ref="X131" ca="1">IF($Q131="Y",VLOOKUP($P131,INDIRECT($Q$3),X$5,0)*INDIRECT($P$2),VLOOKUP($P131,INDIRECT($Q$3),X$5,0))</f>
        <v>55.037748932358461</v>
      </c>
      <c r="Y131" s="394" cm="1">
        <f t="array" aca="1" ref="Y131" ca="1">IF($Q131="Y",VLOOKUP($P131,INDIRECT($Q$3),Y$5,0)*INDIRECT($P$2),VLOOKUP($P131,INDIRECT($Q$3),Y$5,0))</f>
        <v>0</v>
      </c>
      <c r="Z131" s="394" cm="1">
        <f t="array" aca="1" ref="Z131" ca="1">IF($Q131="Y",VLOOKUP($P131,INDIRECT($Q$3),Z$5,0)*INDIRECT($P$2),VLOOKUP($P131,INDIRECT($Q$3),Z$5,0))</f>
        <v>0</v>
      </c>
      <c r="AA131" s="406" t="str">
        <f t="shared" si="29"/>
        <v>05050C</v>
      </c>
      <c r="AB131" s="406" t="str">
        <f t="shared" si="32"/>
        <v>Y</v>
      </c>
      <c r="AC131" s="412" t="str">
        <f t="shared" si="34"/>
        <v>Forensic Scientist II</v>
      </c>
      <c r="AD131" s="406">
        <f t="shared" si="25"/>
        <v>111</v>
      </c>
      <c r="AE131" s="398" t="str">
        <f t="shared" si="31"/>
        <v>N</v>
      </c>
      <c r="AF131" s="403">
        <f t="shared" ca="1" si="30"/>
        <v>46.57</v>
      </c>
      <c r="AG131" s="403">
        <f t="shared" ca="1" si="30"/>
        <v>48.686999999999998</v>
      </c>
      <c r="AH131" s="403">
        <f t="shared" ca="1" si="30"/>
        <v>50.802999999999997</v>
      </c>
      <c r="AI131" s="403">
        <f t="shared" ca="1" si="30"/>
        <v>52.920999999999999</v>
      </c>
      <c r="AJ131" s="403">
        <f t="shared" ca="1" si="30"/>
        <v>55.037999999999997</v>
      </c>
      <c r="AK131" s="403">
        <f t="shared" ca="1" si="30"/>
        <v>0</v>
      </c>
      <c r="AL131" s="403">
        <f t="shared" ca="1" si="30"/>
        <v>0</v>
      </c>
      <c r="AM131" s="710" t="e">
        <f ca="1">AL131/'2026'!AL131</f>
        <v>#DIV/0!</v>
      </c>
    </row>
    <row r="132" spans="1:39" ht="15" customHeight="1">
      <c r="A132" s="259" t="s">
        <v>16</v>
      </c>
      <c r="B132" s="262" t="s">
        <v>123</v>
      </c>
      <c r="C132" s="259" t="s">
        <v>124</v>
      </c>
      <c r="D132" s="266" t="s">
        <v>125</v>
      </c>
      <c r="E132" s="265">
        <v>463</v>
      </c>
      <c r="F132" s="262">
        <v>10</v>
      </c>
      <c r="G132" s="285">
        <f t="shared" ca="1" si="27"/>
        <v>88483.142307686896</v>
      </c>
      <c r="H132" s="285">
        <f t="shared" ca="1" si="26"/>
        <v>93158.468522893163</v>
      </c>
      <c r="I132" s="285">
        <f t="shared" ca="1" si="26"/>
        <v>98031.249460144623</v>
      </c>
      <c r="J132" s="285">
        <f t="shared" ca="1" si="26"/>
        <v>103185.15237454524</v>
      </c>
      <c r="K132" s="285">
        <f t="shared" ref="K132:M198" ca="1" si="35">X132</f>
        <v>108633.56402691163</v>
      </c>
      <c r="L132" s="285">
        <f t="shared" ca="1" si="35"/>
        <v>115199.01543679967</v>
      </c>
      <c r="M132" s="285">
        <f t="shared" ca="1" si="35"/>
        <v>121763.42110370523</v>
      </c>
      <c r="N132" s="285"/>
      <c r="P132" s="409" t="str">
        <f t="shared" si="28"/>
        <v>05263C</v>
      </c>
      <c r="Q132" s="397" t="s">
        <v>826</v>
      </c>
      <c r="R132" s="409" t="str">
        <f t="shared" si="33"/>
        <v>GIS Analyst</v>
      </c>
      <c r="S132" s="397" t="str">
        <f t="shared" si="24"/>
        <v>72</v>
      </c>
      <c r="T132" s="394" cm="1">
        <f t="array" aca="1" ref="T132" ca="1">IF($Q132="Y",VLOOKUP($P132,INDIRECT($Q$3),T$5,0)*INDIRECT($P$2),VLOOKUP($P132,INDIRECT($Q$3),T$5,0))</f>
        <v>88483.142307686896</v>
      </c>
      <c r="U132" s="394" cm="1">
        <f t="array" aca="1" ref="U132" ca="1">IF($Q132="Y",VLOOKUP($P132,INDIRECT($Q$3),U$5,0)*INDIRECT($P$2),VLOOKUP($P132,INDIRECT($Q$3),U$5,0))</f>
        <v>93158.468522893163</v>
      </c>
      <c r="V132" s="394" cm="1">
        <f t="array" aca="1" ref="V132" ca="1">IF($Q132="Y",VLOOKUP($P132,INDIRECT($Q$3),V$5,0)*INDIRECT($P$2),VLOOKUP($P132,INDIRECT($Q$3),V$5,0))</f>
        <v>98031.249460144623</v>
      </c>
      <c r="W132" s="394" cm="1">
        <f t="array" aca="1" ref="W132" ca="1">IF($Q132="Y",VLOOKUP($P132,INDIRECT($Q$3),W$5,0)*INDIRECT($P$2),VLOOKUP($P132,INDIRECT($Q$3),W$5,0))</f>
        <v>103185.15237454524</v>
      </c>
      <c r="X132" s="394" cm="1">
        <f t="array" aca="1" ref="X132" ca="1">IF($Q132="Y",VLOOKUP($P132,INDIRECT($Q$3),X$5,0)*INDIRECT($P$2),VLOOKUP($P132,INDIRECT($Q$3),X$5,0))</f>
        <v>108633.56402691163</v>
      </c>
      <c r="Y132" s="394" cm="1">
        <f t="array" aca="1" ref="Y132" ca="1">IF($Q132="Y",VLOOKUP($P132,INDIRECT($Q$3),Y$5,0)*INDIRECT($P$2),VLOOKUP($P132,INDIRECT($Q$3),Y$5,0))</f>
        <v>115199.01543679967</v>
      </c>
      <c r="Z132" s="394" cm="1">
        <f t="array" aca="1" ref="Z132" ca="1">IF($Q132="Y",VLOOKUP($P132,INDIRECT($Q$3),Z$5,0)*INDIRECT($P$2),VLOOKUP($P132,INDIRECT($Q$3),Z$5,0))</f>
        <v>121763.42110370523</v>
      </c>
      <c r="AA132" s="406" t="str">
        <f t="shared" si="29"/>
        <v>05263C</v>
      </c>
      <c r="AB132" s="406" t="str">
        <f t="shared" si="32"/>
        <v>Y</v>
      </c>
      <c r="AC132" s="412" t="str">
        <f t="shared" si="34"/>
        <v>GIS Analyst</v>
      </c>
      <c r="AD132" s="406" t="str">
        <f t="shared" si="25"/>
        <v>72</v>
      </c>
      <c r="AE132" s="398" t="str">
        <f t="shared" si="31"/>
        <v>E</v>
      </c>
      <c r="AF132" s="403">
        <f t="shared" ca="1" si="30"/>
        <v>42.54</v>
      </c>
      <c r="AG132" s="403">
        <f t="shared" ca="1" si="30"/>
        <v>44.787999999999997</v>
      </c>
      <c r="AH132" s="403">
        <f t="shared" ca="1" si="30"/>
        <v>47.131</v>
      </c>
      <c r="AI132" s="403">
        <f t="shared" ca="1" si="30"/>
        <v>49.608999999999995</v>
      </c>
      <c r="AJ132" s="403">
        <f t="shared" ca="1" si="30"/>
        <v>52.227999999999994</v>
      </c>
      <c r="AK132" s="403">
        <f t="shared" ca="1" si="30"/>
        <v>55.384999999999998</v>
      </c>
      <c r="AL132" s="403">
        <f t="shared" ca="1" si="30"/>
        <v>58.540999999999997</v>
      </c>
      <c r="AM132" s="710">
        <f ca="1">AL132/'2026'!AL132</f>
        <v>1.0299985924414103</v>
      </c>
    </row>
    <row r="133" spans="1:39" ht="15" customHeight="1">
      <c r="A133" s="259" t="s">
        <v>16</v>
      </c>
      <c r="B133" s="262" t="s">
        <v>1060</v>
      </c>
      <c r="C133" s="259" t="s">
        <v>235</v>
      </c>
      <c r="D133" s="266" t="s">
        <v>1062</v>
      </c>
      <c r="E133" s="265">
        <v>455</v>
      </c>
      <c r="F133" s="262">
        <v>10</v>
      </c>
      <c r="G133" s="285">
        <f t="shared" ca="1" si="27"/>
        <v>85762.997998741732</v>
      </c>
      <c r="H133" s="285">
        <f t="shared" ca="1" si="27"/>
        <v>90074.704698659552</v>
      </c>
      <c r="I133" s="285">
        <f t="shared" ca="1" si="27"/>
        <v>94942.45852</v>
      </c>
      <c r="J133" s="285">
        <f t="shared" ca="1" si="27"/>
        <v>99812.598428617086</v>
      </c>
      <c r="K133" s="285">
        <f t="shared" ca="1" si="35"/>
        <v>104910.61486582208</v>
      </c>
      <c r="L133" s="285">
        <f t="shared" ca="1" si="35"/>
        <v>111295.0748</v>
      </c>
      <c r="M133" s="285">
        <f t="shared" ca="1" si="35"/>
        <v>117677.73235787662</v>
      </c>
      <c r="N133" s="285"/>
      <c r="P133" s="409" t="str">
        <f t="shared" si="28"/>
        <v>53092C</v>
      </c>
      <c r="Q133" s="397"/>
      <c r="R133" s="409" t="str">
        <f t="shared" si="33"/>
        <v>GIS Analyst - Surface Water &amp; Sewers</v>
      </c>
      <c r="S133" s="397" t="str">
        <f t="shared" si="24"/>
        <v>51</v>
      </c>
      <c r="T133" s="394" cm="1">
        <f t="array" aca="1" ref="T133" ca="1">IF($Q133="Y",VLOOKUP($P133,INDIRECT($Q$3),T$5,0)*INDIRECT($P$2),VLOOKUP($P133,INDIRECT($Q$3),T$5,0))</f>
        <v>85762.997998741732</v>
      </c>
      <c r="U133" s="394" cm="1">
        <f t="array" aca="1" ref="U133" ca="1">IF($Q133="Y",VLOOKUP($P133,INDIRECT($Q$3),U$5,0)*INDIRECT($P$2),VLOOKUP($P133,INDIRECT($Q$3),U$5,0))</f>
        <v>90074.704698659552</v>
      </c>
      <c r="V133" s="394" cm="1">
        <f t="array" aca="1" ref="V133" ca="1">IF($Q133="Y",VLOOKUP($P133,INDIRECT($Q$3),V$5,0)*INDIRECT($P$2),VLOOKUP($P133,INDIRECT($Q$3),V$5,0))</f>
        <v>94942.45852</v>
      </c>
      <c r="W133" s="394" cm="1">
        <f t="array" aca="1" ref="W133" ca="1">IF($Q133="Y",VLOOKUP($P133,INDIRECT($Q$3),W$5,0)*INDIRECT($P$2),VLOOKUP($P133,INDIRECT($Q$3),W$5,0))</f>
        <v>99812.598428617086</v>
      </c>
      <c r="X133" s="394" cm="1">
        <f t="array" aca="1" ref="X133" ca="1">IF($Q133="Y",VLOOKUP($P133,INDIRECT($Q$3),X$5,0)*INDIRECT($P$2),VLOOKUP($P133,INDIRECT($Q$3),X$5,0))</f>
        <v>104910.61486582208</v>
      </c>
      <c r="Y133" s="394" cm="1">
        <f t="array" aca="1" ref="Y133" ca="1">IF($Q133="Y",VLOOKUP($P133,INDIRECT($Q$3),Y$5,0)*INDIRECT($P$2),VLOOKUP($P133,INDIRECT($Q$3),Y$5,0))</f>
        <v>111295.0748</v>
      </c>
      <c r="Z133" s="394" cm="1">
        <f t="array" aca="1" ref="Z133" ca="1">IF($Q133="Y",VLOOKUP($P133,INDIRECT($Q$3),Z$5,0)*INDIRECT($P$2),VLOOKUP($P133,INDIRECT($Q$3),Z$5,0))</f>
        <v>117677.73235787662</v>
      </c>
      <c r="AA133" s="406" t="str">
        <f t="shared" si="29"/>
        <v>53092C</v>
      </c>
      <c r="AB133" s="406" t="s">
        <v>826</v>
      </c>
      <c r="AC133" s="412" t="str">
        <f t="shared" si="34"/>
        <v>GIS Analyst - Surface Water &amp; Sewers</v>
      </c>
      <c r="AD133" s="406" t="str">
        <f t="shared" si="25"/>
        <v>51</v>
      </c>
      <c r="AE133" s="398" t="str">
        <f t="shared" si="31"/>
        <v>E</v>
      </c>
      <c r="AF133" s="403">
        <f t="shared" ca="1" si="30"/>
        <v>41.232999999999997</v>
      </c>
      <c r="AG133" s="403">
        <f t="shared" ca="1" si="30"/>
        <v>43.305999999999997</v>
      </c>
      <c r="AH133" s="403">
        <f t="shared" ca="1" si="30"/>
        <v>45.646000000000001</v>
      </c>
      <c r="AI133" s="403">
        <f t="shared" ca="1" si="30"/>
        <v>47.986999999999995</v>
      </c>
      <c r="AJ133" s="403">
        <f t="shared" ca="1" si="30"/>
        <v>50.437999999999995</v>
      </c>
      <c r="AK133" s="403">
        <f t="shared" ca="1" si="30"/>
        <v>53.507999999999996</v>
      </c>
      <c r="AL133" s="403">
        <f t="shared" ca="1" si="30"/>
        <v>56.576000000000001</v>
      </c>
      <c r="AM133" s="710">
        <f ca="1">AL133/'2026'!AL133</f>
        <v>1</v>
      </c>
    </row>
    <row r="134" spans="1:39" ht="15" customHeight="1">
      <c r="A134" s="259" t="s">
        <v>91</v>
      </c>
      <c r="B134" s="269" t="s">
        <v>305</v>
      </c>
      <c r="C134" s="272" t="s">
        <v>280</v>
      </c>
      <c r="D134" s="268" t="s">
        <v>306</v>
      </c>
      <c r="E134" s="265">
        <v>383</v>
      </c>
      <c r="F134" s="262">
        <v>8</v>
      </c>
      <c r="G134" s="285">
        <f t="shared" ca="1" si="27"/>
        <v>36.819174700765515</v>
      </c>
      <c r="H134" s="285">
        <f t="shared" ca="1" si="27"/>
        <v>38.752419984184186</v>
      </c>
      <c r="I134" s="285">
        <f t="shared" ca="1" si="27"/>
        <v>40.77813294910375</v>
      </c>
      <c r="J134" s="285">
        <f t="shared" ca="1" si="27"/>
        <v>42.937391725054532</v>
      </c>
      <c r="K134" s="285">
        <f t="shared" ca="1" si="35"/>
        <v>45.188362684484645</v>
      </c>
      <c r="L134" s="285">
        <f t="shared" ca="1" si="35"/>
        <v>47.931363876831206</v>
      </c>
      <c r="M134" s="285">
        <f t="shared" ca="1" si="35"/>
        <v>50.674365069177767</v>
      </c>
      <c r="N134" s="285"/>
      <c r="O134" s="23"/>
      <c r="P134" s="409" t="str">
        <f t="shared" si="28"/>
        <v>05261C</v>
      </c>
      <c r="Q134" s="397" t="s">
        <v>826</v>
      </c>
      <c r="R134" s="409" t="str">
        <f t="shared" si="33"/>
        <v>GIS Specialist I</v>
      </c>
      <c r="S134" s="397" t="str">
        <f t="shared" si="24"/>
        <v>63</v>
      </c>
      <c r="T134" s="394" cm="1">
        <f t="array" aca="1" ref="T134" ca="1">IF($Q134="Y",VLOOKUP($P134,INDIRECT($Q$3),T$5,0)*INDIRECT($P$2),VLOOKUP($P134,INDIRECT($Q$3),T$5,0))</f>
        <v>36.819174700765515</v>
      </c>
      <c r="U134" s="394" cm="1">
        <f t="array" aca="1" ref="U134" ca="1">IF($Q134="Y",VLOOKUP($P134,INDIRECT($Q$3),U$5,0)*INDIRECT($P$2),VLOOKUP($P134,INDIRECT($Q$3),U$5,0))</f>
        <v>38.752419984184186</v>
      </c>
      <c r="V134" s="394" cm="1">
        <f t="array" aca="1" ref="V134" ca="1">IF($Q134="Y",VLOOKUP($P134,INDIRECT($Q$3),V$5,0)*INDIRECT($P$2),VLOOKUP($P134,INDIRECT($Q$3),V$5,0))</f>
        <v>40.77813294910375</v>
      </c>
      <c r="W134" s="394" cm="1">
        <f t="array" aca="1" ref="W134" ca="1">IF($Q134="Y",VLOOKUP($P134,INDIRECT($Q$3),W$5,0)*INDIRECT($P$2),VLOOKUP($P134,INDIRECT($Q$3),W$5,0))</f>
        <v>42.937391725054532</v>
      </c>
      <c r="X134" s="394" cm="1">
        <f t="array" aca="1" ref="X134" ca="1">IF($Q134="Y",VLOOKUP($P134,INDIRECT($Q$3),X$5,0)*INDIRECT($P$2),VLOOKUP($P134,INDIRECT($Q$3),X$5,0))</f>
        <v>45.188362684484645</v>
      </c>
      <c r="Y134" s="394" cm="1">
        <f t="array" aca="1" ref="Y134" ca="1">IF($Q134="Y",VLOOKUP($P134,INDIRECT($Q$3),Y$5,0)*INDIRECT($P$2),VLOOKUP($P134,INDIRECT($Q$3),Y$5,0))</f>
        <v>47.931363876831206</v>
      </c>
      <c r="Z134" s="394" cm="1">
        <f t="array" aca="1" ref="Z134" ca="1">IF($Q134="Y",VLOOKUP($P134,INDIRECT($Q$3),Z$5,0)*INDIRECT($P$2),VLOOKUP($P134,INDIRECT($Q$3),Z$5,0))</f>
        <v>50.674365069177767</v>
      </c>
      <c r="AA134" s="406" t="str">
        <f t="shared" si="29"/>
        <v>05261C</v>
      </c>
      <c r="AB134" s="406" t="str">
        <f t="shared" ref="AB134:AB172" si="36">Q134</f>
        <v>Y</v>
      </c>
      <c r="AC134" s="412" t="str">
        <f t="shared" si="34"/>
        <v>GIS Specialist I</v>
      </c>
      <c r="AD134" s="406" t="str">
        <f t="shared" si="25"/>
        <v>63</v>
      </c>
      <c r="AE134" s="398" t="str">
        <f t="shared" si="31"/>
        <v>N</v>
      </c>
      <c r="AF134" s="403">
        <f t="shared" ca="1" si="30"/>
        <v>36.819000000000003</v>
      </c>
      <c r="AG134" s="403">
        <f t="shared" ca="1" si="30"/>
        <v>38.752000000000002</v>
      </c>
      <c r="AH134" s="403">
        <f t="shared" ca="1" si="30"/>
        <v>40.777999999999999</v>
      </c>
      <c r="AI134" s="403">
        <f t="shared" ca="1" si="30"/>
        <v>42.936999999999998</v>
      </c>
      <c r="AJ134" s="403">
        <f t="shared" ca="1" si="30"/>
        <v>45.188000000000002</v>
      </c>
      <c r="AK134" s="403">
        <f t="shared" ca="1" si="30"/>
        <v>47.930999999999997</v>
      </c>
      <c r="AL134" s="403">
        <f t="shared" ca="1" si="30"/>
        <v>50.673999999999999</v>
      </c>
      <c r="AM134" s="710">
        <f ca="1">AL134/'2026'!AL134</f>
        <v>1.0300012195617707</v>
      </c>
    </row>
    <row r="135" spans="1:39" ht="15" customHeight="1">
      <c r="A135" s="259" t="s">
        <v>91</v>
      </c>
      <c r="B135" s="269" t="s">
        <v>307</v>
      </c>
      <c r="C135" s="272" t="s">
        <v>269</v>
      </c>
      <c r="D135" s="268" t="s">
        <v>308</v>
      </c>
      <c r="E135" s="265">
        <v>425</v>
      </c>
      <c r="F135" s="262">
        <v>9</v>
      </c>
      <c r="G135" s="285">
        <f t="shared" ca="1" si="27"/>
        <v>38.866657967114499</v>
      </c>
      <c r="H135" s="285">
        <f t="shared" ca="1" si="27"/>
        <v>40.913287745810052</v>
      </c>
      <c r="I135" s="285">
        <f t="shared" ca="1" si="27"/>
        <v>43.072546521760863</v>
      </c>
      <c r="J135" s="285">
        <f t="shared" ca="1" si="27"/>
        <v>45.321908495515871</v>
      </c>
      <c r="K135" s="285">
        <f t="shared" ca="1" si="35"/>
        <v>47.708034251652272</v>
      </c>
      <c r="L135" s="285">
        <f t="shared" ca="1" si="35"/>
        <v>50.595066049283147</v>
      </c>
      <c r="M135" s="285">
        <f t="shared" ca="1" si="35"/>
        <v>53.482097846914002</v>
      </c>
      <c r="N135" s="285"/>
      <c r="O135" s="23"/>
      <c r="P135" s="409" t="str">
        <f t="shared" si="28"/>
        <v>05262C</v>
      </c>
      <c r="Q135" s="397" t="s">
        <v>826</v>
      </c>
      <c r="R135" s="409" t="str">
        <f t="shared" si="33"/>
        <v>GIS Specialist II</v>
      </c>
      <c r="S135" s="397" t="str">
        <f t="shared" si="24"/>
        <v>64</v>
      </c>
      <c r="T135" s="394" cm="1">
        <f t="array" aca="1" ref="T135" ca="1">IF($Q135="Y",VLOOKUP($P135,INDIRECT($Q$3),T$5,0)*INDIRECT($P$2),VLOOKUP($P135,INDIRECT($Q$3),T$5,0))</f>
        <v>38.866657967114499</v>
      </c>
      <c r="U135" s="394" cm="1">
        <f t="array" aca="1" ref="U135" ca="1">IF($Q135="Y",VLOOKUP($P135,INDIRECT($Q$3),U$5,0)*INDIRECT($P$2),VLOOKUP($P135,INDIRECT($Q$3),U$5,0))</f>
        <v>40.913287745810052</v>
      </c>
      <c r="V135" s="394" cm="1">
        <f t="array" aca="1" ref="V135" ca="1">IF($Q135="Y",VLOOKUP($P135,INDIRECT($Q$3),V$5,0)*INDIRECT($P$2),VLOOKUP($P135,INDIRECT($Q$3),V$5,0))</f>
        <v>43.072546521760863</v>
      </c>
      <c r="W135" s="394" cm="1">
        <f t="array" aca="1" ref="W135" ca="1">IF($Q135="Y",VLOOKUP($P135,INDIRECT($Q$3),W$5,0)*INDIRECT($P$2),VLOOKUP($P135,INDIRECT($Q$3),W$5,0))</f>
        <v>45.321908495515871</v>
      </c>
      <c r="X135" s="394" cm="1">
        <f t="array" aca="1" ref="X135" ca="1">IF($Q135="Y",VLOOKUP($P135,INDIRECT($Q$3),X$5,0)*INDIRECT($P$2),VLOOKUP($P135,INDIRECT($Q$3),X$5,0))</f>
        <v>47.708034251652272</v>
      </c>
      <c r="Y135" s="394" cm="1">
        <f t="array" aca="1" ref="Y135" ca="1">IF($Q135="Y",VLOOKUP($P135,INDIRECT($Q$3),Y$5,0)*INDIRECT($P$2),VLOOKUP($P135,INDIRECT($Q$3),Y$5,0))</f>
        <v>50.595066049283147</v>
      </c>
      <c r="Z135" s="394" cm="1">
        <f t="array" aca="1" ref="Z135" ca="1">IF($Q135="Y",VLOOKUP($P135,INDIRECT($Q$3),Z$5,0)*INDIRECT($P$2),VLOOKUP($P135,INDIRECT($Q$3),Z$5,0))</f>
        <v>53.482097846914002</v>
      </c>
      <c r="AA135" s="406" t="str">
        <f t="shared" si="29"/>
        <v>05262C</v>
      </c>
      <c r="AB135" s="406" t="str">
        <f t="shared" si="36"/>
        <v>Y</v>
      </c>
      <c r="AC135" s="412" t="str">
        <f t="shared" si="34"/>
        <v>GIS Specialist II</v>
      </c>
      <c r="AD135" s="406" t="str">
        <f t="shared" si="25"/>
        <v>64</v>
      </c>
      <c r="AE135" s="398" t="str">
        <f t="shared" si="31"/>
        <v>N</v>
      </c>
      <c r="AF135" s="403">
        <f t="shared" ca="1" si="30"/>
        <v>38.866999999999997</v>
      </c>
      <c r="AG135" s="403">
        <f t="shared" ca="1" si="30"/>
        <v>40.912999999999997</v>
      </c>
      <c r="AH135" s="403">
        <f t="shared" ca="1" si="30"/>
        <v>43.073</v>
      </c>
      <c r="AI135" s="403">
        <f t="shared" ca="1" si="30"/>
        <v>45.322000000000003</v>
      </c>
      <c r="AJ135" s="403">
        <f t="shared" ca="1" si="30"/>
        <v>47.707999999999998</v>
      </c>
      <c r="AK135" s="403">
        <f t="shared" ca="1" si="30"/>
        <v>50.594999999999999</v>
      </c>
      <c r="AL135" s="403">
        <f t="shared" ca="1" si="30"/>
        <v>53.481999999999999</v>
      </c>
      <c r="AM135" s="710">
        <f ca="1">AL135/'2026'!AL135</f>
        <v>1.0300053924967261</v>
      </c>
    </row>
    <row r="136" spans="1:39" ht="15" customHeight="1">
      <c r="A136" s="259" t="s">
        <v>91</v>
      </c>
      <c r="B136" s="269" t="s">
        <v>309</v>
      </c>
      <c r="C136" s="272" t="s">
        <v>285</v>
      </c>
      <c r="D136" s="268" t="s">
        <v>310</v>
      </c>
      <c r="E136" s="265">
        <v>333</v>
      </c>
      <c r="F136" s="262">
        <v>7</v>
      </c>
      <c r="G136" s="285">
        <f t="shared" ca="1" si="27"/>
        <v>32.427497295463894</v>
      </c>
      <c r="H136" s="285">
        <f t="shared" ca="1" si="27"/>
        <v>34.139458053743816</v>
      </c>
      <c r="I136" s="285">
        <f t="shared" ca="1" si="27"/>
        <v>35.960829837928856</v>
      </c>
      <c r="J136" s="285">
        <f t="shared" ca="1" si="27"/>
        <v>37.828862206691063</v>
      </c>
      <c r="K136" s="285">
        <f t="shared" ca="1" si="35"/>
        <v>39.832049372159581</v>
      </c>
      <c r="L136" s="285">
        <f t="shared" ca="1" si="35"/>
        <v>42.246783376294509</v>
      </c>
      <c r="M136" s="285">
        <f t="shared" ca="1" si="35"/>
        <v>44.66151738042943</v>
      </c>
      <c r="N136" s="285"/>
      <c r="O136" s="23"/>
      <c r="P136" s="409" t="str">
        <f t="shared" si="28"/>
        <v>05260C</v>
      </c>
      <c r="Q136" s="397" t="s">
        <v>826</v>
      </c>
      <c r="R136" s="409" t="str">
        <f t="shared" si="33"/>
        <v xml:space="preserve">GIS Technician </v>
      </c>
      <c r="S136" s="397" t="str">
        <f t="shared" si="24"/>
        <v>61</v>
      </c>
      <c r="T136" s="394" cm="1">
        <f t="array" aca="1" ref="T136" ca="1">IF($Q136="Y",VLOOKUP($P136,INDIRECT($Q$3),T$5,0)*INDIRECT($P$2),VLOOKUP($P136,INDIRECT($Q$3),T$5,0))</f>
        <v>32.427497295463894</v>
      </c>
      <c r="U136" s="394" cm="1">
        <f t="array" aca="1" ref="U136" ca="1">IF($Q136="Y",VLOOKUP($P136,INDIRECT($Q$3),U$5,0)*INDIRECT($P$2),VLOOKUP($P136,INDIRECT($Q$3),U$5,0))</f>
        <v>34.139458053743816</v>
      </c>
      <c r="V136" s="394" cm="1">
        <f t="array" aca="1" ref="V136" ca="1">IF($Q136="Y",VLOOKUP($P136,INDIRECT($Q$3),V$5,0)*INDIRECT($P$2),VLOOKUP($P136,INDIRECT($Q$3),V$5,0))</f>
        <v>35.960829837928856</v>
      </c>
      <c r="W136" s="394" cm="1">
        <f t="array" aca="1" ref="W136" ca="1">IF($Q136="Y",VLOOKUP($P136,INDIRECT($Q$3),W$5,0)*INDIRECT($P$2),VLOOKUP($P136,INDIRECT($Q$3),W$5,0))</f>
        <v>37.828862206691063</v>
      </c>
      <c r="X136" s="394" cm="1">
        <f t="array" aca="1" ref="X136" ca="1">IF($Q136="Y",VLOOKUP($P136,INDIRECT($Q$3),X$5,0)*INDIRECT($P$2),VLOOKUP($P136,INDIRECT($Q$3),X$5,0))</f>
        <v>39.832049372159581</v>
      </c>
      <c r="Y136" s="394" cm="1">
        <f t="array" aca="1" ref="Y136" ca="1">IF($Q136="Y",VLOOKUP($P136,INDIRECT($Q$3),Y$5,0)*INDIRECT($P$2),VLOOKUP($P136,INDIRECT($Q$3),Y$5,0))</f>
        <v>42.246783376294509</v>
      </c>
      <c r="Z136" s="394" cm="1">
        <f t="array" aca="1" ref="Z136" ca="1">IF($Q136="Y",VLOOKUP($P136,INDIRECT($Q$3),Z$5,0)*INDIRECT($P$2),VLOOKUP($P136,INDIRECT($Q$3),Z$5,0))</f>
        <v>44.66151738042943</v>
      </c>
      <c r="AA136" s="406" t="str">
        <f t="shared" si="29"/>
        <v>05260C</v>
      </c>
      <c r="AB136" s="406" t="str">
        <f t="shared" si="36"/>
        <v>Y</v>
      </c>
      <c r="AC136" s="412" t="str">
        <f t="shared" si="34"/>
        <v xml:space="preserve">GIS Technician </v>
      </c>
      <c r="AD136" s="406" t="str">
        <f t="shared" si="25"/>
        <v>61</v>
      </c>
      <c r="AE136" s="398" t="str">
        <f t="shared" si="31"/>
        <v>N</v>
      </c>
      <c r="AF136" s="403">
        <f t="shared" ca="1" si="30"/>
        <v>32.427</v>
      </c>
      <c r="AG136" s="403">
        <f t="shared" ca="1" si="30"/>
        <v>34.139000000000003</v>
      </c>
      <c r="AH136" s="403">
        <f t="shared" ca="1" si="30"/>
        <v>35.960999999999999</v>
      </c>
      <c r="AI136" s="403">
        <f t="shared" ca="1" si="30"/>
        <v>37.829000000000001</v>
      </c>
      <c r="AJ136" s="403">
        <f t="shared" ca="1" si="30"/>
        <v>39.832000000000001</v>
      </c>
      <c r="AK136" s="403">
        <f t="shared" ca="1" si="30"/>
        <v>42.247</v>
      </c>
      <c r="AL136" s="403">
        <f t="shared" ca="1" si="30"/>
        <v>44.661999999999999</v>
      </c>
      <c r="AM136" s="710">
        <f ca="1">AL136/'2026'!AL136</f>
        <v>1.0300039205737876</v>
      </c>
    </row>
    <row r="137" spans="1:39" ht="15" customHeight="1">
      <c r="A137" s="377" t="s">
        <v>91</v>
      </c>
      <c r="B137" s="277" t="s">
        <v>311</v>
      </c>
      <c r="C137" s="377">
        <v>27</v>
      </c>
      <c r="D137" s="379" t="s">
        <v>312</v>
      </c>
      <c r="E137" s="277">
        <v>330</v>
      </c>
      <c r="F137" s="278">
        <v>7</v>
      </c>
      <c r="G137" s="380">
        <f t="shared" ca="1" si="27"/>
        <v>30.516404181209364</v>
      </c>
      <c r="H137" s="380">
        <f t="shared" ca="1" si="27"/>
        <v>33.780654248202076</v>
      </c>
      <c r="I137" s="380">
        <f t="shared" ca="1" si="27"/>
        <v>35.759706628544464</v>
      </c>
      <c r="J137" s="380">
        <f t="shared" ca="1" si="27"/>
        <v>37.536026813827391</v>
      </c>
      <c r="K137" s="380">
        <f t="shared" ca="1" si="35"/>
        <v>39.518297165519932</v>
      </c>
      <c r="L137" s="380">
        <f t="shared" ca="1" si="35"/>
        <v>41.332601158330043</v>
      </c>
      <c r="M137" s="380">
        <f t="shared" ca="1" si="35"/>
        <v>43.146905151140189</v>
      </c>
      <c r="N137" s="380" t="s">
        <v>633</v>
      </c>
      <c r="O137" s="23"/>
      <c r="P137" s="409" t="str">
        <f t="shared" si="28"/>
        <v>02233C</v>
      </c>
      <c r="Q137" s="397" t="s">
        <v>826</v>
      </c>
      <c r="R137" s="409" t="str">
        <f t="shared" si="33"/>
        <v>Health Inspector I</v>
      </c>
      <c r="S137" s="397">
        <f t="shared" si="24"/>
        <v>27</v>
      </c>
      <c r="T137" s="394" cm="1">
        <f t="array" aca="1" ref="T137" ca="1">IF($Q137="Y",VLOOKUP($P137,INDIRECT($Q$3),T$5,0)*INDIRECT($P$2),VLOOKUP($P137,INDIRECT($Q$3),T$5,0))</f>
        <v>30.516404181209364</v>
      </c>
      <c r="U137" s="394" cm="1">
        <f t="array" aca="1" ref="U137" ca="1">IF($Q137="Y",VLOOKUP($P137,INDIRECT($Q$3),U$5,0)*INDIRECT($P$2),VLOOKUP($P137,INDIRECT($Q$3),U$5,0))</f>
        <v>33.780654248202076</v>
      </c>
      <c r="V137" s="394" cm="1">
        <f t="array" aca="1" ref="V137" ca="1">IF($Q137="Y",VLOOKUP($P137,INDIRECT($Q$3),V$5,0)*INDIRECT($P$2),VLOOKUP($P137,INDIRECT($Q$3),V$5,0))</f>
        <v>35.759706628544464</v>
      </c>
      <c r="W137" s="394" cm="1">
        <f t="array" aca="1" ref="W137" ca="1">IF($Q137="Y",VLOOKUP($P137,INDIRECT($Q$3),W$5,0)*INDIRECT($P$2),VLOOKUP($P137,INDIRECT($Q$3),W$5,0))</f>
        <v>37.536026813827391</v>
      </c>
      <c r="X137" s="394" cm="1">
        <f t="array" aca="1" ref="X137" ca="1">IF($Q137="Y",VLOOKUP($P137,INDIRECT($Q$3),X$5,0)*INDIRECT($P$2),VLOOKUP($P137,INDIRECT($Q$3),X$5,0))</f>
        <v>39.518297165519932</v>
      </c>
      <c r="Y137" s="394" cm="1">
        <f t="array" aca="1" ref="Y137" ca="1">IF($Q137="Y",VLOOKUP($P137,INDIRECT($Q$3),Y$5,0)*INDIRECT($P$2),VLOOKUP($P137,INDIRECT($Q$3),Y$5,0))</f>
        <v>41.332601158330043</v>
      </c>
      <c r="Z137" s="394" cm="1">
        <f t="array" aca="1" ref="Z137" ca="1">IF($Q137="Y",VLOOKUP($P137,INDIRECT($Q$3),Z$5,0)*INDIRECT($P$2),VLOOKUP($P137,INDIRECT($Q$3),Z$5,0))</f>
        <v>43.146905151140189</v>
      </c>
      <c r="AA137" s="406" t="str">
        <f t="shared" si="29"/>
        <v>02233C</v>
      </c>
      <c r="AB137" s="406" t="str">
        <f t="shared" si="36"/>
        <v>Y</v>
      </c>
      <c r="AC137" s="412" t="str">
        <f t="shared" si="34"/>
        <v>Health Inspector I</v>
      </c>
      <c r="AD137" s="406">
        <f t="shared" si="25"/>
        <v>27</v>
      </c>
      <c r="AE137" s="398" t="str">
        <f t="shared" si="31"/>
        <v>N</v>
      </c>
      <c r="AF137" s="403">
        <f t="shared" ca="1" si="30"/>
        <v>30.515999999999998</v>
      </c>
      <c r="AG137" s="403">
        <f t="shared" ca="1" si="30"/>
        <v>33.780999999999999</v>
      </c>
      <c r="AH137" s="403">
        <f t="shared" ca="1" si="30"/>
        <v>35.76</v>
      </c>
      <c r="AI137" s="403">
        <f t="shared" ca="1" si="30"/>
        <v>37.536000000000001</v>
      </c>
      <c r="AJ137" s="403">
        <f t="shared" ca="1" si="30"/>
        <v>39.518000000000001</v>
      </c>
      <c r="AK137" s="403">
        <f t="shared" ca="1" si="30"/>
        <v>41.332999999999998</v>
      </c>
      <c r="AL137" s="403">
        <f t="shared" ca="1" si="30"/>
        <v>43.146999999999998</v>
      </c>
      <c r="AM137" s="710">
        <f ca="1">AL137/'2026'!AL137</f>
        <v>1.0300071616137503</v>
      </c>
    </row>
    <row r="138" spans="1:39" ht="15" customHeight="1">
      <c r="A138" s="256" t="s">
        <v>91</v>
      </c>
      <c r="B138" s="377" t="s">
        <v>313</v>
      </c>
      <c r="C138" s="256" t="s">
        <v>314</v>
      </c>
      <c r="D138" s="276" t="s">
        <v>315</v>
      </c>
      <c r="E138" s="277">
        <v>398</v>
      </c>
      <c r="F138" s="278">
        <v>8</v>
      </c>
      <c r="G138" s="380">
        <f t="shared" ca="1" si="27"/>
        <v>35.465262250005722</v>
      </c>
      <c r="H138" s="380">
        <f t="shared" ca="1" si="27"/>
        <v>37.222274607187735</v>
      </c>
      <c r="I138" s="380">
        <f t="shared" ca="1" si="27"/>
        <v>39.066172190823828</v>
      </c>
      <c r="J138" s="380">
        <f t="shared" ca="1" si="27"/>
        <v>41.025916743065331</v>
      </c>
      <c r="K138" s="380">
        <f t="shared" ca="1" si="35"/>
        <v>43.141732905789091</v>
      </c>
      <c r="L138" s="380">
        <f t="shared" ca="1" si="35"/>
        <v>45.685773204600025</v>
      </c>
      <c r="M138" s="380">
        <f t="shared" ca="1" si="35"/>
        <v>48.229813503410909</v>
      </c>
      <c r="N138" s="380" t="s">
        <v>633</v>
      </c>
      <c r="O138" s="23"/>
      <c r="P138" s="409" t="str">
        <f t="shared" si="28"/>
        <v>02234C</v>
      </c>
      <c r="Q138" s="397" t="s">
        <v>826</v>
      </c>
      <c r="R138" s="409" t="str">
        <f t="shared" si="33"/>
        <v>Health Inspector II</v>
      </c>
      <c r="S138" s="397" t="str">
        <f t="shared" ref="S138:S145" si="37">C138</f>
        <v>28</v>
      </c>
      <c r="T138" s="394" cm="1">
        <f t="array" aca="1" ref="T138" ca="1">IF($Q138="Y",VLOOKUP($P138,INDIRECT($Q$3),T$5,0)*INDIRECT($P$2),VLOOKUP($P138,INDIRECT($Q$3),T$5,0))</f>
        <v>35.465262250005722</v>
      </c>
      <c r="U138" s="394" cm="1">
        <f t="array" aca="1" ref="U138" ca="1">IF($Q138="Y",VLOOKUP($P138,INDIRECT($Q$3),U$5,0)*INDIRECT($P$2),VLOOKUP($P138,INDIRECT($Q$3),U$5,0))</f>
        <v>37.222274607187735</v>
      </c>
      <c r="V138" s="394" cm="1">
        <f t="array" aca="1" ref="V138" ca="1">IF($Q138="Y",VLOOKUP($P138,INDIRECT($Q$3),V$5,0)*INDIRECT($P$2),VLOOKUP($P138,INDIRECT($Q$3),V$5,0))</f>
        <v>39.066172190823828</v>
      </c>
      <c r="W138" s="394" cm="1">
        <f t="array" aca="1" ref="W138" ca="1">IF($Q138="Y",VLOOKUP($P138,INDIRECT($Q$3),W$5,0)*INDIRECT($P$2),VLOOKUP($P138,INDIRECT($Q$3),W$5,0))</f>
        <v>41.025916743065331</v>
      </c>
      <c r="X138" s="394" cm="1">
        <f t="array" aca="1" ref="X138" ca="1">IF($Q138="Y",VLOOKUP($P138,INDIRECT($Q$3),X$5,0)*INDIRECT($P$2),VLOOKUP($P138,INDIRECT($Q$3),X$5,0))</f>
        <v>43.141732905789091</v>
      </c>
      <c r="Y138" s="394" cm="1">
        <f t="array" aca="1" ref="Y138" ca="1">IF($Q138="Y",VLOOKUP($P138,INDIRECT($Q$3),Y$5,0)*INDIRECT($P$2),VLOOKUP($P138,INDIRECT($Q$3),Y$5,0))</f>
        <v>45.685773204600025</v>
      </c>
      <c r="Z138" s="394" cm="1">
        <f t="array" aca="1" ref="Z138" ca="1">IF($Q138="Y",VLOOKUP($P138,INDIRECT($Q$3),Z$5,0)*INDIRECT($P$2),VLOOKUP($P138,INDIRECT($Q$3),Z$5,0))</f>
        <v>48.229813503410909</v>
      </c>
      <c r="AA138" s="406" t="str">
        <f t="shared" si="29"/>
        <v>02234C</v>
      </c>
      <c r="AB138" s="406" t="str">
        <f t="shared" si="36"/>
        <v>Y</v>
      </c>
      <c r="AC138" s="412" t="str">
        <f t="shared" si="34"/>
        <v>Health Inspector II</v>
      </c>
      <c r="AD138" s="406" t="str">
        <f t="shared" si="25"/>
        <v>28</v>
      </c>
      <c r="AE138" s="398" t="str">
        <f t="shared" si="31"/>
        <v>N</v>
      </c>
      <c r="AF138" s="403">
        <f t="shared" ref="AF138:AL174" ca="1" si="38">IF($AE138="N",ROUND(T138,3),IF($AE138="E",ROUNDUP(T138/2080,3),"check"))</f>
        <v>35.465000000000003</v>
      </c>
      <c r="AG138" s="403">
        <f t="shared" ca="1" si="38"/>
        <v>37.222000000000001</v>
      </c>
      <c r="AH138" s="403">
        <f t="shared" ca="1" si="38"/>
        <v>39.066000000000003</v>
      </c>
      <c r="AI138" s="403">
        <f t="shared" ca="1" si="38"/>
        <v>41.026000000000003</v>
      </c>
      <c r="AJ138" s="403">
        <f t="shared" ca="1" si="38"/>
        <v>43.142000000000003</v>
      </c>
      <c r="AK138" s="403">
        <f t="shared" ca="1" si="38"/>
        <v>45.686</v>
      </c>
      <c r="AL138" s="403">
        <f t="shared" ca="1" si="38"/>
        <v>48.23</v>
      </c>
      <c r="AM138" s="710">
        <f ca="1">AL138/'2026'!AL138</f>
        <v>1.0300053390282968</v>
      </c>
    </row>
    <row r="139" spans="1:39" ht="15" customHeight="1">
      <c r="A139" s="259" t="s">
        <v>16</v>
      </c>
      <c r="B139" s="272" t="s">
        <v>753</v>
      </c>
      <c r="C139" s="259" t="s">
        <v>235</v>
      </c>
      <c r="D139" s="260" t="s">
        <v>748</v>
      </c>
      <c r="E139" s="265">
        <v>453</v>
      </c>
      <c r="F139" s="262">
        <v>10</v>
      </c>
      <c r="G139" s="285">
        <f t="shared" ca="1" si="27"/>
        <v>88335.887938703992</v>
      </c>
      <c r="H139" s="285">
        <f t="shared" ca="1" si="27"/>
        <v>92776.945839619337</v>
      </c>
      <c r="I139" s="285">
        <f t="shared" ca="1" si="27"/>
        <v>97790.732275600007</v>
      </c>
      <c r="J139" s="285">
        <f t="shared" ca="1" si="27"/>
        <v>102806.9763814756</v>
      </c>
      <c r="K139" s="285">
        <f t="shared" ca="1" si="35"/>
        <v>108057.93331179675</v>
      </c>
      <c r="L139" s="285">
        <f t="shared" ca="1" si="35"/>
        <v>114633.92704400001</v>
      </c>
      <c r="M139" s="285">
        <f t="shared" ca="1" si="35"/>
        <v>121208.06432861292</v>
      </c>
      <c r="N139" s="285"/>
      <c r="O139" s="23"/>
      <c r="P139" s="409" t="str">
        <f t="shared" si="28"/>
        <v>53014C</v>
      </c>
      <c r="Q139" s="397" t="s">
        <v>826</v>
      </c>
      <c r="R139" s="409" t="str">
        <f t="shared" si="33"/>
        <v>Health Program Coordinator - Non-Supervisor</v>
      </c>
      <c r="S139" s="397" t="str">
        <f t="shared" si="37"/>
        <v>51</v>
      </c>
      <c r="T139" s="394" cm="1">
        <f t="array" aca="1" ref="T139" ca="1">IF($Q139="Y",VLOOKUP($P139,INDIRECT($Q$3),T$5,0)*INDIRECT($P$2),VLOOKUP($P139,INDIRECT($Q$3),T$5,0))</f>
        <v>88335.887938703992</v>
      </c>
      <c r="U139" s="394" cm="1">
        <f t="array" aca="1" ref="U139" ca="1">IF($Q139="Y",VLOOKUP($P139,INDIRECT($Q$3),U$5,0)*INDIRECT($P$2),VLOOKUP($P139,INDIRECT($Q$3),U$5,0))</f>
        <v>92776.945839619337</v>
      </c>
      <c r="V139" s="394" cm="1">
        <f t="array" aca="1" ref="V139" ca="1">IF($Q139="Y",VLOOKUP($P139,INDIRECT($Q$3),V$5,0)*INDIRECT($P$2),VLOOKUP($P139,INDIRECT($Q$3),V$5,0))</f>
        <v>97790.732275600007</v>
      </c>
      <c r="W139" s="394" cm="1">
        <f t="array" aca="1" ref="W139" ca="1">IF($Q139="Y",VLOOKUP($P139,INDIRECT($Q$3),W$5,0)*INDIRECT($P$2),VLOOKUP($P139,INDIRECT($Q$3),W$5,0))</f>
        <v>102806.9763814756</v>
      </c>
      <c r="X139" s="394" cm="1">
        <f t="array" aca="1" ref="X139" ca="1">IF($Q139="Y",VLOOKUP($P139,INDIRECT($Q$3),X$5,0)*INDIRECT($P$2),VLOOKUP($P139,INDIRECT($Q$3),X$5,0))</f>
        <v>108057.93331179675</v>
      </c>
      <c r="Y139" s="394" cm="1">
        <f t="array" aca="1" ref="Y139" ca="1">IF($Q139="Y",VLOOKUP($P139,INDIRECT($Q$3),Y$5,0)*INDIRECT($P$2),VLOOKUP($P139,INDIRECT($Q$3),Y$5,0))</f>
        <v>114633.92704400001</v>
      </c>
      <c r="Z139" s="394" cm="1">
        <f t="array" aca="1" ref="Z139" ca="1">IF($Q139="Y",VLOOKUP($P139,INDIRECT($Q$3),Z$5,0)*INDIRECT($P$2),VLOOKUP($P139,INDIRECT($Q$3),Z$5,0))</f>
        <v>121208.06432861292</v>
      </c>
      <c r="AA139" s="406" t="str">
        <f t="shared" si="29"/>
        <v>53014C</v>
      </c>
      <c r="AB139" s="406" t="str">
        <f t="shared" si="36"/>
        <v>Y</v>
      </c>
      <c r="AC139" s="412" t="str">
        <f t="shared" si="34"/>
        <v>Health Program Coordinator - Non-Supervisor</v>
      </c>
      <c r="AD139" s="406" t="str">
        <f t="shared" si="25"/>
        <v>51</v>
      </c>
      <c r="AE139" s="398" t="str">
        <f t="shared" si="31"/>
        <v>E</v>
      </c>
      <c r="AF139" s="403">
        <f t="shared" ca="1" si="38"/>
        <v>42.47</v>
      </c>
      <c r="AG139" s="403">
        <f t="shared" ca="1" si="38"/>
        <v>44.604999999999997</v>
      </c>
      <c r="AH139" s="403">
        <f t="shared" ca="1" si="38"/>
        <v>47.015000000000001</v>
      </c>
      <c r="AI139" s="403">
        <f t="shared" ca="1" si="38"/>
        <v>49.427</v>
      </c>
      <c r="AJ139" s="403">
        <f t="shared" ca="1" si="38"/>
        <v>51.951000000000001</v>
      </c>
      <c r="AK139" s="403">
        <f t="shared" ca="1" si="38"/>
        <v>55.113</v>
      </c>
      <c r="AL139" s="403">
        <f t="shared" ca="1" si="38"/>
        <v>58.274000000000001</v>
      </c>
      <c r="AM139" s="710">
        <f ca="1">AL139/'2026'!AL139</f>
        <v>1.0300127262443439</v>
      </c>
    </row>
    <row r="140" spans="1:39" ht="15" customHeight="1">
      <c r="A140" s="259" t="s">
        <v>91</v>
      </c>
      <c r="B140" s="262" t="s">
        <v>808</v>
      </c>
      <c r="C140" s="259">
        <v>61</v>
      </c>
      <c r="D140" s="266" t="s">
        <v>806</v>
      </c>
      <c r="E140" s="265">
        <v>333</v>
      </c>
      <c r="F140" s="262">
        <v>7</v>
      </c>
      <c r="G140" s="285">
        <f t="shared" ca="1" si="27"/>
        <v>32.427497295463894</v>
      </c>
      <c r="H140" s="285">
        <f t="shared" ca="1" si="27"/>
        <v>34.139458053743816</v>
      </c>
      <c r="I140" s="285">
        <f t="shared" ca="1" si="27"/>
        <v>35.960829837928856</v>
      </c>
      <c r="J140" s="285">
        <f t="shared" ca="1" si="27"/>
        <v>37.828862206691063</v>
      </c>
      <c r="K140" s="285">
        <f t="shared" ca="1" si="35"/>
        <v>39.832049372159581</v>
      </c>
      <c r="L140" s="285">
        <f t="shared" ca="1" si="35"/>
        <v>42.246783376294509</v>
      </c>
      <c r="M140" s="285">
        <f t="shared" ca="1" si="35"/>
        <v>44.66151738042943</v>
      </c>
      <c r="N140" s="285"/>
      <c r="P140" s="409" t="str">
        <f t="shared" si="28"/>
        <v>53032C</v>
      </c>
      <c r="Q140" s="397" t="s">
        <v>826</v>
      </c>
      <c r="R140" s="409" t="str">
        <f t="shared" si="33"/>
        <v>Healthy Homes Inspector I</v>
      </c>
      <c r="S140" s="397">
        <f t="shared" si="37"/>
        <v>61</v>
      </c>
      <c r="T140" s="394" cm="1">
        <f t="array" aca="1" ref="T140" ca="1">IF($Q140="Y",VLOOKUP($P140,INDIRECT($Q$3),T$5,0)*INDIRECT($P$2),VLOOKUP($P140,INDIRECT($Q$3),T$5,0))</f>
        <v>32.427497295463894</v>
      </c>
      <c r="U140" s="394" cm="1">
        <f t="array" aca="1" ref="U140" ca="1">IF($Q140="Y",VLOOKUP($P140,INDIRECT($Q$3),U$5,0)*INDIRECT($P$2),VLOOKUP($P140,INDIRECT($Q$3),U$5,0))</f>
        <v>34.139458053743816</v>
      </c>
      <c r="V140" s="394" cm="1">
        <f t="array" aca="1" ref="V140" ca="1">IF($Q140="Y",VLOOKUP($P140,INDIRECT($Q$3),V$5,0)*INDIRECT($P$2),VLOOKUP($P140,INDIRECT($Q$3),V$5,0))</f>
        <v>35.960829837928856</v>
      </c>
      <c r="W140" s="394" cm="1">
        <f t="array" aca="1" ref="W140" ca="1">IF($Q140="Y",VLOOKUP($P140,INDIRECT($Q$3),W$5,0)*INDIRECT($P$2),VLOOKUP($P140,INDIRECT($Q$3),W$5,0))</f>
        <v>37.828862206691063</v>
      </c>
      <c r="X140" s="394" cm="1">
        <f t="array" aca="1" ref="X140" ca="1">IF($Q140="Y",VLOOKUP($P140,INDIRECT($Q$3),X$5,0)*INDIRECT($P$2),VLOOKUP($P140,INDIRECT($Q$3),X$5,0))</f>
        <v>39.832049372159581</v>
      </c>
      <c r="Y140" s="394" cm="1">
        <f t="array" aca="1" ref="Y140" ca="1">IF($Q140="Y",VLOOKUP($P140,INDIRECT($Q$3),Y$5,0)*INDIRECT($P$2),VLOOKUP($P140,INDIRECT($Q$3),Y$5,0))</f>
        <v>42.246783376294509</v>
      </c>
      <c r="Z140" s="394" cm="1">
        <f t="array" aca="1" ref="Z140" ca="1">IF($Q140="Y",VLOOKUP($P140,INDIRECT($Q$3),Z$5,0)*INDIRECT($P$2),VLOOKUP($P140,INDIRECT($Q$3),Z$5,0))</f>
        <v>44.66151738042943</v>
      </c>
      <c r="AA140" s="406" t="str">
        <f t="shared" si="29"/>
        <v>53032C</v>
      </c>
      <c r="AB140" s="406" t="str">
        <f t="shared" si="36"/>
        <v>Y</v>
      </c>
      <c r="AC140" s="412" t="str">
        <f t="shared" si="34"/>
        <v>Healthy Homes Inspector I</v>
      </c>
      <c r="AD140" s="406">
        <f t="shared" ref="AD140:AD204" si="39">C140</f>
        <v>61</v>
      </c>
      <c r="AE140" s="398" t="str">
        <f t="shared" si="31"/>
        <v>N</v>
      </c>
      <c r="AF140" s="403">
        <f t="shared" ca="1" si="38"/>
        <v>32.427</v>
      </c>
      <c r="AG140" s="403">
        <f t="shared" ca="1" si="38"/>
        <v>34.139000000000003</v>
      </c>
      <c r="AH140" s="403">
        <f t="shared" ca="1" si="38"/>
        <v>35.960999999999999</v>
      </c>
      <c r="AI140" s="403">
        <f t="shared" ca="1" si="38"/>
        <v>37.829000000000001</v>
      </c>
      <c r="AJ140" s="403">
        <f t="shared" ca="1" si="38"/>
        <v>39.832000000000001</v>
      </c>
      <c r="AK140" s="403">
        <f t="shared" ca="1" si="38"/>
        <v>42.247</v>
      </c>
      <c r="AL140" s="403">
        <f t="shared" ca="1" si="38"/>
        <v>44.661999999999999</v>
      </c>
      <c r="AM140" s="710">
        <f ca="1">AL140/'2026'!AL140</f>
        <v>1.0300039205737876</v>
      </c>
    </row>
    <row r="141" spans="1:39" ht="15" customHeight="1">
      <c r="A141" s="259" t="s">
        <v>91</v>
      </c>
      <c r="B141" s="262" t="s">
        <v>809</v>
      </c>
      <c r="C141" s="259">
        <v>118</v>
      </c>
      <c r="D141" s="266" t="s">
        <v>807</v>
      </c>
      <c r="E141" s="265">
        <v>401</v>
      </c>
      <c r="F141" s="262">
        <v>8</v>
      </c>
      <c r="G141" s="285">
        <f t="shared" ca="1" si="27"/>
        <v>36.408675566461078</v>
      </c>
      <c r="H141" s="285">
        <f t="shared" ca="1" si="27"/>
        <v>38.406712640230268</v>
      </c>
      <c r="I141" s="285">
        <f t="shared" ca="1" si="27"/>
        <v>40.403523171903856</v>
      </c>
      <c r="J141" s="285">
        <f t="shared" ca="1" si="27"/>
        <v>42.540159502478417</v>
      </c>
      <c r="K141" s="285">
        <f t="shared" ca="1" si="35"/>
        <v>44.788411163754617</v>
      </c>
      <c r="L141" s="285">
        <f t="shared" ca="1" si="35"/>
        <v>47.570208636626667</v>
      </c>
      <c r="M141" s="285">
        <f t="shared" ca="1" si="35"/>
        <v>50.35200610949871</v>
      </c>
      <c r="N141" s="285"/>
      <c r="P141" s="409" t="str">
        <f t="shared" si="28"/>
        <v>59432C</v>
      </c>
      <c r="Q141" s="397" t="s">
        <v>826</v>
      </c>
      <c r="R141" s="409" t="str">
        <f t="shared" si="33"/>
        <v>Healthy Homes Inspector II</v>
      </c>
      <c r="S141" s="397">
        <f t="shared" si="37"/>
        <v>118</v>
      </c>
      <c r="T141" s="394" cm="1">
        <f t="array" aca="1" ref="T141" ca="1">IF($Q141="Y",VLOOKUP($P141,INDIRECT($Q$3),T$5,0)*INDIRECT($P$2),VLOOKUP($P141,INDIRECT($Q$3),T$5,0))</f>
        <v>36.408675566461078</v>
      </c>
      <c r="U141" s="394" cm="1">
        <f t="array" aca="1" ref="U141" ca="1">IF($Q141="Y",VLOOKUP($P141,INDIRECT($Q$3),U$5,0)*INDIRECT($P$2),VLOOKUP($P141,INDIRECT($Q$3),U$5,0))</f>
        <v>38.406712640230268</v>
      </c>
      <c r="V141" s="394" cm="1">
        <f t="array" aca="1" ref="V141" ca="1">IF($Q141="Y",VLOOKUP($P141,INDIRECT($Q$3),V$5,0)*INDIRECT($P$2),VLOOKUP($P141,INDIRECT($Q$3),V$5,0))</f>
        <v>40.403523171903856</v>
      </c>
      <c r="W141" s="394" cm="1">
        <f t="array" aca="1" ref="W141" ca="1">IF($Q141="Y",VLOOKUP($P141,INDIRECT($Q$3),W$5,0)*INDIRECT($P$2),VLOOKUP($P141,INDIRECT($Q$3),W$5,0))</f>
        <v>42.540159502478417</v>
      </c>
      <c r="X141" s="394" cm="1">
        <f t="array" aca="1" ref="X141" ca="1">IF($Q141="Y",VLOOKUP($P141,INDIRECT($Q$3),X$5,0)*INDIRECT($P$2),VLOOKUP($P141,INDIRECT($Q$3),X$5,0))</f>
        <v>44.788411163754617</v>
      </c>
      <c r="Y141" s="394" cm="1">
        <f t="array" aca="1" ref="Y141" ca="1">IF($Q141="Y",VLOOKUP($P141,INDIRECT($Q$3),Y$5,0)*INDIRECT($P$2),VLOOKUP($P141,INDIRECT($Q$3),Y$5,0))</f>
        <v>47.570208636626667</v>
      </c>
      <c r="Z141" s="394" cm="1">
        <f t="array" aca="1" ref="Z141" ca="1">IF($Q141="Y",VLOOKUP($P141,INDIRECT($Q$3),Z$5,0)*INDIRECT($P$2),VLOOKUP($P141,INDIRECT($Q$3),Z$5,0))</f>
        <v>50.35200610949871</v>
      </c>
      <c r="AA141" s="406" t="str">
        <f t="shared" si="29"/>
        <v>59432C</v>
      </c>
      <c r="AB141" s="406" t="str">
        <f t="shared" si="36"/>
        <v>Y</v>
      </c>
      <c r="AC141" s="412" t="str">
        <f t="shared" si="34"/>
        <v>Healthy Homes Inspector II</v>
      </c>
      <c r="AD141" s="406">
        <f t="shared" si="39"/>
        <v>118</v>
      </c>
      <c r="AE141" s="398" t="str">
        <f t="shared" si="31"/>
        <v>N</v>
      </c>
      <c r="AF141" s="403">
        <f t="shared" ca="1" si="38"/>
        <v>36.408999999999999</v>
      </c>
      <c r="AG141" s="403">
        <f t="shared" ca="1" si="38"/>
        <v>38.406999999999996</v>
      </c>
      <c r="AH141" s="403">
        <f t="shared" ca="1" si="38"/>
        <v>40.404000000000003</v>
      </c>
      <c r="AI141" s="403">
        <f t="shared" ca="1" si="38"/>
        <v>42.54</v>
      </c>
      <c r="AJ141" s="403">
        <f t="shared" ca="1" si="38"/>
        <v>44.787999999999997</v>
      </c>
      <c r="AK141" s="403">
        <f t="shared" ca="1" si="38"/>
        <v>47.57</v>
      </c>
      <c r="AL141" s="403">
        <f t="shared" ca="1" si="38"/>
        <v>50.351999999999997</v>
      </c>
      <c r="AM141" s="710">
        <f ca="1">AL141/'2026'!AL141</f>
        <v>1.0300092052776926</v>
      </c>
    </row>
    <row r="142" spans="1:39" ht="15" customHeight="1">
      <c r="A142" s="259" t="s">
        <v>16</v>
      </c>
      <c r="B142" s="262" t="s">
        <v>484</v>
      </c>
      <c r="C142" s="259">
        <v>40</v>
      </c>
      <c r="D142" s="266" t="s">
        <v>483</v>
      </c>
      <c r="E142" s="265">
        <v>410</v>
      </c>
      <c r="F142" s="262">
        <v>9</v>
      </c>
      <c r="G142" s="285">
        <f t="shared" ca="1" si="27"/>
        <v>77977.881756840434</v>
      </c>
      <c r="H142" s="285">
        <f t="shared" ca="1" si="27"/>
        <v>82127.777609994169</v>
      </c>
      <c r="I142" s="285">
        <f t="shared" ca="1" si="27"/>
        <v>86712.743189688234</v>
      </c>
      <c r="J142" s="285">
        <f t="shared" ca="1" si="27"/>
        <v>91441.616448160989</v>
      </c>
      <c r="K142" s="285">
        <f t="shared" ca="1" si="35"/>
        <v>96260.850342145975</v>
      </c>
      <c r="L142" s="285">
        <f t="shared" ca="1" si="35"/>
        <v>102019.67658248625</v>
      </c>
      <c r="M142" s="285">
        <f t="shared" ca="1" si="35"/>
        <v>107778.50282282663</v>
      </c>
      <c r="N142" s="285"/>
      <c r="P142" s="409" t="str">
        <f t="shared" si="28"/>
        <v>05407C</v>
      </c>
      <c r="Q142" s="397" t="s">
        <v>826</v>
      </c>
      <c r="R142" s="409" t="str">
        <f t="shared" si="33"/>
        <v>Homeowner Navigation Program Coordinator</v>
      </c>
      <c r="S142" s="397">
        <f t="shared" si="37"/>
        <v>40</v>
      </c>
      <c r="T142" s="394" cm="1">
        <f t="array" aca="1" ref="T142" ca="1">IF($Q142="Y",VLOOKUP($P142,INDIRECT($Q$3),T$5,0)*INDIRECT($P$2),VLOOKUP($P142,INDIRECT($Q$3),T$5,0))</f>
        <v>77977.881756840434</v>
      </c>
      <c r="U142" s="394" cm="1">
        <f t="array" aca="1" ref="U142" ca="1">IF($Q142="Y",VLOOKUP($P142,INDIRECT($Q$3),U$5,0)*INDIRECT($P$2),VLOOKUP($P142,INDIRECT($Q$3),U$5,0))</f>
        <v>82127.777609994169</v>
      </c>
      <c r="V142" s="394" cm="1">
        <f t="array" aca="1" ref="V142" ca="1">IF($Q142="Y",VLOOKUP($P142,INDIRECT($Q$3),V$5,0)*INDIRECT($P$2),VLOOKUP($P142,INDIRECT($Q$3),V$5,0))</f>
        <v>86712.743189688234</v>
      </c>
      <c r="W142" s="394" cm="1">
        <f t="array" aca="1" ref="W142" ca="1">IF($Q142="Y",VLOOKUP($P142,INDIRECT($Q$3),W$5,0)*INDIRECT($P$2),VLOOKUP($P142,INDIRECT($Q$3),W$5,0))</f>
        <v>91441.616448160989</v>
      </c>
      <c r="X142" s="394" cm="1">
        <f t="array" aca="1" ref="X142" ca="1">IF($Q142="Y",VLOOKUP($P142,INDIRECT($Q$3),X$5,0)*INDIRECT($P$2),VLOOKUP($P142,INDIRECT($Q$3),X$5,0))</f>
        <v>96260.850342145975</v>
      </c>
      <c r="Y142" s="394" cm="1">
        <f t="array" aca="1" ref="Y142" ca="1">IF($Q142="Y",VLOOKUP($P142,INDIRECT($Q$3),Y$5,0)*INDIRECT($P$2),VLOOKUP($P142,INDIRECT($Q$3),Y$5,0))</f>
        <v>102019.67658248625</v>
      </c>
      <c r="Z142" s="394" cm="1">
        <f t="array" aca="1" ref="Z142" ca="1">IF($Q142="Y",VLOOKUP($P142,INDIRECT($Q$3),Z$5,0)*INDIRECT($P$2),VLOOKUP($P142,INDIRECT($Q$3),Z$5,0))</f>
        <v>107778.50282282663</v>
      </c>
      <c r="AA142" s="406" t="str">
        <f t="shared" si="29"/>
        <v>05407C</v>
      </c>
      <c r="AB142" s="406" t="str">
        <f t="shared" si="36"/>
        <v>Y</v>
      </c>
      <c r="AC142" s="412" t="str">
        <f t="shared" si="34"/>
        <v>Homeowner Navigation Program Coordinator</v>
      </c>
      <c r="AD142" s="406">
        <f t="shared" si="39"/>
        <v>40</v>
      </c>
      <c r="AE142" s="398" t="str">
        <f t="shared" si="31"/>
        <v>E</v>
      </c>
      <c r="AF142" s="403">
        <f t="shared" ca="1" si="38"/>
        <v>37.489999999999995</v>
      </c>
      <c r="AG142" s="403">
        <f t="shared" ca="1" si="38"/>
        <v>39.484999999999999</v>
      </c>
      <c r="AH142" s="403">
        <f t="shared" ca="1" si="38"/>
        <v>41.689</v>
      </c>
      <c r="AI142" s="403">
        <f t="shared" ca="1" si="38"/>
        <v>43.963000000000001</v>
      </c>
      <c r="AJ142" s="403">
        <f t="shared" ca="1" si="38"/>
        <v>46.28</v>
      </c>
      <c r="AK142" s="403">
        <f t="shared" ca="1" si="38"/>
        <v>49.047999999999995</v>
      </c>
      <c r="AL142" s="403">
        <f t="shared" ca="1" si="38"/>
        <v>51.817</v>
      </c>
      <c r="AM142" s="710">
        <f ca="1">AL142/'2026'!AL142</f>
        <v>1.0299952293869763</v>
      </c>
    </row>
    <row r="143" spans="1:39" ht="15" customHeight="1">
      <c r="A143" s="259" t="s">
        <v>16</v>
      </c>
      <c r="B143" s="262" t="s">
        <v>673</v>
      </c>
      <c r="C143" s="259">
        <v>29</v>
      </c>
      <c r="D143" s="266" t="s">
        <v>672</v>
      </c>
      <c r="E143" s="265">
        <v>383</v>
      </c>
      <c r="F143" s="262">
        <v>8</v>
      </c>
      <c r="G143" s="285">
        <f t="shared" ca="1" si="27"/>
        <v>72291.855099978988</v>
      </c>
      <c r="H143" s="285">
        <f t="shared" ca="1" si="27"/>
        <v>76257.682991904134</v>
      </c>
      <c r="I143" s="285">
        <f t="shared" ca="1" si="27"/>
        <v>80220.164193625111</v>
      </c>
      <c r="J143" s="285">
        <f t="shared" ca="1" si="27"/>
        <v>84420.260399841165</v>
      </c>
      <c r="K143" s="285">
        <f t="shared" ca="1" si="35"/>
        <v>88908.171963614732</v>
      </c>
      <c r="L143" s="285">
        <f t="shared" ca="1" si="35"/>
        <v>94478.632894714901</v>
      </c>
      <c r="M143" s="285">
        <f t="shared" ca="1" si="35"/>
        <v>100049.09382581509</v>
      </c>
      <c r="N143" s="285"/>
      <c r="P143" s="409" t="str">
        <f t="shared" si="28"/>
        <v>52983C</v>
      </c>
      <c r="Q143" s="397" t="s">
        <v>826</v>
      </c>
      <c r="R143" s="409" t="str">
        <f t="shared" si="33"/>
        <v>Homless Response Coordinator</v>
      </c>
      <c r="S143" s="397">
        <f t="shared" si="37"/>
        <v>29</v>
      </c>
      <c r="T143" s="394" cm="1">
        <f t="array" aca="1" ref="T143" ca="1">IF($Q143="Y",VLOOKUP($P143,INDIRECT($Q$3),T$5,0)*INDIRECT($P$2),VLOOKUP($P143,INDIRECT($Q$3),T$5,0))</f>
        <v>72291.855099978988</v>
      </c>
      <c r="U143" s="394" cm="1">
        <f t="array" aca="1" ref="U143" ca="1">IF($Q143="Y",VLOOKUP($P143,INDIRECT($Q$3),U$5,0)*INDIRECT($P$2),VLOOKUP($P143,INDIRECT($Q$3),U$5,0))</f>
        <v>76257.682991904134</v>
      </c>
      <c r="V143" s="394" cm="1">
        <f t="array" aca="1" ref="V143" ca="1">IF($Q143="Y",VLOOKUP($P143,INDIRECT($Q$3),V$5,0)*INDIRECT($P$2),VLOOKUP($P143,INDIRECT($Q$3),V$5,0))</f>
        <v>80220.164193625111</v>
      </c>
      <c r="W143" s="394" cm="1">
        <f t="array" aca="1" ref="W143" ca="1">IF($Q143="Y",VLOOKUP($P143,INDIRECT($Q$3),W$5,0)*INDIRECT($P$2),VLOOKUP($P143,INDIRECT($Q$3),W$5,0))</f>
        <v>84420.260399841165</v>
      </c>
      <c r="X143" s="394" cm="1">
        <f t="array" aca="1" ref="X143" ca="1">IF($Q143="Y",VLOOKUP($P143,INDIRECT($Q$3),X$5,0)*INDIRECT($P$2),VLOOKUP($P143,INDIRECT($Q$3),X$5,0))</f>
        <v>88908.171963614732</v>
      </c>
      <c r="Y143" s="394" cm="1">
        <f t="array" aca="1" ref="Y143" ca="1">IF($Q143="Y",VLOOKUP($P143,INDIRECT($Q$3),Y$5,0)*INDIRECT($P$2),VLOOKUP($P143,INDIRECT($Q$3),Y$5,0))</f>
        <v>94478.632894714901</v>
      </c>
      <c r="Z143" s="394" cm="1">
        <f t="array" aca="1" ref="Z143" ca="1">IF($Q143="Y",VLOOKUP($P143,INDIRECT($Q$3),Z$5,0)*INDIRECT($P$2),VLOOKUP($P143,INDIRECT($Q$3),Z$5,0))</f>
        <v>100049.09382581509</v>
      </c>
      <c r="AA143" s="406" t="str">
        <f t="shared" si="29"/>
        <v>52983C</v>
      </c>
      <c r="AB143" s="406" t="str">
        <f t="shared" si="36"/>
        <v>Y</v>
      </c>
      <c r="AC143" s="412" t="str">
        <f t="shared" si="34"/>
        <v>Homless Response Coordinator</v>
      </c>
      <c r="AD143" s="406">
        <f t="shared" si="39"/>
        <v>29</v>
      </c>
      <c r="AE143" s="398" t="str">
        <f t="shared" si="31"/>
        <v>E</v>
      </c>
      <c r="AF143" s="403">
        <f t="shared" ca="1" si="38"/>
        <v>34.756</v>
      </c>
      <c r="AG143" s="403">
        <f t="shared" ca="1" si="38"/>
        <v>36.662999999999997</v>
      </c>
      <c r="AH143" s="403">
        <f t="shared" ca="1" si="38"/>
        <v>38.567999999999998</v>
      </c>
      <c r="AI143" s="403">
        <f t="shared" ca="1" si="38"/>
        <v>40.586999999999996</v>
      </c>
      <c r="AJ143" s="403">
        <f t="shared" ca="1" si="38"/>
        <v>42.744999999999997</v>
      </c>
      <c r="AK143" s="403">
        <f t="shared" ca="1" si="38"/>
        <v>45.422999999999995</v>
      </c>
      <c r="AL143" s="403">
        <f t="shared" ca="1" si="38"/>
        <v>48.100999999999999</v>
      </c>
      <c r="AM143" s="710">
        <f ca="1">AL143/'2026'!AL143</f>
        <v>1.03</v>
      </c>
    </row>
    <row r="144" spans="1:39" ht="15" customHeight="1">
      <c r="A144" s="259" t="s">
        <v>16</v>
      </c>
      <c r="B144" s="262" t="s">
        <v>475</v>
      </c>
      <c r="C144" s="259">
        <v>21</v>
      </c>
      <c r="D144" s="266" t="s">
        <v>678</v>
      </c>
      <c r="E144" s="265">
        <v>533</v>
      </c>
      <c r="F144" s="262">
        <v>11</v>
      </c>
      <c r="G144" s="285">
        <f t="shared" ca="1" si="27"/>
        <v>106705.21542589999</v>
      </c>
      <c r="H144" s="285">
        <f t="shared" ca="1" si="27"/>
        <v>110285.94231199997</v>
      </c>
      <c r="I144" s="285">
        <f t="shared" ca="1" si="27"/>
        <v>114881.93287479998</v>
      </c>
      <c r="J144" s="285">
        <f t="shared" ca="1" si="27"/>
        <v>119668.49433629999</v>
      </c>
      <c r="K144" s="285">
        <f t="shared" ca="1" si="35"/>
        <v>124655.65674380001</v>
      </c>
      <c r="L144" s="285">
        <f t="shared" ca="1" si="35"/>
        <v>129848.9923458</v>
      </c>
      <c r="M144" s="285">
        <f t="shared" ca="1" si="35"/>
        <v>135259.64563929997</v>
      </c>
      <c r="N144" s="285"/>
      <c r="P144" s="409" t="str">
        <f t="shared" si="28"/>
        <v>05402C</v>
      </c>
      <c r="Q144" s="397" t="s">
        <v>826</v>
      </c>
      <c r="R144" s="409" t="str">
        <f t="shared" si="33"/>
        <v xml:space="preserve">Housing &amp; Equitable Development Policy Coordinator </v>
      </c>
      <c r="S144" s="397">
        <f t="shared" si="37"/>
        <v>21</v>
      </c>
      <c r="T144" s="394" cm="1">
        <f t="array" aca="1" ref="T144" ca="1">IF($Q144="Y",VLOOKUP($P144,INDIRECT($Q$3),T$5,0)*INDIRECT($P$2),VLOOKUP($P144,INDIRECT($Q$3),T$5,0))</f>
        <v>106705.21542589999</v>
      </c>
      <c r="U144" s="394" cm="1">
        <f t="array" aca="1" ref="U144" ca="1">IF($Q144="Y",VLOOKUP($P144,INDIRECT($Q$3),U$5,0)*INDIRECT($P$2),VLOOKUP($P144,INDIRECT($Q$3),U$5,0))</f>
        <v>110285.94231199997</v>
      </c>
      <c r="V144" s="394" cm="1">
        <f t="array" aca="1" ref="V144" ca="1">IF($Q144="Y",VLOOKUP($P144,INDIRECT($Q$3),V$5,0)*INDIRECT($P$2),VLOOKUP($P144,INDIRECT($Q$3),V$5,0))</f>
        <v>114881.93287479998</v>
      </c>
      <c r="W144" s="394" cm="1">
        <f t="array" aca="1" ref="W144" ca="1">IF($Q144="Y",VLOOKUP($P144,INDIRECT($Q$3),W$5,0)*INDIRECT($P$2),VLOOKUP($P144,INDIRECT($Q$3),W$5,0))</f>
        <v>119668.49433629999</v>
      </c>
      <c r="X144" s="394" cm="1">
        <f t="array" aca="1" ref="X144" ca="1">IF($Q144="Y",VLOOKUP($P144,INDIRECT($Q$3),X$5,0)*INDIRECT($P$2),VLOOKUP($P144,INDIRECT($Q$3),X$5,0))</f>
        <v>124655.65674380001</v>
      </c>
      <c r="Y144" s="394" cm="1">
        <f t="array" aca="1" ref="Y144" ca="1">IF($Q144="Y",VLOOKUP($P144,INDIRECT($Q$3),Y$5,0)*INDIRECT($P$2),VLOOKUP($P144,INDIRECT($Q$3),Y$5,0))</f>
        <v>129848.9923458</v>
      </c>
      <c r="Z144" s="394" cm="1">
        <f t="array" aca="1" ref="Z144" ca="1">IF($Q144="Y",VLOOKUP($P144,INDIRECT($Q$3),Z$5,0)*INDIRECT($P$2),VLOOKUP($P144,INDIRECT($Q$3),Z$5,0))</f>
        <v>135259.64563929997</v>
      </c>
      <c r="AA144" s="406" t="str">
        <f t="shared" si="29"/>
        <v>05402C</v>
      </c>
      <c r="AB144" s="406" t="str">
        <f t="shared" si="36"/>
        <v>Y</v>
      </c>
      <c r="AC144" s="412" t="str">
        <f t="shared" si="34"/>
        <v xml:space="preserve">Housing &amp; Equitable Development Policy Coordinator </v>
      </c>
      <c r="AD144" s="406">
        <f t="shared" si="39"/>
        <v>21</v>
      </c>
      <c r="AE144" s="398" t="str">
        <f t="shared" si="31"/>
        <v>E</v>
      </c>
      <c r="AF144" s="403">
        <f t="shared" ca="1" si="38"/>
        <v>51.300999999999995</v>
      </c>
      <c r="AG144" s="403">
        <f t="shared" ca="1" si="38"/>
        <v>53.022999999999996</v>
      </c>
      <c r="AH144" s="403">
        <f t="shared" ca="1" si="38"/>
        <v>55.231999999999999</v>
      </c>
      <c r="AI144" s="403">
        <f t="shared" ca="1" si="38"/>
        <v>57.532999999999994</v>
      </c>
      <c r="AJ144" s="403">
        <f t="shared" ca="1" si="38"/>
        <v>59.930999999999997</v>
      </c>
      <c r="AK144" s="403">
        <f t="shared" ca="1" si="38"/>
        <v>62.427999999999997</v>
      </c>
      <c r="AL144" s="403">
        <f t="shared" ca="1" si="38"/>
        <v>65.029000000000011</v>
      </c>
      <c r="AM144" s="710">
        <f ca="1">AL144/'2026'!AL144</f>
        <v>1.0299992080462503</v>
      </c>
    </row>
    <row r="145" spans="1:39" ht="15" customHeight="1">
      <c r="A145" s="377" t="s">
        <v>91</v>
      </c>
      <c r="B145" s="256" t="s">
        <v>477</v>
      </c>
      <c r="C145" s="256">
        <v>61</v>
      </c>
      <c r="D145" s="379" t="s">
        <v>468</v>
      </c>
      <c r="E145" s="277">
        <v>345</v>
      </c>
      <c r="F145" s="278">
        <v>7</v>
      </c>
      <c r="G145" s="380">
        <f t="shared" ca="1" si="27"/>
        <v>32.427497295463894</v>
      </c>
      <c r="H145" s="380">
        <f t="shared" ca="1" si="27"/>
        <v>34.139458053743816</v>
      </c>
      <c r="I145" s="380">
        <f t="shared" ca="1" si="27"/>
        <v>35.960829837928856</v>
      </c>
      <c r="J145" s="380">
        <f t="shared" ca="1" si="27"/>
        <v>37.828862206691063</v>
      </c>
      <c r="K145" s="380">
        <f t="shared" ca="1" si="35"/>
        <v>39.832049372159581</v>
      </c>
      <c r="L145" s="380">
        <f t="shared" ca="1" si="35"/>
        <v>42.246783376294509</v>
      </c>
      <c r="M145" s="380">
        <f t="shared" ca="1" si="35"/>
        <v>44.66151738042943</v>
      </c>
      <c r="N145" s="380" t="s">
        <v>633</v>
      </c>
      <c r="O145" s="441"/>
      <c r="P145" s="451" t="str">
        <f t="shared" si="28"/>
        <v>05413C</v>
      </c>
      <c r="Q145" s="452" t="s">
        <v>826</v>
      </c>
      <c r="R145" s="451" t="str">
        <f t="shared" si="33"/>
        <v>HR Business Applications Analyst</v>
      </c>
      <c r="S145" s="452">
        <f t="shared" si="37"/>
        <v>61</v>
      </c>
      <c r="T145" s="394" cm="1">
        <f t="array" aca="1" ref="T145" ca="1">IF($Q145="Y",VLOOKUP($P145,INDIRECT($Q$3),T$5,0)*INDIRECT($P$2),VLOOKUP($P145,INDIRECT($Q$3),T$5,0))</f>
        <v>32.427497295463894</v>
      </c>
      <c r="U145" s="394" cm="1">
        <f t="array" aca="1" ref="U145" ca="1">IF($Q145="Y",VLOOKUP($P145,INDIRECT($Q$3),U$5,0)*INDIRECT($P$2),VLOOKUP($P145,INDIRECT($Q$3),U$5,0))</f>
        <v>34.139458053743816</v>
      </c>
      <c r="V145" s="394" cm="1">
        <f t="array" aca="1" ref="V145" ca="1">IF($Q145="Y",VLOOKUP($P145,INDIRECT($Q$3),V$5,0)*INDIRECT($P$2),VLOOKUP($P145,INDIRECT($Q$3),V$5,0))</f>
        <v>35.960829837928856</v>
      </c>
      <c r="W145" s="394" cm="1">
        <f t="array" aca="1" ref="W145" ca="1">IF($Q145="Y",VLOOKUP($P145,INDIRECT($Q$3),W$5,0)*INDIRECT($P$2),VLOOKUP($P145,INDIRECT($Q$3),W$5,0))</f>
        <v>37.828862206691063</v>
      </c>
      <c r="X145" s="394" cm="1">
        <f t="array" aca="1" ref="X145" ca="1">IF($Q145="Y",VLOOKUP($P145,INDIRECT($Q$3),X$5,0)*INDIRECT($P$2),VLOOKUP($P145,INDIRECT($Q$3),X$5,0))</f>
        <v>39.832049372159581</v>
      </c>
      <c r="Y145" s="394" cm="1">
        <f t="array" aca="1" ref="Y145" ca="1">IF($Q145="Y",VLOOKUP($P145,INDIRECT($Q$3),Y$5,0)*INDIRECT($P$2),VLOOKUP($P145,INDIRECT($Q$3),Y$5,0))</f>
        <v>42.246783376294509</v>
      </c>
      <c r="Z145" s="394" cm="1">
        <f t="array" aca="1" ref="Z145" ca="1">IF($Q145="Y",VLOOKUP($P145,INDIRECT($Q$3),Z$5,0)*INDIRECT($P$2),VLOOKUP($P145,INDIRECT($Q$3),Z$5,0))</f>
        <v>44.66151738042943</v>
      </c>
      <c r="AA145" s="452" t="str">
        <f t="shared" si="29"/>
        <v>05413C</v>
      </c>
      <c r="AB145" s="452" t="str">
        <f t="shared" si="36"/>
        <v>Y</v>
      </c>
      <c r="AC145" s="454" t="str">
        <f t="shared" si="34"/>
        <v>HR Business Applications Analyst</v>
      </c>
      <c r="AD145" s="452">
        <f t="shared" si="39"/>
        <v>61</v>
      </c>
      <c r="AE145" s="455" t="str">
        <f t="shared" si="31"/>
        <v>N</v>
      </c>
      <c r="AF145" s="453">
        <f t="shared" ca="1" si="38"/>
        <v>32.427</v>
      </c>
      <c r="AG145" s="453">
        <f t="shared" ca="1" si="38"/>
        <v>34.139000000000003</v>
      </c>
      <c r="AH145" s="453">
        <f t="shared" ca="1" si="38"/>
        <v>35.960999999999999</v>
      </c>
      <c r="AI145" s="453">
        <f t="shared" ca="1" si="38"/>
        <v>37.829000000000001</v>
      </c>
      <c r="AJ145" s="453">
        <f t="shared" ca="1" si="38"/>
        <v>39.832000000000001</v>
      </c>
      <c r="AK145" s="453">
        <f t="shared" ca="1" si="38"/>
        <v>42.247</v>
      </c>
      <c r="AL145" s="453">
        <f t="shared" ca="1" si="38"/>
        <v>44.661999999999999</v>
      </c>
      <c r="AM145" s="710">
        <f ca="1">AL145/'2026'!AL145</f>
        <v>1.0300039205737876</v>
      </c>
    </row>
    <row r="146" spans="1:39" ht="15" customHeight="1">
      <c r="A146" s="272" t="s">
        <v>16</v>
      </c>
      <c r="B146" s="259" t="s">
        <v>1074</v>
      </c>
      <c r="C146" s="259" t="s">
        <v>235</v>
      </c>
      <c r="D146" s="273" t="s">
        <v>1075</v>
      </c>
      <c r="E146" s="265">
        <v>455</v>
      </c>
      <c r="F146" s="262">
        <v>10</v>
      </c>
      <c r="G146" s="285">
        <f t="shared" ca="1" si="27"/>
        <v>88335.887938703992</v>
      </c>
      <c r="H146" s="285">
        <f t="shared" ca="1" si="27"/>
        <v>92776.945839619337</v>
      </c>
      <c r="I146" s="285">
        <f t="shared" ca="1" si="27"/>
        <v>97790.732275600007</v>
      </c>
      <c r="J146" s="285">
        <f t="shared" ca="1" si="27"/>
        <v>102806.9763814756</v>
      </c>
      <c r="K146" s="285">
        <f t="shared" ca="1" si="35"/>
        <v>108057.93331179675</v>
      </c>
      <c r="L146" s="285">
        <f t="shared" ca="1" si="35"/>
        <v>114633.92704400001</v>
      </c>
      <c r="M146" s="285">
        <f t="shared" ca="1" si="35"/>
        <v>121208.06432861292</v>
      </c>
      <c r="N146" s="285"/>
      <c r="P146" s="409" t="str">
        <f t="shared" si="28"/>
        <v>53100C</v>
      </c>
      <c r="Q146" s="397" t="s">
        <v>826</v>
      </c>
      <c r="R146" s="409" t="str">
        <f t="shared" si="33"/>
        <v>Industrial Outreach Specialist</v>
      </c>
      <c r="S146" s="397" t="s">
        <v>235</v>
      </c>
      <c r="T146" s="394" cm="1">
        <f t="array" aca="1" ref="T146" ca="1">IF($Q146="Y",VLOOKUP($P146,INDIRECT($Q$3),T$5,0)*INDIRECT($P$2),VLOOKUP($P146,INDIRECT($Q$3),T$5,0))</f>
        <v>88335.887938703992</v>
      </c>
      <c r="U146" s="394" cm="1">
        <f t="array" aca="1" ref="U146" ca="1">IF($Q146="Y",VLOOKUP($P146,INDIRECT($Q$3),U$5,0)*INDIRECT($P$2),VLOOKUP($P146,INDIRECT($Q$3),U$5,0))</f>
        <v>92776.945839619337</v>
      </c>
      <c r="V146" s="394" cm="1">
        <f t="array" aca="1" ref="V146" ca="1">IF($Q146="Y",VLOOKUP($P146,INDIRECT($Q$3),V$5,0)*INDIRECT($P$2),VLOOKUP($P146,INDIRECT($Q$3),V$5,0))</f>
        <v>97790.732275600007</v>
      </c>
      <c r="W146" s="394" cm="1">
        <f t="array" aca="1" ref="W146" ca="1">IF($Q146="Y",VLOOKUP($P146,INDIRECT($Q$3),W$5,0)*INDIRECT($P$2),VLOOKUP($P146,INDIRECT($Q$3),W$5,0))</f>
        <v>102806.9763814756</v>
      </c>
      <c r="X146" s="394" cm="1">
        <f t="array" aca="1" ref="X146" ca="1">IF($Q146="Y",VLOOKUP($P146,INDIRECT($Q$3),X$5,0)*INDIRECT($P$2),VLOOKUP($P146,INDIRECT($Q$3),X$5,0))</f>
        <v>108057.93331179675</v>
      </c>
      <c r="Y146" s="394" cm="1">
        <f t="array" aca="1" ref="Y146" ca="1">IF($Q146="Y",VLOOKUP($P146,INDIRECT($Q$3),Y$5,0)*INDIRECT($P$2),VLOOKUP($P146,INDIRECT($Q$3),Y$5,0))</f>
        <v>114633.92704400001</v>
      </c>
      <c r="Z146" s="394" cm="1">
        <f t="array" aca="1" ref="Z146" ca="1">IF($Q146="Y",VLOOKUP($P146,INDIRECT($Q$3),Z$5,0)*INDIRECT($P$2),VLOOKUP($P146,INDIRECT($Q$3),Z$5,0))</f>
        <v>121208.06432861292</v>
      </c>
      <c r="AA146" s="406" t="str">
        <f t="shared" si="29"/>
        <v>53100C</v>
      </c>
      <c r="AB146" s="406" t="str">
        <f t="shared" si="36"/>
        <v>Y</v>
      </c>
      <c r="AC146" s="412" t="str">
        <f t="shared" si="34"/>
        <v>Industrial Outreach Specialist</v>
      </c>
      <c r="AD146" s="406" t="str">
        <f t="shared" si="39"/>
        <v>51</v>
      </c>
      <c r="AE146" s="398" t="str">
        <f t="shared" si="31"/>
        <v>E</v>
      </c>
      <c r="AF146" s="403">
        <f t="shared" ca="1" si="38"/>
        <v>42.47</v>
      </c>
      <c r="AG146" s="403">
        <f t="shared" ca="1" si="38"/>
        <v>44.604999999999997</v>
      </c>
      <c r="AH146" s="403">
        <f t="shared" ca="1" si="38"/>
        <v>47.015000000000001</v>
      </c>
      <c r="AI146" s="403">
        <f t="shared" ca="1" si="38"/>
        <v>49.427</v>
      </c>
      <c r="AJ146" s="403">
        <f t="shared" ca="1" si="38"/>
        <v>51.951000000000001</v>
      </c>
      <c r="AK146" s="403">
        <f t="shared" ca="1" si="38"/>
        <v>55.113</v>
      </c>
      <c r="AL146" s="403">
        <f t="shared" ca="1" si="38"/>
        <v>58.274000000000001</v>
      </c>
      <c r="AM146" s="710">
        <f ca="1">AL146/'2026'!AL146</f>
        <v>1.0300127262443439</v>
      </c>
    </row>
    <row r="147" spans="1:39" ht="15" customHeight="1">
      <c r="A147" s="259" t="s">
        <v>16</v>
      </c>
      <c r="B147" s="259" t="s">
        <v>419</v>
      </c>
      <c r="C147" s="259" t="s">
        <v>20</v>
      </c>
      <c r="D147" s="260" t="s">
        <v>500</v>
      </c>
      <c r="E147" s="265">
        <v>385</v>
      </c>
      <c r="F147" s="262">
        <v>8</v>
      </c>
      <c r="G147" s="285">
        <f t="shared" ca="1" si="27"/>
        <v>73054.900466526611</v>
      </c>
      <c r="H147" s="285">
        <f t="shared" ca="1" si="27"/>
        <v>77020.728358451757</v>
      </c>
      <c r="I147" s="285">
        <f t="shared" ca="1" si="27"/>
        <v>81033.409913235068</v>
      </c>
      <c r="J147" s="285">
        <f t="shared" ca="1" si="27"/>
        <v>85374.067108025731</v>
      </c>
      <c r="K147" s="285">
        <f t="shared" ca="1" si="35"/>
        <v>89865.325362003408</v>
      </c>
      <c r="L147" s="285">
        <f t="shared" ca="1" si="35"/>
        <v>95438.466066597292</v>
      </c>
      <c r="M147" s="285">
        <f t="shared" ca="1" si="35"/>
        <v>101011.60677119122</v>
      </c>
      <c r="N147" s="285"/>
      <c r="P147" s="409" t="str">
        <f t="shared" si="28"/>
        <v>05464C</v>
      </c>
      <c r="Q147" s="397" t="s">
        <v>826</v>
      </c>
      <c r="R147" s="409" t="str">
        <f t="shared" si="33"/>
        <v>Innovation Team Planner Analyst</v>
      </c>
      <c r="S147" s="397" t="str">
        <f t="shared" ref="S147:S191" si="40">C147</f>
        <v>33B</v>
      </c>
      <c r="T147" s="394" cm="1">
        <f t="array" aca="1" ref="T147" ca="1">IF($Q147="Y",VLOOKUP($P147,INDIRECT($Q$3),T$5,0)*INDIRECT($P$2),VLOOKUP($P147,INDIRECT($Q$3),T$5,0))</f>
        <v>73054.900466526611</v>
      </c>
      <c r="U147" s="394" cm="1">
        <f t="array" aca="1" ref="U147" ca="1">IF($Q147="Y",VLOOKUP($P147,INDIRECT($Q$3),U$5,0)*INDIRECT($P$2),VLOOKUP($P147,INDIRECT($Q$3),U$5,0))</f>
        <v>77020.728358451757</v>
      </c>
      <c r="V147" s="394" cm="1">
        <f t="array" aca="1" ref="V147" ca="1">IF($Q147="Y",VLOOKUP($P147,INDIRECT($Q$3),V$5,0)*INDIRECT($P$2),VLOOKUP($P147,INDIRECT($Q$3),V$5,0))</f>
        <v>81033.409913235068</v>
      </c>
      <c r="W147" s="394" cm="1">
        <f t="array" aca="1" ref="W147" ca="1">IF($Q147="Y",VLOOKUP($P147,INDIRECT($Q$3),W$5,0)*INDIRECT($P$2),VLOOKUP($P147,INDIRECT($Q$3),W$5,0))</f>
        <v>85374.067108025731</v>
      </c>
      <c r="X147" s="394" cm="1">
        <f t="array" aca="1" ref="X147" ca="1">IF($Q147="Y",VLOOKUP($P147,INDIRECT($Q$3),X$5,0)*INDIRECT($P$2),VLOOKUP($P147,INDIRECT($Q$3),X$5,0))</f>
        <v>89865.325362003408</v>
      </c>
      <c r="Y147" s="394" cm="1">
        <f t="array" aca="1" ref="Y147" ca="1">IF($Q147="Y",VLOOKUP($P147,INDIRECT($Q$3),Y$5,0)*INDIRECT($P$2),VLOOKUP($P147,INDIRECT($Q$3),Y$5,0))</f>
        <v>95438.466066597292</v>
      </c>
      <c r="Z147" s="394" cm="1">
        <f t="array" aca="1" ref="Z147" ca="1">IF($Q147="Y",VLOOKUP($P147,INDIRECT($Q$3),Z$5,0)*INDIRECT($P$2),VLOOKUP($P147,INDIRECT($Q$3),Z$5,0))</f>
        <v>101011.60677119122</v>
      </c>
      <c r="AA147" s="406" t="str">
        <f t="shared" si="29"/>
        <v>05464C</v>
      </c>
      <c r="AB147" s="406" t="str">
        <f t="shared" si="36"/>
        <v>Y</v>
      </c>
      <c r="AC147" s="412" t="str">
        <f t="shared" si="34"/>
        <v>Innovation Team Planner Analyst</v>
      </c>
      <c r="AD147" s="406" t="str">
        <f t="shared" si="39"/>
        <v>33B</v>
      </c>
      <c r="AE147" s="398" t="str">
        <f t="shared" si="31"/>
        <v>E</v>
      </c>
      <c r="AF147" s="403">
        <f t="shared" ca="1" si="38"/>
        <v>35.122999999999998</v>
      </c>
      <c r="AG147" s="403">
        <f t="shared" ca="1" si="38"/>
        <v>37.03</v>
      </c>
      <c r="AH147" s="403">
        <f t="shared" ca="1" si="38"/>
        <v>38.958999999999996</v>
      </c>
      <c r="AI147" s="403">
        <f t="shared" ca="1" si="38"/>
        <v>41.045999999999999</v>
      </c>
      <c r="AJ147" s="403">
        <f t="shared" ca="1" si="38"/>
        <v>43.204999999999998</v>
      </c>
      <c r="AK147" s="403">
        <f t="shared" ca="1" si="38"/>
        <v>45.884</v>
      </c>
      <c r="AL147" s="403">
        <f t="shared" ca="1" si="38"/>
        <v>48.564</v>
      </c>
      <c r="AM147" s="710">
        <f ca="1">AL147/'2026'!AL147</f>
        <v>1.0300112409595112</v>
      </c>
    </row>
    <row r="148" spans="1:39" ht="15" customHeight="1">
      <c r="A148" s="259" t="s">
        <v>91</v>
      </c>
      <c r="B148" s="259" t="s">
        <v>973</v>
      </c>
      <c r="C148" s="259" t="s">
        <v>254</v>
      </c>
      <c r="D148" s="260" t="s">
        <v>974</v>
      </c>
      <c r="E148" s="265">
        <v>355</v>
      </c>
      <c r="F148" s="262">
        <v>7</v>
      </c>
      <c r="G148" s="285">
        <f t="shared" ca="1" si="27"/>
        <v>32.569978674344867</v>
      </c>
      <c r="H148" s="285">
        <f t="shared" ca="1" si="27"/>
        <v>34.455103949069404</v>
      </c>
      <c r="I148" s="285">
        <f t="shared" ca="1" si="27"/>
        <v>36.233014965895251</v>
      </c>
      <c r="J148" s="285">
        <f t="shared" ca="1" si="27"/>
        <v>38.257398854030839</v>
      </c>
      <c r="K148" s="285">
        <f t="shared" ca="1" si="35"/>
        <v>40.325366359654126</v>
      </c>
      <c r="L148" s="285">
        <f t="shared" ca="1" si="35"/>
        <v>42.781077772581789</v>
      </c>
      <c r="M148" s="285">
        <f t="shared" ca="1" si="35"/>
        <v>45.236789185509437</v>
      </c>
      <c r="N148" s="285"/>
      <c r="P148" s="409" t="str">
        <f t="shared" si="28"/>
        <v>59480C</v>
      </c>
      <c r="Q148" s="397" t="s">
        <v>826</v>
      </c>
      <c r="R148" s="409" t="str">
        <f t="shared" si="33"/>
        <v>Intake Coordinator</v>
      </c>
      <c r="S148" s="397" t="str">
        <f t="shared" si="40"/>
        <v>16</v>
      </c>
      <c r="T148" s="394" cm="1">
        <f t="array" aca="1" ref="T148" ca="1">IF($Q148="Y",VLOOKUP($P148,INDIRECT($Q$3),T$5,0)*INDIRECT($P$2),VLOOKUP($P148,INDIRECT($Q$3),T$5,0))</f>
        <v>32.569978674344867</v>
      </c>
      <c r="U148" s="394" cm="1">
        <f t="array" aca="1" ref="U148" ca="1">IF($Q148="Y",VLOOKUP($P148,INDIRECT($Q$3),U$5,0)*INDIRECT($P$2),VLOOKUP($P148,INDIRECT($Q$3),U$5,0))</f>
        <v>34.455103949069404</v>
      </c>
      <c r="V148" s="394" cm="1">
        <f t="array" aca="1" ref="V148" ca="1">IF($Q148="Y",VLOOKUP($P148,INDIRECT($Q$3),V$5,0)*INDIRECT($P$2),VLOOKUP($P148,INDIRECT($Q$3),V$5,0))</f>
        <v>36.233014965895251</v>
      </c>
      <c r="W148" s="394" cm="1">
        <f t="array" aca="1" ref="W148" ca="1">IF($Q148="Y",VLOOKUP($P148,INDIRECT($Q$3),W$5,0)*INDIRECT($P$2),VLOOKUP($P148,INDIRECT($Q$3),W$5,0))</f>
        <v>38.257398854030839</v>
      </c>
      <c r="X148" s="394" cm="1">
        <f t="array" aca="1" ref="X148" ca="1">IF($Q148="Y",VLOOKUP($P148,INDIRECT($Q$3),X$5,0)*INDIRECT($P$2),VLOOKUP($P148,INDIRECT($Q$3),X$5,0))</f>
        <v>40.325366359654126</v>
      </c>
      <c r="Y148" s="394" cm="1">
        <f t="array" aca="1" ref="Y148" ca="1">IF($Q148="Y",VLOOKUP($P148,INDIRECT($Q$3),Y$5,0)*INDIRECT($P$2),VLOOKUP($P148,INDIRECT($Q$3),Y$5,0))</f>
        <v>42.781077772581789</v>
      </c>
      <c r="Z148" s="394" cm="1">
        <f t="array" aca="1" ref="Z148" ca="1">IF($Q148="Y",VLOOKUP($P148,INDIRECT($Q$3),Z$5,0)*INDIRECT($P$2),VLOOKUP($P148,INDIRECT($Q$3),Z$5,0))</f>
        <v>45.236789185509437</v>
      </c>
      <c r="AA148" s="406" t="str">
        <f t="shared" si="29"/>
        <v>59480C</v>
      </c>
      <c r="AB148" s="406" t="str">
        <f t="shared" si="36"/>
        <v>Y</v>
      </c>
      <c r="AC148" s="412" t="str">
        <f t="shared" si="34"/>
        <v>Intake Coordinator</v>
      </c>
      <c r="AD148" s="406" t="str">
        <f t="shared" si="39"/>
        <v>16</v>
      </c>
      <c r="AE148" s="398" t="str">
        <f t="shared" si="31"/>
        <v>N</v>
      </c>
      <c r="AF148" s="403">
        <f t="shared" ca="1" si="38"/>
        <v>32.57</v>
      </c>
      <c r="AG148" s="403">
        <f t="shared" ca="1" si="38"/>
        <v>34.454999999999998</v>
      </c>
      <c r="AH148" s="403">
        <f t="shared" ca="1" si="38"/>
        <v>36.232999999999997</v>
      </c>
      <c r="AI148" s="403">
        <f t="shared" ca="1" si="38"/>
        <v>38.256999999999998</v>
      </c>
      <c r="AJ148" s="403">
        <f t="shared" ca="1" si="38"/>
        <v>40.325000000000003</v>
      </c>
      <c r="AK148" s="403">
        <f t="shared" ca="1" si="38"/>
        <v>42.780999999999999</v>
      </c>
      <c r="AL148" s="403">
        <f t="shared" ca="1" si="38"/>
        <v>45.237000000000002</v>
      </c>
      <c r="AM148" s="710">
        <f ca="1">AL148/'2026'!AL148</f>
        <v>1.0300097907511556</v>
      </c>
    </row>
    <row r="149" spans="1:39" ht="15" customHeight="1">
      <c r="A149" s="259" t="s">
        <v>16</v>
      </c>
      <c r="B149" s="259" t="s">
        <v>319</v>
      </c>
      <c r="C149" s="259" t="s">
        <v>1006</v>
      </c>
      <c r="D149" s="260" t="s">
        <v>778</v>
      </c>
      <c r="E149" s="265">
        <v>393</v>
      </c>
      <c r="F149" s="262">
        <v>8</v>
      </c>
      <c r="G149" s="285">
        <f t="shared" ca="1" si="27"/>
        <v>84708.207247299986</v>
      </c>
      <c r="H149" s="285">
        <f t="shared" ca="1" si="27"/>
        <v>89166.00604729999</v>
      </c>
      <c r="I149" s="285">
        <f t="shared" ca="1" si="27"/>
        <v>93858.953733999981</v>
      </c>
      <c r="J149" s="285">
        <f t="shared" ca="1" si="27"/>
        <v>98799.309254099993</v>
      </c>
      <c r="K149" s="285">
        <f t="shared" ca="1" si="35"/>
        <v>103999.33155429999</v>
      </c>
      <c r="L149" s="285">
        <f t="shared" ca="1" si="35"/>
        <v>109472.39403099999</v>
      </c>
      <c r="M149" s="285">
        <f t="shared" ca="1" si="35"/>
        <v>115234.09898</v>
      </c>
      <c r="N149" s="285"/>
      <c r="P149" s="409" t="str">
        <f t="shared" si="28"/>
        <v>05743C</v>
      </c>
      <c r="Q149" s="397" t="s">
        <v>826</v>
      </c>
      <c r="R149" s="409" t="str">
        <f t="shared" si="33"/>
        <v>Intelligence Analyst I</v>
      </c>
      <c r="S149" s="397" t="str">
        <f t="shared" si="40"/>
        <v>124</v>
      </c>
      <c r="T149" s="394" cm="1">
        <f t="array" aca="1" ref="T149" ca="1">IF($Q149="Y",VLOOKUP($P149,INDIRECT($Q$3),T$5,0)*INDIRECT($P$2),VLOOKUP($P149,INDIRECT($Q$3),T$5,0))</f>
        <v>84708.207247299986</v>
      </c>
      <c r="U149" s="394" cm="1">
        <f t="array" aca="1" ref="U149" ca="1">IF($Q149="Y",VLOOKUP($P149,INDIRECT($Q$3),U$5,0)*INDIRECT($P$2),VLOOKUP($P149,INDIRECT($Q$3),U$5,0))</f>
        <v>89166.00604729999</v>
      </c>
      <c r="V149" s="394" cm="1">
        <f t="array" aca="1" ref="V149" ca="1">IF($Q149="Y",VLOOKUP($P149,INDIRECT($Q$3),V$5,0)*INDIRECT($P$2),VLOOKUP($P149,INDIRECT($Q$3),V$5,0))</f>
        <v>93858.953733999981</v>
      </c>
      <c r="W149" s="394" cm="1">
        <f t="array" aca="1" ref="W149" ca="1">IF($Q149="Y",VLOOKUP($P149,INDIRECT($Q$3),W$5,0)*INDIRECT($P$2),VLOOKUP($P149,INDIRECT($Q$3),W$5,0))</f>
        <v>98799.309254099993</v>
      </c>
      <c r="X149" s="394" cm="1">
        <f t="array" aca="1" ref="X149" ca="1">IF($Q149="Y",VLOOKUP($P149,INDIRECT($Q$3),X$5,0)*INDIRECT($P$2),VLOOKUP($P149,INDIRECT($Q$3),X$5,0))</f>
        <v>103999.33155429999</v>
      </c>
      <c r="Y149" s="394" cm="1">
        <f t="array" aca="1" ref="Y149" ca="1">IF($Q149="Y",VLOOKUP($P149,INDIRECT($Q$3),Y$5,0)*INDIRECT($P$2),VLOOKUP($P149,INDIRECT($Q$3),Y$5,0))</f>
        <v>109472.39403099999</v>
      </c>
      <c r="Z149" s="394" cm="1">
        <f t="array" aca="1" ref="Z149" ca="1">IF($Q149="Y",VLOOKUP($P149,INDIRECT($Q$3),Z$5,0)*INDIRECT($P$2),VLOOKUP($P149,INDIRECT($Q$3),Z$5,0))</f>
        <v>115234.09898</v>
      </c>
      <c r="AA149" s="406" t="str">
        <f t="shared" si="29"/>
        <v>05743C</v>
      </c>
      <c r="AB149" s="406" t="str">
        <f t="shared" si="36"/>
        <v>Y</v>
      </c>
      <c r="AC149" s="412" t="str">
        <f t="shared" si="34"/>
        <v>Intelligence Analyst I</v>
      </c>
      <c r="AD149" s="406" t="str">
        <f t="shared" si="39"/>
        <v>124</v>
      </c>
      <c r="AE149" s="398" t="str">
        <f t="shared" si="31"/>
        <v>E</v>
      </c>
      <c r="AF149" s="403">
        <f t="shared" ca="1" si="38"/>
        <v>40.725999999999999</v>
      </c>
      <c r="AG149" s="403">
        <f t="shared" ca="1" si="38"/>
        <v>42.869</v>
      </c>
      <c r="AH149" s="403">
        <f t="shared" ca="1" si="38"/>
        <v>45.125</v>
      </c>
      <c r="AI149" s="403">
        <f t="shared" ca="1" si="38"/>
        <v>47.5</v>
      </c>
      <c r="AJ149" s="403">
        <f t="shared" ca="1" si="38"/>
        <v>50</v>
      </c>
      <c r="AK149" s="403">
        <f t="shared" ca="1" si="38"/>
        <v>52.631</v>
      </c>
      <c r="AL149" s="403">
        <f t="shared" ca="1" si="38"/>
        <v>55.402000000000001</v>
      </c>
      <c r="AM149" s="710">
        <f ca="1">AL149/'2026'!AL149</f>
        <v>1.0300066929426639</v>
      </c>
    </row>
    <row r="150" spans="1:39" ht="15" customHeight="1">
      <c r="A150" s="259" t="s">
        <v>16</v>
      </c>
      <c r="B150" s="259" t="s">
        <v>779</v>
      </c>
      <c r="C150" s="259" t="s">
        <v>1053</v>
      </c>
      <c r="D150" s="260" t="s">
        <v>707</v>
      </c>
      <c r="E150" s="265">
        <v>423</v>
      </c>
      <c r="F150" s="262">
        <v>9</v>
      </c>
      <c r="G150" s="285">
        <f t="shared" ca="1" si="27"/>
        <v>97159.95374539998</v>
      </c>
      <c r="H150" s="285">
        <f t="shared" ca="1" si="27"/>
        <v>102273.04896899998</v>
      </c>
      <c r="I150" s="285">
        <f t="shared" ca="1" si="27"/>
        <v>107655.84101999998</v>
      </c>
      <c r="J150" s="285">
        <f t="shared" ca="1" si="27"/>
        <v>113322.81774449999</v>
      </c>
      <c r="K150" s="285">
        <f t="shared" ca="1" si="35"/>
        <v>119287.35253889998</v>
      </c>
      <c r="L150" s="285">
        <f t="shared" ca="1" si="35"/>
        <v>125565.04769899999</v>
      </c>
      <c r="M150" s="285">
        <f t="shared" ca="1" si="35"/>
        <v>132173.73441999999</v>
      </c>
      <c r="N150" s="285"/>
      <c r="P150" s="409" t="str">
        <f t="shared" si="28"/>
        <v>59424C</v>
      </c>
      <c r="Q150" s="397" t="s">
        <v>826</v>
      </c>
      <c r="R150" s="409" t="str">
        <f t="shared" si="33"/>
        <v>Intelligence Analyst II</v>
      </c>
      <c r="S150" s="397" t="str">
        <f t="shared" si="40"/>
        <v>125</v>
      </c>
      <c r="T150" s="394" cm="1">
        <f t="array" aca="1" ref="T150" ca="1">IF($Q150="Y",VLOOKUP($P150,INDIRECT($Q$3),T$5,0)*INDIRECT($P$2),VLOOKUP($P150,INDIRECT($Q$3),T$5,0))</f>
        <v>97159.95374539998</v>
      </c>
      <c r="U150" s="394" cm="1">
        <f t="array" aca="1" ref="U150" ca="1">IF($Q150="Y",VLOOKUP($P150,INDIRECT($Q$3),U$5,0)*INDIRECT($P$2),VLOOKUP($P150,INDIRECT($Q$3),U$5,0))</f>
        <v>102273.04896899998</v>
      </c>
      <c r="V150" s="394" cm="1">
        <f t="array" aca="1" ref="V150" ca="1">IF($Q150="Y",VLOOKUP($P150,INDIRECT($Q$3),V$5,0)*INDIRECT($P$2),VLOOKUP($P150,INDIRECT($Q$3),V$5,0))</f>
        <v>107655.84101999998</v>
      </c>
      <c r="W150" s="394" cm="1">
        <f t="array" aca="1" ref="W150" ca="1">IF($Q150="Y",VLOOKUP($P150,INDIRECT($Q$3),W$5,0)*INDIRECT($P$2),VLOOKUP($P150,INDIRECT($Q$3),W$5,0))</f>
        <v>113322.81774449999</v>
      </c>
      <c r="X150" s="394" cm="1">
        <f t="array" aca="1" ref="X150" ca="1">IF($Q150="Y",VLOOKUP($P150,INDIRECT($Q$3),X$5,0)*INDIRECT($P$2),VLOOKUP($P150,INDIRECT($Q$3),X$5,0))</f>
        <v>119287.35253889998</v>
      </c>
      <c r="Y150" s="394" cm="1">
        <f t="array" aca="1" ref="Y150" ca="1">IF($Q150="Y",VLOOKUP($P150,INDIRECT($Q$3),Y$5,0)*INDIRECT($P$2),VLOOKUP($P150,INDIRECT($Q$3),Y$5,0))</f>
        <v>125565.04769899999</v>
      </c>
      <c r="Z150" s="394" cm="1">
        <f t="array" aca="1" ref="Z150" ca="1">IF($Q150="Y",VLOOKUP($P150,INDIRECT($Q$3),Z$5,0)*INDIRECT($P$2),VLOOKUP($P150,INDIRECT($Q$3),Z$5,0))</f>
        <v>132173.73441999999</v>
      </c>
      <c r="AA150" s="406" t="str">
        <f t="shared" si="29"/>
        <v>59424C</v>
      </c>
      <c r="AB150" s="406" t="str">
        <f t="shared" si="36"/>
        <v>Y</v>
      </c>
      <c r="AC150" s="412" t="str">
        <f t="shared" si="34"/>
        <v>Intelligence Analyst II</v>
      </c>
      <c r="AD150" s="406" t="str">
        <f t="shared" si="39"/>
        <v>125</v>
      </c>
      <c r="AE150" s="398" t="str">
        <f t="shared" si="31"/>
        <v>E</v>
      </c>
      <c r="AF150" s="403">
        <f t="shared" ca="1" si="38"/>
        <v>46.711999999999996</v>
      </c>
      <c r="AG150" s="403">
        <f t="shared" ca="1" si="38"/>
        <v>49.169999999999995</v>
      </c>
      <c r="AH150" s="403">
        <f t="shared" ca="1" si="38"/>
        <v>51.757999999999996</v>
      </c>
      <c r="AI150" s="403">
        <f t="shared" ca="1" si="38"/>
        <v>54.482999999999997</v>
      </c>
      <c r="AJ150" s="403">
        <f t="shared" ca="1" si="38"/>
        <v>57.349999999999994</v>
      </c>
      <c r="AK150" s="403">
        <f t="shared" ca="1" si="38"/>
        <v>60.367999999999995</v>
      </c>
      <c r="AL150" s="403">
        <f t="shared" ca="1" si="38"/>
        <v>63.545999999999999</v>
      </c>
      <c r="AM150" s="710">
        <f ca="1">AL150/'2026'!AL150</f>
        <v>1.0300024313153415</v>
      </c>
    </row>
    <row r="151" spans="1:39" ht="15" customHeight="1">
      <c r="A151" s="259" t="s">
        <v>16</v>
      </c>
      <c r="B151" s="259" t="s">
        <v>1063</v>
      </c>
      <c r="C151" s="259" t="s">
        <v>896</v>
      </c>
      <c r="D151" s="260" t="s">
        <v>1064</v>
      </c>
      <c r="E151" s="265">
        <v>378</v>
      </c>
      <c r="F151" s="262">
        <v>8</v>
      </c>
      <c r="G151" s="285">
        <f t="shared" ca="1" si="27"/>
        <v>72291.855099978988</v>
      </c>
      <c r="H151" s="285">
        <f t="shared" ca="1" si="27"/>
        <v>76257.682991904134</v>
      </c>
      <c r="I151" s="285">
        <f t="shared" ca="1" si="27"/>
        <v>80220.164193625111</v>
      </c>
      <c r="J151" s="285">
        <f t="shared" ca="1" si="27"/>
        <v>84420.260399841165</v>
      </c>
      <c r="K151" s="285">
        <f t="shared" ca="1" si="35"/>
        <v>88908.171963614732</v>
      </c>
      <c r="L151" s="285">
        <f t="shared" ca="1" si="35"/>
        <v>95038.061468636384</v>
      </c>
      <c r="M151" s="285">
        <f t="shared" ca="1" si="35"/>
        <v>101167.95097365809</v>
      </c>
      <c r="N151" s="285"/>
      <c r="P151" s="409" t="str">
        <f t="shared" si="28"/>
        <v>53093C</v>
      </c>
      <c r="Q151" s="397" t="s">
        <v>826</v>
      </c>
      <c r="R151" s="409" t="str">
        <f t="shared" si="33"/>
        <v>Intergovernmental Relations Coordinator - Sustainability</v>
      </c>
      <c r="S151" s="397" t="str">
        <f t="shared" si="40"/>
        <v>35</v>
      </c>
      <c r="T151" s="394" cm="1">
        <f t="array" aca="1" ref="T151" ca="1">IF($Q151="Y",VLOOKUP($P151,INDIRECT($Q$3),T$5,0)*INDIRECT($P$2),VLOOKUP($P151,INDIRECT($Q$3),T$5,0))</f>
        <v>72291.855099978988</v>
      </c>
      <c r="U151" s="394" cm="1">
        <f t="array" aca="1" ref="U151" ca="1">IF($Q151="Y",VLOOKUP($P151,INDIRECT($Q$3),U$5,0)*INDIRECT($P$2),VLOOKUP($P151,INDIRECT($Q$3),U$5,0))</f>
        <v>76257.682991904134</v>
      </c>
      <c r="V151" s="394" cm="1">
        <f t="array" aca="1" ref="V151" ca="1">IF($Q151="Y",VLOOKUP($P151,INDIRECT($Q$3),V$5,0)*INDIRECT($P$2),VLOOKUP($P151,INDIRECT($Q$3),V$5,0))</f>
        <v>80220.164193625111</v>
      </c>
      <c r="W151" s="394" cm="1">
        <f t="array" aca="1" ref="W151" ca="1">IF($Q151="Y",VLOOKUP($P151,INDIRECT($Q$3),W$5,0)*INDIRECT($P$2),VLOOKUP($P151,INDIRECT($Q$3),W$5,0))</f>
        <v>84420.260399841165</v>
      </c>
      <c r="X151" s="394" cm="1">
        <f t="array" aca="1" ref="X151" ca="1">IF($Q151="Y",VLOOKUP($P151,INDIRECT($Q$3),X$5,0)*INDIRECT($P$2),VLOOKUP($P151,INDIRECT($Q$3),X$5,0))</f>
        <v>88908.171963614732</v>
      </c>
      <c r="Y151" s="394" cm="1">
        <f t="array" aca="1" ref="Y151" ca="1">IF($Q151="Y",VLOOKUP($P151,INDIRECT($Q$3),Y$5,0)*INDIRECT($P$2),VLOOKUP($P151,INDIRECT($Q$3),Y$5,0))</f>
        <v>95038.061468636384</v>
      </c>
      <c r="Z151" s="394" cm="1">
        <f t="array" aca="1" ref="Z151" ca="1">IF($Q151="Y",VLOOKUP($P151,INDIRECT($Q$3),Z$5,0)*INDIRECT($P$2),VLOOKUP($P151,INDIRECT($Q$3),Z$5,0))</f>
        <v>101167.95097365809</v>
      </c>
      <c r="AA151" s="406" t="str">
        <f t="shared" si="29"/>
        <v>53093C</v>
      </c>
      <c r="AB151" s="406" t="str">
        <f t="shared" si="36"/>
        <v>Y</v>
      </c>
      <c r="AC151" s="412" t="str">
        <f t="shared" si="34"/>
        <v>Intergovernmental Relations Coordinator - Sustainability</v>
      </c>
      <c r="AD151" s="406" t="str">
        <f t="shared" si="39"/>
        <v>35</v>
      </c>
      <c r="AE151" s="398" t="str">
        <f t="shared" si="31"/>
        <v>E</v>
      </c>
      <c r="AF151" s="403">
        <f t="shared" ca="1" si="38"/>
        <v>34.756</v>
      </c>
      <c r="AG151" s="403">
        <f t="shared" ca="1" si="38"/>
        <v>36.662999999999997</v>
      </c>
      <c r="AH151" s="403">
        <f t="shared" ca="1" si="38"/>
        <v>38.567999999999998</v>
      </c>
      <c r="AI151" s="403">
        <f t="shared" ca="1" si="38"/>
        <v>40.586999999999996</v>
      </c>
      <c r="AJ151" s="403">
        <f t="shared" ca="1" si="38"/>
        <v>42.744999999999997</v>
      </c>
      <c r="AK151" s="403">
        <f t="shared" ca="1" si="38"/>
        <v>45.692</v>
      </c>
      <c r="AL151" s="403">
        <f t="shared" ca="1" si="38"/>
        <v>48.638999999999996</v>
      </c>
      <c r="AM151" s="710">
        <f ca="1">AL151/'2026'!AL151</f>
        <v>1.0300072000338825</v>
      </c>
    </row>
    <row r="152" spans="1:39" ht="15" customHeight="1">
      <c r="A152" s="259" t="s">
        <v>16</v>
      </c>
      <c r="B152" s="259" t="s">
        <v>471</v>
      </c>
      <c r="C152" s="259">
        <v>35</v>
      </c>
      <c r="D152" s="260" t="s">
        <v>466</v>
      </c>
      <c r="E152" s="265">
        <v>363</v>
      </c>
      <c r="F152" s="262">
        <v>8</v>
      </c>
      <c r="G152" s="285">
        <f t="shared" ca="1" si="27"/>
        <v>72291.855099978988</v>
      </c>
      <c r="H152" s="285">
        <f t="shared" ca="1" si="27"/>
        <v>76257.682991904134</v>
      </c>
      <c r="I152" s="285">
        <f t="shared" ca="1" si="27"/>
        <v>80220.164193625111</v>
      </c>
      <c r="J152" s="285">
        <f t="shared" ca="1" si="27"/>
        <v>84420.260399841165</v>
      </c>
      <c r="K152" s="285">
        <f t="shared" ca="1" si="35"/>
        <v>88908.171963614732</v>
      </c>
      <c r="L152" s="285">
        <f t="shared" ca="1" si="35"/>
        <v>95038.061468636384</v>
      </c>
      <c r="M152" s="285">
        <f t="shared" ca="1" si="35"/>
        <v>101167.95097365809</v>
      </c>
      <c r="N152" s="285"/>
      <c r="P152" s="409" t="str">
        <f t="shared" si="28"/>
        <v>03354C</v>
      </c>
      <c r="Q152" s="397" t="s">
        <v>826</v>
      </c>
      <c r="R152" s="409" t="str">
        <f t="shared" si="33"/>
        <v>Internal Auditor I</v>
      </c>
      <c r="S152" s="397">
        <f t="shared" si="40"/>
        <v>35</v>
      </c>
      <c r="T152" s="394" cm="1">
        <f t="array" aca="1" ref="T152" ca="1">IF($Q152="Y",VLOOKUP($P152,INDIRECT($Q$3),T$5,0)*INDIRECT($P$2),VLOOKUP($P152,INDIRECT($Q$3),T$5,0))</f>
        <v>72291.855099978988</v>
      </c>
      <c r="U152" s="394" cm="1">
        <f t="array" aca="1" ref="U152" ca="1">IF($Q152="Y",VLOOKUP($P152,INDIRECT($Q$3),U$5,0)*INDIRECT($P$2),VLOOKUP($P152,INDIRECT($Q$3),U$5,0))</f>
        <v>76257.682991904134</v>
      </c>
      <c r="V152" s="394" cm="1">
        <f t="array" aca="1" ref="V152" ca="1">IF($Q152="Y",VLOOKUP($P152,INDIRECT($Q$3),V$5,0)*INDIRECT($P$2),VLOOKUP($P152,INDIRECT($Q$3),V$5,0))</f>
        <v>80220.164193625111</v>
      </c>
      <c r="W152" s="394" cm="1">
        <f t="array" aca="1" ref="W152" ca="1">IF($Q152="Y",VLOOKUP($P152,INDIRECT($Q$3),W$5,0)*INDIRECT($P$2),VLOOKUP($P152,INDIRECT($Q$3),W$5,0))</f>
        <v>84420.260399841165</v>
      </c>
      <c r="X152" s="394" cm="1">
        <f t="array" aca="1" ref="X152" ca="1">IF($Q152="Y",VLOOKUP($P152,INDIRECT($Q$3),X$5,0)*INDIRECT($P$2),VLOOKUP($P152,INDIRECT($Q$3),X$5,0))</f>
        <v>88908.171963614732</v>
      </c>
      <c r="Y152" s="394" cm="1">
        <f t="array" aca="1" ref="Y152" ca="1">IF($Q152="Y",VLOOKUP($P152,INDIRECT($Q$3),Y$5,0)*INDIRECT($P$2),VLOOKUP($P152,INDIRECT($Q$3),Y$5,0))</f>
        <v>95038.061468636384</v>
      </c>
      <c r="Z152" s="394" cm="1">
        <f t="array" aca="1" ref="Z152" ca="1">IF($Q152="Y",VLOOKUP($P152,INDIRECT($Q$3),Z$5,0)*INDIRECT($P$2),VLOOKUP($P152,INDIRECT($Q$3),Z$5,0))</f>
        <v>101167.95097365809</v>
      </c>
      <c r="AA152" s="406" t="str">
        <f t="shared" si="29"/>
        <v>03354C</v>
      </c>
      <c r="AB152" s="406" t="str">
        <f t="shared" si="36"/>
        <v>Y</v>
      </c>
      <c r="AC152" s="412" t="str">
        <f t="shared" si="34"/>
        <v>Internal Auditor I</v>
      </c>
      <c r="AD152" s="406">
        <f t="shared" si="39"/>
        <v>35</v>
      </c>
      <c r="AE152" s="398" t="str">
        <f t="shared" si="31"/>
        <v>E</v>
      </c>
      <c r="AF152" s="403">
        <f t="shared" ca="1" si="38"/>
        <v>34.756</v>
      </c>
      <c r="AG152" s="403">
        <f t="shared" ca="1" si="38"/>
        <v>36.662999999999997</v>
      </c>
      <c r="AH152" s="403">
        <f t="shared" ca="1" si="38"/>
        <v>38.567999999999998</v>
      </c>
      <c r="AI152" s="403">
        <f t="shared" ca="1" si="38"/>
        <v>40.586999999999996</v>
      </c>
      <c r="AJ152" s="403">
        <f t="shared" ca="1" si="38"/>
        <v>42.744999999999997</v>
      </c>
      <c r="AK152" s="403">
        <f t="shared" ca="1" si="38"/>
        <v>45.692</v>
      </c>
      <c r="AL152" s="403">
        <f t="shared" ca="1" si="38"/>
        <v>48.638999999999996</v>
      </c>
      <c r="AM152" s="710">
        <f ca="1">AL152/'2026'!AL152</f>
        <v>1.0300072000338825</v>
      </c>
    </row>
    <row r="153" spans="1:39" ht="15" customHeight="1">
      <c r="A153" s="259" t="s">
        <v>16</v>
      </c>
      <c r="B153" s="259" t="s">
        <v>701</v>
      </c>
      <c r="C153" s="259">
        <v>99</v>
      </c>
      <c r="D153" s="260" t="s">
        <v>697</v>
      </c>
      <c r="E153" s="265">
        <v>420</v>
      </c>
      <c r="F153" s="262">
        <v>9</v>
      </c>
      <c r="G153" s="285">
        <f t="shared" ca="1" si="27"/>
        <v>80841.875486161007</v>
      </c>
      <c r="H153" s="285">
        <f t="shared" ca="1" si="27"/>
        <v>85099.250295221238</v>
      </c>
      <c r="I153" s="285">
        <f t="shared" ca="1" si="27"/>
        <v>89591.539329781794</v>
      </c>
      <c r="J153" s="285">
        <f t="shared" ca="1" si="27"/>
        <v>94268.860172349727</v>
      </c>
      <c r="K153" s="285">
        <f t="shared" ca="1" si="35"/>
        <v>99232.580722518789</v>
      </c>
      <c r="L153" s="285">
        <f t="shared" ca="1" si="35"/>
        <v>105237.57388397504</v>
      </c>
      <c r="M153" s="285">
        <f t="shared" ca="1" si="35"/>
        <v>111241.25429284183</v>
      </c>
      <c r="N153" s="285"/>
      <c r="P153" s="409" t="str">
        <f t="shared" si="28"/>
        <v>52997C</v>
      </c>
      <c r="Q153" s="397" t="s">
        <v>826</v>
      </c>
      <c r="R153" s="409" t="str">
        <f t="shared" si="33"/>
        <v>Internal Auditor II</v>
      </c>
      <c r="S153" s="397">
        <f t="shared" si="40"/>
        <v>99</v>
      </c>
      <c r="T153" s="394" cm="1">
        <f t="array" aca="1" ref="T153" ca="1">IF($Q153="Y",VLOOKUP($P153,INDIRECT($Q$3),T$5,0)*INDIRECT($P$2),VLOOKUP($P153,INDIRECT($Q$3),T$5,0))</f>
        <v>80841.875486161007</v>
      </c>
      <c r="U153" s="394" cm="1">
        <f t="array" aca="1" ref="U153" ca="1">IF($Q153="Y",VLOOKUP($P153,INDIRECT($Q$3),U$5,0)*INDIRECT($P$2),VLOOKUP($P153,INDIRECT($Q$3),U$5,0))</f>
        <v>85099.250295221238</v>
      </c>
      <c r="V153" s="394" cm="1">
        <f t="array" aca="1" ref="V153" ca="1">IF($Q153="Y",VLOOKUP($P153,INDIRECT($Q$3),V$5,0)*INDIRECT($P$2),VLOOKUP($P153,INDIRECT($Q$3),V$5,0))</f>
        <v>89591.539329781794</v>
      </c>
      <c r="W153" s="394" cm="1">
        <f t="array" aca="1" ref="W153" ca="1">IF($Q153="Y",VLOOKUP($P153,INDIRECT($Q$3),W$5,0)*INDIRECT($P$2),VLOOKUP($P153,INDIRECT($Q$3),W$5,0))</f>
        <v>94268.860172349727</v>
      </c>
      <c r="X153" s="394" cm="1">
        <f t="array" aca="1" ref="X153" ca="1">IF($Q153="Y",VLOOKUP($P153,INDIRECT($Q$3),X$5,0)*INDIRECT($P$2),VLOOKUP($P153,INDIRECT($Q$3),X$5,0))</f>
        <v>99232.580722518789</v>
      </c>
      <c r="Y153" s="394" cm="1">
        <f t="array" aca="1" ref="Y153" ca="1">IF($Q153="Y",VLOOKUP($P153,INDIRECT($Q$3),Y$5,0)*INDIRECT($P$2),VLOOKUP($P153,INDIRECT($Q$3),Y$5,0))</f>
        <v>105237.57388397504</v>
      </c>
      <c r="Z153" s="394" cm="1">
        <f t="array" aca="1" ref="Z153" ca="1">IF($Q153="Y",VLOOKUP($P153,INDIRECT($Q$3),Z$5,0)*INDIRECT($P$2),VLOOKUP($P153,INDIRECT($Q$3),Z$5,0))</f>
        <v>111241.25429284183</v>
      </c>
      <c r="AA153" s="406" t="str">
        <f t="shared" si="29"/>
        <v>52997C</v>
      </c>
      <c r="AB153" s="406" t="str">
        <f t="shared" si="36"/>
        <v>Y</v>
      </c>
      <c r="AC153" s="412" t="str">
        <f t="shared" si="34"/>
        <v>Internal Auditor II</v>
      </c>
      <c r="AD153" s="406">
        <f t="shared" si="39"/>
        <v>99</v>
      </c>
      <c r="AE153" s="398" t="str">
        <f t="shared" si="31"/>
        <v>E</v>
      </c>
      <c r="AF153" s="403">
        <f t="shared" ca="1" si="38"/>
        <v>38.866999999999997</v>
      </c>
      <c r="AG153" s="403">
        <f t="shared" ca="1" si="38"/>
        <v>40.913999999999994</v>
      </c>
      <c r="AH153" s="403">
        <f t="shared" ca="1" si="38"/>
        <v>43.073</v>
      </c>
      <c r="AI153" s="403">
        <f t="shared" ca="1" si="38"/>
        <v>45.321999999999996</v>
      </c>
      <c r="AJ153" s="403">
        <f t="shared" ca="1" si="38"/>
        <v>47.707999999999998</v>
      </c>
      <c r="AK153" s="403">
        <f t="shared" ca="1" si="38"/>
        <v>50.594999999999999</v>
      </c>
      <c r="AL153" s="403">
        <f t="shared" ca="1" si="38"/>
        <v>53.481999999999999</v>
      </c>
      <c r="AM153" s="710">
        <f ca="1">AL153/'2026'!AL153</f>
        <v>1.0300053924967261</v>
      </c>
    </row>
    <row r="154" spans="1:39" ht="15" customHeight="1">
      <c r="A154" s="259" t="s">
        <v>16</v>
      </c>
      <c r="B154" s="259" t="s">
        <v>423</v>
      </c>
      <c r="C154" s="259">
        <v>35</v>
      </c>
      <c r="D154" s="260" t="s">
        <v>1088</v>
      </c>
      <c r="E154" s="265">
        <v>363</v>
      </c>
      <c r="F154" s="262">
        <v>8</v>
      </c>
      <c r="G154" s="285">
        <f t="shared" ca="1" si="27"/>
        <v>72291.855099978988</v>
      </c>
      <c r="H154" s="285">
        <f t="shared" ca="1" si="27"/>
        <v>76257.682991904134</v>
      </c>
      <c r="I154" s="285">
        <f t="shared" ca="1" si="27"/>
        <v>80220.164193625111</v>
      </c>
      <c r="J154" s="285">
        <f t="shared" ca="1" si="27"/>
        <v>84420.260399841165</v>
      </c>
      <c r="K154" s="285">
        <f t="shared" ca="1" si="35"/>
        <v>88908.171963614732</v>
      </c>
      <c r="L154" s="285">
        <f t="shared" ca="1" si="35"/>
        <v>95038.061468636384</v>
      </c>
      <c r="M154" s="285">
        <f t="shared" ca="1" si="35"/>
        <v>101167.95097365809</v>
      </c>
      <c r="N154" s="285"/>
      <c r="P154" s="409" t="str">
        <f t="shared" si="28"/>
        <v>10082C</v>
      </c>
      <c r="Q154" s="397" t="s">
        <v>826</v>
      </c>
      <c r="R154" s="409" t="str">
        <f t="shared" si="33"/>
        <v>IT Collaboration Analyst I</v>
      </c>
      <c r="S154" s="397">
        <f t="shared" si="40"/>
        <v>35</v>
      </c>
      <c r="T154" s="394" cm="1">
        <f t="array" aca="1" ref="T154" ca="1">IF($Q154="Y",VLOOKUP($P154,INDIRECT($Q$3),T$5,0)*INDIRECT($P$2),VLOOKUP($P154,INDIRECT($Q$3),T$5,0))</f>
        <v>72291.855099978988</v>
      </c>
      <c r="U154" s="394" cm="1">
        <f t="array" aca="1" ref="U154" ca="1">IF($Q154="Y",VLOOKUP($P154,INDIRECT($Q$3),U$5,0)*INDIRECT($P$2),VLOOKUP($P154,INDIRECT($Q$3),U$5,0))</f>
        <v>76257.682991904134</v>
      </c>
      <c r="V154" s="394" cm="1">
        <f t="array" aca="1" ref="V154" ca="1">IF($Q154="Y",VLOOKUP($P154,INDIRECT($Q$3),V$5,0)*INDIRECT($P$2),VLOOKUP($P154,INDIRECT($Q$3),V$5,0))</f>
        <v>80220.164193625111</v>
      </c>
      <c r="W154" s="394" cm="1">
        <f t="array" aca="1" ref="W154" ca="1">IF($Q154="Y",VLOOKUP($P154,INDIRECT($Q$3),W$5,0)*INDIRECT($P$2),VLOOKUP($P154,INDIRECT($Q$3),W$5,0))</f>
        <v>84420.260399841165</v>
      </c>
      <c r="X154" s="394" cm="1">
        <f t="array" aca="1" ref="X154" ca="1">IF($Q154="Y",VLOOKUP($P154,INDIRECT($Q$3),X$5,0)*INDIRECT($P$2),VLOOKUP($P154,INDIRECT($Q$3),X$5,0))</f>
        <v>88908.171963614732</v>
      </c>
      <c r="Y154" s="394" cm="1">
        <f t="array" aca="1" ref="Y154" ca="1">IF($Q154="Y",VLOOKUP($P154,INDIRECT($Q$3),Y$5,0)*INDIRECT($P$2),VLOOKUP($P154,INDIRECT($Q$3),Y$5,0))</f>
        <v>95038.061468636384</v>
      </c>
      <c r="Z154" s="394" cm="1">
        <f t="array" aca="1" ref="Z154" ca="1">IF($Q154="Y",VLOOKUP($P154,INDIRECT($Q$3),Z$5,0)*INDIRECT($P$2),VLOOKUP($P154,INDIRECT($Q$3),Z$5,0))</f>
        <v>101167.95097365809</v>
      </c>
      <c r="AA154" s="406" t="str">
        <f t="shared" si="29"/>
        <v>10082C</v>
      </c>
      <c r="AB154" s="406" t="str">
        <f t="shared" si="36"/>
        <v>Y</v>
      </c>
      <c r="AC154" s="412" t="str">
        <f t="shared" si="34"/>
        <v>IT Collaboration Analyst I</v>
      </c>
      <c r="AD154" s="406">
        <f t="shared" si="39"/>
        <v>35</v>
      </c>
      <c r="AE154" s="398" t="str">
        <f t="shared" si="31"/>
        <v>E</v>
      </c>
      <c r="AF154" s="403">
        <f t="shared" ca="1" si="38"/>
        <v>34.756</v>
      </c>
      <c r="AG154" s="403">
        <f t="shared" ca="1" si="38"/>
        <v>36.662999999999997</v>
      </c>
      <c r="AH154" s="403">
        <f t="shared" ca="1" si="38"/>
        <v>38.567999999999998</v>
      </c>
      <c r="AI154" s="403">
        <f t="shared" ca="1" si="38"/>
        <v>40.586999999999996</v>
      </c>
      <c r="AJ154" s="403">
        <f t="shared" ca="1" si="38"/>
        <v>42.744999999999997</v>
      </c>
      <c r="AK154" s="403">
        <f t="shared" ca="1" si="38"/>
        <v>45.692</v>
      </c>
      <c r="AL154" s="403">
        <f t="shared" ca="1" si="38"/>
        <v>48.638999999999996</v>
      </c>
      <c r="AM154" s="710">
        <f ca="1">AL154/'2026'!AL154</f>
        <v>1.0300072000338825</v>
      </c>
    </row>
    <row r="155" spans="1:39" ht="15" customHeight="1">
      <c r="A155" s="259" t="s">
        <v>16</v>
      </c>
      <c r="B155" s="259" t="s">
        <v>424</v>
      </c>
      <c r="C155" s="259">
        <v>99</v>
      </c>
      <c r="D155" s="260" t="s">
        <v>1089</v>
      </c>
      <c r="E155" s="265">
        <v>413</v>
      </c>
      <c r="F155" s="262">
        <v>9</v>
      </c>
      <c r="G155" s="285">
        <f t="shared" ca="1" si="27"/>
        <v>80841.875486161007</v>
      </c>
      <c r="H155" s="285">
        <f t="shared" ca="1" si="27"/>
        <v>85099.250295221238</v>
      </c>
      <c r="I155" s="285">
        <f t="shared" ca="1" si="27"/>
        <v>89591.539329781794</v>
      </c>
      <c r="J155" s="285">
        <f t="shared" ca="1" si="27"/>
        <v>94268.860172349727</v>
      </c>
      <c r="K155" s="285">
        <f t="shared" ca="1" si="35"/>
        <v>99232.580722518789</v>
      </c>
      <c r="L155" s="285">
        <f t="shared" ca="1" si="35"/>
        <v>105237.57388397504</v>
      </c>
      <c r="M155" s="285">
        <f t="shared" ca="1" si="35"/>
        <v>111241.25429284183</v>
      </c>
      <c r="N155" s="285"/>
      <c r="P155" s="409" t="str">
        <f t="shared" si="28"/>
        <v>10083C</v>
      </c>
      <c r="Q155" s="397" t="s">
        <v>826</v>
      </c>
      <c r="R155" s="409" t="str">
        <f t="shared" si="33"/>
        <v>IT Collaboration Analyst II</v>
      </c>
      <c r="S155" s="397">
        <f t="shared" si="40"/>
        <v>99</v>
      </c>
      <c r="T155" s="394" cm="1">
        <f t="array" aca="1" ref="T155" ca="1">IF($Q155="Y",VLOOKUP($P155,INDIRECT($Q$3),T$5,0)*INDIRECT($P$2),VLOOKUP($P155,INDIRECT($Q$3),T$5,0))</f>
        <v>80841.875486161007</v>
      </c>
      <c r="U155" s="394" cm="1">
        <f t="array" aca="1" ref="U155" ca="1">IF($Q155="Y",VLOOKUP($P155,INDIRECT($Q$3),U$5,0)*INDIRECT($P$2),VLOOKUP($P155,INDIRECT($Q$3),U$5,0))</f>
        <v>85099.250295221238</v>
      </c>
      <c r="V155" s="394" cm="1">
        <f t="array" aca="1" ref="V155" ca="1">IF($Q155="Y",VLOOKUP($P155,INDIRECT($Q$3),V$5,0)*INDIRECT($P$2),VLOOKUP($P155,INDIRECT($Q$3),V$5,0))</f>
        <v>89591.539329781794</v>
      </c>
      <c r="W155" s="394" cm="1">
        <f t="array" aca="1" ref="W155" ca="1">IF($Q155="Y",VLOOKUP($P155,INDIRECT($Q$3),W$5,0)*INDIRECT($P$2),VLOOKUP($P155,INDIRECT($Q$3),W$5,0))</f>
        <v>94268.860172349727</v>
      </c>
      <c r="X155" s="394" cm="1">
        <f t="array" aca="1" ref="X155" ca="1">IF($Q155="Y",VLOOKUP($P155,INDIRECT($Q$3),X$5,0)*INDIRECT($P$2),VLOOKUP($P155,INDIRECT($Q$3),X$5,0))</f>
        <v>99232.580722518789</v>
      </c>
      <c r="Y155" s="394" cm="1">
        <f t="array" aca="1" ref="Y155" ca="1">IF($Q155="Y",VLOOKUP($P155,INDIRECT($Q$3),Y$5,0)*INDIRECT($P$2),VLOOKUP($P155,INDIRECT($Q$3),Y$5,0))</f>
        <v>105237.57388397504</v>
      </c>
      <c r="Z155" s="394" cm="1">
        <f t="array" aca="1" ref="Z155" ca="1">IF($Q155="Y",VLOOKUP($P155,INDIRECT($Q$3),Z$5,0)*INDIRECT($P$2),VLOOKUP($P155,INDIRECT($Q$3),Z$5,0))</f>
        <v>111241.25429284183</v>
      </c>
      <c r="AA155" s="406" t="str">
        <f t="shared" si="29"/>
        <v>10083C</v>
      </c>
      <c r="AB155" s="406" t="str">
        <f t="shared" si="36"/>
        <v>Y</v>
      </c>
      <c r="AC155" s="412" t="str">
        <f t="shared" si="34"/>
        <v>IT Collaboration Analyst II</v>
      </c>
      <c r="AD155" s="406">
        <f t="shared" si="39"/>
        <v>99</v>
      </c>
      <c r="AE155" s="398" t="str">
        <f t="shared" si="31"/>
        <v>E</v>
      </c>
      <c r="AF155" s="403">
        <f t="shared" ca="1" si="38"/>
        <v>38.866999999999997</v>
      </c>
      <c r="AG155" s="403">
        <f t="shared" ca="1" si="38"/>
        <v>40.913999999999994</v>
      </c>
      <c r="AH155" s="403">
        <f t="shared" ca="1" si="38"/>
        <v>43.073</v>
      </c>
      <c r="AI155" s="403">
        <f t="shared" ca="1" si="38"/>
        <v>45.321999999999996</v>
      </c>
      <c r="AJ155" s="403">
        <f t="shared" ca="1" si="38"/>
        <v>47.707999999999998</v>
      </c>
      <c r="AK155" s="403">
        <f t="shared" ca="1" si="38"/>
        <v>50.594999999999999</v>
      </c>
      <c r="AL155" s="403">
        <f t="shared" ca="1" si="38"/>
        <v>53.481999999999999</v>
      </c>
      <c r="AM155" s="710">
        <f ca="1">AL155/'2026'!AL155</f>
        <v>1.0300053924967261</v>
      </c>
    </row>
    <row r="156" spans="1:39" ht="15" customHeight="1">
      <c r="A156" s="259" t="s">
        <v>16</v>
      </c>
      <c r="B156" s="259" t="s">
        <v>768</v>
      </c>
      <c r="C156" s="259">
        <v>99</v>
      </c>
      <c r="D156" s="260" t="s">
        <v>1091</v>
      </c>
      <c r="E156" s="265">
        <v>413</v>
      </c>
      <c r="F156" s="262">
        <v>9</v>
      </c>
      <c r="G156" s="285">
        <f t="shared" ca="1" si="27"/>
        <v>80841.875486161007</v>
      </c>
      <c r="H156" s="285">
        <f t="shared" ca="1" si="27"/>
        <v>85099.250295221238</v>
      </c>
      <c r="I156" s="285">
        <f t="shared" ca="1" si="27"/>
        <v>89591.539329781794</v>
      </c>
      <c r="J156" s="285">
        <f t="shared" ca="1" si="27"/>
        <v>94268.860172349727</v>
      </c>
      <c r="K156" s="285">
        <f t="shared" ca="1" si="35"/>
        <v>99232.580722518789</v>
      </c>
      <c r="L156" s="285">
        <f t="shared" ca="1" si="35"/>
        <v>105237.57388397504</v>
      </c>
      <c r="M156" s="285">
        <f t="shared" ca="1" si="35"/>
        <v>111241.25429284183</v>
      </c>
      <c r="N156" s="285"/>
      <c r="P156" s="409" t="str">
        <f t="shared" si="28"/>
        <v>53018C</v>
      </c>
      <c r="Q156" s="397" t="s">
        <v>826</v>
      </c>
      <c r="R156" s="409" t="str">
        <f t="shared" si="33"/>
        <v>IT Collaboration Analyst II - CPED</v>
      </c>
      <c r="S156" s="397">
        <f t="shared" si="40"/>
        <v>99</v>
      </c>
      <c r="T156" s="394" cm="1">
        <f t="array" aca="1" ref="T156" ca="1">IF($Q156="Y",VLOOKUP($P156,INDIRECT($Q$3),T$5,0)*INDIRECT($P$2),VLOOKUP($P156,INDIRECT($Q$3),T$5,0))</f>
        <v>80841.875486161007</v>
      </c>
      <c r="U156" s="394" cm="1">
        <f t="array" aca="1" ref="U156" ca="1">IF($Q156="Y",VLOOKUP($P156,INDIRECT($Q$3),U$5,0)*INDIRECT($P$2),VLOOKUP($P156,INDIRECT($Q$3),U$5,0))</f>
        <v>85099.250295221238</v>
      </c>
      <c r="V156" s="394" cm="1">
        <f t="array" aca="1" ref="V156" ca="1">IF($Q156="Y",VLOOKUP($P156,INDIRECT($Q$3),V$5,0)*INDIRECT($P$2),VLOOKUP($P156,INDIRECT($Q$3),V$5,0))</f>
        <v>89591.539329781794</v>
      </c>
      <c r="W156" s="394" cm="1">
        <f t="array" aca="1" ref="W156" ca="1">IF($Q156="Y",VLOOKUP($P156,INDIRECT($Q$3),W$5,0)*INDIRECT($P$2),VLOOKUP($P156,INDIRECT($Q$3),W$5,0))</f>
        <v>94268.860172349727</v>
      </c>
      <c r="X156" s="394" cm="1">
        <f t="array" aca="1" ref="X156" ca="1">IF($Q156="Y",VLOOKUP($P156,INDIRECT($Q$3),X$5,0)*INDIRECT($P$2),VLOOKUP($P156,INDIRECT($Q$3),X$5,0))</f>
        <v>99232.580722518789</v>
      </c>
      <c r="Y156" s="394" cm="1">
        <f t="array" aca="1" ref="Y156" ca="1">IF($Q156="Y",VLOOKUP($P156,INDIRECT($Q$3),Y$5,0)*INDIRECT($P$2),VLOOKUP($P156,INDIRECT($Q$3),Y$5,0))</f>
        <v>105237.57388397504</v>
      </c>
      <c r="Z156" s="394" cm="1">
        <f t="array" aca="1" ref="Z156" ca="1">IF($Q156="Y",VLOOKUP($P156,INDIRECT($Q$3),Z$5,0)*INDIRECT($P$2),VLOOKUP($P156,INDIRECT($Q$3),Z$5,0))</f>
        <v>111241.25429284183</v>
      </c>
      <c r="AA156" s="406" t="str">
        <f t="shared" si="29"/>
        <v>53018C</v>
      </c>
      <c r="AB156" s="406" t="str">
        <f t="shared" si="36"/>
        <v>Y</v>
      </c>
      <c r="AC156" s="412" t="str">
        <f t="shared" si="34"/>
        <v>IT Collaboration Analyst II - CPED</v>
      </c>
      <c r="AD156" s="406">
        <f t="shared" si="39"/>
        <v>99</v>
      </c>
      <c r="AE156" s="398" t="str">
        <f t="shared" si="31"/>
        <v>E</v>
      </c>
      <c r="AF156" s="403">
        <f t="shared" ca="1" si="38"/>
        <v>38.866999999999997</v>
      </c>
      <c r="AG156" s="403">
        <f t="shared" ca="1" si="38"/>
        <v>40.913999999999994</v>
      </c>
      <c r="AH156" s="403">
        <f t="shared" ca="1" si="38"/>
        <v>43.073</v>
      </c>
      <c r="AI156" s="403">
        <f t="shared" ca="1" si="38"/>
        <v>45.321999999999996</v>
      </c>
      <c r="AJ156" s="403">
        <f t="shared" ca="1" si="38"/>
        <v>47.707999999999998</v>
      </c>
      <c r="AK156" s="403">
        <f t="shared" ca="1" si="38"/>
        <v>50.594999999999999</v>
      </c>
      <c r="AL156" s="403">
        <f t="shared" ca="1" si="38"/>
        <v>53.481999999999999</v>
      </c>
      <c r="AM156" s="710">
        <f ca="1">AL156/'2026'!AL156</f>
        <v>1.0300053924967261</v>
      </c>
    </row>
    <row r="157" spans="1:39" ht="15" customHeight="1">
      <c r="A157" s="259" t="s">
        <v>16</v>
      </c>
      <c r="B157" s="259" t="s">
        <v>425</v>
      </c>
      <c r="C157" s="259">
        <v>72</v>
      </c>
      <c r="D157" s="260" t="s">
        <v>1090</v>
      </c>
      <c r="E157" s="265">
        <v>470</v>
      </c>
      <c r="F157" s="262">
        <v>10</v>
      </c>
      <c r="G157" s="285">
        <f t="shared" ref="G157:M211" ca="1" si="41">T157</f>
        <v>88483.142307686896</v>
      </c>
      <c r="H157" s="285">
        <f t="shared" ca="1" si="41"/>
        <v>93158.468522893163</v>
      </c>
      <c r="I157" s="285">
        <f t="shared" ca="1" si="41"/>
        <v>98031.249460144623</v>
      </c>
      <c r="J157" s="285">
        <f t="shared" ca="1" si="41"/>
        <v>103185.15237454524</v>
      </c>
      <c r="K157" s="285">
        <f t="shared" ca="1" si="35"/>
        <v>108633.56402691163</v>
      </c>
      <c r="L157" s="285">
        <f t="shared" ca="1" si="35"/>
        <v>115199.01543679967</v>
      </c>
      <c r="M157" s="285">
        <f t="shared" ca="1" si="35"/>
        <v>121763.42110370523</v>
      </c>
      <c r="N157" s="285"/>
      <c r="P157" s="409" t="str">
        <f t="shared" si="28"/>
        <v>10088C</v>
      </c>
      <c r="Q157" s="397" t="s">
        <v>826</v>
      </c>
      <c r="R157" s="409" t="str">
        <f t="shared" si="33"/>
        <v>IT Collaboration Engineer I</v>
      </c>
      <c r="S157" s="397">
        <f t="shared" si="40"/>
        <v>72</v>
      </c>
      <c r="T157" s="394" cm="1">
        <f t="array" aca="1" ref="T157" ca="1">IF($Q157="Y",VLOOKUP($P157,INDIRECT($Q$3),T$5,0)*INDIRECT($P$2),VLOOKUP($P157,INDIRECT($Q$3),T$5,0))</f>
        <v>88483.142307686896</v>
      </c>
      <c r="U157" s="394" cm="1">
        <f t="array" aca="1" ref="U157" ca="1">IF($Q157="Y",VLOOKUP($P157,INDIRECT($Q$3),U$5,0)*INDIRECT($P$2),VLOOKUP($P157,INDIRECT($Q$3),U$5,0))</f>
        <v>93158.468522893163</v>
      </c>
      <c r="V157" s="394" cm="1">
        <f t="array" aca="1" ref="V157" ca="1">IF($Q157="Y",VLOOKUP($P157,INDIRECT($Q$3),V$5,0)*INDIRECT($P$2),VLOOKUP($P157,INDIRECT($Q$3),V$5,0))</f>
        <v>98031.249460144623</v>
      </c>
      <c r="W157" s="394" cm="1">
        <f t="array" aca="1" ref="W157" ca="1">IF($Q157="Y",VLOOKUP($P157,INDIRECT($Q$3),W$5,0)*INDIRECT($P$2),VLOOKUP($P157,INDIRECT($Q$3),W$5,0))</f>
        <v>103185.15237454524</v>
      </c>
      <c r="X157" s="394" cm="1">
        <f t="array" aca="1" ref="X157" ca="1">IF($Q157="Y",VLOOKUP($P157,INDIRECT($Q$3),X$5,0)*INDIRECT($P$2),VLOOKUP($P157,INDIRECT($Q$3),X$5,0))</f>
        <v>108633.56402691163</v>
      </c>
      <c r="Y157" s="394" cm="1">
        <f t="array" aca="1" ref="Y157" ca="1">IF($Q157="Y",VLOOKUP($P157,INDIRECT($Q$3),Y$5,0)*INDIRECT($P$2),VLOOKUP($P157,INDIRECT($Q$3),Y$5,0))</f>
        <v>115199.01543679967</v>
      </c>
      <c r="Z157" s="394" cm="1">
        <f t="array" aca="1" ref="Z157" ca="1">IF($Q157="Y",VLOOKUP($P157,INDIRECT($Q$3),Z$5,0)*INDIRECT($P$2),VLOOKUP($P157,INDIRECT($Q$3),Z$5,0))</f>
        <v>121763.42110370523</v>
      </c>
      <c r="AA157" s="406" t="str">
        <f t="shared" si="29"/>
        <v>10088C</v>
      </c>
      <c r="AB157" s="406" t="str">
        <f t="shared" si="36"/>
        <v>Y</v>
      </c>
      <c r="AC157" s="412" t="str">
        <f t="shared" si="34"/>
        <v>IT Collaboration Engineer I</v>
      </c>
      <c r="AD157" s="406">
        <f t="shared" si="39"/>
        <v>72</v>
      </c>
      <c r="AE157" s="398" t="str">
        <f t="shared" si="31"/>
        <v>E</v>
      </c>
      <c r="AF157" s="403">
        <f t="shared" ca="1" si="38"/>
        <v>42.54</v>
      </c>
      <c r="AG157" s="403">
        <f t="shared" ca="1" si="38"/>
        <v>44.787999999999997</v>
      </c>
      <c r="AH157" s="403">
        <f t="shared" ca="1" si="38"/>
        <v>47.131</v>
      </c>
      <c r="AI157" s="403">
        <f t="shared" ca="1" si="38"/>
        <v>49.608999999999995</v>
      </c>
      <c r="AJ157" s="403">
        <f t="shared" ca="1" si="38"/>
        <v>52.227999999999994</v>
      </c>
      <c r="AK157" s="403">
        <f t="shared" ca="1" si="38"/>
        <v>55.384999999999998</v>
      </c>
      <c r="AL157" s="403">
        <f t="shared" ca="1" si="38"/>
        <v>58.540999999999997</v>
      </c>
      <c r="AM157" s="710">
        <f ca="1">AL157/'2026'!AL157</f>
        <v>1.0299985924414103</v>
      </c>
    </row>
    <row r="158" spans="1:39" ht="15" customHeight="1">
      <c r="A158" s="259" t="s">
        <v>16</v>
      </c>
      <c r="B158" s="259" t="s">
        <v>426</v>
      </c>
      <c r="C158" s="259">
        <v>65</v>
      </c>
      <c r="D158" s="260" t="s">
        <v>1092</v>
      </c>
      <c r="E158" s="265">
        <v>508</v>
      </c>
      <c r="F158" s="262">
        <v>11</v>
      </c>
      <c r="G158" s="285">
        <f t="shared" ca="1" si="41"/>
        <v>94497.144604555608</v>
      </c>
      <c r="H158" s="285">
        <f t="shared" ca="1" si="41"/>
        <v>99463.632867523498</v>
      </c>
      <c r="I158" s="285">
        <f t="shared" ca="1" si="41"/>
        <v>104667.73613498647</v>
      </c>
      <c r="J158" s="285">
        <f t="shared" ca="1" si="41"/>
        <v>110203.16173266091</v>
      </c>
      <c r="K158" s="285">
        <f t="shared" ca="1" si="35"/>
        <v>115982.89571523869</v>
      </c>
      <c r="L158" s="285">
        <f t="shared" ca="1" si="35"/>
        <v>123020.42779287096</v>
      </c>
      <c r="M158" s="285">
        <f t="shared" ca="1" si="35"/>
        <v>130057.95987050309</v>
      </c>
      <c r="N158" s="285"/>
      <c r="P158" s="409" t="str">
        <f t="shared" si="28"/>
        <v>10089C</v>
      </c>
      <c r="Q158" s="397" t="s">
        <v>826</v>
      </c>
      <c r="R158" s="409" t="str">
        <f t="shared" si="33"/>
        <v>IT Collaboration Engineer II</v>
      </c>
      <c r="S158" s="397">
        <f t="shared" si="40"/>
        <v>65</v>
      </c>
      <c r="T158" s="394" cm="1">
        <f t="array" aca="1" ref="T158" ca="1">IF($Q158="Y",VLOOKUP($P158,INDIRECT($Q$3),T$5,0)*INDIRECT($P$2),VLOOKUP($P158,INDIRECT($Q$3),T$5,0))</f>
        <v>94497.144604555608</v>
      </c>
      <c r="U158" s="394" cm="1">
        <f t="array" aca="1" ref="U158" ca="1">IF($Q158="Y",VLOOKUP($P158,INDIRECT($Q$3),U$5,0)*INDIRECT($P$2),VLOOKUP($P158,INDIRECT($Q$3),U$5,0))</f>
        <v>99463.632867523498</v>
      </c>
      <c r="V158" s="394" cm="1">
        <f t="array" aca="1" ref="V158" ca="1">IF($Q158="Y",VLOOKUP($P158,INDIRECT($Q$3),V$5,0)*INDIRECT($P$2),VLOOKUP($P158,INDIRECT($Q$3),V$5,0))</f>
        <v>104667.73613498647</v>
      </c>
      <c r="W158" s="394" cm="1">
        <f t="array" aca="1" ref="W158" ca="1">IF($Q158="Y",VLOOKUP($P158,INDIRECT($Q$3),W$5,0)*INDIRECT($P$2),VLOOKUP($P158,INDIRECT($Q$3),W$5,0))</f>
        <v>110203.16173266091</v>
      </c>
      <c r="X158" s="394" cm="1">
        <f t="array" aca="1" ref="X158" ca="1">IF($Q158="Y",VLOOKUP($P158,INDIRECT($Q$3),X$5,0)*INDIRECT($P$2),VLOOKUP($P158,INDIRECT($Q$3),X$5,0))</f>
        <v>115982.89571523869</v>
      </c>
      <c r="Y158" s="394" cm="1">
        <f t="array" aca="1" ref="Y158" ca="1">IF($Q158="Y",VLOOKUP($P158,INDIRECT($Q$3),Y$5,0)*INDIRECT($P$2),VLOOKUP($P158,INDIRECT($Q$3),Y$5,0))</f>
        <v>123020.42779287096</v>
      </c>
      <c r="Z158" s="394" cm="1">
        <f t="array" aca="1" ref="Z158" ca="1">IF($Q158="Y",VLOOKUP($P158,INDIRECT($Q$3),Z$5,0)*INDIRECT($P$2),VLOOKUP($P158,INDIRECT($Q$3),Z$5,0))</f>
        <v>130057.95987050309</v>
      </c>
      <c r="AA158" s="406" t="str">
        <f t="shared" si="29"/>
        <v>10089C</v>
      </c>
      <c r="AB158" s="406" t="str">
        <f t="shared" si="36"/>
        <v>Y</v>
      </c>
      <c r="AC158" s="412" t="str">
        <f t="shared" si="34"/>
        <v>IT Collaboration Engineer II</v>
      </c>
      <c r="AD158" s="406">
        <f t="shared" si="39"/>
        <v>65</v>
      </c>
      <c r="AE158" s="398" t="str">
        <f t="shared" si="31"/>
        <v>E</v>
      </c>
      <c r="AF158" s="403">
        <f t="shared" ca="1" si="38"/>
        <v>45.431999999999995</v>
      </c>
      <c r="AG158" s="403">
        <f t="shared" ca="1" si="38"/>
        <v>47.82</v>
      </c>
      <c r="AH158" s="403">
        <f t="shared" ca="1" si="38"/>
        <v>50.321999999999996</v>
      </c>
      <c r="AI158" s="403">
        <f t="shared" ca="1" si="38"/>
        <v>52.982999999999997</v>
      </c>
      <c r="AJ158" s="403">
        <f t="shared" ca="1" si="38"/>
        <v>55.762</v>
      </c>
      <c r="AK158" s="403">
        <f t="shared" ca="1" si="38"/>
        <v>59.144999999999996</v>
      </c>
      <c r="AL158" s="403">
        <f t="shared" ca="1" si="38"/>
        <v>62.527999999999999</v>
      </c>
      <c r="AM158" s="710">
        <f ca="1">AL158/'2026'!AL158</f>
        <v>1.0299965407613618</v>
      </c>
    </row>
    <row r="159" spans="1:39" ht="15" customHeight="1">
      <c r="A159" s="259" t="s">
        <v>16</v>
      </c>
      <c r="B159" s="259" t="s">
        <v>802</v>
      </c>
      <c r="C159" s="259">
        <v>56</v>
      </c>
      <c r="D159" s="260" t="s">
        <v>803</v>
      </c>
      <c r="E159" s="265">
        <v>520</v>
      </c>
      <c r="F159" s="262">
        <v>11</v>
      </c>
      <c r="G159" s="285">
        <f t="shared" ca="1" si="41"/>
        <v>101802.13264767766</v>
      </c>
      <c r="H159" s="285">
        <f t="shared" ca="1" si="41"/>
        <v>107243.72039871775</v>
      </c>
      <c r="I159" s="285">
        <f t="shared" ca="1" si="41"/>
        <v>112642.89889149077</v>
      </c>
      <c r="J159" s="285">
        <f t="shared" ca="1" si="41"/>
        <v>118179.9978342673</v>
      </c>
      <c r="K159" s="285">
        <f t="shared" ca="1" si="35"/>
        <v>124530.34249665374</v>
      </c>
      <c r="L159" s="285">
        <f t="shared" ca="1" si="35"/>
        <v>131896.61684965435</v>
      </c>
      <c r="M159" s="285">
        <f t="shared" ca="1" si="35"/>
        <v>139262.89120265501</v>
      </c>
      <c r="N159" s="285"/>
      <c r="P159" s="409" t="str">
        <f t="shared" si="28"/>
        <v>59431C</v>
      </c>
      <c r="Q159" s="397" t="s">
        <v>826</v>
      </c>
      <c r="R159" s="409" t="str">
        <f t="shared" si="33"/>
        <v>IT Contracts Manager</v>
      </c>
      <c r="S159" s="397">
        <f t="shared" si="40"/>
        <v>56</v>
      </c>
      <c r="T159" s="394" cm="1">
        <f t="array" aca="1" ref="T159" ca="1">IF($Q159="Y",VLOOKUP($P159,INDIRECT($Q$3),T$5,0)*INDIRECT($P$2),VLOOKUP($P159,INDIRECT($Q$3),T$5,0))</f>
        <v>101802.13264767766</v>
      </c>
      <c r="U159" s="394" cm="1">
        <f t="array" aca="1" ref="U159" ca="1">IF($Q159="Y",VLOOKUP($P159,INDIRECT($Q$3),U$5,0)*INDIRECT($P$2),VLOOKUP($P159,INDIRECT($Q$3),U$5,0))</f>
        <v>107243.72039871775</v>
      </c>
      <c r="V159" s="394" cm="1">
        <f t="array" aca="1" ref="V159" ca="1">IF($Q159="Y",VLOOKUP($P159,INDIRECT($Q$3),V$5,0)*INDIRECT($P$2),VLOOKUP($P159,INDIRECT($Q$3),V$5,0))</f>
        <v>112642.89889149077</v>
      </c>
      <c r="W159" s="394" cm="1">
        <f t="array" aca="1" ref="W159" ca="1">IF($Q159="Y",VLOOKUP($P159,INDIRECT($Q$3),W$5,0)*INDIRECT($P$2),VLOOKUP($P159,INDIRECT($Q$3),W$5,0))</f>
        <v>118179.9978342673</v>
      </c>
      <c r="X159" s="394" cm="1">
        <f t="array" aca="1" ref="X159" ca="1">IF($Q159="Y",VLOOKUP($P159,INDIRECT($Q$3),X$5,0)*INDIRECT($P$2),VLOOKUP($P159,INDIRECT($Q$3),X$5,0))</f>
        <v>124530.34249665374</v>
      </c>
      <c r="Y159" s="394" cm="1">
        <f t="array" aca="1" ref="Y159" ca="1">IF($Q159="Y",VLOOKUP($P159,INDIRECT($Q$3),Y$5,0)*INDIRECT($P$2),VLOOKUP($P159,INDIRECT($Q$3),Y$5,0))</f>
        <v>131896.61684965435</v>
      </c>
      <c r="Z159" s="394" cm="1">
        <f t="array" aca="1" ref="Z159" ca="1">IF($Q159="Y",VLOOKUP($P159,INDIRECT($Q$3),Z$5,0)*INDIRECT($P$2),VLOOKUP($P159,INDIRECT($Q$3),Z$5,0))</f>
        <v>139262.89120265501</v>
      </c>
      <c r="AA159" s="406" t="str">
        <f t="shared" si="29"/>
        <v>59431C</v>
      </c>
      <c r="AB159" s="406" t="str">
        <f t="shared" si="36"/>
        <v>Y</v>
      </c>
      <c r="AC159" s="412" t="str">
        <f t="shared" si="34"/>
        <v>IT Contracts Manager</v>
      </c>
      <c r="AD159" s="406">
        <f t="shared" si="39"/>
        <v>56</v>
      </c>
      <c r="AE159" s="398" t="str">
        <f t="shared" si="31"/>
        <v>E</v>
      </c>
      <c r="AF159" s="403">
        <f t="shared" ca="1" si="38"/>
        <v>48.943999999999996</v>
      </c>
      <c r="AG159" s="403">
        <f t="shared" ca="1" si="38"/>
        <v>51.559999999999995</v>
      </c>
      <c r="AH159" s="403">
        <f t="shared" ca="1" si="38"/>
        <v>54.155999999999999</v>
      </c>
      <c r="AI159" s="403">
        <f t="shared" ca="1" si="38"/>
        <v>56.817999999999998</v>
      </c>
      <c r="AJ159" s="403">
        <f t="shared" ca="1" si="38"/>
        <v>59.870999999999995</v>
      </c>
      <c r="AK159" s="403">
        <f t="shared" ca="1" si="38"/>
        <v>63.411999999999999</v>
      </c>
      <c r="AL159" s="403">
        <f t="shared" ca="1" si="38"/>
        <v>66.954000000000008</v>
      </c>
      <c r="AM159" s="710">
        <f ca="1">AL159/'2026'!AL159</f>
        <v>1.0299981539597565</v>
      </c>
    </row>
    <row r="160" spans="1:39" ht="15" customHeight="1">
      <c r="A160" s="272" t="s">
        <v>91</v>
      </c>
      <c r="B160" s="272" t="s">
        <v>273</v>
      </c>
      <c r="C160" s="272" t="s">
        <v>274</v>
      </c>
      <c r="D160" s="273" t="s">
        <v>682</v>
      </c>
      <c r="E160" s="265">
        <v>323</v>
      </c>
      <c r="F160" s="262">
        <v>7</v>
      </c>
      <c r="G160" s="285">
        <f t="shared" ca="1" si="41"/>
        <v>30.516404181209364</v>
      </c>
      <c r="H160" s="285">
        <f t="shared" ca="1" si="41"/>
        <v>32.450023094914933</v>
      </c>
      <c r="I160" s="285">
        <f t="shared" ca="1" si="41"/>
        <v>34.160374867519806</v>
      </c>
      <c r="J160" s="285">
        <f t="shared" ca="1" si="41"/>
        <v>36.050933035733053</v>
      </c>
      <c r="K160" s="285">
        <f t="shared" ca="1" si="35"/>
        <v>37.986542802848433</v>
      </c>
      <c r="L160" s="285">
        <f t="shared" ca="1" si="35"/>
        <v>40.292302298891897</v>
      </c>
      <c r="M160" s="285">
        <f t="shared" ca="1" si="35"/>
        <v>42.598061794935376</v>
      </c>
      <c r="N160" s="285"/>
      <c r="P160" s="409" t="str">
        <f t="shared" si="28"/>
        <v>01339C</v>
      </c>
      <c r="Q160" s="397" t="s">
        <v>826</v>
      </c>
      <c r="R160" s="409" t="str">
        <f t="shared" si="33"/>
        <v>IT Project Assistant</v>
      </c>
      <c r="S160" s="397" t="str">
        <f t="shared" si="40"/>
        <v>07</v>
      </c>
      <c r="T160" s="394" cm="1">
        <f t="array" aca="1" ref="T160" ca="1">IF($Q160="Y",VLOOKUP($P160,INDIRECT($Q$3),T$5,0)*INDIRECT($P$2),VLOOKUP($P160,INDIRECT($Q$3),T$5,0))</f>
        <v>30.516404181209364</v>
      </c>
      <c r="U160" s="394" cm="1">
        <f t="array" aca="1" ref="U160" ca="1">IF($Q160="Y",VLOOKUP($P160,INDIRECT($Q$3),U$5,0)*INDIRECT($P$2),VLOOKUP($P160,INDIRECT($Q$3),U$5,0))</f>
        <v>32.450023094914933</v>
      </c>
      <c r="V160" s="394" cm="1">
        <f t="array" aca="1" ref="V160" ca="1">IF($Q160="Y",VLOOKUP($P160,INDIRECT($Q$3),V$5,0)*INDIRECT($P$2),VLOOKUP($P160,INDIRECT($Q$3),V$5,0))</f>
        <v>34.160374867519806</v>
      </c>
      <c r="W160" s="394" cm="1">
        <f t="array" aca="1" ref="W160" ca="1">IF($Q160="Y",VLOOKUP($P160,INDIRECT($Q$3),W$5,0)*INDIRECT($P$2),VLOOKUP($P160,INDIRECT($Q$3),W$5,0))</f>
        <v>36.050933035733053</v>
      </c>
      <c r="X160" s="394" cm="1">
        <f t="array" aca="1" ref="X160" ca="1">IF($Q160="Y",VLOOKUP($P160,INDIRECT($Q$3),X$5,0)*INDIRECT($P$2),VLOOKUP($P160,INDIRECT($Q$3),X$5,0))</f>
        <v>37.986542802848433</v>
      </c>
      <c r="Y160" s="394" cm="1">
        <f t="array" aca="1" ref="Y160" ca="1">IF($Q160="Y",VLOOKUP($P160,INDIRECT($Q$3),Y$5,0)*INDIRECT($P$2),VLOOKUP($P160,INDIRECT($Q$3),Y$5,0))</f>
        <v>40.292302298891897</v>
      </c>
      <c r="Z160" s="394" cm="1">
        <f t="array" aca="1" ref="Z160" ca="1">IF($Q160="Y",VLOOKUP($P160,INDIRECT($Q$3),Z$5,0)*INDIRECT($P$2),VLOOKUP($P160,INDIRECT($Q$3),Z$5,0))</f>
        <v>42.598061794935376</v>
      </c>
      <c r="AA160" s="406" t="str">
        <f t="shared" si="29"/>
        <v>01339C</v>
      </c>
      <c r="AB160" s="406" t="str">
        <f t="shared" si="36"/>
        <v>Y</v>
      </c>
      <c r="AC160" s="412" t="str">
        <f t="shared" si="34"/>
        <v>IT Project Assistant</v>
      </c>
      <c r="AD160" s="406" t="str">
        <f t="shared" si="39"/>
        <v>07</v>
      </c>
      <c r="AE160" s="398" t="str">
        <f t="shared" si="31"/>
        <v>N</v>
      </c>
      <c r="AF160" s="403">
        <f t="shared" ca="1" si="38"/>
        <v>30.515999999999998</v>
      </c>
      <c r="AG160" s="403">
        <f t="shared" ca="1" si="38"/>
        <v>32.450000000000003</v>
      </c>
      <c r="AH160" s="403">
        <f t="shared" ca="1" si="38"/>
        <v>34.159999999999997</v>
      </c>
      <c r="AI160" s="403">
        <f t="shared" ca="1" si="38"/>
        <v>36.051000000000002</v>
      </c>
      <c r="AJ160" s="403">
        <f t="shared" ca="1" si="38"/>
        <v>37.987000000000002</v>
      </c>
      <c r="AK160" s="403">
        <f t="shared" ca="1" si="38"/>
        <v>40.292000000000002</v>
      </c>
      <c r="AL160" s="403">
        <f t="shared" ca="1" si="38"/>
        <v>42.597999999999999</v>
      </c>
      <c r="AM160" s="710">
        <f ca="1">AL160/'2026'!AL160</f>
        <v>1.0300070121140315</v>
      </c>
    </row>
    <row r="161" spans="1:39" ht="15" customHeight="1">
      <c r="A161" s="272" t="s">
        <v>91</v>
      </c>
      <c r="B161" s="583" t="s">
        <v>1038</v>
      </c>
      <c r="C161" s="583" t="s">
        <v>896</v>
      </c>
      <c r="D161" s="598" t="s">
        <v>1039</v>
      </c>
      <c r="E161" s="600">
        <v>378</v>
      </c>
      <c r="F161" s="586">
        <v>8</v>
      </c>
      <c r="G161" s="285">
        <f t="shared" ca="1" si="41"/>
        <v>34.756320000000002</v>
      </c>
      <c r="H161" s="285">
        <f t="shared" ca="1" si="41"/>
        <v>36.662849999999999</v>
      </c>
      <c r="I161" s="285">
        <f t="shared" ca="1" si="41"/>
        <v>38.568350000000002</v>
      </c>
      <c r="J161" s="285">
        <f t="shared" ca="1" si="41"/>
        <v>40.587150000000001</v>
      </c>
      <c r="K161" s="285">
        <f t="shared" ca="1" si="35"/>
        <v>42.745000000000005</v>
      </c>
      <c r="L161" s="285">
        <f t="shared" ca="1" si="35"/>
        <v>45.691829999999996</v>
      </c>
      <c r="M161" s="285">
        <f t="shared" ca="1" si="35"/>
        <v>48.638659999999994</v>
      </c>
      <c r="N161" s="9"/>
      <c r="P161" s="409" t="str">
        <f t="shared" si="28"/>
        <v>50504C</v>
      </c>
      <c r="Q161" s="397" t="s">
        <v>826</v>
      </c>
      <c r="R161" s="409" t="str">
        <f t="shared" si="33"/>
        <v>IT Project Coordinator</v>
      </c>
      <c r="S161" s="397" t="str">
        <f t="shared" si="40"/>
        <v>35</v>
      </c>
      <c r="T161" s="394" cm="1">
        <f t="array" aca="1" ref="T161" ca="1">IF($Q161="Y",VLOOKUP($P161,INDIRECT($Q$3),T$5,0)*INDIRECT($P$2),VLOOKUP($P161,INDIRECT($Q$3),T$5,0))</f>
        <v>34.756320000000002</v>
      </c>
      <c r="U161" s="394" cm="1">
        <f t="array" aca="1" ref="U161" ca="1">IF($Q161="Y",VLOOKUP($P161,INDIRECT($Q$3),U$5,0)*INDIRECT($P$2),VLOOKUP($P161,INDIRECT($Q$3),U$5,0))</f>
        <v>36.662849999999999</v>
      </c>
      <c r="V161" s="394" cm="1">
        <f t="array" aca="1" ref="V161" ca="1">IF($Q161="Y",VLOOKUP($P161,INDIRECT($Q$3),V$5,0)*INDIRECT($P$2),VLOOKUP($P161,INDIRECT($Q$3),V$5,0))</f>
        <v>38.568350000000002</v>
      </c>
      <c r="W161" s="394" cm="1">
        <f t="array" aca="1" ref="W161" ca="1">IF($Q161="Y",VLOOKUP($P161,INDIRECT($Q$3),W$5,0)*INDIRECT($P$2),VLOOKUP($P161,INDIRECT($Q$3),W$5,0))</f>
        <v>40.587150000000001</v>
      </c>
      <c r="X161" s="394" cm="1">
        <f t="array" aca="1" ref="X161" ca="1">IF($Q161="Y",VLOOKUP($P161,INDIRECT($Q$3),X$5,0)*INDIRECT($P$2),VLOOKUP($P161,INDIRECT($Q$3),X$5,0))</f>
        <v>42.745000000000005</v>
      </c>
      <c r="Y161" s="394" cm="1">
        <f t="array" aca="1" ref="Y161" ca="1">IF($Q161="Y",VLOOKUP($P161,INDIRECT($Q$3),Y$5,0)*INDIRECT($P$2),VLOOKUP($P161,INDIRECT($Q$3),Y$5,0))</f>
        <v>45.691829999999996</v>
      </c>
      <c r="Z161" s="394" cm="1">
        <f t="array" aca="1" ref="Z161" ca="1">IF($Q161="Y",VLOOKUP($P161,INDIRECT($Q$3),Z$5,0)*INDIRECT($P$2),VLOOKUP($P161,INDIRECT($Q$3),Z$5,0))</f>
        <v>48.638659999999994</v>
      </c>
      <c r="AA161" s="406" t="str">
        <f t="shared" si="29"/>
        <v>50504C</v>
      </c>
      <c r="AB161" s="406" t="str">
        <f t="shared" si="36"/>
        <v>Y</v>
      </c>
      <c r="AC161" s="412" t="str">
        <f t="shared" si="34"/>
        <v>IT Project Coordinator</v>
      </c>
      <c r="AD161" s="406" t="str">
        <f t="shared" si="39"/>
        <v>35</v>
      </c>
      <c r="AE161" s="398" t="str">
        <f t="shared" si="31"/>
        <v>N</v>
      </c>
      <c r="AF161" s="403">
        <f t="shared" ca="1" si="38"/>
        <v>34.756</v>
      </c>
      <c r="AG161" s="403">
        <f t="shared" ca="1" si="38"/>
        <v>36.662999999999997</v>
      </c>
      <c r="AH161" s="403">
        <f t="shared" ca="1" si="38"/>
        <v>38.567999999999998</v>
      </c>
      <c r="AI161" s="403">
        <f t="shared" ca="1" si="38"/>
        <v>40.587000000000003</v>
      </c>
      <c r="AJ161" s="403">
        <f t="shared" ca="1" si="38"/>
        <v>42.744999999999997</v>
      </c>
      <c r="AK161" s="403">
        <f t="shared" ca="1" si="38"/>
        <v>45.692</v>
      </c>
      <c r="AL161" s="403">
        <f t="shared" ca="1" si="38"/>
        <v>48.639000000000003</v>
      </c>
      <c r="AM161" s="710">
        <f ca="1">AL161/'2026'!AL161</f>
        <v>1.0300072000338825</v>
      </c>
    </row>
    <row r="162" spans="1:39" ht="15" customHeight="1">
      <c r="A162" s="259" t="s">
        <v>91</v>
      </c>
      <c r="B162" s="259" t="s">
        <v>651</v>
      </c>
      <c r="C162" s="259">
        <v>64</v>
      </c>
      <c r="D162" s="260" t="s">
        <v>650</v>
      </c>
      <c r="E162" s="265">
        <v>415</v>
      </c>
      <c r="F162" s="262">
        <v>9</v>
      </c>
      <c r="G162" s="285">
        <f t="shared" ca="1" si="41"/>
        <v>38.866657967114499</v>
      </c>
      <c r="H162" s="285">
        <f t="shared" ca="1" si="41"/>
        <v>40.913287745810052</v>
      </c>
      <c r="I162" s="285">
        <f t="shared" ca="1" si="41"/>
        <v>43.072546521760863</v>
      </c>
      <c r="J162" s="285">
        <f t="shared" ca="1" si="41"/>
        <v>45.321908495515871</v>
      </c>
      <c r="K162" s="285">
        <f t="shared" ca="1" si="35"/>
        <v>47.708034251652272</v>
      </c>
      <c r="L162" s="285">
        <f t="shared" ca="1" si="35"/>
        <v>50.595066049283147</v>
      </c>
      <c r="M162" s="285">
        <f t="shared" ca="1" si="35"/>
        <v>53.482097846914002</v>
      </c>
      <c r="N162" s="285"/>
      <c r="P162" s="409" t="str">
        <f t="shared" si="28"/>
        <v>52975C</v>
      </c>
      <c r="Q162" s="397" t="s">
        <v>826</v>
      </c>
      <c r="R162" s="409" t="str">
        <f t="shared" si="33"/>
        <v>IT Security Analyst</v>
      </c>
      <c r="S162" s="397">
        <f t="shared" si="40"/>
        <v>64</v>
      </c>
      <c r="T162" s="394" cm="1">
        <f t="array" aca="1" ref="T162" ca="1">IF($Q162="Y",VLOOKUP($P162,INDIRECT($Q$3),T$5,0)*INDIRECT($P$2),VLOOKUP($P162,INDIRECT($Q$3),T$5,0))</f>
        <v>38.866657967114499</v>
      </c>
      <c r="U162" s="394" cm="1">
        <f t="array" aca="1" ref="U162" ca="1">IF($Q162="Y",VLOOKUP($P162,INDIRECT($Q$3),U$5,0)*INDIRECT($P$2),VLOOKUP($P162,INDIRECT($Q$3),U$5,0))</f>
        <v>40.913287745810052</v>
      </c>
      <c r="V162" s="394" cm="1">
        <f t="array" aca="1" ref="V162" ca="1">IF($Q162="Y",VLOOKUP($P162,INDIRECT($Q$3),V$5,0)*INDIRECT($P$2),VLOOKUP($P162,INDIRECT($Q$3),V$5,0))</f>
        <v>43.072546521760863</v>
      </c>
      <c r="W162" s="394" cm="1">
        <f t="array" aca="1" ref="W162" ca="1">IF($Q162="Y",VLOOKUP($P162,INDIRECT($Q$3),W$5,0)*INDIRECT($P$2),VLOOKUP($P162,INDIRECT($Q$3),W$5,0))</f>
        <v>45.321908495515871</v>
      </c>
      <c r="X162" s="394" cm="1">
        <f t="array" aca="1" ref="X162" ca="1">IF($Q162="Y",VLOOKUP($P162,INDIRECT($Q$3),X$5,0)*INDIRECT($P$2),VLOOKUP($P162,INDIRECT($Q$3),X$5,0))</f>
        <v>47.708034251652272</v>
      </c>
      <c r="Y162" s="394" cm="1">
        <f t="array" aca="1" ref="Y162" ca="1">IF($Q162="Y",VLOOKUP($P162,INDIRECT($Q$3),Y$5,0)*INDIRECT($P$2),VLOOKUP($P162,INDIRECT($Q$3),Y$5,0))</f>
        <v>50.595066049283147</v>
      </c>
      <c r="Z162" s="394" cm="1">
        <f t="array" aca="1" ref="Z162" ca="1">IF($Q162="Y",VLOOKUP($P162,INDIRECT($Q$3),Z$5,0)*INDIRECT($P$2),VLOOKUP($P162,INDIRECT($Q$3),Z$5,0))</f>
        <v>53.482097846914002</v>
      </c>
      <c r="AA162" s="406" t="str">
        <f t="shared" si="29"/>
        <v>52975C</v>
      </c>
      <c r="AB162" s="406" t="str">
        <f t="shared" si="36"/>
        <v>Y</v>
      </c>
      <c r="AC162" s="412" t="str">
        <f t="shared" si="34"/>
        <v>IT Security Analyst</v>
      </c>
      <c r="AD162" s="406">
        <f t="shared" si="39"/>
        <v>64</v>
      </c>
      <c r="AE162" s="398" t="str">
        <f t="shared" si="31"/>
        <v>N</v>
      </c>
      <c r="AF162" s="403">
        <f t="shared" ca="1" si="38"/>
        <v>38.866999999999997</v>
      </c>
      <c r="AG162" s="403">
        <f t="shared" ca="1" si="38"/>
        <v>40.912999999999997</v>
      </c>
      <c r="AH162" s="403">
        <f t="shared" ca="1" si="38"/>
        <v>43.073</v>
      </c>
      <c r="AI162" s="403">
        <f t="shared" ca="1" si="38"/>
        <v>45.322000000000003</v>
      </c>
      <c r="AJ162" s="403">
        <f t="shared" ca="1" si="38"/>
        <v>47.707999999999998</v>
      </c>
      <c r="AK162" s="403">
        <f t="shared" ca="1" si="38"/>
        <v>50.594999999999999</v>
      </c>
      <c r="AL162" s="403">
        <f t="shared" ca="1" si="38"/>
        <v>53.481999999999999</v>
      </c>
      <c r="AM162" s="710">
        <f ca="1">AL162/'2026'!AL162</f>
        <v>1.0300053924967261</v>
      </c>
    </row>
    <row r="163" spans="1:39" ht="15" customHeight="1">
      <c r="A163" s="259" t="s">
        <v>16</v>
      </c>
      <c r="B163" s="259" t="s">
        <v>443</v>
      </c>
      <c r="C163" s="259">
        <v>65</v>
      </c>
      <c r="D163" s="260" t="s">
        <v>1093</v>
      </c>
      <c r="E163" s="265">
        <v>508</v>
      </c>
      <c r="F163" s="262">
        <v>11</v>
      </c>
      <c r="G163" s="285">
        <f t="shared" ca="1" si="41"/>
        <v>94497.144604555608</v>
      </c>
      <c r="H163" s="285">
        <f t="shared" ca="1" si="41"/>
        <v>99463.632867523498</v>
      </c>
      <c r="I163" s="285">
        <f t="shared" ca="1" si="41"/>
        <v>104667.73613498647</v>
      </c>
      <c r="J163" s="285">
        <f t="shared" ca="1" si="41"/>
        <v>110203.16173266091</v>
      </c>
      <c r="K163" s="285">
        <f t="shared" ca="1" si="35"/>
        <v>115982.89571523869</v>
      </c>
      <c r="L163" s="285">
        <f t="shared" ca="1" si="35"/>
        <v>123020.42779287096</v>
      </c>
      <c r="M163" s="285">
        <f t="shared" ca="1" si="35"/>
        <v>130057.95987050309</v>
      </c>
      <c r="N163" s="285"/>
      <c r="P163" s="409" t="str">
        <f t="shared" ref="P163:P227" si="42">B163</f>
        <v>05768C</v>
      </c>
      <c r="Q163" s="397" t="s">
        <v>826</v>
      </c>
      <c r="R163" s="409" t="str">
        <f t="shared" si="33"/>
        <v>IT Security Engineer II</v>
      </c>
      <c r="S163" s="397">
        <f t="shared" si="40"/>
        <v>65</v>
      </c>
      <c r="T163" s="394" cm="1">
        <f t="array" aca="1" ref="T163" ca="1">IF($Q163="Y",VLOOKUP($P163,INDIRECT($Q$3),T$5,0)*INDIRECT($P$2),VLOOKUP($P163,INDIRECT($Q$3),T$5,0))</f>
        <v>94497.144604555608</v>
      </c>
      <c r="U163" s="394" cm="1">
        <f t="array" aca="1" ref="U163" ca="1">IF($Q163="Y",VLOOKUP($P163,INDIRECT($Q$3),U$5,0)*INDIRECT($P$2),VLOOKUP($P163,INDIRECT($Q$3),U$5,0))</f>
        <v>99463.632867523498</v>
      </c>
      <c r="V163" s="394" cm="1">
        <f t="array" aca="1" ref="V163" ca="1">IF($Q163="Y",VLOOKUP($P163,INDIRECT($Q$3),V$5,0)*INDIRECT($P$2),VLOOKUP($P163,INDIRECT($Q$3),V$5,0))</f>
        <v>104667.73613498647</v>
      </c>
      <c r="W163" s="394" cm="1">
        <f t="array" aca="1" ref="W163" ca="1">IF($Q163="Y",VLOOKUP($P163,INDIRECT($Q$3),W$5,0)*INDIRECT($P$2),VLOOKUP($P163,INDIRECT($Q$3),W$5,0))</f>
        <v>110203.16173266091</v>
      </c>
      <c r="X163" s="394" cm="1">
        <f t="array" aca="1" ref="X163" ca="1">IF($Q163="Y",VLOOKUP($P163,INDIRECT($Q$3),X$5,0)*INDIRECT($P$2),VLOOKUP($P163,INDIRECT($Q$3),X$5,0))</f>
        <v>115982.89571523869</v>
      </c>
      <c r="Y163" s="394" cm="1">
        <f t="array" aca="1" ref="Y163" ca="1">IF($Q163="Y",VLOOKUP($P163,INDIRECT($Q$3),Y$5,0)*INDIRECT($P$2),VLOOKUP($P163,INDIRECT($Q$3),Y$5,0))</f>
        <v>123020.42779287096</v>
      </c>
      <c r="Z163" s="394" cm="1">
        <f t="array" aca="1" ref="Z163" ca="1">IF($Q163="Y",VLOOKUP($P163,INDIRECT($Q$3),Z$5,0)*INDIRECT($P$2),VLOOKUP($P163,INDIRECT($Q$3),Z$5,0))</f>
        <v>130057.95987050309</v>
      </c>
      <c r="AA163" s="406" t="str">
        <f t="shared" ref="AA163:AA227" si="43">B163</f>
        <v>05768C</v>
      </c>
      <c r="AB163" s="406" t="str">
        <f t="shared" si="36"/>
        <v>Y</v>
      </c>
      <c r="AC163" s="412" t="str">
        <f t="shared" si="34"/>
        <v>IT Security Engineer II</v>
      </c>
      <c r="AD163" s="406">
        <f t="shared" si="39"/>
        <v>65</v>
      </c>
      <c r="AE163" s="398" t="str">
        <f t="shared" si="31"/>
        <v>E</v>
      </c>
      <c r="AF163" s="403">
        <f t="shared" ca="1" si="38"/>
        <v>45.431999999999995</v>
      </c>
      <c r="AG163" s="403">
        <f t="shared" ca="1" si="38"/>
        <v>47.82</v>
      </c>
      <c r="AH163" s="403">
        <f t="shared" ca="1" si="38"/>
        <v>50.321999999999996</v>
      </c>
      <c r="AI163" s="403">
        <f t="shared" ca="1" si="38"/>
        <v>52.982999999999997</v>
      </c>
      <c r="AJ163" s="403">
        <f t="shared" ca="1" si="38"/>
        <v>55.762</v>
      </c>
      <c r="AK163" s="403">
        <f t="shared" ca="1" si="38"/>
        <v>59.144999999999996</v>
      </c>
      <c r="AL163" s="403">
        <f t="shared" ca="1" si="38"/>
        <v>62.527999999999999</v>
      </c>
      <c r="AM163" s="710">
        <f ca="1">AL163/'2026'!AL163</f>
        <v>1.0299965407613618</v>
      </c>
    </row>
    <row r="164" spans="1:39" ht="15" customHeight="1">
      <c r="A164" s="259" t="s">
        <v>16</v>
      </c>
      <c r="B164" s="259" t="s">
        <v>533</v>
      </c>
      <c r="C164" s="259">
        <v>104</v>
      </c>
      <c r="D164" s="260" t="s">
        <v>1094</v>
      </c>
      <c r="E164" s="265">
        <v>545</v>
      </c>
      <c r="F164" s="262">
        <v>12</v>
      </c>
      <c r="G164" s="285">
        <f t="shared" ca="1" si="41"/>
        <v>104969.26894128595</v>
      </c>
      <c r="H164" s="285">
        <f t="shared" ca="1" si="41"/>
        <v>110493.96649591476</v>
      </c>
      <c r="I164" s="285">
        <f t="shared" ca="1" si="41"/>
        <v>116309.43801140135</v>
      </c>
      <c r="J164" s="285">
        <f t="shared" ca="1" si="41"/>
        <v>122430.98798844902</v>
      </c>
      <c r="K164" s="285">
        <f t="shared" ca="1" si="35"/>
        <v>128874.72446860142</v>
      </c>
      <c r="L164" s="285">
        <f t="shared" ca="1" si="35"/>
        <v>135657.60396064742</v>
      </c>
      <c r="M164" s="285">
        <f t="shared" ca="1" si="35"/>
        <v>142797.47765063756</v>
      </c>
      <c r="N164" s="285"/>
      <c r="P164" s="409" t="str">
        <f t="shared" si="42"/>
        <v>05767C</v>
      </c>
      <c r="Q164" s="397" t="s">
        <v>826</v>
      </c>
      <c r="R164" s="409" t="str">
        <f t="shared" si="33"/>
        <v>IT Security Engineer III</v>
      </c>
      <c r="S164" s="397">
        <f t="shared" si="40"/>
        <v>104</v>
      </c>
      <c r="T164" s="394" cm="1">
        <f t="array" aca="1" ref="T164" ca="1">IF($Q164="Y",VLOOKUP($P164,INDIRECT($Q$3),T$5,0)*INDIRECT($P$2),VLOOKUP($P164,INDIRECT($Q$3),T$5,0))</f>
        <v>104969.26894128595</v>
      </c>
      <c r="U164" s="394" cm="1">
        <f t="array" aca="1" ref="U164" ca="1">IF($Q164="Y",VLOOKUP($P164,INDIRECT($Q$3),U$5,0)*INDIRECT($P$2),VLOOKUP($P164,INDIRECT($Q$3),U$5,0))</f>
        <v>110493.96649591476</v>
      </c>
      <c r="V164" s="394" cm="1">
        <f t="array" aca="1" ref="V164" ca="1">IF($Q164="Y",VLOOKUP($P164,INDIRECT($Q$3),V$5,0)*INDIRECT($P$2),VLOOKUP($P164,INDIRECT($Q$3),V$5,0))</f>
        <v>116309.43801140135</v>
      </c>
      <c r="W164" s="394" cm="1">
        <f t="array" aca="1" ref="W164" ca="1">IF($Q164="Y",VLOOKUP($P164,INDIRECT($Q$3),W$5,0)*INDIRECT($P$2),VLOOKUP($P164,INDIRECT($Q$3),W$5,0))</f>
        <v>122430.98798844902</v>
      </c>
      <c r="X164" s="394" cm="1">
        <f t="array" aca="1" ref="X164" ca="1">IF($Q164="Y",VLOOKUP($P164,INDIRECT($Q$3),X$5,0)*INDIRECT($P$2),VLOOKUP($P164,INDIRECT($Q$3),X$5,0))</f>
        <v>128874.72446860142</v>
      </c>
      <c r="Y164" s="394" cm="1">
        <f t="array" aca="1" ref="Y164" ca="1">IF($Q164="Y",VLOOKUP($P164,INDIRECT($Q$3),Y$5,0)*INDIRECT($P$2),VLOOKUP($P164,INDIRECT($Q$3),Y$5,0))</f>
        <v>135657.60396064742</v>
      </c>
      <c r="Z164" s="394" cm="1">
        <f t="array" aca="1" ref="Z164" ca="1">IF($Q164="Y",VLOOKUP($P164,INDIRECT($Q$3),Z$5,0)*INDIRECT($P$2),VLOOKUP($P164,INDIRECT($Q$3),Z$5,0))</f>
        <v>142797.47765063756</v>
      </c>
      <c r="AA164" s="406" t="str">
        <f t="shared" si="43"/>
        <v>05767C</v>
      </c>
      <c r="AB164" s="406" t="str">
        <f t="shared" si="36"/>
        <v>Y</v>
      </c>
      <c r="AC164" s="412" t="str">
        <f t="shared" si="34"/>
        <v>IT Security Engineer III</v>
      </c>
      <c r="AD164" s="406">
        <f t="shared" si="39"/>
        <v>104</v>
      </c>
      <c r="AE164" s="398" t="str">
        <f t="shared" si="31"/>
        <v>E</v>
      </c>
      <c r="AF164" s="403">
        <f t="shared" ca="1" si="38"/>
        <v>50.466000000000001</v>
      </c>
      <c r="AG164" s="403">
        <f t="shared" ca="1" si="38"/>
        <v>53.122999999999998</v>
      </c>
      <c r="AH164" s="403">
        <f t="shared" ca="1" si="38"/>
        <v>55.917999999999999</v>
      </c>
      <c r="AI164" s="403">
        <f t="shared" ca="1" si="38"/>
        <v>58.861999999999995</v>
      </c>
      <c r="AJ164" s="403">
        <f t="shared" ca="1" si="38"/>
        <v>61.96</v>
      </c>
      <c r="AK164" s="403">
        <f t="shared" ca="1" si="38"/>
        <v>65.221000000000004</v>
      </c>
      <c r="AL164" s="403">
        <f t="shared" ca="1" si="38"/>
        <v>68.653000000000006</v>
      </c>
      <c r="AM164" s="710">
        <f ca="1">AL164/'2026'!AL164</f>
        <v>1.0299906982326641</v>
      </c>
    </row>
    <row r="165" spans="1:39" ht="15" customHeight="1">
      <c r="A165" s="259" t="s">
        <v>16</v>
      </c>
      <c r="B165" s="259" t="s">
        <v>568</v>
      </c>
      <c r="C165" s="259">
        <v>65</v>
      </c>
      <c r="D165" s="260" t="s">
        <v>1095</v>
      </c>
      <c r="E165" s="265">
        <v>508</v>
      </c>
      <c r="F165" s="262">
        <v>11</v>
      </c>
      <c r="G165" s="285">
        <f t="shared" ca="1" si="41"/>
        <v>94497.144604555608</v>
      </c>
      <c r="H165" s="285">
        <f t="shared" ca="1" si="41"/>
        <v>99463.632867523498</v>
      </c>
      <c r="I165" s="285">
        <f t="shared" ca="1" si="41"/>
        <v>104667.73613498647</v>
      </c>
      <c r="J165" s="285">
        <f t="shared" ca="1" si="41"/>
        <v>110203.16173266091</v>
      </c>
      <c r="K165" s="285">
        <f t="shared" ca="1" si="35"/>
        <v>115982.89571523869</v>
      </c>
      <c r="L165" s="285">
        <f t="shared" ca="1" si="35"/>
        <v>123020.42779287096</v>
      </c>
      <c r="M165" s="285">
        <f t="shared" ca="1" si="35"/>
        <v>130057.95987050309</v>
      </c>
      <c r="N165" s="285"/>
      <c r="P165" s="409" t="str">
        <f t="shared" si="42"/>
        <v>52929C</v>
      </c>
      <c r="Q165" s="397" t="s">
        <v>826</v>
      </c>
      <c r="R165" s="409" t="str">
        <f t="shared" si="33"/>
        <v>IT Senior Security Analyst</v>
      </c>
      <c r="S165" s="397">
        <f t="shared" si="40"/>
        <v>65</v>
      </c>
      <c r="T165" s="394" cm="1">
        <f t="array" aca="1" ref="T165" ca="1">IF($Q165="Y",VLOOKUP($P165,INDIRECT($Q$3),T$5,0)*INDIRECT($P$2),VLOOKUP($P165,INDIRECT($Q$3),T$5,0))</f>
        <v>94497.144604555608</v>
      </c>
      <c r="U165" s="394" cm="1">
        <f t="array" aca="1" ref="U165" ca="1">IF($Q165="Y",VLOOKUP($P165,INDIRECT($Q$3),U$5,0)*INDIRECT($P$2),VLOOKUP($P165,INDIRECT($Q$3),U$5,0))</f>
        <v>99463.632867523498</v>
      </c>
      <c r="V165" s="394" cm="1">
        <f t="array" aca="1" ref="V165" ca="1">IF($Q165="Y",VLOOKUP($P165,INDIRECT($Q$3),V$5,0)*INDIRECT($P$2),VLOOKUP($P165,INDIRECT($Q$3),V$5,0))</f>
        <v>104667.73613498647</v>
      </c>
      <c r="W165" s="394" cm="1">
        <f t="array" aca="1" ref="W165" ca="1">IF($Q165="Y",VLOOKUP($P165,INDIRECT($Q$3),W$5,0)*INDIRECT($P$2),VLOOKUP($P165,INDIRECT($Q$3),W$5,0))</f>
        <v>110203.16173266091</v>
      </c>
      <c r="X165" s="394" cm="1">
        <f t="array" aca="1" ref="X165" ca="1">IF($Q165="Y",VLOOKUP($P165,INDIRECT($Q$3),X$5,0)*INDIRECT($P$2),VLOOKUP($P165,INDIRECT($Q$3),X$5,0))</f>
        <v>115982.89571523869</v>
      </c>
      <c r="Y165" s="394" cm="1">
        <f t="array" aca="1" ref="Y165" ca="1">IF($Q165="Y",VLOOKUP($P165,INDIRECT($Q$3),Y$5,0)*INDIRECT($P$2),VLOOKUP($P165,INDIRECT($Q$3),Y$5,0))</f>
        <v>123020.42779287096</v>
      </c>
      <c r="Z165" s="394" cm="1">
        <f t="array" aca="1" ref="Z165" ca="1">IF($Q165="Y",VLOOKUP($P165,INDIRECT($Q$3),Z$5,0)*INDIRECT($P$2),VLOOKUP($P165,INDIRECT($Q$3),Z$5,0))</f>
        <v>130057.95987050309</v>
      </c>
      <c r="AA165" s="406" t="str">
        <f t="shared" si="43"/>
        <v>52929C</v>
      </c>
      <c r="AB165" s="406" t="str">
        <f t="shared" si="36"/>
        <v>Y</v>
      </c>
      <c r="AC165" s="412" t="str">
        <f t="shared" si="34"/>
        <v>IT Senior Security Analyst</v>
      </c>
      <c r="AD165" s="406">
        <f t="shared" si="39"/>
        <v>65</v>
      </c>
      <c r="AE165" s="398" t="str">
        <f t="shared" si="31"/>
        <v>E</v>
      </c>
      <c r="AF165" s="403">
        <f t="shared" ca="1" si="38"/>
        <v>45.431999999999995</v>
      </c>
      <c r="AG165" s="403">
        <f t="shared" ca="1" si="38"/>
        <v>47.82</v>
      </c>
      <c r="AH165" s="403">
        <f t="shared" ca="1" si="38"/>
        <v>50.321999999999996</v>
      </c>
      <c r="AI165" s="403">
        <f t="shared" ca="1" si="38"/>
        <v>52.982999999999997</v>
      </c>
      <c r="AJ165" s="403">
        <f t="shared" ca="1" si="38"/>
        <v>55.762</v>
      </c>
      <c r="AK165" s="403">
        <f t="shared" ca="1" si="38"/>
        <v>59.144999999999996</v>
      </c>
      <c r="AL165" s="403">
        <f t="shared" ca="1" si="38"/>
        <v>62.527999999999999</v>
      </c>
      <c r="AM165" s="710">
        <f ca="1">AL165/'2026'!AL165</f>
        <v>1.0299965407613618</v>
      </c>
    </row>
    <row r="166" spans="1:39" ht="15" customHeight="1">
      <c r="A166" s="272" t="s">
        <v>91</v>
      </c>
      <c r="B166" s="272" t="s">
        <v>276</v>
      </c>
      <c r="C166" s="272" t="s">
        <v>277</v>
      </c>
      <c r="D166" s="273" t="s">
        <v>683</v>
      </c>
      <c r="E166" s="265">
        <v>350</v>
      </c>
      <c r="F166" s="262">
        <v>7</v>
      </c>
      <c r="G166" s="285">
        <f t="shared" ca="1" si="41"/>
        <v>33.510344654789456</v>
      </c>
      <c r="H166" s="285">
        <f t="shared" ca="1" si="41"/>
        <v>35.278619911696993</v>
      </c>
      <c r="I166" s="285">
        <f t="shared" ca="1" si="41"/>
        <v>37.161133151534884</v>
      </c>
      <c r="J166" s="285">
        <f t="shared" ca="1" si="41"/>
        <v>39.091915961625027</v>
      </c>
      <c r="K166" s="285">
        <f t="shared" ca="1" si="35"/>
        <v>41.16268052544671</v>
      </c>
      <c r="L166" s="285">
        <f t="shared" ca="1" si="35"/>
        <v>43.205249706994067</v>
      </c>
      <c r="M166" s="285">
        <f t="shared" ca="1" si="35"/>
        <v>45.247818888541431</v>
      </c>
      <c r="N166" s="285"/>
      <c r="P166" s="409" t="str">
        <f t="shared" si="42"/>
        <v>01336C</v>
      </c>
      <c r="Q166" s="397" t="s">
        <v>826</v>
      </c>
      <c r="R166" s="409" t="str">
        <f t="shared" si="33"/>
        <v>IT Telecom Analyst I</v>
      </c>
      <c r="S166" s="397" t="str">
        <f t="shared" si="40"/>
        <v>74</v>
      </c>
      <c r="T166" s="394" cm="1">
        <f t="array" aca="1" ref="T166" ca="1">IF($Q166="Y",VLOOKUP($P166,INDIRECT($Q$3),T$5,0)*INDIRECT($P$2),VLOOKUP($P166,INDIRECT($Q$3),T$5,0))</f>
        <v>33.510344654789456</v>
      </c>
      <c r="U166" s="394" cm="1">
        <f t="array" aca="1" ref="U166" ca="1">IF($Q166="Y",VLOOKUP($P166,INDIRECT($Q$3),U$5,0)*INDIRECT($P$2),VLOOKUP($P166,INDIRECT($Q$3),U$5,0))</f>
        <v>35.278619911696993</v>
      </c>
      <c r="V166" s="394" cm="1">
        <f t="array" aca="1" ref="V166" ca="1">IF($Q166="Y",VLOOKUP($P166,INDIRECT($Q$3),V$5,0)*INDIRECT($P$2),VLOOKUP($P166,INDIRECT($Q$3),V$5,0))</f>
        <v>37.161133151534884</v>
      </c>
      <c r="W166" s="394" cm="1">
        <f t="array" aca="1" ref="W166" ca="1">IF($Q166="Y",VLOOKUP($P166,INDIRECT($Q$3),W$5,0)*INDIRECT($P$2),VLOOKUP($P166,INDIRECT($Q$3),W$5,0))</f>
        <v>39.091915961625027</v>
      </c>
      <c r="X166" s="394" cm="1">
        <f t="array" aca="1" ref="X166" ca="1">IF($Q166="Y",VLOOKUP($P166,INDIRECT($Q$3),X$5,0)*INDIRECT($P$2),VLOOKUP($P166,INDIRECT($Q$3),X$5,0))</f>
        <v>41.16268052544671</v>
      </c>
      <c r="Y166" s="394" cm="1">
        <f t="array" aca="1" ref="Y166" ca="1">IF($Q166="Y",VLOOKUP($P166,INDIRECT($Q$3),Y$5,0)*INDIRECT($P$2),VLOOKUP($P166,INDIRECT($Q$3),Y$5,0))</f>
        <v>43.205249706994067</v>
      </c>
      <c r="Z166" s="394" cm="1">
        <f t="array" aca="1" ref="Z166" ca="1">IF($Q166="Y",VLOOKUP($P166,INDIRECT($Q$3),Z$5,0)*INDIRECT($P$2),VLOOKUP($P166,INDIRECT($Q$3),Z$5,0))</f>
        <v>45.247818888541431</v>
      </c>
      <c r="AA166" s="406" t="str">
        <f t="shared" si="43"/>
        <v>01336C</v>
      </c>
      <c r="AB166" s="406" t="str">
        <f t="shared" si="36"/>
        <v>Y</v>
      </c>
      <c r="AC166" s="412" t="str">
        <f t="shared" si="34"/>
        <v>IT Telecom Analyst I</v>
      </c>
      <c r="AD166" s="406" t="str">
        <f t="shared" si="39"/>
        <v>74</v>
      </c>
      <c r="AE166" s="398" t="str">
        <f t="shared" si="31"/>
        <v>N</v>
      </c>
      <c r="AF166" s="403">
        <f t="shared" ca="1" si="38"/>
        <v>33.51</v>
      </c>
      <c r="AG166" s="403">
        <f t="shared" ca="1" si="38"/>
        <v>35.279000000000003</v>
      </c>
      <c r="AH166" s="403">
        <f t="shared" ca="1" si="38"/>
        <v>37.161000000000001</v>
      </c>
      <c r="AI166" s="403">
        <f t="shared" ca="1" si="38"/>
        <v>39.091999999999999</v>
      </c>
      <c r="AJ166" s="403">
        <f t="shared" ca="1" si="38"/>
        <v>41.162999999999997</v>
      </c>
      <c r="AK166" s="403">
        <f t="shared" ca="1" si="38"/>
        <v>43.204999999999998</v>
      </c>
      <c r="AL166" s="403">
        <f t="shared" ca="1" si="38"/>
        <v>45.247999999999998</v>
      </c>
      <c r="AM166" s="710">
        <f ca="1">AL166/'2026'!AL166</f>
        <v>1.0300022763487366</v>
      </c>
    </row>
    <row r="167" spans="1:39" ht="15" customHeight="1">
      <c r="A167" s="259" t="s">
        <v>91</v>
      </c>
      <c r="B167" s="272" t="s">
        <v>279</v>
      </c>
      <c r="C167" s="272" t="s">
        <v>280</v>
      </c>
      <c r="D167" s="260" t="s">
        <v>684</v>
      </c>
      <c r="E167" s="265">
        <v>393</v>
      </c>
      <c r="F167" s="262">
        <v>8</v>
      </c>
      <c r="G167" s="285">
        <f t="shared" ca="1" si="41"/>
        <v>36.819174700765515</v>
      </c>
      <c r="H167" s="285">
        <f t="shared" ca="1" si="41"/>
        <v>38.752419984184186</v>
      </c>
      <c r="I167" s="285">
        <f t="shared" ca="1" si="41"/>
        <v>40.77813294910375</v>
      </c>
      <c r="J167" s="285">
        <f t="shared" ca="1" si="41"/>
        <v>42.937391725054532</v>
      </c>
      <c r="K167" s="285">
        <f t="shared" ca="1" si="35"/>
        <v>45.188362684484645</v>
      </c>
      <c r="L167" s="285">
        <f t="shared" ca="1" si="35"/>
        <v>47.931363876831206</v>
      </c>
      <c r="M167" s="285">
        <f t="shared" ca="1" si="35"/>
        <v>50.674365069177767</v>
      </c>
      <c r="N167" s="285"/>
      <c r="O167" s="23"/>
      <c r="P167" s="409" t="str">
        <f t="shared" si="42"/>
        <v>01337C</v>
      </c>
      <c r="Q167" s="397" t="s">
        <v>826</v>
      </c>
      <c r="R167" s="409" t="str">
        <f t="shared" si="33"/>
        <v>IT Telecom Analyst II</v>
      </c>
      <c r="S167" s="397" t="str">
        <f t="shared" si="40"/>
        <v>63</v>
      </c>
      <c r="T167" s="394" cm="1">
        <f t="array" aca="1" ref="T167" ca="1">IF($Q167="Y",VLOOKUP($P167,INDIRECT($Q$3),T$5,0)*INDIRECT($P$2),VLOOKUP($P167,INDIRECT($Q$3),T$5,0))</f>
        <v>36.819174700765515</v>
      </c>
      <c r="U167" s="394" cm="1">
        <f t="array" aca="1" ref="U167" ca="1">IF($Q167="Y",VLOOKUP($P167,INDIRECT($Q$3),U$5,0)*INDIRECT($P$2),VLOOKUP($P167,INDIRECT($Q$3),U$5,0))</f>
        <v>38.752419984184186</v>
      </c>
      <c r="V167" s="394" cm="1">
        <f t="array" aca="1" ref="V167" ca="1">IF($Q167="Y",VLOOKUP($P167,INDIRECT($Q$3),V$5,0)*INDIRECT($P$2),VLOOKUP($P167,INDIRECT($Q$3),V$5,0))</f>
        <v>40.77813294910375</v>
      </c>
      <c r="W167" s="394" cm="1">
        <f t="array" aca="1" ref="W167" ca="1">IF($Q167="Y",VLOOKUP($P167,INDIRECT($Q$3),W$5,0)*INDIRECT($P$2),VLOOKUP($P167,INDIRECT($Q$3),W$5,0))</f>
        <v>42.937391725054532</v>
      </c>
      <c r="X167" s="394" cm="1">
        <f t="array" aca="1" ref="X167" ca="1">IF($Q167="Y",VLOOKUP($P167,INDIRECT($Q$3),X$5,0)*INDIRECT($P$2),VLOOKUP($P167,INDIRECT($Q$3),X$5,0))</f>
        <v>45.188362684484645</v>
      </c>
      <c r="Y167" s="394" cm="1">
        <f t="array" aca="1" ref="Y167" ca="1">IF($Q167="Y",VLOOKUP($P167,INDIRECT($Q$3),Y$5,0)*INDIRECT($P$2),VLOOKUP($P167,INDIRECT($Q$3),Y$5,0))</f>
        <v>47.931363876831206</v>
      </c>
      <c r="Z167" s="394" cm="1">
        <f t="array" aca="1" ref="Z167" ca="1">IF($Q167="Y",VLOOKUP($P167,INDIRECT($Q$3),Z$5,0)*INDIRECT($P$2),VLOOKUP($P167,INDIRECT($Q$3),Z$5,0))</f>
        <v>50.674365069177767</v>
      </c>
      <c r="AA167" s="406" t="str">
        <f t="shared" si="43"/>
        <v>01337C</v>
      </c>
      <c r="AB167" s="406" t="str">
        <f t="shared" si="36"/>
        <v>Y</v>
      </c>
      <c r="AC167" s="412" t="str">
        <f t="shared" si="34"/>
        <v>IT Telecom Analyst II</v>
      </c>
      <c r="AD167" s="406" t="str">
        <f t="shared" si="39"/>
        <v>63</v>
      </c>
      <c r="AE167" s="398" t="str">
        <f t="shared" si="31"/>
        <v>N</v>
      </c>
      <c r="AF167" s="403">
        <f t="shared" ca="1" si="38"/>
        <v>36.819000000000003</v>
      </c>
      <c r="AG167" s="403">
        <f t="shared" ca="1" si="38"/>
        <v>38.752000000000002</v>
      </c>
      <c r="AH167" s="403">
        <f t="shared" ca="1" si="38"/>
        <v>40.777999999999999</v>
      </c>
      <c r="AI167" s="403">
        <f t="shared" ca="1" si="38"/>
        <v>42.936999999999998</v>
      </c>
      <c r="AJ167" s="403">
        <f t="shared" ca="1" si="38"/>
        <v>45.188000000000002</v>
      </c>
      <c r="AK167" s="403">
        <f t="shared" ca="1" si="38"/>
        <v>47.930999999999997</v>
      </c>
      <c r="AL167" s="403">
        <f t="shared" ca="1" si="38"/>
        <v>50.673999999999999</v>
      </c>
      <c r="AM167" s="710">
        <f ca="1">AL167/'2026'!AL167</f>
        <v>1.0300012195617707</v>
      </c>
    </row>
    <row r="168" spans="1:39" ht="15" customHeight="1">
      <c r="A168" s="259" t="s">
        <v>91</v>
      </c>
      <c r="B168" s="272" t="s">
        <v>282</v>
      </c>
      <c r="C168" s="272">
        <v>64</v>
      </c>
      <c r="D168" s="260" t="s">
        <v>685</v>
      </c>
      <c r="E168" s="265">
        <v>425</v>
      </c>
      <c r="F168" s="262">
        <v>9</v>
      </c>
      <c r="G168" s="285">
        <f t="shared" ca="1" si="41"/>
        <v>38.866657967114499</v>
      </c>
      <c r="H168" s="285">
        <f t="shared" ca="1" si="41"/>
        <v>40.913287745810052</v>
      </c>
      <c r="I168" s="285">
        <f t="shared" ca="1" si="41"/>
        <v>43.072546521760863</v>
      </c>
      <c r="J168" s="285">
        <f t="shared" ca="1" si="41"/>
        <v>45.321908495515871</v>
      </c>
      <c r="K168" s="285">
        <f t="shared" ca="1" si="35"/>
        <v>47.708034251652272</v>
      </c>
      <c r="L168" s="285">
        <f t="shared" ca="1" si="35"/>
        <v>50.595066049283147</v>
      </c>
      <c r="M168" s="285">
        <f t="shared" ca="1" si="35"/>
        <v>53.482097846914002</v>
      </c>
      <c r="N168" s="285"/>
      <c r="O168" s="23"/>
      <c r="P168" s="409" t="str">
        <f t="shared" si="42"/>
        <v>01338C</v>
      </c>
      <c r="Q168" s="397" t="s">
        <v>826</v>
      </c>
      <c r="R168" s="409" t="str">
        <f t="shared" si="33"/>
        <v>IT Telecom Analyst III</v>
      </c>
      <c r="S168" s="397">
        <f t="shared" si="40"/>
        <v>64</v>
      </c>
      <c r="T168" s="394" cm="1">
        <f t="array" aca="1" ref="T168" ca="1">IF($Q168="Y",VLOOKUP($P168,INDIRECT($Q$3),T$5,0)*INDIRECT($P$2),VLOOKUP($P168,INDIRECT($Q$3),T$5,0))</f>
        <v>38.866657967114499</v>
      </c>
      <c r="U168" s="394" cm="1">
        <f t="array" aca="1" ref="U168" ca="1">IF($Q168="Y",VLOOKUP($P168,INDIRECT($Q$3),U$5,0)*INDIRECT($P$2),VLOOKUP($P168,INDIRECT($Q$3),U$5,0))</f>
        <v>40.913287745810052</v>
      </c>
      <c r="V168" s="394" cm="1">
        <f t="array" aca="1" ref="V168" ca="1">IF($Q168="Y",VLOOKUP($P168,INDIRECT($Q$3),V$5,0)*INDIRECT($P$2),VLOOKUP($P168,INDIRECT($Q$3),V$5,0))</f>
        <v>43.072546521760863</v>
      </c>
      <c r="W168" s="394" cm="1">
        <f t="array" aca="1" ref="W168" ca="1">IF($Q168="Y",VLOOKUP($P168,INDIRECT($Q$3),W$5,0)*INDIRECT($P$2),VLOOKUP($P168,INDIRECT($Q$3),W$5,0))</f>
        <v>45.321908495515871</v>
      </c>
      <c r="X168" s="394" cm="1">
        <f t="array" aca="1" ref="X168" ca="1">IF($Q168="Y",VLOOKUP($P168,INDIRECT($Q$3),X$5,0)*INDIRECT($P$2),VLOOKUP($P168,INDIRECT($Q$3),X$5,0))</f>
        <v>47.708034251652272</v>
      </c>
      <c r="Y168" s="394" cm="1">
        <f t="array" aca="1" ref="Y168" ca="1">IF($Q168="Y",VLOOKUP($P168,INDIRECT($Q$3),Y$5,0)*INDIRECT($P$2),VLOOKUP($P168,INDIRECT($Q$3),Y$5,0))</f>
        <v>50.595066049283147</v>
      </c>
      <c r="Z168" s="394" cm="1">
        <f t="array" aca="1" ref="Z168" ca="1">IF($Q168="Y",VLOOKUP($P168,INDIRECT($Q$3),Z$5,0)*INDIRECT($P$2),VLOOKUP($P168,INDIRECT($Q$3),Z$5,0))</f>
        <v>53.482097846914002</v>
      </c>
      <c r="AA168" s="406" t="str">
        <f t="shared" si="43"/>
        <v>01338C</v>
      </c>
      <c r="AB168" s="406" t="str">
        <f t="shared" si="36"/>
        <v>Y</v>
      </c>
      <c r="AC168" s="412" t="str">
        <f t="shared" si="34"/>
        <v>IT Telecom Analyst III</v>
      </c>
      <c r="AD168" s="406">
        <f t="shared" si="39"/>
        <v>64</v>
      </c>
      <c r="AE168" s="398" t="str">
        <f t="shared" si="31"/>
        <v>N</v>
      </c>
      <c r="AF168" s="403">
        <f t="shared" ca="1" si="38"/>
        <v>38.866999999999997</v>
      </c>
      <c r="AG168" s="403">
        <f t="shared" ca="1" si="38"/>
        <v>40.912999999999997</v>
      </c>
      <c r="AH168" s="403">
        <f t="shared" ca="1" si="38"/>
        <v>43.073</v>
      </c>
      <c r="AI168" s="403">
        <f t="shared" ca="1" si="38"/>
        <v>45.322000000000003</v>
      </c>
      <c r="AJ168" s="403">
        <f t="shared" ca="1" si="38"/>
        <v>47.707999999999998</v>
      </c>
      <c r="AK168" s="403">
        <f t="shared" ca="1" si="38"/>
        <v>50.594999999999999</v>
      </c>
      <c r="AL168" s="403">
        <f t="shared" ca="1" si="38"/>
        <v>53.481999999999999</v>
      </c>
      <c r="AM168" s="710">
        <f ca="1">AL168/'2026'!AL168</f>
        <v>1.0300053924967261</v>
      </c>
    </row>
    <row r="169" spans="1:39" ht="15" customHeight="1">
      <c r="A169" s="259" t="s">
        <v>16</v>
      </c>
      <c r="B169" s="272" t="s">
        <v>817</v>
      </c>
      <c r="C169" s="272">
        <v>51</v>
      </c>
      <c r="D169" s="260" t="s">
        <v>816</v>
      </c>
      <c r="E169" s="265">
        <v>458</v>
      </c>
      <c r="F169" s="262">
        <v>10</v>
      </c>
      <c r="G169" s="285">
        <f t="shared" ca="1" si="41"/>
        <v>88335.887938703992</v>
      </c>
      <c r="H169" s="285">
        <f t="shared" ca="1" si="41"/>
        <v>92776.945839619337</v>
      </c>
      <c r="I169" s="285">
        <f t="shared" ca="1" si="41"/>
        <v>97790.732275600007</v>
      </c>
      <c r="J169" s="285">
        <f t="shared" ca="1" si="41"/>
        <v>102806.9763814756</v>
      </c>
      <c r="K169" s="285">
        <f t="shared" ca="1" si="35"/>
        <v>108057.93331179675</v>
      </c>
      <c r="L169" s="285">
        <f t="shared" ca="1" si="35"/>
        <v>114633.92704400001</v>
      </c>
      <c r="M169" s="285">
        <f t="shared" ca="1" si="35"/>
        <v>121208.06432861292</v>
      </c>
      <c r="N169" s="285"/>
      <c r="O169" s="23"/>
      <c r="P169" s="409" t="str">
        <f t="shared" si="42"/>
        <v>53033C</v>
      </c>
      <c r="Q169" s="397" t="s">
        <v>826</v>
      </c>
      <c r="R169" s="409" t="str">
        <f t="shared" si="33"/>
        <v>Language Services Program Management Coordinator</v>
      </c>
      <c r="S169" s="397">
        <f t="shared" si="40"/>
        <v>51</v>
      </c>
      <c r="T169" s="394" cm="1">
        <f t="array" aca="1" ref="T169" ca="1">IF($Q169="Y",VLOOKUP($P169,INDIRECT($Q$3),T$5,0)*INDIRECT($P$2),VLOOKUP($P169,INDIRECT($Q$3),T$5,0))</f>
        <v>88335.887938703992</v>
      </c>
      <c r="U169" s="394" cm="1">
        <f t="array" aca="1" ref="U169" ca="1">IF($Q169="Y",VLOOKUP($P169,INDIRECT($Q$3),U$5,0)*INDIRECT($P$2),VLOOKUP($P169,INDIRECT($Q$3),U$5,0))</f>
        <v>92776.945839619337</v>
      </c>
      <c r="V169" s="394" cm="1">
        <f t="array" aca="1" ref="V169" ca="1">IF($Q169="Y",VLOOKUP($P169,INDIRECT($Q$3),V$5,0)*INDIRECT($P$2),VLOOKUP($P169,INDIRECT($Q$3),V$5,0))</f>
        <v>97790.732275600007</v>
      </c>
      <c r="W169" s="394" cm="1">
        <f t="array" aca="1" ref="W169" ca="1">IF($Q169="Y",VLOOKUP($P169,INDIRECT($Q$3),W$5,0)*INDIRECT($P$2),VLOOKUP($P169,INDIRECT($Q$3),W$5,0))</f>
        <v>102806.9763814756</v>
      </c>
      <c r="X169" s="394" cm="1">
        <f t="array" aca="1" ref="X169" ca="1">IF($Q169="Y",VLOOKUP($P169,INDIRECT($Q$3),X$5,0)*INDIRECT($P$2),VLOOKUP($P169,INDIRECT($Q$3),X$5,0))</f>
        <v>108057.93331179675</v>
      </c>
      <c r="Y169" s="394" cm="1">
        <f t="array" aca="1" ref="Y169" ca="1">IF($Q169="Y",VLOOKUP($P169,INDIRECT($Q$3),Y$5,0)*INDIRECT($P$2),VLOOKUP($P169,INDIRECT($Q$3),Y$5,0))</f>
        <v>114633.92704400001</v>
      </c>
      <c r="Z169" s="394" cm="1">
        <f t="array" aca="1" ref="Z169" ca="1">IF($Q169="Y",VLOOKUP($P169,INDIRECT($Q$3),Z$5,0)*INDIRECT($P$2),VLOOKUP($P169,INDIRECT($Q$3),Z$5,0))</f>
        <v>121208.06432861292</v>
      </c>
      <c r="AA169" s="406" t="str">
        <f t="shared" si="43"/>
        <v>53033C</v>
      </c>
      <c r="AB169" s="406" t="str">
        <f t="shared" si="36"/>
        <v>Y</v>
      </c>
      <c r="AC169" s="412" t="str">
        <f t="shared" si="34"/>
        <v>Language Services Program Management Coordinator</v>
      </c>
      <c r="AD169" s="406">
        <f t="shared" si="39"/>
        <v>51</v>
      </c>
      <c r="AE169" s="398" t="str">
        <f t="shared" si="31"/>
        <v>E</v>
      </c>
      <c r="AF169" s="403">
        <f t="shared" ca="1" si="38"/>
        <v>42.47</v>
      </c>
      <c r="AG169" s="403">
        <f t="shared" ca="1" si="38"/>
        <v>44.604999999999997</v>
      </c>
      <c r="AH169" s="403">
        <f t="shared" ca="1" si="38"/>
        <v>47.015000000000001</v>
      </c>
      <c r="AI169" s="403">
        <f t="shared" ca="1" si="38"/>
        <v>49.427</v>
      </c>
      <c r="AJ169" s="403">
        <f t="shared" ca="1" si="38"/>
        <v>51.951000000000001</v>
      </c>
      <c r="AK169" s="403">
        <f t="shared" ca="1" si="38"/>
        <v>55.113</v>
      </c>
      <c r="AL169" s="403">
        <f t="shared" ca="1" si="38"/>
        <v>58.274000000000001</v>
      </c>
      <c r="AM169" s="710">
        <f ca="1">AL169/'2026'!AL169</f>
        <v>1.0300127262443439</v>
      </c>
    </row>
    <row r="170" spans="1:39" ht="15" customHeight="1">
      <c r="A170" s="256" t="s">
        <v>16</v>
      </c>
      <c r="B170" s="256" t="s">
        <v>761</v>
      </c>
      <c r="C170" s="256">
        <v>45</v>
      </c>
      <c r="D170" s="276" t="s">
        <v>737</v>
      </c>
      <c r="E170" s="277">
        <v>435</v>
      </c>
      <c r="F170" s="278">
        <v>9</v>
      </c>
      <c r="G170" s="380">
        <f t="shared" ca="1" si="41"/>
        <v>82224.831625914696</v>
      </c>
      <c r="H170" s="380">
        <f t="shared" ca="1" si="41"/>
        <v>86572.182201113654</v>
      </c>
      <c r="I170" s="380">
        <f t="shared" ca="1" si="41"/>
        <v>91488.470111019167</v>
      </c>
      <c r="J170" s="380">
        <f t="shared" ca="1" si="41"/>
        <v>96354.557667862377</v>
      </c>
      <c r="K170" s="380">
        <f t="shared" ca="1" si="35"/>
        <v>101515.15396267129</v>
      </c>
      <c r="L170" s="380">
        <f t="shared" ca="1" si="35"/>
        <v>107546.57754408508</v>
      </c>
      <c r="M170" s="380">
        <f t="shared" ca="1" si="35"/>
        <v>113578.00112549883</v>
      </c>
      <c r="N170" s="380" t="s">
        <v>633</v>
      </c>
      <c r="P170" s="409" t="str">
        <f t="shared" si="42"/>
        <v>53017C</v>
      </c>
      <c r="Q170" s="397" t="s">
        <v>826</v>
      </c>
      <c r="R170" s="409" t="str">
        <f t="shared" si="33"/>
        <v>Law Enforcement Auditor</v>
      </c>
      <c r="S170" s="397">
        <f t="shared" si="40"/>
        <v>45</v>
      </c>
      <c r="T170" s="394" cm="1">
        <f t="array" aca="1" ref="T170" ca="1">IF($Q170="Y",VLOOKUP($P170,INDIRECT($Q$3),T$5,0)*INDIRECT($P$2),VLOOKUP($P170,INDIRECT($Q$3),T$5,0))</f>
        <v>82224.831625914696</v>
      </c>
      <c r="U170" s="394" cm="1">
        <f t="array" aca="1" ref="U170" ca="1">IF($Q170="Y",VLOOKUP($P170,INDIRECT($Q$3),U$5,0)*INDIRECT($P$2),VLOOKUP($P170,INDIRECT($Q$3),U$5,0))</f>
        <v>86572.182201113654</v>
      </c>
      <c r="V170" s="394" cm="1">
        <f t="array" aca="1" ref="V170" ca="1">IF($Q170="Y",VLOOKUP($P170,INDIRECT($Q$3),V$5,0)*INDIRECT($P$2),VLOOKUP($P170,INDIRECT($Q$3),V$5,0))</f>
        <v>91488.470111019167</v>
      </c>
      <c r="W170" s="394" cm="1">
        <f t="array" aca="1" ref="W170" ca="1">IF($Q170="Y",VLOOKUP($P170,INDIRECT($Q$3),W$5,0)*INDIRECT($P$2),VLOOKUP($P170,INDIRECT($Q$3),W$5,0))</f>
        <v>96354.557667862377</v>
      </c>
      <c r="X170" s="394" cm="1">
        <f t="array" aca="1" ref="X170" ca="1">IF($Q170="Y",VLOOKUP($P170,INDIRECT($Q$3),X$5,0)*INDIRECT($P$2),VLOOKUP($P170,INDIRECT($Q$3),X$5,0))</f>
        <v>101515.15396267129</v>
      </c>
      <c r="Y170" s="394" cm="1">
        <f t="array" aca="1" ref="Y170" ca="1">IF($Q170="Y",VLOOKUP($P170,INDIRECT($Q$3),Y$5,0)*INDIRECT($P$2),VLOOKUP($P170,INDIRECT($Q$3),Y$5,0))</f>
        <v>107546.57754408508</v>
      </c>
      <c r="Z170" s="394" cm="1">
        <f t="array" aca="1" ref="Z170" ca="1">IF($Q170="Y",VLOOKUP($P170,INDIRECT($Q$3),Z$5,0)*INDIRECT($P$2),VLOOKUP($P170,INDIRECT($Q$3),Z$5,0))</f>
        <v>113578.00112549883</v>
      </c>
      <c r="AA170" s="406" t="str">
        <f t="shared" si="43"/>
        <v>53017C</v>
      </c>
      <c r="AB170" s="406" t="str">
        <f t="shared" si="36"/>
        <v>Y</v>
      </c>
      <c r="AC170" s="412" t="str">
        <f t="shared" si="34"/>
        <v>Law Enforcement Auditor</v>
      </c>
      <c r="AD170" s="406">
        <f t="shared" si="39"/>
        <v>45</v>
      </c>
      <c r="AE170" s="398" t="str">
        <f t="shared" si="31"/>
        <v>E</v>
      </c>
      <c r="AF170" s="403">
        <f t="shared" ca="1" si="38"/>
        <v>39.531999999999996</v>
      </c>
      <c r="AG170" s="403">
        <f t="shared" ca="1" si="38"/>
        <v>41.622</v>
      </c>
      <c r="AH170" s="403">
        <f t="shared" ca="1" si="38"/>
        <v>43.984999999999999</v>
      </c>
      <c r="AI170" s="403">
        <f t="shared" ca="1" si="38"/>
        <v>46.324999999999996</v>
      </c>
      <c r="AJ170" s="403">
        <f t="shared" ca="1" si="38"/>
        <v>48.805999999999997</v>
      </c>
      <c r="AK170" s="403">
        <f t="shared" ca="1" si="38"/>
        <v>51.705999999999996</v>
      </c>
      <c r="AL170" s="403">
        <f t="shared" ca="1" si="38"/>
        <v>54.604999999999997</v>
      </c>
      <c r="AM170" s="710">
        <f ca="1">AL170/'2026'!AL170</f>
        <v>1.0299915118362726</v>
      </c>
    </row>
    <row r="171" spans="1:39" s="798" customFormat="1" ht="15" customHeight="1">
      <c r="A171" s="259" t="s">
        <v>16</v>
      </c>
      <c r="B171" s="259" t="s">
        <v>1149</v>
      </c>
      <c r="C171" s="259" t="s">
        <v>216</v>
      </c>
      <c r="D171" s="260" t="s">
        <v>1150</v>
      </c>
      <c r="E171" s="265">
        <v>500</v>
      </c>
      <c r="F171" s="262">
        <v>10</v>
      </c>
      <c r="G171" s="285">
        <f t="shared" ref="G171:J171" ca="1" si="44">T171</f>
        <v>94497.144604555608</v>
      </c>
      <c r="H171" s="285">
        <f t="shared" ca="1" si="44"/>
        <v>99463.632867523498</v>
      </c>
      <c r="I171" s="285">
        <f t="shared" ca="1" si="44"/>
        <v>104667.73613498647</v>
      </c>
      <c r="J171" s="285">
        <f t="shared" ca="1" si="44"/>
        <v>110203.16173266091</v>
      </c>
      <c r="K171" s="285">
        <f t="shared" ref="K171" ca="1" si="45">X171</f>
        <v>115982.89571523869</v>
      </c>
      <c r="L171" s="285">
        <f t="shared" ref="L171" ca="1" si="46">Y171</f>
        <v>123020.42779287096</v>
      </c>
      <c r="M171" s="285">
        <f t="shared" ref="M171" ca="1" si="47">Z171</f>
        <v>130057.95987050309</v>
      </c>
      <c r="N171" s="285"/>
      <c r="O171" s="9"/>
      <c r="P171" s="409" t="str">
        <f t="shared" si="42"/>
        <v>59529C</v>
      </c>
      <c r="Q171" s="397" t="s">
        <v>826</v>
      </c>
      <c r="R171" s="409" t="str">
        <f t="shared" si="33"/>
        <v>Lead 311 Service Center Analyst</v>
      </c>
      <c r="S171" s="397" t="s">
        <v>216</v>
      </c>
      <c r="T171" s="394" cm="1">
        <f t="array" aca="1" ref="T171" ca="1">IF($Q171="Y",VLOOKUP($P171,INDIRECT($Q$3),T$5,0)*INDIRECT($P$2),VLOOKUP($P171,INDIRECT($Q$3),T$5,0))</f>
        <v>94497.144604555608</v>
      </c>
      <c r="U171" s="394" cm="1">
        <f t="array" aca="1" ref="U171" ca="1">IF($Q171="Y",VLOOKUP($P171,INDIRECT($Q$3),U$5,0)*INDIRECT($P$2),VLOOKUP($P171,INDIRECT($Q$3),U$5,0))</f>
        <v>99463.632867523498</v>
      </c>
      <c r="V171" s="394" cm="1">
        <f t="array" aca="1" ref="V171" ca="1">IF($Q171="Y",VLOOKUP($P171,INDIRECT($Q$3),V$5,0)*INDIRECT($P$2),VLOOKUP($P171,INDIRECT($Q$3),V$5,0))</f>
        <v>104667.73613498647</v>
      </c>
      <c r="W171" s="394" cm="1">
        <f t="array" aca="1" ref="W171" ca="1">IF($Q171="Y",VLOOKUP($P171,INDIRECT($Q$3),W$5,0)*INDIRECT($P$2),VLOOKUP($P171,INDIRECT($Q$3),W$5,0))</f>
        <v>110203.16173266091</v>
      </c>
      <c r="X171" s="394" cm="1">
        <f t="array" aca="1" ref="X171" ca="1">IF($Q171="Y",VLOOKUP($P171,INDIRECT($Q$3),X$5,0)*INDIRECT($P$2),VLOOKUP($P171,INDIRECT($Q$3),X$5,0))</f>
        <v>115982.89571523869</v>
      </c>
      <c r="Y171" s="394" cm="1">
        <f t="array" aca="1" ref="Y171" ca="1">IF($Q171="Y",VLOOKUP($P171,INDIRECT($Q$3),Y$5,0)*INDIRECT($P$2),VLOOKUP($P171,INDIRECT($Q$3),Y$5,0))</f>
        <v>123020.42779287096</v>
      </c>
      <c r="Z171" s="394" cm="1">
        <f t="array" aca="1" ref="Z171" ca="1">IF($Q171="Y",VLOOKUP($P171,INDIRECT($Q$3),Z$5,0)*INDIRECT($P$2),VLOOKUP($P171,INDIRECT($Q$3),Z$5,0))</f>
        <v>130057.95987050309</v>
      </c>
      <c r="AA171" s="406" t="str">
        <f t="shared" si="43"/>
        <v>59529C</v>
      </c>
      <c r="AB171" s="406" t="str">
        <f t="shared" si="36"/>
        <v>Y</v>
      </c>
      <c r="AC171" s="412" t="str">
        <f t="shared" si="34"/>
        <v>Lead 311 Service Center Analyst</v>
      </c>
      <c r="AD171" s="406" t="str">
        <f t="shared" ref="AD171" si="48">C171</f>
        <v>65</v>
      </c>
      <c r="AE171" s="398" t="str">
        <f t="shared" ref="AE171" si="49">LEFT(A171,1)</f>
        <v>E</v>
      </c>
      <c r="AF171" s="403">
        <f t="shared" ref="AF171" ca="1" si="50">IF($AE171="N",ROUND(T171,3),IF($AE171="E",ROUNDUP(T171/2080,3),"check"))</f>
        <v>45.431999999999995</v>
      </c>
      <c r="AG171" s="403">
        <f t="shared" ref="AG171" ca="1" si="51">IF($AE171="N",ROUND(U171,3),IF($AE171="E",ROUNDUP(U171/2080,3),"check"))</f>
        <v>47.82</v>
      </c>
      <c r="AH171" s="403">
        <f t="shared" ref="AH171" ca="1" si="52">IF($AE171="N",ROUND(V171,3),IF($AE171="E",ROUNDUP(V171/2080,3),"check"))</f>
        <v>50.321999999999996</v>
      </c>
      <c r="AI171" s="403">
        <f t="shared" ref="AI171" ca="1" si="53">IF($AE171="N",ROUND(W171,3),IF($AE171="E",ROUNDUP(W171/2080,3),"check"))</f>
        <v>52.982999999999997</v>
      </c>
      <c r="AJ171" s="403">
        <f t="shared" ref="AJ171" ca="1" si="54">IF($AE171="N",ROUND(X171,3),IF($AE171="E",ROUNDUP(X171/2080,3),"check"))</f>
        <v>55.762</v>
      </c>
      <c r="AK171" s="403">
        <f t="shared" ref="AK171" ca="1" si="55">IF($AE171="N",ROUND(Y171,3),IF($AE171="E",ROUNDUP(Y171/2080,3),"check"))</f>
        <v>59.144999999999996</v>
      </c>
      <c r="AL171" s="403">
        <f t="shared" ref="AL171" ca="1" si="56">IF($AE171="N",ROUND(Z171,3),IF($AE171="E",ROUNDUP(Z171/2080,3),"check"))</f>
        <v>62.527999999999999</v>
      </c>
      <c r="AM171" s="710"/>
    </row>
    <row r="172" spans="1:39" ht="15" customHeight="1">
      <c r="A172" s="259" t="s">
        <v>16</v>
      </c>
      <c r="B172" s="584" t="s">
        <v>1055</v>
      </c>
      <c r="C172" s="584" t="s">
        <v>38</v>
      </c>
      <c r="D172" s="606" t="s">
        <v>1056</v>
      </c>
      <c r="E172" s="600">
        <v>533</v>
      </c>
      <c r="F172" s="586">
        <v>11</v>
      </c>
      <c r="G172" s="285">
        <f t="shared" ca="1" si="41"/>
        <v>106705.21542589999</v>
      </c>
      <c r="H172" s="285">
        <f t="shared" ca="1" si="41"/>
        <v>110285.94231199997</v>
      </c>
      <c r="I172" s="285">
        <f t="shared" ca="1" si="41"/>
        <v>114881.93287479998</v>
      </c>
      <c r="J172" s="285">
        <f t="shared" ca="1" si="41"/>
        <v>119668.49433629999</v>
      </c>
      <c r="K172" s="285">
        <f t="shared" ca="1" si="35"/>
        <v>124655.65674380001</v>
      </c>
      <c r="L172" s="285">
        <f t="shared" ca="1" si="35"/>
        <v>129848.9923458</v>
      </c>
      <c r="M172" s="285">
        <f t="shared" ca="1" si="35"/>
        <v>135259.64563929997</v>
      </c>
      <c r="N172" s="9"/>
      <c r="P172" s="409" t="str">
        <f t="shared" si="42"/>
        <v>59502C</v>
      </c>
      <c r="Q172" s="397" t="s">
        <v>826</v>
      </c>
      <c r="R172" s="409" t="str">
        <f t="shared" si="33"/>
        <v>Lead Applications Analyst</v>
      </c>
      <c r="S172" s="397" t="str">
        <f t="shared" si="40"/>
        <v>21</v>
      </c>
      <c r="T172" s="394" cm="1">
        <f t="array" aca="1" ref="T172" ca="1">IF($Q172="Y",VLOOKUP($P172,INDIRECT($Q$3),T$5,0)*INDIRECT($P$2),VLOOKUP($P172,INDIRECT($Q$3),T$5,0))</f>
        <v>106705.21542589999</v>
      </c>
      <c r="U172" s="394" cm="1">
        <f t="array" aca="1" ref="U172" ca="1">IF($Q172="Y",VLOOKUP($P172,INDIRECT($Q$3),U$5,0)*INDIRECT($P$2),VLOOKUP($P172,INDIRECT($Q$3),U$5,0))</f>
        <v>110285.94231199997</v>
      </c>
      <c r="V172" s="394" cm="1">
        <f t="array" aca="1" ref="V172" ca="1">IF($Q172="Y",VLOOKUP($P172,INDIRECT($Q$3),V$5,0)*INDIRECT($P$2),VLOOKUP($P172,INDIRECT($Q$3),V$5,0))</f>
        <v>114881.93287479998</v>
      </c>
      <c r="W172" s="394" cm="1">
        <f t="array" aca="1" ref="W172" ca="1">IF($Q172="Y",VLOOKUP($P172,INDIRECT($Q$3),W$5,0)*INDIRECT($P$2),VLOOKUP($P172,INDIRECT($Q$3),W$5,0))</f>
        <v>119668.49433629999</v>
      </c>
      <c r="X172" s="394" cm="1">
        <f t="array" aca="1" ref="X172" ca="1">IF($Q172="Y",VLOOKUP($P172,INDIRECT($Q$3),X$5,0)*INDIRECT($P$2),VLOOKUP($P172,INDIRECT($Q$3),X$5,0))</f>
        <v>124655.65674380001</v>
      </c>
      <c r="Y172" s="394" cm="1">
        <f t="array" aca="1" ref="Y172" ca="1">IF($Q172="Y",VLOOKUP($P172,INDIRECT($Q$3),Y$5,0)*INDIRECT($P$2),VLOOKUP($P172,INDIRECT($Q$3),Y$5,0))</f>
        <v>129848.9923458</v>
      </c>
      <c r="Z172" s="394" cm="1">
        <f t="array" aca="1" ref="Z172" ca="1">IF($Q172="Y",VLOOKUP($P172,INDIRECT($Q$3),Z$5,0)*INDIRECT($P$2),VLOOKUP($P172,INDIRECT($Q$3),Z$5,0))</f>
        <v>135259.64563929997</v>
      </c>
      <c r="AA172" s="406" t="str">
        <f t="shared" si="43"/>
        <v>59502C</v>
      </c>
      <c r="AB172" s="406" t="str">
        <f t="shared" si="36"/>
        <v>Y</v>
      </c>
      <c r="AC172" s="412" t="str">
        <f t="shared" si="34"/>
        <v>Lead Applications Analyst</v>
      </c>
      <c r="AD172" s="406" t="str">
        <f t="shared" si="39"/>
        <v>21</v>
      </c>
      <c r="AE172" s="398" t="str">
        <f t="shared" ref="AE172:AE235" si="57">LEFT(A172,1)</f>
        <v>E</v>
      </c>
      <c r="AF172" s="403">
        <f t="shared" ca="1" si="38"/>
        <v>51.300999999999995</v>
      </c>
      <c r="AG172" s="403">
        <f t="shared" ca="1" si="38"/>
        <v>53.022999999999996</v>
      </c>
      <c r="AH172" s="403">
        <f t="shared" ca="1" si="38"/>
        <v>55.231999999999999</v>
      </c>
      <c r="AI172" s="403">
        <f t="shared" ca="1" si="38"/>
        <v>57.532999999999994</v>
      </c>
      <c r="AJ172" s="403">
        <f t="shared" ca="1" si="38"/>
        <v>59.930999999999997</v>
      </c>
      <c r="AK172" s="403">
        <f t="shared" ca="1" si="38"/>
        <v>62.427999999999997</v>
      </c>
      <c r="AL172" s="403">
        <f t="shared" ca="1" si="38"/>
        <v>65.029000000000011</v>
      </c>
      <c r="AM172" s="710">
        <f ca="1">AL172/'2026'!AL172</f>
        <v>1.0299992080462503</v>
      </c>
    </row>
    <row r="173" spans="1:39" ht="15" customHeight="1">
      <c r="A173" s="259" t="s">
        <v>16</v>
      </c>
      <c r="B173" s="259" t="s">
        <v>938</v>
      </c>
      <c r="C173" s="259" t="s">
        <v>939</v>
      </c>
      <c r="D173" s="260" t="s">
        <v>940</v>
      </c>
      <c r="E173" s="265">
        <v>493</v>
      </c>
      <c r="F173" s="262">
        <v>10</v>
      </c>
      <c r="G173" s="285">
        <f t="shared" ca="1" si="41"/>
        <v>113052.00646739999</v>
      </c>
      <c r="H173" s="285">
        <f t="shared" ca="1" si="41"/>
        <v>119003.16786539998</v>
      </c>
      <c r="I173" s="285">
        <f t="shared" ca="1" si="41"/>
        <v>125266.37517939998</v>
      </c>
      <c r="J173" s="285">
        <f t="shared" ca="1" si="41"/>
        <v>131859.45960459998</v>
      </c>
      <c r="K173" s="285">
        <f t="shared" ca="1" si="35"/>
        <v>138799.13788649999</v>
      </c>
      <c r="L173" s="285">
        <f t="shared" ca="1" si="35"/>
        <v>146104.35566999999</v>
      </c>
      <c r="M173" s="285">
        <f t="shared" ca="1" si="35"/>
        <v>153794.05859999999</v>
      </c>
      <c r="N173" s="285"/>
      <c r="P173" s="409" t="str">
        <f t="shared" si="42"/>
        <v>59467C</v>
      </c>
      <c r="Q173" s="397" t="s">
        <v>826</v>
      </c>
      <c r="R173" s="409" t="str">
        <f t="shared" si="33"/>
        <v>Lead Clinician Nurse Practitioner/Physician Assistant</v>
      </c>
      <c r="S173" s="397" t="str">
        <f t="shared" si="40"/>
        <v>123</v>
      </c>
      <c r="T173" s="394" cm="1">
        <f t="array" aca="1" ref="T173" ca="1">IF($Q173="Y",VLOOKUP($P173,INDIRECT($Q$3),T$5,0)*INDIRECT($P$2),VLOOKUP($P173,INDIRECT($Q$3),T$5,0))</f>
        <v>113052.00646739999</v>
      </c>
      <c r="U173" s="394" cm="1">
        <f t="array" aca="1" ref="U173" ca="1">IF($Q173="Y",VLOOKUP($P173,INDIRECT($Q$3),U$5,0)*INDIRECT($P$2),VLOOKUP($P173,INDIRECT($Q$3),U$5,0))</f>
        <v>119003.16786539998</v>
      </c>
      <c r="V173" s="394" cm="1">
        <f t="array" aca="1" ref="V173" ca="1">IF($Q173="Y",VLOOKUP($P173,INDIRECT($Q$3),V$5,0)*INDIRECT($P$2),VLOOKUP($P173,INDIRECT($Q$3),V$5,0))</f>
        <v>125266.37517939998</v>
      </c>
      <c r="W173" s="394" cm="1">
        <f t="array" aca="1" ref="W173" ca="1">IF($Q173="Y",VLOOKUP($P173,INDIRECT($Q$3),W$5,0)*INDIRECT($P$2),VLOOKUP($P173,INDIRECT($Q$3),W$5,0))</f>
        <v>131859.45960459998</v>
      </c>
      <c r="X173" s="394" cm="1">
        <f t="array" aca="1" ref="X173" ca="1">IF($Q173="Y",VLOOKUP($P173,INDIRECT($Q$3),X$5,0)*INDIRECT($P$2),VLOOKUP($P173,INDIRECT($Q$3),X$5,0))</f>
        <v>138799.13788649999</v>
      </c>
      <c r="Y173" s="394" cm="1">
        <f t="array" aca="1" ref="Y173" ca="1">IF($Q173="Y",VLOOKUP($P173,INDIRECT($Q$3),Y$5,0)*INDIRECT($P$2),VLOOKUP($P173,INDIRECT($Q$3),Y$5,0))</f>
        <v>146104.35566999999</v>
      </c>
      <c r="Z173" s="394" cm="1">
        <f t="array" aca="1" ref="Z173" ca="1">IF($Q173="Y",VLOOKUP($P173,INDIRECT($Q$3),Z$5,0)*INDIRECT($P$2),VLOOKUP($P173,INDIRECT($Q$3),Z$5,0))</f>
        <v>153794.05859999999</v>
      </c>
      <c r="AA173" s="406" t="str">
        <f t="shared" si="43"/>
        <v>59467C</v>
      </c>
      <c r="AB173" s="406" t="s">
        <v>826</v>
      </c>
      <c r="AC173" s="412" t="str">
        <f t="shared" si="34"/>
        <v>Lead Clinician Nurse Practitioner/Physician Assistant</v>
      </c>
      <c r="AD173" s="406" t="str">
        <f t="shared" si="39"/>
        <v>123</v>
      </c>
      <c r="AE173" s="398" t="str">
        <f t="shared" si="57"/>
        <v>E</v>
      </c>
      <c r="AF173" s="403">
        <f t="shared" ca="1" si="38"/>
        <v>54.351999999999997</v>
      </c>
      <c r="AG173" s="403">
        <f t="shared" ca="1" si="38"/>
        <v>57.213999999999999</v>
      </c>
      <c r="AH173" s="403">
        <f t="shared" ca="1" si="38"/>
        <v>60.224999999999994</v>
      </c>
      <c r="AI173" s="403">
        <f t="shared" ca="1" si="38"/>
        <v>63.393999999999998</v>
      </c>
      <c r="AJ173" s="403">
        <f t="shared" ca="1" si="38"/>
        <v>66.731000000000009</v>
      </c>
      <c r="AK173" s="403">
        <f t="shared" ca="1" si="38"/>
        <v>70.243000000000009</v>
      </c>
      <c r="AL173" s="403">
        <f t="shared" ca="1" si="38"/>
        <v>73.94</v>
      </c>
      <c r="AM173" s="710">
        <f ca="1">AL173/'2026'!AL173</f>
        <v>1.0300058507229821</v>
      </c>
    </row>
    <row r="174" spans="1:39" ht="15" customHeight="1">
      <c r="A174" s="259" t="s">
        <v>16</v>
      </c>
      <c r="B174" s="259" t="s">
        <v>1018</v>
      </c>
      <c r="C174" s="259" t="s">
        <v>86</v>
      </c>
      <c r="D174" s="260" t="s">
        <v>1019</v>
      </c>
      <c r="E174" s="265">
        <v>413</v>
      </c>
      <c r="F174" s="262">
        <v>9</v>
      </c>
      <c r="G174" s="285">
        <f t="shared" ca="1" si="41"/>
        <v>80841.875486161007</v>
      </c>
      <c r="H174" s="285">
        <f t="shared" ca="1" si="41"/>
        <v>85099.250295221238</v>
      </c>
      <c r="I174" s="285">
        <f t="shared" ca="1" si="41"/>
        <v>89591.539329781794</v>
      </c>
      <c r="J174" s="285">
        <f t="shared" ca="1" si="41"/>
        <v>94268.860172349727</v>
      </c>
      <c r="K174" s="285">
        <f t="shared" ca="1" si="35"/>
        <v>99232.580722518789</v>
      </c>
      <c r="L174" s="285">
        <f t="shared" ca="1" si="35"/>
        <v>105237.57388397504</v>
      </c>
      <c r="M174" s="285">
        <f t="shared" ca="1" si="35"/>
        <v>111241.25429284183</v>
      </c>
      <c r="N174" s="285"/>
      <c r="P174" s="409" t="str">
        <f t="shared" si="42"/>
        <v>59497C</v>
      </c>
      <c r="Q174" s="397" t="s">
        <v>826</v>
      </c>
      <c r="R174" s="409" t="str">
        <f t="shared" si="33"/>
        <v>Lead Homeless Response Coordinator</v>
      </c>
      <c r="S174" s="397" t="str">
        <f t="shared" si="40"/>
        <v>99</v>
      </c>
      <c r="T174" s="394" cm="1">
        <f t="array" aca="1" ref="T174" ca="1">IF($Q174="Y",VLOOKUP($P174,INDIRECT($Q$3),T$5,0)*INDIRECT($P$2),VLOOKUP($P174,INDIRECT($Q$3),T$5,0))</f>
        <v>80841.875486161007</v>
      </c>
      <c r="U174" s="394" cm="1">
        <f t="array" aca="1" ref="U174" ca="1">IF($Q174="Y",VLOOKUP($P174,INDIRECT($Q$3),U$5,0)*INDIRECT($P$2),VLOOKUP($P174,INDIRECT($Q$3),U$5,0))</f>
        <v>85099.250295221238</v>
      </c>
      <c r="V174" s="394" cm="1">
        <f t="array" aca="1" ref="V174" ca="1">IF($Q174="Y",VLOOKUP($P174,INDIRECT($Q$3),V$5,0)*INDIRECT($P$2),VLOOKUP($P174,INDIRECT($Q$3),V$5,0))</f>
        <v>89591.539329781794</v>
      </c>
      <c r="W174" s="394" cm="1">
        <f t="array" aca="1" ref="W174" ca="1">IF($Q174="Y",VLOOKUP($P174,INDIRECT($Q$3),W$5,0)*INDIRECT($P$2),VLOOKUP($P174,INDIRECT($Q$3),W$5,0))</f>
        <v>94268.860172349727</v>
      </c>
      <c r="X174" s="394" cm="1">
        <f t="array" aca="1" ref="X174" ca="1">IF($Q174="Y",VLOOKUP($P174,INDIRECT($Q$3),X$5,0)*INDIRECT($P$2),VLOOKUP($P174,INDIRECT($Q$3),X$5,0))</f>
        <v>99232.580722518789</v>
      </c>
      <c r="Y174" s="394" cm="1">
        <f t="array" aca="1" ref="Y174" ca="1">IF($Q174="Y",VLOOKUP($P174,INDIRECT($Q$3),Y$5,0)*INDIRECT($P$2),VLOOKUP($P174,INDIRECT($Q$3),Y$5,0))</f>
        <v>105237.57388397504</v>
      </c>
      <c r="Z174" s="394" cm="1">
        <f t="array" aca="1" ref="Z174" ca="1">IF($Q174="Y",VLOOKUP($P174,INDIRECT($Q$3),Z$5,0)*INDIRECT($P$2),VLOOKUP($P174,INDIRECT($Q$3),Z$5,0))</f>
        <v>111241.25429284183</v>
      </c>
      <c r="AA174" s="406" t="str">
        <f t="shared" si="43"/>
        <v>59497C</v>
      </c>
      <c r="AB174" s="406" t="s">
        <v>826</v>
      </c>
      <c r="AC174" s="412" t="str">
        <f t="shared" si="34"/>
        <v>Lead Homeless Response Coordinator</v>
      </c>
      <c r="AD174" s="406" t="str">
        <f t="shared" si="39"/>
        <v>99</v>
      </c>
      <c r="AE174" s="398" t="str">
        <f t="shared" si="57"/>
        <v>E</v>
      </c>
      <c r="AF174" s="403">
        <f t="shared" ca="1" si="38"/>
        <v>38.866999999999997</v>
      </c>
      <c r="AG174" s="403">
        <f t="shared" ca="1" si="38"/>
        <v>40.913999999999994</v>
      </c>
      <c r="AH174" s="403">
        <f t="shared" ca="1" si="38"/>
        <v>43.073</v>
      </c>
      <c r="AI174" s="403">
        <f t="shared" ca="1" si="38"/>
        <v>45.321999999999996</v>
      </c>
      <c r="AJ174" s="403">
        <f t="shared" ca="1" si="38"/>
        <v>47.707999999999998</v>
      </c>
      <c r="AK174" s="403">
        <f t="shared" ca="1" si="38"/>
        <v>50.594999999999999</v>
      </c>
      <c r="AL174" s="403">
        <f t="shared" ca="1" si="38"/>
        <v>53.481999999999999</v>
      </c>
      <c r="AM174" s="710">
        <f ca="1">AL174/'2026'!AL174</f>
        <v>1.0300053924967261</v>
      </c>
    </row>
    <row r="175" spans="1:39" ht="15" customHeight="1">
      <c r="A175" s="259" t="s">
        <v>91</v>
      </c>
      <c r="B175" s="259" t="s">
        <v>567</v>
      </c>
      <c r="C175" s="259">
        <v>99</v>
      </c>
      <c r="D175" s="260" t="s">
        <v>561</v>
      </c>
      <c r="E175" s="265">
        <v>420</v>
      </c>
      <c r="F175" s="262">
        <v>9</v>
      </c>
      <c r="G175" s="285">
        <f t="shared" ca="1" si="41"/>
        <v>38.867049999999999</v>
      </c>
      <c r="H175" s="285">
        <f t="shared" ca="1" si="41"/>
        <v>40.913659999999993</v>
      </c>
      <c r="I175" s="285">
        <f t="shared" ca="1" si="41"/>
        <v>43.073569999999997</v>
      </c>
      <c r="J175" s="285">
        <f t="shared" ca="1" si="41"/>
        <v>45.322059999999993</v>
      </c>
      <c r="K175" s="285">
        <f t="shared" ca="1" si="35"/>
        <v>47.708569999999995</v>
      </c>
      <c r="L175" s="285">
        <f t="shared" ca="1" si="35"/>
        <v>50.595660000000002</v>
      </c>
      <c r="M175" s="285">
        <f t="shared" ca="1" si="35"/>
        <v>53.481720000000003</v>
      </c>
      <c r="N175" s="285"/>
      <c r="P175" s="409" t="str">
        <f t="shared" si="42"/>
        <v>06012C</v>
      </c>
      <c r="Q175" s="397" t="s">
        <v>826</v>
      </c>
      <c r="R175" s="409" t="str">
        <f t="shared" si="33"/>
        <v>Lead Inspector Zoning</v>
      </c>
      <c r="S175" s="397">
        <f t="shared" si="40"/>
        <v>99</v>
      </c>
      <c r="T175" s="394" cm="1">
        <f t="array" aca="1" ref="T175" ca="1">IF($Q175="Y",VLOOKUP($P175,INDIRECT($Q$3),T$5,0)*INDIRECT($P$2),VLOOKUP($P175,INDIRECT($Q$3),T$5,0))</f>
        <v>38.867049999999999</v>
      </c>
      <c r="U175" s="394" cm="1">
        <f t="array" aca="1" ref="U175" ca="1">IF($Q175="Y",VLOOKUP($P175,INDIRECT($Q$3),U$5,0)*INDIRECT($P$2),VLOOKUP($P175,INDIRECT($Q$3),U$5,0))</f>
        <v>40.913659999999993</v>
      </c>
      <c r="V175" s="394" cm="1">
        <f t="array" aca="1" ref="V175" ca="1">IF($Q175="Y",VLOOKUP($P175,INDIRECT($Q$3),V$5,0)*INDIRECT($P$2),VLOOKUP($P175,INDIRECT($Q$3),V$5,0))</f>
        <v>43.073569999999997</v>
      </c>
      <c r="W175" s="394" cm="1">
        <f t="array" aca="1" ref="W175" ca="1">IF($Q175="Y",VLOOKUP($P175,INDIRECT($Q$3),W$5,0)*INDIRECT($P$2),VLOOKUP($P175,INDIRECT($Q$3),W$5,0))</f>
        <v>45.322059999999993</v>
      </c>
      <c r="X175" s="394" cm="1">
        <f t="array" aca="1" ref="X175" ca="1">IF($Q175="Y",VLOOKUP($P175,INDIRECT($Q$3),X$5,0)*INDIRECT($P$2),VLOOKUP($P175,INDIRECT($Q$3),X$5,0))</f>
        <v>47.708569999999995</v>
      </c>
      <c r="Y175" s="394" cm="1">
        <f t="array" aca="1" ref="Y175" ca="1">IF($Q175="Y",VLOOKUP($P175,INDIRECT($Q$3),Y$5,0)*INDIRECT($P$2),VLOOKUP($P175,INDIRECT($Q$3),Y$5,0))</f>
        <v>50.595660000000002</v>
      </c>
      <c r="Z175" s="394" cm="1">
        <f t="array" aca="1" ref="Z175" ca="1">IF($Q175="Y",VLOOKUP($P175,INDIRECT($Q$3),Z$5,0)*INDIRECT($P$2),VLOOKUP($P175,INDIRECT($Q$3),Z$5,0))</f>
        <v>53.481720000000003</v>
      </c>
      <c r="AA175" s="406" t="str">
        <f t="shared" si="43"/>
        <v>06012C</v>
      </c>
      <c r="AB175" s="406" t="str">
        <f t="shared" ref="AB175:AB238" si="58">Q175</f>
        <v>Y</v>
      </c>
      <c r="AC175" s="412" t="str">
        <f t="shared" si="34"/>
        <v>Lead Inspector Zoning</v>
      </c>
      <c r="AD175" s="406">
        <f t="shared" si="39"/>
        <v>99</v>
      </c>
      <c r="AE175" s="398" t="str">
        <f t="shared" si="57"/>
        <v>N</v>
      </c>
      <c r="AF175" s="403">
        <f t="shared" ref="AF175:AG206" ca="1" si="59">IF($AE175="N",ROUND(T175,3),IF($AE175="E",ROUNDUP(T175/2080,3),"check"))</f>
        <v>38.866999999999997</v>
      </c>
      <c r="AG175" s="394">
        <v>37.629999999999995</v>
      </c>
      <c r="AH175" s="403">
        <f t="shared" ref="AH175:AK206" ca="1" si="60">IF($AE175="N",ROUND(V175,3),IF($AE175="E",ROUNDUP(V175/2080,3),"check"))</f>
        <v>43.073999999999998</v>
      </c>
      <c r="AI175" s="403">
        <f t="shared" ca="1" si="60"/>
        <v>45.322000000000003</v>
      </c>
      <c r="AJ175" s="403">
        <f t="shared" ca="1" si="60"/>
        <v>47.709000000000003</v>
      </c>
      <c r="AK175" s="394">
        <v>46.534999999999997</v>
      </c>
      <c r="AL175" s="403">
        <f t="shared" ref="AL175:AL238" ca="1" si="61">IF($AE175="N",ROUND(Z175,3),IF($AE175="E",ROUNDUP(Z175/2080,3),"check"))</f>
        <v>53.481999999999999</v>
      </c>
      <c r="AM175" s="710">
        <f ca="1">AL175/'2026'!AL175</f>
        <v>1.0300053924967261</v>
      </c>
    </row>
    <row r="176" spans="1:39" ht="15" customHeight="1">
      <c r="A176" s="259" t="s">
        <v>16</v>
      </c>
      <c r="B176" s="259" t="s">
        <v>130</v>
      </c>
      <c r="C176" s="259">
        <v>39</v>
      </c>
      <c r="D176" s="260" t="s">
        <v>131</v>
      </c>
      <c r="E176" s="265">
        <v>423</v>
      </c>
      <c r="F176" s="262">
        <v>9</v>
      </c>
      <c r="G176" s="285">
        <f t="shared" ca="1" si="41"/>
        <v>80842.648571598169</v>
      </c>
      <c r="H176" s="285">
        <f t="shared" ca="1" si="41"/>
        <v>85099.638511284924</v>
      </c>
      <c r="I176" s="285">
        <f t="shared" ca="1" si="41"/>
        <v>89590.896765262602</v>
      </c>
      <c r="J176" s="285">
        <f t="shared" ca="1" si="41"/>
        <v>94269.569670673009</v>
      </c>
      <c r="K176" s="285">
        <f t="shared" ca="1" si="35"/>
        <v>99232.71124343673</v>
      </c>
      <c r="L176" s="285">
        <f t="shared" ca="1" si="35"/>
        <v>105236.67346969301</v>
      </c>
      <c r="M176" s="285">
        <f t="shared" ca="1" si="35"/>
        <v>111243.98238615348</v>
      </c>
      <c r="N176" s="285"/>
      <c r="P176" s="409" t="str">
        <f t="shared" si="42"/>
        <v>06059C</v>
      </c>
      <c r="Q176" s="397" t="s">
        <v>826</v>
      </c>
      <c r="R176" s="409" t="str">
        <f t="shared" si="33"/>
        <v>Legal Analyst Police Conduct Review</v>
      </c>
      <c r="S176" s="397">
        <f t="shared" si="40"/>
        <v>39</v>
      </c>
      <c r="T176" s="394" cm="1">
        <f t="array" aca="1" ref="T176" ca="1">IF($Q176="Y",VLOOKUP($P176,INDIRECT($Q$3),T$5,0)*INDIRECT($P$2),VLOOKUP($P176,INDIRECT($Q$3),T$5,0))</f>
        <v>80842.648571598169</v>
      </c>
      <c r="U176" s="394" cm="1">
        <f t="array" aca="1" ref="U176" ca="1">IF($Q176="Y",VLOOKUP($P176,INDIRECT($Q$3),U$5,0)*INDIRECT($P$2),VLOOKUP($P176,INDIRECT($Q$3),U$5,0))</f>
        <v>85099.638511284924</v>
      </c>
      <c r="V176" s="394" cm="1">
        <f t="array" aca="1" ref="V176" ca="1">IF($Q176="Y",VLOOKUP($P176,INDIRECT($Q$3),V$5,0)*INDIRECT($P$2),VLOOKUP($P176,INDIRECT($Q$3),V$5,0))</f>
        <v>89590.896765262602</v>
      </c>
      <c r="W176" s="394" cm="1">
        <f t="array" aca="1" ref="W176" ca="1">IF($Q176="Y",VLOOKUP($P176,INDIRECT($Q$3),W$5,0)*INDIRECT($P$2),VLOOKUP($P176,INDIRECT($Q$3),W$5,0))</f>
        <v>94269.569670673009</v>
      </c>
      <c r="X176" s="394" cm="1">
        <f t="array" aca="1" ref="X176" ca="1">IF($Q176="Y",VLOOKUP($P176,INDIRECT($Q$3),X$5,0)*INDIRECT($P$2),VLOOKUP($P176,INDIRECT($Q$3),X$5,0))</f>
        <v>99232.71124343673</v>
      </c>
      <c r="Y176" s="394" cm="1">
        <f t="array" aca="1" ref="Y176" ca="1">IF($Q176="Y",VLOOKUP($P176,INDIRECT($Q$3),Y$5,0)*INDIRECT($P$2),VLOOKUP($P176,INDIRECT($Q$3),Y$5,0))</f>
        <v>105236.67346969301</v>
      </c>
      <c r="Z176" s="394" cm="1">
        <f t="array" aca="1" ref="Z176" ca="1">IF($Q176="Y",VLOOKUP($P176,INDIRECT($Q$3),Z$5,0)*INDIRECT($P$2),VLOOKUP($P176,INDIRECT($Q$3),Z$5,0))</f>
        <v>111243.98238615348</v>
      </c>
      <c r="AA176" s="406" t="str">
        <f t="shared" si="43"/>
        <v>06059C</v>
      </c>
      <c r="AB176" s="406" t="str">
        <f t="shared" si="58"/>
        <v>Y</v>
      </c>
      <c r="AC176" s="412" t="str">
        <f t="shared" si="34"/>
        <v>Legal Analyst Police Conduct Review</v>
      </c>
      <c r="AD176" s="406">
        <f t="shared" si="39"/>
        <v>39</v>
      </c>
      <c r="AE176" s="398" t="str">
        <f t="shared" si="57"/>
        <v>E</v>
      </c>
      <c r="AF176" s="403">
        <f t="shared" ca="1" si="59"/>
        <v>38.866999999999997</v>
      </c>
      <c r="AG176" s="403">
        <f t="shared" ca="1" si="59"/>
        <v>40.913999999999994</v>
      </c>
      <c r="AH176" s="403">
        <f t="shared" ca="1" si="60"/>
        <v>43.073</v>
      </c>
      <c r="AI176" s="403">
        <f t="shared" ca="1" si="60"/>
        <v>45.321999999999996</v>
      </c>
      <c r="AJ176" s="403">
        <f t="shared" ca="1" si="60"/>
        <v>47.708999999999996</v>
      </c>
      <c r="AK176" s="403">
        <f t="shared" ca="1" si="60"/>
        <v>50.594999999999999</v>
      </c>
      <c r="AL176" s="403">
        <f t="shared" ca="1" si="61"/>
        <v>53.482999999999997</v>
      </c>
      <c r="AM176" s="710">
        <f ca="1">AL176/'2026'!AL176</f>
        <v>1.0300048146364948</v>
      </c>
    </row>
    <row r="177" spans="1:39" ht="15" customHeight="1">
      <c r="A177" s="259" t="s">
        <v>16</v>
      </c>
      <c r="B177" s="457" t="s">
        <v>52</v>
      </c>
      <c r="C177" s="259">
        <v>99</v>
      </c>
      <c r="D177" s="260" t="s">
        <v>892</v>
      </c>
      <c r="E177" s="265">
        <v>420</v>
      </c>
      <c r="F177" s="262">
        <v>9</v>
      </c>
      <c r="G177" s="285">
        <f t="shared" ca="1" si="41"/>
        <v>80841.875486161007</v>
      </c>
      <c r="H177" s="285">
        <f t="shared" ca="1" si="41"/>
        <v>85099.250295221238</v>
      </c>
      <c r="I177" s="285">
        <f t="shared" ca="1" si="41"/>
        <v>89591.539329781794</v>
      </c>
      <c r="J177" s="285">
        <f t="shared" ca="1" si="41"/>
        <v>94268.860172349727</v>
      </c>
      <c r="K177" s="285">
        <f t="shared" ca="1" si="35"/>
        <v>99232.580722518789</v>
      </c>
      <c r="L177" s="285">
        <f t="shared" ca="1" si="35"/>
        <v>105237.57388397504</v>
      </c>
      <c r="M177" s="285">
        <f t="shared" ca="1" si="35"/>
        <v>111241.25429284183</v>
      </c>
      <c r="N177" s="285"/>
      <c r="P177" s="409" t="str">
        <f t="shared" si="42"/>
        <v>01875C</v>
      </c>
      <c r="Q177" s="397" t="s">
        <v>826</v>
      </c>
      <c r="R177" s="409" t="str">
        <f t="shared" si="33"/>
        <v>Legislative Business Analyst</v>
      </c>
      <c r="S177" s="397">
        <f t="shared" si="40"/>
        <v>99</v>
      </c>
      <c r="T177" s="394" cm="1">
        <f t="array" aca="1" ref="T177" ca="1">IF($Q177="Y",VLOOKUP($P177,INDIRECT($Q$3),T$5,0)*INDIRECT($P$2),VLOOKUP($P177,INDIRECT($Q$3),T$5,0))</f>
        <v>80841.875486161007</v>
      </c>
      <c r="U177" s="394" cm="1">
        <f t="array" aca="1" ref="U177" ca="1">IF($Q177="Y",VLOOKUP($P177,INDIRECT($Q$3),U$5,0)*INDIRECT($P$2),VLOOKUP($P177,INDIRECT($Q$3),U$5,0))</f>
        <v>85099.250295221238</v>
      </c>
      <c r="V177" s="394" cm="1">
        <f t="array" aca="1" ref="V177" ca="1">IF($Q177="Y",VLOOKUP($P177,INDIRECT($Q$3),V$5,0)*INDIRECT($P$2),VLOOKUP($P177,INDIRECT($Q$3),V$5,0))</f>
        <v>89591.539329781794</v>
      </c>
      <c r="W177" s="394" cm="1">
        <f t="array" aca="1" ref="W177" ca="1">IF($Q177="Y",VLOOKUP($P177,INDIRECT($Q$3),W$5,0)*INDIRECT($P$2),VLOOKUP($P177,INDIRECT($Q$3),W$5,0))</f>
        <v>94268.860172349727</v>
      </c>
      <c r="X177" s="394" cm="1">
        <f t="array" aca="1" ref="X177" ca="1">IF($Q177="Y",VLOOKUP($P177,INDIRECT($Q$3),X$5,0)*INDIRECT($P$2),VLOOKUP($P177,INDIRECT($Q$3),X$5,0))</f>
        <v>99232.580722518789</v>
      </c>
      <c r="Y177" s="394" cm="1">
        <f t="array" aca="1" ref="Y177" ca="1">IF($Q177="Y",VLOOKUP($P177,INDIRECT($Q$3),Y$5,0)*INDIRECT($P$2),VLOOKUP($P177,INDIRECT($Q$3),Y$5,0))</f>
        <v>105237.57388397504</v>
      </c>
      <c r="Z177" s="394" cm="1">
        <f t="array" aca="1" ref="Z177" ca="1">IF($Q177="Y",VLOOKUP($P177,INDIRECT($Q$3),Z$5,0)*INDIRECT($P$2),VLOOKUP($P177,INDIRECT($Q$3),Z$5,0))</f>
        <v>111241.25429284183</v>
      </c>
      <c r="AA177" s="406" t="str">
        <f t="shared" si="43"/>
        <v>01875C</v>
      </c>
      <c r="AB177" s="406" t="str">
        <f t="shared" si="58"/>
        <v>Y</v>
      </c>
      <c r="AC177" s="412" t="str">
        <f t="shared" si="34"/>
        <v>Legislative Business Analyst</v>
      </c>
      <c r="AD177" s="406">
        <f t="shared" si="39"/>
        <v>99</v>
      </c>
      <c r="AE177" s="398" t="str">
        <f t="shared" si="57"/>
        <v>E</v>
      </c>
      <c r="AF177" s="403">
        <f t="shared" ca="1" si="59"/>
        <v>38.866999999999997</v>
      </c>
      <c r="AG177" s="403">
        <f t="shared" ca="1" si="59"/>
        <v>40.913999999999994</v>
      </c>
      <c r="AH177" s="403">
        <f t="shared" ca="1" si="60"/>
        <v>43.073</v>
      </c>
      <c r="AI177" s="403">
        <f t="shared" ca="1" si="60"/>
        <v>45.321999999999996</v>
      </c>
      <c r="AJ177" s="403">
        <f t="shared" ca="1" si="60"/>
        <v>47.707999999999998</v>
      </c>
      <c r="AK177" s="403">
        <f t="shared" ca="1" si="60"/>
        <v>50.594999999999999</v>
      </c>
      <c r="AL177" s="403">
        <f t="shared" ca="1" si="61"/>
        <v>53.481999999999999</v>
      </c>
      <c r="AM177" s="710">
        <f ca="1">AL177/'2026'!AL177</f>
        <v>1.0300053924967261</v>
      </c>
    </row>
    <row r="178" spans="1:39" ht="15" customHeight="1">
      <c r="A178" s="259" t="s">
        <v>16</v>
      </c>
      <c r="B178" s="259" t="s">
        <v>144</v>
      </c>
      <c r="C178" s="259">
        <v>65</v>
      </c>
      <c r="D178" s="260" t="s">
        <v>448</v>
      </c>
      <c r="E178" s="265">
        <v>508</v>
      </c>
      <c r="F178" s="262">
        <v>11</v>
      </c>
      <c r="G178" s="285">
        <f t="shared" ca="1" si="41"/>
        <v>94497.144604555608</v>
      </c>
      <c r="H178" s="285">
        <f t="shared" ca="1" si="41"/>
        <v>99463.632867523498</v>
      </c>
      <c r="I178" s="285">
        <f t="shared" ca="1" si="41"/>
        <v>104667.73613498647</v>
      </c>
      <c r="J178" s="285">
        <f t="shared" ca="1" si="41"/>
        <v>110203.16173266091</v>
      </c>
      <c r="K178" s="285">
        <f t="shared" ca="1" si="35"/>
        <v>115982.89571523869</v>
      </c>
      <c r="L178" s="285">
        <f t="shared" ca="1" si="35"/>
        <v>123020.42779287096</v>
      </c>
      <c r="M178" s="285">
        <f t="shared" ca="1" si="35"/>
        <v>130057.95987050309</v>
      </c>
      <c r="N178" s="285"/>
      <c r="P178" s="409" t="str">
        <f t="shared" si="42"/>
        <v>07165C</v>
      </c>
      <c r="Q178" s="397" t="s">
        <v>826</v>
      </c>
      <c r="R178" s="409" t="str">
        <f t="shared" si="33"/>
        <v>Loan Portfolio Specialist</v>
      </c>
      <c r="S178" s="397">
        <f t="shared" si="40"/>
        <v>65</v>
      </c>
      <c r="T178" s="394" cm="1">
        <f t="array" aca="1" ref="T178" ca="1">IF($Q178="Y",VLOOKUP($P178,INDIRECT($Q$3),T$5,0)*INDIRECT($P$2),VLOOKUP($P178,INDIRECT($Q$3),T$5,0))</f>
        <v>94497.144604555608</v>
      </c>
      <c r="U178" s="394" cm="1">
        <f t="array" aca="1" ref="U178" ca="1">IF($Q178="Y",VLOOKUP($P178,INDIRECT($Q$3),U$5,0)*INDIRECT($P$2),VLOOKUP($P178,INDIRECT($Q$3),U$5,0))</f>
        <v>99463.632867523498</v>
      </c>
      <c r="V178" s="394" cm="1">
        <f t="array" aca="1" ref="V178" ca="1">IF($Q178="Y",VLOOKUP($P178,INDIRECT($Q$3),V$5,0)*INDIRECT($P$2),VLOOKUP($P178,INDIRECT($Q$3),V$5,0))</f>
        <v>104667.73613498647</v>
      </c>
      <c r="W178" s="394" cm="1">
        <f t="array" aca="1" ref="W178" ca="1">IF($Q178="Y",VLOOKUP($P178,INDIRECT($Q$3),W$5,0)*INDIRECT($P$2),VLOOKUP($P178,INDIRECT($Q$3),W$5,0))</f>
        <v>110203.16173266091</v>
      </c>
      <c r="X178" s="394" cm="1">
        <f t="array" aca="1" ref="X178" ca="1">IF($Q178="Y",VLOOKUP($P178,INDIRECT($Q$3),X$5,0)*INDIRECT($P$2),VLOOKUP($P178,INDIRECT($Q$3),X$5,0))</f>
        <v>115982.89571523869</v>
      </c>
      <c r="Y178" s="394" cm="1">
        <f t="array" aca="1" ref="Y178" ca="1">IF($Q178="Y",VLOOKUP($P178,INDIRECT($Q$3),Y$5,0)*INDIRECT($P$2),VLOOKUP($P178,INDIRECT($Q$3),Y$5,0))</f>
        <v>123020.42779287096</v>
      </c>
      <c r="Z178" s="394" cm="1">
        <f t="array" aca="1" ref="Z178" ca="1">IF($Q178="Y",VLOOKUP($P178,INDIRECT($Q$3),Z$5,0)*INDIRECT($P$2),VLOOKUP($P178,INDIRECT($Q$3),Z$5,0))</f>
        <v>130057.95987050309</v>
      </c>
      <c r="AA178" s="406" t="str">
        <f t="shared" si="43"/>
        <v>07165C</v>
      </c>
      <c r="AB178" s="406" t="str">
        <f t="shared" si="58"/>
        <v>Y</v>
      </c>
      <c r="AC178" s="412" t="str">
        <f t="shared" si="34"/>
        <v>Loan Portfolio Specialist</v>
      </c>
      <c r="AD178" s="406">
        <f t="shared" si="39"/>
        <v>65</v>
      </c>
      <c r="AE178" s="398" t="str">
        <f t="shared" si="57"/>
        <v>E</v>
      </c>
      <c r="AF178" s="403">
        <f t="shared" ca="1" si="59"/>
        <v>45.431999999999995</v>
      </c>
      <c r="AG178" s="403">
        <f t="shared" ca="1" si="59"/>
        <v>47.82</v>
      </c>
      <c r="AH178" s="403">
        <f t="shared" ca="1" si="60"/>
        <v>50.321999999999996</v>
      </c>
      <c r="AI178" s="403">
        <f t="shared" ca="1" si="60"/>
        <v>52.982999999999997</v>
      </c>
      <c r="AJ178" s="403">
        <f t="shared" ca="1" si="60"/>
        <v>55.762</v>
      </c>
      <c r="AK178" s="403">
        <f t="shared" ca="1" si="60"/>
        <v>59.144999999999996</v>
      </c>
      <c r="AL178" s="403">
        <f t="shared" ca="1" si="61"/>
        <v>62.527999999999999</v>
      </c>
      <c r="AM178" s="710">
        <f ca="1">AL178/'2026'!AL178</f>
        <v>1.0299965407613618</v>
      </c>
    </row>
    <row r="179" spans="1:39" ht="15" customHeight="1">
      <c r="A179" s="259" t="s">
        <v>16</v>
      </c>
      <c r="B179" s="259" t="s">
        <v>132</v>
      </c>
      <c r="C179" s="259">
        <v>51</v>
      </c>
      <c r="D179" s="260" t="s">
        <v>784</v>
      </c>
      <c r="E179" s="265">
        <v>458</v>
      </c>
      <c r="F179" s="262">
        <v>10</v>
      </c>
      <c r="G179" s="285">
        <f t="shared" ca="1" si="41"/>
        <v>88335.887938703992</v>
      </c>
      <c r="H179" s="285">
        <f t="shared" ca="1" si="41"/>
        <v>92776.945839619337</v>
      </c>
      <c r="I179" s="285">
        <f t="shared" ca="1" si="41"/>
        <v>97790.732275600007</v>
      </c>
      <c r="J179" s="285">
        <f t="shared" ca="1" si="41"/>
        <v>102806.9763814756</v>
      </c>
      <c r="K179" s="285">
        <f t="shared" ca="1" si="35"/>
        <v>108057.93331179675</v>
      </c>
      <c r="L179" s="285">
        <f t="shared" ca="1" si="35"/>
        <v>114633.92704400001</v>
      </c>
      <c r="M179" s="285">
        <f t="shared" ca="1" si="35"/>
        <v>121208.06432861292</v>
      </c>
      <c r="N179" s="285"/>
      <c r="P179" s="409" t="str">
        <f t="shared" si="42"/>
        <v>06478C</v>
      </c>
      <c r="Q179" s="397" t="s">
        <v>826</v>
      </c>
      <c r="R179" s="409" t="str">
        <f t="shared" si="33"/>
        <v>Management Analyst I</v>
      </c>
      <c r="S179" s="397">
        <f t="shared" si="40"/>
        <v>51</v>
      </c>
      <c r="T179" s="394" cm="1">
        <f t="array" aca="1" ref="T179" ca="1">IF($Q179="Y",VLOOKUP($P179,INDIRECT($Q$3),T$5,0)*INDIRECT($P$2),VLOOKUP($P179,INDIRECT($Q$3),T$5,0))</f>
        <v>88335.887938703992</v>
      </c>
      <c r="U179" s="394" cm="1">
        <f t="array" aca="1" ref="U179" ca="1">IF($Q179="Y",VLOOKUP($P179,INDIRECT($Q$3),U$5,0)*INDIRECT($P$2),VLOOKUP($P179,INDIRECT($Q$3),U$5,0))</f>
        <v>92776.945839619337</v>
      </c>
      <c r="V179" s="394" cm="1">
        <f t="array" aca="1" ref="V179" ca="1">IF($Q179="Y",VLOOKUP($P179,INDIRECT($Q$3),V$5,0)*INDIRECT($P$2),VLOOKUP($P179,INDIRECT($Q$3),V$5,0))</f>
        <v>97790.732275600007</v>
      </c>
      <c r="W179" s="394" cm="1">
        <f t="array" aca="1" ref="W179" ca="1">IF($Q179="Y",VLOOKUP($P179,INDIRECT($Q$3),W$5,0)*INDIRECT($P$2),VLOOKUP($P179,INDIRECT($Q$3),W$5,0))</f>
        <v>102806.9763814756</v>
      </c>
      <c r="X179" s="394" cm="1">
        <f t="array" aca="1" ref="X179" ca="1">IF($Q179="Y",VLOOKUP($P179,INDIRECT($Q$3),X$5,0)*INDIRECT($P$2),VLOOKUP($P179,INDIRECT($Q$3),X$5,0))</f>
        <v>108057.93331179675</v>
      </c>
      <c r="Y179" s="394" cm="1">
        <f t="array" aca="1" ref="Y179" ca="1">IF($Q179="Y",VLOOKUP($P179,INDIRECT($Q$3),Y$5,0)*INDIRECT($P$2),VLOOKUP($P179,INDIRECT($Q$3),Y$5,0))</f>
        <v>114633.92704400001</v>
      </c>
      <c r="Z179" s="394" cm="1">
        <f t="array" aca="1" ref="Z179" ca="1">IF($Q179="Y",VLOOKUP($P179,INDIRECT($Q$3),Z$5,0)*INDIRECT($P$2),VLOOKUP($P179,INDIRECT($Q$3),Z$5,0))</f>
        <v>121208.06432861292</v>
      </c>
      <c r="AA179" s="406" t="str">
        <f t="shared" si="43"/>
        <v>06478C</v>
      </c>
      <c r="AB179" s="406" t="str">
        <f t="shared" si="58"/>
        <v>Y</v>
      </c>
      <c r="AC179" s="412" t="str">
        <f t="shared" si="34"/>
        <v>Management Analyst I</v>
      </c>
      <c r="AD179" s="406">
        <f t="shared" si="39"/>
        <v>51</v>
      </c>
      <c r="AE179" s="398" t="str">
        <f t="shared" si="57"/>
        <v>E</v>
      </c>
      <c r="AF179" s="403">
        <f t="shared" ca="1" si="59"/>
        <v>42.47</v>
      </c>
      <c r="AG179" s="403">
        <f t="shared" ca="1" si="59"/>
        <v>44.604999999999997</v>
      </c>
      <c r="AH179" s="403">
        <f t="shared" ca="1" si="60"/>
        <v>47.015000000000001</v>
      </c>
      <c r="AI179" s="403">
        <f t="shared" ca="1" si="60"/>
        <v>49.427</v>
      </c>
      <c r="AJ179" s="403">
        <f t="shared" ca="1" si="60"/>
        <v>51.951000000000001</v>
      </c>
      <c r="AK179" s="403">
        <f t="shared" ca="1" si="60"/>
        <v>55.113</v>
      </c>
      <c r="AL179" s="403">
        <f t="shared" ca="1" si="61"/>
        <v>58.274000000000001</v>
      </c>
      <c r="AM179" s="710">
        <f ca="1">AL179/'2026'!AL179</f>
        <v>1.0300127262443439</v>
      </c>
    </row>
    <row r="180" spans="1:39" ht="15" customHeight="1">
      <c r="A180" s="259" t="s">
        <v>16</v>
      </c>
      <c r="B180" s="259" t="s">
        <v>136</v>
      </c>
      <c r="C180" s="259">
        <v>98</v>
      </c>
      <c r="D180" s="260" t="s">
        <v>137</v>
      </c>
      <c r="E180" s="265">
        <v>528</v>
      </c>
      <c r="F180" s="262">
        <v>11</v>
      </c>
      <c r="G180" s="285">
        <f t="shared" ca="1" si="41"/>
        <v>96569.709687707174</v>
      </c>
      <c r="H180" s="285">
        <f t="shared" ca="1" si="41"/>
        <v>101652.49543526942</v>
      </c>
      <c r="I180" s="285">
        <f t="shared" ca="1" si="41"/>
        <v>107002.37383464501</v>
      </c>
      <c r="J180" s="285">
        <f t="shared" ca="1" si="41"/>
        <v>112633.82266765708</v>
      </c>
      <c r="K180" s="285">
        <f t="shared" ca="1" si="35"/>
        <v>118561.32640950926</v>
      </c>
      <c r="L180" s="285">
        <f t="shared" ca="1" si="35"/>
        <v>124993.6613055584</v>
      </c>
      <c r="M180" s="285">
        <f t="shared" ca="1" si="35"/>
        <v>131425.99620160749</v>
      </c>
      <c r="N180" s="285"/>
      <c r="P180" s="409" t="str">
        <f t="shared" si="42"/>
        <v>06639C</v>
      </c>
      <c r="Q180" s="397" t="s">
        <v>826</v>
      </c>
      <c r="R180" s="409" t="str">
        <f t="shared" si="33"/>
        <v>Manager Continuous Improvement</v>
      </c>
      <c r="S180" s="397">
        <f t="shared" si="40"/>
        <v>98</v>
      </c>
      <c r="T180" s="394" cm="1">
        <f t="array" aca="1" ref="T180" ca="1">IF($Q180="Y",VLOOKUP($P180,INDIRECT($Q$3),T$5,0)*INDIRECT($P$2),VLOOKUP($P180,INDIRECT($Q$3),T$5,0))</f>
        <v>96569.709687707174</v>
      </c>
      <c r="U180" s="394" cm="1">
        <f t="array" aca="1" ref="U180" ca="1">IF($Q180="Y",VLOOKUP($P180,INDIRECT($Q$3),U$5,0)*INDIRECT($P$2),VLOOKUP($P180,INDIRECT($Q$3),U$5,0))</f>
        <v>101652.49543526942</v>
      </c>
      <c r="V180" s="394" cm="1">
        <f t="array" aca="1" ref="V180" ca="1">IF($Q180="Y",VLOOKUP($P180,INDIRECT($Q$3),V$5,0)*INDIRECT($P$2),VLOOKUP($P180,INDIRECT($Q$3),V$5,0))</f>
        <v>107002.37383464501</v>
      </c>
      <c r="W180" s="394" cm="1">
        <f t="array" aca="1" ref="W180" ca="1">IF($Q180="Y",VLOOKUP($P180,INDIRECT($Q$3),W$5,0)*INDIRECT($P$2),VLOOKUP($P180,INDIRECT($Q$3),W$5,0))</f>
        <v>112633.82266765708</v>
      </c>
      <c r="X180" s="394" cm="1">
        <f t="array" aca="1" ref="X180" ca="1">IF($Q180="Y",VLOOKUP($P180,INDIRECT($Q$3),X$5,0)*INDIRECT($P$2),VLOOKUP($P180,INDIRECT($Q$3),X$5,0))</f>
        <v>118561.32640950926</v>
      </c>
      <c r="Y180" s="394" cm="1">
        <f t="array" aca="1" ref="Y180" ca="1">IF($Q180="Y",VLOOKUP($P180,INDIRECT($Q$3),Y$5,0)*INDIRECT($P$2),VLOOKUP($P180,INDIRECT($Q$3),Y$5,0))</f>
        <v>124993.6613055584</v>
      </c>
      <c r="Z180" s="394" cm="1">
        <f t="array" aca="1" ref="Z180" ca="1">IF($Q180="Y",VLOOKUP($P180,INDIRECT($Q$3),Z$5,0)*INDIRECT($P$2),VLOOKUP($P180,INDIRECT($Q$3),Z$5,0))</f>
        <v>131425.99620160749</v>
      </c>
      <c r="AA180" s="406" t="str">
        <f t="shared" si="43"/>
        <v>06639C</v>
      </c>
      <c r="AB180" s="406" t="str">
        <f t="shared" si="58"/>
        <v>Y</v>
      </c>
      <c r="AC180" s="412" t="str">
        <f t="shared" si="34"/>
        <v>Manager Continuous Improvement</v>
      </c>
      <c r="AD180" s="406">
        <f t="shared" si="39"/>
        <v>98</v>
      </c>
      <c r="AE180" s="398" t="str">
        <f t="shared" si="57"/>
        <v>E</v>
      </c>
      <c r="AF180" s="403">
        <f t="shared" ca="1" si="59"/>
        <v>46.427999999999997</v>
      </c>
      <c r="AG180" s="403">
        <f t="shared" ca="1" si="59"/>
        <v>48.872</v>
      </c>
      <c r="AH180" s="403">
        <f t="shared" ca="1" si="60"/>
        <v>51.443999999999996</v>
      </c>
      <c r="AI180" s="403">
        <f t="shared" ca="1" si="60"/>
        <v>54.150999999999996</v>
      </c>
      <c r="AJ180" s="403">
        <f t="shared" ca="1" si="60"/>
        <v>57.000999999999998</v>
      </c>
      <c r="AK180" s="403">
        <f t="shared" ca="1" si="60"/>
        <v>60.094000000000001</v>
      </c>
      <c r="AL180" s="403">
        <f t="shared" ca="1" si="61"/>
        <v>63.186</v>
      </c>
      <c r="AM180" s="710">
        <f ca="1">AL180/'2026'!AL180</f>
        <v>1.0299938056270987</v>
      </c>
    </row>
    <row r="181" spans="1:39" ht="15" customHeight="1">
      <c r="A181" s="259" t="s">
        <v>16</v>
      </c>
      <c r="B181" s="259" t="s">
        <v>433</v>
      </c>
      <c r="C181" s="259">
        <v>60</v>
      </c>
      <c r="D181" s="260" t="s">
        <v>427</v>
      </c>
      <c r="E181" s="265">
        <v>473</v>
      </c>
      <c r="F181" s="262">
        <v>10</v>
      </c>
      <c r="G181" s="285">
        <f t="shared" ca="1" si="41"/>
        <v>90411.466907456896</v>
      </c>
      <c r="H181" s="285">
        <f t="shared" ca="1" si="41"/>
        <v>94957.133382794767</v>
      </c>
      <c r="I181" s="285">
        <f t="shared" ca="1" si="41"/>
        <v>100088.74414946231</v>
      </c>
      <c r="J181" s="285">
        <f t="shared" ca="1" si="41"/>
        <v>105222.98246900577</v>
      </c>
      <c r="K181" s="285">
        <f t="shared" ca="1" si="35"/>
        <v>110597.6412348899</v>
      </c>
      <c r="L181" s="285">
        <f t="shared" ca="1" si="35"/>
        <v>117326.80543372709</v>
      </c>
      <c r="M181" s="285">
        <f t="shared" ca="1" si="35"/>
        <v>124055.97990145671</v>
      </c>
      <c r="N181" s="285"/>
      <c r="P181" s="409" t="str">
        <f t="shared" si="42"/>
        <v>07084C</v>
      </c>
      <c r="Q181" s="397" t="s">
        <v>826</v>
      </c>
      <c r="R181" s="409" t="str">
        <f t="shared" si="33"/>
        <v xml:space="preserve">Media Relations Coordinator </v>
      </c>
      <c r="S181" s="397">
        <f t="shared" si="40"/>
        <v>60</v>
      </c>
      <c r="T181" s="394" cm="1">
        <f t="array" aca="1" ref="T181" ca="1">IF($Q181="Y",VLOOKUP($P181,INDIRECT($Q$3),T$5,0)*INDIRECT($P$2),VLOOKUP($P181,INDIRECT($Q$3),T$5,0))</f>
        <v>90411.466907456896</v>
      </c>
      <c r="U181" s="394" cm="1">
        <f t="array" aca="1" ref="U181" ca="1">IF($Q181="Y",VLOOKUP($P181,INDIRECT($Q$3),U$5,0)*INDIRECT($P$2),VLOOKUP($P181,INDIRECT($Q$3),U$5,0))</f>
        <v>94957.133382794767</v>
      </c>
      <c r="V181" s="394" cm="1">
        <f t="array" aca="1" ref="V181" ca="1">IF($Q181="Y",VLOOKUP($P181,INDIRECT($Q$3),V$5,0)*INDIRECT($P$2),VLOOKUP($P181,INDIRECT($Q$3),V$5,0))</f>
        <v>100088.74414946231</v>
      </c>
      <c r="W181" s="394" cm="1">
        <f t="array" aca="1" ref="W181" ca="1">IF($Q181="Y",VLOOKUP($P181,INDIRECT($Q$3),W$5,0)*INDIRECT($P$2),VLOOKUP($P181,INDIRECT($Q$3),W$5,0))</f>
        <v>105222.98246900577</v>
      </c>
      <c r="X181" s="394" cm="1">
        <f t="array" aca="1" ref="X181" ca="1">IF($Q181="Y",VLOOKUP($P181,INDIRECT($Q$3),X$5,0)*INDIRECT($P$2),VLOOKUP($P181,INDIRECT($Q$3),X$5,0))</f>
        <v>110597.6412348899</v>
      </c>
      <c r="Y181" s="394" cm="1">
        <f t="array" aca="1" ref="Y181" ca="1">IF($Q181="Y",VLOOKUP($P181,INDIRECT($Q$3),Y$5,0)*INDIRECT($P$2),VLOOKUP($P181,INDIRECT($Q$3),Y$5,0))</f>
        <v>117326.80543372709</v>
      </c>
      <c r="Z181" s="394" cm="1">
        <f t="array" aca="1" ref="Z181" ca="1">IF($Q181="Y",VLOOKUP($P181,INDIRECT($Q$3),Z$5,0)*INDIRECT($P$2),VLOOKUP($P181,INDIRECT($Q$3),Z$5,0))</f>
        <v>124055.97990145671</v>
      </c>
      <c r="AA181" s="406" t="str">
        <f t="shared" si="43"/>
        <v>07084C</v>
      </c>
      <c r="AB181" s="406" t="str">
        <f t="shared" si="58"/>
        <v>Y</v>
      </c>
      <c r="AC181" s="412" t="str">
        <f t="shared" si="34"/>
        <v xml:space="preserve">Media Relations Coordinator </v>
      </c>
      <c r="AD181" s="406">
        <f t="shared" si="39"/>
        <v>60</v>
      </c>
      <c r="AE181" s="398" t="str">
        <f t="shared" si="57"/>
        <v>E</v>
      </c>
      <c r="AF181" s="403">
        <f t="shared" ca="1" si="59"/>
        <v>43.467999999999996</v>
      </c>
      <c r="AG181" s="403">
        <f t="shared" ca="1" si="59"/>
        <v>45.652999999999999</v>
      </c>
      <c r="AH181" s="403">
        <f t="shared" ca="1" si="60"/>
        <v>48.12</v>
      </c>
      <c r="AI181" s="403">
        <f t="shared" ca="1" si="60"/>
        <v>50.588000000000001</v>
      </c>
      <c r="AJ181" s="403">
        <f t="shared" ca="1" si="60"/>
        <v>53.171999999999997</v>
      </c>
      <c r="AK181" s="403">
        <f t="shared" ca="1" si="60"/>
        <v>56.407999999999994</v>
      </c>
      <c r="AL181" s="403">
        <f t="shared" ca="1" si="61"/>
        <v>59.643000000000001</v>
      </c>
      <c r="AM181" s="710">
        <f ca="1">AL181/'2026'!AL181</f>
        <v>1.0299968915138329</v>
      </c>
    </row>
    <row r="182" spans="1:39" ht="15" customHeight="1">
      <c r="A182" s="256" t="s">
        <v>16</v>
      </c>
      <c r="B182" s="256" t="s">
        <v>140</v>
      </c>
      <c r="C182" s="256">
        <v>29</v>
      </c>
      <c r="D182" s="276" t="s">
        <v>141</v>
      </c>
      <c r="E182" s="277">
        <v>365</v>
      </c>
      <c r="F182" s="278">
        <v>8</v>
      </c>
      <c r="G182" s="380">
        <f t="shared" ca="1" si="41"/>
        <v>72291.855099978988</v>
      </c>
      <c r="H182" s="380">
        <f t="shared" ca="1" si="41"/>
        <v>76257.682991904134</v>
      </c>
      <c r="I182" s="380">
        <f t="shared" ca="1" si="41"/>
        <v>80220.164193625111</v>
      </c>
      <c r="J182" s="380">
        <f t="shared" ca="1" si="41"/>
        <v>84420.260399841165</v>
      </c>
      <c r="K182" s="380">
        <f t="shared" ca="1" si="35"/>
        <v>88908.171963614732</v>
      </c>
      <c r="L182" s="380">
        <f t="shared" ca="1" si="35"/>
        <v>94478.632894714901</v>
      </c>
      <c r="M182" s="380">
        <f t="shared" ca="1" si="35"/>
        <v>100049.09382581509</v>
      </c>
      <c r="N182" s="380" t="s">
        <v>633</v>
      </c>
      <c r="P182" s="409" t="str">
        <f t="shared" si="42"/>
        <v>07099C</v>
      </c>
      <c r="Q182" s="397" t="s">
        <v>826</v>
      </c>
      <c r="R182" s="409" t="str">
        <f t="shared" si="33"/>
        <v>Medical Processes Coordinator</v>
      </c>
      <c r="S182" s="397">
        <f t="shared" si="40"/>
        <v>29</v>
      </c>
      <c r="T182" s="394" cm="1">
        <f t="array" aca="1" ref="T182" ca="1">IF($Q182="Y",VLOOKUP($P182,INDIRECT($Q$3),T$5,0)*INDIRECT($P$2),VLOOKUP($P182,INDIRECT($Q$3),T$5,0))</f>
        <v>72291.855099978988</v>
      </c>
      <c r="U182" s="394" cm="1">
        <f t="array" aca="1" ref="U182" ca="1">IF($Q182="Y",VLOOKUP($P182,INDIRECT($Q$3),U$5,0)*INDIRECT($P$2),VLOOKUP($P182,INDIRECT($Q$3),U$5,0))</f>
        <v>76257.682991904134</v>
      </c>
      <c r="V182" s="394" cm="1">
        <f t="array" aca="1" ref="V182" ca="1">IF($Q182="Y",VLOOKUP($P182,INDIRECT($Q$3),V$5,0)*INDIRECT($P$2),VLOOKUP($P182,INDIRECT($Q$3),V$5,0))</f>
        <v>80220.164193625111</v>
      </c>
      <c r="W182" s="394" cm="1">
        <f t="array" aca="1" ref="W182" ca="1">IF($Q182="Y",VLOOKUP($P182,INDIRECT($Q$3),W$5,0)*INDIRECT($P$2),VLOOKUP($P182,INDIRECT($Q$3),W$5,0))</f>
        <v>84420.260399841165</v>
      </c>
      <c r="X182" s="394" cm="1">
        <f t="array" aca="1" ref="X182" ca="1">IF($Q182="Y",VLOOKUP($P182,INDIRECT($Q$3),X$5,0)*INDIRECT($P$2),VLOOKUP($P182,INDIRECT($Q$3),X$5,0))</f>
        <v>88908.171963614732</v>
      </c>
      <c r="Y182" s="394" cm="1">
        <f t="array" aca="1" ref="Y182" ca="1">IF($Q182="Y",VLOOKUP($P182,INDIRECT($Q$3),Y$5,0)*INDIRECT($P$2),VLOOKUP($P182,INDIRECT($Q$3),Y$5,0))</f>
        <v>94478.632894714901</v>
      </c>
      <c r="Z182" s="394" cm="1">
        <f t="array" aca="1" ref="Z182" ca="1">IF($Q182="Y",VLOOKUP($P182,INDIRECT($Q$3),Z$5,0)*INDIRECT($P$2),VLOOKUP($P182,INDIRECT($Q$3),Z$5,0))</f>
        <v>100049.09382581509</v>
      </c>
      <c r="AA182" s="406" t="str">
        <f t="shared" si="43"/>
        <v>07099C</v>
      </c>
      <c r="AB182" s="406" t="str">
        <f t="shared" si="58"/>
        <v>Y</v>
      </c>
      <c r="AC182" s="412" t="str">
        <f t="shared" si="34"/>
        <v>Medical Processes Coordinator</v>
      </c>
      <c r="AD182" s="406">
        <f t="shared" si="39"/>
        <v>29</v>
      </c>
      <c r="AE182" s="398" t="str">
        <f t="shared" si="57"/>
        <v>E</v>
      </c>
      <c r="AF182" s="403">
        <f t="shared" ca="1" si="59"/>
        <v>34.756</v>
      </c>
      <c r="AG182" s="403">
        <f t="shared" ca="1" si="59"/>
        <v>36.662999999999997</v>
      </c>
      <c r="AH182" s="403">
        <f t="shared" ca="1" si="60"/>
        <v>38.567999999999998</v>
      </c>
      <c r="AI182" s="403">
        <f t="shared" ca="1" si="60"/>
        <v>40.586999999999996</v>
      </c>
      <c r="AJ182" s="403">
        <f t="shared" ca="1" si="60"/>
        <v>42.744999999999997</v>
      </c>
      <c r="AK182" s="403">
        <f t="shared" ca="1" si="60"/>
        <v>45.422999999999995</v>
      </c>
      <c r="AL182" s="403">
        <f t="shared" ca="1" si="61"/>
        <v>48.100999999999999</v>
      </c>
      <c r="AM182" s="710">
        <f ca="1">AL182/'2026'!AL182</f>
        <v>1.03</v>
      </c>
    </row>
    <row r="183" spans="1:39" ht="15" customHeight="1">
      <c r="A183" s="259" t="s">
        <v>16</v>
      </c>
      <c r="B183" s="259" t="s">
        <v>142</v>
      </c>
      <c r="C183" s="259" t="s">
        <v>93</v>
      </c>
      <c r="D183" s="266" t="s">
        <v>1070</v>
      </c>
      <c r="E183" s="265">
        <v>523</v>
      </c>
      <c r="F183" s="262">
        <v>11</v>
      </c>
      <c r="G183" s="285">
        <f t="shared" ca="1" si="41"/>
        <v>101801.63674589999</v>
      </c>
      <c r="H183" s="285">
        <f t="shared" ca="1" si="41"/>
        <v>107243.49463099999</v>
      </c>
      <c r="I183" s="285">
        <f t="shared" ca="1" si="41"/>
        <v>112643.00342749998</v>
      </c>
      <c r="J183" s="285">
        <f t="shared" ca="1" si="41"/>
        <v>118179.58953709999</v>
      </c>
      <c r="K183" s="285">
        <f t="shared" ca="1" si="35"/>
        <v>124530.8383774</v>
      </c>
      <c r="L183" s="285">
        <f t="shared" ca="1" si="35"/>
        <v>131896.23644469999</v>
      </c>
      <c r="M183" s="285">
        <f t="shared" ca="1" si="35"/>
        <v>139262.74896170001</v>
      </c>
      <c r="N183" s="285"/>
      <c r="P183" s="409" t="str">
        <f t="shared" si="42"/>
        <v>07164C</v>
      </c>
      <c r="Q183" s="397" t="s">
        <v>826</v>
      </c>
      <c r="R183" s="409" t="str">
        <f t="shared" si="33"/>
        <v xml:space="preserve">Multifamily Housing (MFH) Finance Specialist </v>
      </c>
      <c r="S183" s="397" t="str">
        <f t="shared" si="40"/>
        <v>56</v>
      </c>
      <c r="T183" s="394" cm="1">
        <f t="array" aca="1" ref="T183" ca="1">IF($Q183="Y",VLOOKUP($P183,INDIRECT($Q$3),T$5,0)*INDIRECT($P$2),VLOOKUP($P183,INDIRECT($Q$3),T$5,0))</f>
        <v>101801.63674589999</v>
      </c>
      <c r="U183" s="394" cm="1">
        <f t="array" aca="1" ref="U183" ca="1">IF($Q183="Y",VLOOKUP($P183,INDIRECT($Q$3),U$5,0)*INDIRECT($P$2),VLOOKUP($P183,INDIRECT($Q$3),U$5,0))</f>
        <v>107243.49463099999</v>
      </c>
      <c r="V183" s="394" cm="1">
        <f t="array" aca="1" ref="V183" ca="1">IF($Q183="Y",VLOOKUP($P183,INDIRECT($Q$3),V$5,0)*INDIRECT($P$2),VLOOKUP($P183,INDIRECT($Q$3),V$5,0))</f>
        <v>112643.00342749998</v>
      </c>
      <c r="W183" s="394" cm="1">
        <f t="array" aca="1" ref="W183" ca="1">IF($Q183="Y",VLOOKUP($P183,INDIRECT($Q$3),W$5,0)*INDIRECT($P$2),VLOOKUP($P183,INDIRECT($Q$3),W$5,0))</f>
        <v>118179.58953709999</v>
      </c>
      <c r="X183" s="394" cm="1">
        <f t="array" aca="1" ref="X183" ca="1">IF($Q183="Y",VLOOKUP($P183,INDIRECT($Q$3),X$5,0)*INDIRECT($P$2),VLOOKUP($P183,INDIRECT($Q$3),X$5,0))</f>
        <v>124530.8383774</v>
      </c>
      <c r="Y183" s="394" cm="1">
        <f t="array" aca="1" ref="Y183" ca="1">IF($Q183="Y",VLOOKUP($P183,INDIRECT($Q$3),Y$5,0)*INDIRECT($P$2),VLOOKUP($P183,INDIRECT($Q$3),Y$5,0))</f>
        <v>131896.23644469999</v>
      </c>
      <c r="Z183" s="394" cm="1">
        <f t="array" aca="1" ref="Z183" ca="1">IF($Q183="Y",VLOOKUP($P183,INDIRECT($Q$3),Z$5,0)*INDIRECT($P$2),VLOOKUP($P183,INDIRECT($Q$3),Z$5,0))</f>
        <v>139262.74896170001</v>
      </c>
      <c r="AA183" s="406" t="str">
        <f t="shared" si="43"/>
        <v>07164C</v>
      </c>
      <c r="AB183" s="406" t="str">
        <f t="shared" si="58"/>
        <v>Y</v>
      </c>
      <c r="AC183" s="412" t="str">
        <f t="shared" si="34"/>
        <v xml:space="preserve">Multifamily Housing (MFH) Finance Specialist </v>
      </c>
      <c r="AD183" s="406" t="str">
        <f t="shared" si="39"/>
        <v>56</v>
      </c>
      <c r="AE183" s="398" t="str">
        <f t="shared" si="57"/>
        <v>E</v>
      </c>
      <c r="AF183" s="403">
        <f t="shared" ca="1" si="59"/>
        <v>48.943999999999996</v>
      </c>
      <c r="AG183" s="403">
        <f t="shared" ca="1" si="59"/>
        <v>51.559999999999995</v>
      </c>
      <c r="AH183" s="403">
        <f t="shared" ca="1" si="60"/>
        <v>54.155999999999999</v>
      </c>
      <c r="AI183" s="403">
        <f t="shared" ca="1" si="60"/>
        <v>56.817999999999998</v>
      </c>
      <c r="AJ183" s="403">
        <f t="shared" ca="1" si="60"/>
        <v>59.870999999999995</v>
      </c>
      <c r="AK183" s="403">
        <f t="shared" ca="1" si="60"/>
        <v>63.411999999999999</v>
      </c>
      <c r="AL183" s="403">
        <f t="shared" ca="1" si="61"/>
        <v>66.954000000000008</v>
      </c>
      <c r="AM183" s="710">
        <f ca="1">AL183/'2026'!AL183</f>
        <v>1.0299981539597565</v>
      </c>
    </row>
    <row r="184" spans="1:39" ht="15" customHeight="1">
      <c r="A184" s="259" t="s">
        <v>16</v>
      </c>
      <c r="B184" s="259" t="s">
        <v>577</v>
      </c>
      <c r="C184" s="259" t="s">
        <v>216</v>
      </c>
      <c r="D184" s="260" t="s">
        <v>1068</v>
      </c>
      <c r="E184" s="265">
        <v>508</v>
      </c>
      <c r="F184" s="262">
        <v>11</v>
      </c>
      <c r="G184" s="285">
        <f t="shared" ca="1" si="41"/>
        <v>94497.144604555608</v>
      </c>
      <c r="H184" s="285">
        <f t="shared" ca="1" si="41"/>
        <v>99463.632867523498</v>
      </c>
      <c r="I184" s="285">
        <f t="shared" ca="1" si="41"/>
        <v>104667.73613498647</v>
      </c>
      <c r="J184" s="285">
        <f t="shared" ca="1" si="41"/>
        <v>110203.16173266091</v>
      </c>
      <c r="K184" s="285">
        <f t="shared" ca="1" si="35"/>
        <v>115982.89571523869</v>
      </c>
      <c r="L184" s="285">
        <f t="shared" ca="1" si="35"/>
        <v>123020.42779287096</v>
      </c>
      <c r="M184" s="285">
        <f t="shared" ca="1" si="35"/>
        <v>130057.95987050309</v>
      </c>
      <c r="N184" s="285"/>
      <c r="P184" s="409" t="str">
        <f t="shared" si="42"/>
        <v>59221C</v>
      </c>
      <c r="Q184" s="397" t="s">
        <v>826</v>
      </c>
      <c r="R184" s="409" t="str">
        <f t="shared" si="33"/>
        <v>Multifamily Housing Compliance Analyst</v>
      </c>
      <c r="S184" s="397" t="str">
        <f t="shared" si="40"/>
        <v>65</v>
      </c>
      <c r="T184" s="394" cm="1">
        <f t="array" aca="1" ref="T184" ca="1">IF($Q184="Y",VLOOKUP($P184,INDIRECT($Q$3),T$5,0)*INDIRECT($P$2),VLOOKUP($P184,INDIRECT($Q$3),T$5,0))</f>
        <v>94497.144604555608</v>
      </c>
      <c r="U184" s="394" cm="1">
        <f t="array" aca="1" ref="U184" ca="1">IF($Q184="Y",VLOOKUP($P184,INDIRECT($Q$3),U$5,0)*INDIRECT($P$2),VLOOKUP($P184,INDIRECT($Q$3),U$5,0))</f>
        <v>99463.632867523498</v>
      </c>
      <c r="V184" s="394" cm="1">
        <f t="array" aca="1" ref="V184" ca="1">IF($Q184="Y",VLOOKUP($P184,INDIRECT($Q$3),V$5,0)*INDIRECT($P$2),VLOOKUP($P184,INDIRECT($Q$3),V$5,0))</f>
        <v>104667.73613498647</v>
      </c>
      <c r="W184" s="394" cm="1">
        <f t="array" aca="1" ref="W184" ca="1">IF($Q184="Y",VLOOKUP($P184,INDIRECT($Q$3),W$5,0)*INDIRECT($P$2),VLOOKUP($P184,INDIRECT($Q$3),W$5,0))</f>
        <v>110203.16173266091</v>
      </c>
      <c r="X184" s="394" cm="1">
        <f t="array" aca="1" ref="X184" ca="1">IF($Q184="Y",VLOOKUP($P184,INDIRECT($Q$3),X$5,0)*INDIRECT($P$2),VLOOKUP($P184,INDIRECT($Q$3),X$5,0))</f>
        <v>115982.89571523869</v>
      </c>
      <c r="Y184" s="394" cm="1">
        <f t="array" aca="1" ref="Y184" ca="1">IF($Q184="Y",VLOOKUP($P184,INDIRECT($Q$3),Y$5,0)*INDIRECT($P$2),VLOOKUP($P184,INDIRECT($Q$3),Y$5,0))</f>
        <v>123020.42779287096</v>
      </c>
      <c r="Z184" s="394" cm="1">
        <f t="array" aca="1" ref="Z184" ca="1">IF($Q184="Y",VLOOKUP($P184,INDIRECT($Q$3),Z$5,0)*INDIRECT($P$2),VLOOKUP($P184,INDIRECT($Q$3),Z$5,0))</f>
        <v>130057.95987050309</v>
      </c>
      <c r="AA184" s="406" t="str">
        <f t="shared" si="43"/>
        <v>59221C</v>
      </c>
      <c r="AB184" s="406" t="str">
        <f t="shared" si="58"/>
        <v>Y</v>
      </c>
      <c r="AC184" s="412" t="str">
        <f t="shared" si="34"/>
        <v>Multifamily Housing Compliance Analyst</v>
      </c>
      <c r="AD184" s="406" t="str">
        <f t="shared" si="39"/>
        <v>65</v>
      </c>
      <c r="AE184" s="398" t="str">
        <f t="shared" si="57"/>
        <v>E</v>
      </c>
      <c r="AF184" s="403">
        <f t="shared" ca="1" si="59"/>
        <v>45.431999999999995</v>
      </c>
      <c r="AG184" s="463">
        <f t="shared" ca="1" si="59"/>
        <v>47.82</v>
      </c>
      <c r="AH184" s="463">
        <f t="shared" ca="1" si="60"/>
        <v>50.321999999999996</v>
      </c>
      <c r="AI184" s="403">
        <f t="shared" ca="1" si="60"/>
        <v>52.982999999999997</v>
      </c>
      <c r="AJ184" s="403">
        <f t="shared" ca="1" si="60"/>
        <v>55.762</v>
      </c>
      <c r="AK184" s="403">
        <f t="shared" ca="1" si="60"/>
        <v>59.144999999999996</v>
      </c>
      <c r="AL184" s="403">
        <f t="shared" ca="1" si="61"/>
        <v>62.527999999999999</v>
      </c>
      <c r="AM184" s="710">
        <f ca="1">AL184/'2026'!AL184</f>
        <v>1.0299965407613618</v>
      </c>
    </row>
    <row r="185" spans="1:39" ht="15" customHeight="1">
      <c r="A185" s="259" t="s">
        <v>16</v>
      </c>
      <c r="B185" s="259" t="s">
        <v>147</v>
      </c>
      <c r="C185" s="259">
        <v>35</v>
      </c>
      <c r="D185" s="260" t="s">
        <v>148</v>
      </c>
      <c r="E185" s="265">
        <v>363</v>
      </c>
      <c r="F185" s="262">
        <v>8</v>
      </c>
      <c r="G185" s="285">
        <f t="shared" ca="1" si="41"/>
        <v>72291.855099978988</v>
      </c>
      <c r="H185" s="285">
        <f t="shared" ca="1" si="41"/>
        <v>76257.682991904134</v>
      </c>
      <c r="I185" s="285">
        <f t="shared" ca="1" si="41"/>
        <v>80220.164193625111</v>
      </c>
      <c r="J185" s="285">
        <f t="shared" ca="1" si="41"/>
        <v>84420.260399841165</v>
      </c>
      <c r="K185" s="285">
        <f t="shared" ca="1" si="35"/>
        <v>88908.171963614732</v>
      </c>
      <c r="L185" s="285">
        <f t="shared" ca="1" si="35"/>
        <v>95038.061468636384</v>
      </c>
      <c r="M185" s="285">
        <f t="shared" ca="1" si="35"/>
        <v>101167.95097365809</v>
      </c>
      <c r="N185" s="285"/>
      <c r="P185" s="409" t="str">
        <f t="shared" si="42"/>
        <v>07200C</v>
      </c>
      <c r="Q185" s="397" t="s">
        <v>826</v>
      </c>
      <c r="R185" s="409" t="str">
        <f t="shared" si="33"/>
        <v>Native American Community Specialist</v>
      </c>
      <c r="S185" s="397">
        <f t="shared" si="40"/>
        <v>35</v>
      </c>
      <c r="T185" s="394" cm="1">
        <f t="array" aca="1" ref="T185" ca="1">IF($Q185="Y",VLOOKUP($P185,INDIRECT($Q$3),T$5,0)*INDIRECT($P$2),VLOOKUP($P185,INDIRECT($Q$3),T$5,0))</f>
        <v>72291.855099978988</v>
      </c>
      <c r="U185" s="394" cm="1">
        <f t="array" aca="1" ref="U185" ca="1">IF($Q185="Y",VLOOKUP($P185,INDIRECT($Q$3),U$5,0)*INDIRECT($P$2),VLOOKUP($P185,INDIRECT($Q$3),U$5,0))</f>
        <v>76257.682991904134</v>
      </c>
      <c r="V185" s="394" cm="1">
        <f t="array" aca="1" ref="V185" ca="1">IF($Q185="Y",VLOOKUP($P185,INDIRECT($Q$3),V$5,0)*INDIRECT($P$2),VLOOKUP($P185,INDIRECT($Q$3),V$5,0))</f>
        <v>80220.164193625111</v>
      </c>
      <c r="W185" s="394" cm="1">
        <f t="array" aca="1" ref="W185" ca="1">IF($Q185="Y",VLOOKUP($P185,INDIRECT($Q$3),W$5,0)*INDIRECT($P$2),VLOOKUP($P185,INDIRECT($Q$3),W$5,0))</f>
        <v>84420.260399841165</v>
      </c>
      <c r="X185" s="394" cm="1">
        <f t="array" aca="1" ref="X185" ca="1">IF($Q185="Y",VLOOKUP($P185,INDIRECT($Q$3),X$5,0)*INDIRECT($P$2),VLOOKUP($P185,INDIRECT($Q$3),X$5,0))</f>
        <v>88908.171963614732</v>
      </c>
      <c r="Y185" s="394" cm="1">
        <f t="array" aca="1" ref="Y185" ca="1">IF($Q185="Y",VLOOKUP($P185,INDIRECT($Q$3),Y$5,0)*INDIRECT($P$2),VLOOKUP($P185,INDIRECT($Q$3),Y$5,0))</f>
        <v>95038.061468636384</v>
      </c>
      <c r="Z185" s="394" cm="1">
        <f t="array" aca="1" ref="Z185" ca="1">IF($Q185="Y",VLOOKUP($P185,INDIRECT($Q$3),Z$5,0)*INDIRECT($P$2),VLOOKUP($P185,INDIRECT($Q$3),Z$5,0))</f>
        <v>101167.95097365809</v>
      </c>
      <c r="AA185" s="406" t="str">
        <f t="shared" si="43"/>
        <v>07200C</v>
      </c>
      <c r="AB185" s="406" t="str">
        <f t="shared" si="58"/>
        <v>Y</v>
      </c>
      <c r="AC185" s="412" t="str">
        <f t="shared" si="34"/>
        <v>Native American Community Specialist</v>
      </c>
      <c r="AD185" s="406">
        <f t="shared" si="39"/>
        <v>35</v>
      </c>
      <c r="AE185" s="398" t="str">
        <f t="shared" si="57"/>
        <v>E</v>
      </c>
      <c r="AF185" s="403">
        <f t="shared" ca="1" si="59"/>
        <v>34.756</v>
      </c>
      <c r="AG185" s="403">
        <f t="shared" ca="1" si="59"/>
        <v>36.662999999999997</v>
      </c>
      <c r="AH185" s="403">
        <f t="shared" ca="1" si="60"/>
        <v>38.567999999999998</v>
      </c>
      <c r="AI185" s="403">
        <f t="shared" ca="1" si="60"/>
        <v>40.586999999999996</v>
      </c>
      <c r="AJ185" s="403">
        <f t="shared" ca="1" si="60"/>
        <v>42.744999999999997</v>
      </c>
      <c r="AK185" s="403">
        <f t="shared" ca="1" si="60"/>
        <v>45.692</v>
      </c>
      <c r="AL185" s="403">
        <f t="shared" ca="1" si="61"/>
        <v>48.638999999999996</v>
      </c>
      <c r="AM185" s="710">
        <f ca="1">AL185/'2026'!AL185</f>
        <v>1.0300072000338825</v>
      </c>
    </row>
    <row r="186" spans="1:39" ht="15" customHeight="1">
      <c r="A186" s="256" t="s">
        <v>16</v>
      </c>
      <c r="B186" s="256" t="s">
        <v>434</v>
      </c>
      <c r="C186" s="256">
        <v>45</v>
      </c>
      <c r="D186" s="276" t="s">
        <v>636</v>
      </c>
      <c r="E186" s="277">
        <v>418</v>
      </c>
      <c r="F186" s="278">
        <v>9</v>
      </c>
      <c r="G186" s="380">
        <f t="shared" ca="1" si="41"/>
        <v>82224.831625914696</v>
      </c>
      <c r="H186" s="380">
        <f t="shared" ca="1" si="41"/>
        <v>86572.182201113654</v>
      </c>
      <c r="I186" s="380">
        <f t="shared" ca="1" si="41"/>
        <v>91488.470111019167</v>
      </c>
      <c r="J186" s="380">
        <f t="shared" ca="1" si="41"/>
        <v>96354.557667862377</v>
      </c>
      <c r="K186" s="380">
        <f t="shared" ca="1" si="35"/>
        <v>101515.15396267129</v>
      </c>
      <c r="L186" s="380">
        <f t="shared" ca="1" si="35"/>
        <v>107546.57754408508</v>
      </c>
      <c r="M186" s="380">
        <f t="shared" ca="1" si="35"/>
        <v>113578.00112549883</v>
      </c>
      <c r="N186" s="380" t="s">
        <v>633</v>
      </c>
      <c r="P186" s="409" t="str">
        <f t="shared" si="42"/>
        <v>06251C</v>
      </c>
      <c r="Q186" s="397" t="s">
        <v>826</v>
      </c>
      <c r="R186" s="409" t="str">
        <f t="shared" si="33"/>
        <v>Neighborhood &amp; Community Relations Policy Specialist</v>
      </c>
      <c r="S186" s="397">
        <f t="shared" si="40"/>
        <v>45</v>
      </c>
      <c r="T186" s="394" cm="1">
        <f t="array" aca="1" ref="T186" ca="1">IF($Q186="Y",VLOOKUP($P186,INDIRECT($Q$3),T$5,0)*INDIRECT($P$2),VLOOKUP($P186,INDIRECT($Q$3),T$5,0))</f>
        <v>82224.831625914696</v>
      </c>
      <c r="U186" s="394" cm="1">
        <f t="array" aca="1" ref="U186" ca="1">IF($Q186="Y",VLOOKUP($P186,INDIRECT($Q$3),U$5,0)*INDIRECT($P$2),VLOOKUP($P186,INDIRECT($Q$3),U$5,0))</f>
        <v>86572.182201113654</v>
      </c>
      <c r="V186" s="394" cm="1">
        <f t="array" aca="1" ref="V186" ca="1">IF($Q186="Y",VLOOKUP($P186,INDIRECT($Q$3),V$5,0)*INDIRECT($P$2),VLOOKUP($P186,INDIRECT($Q$3),V$5,0))</f>
        <v>91488.470111019167</v>
      </c>
      <c r="W186" s="394" cm="1">
        <f t="array" aca="1" ref="W186" ca="1">IF($Q186="Y",VLOOKUP($P186,INDIRECT($Q$3),W$5,0)*INDIRECT($P$2),VLOOKUP($P186,INDIRECT($Q$3),W$5,0))</f>
        <v>96354.557667862377</v>
      </c>
      <c r="X186" s="394" cm="1">
        <f t="array" aca="1" ref="X186" ca="1">IF($Q186="Y",VLOOKUP($P186,INDIRECT($Q$3),X$5,0)*INDIRECT($P$2),VLOOKUP($P186,INDIRECT($Q$3),X$5,0))</f>
        <v>101515.15396267129</v>
      </c>
      <c r="Y186" s="394" cm="1">
        <f t="array" aca="1" ref="Y186" ca="1">IF($Q186="Y",VLOOKUP($P186,INDIRECT($Q$3),Y$5,0)*INDIRECT($P$2),VLOOKUP($P186,INDIRECT($Q$3),Y$5,0))</f>
        <v>107546.57754408508</v>
      </c>
      <c r="Z186" s="394" cm="1">
        <f t="array" aca="1" ref="Z186" ca="1">IF($Q186="Y",VLOOKUP($P186,INDIRECT($Q$3),Z$5,0)*INDIRECT($P$2),VLOOKUP($P186,INDIRECT($Q$3),Z$5,0))</f>
        <v>113578.00112549883</v>
      </c>
      <c r="AA186" s="406" t="str">
        <f t="shared" si="43"/>
        <v>06251C</v>
      </c>
      <c r="AB186" s="406" t="str">
        <f t="shared" si="58"/>
        <v>Y</v>
      </c>
      <c r="AC186" s="412" t="str">
        <f t="shared" si="34"/>
        <v>Neighborhood &amp; Community Relations Policy Specialist</v>
      </c>
      <c r="AD186" s="406">
        <f t="shared" si="39"/>
        <v>45</v>
      </c>
      <c r="AE186" s="398" t="str">
        <f t="shared" si="57"/>
        <v>E</v>
      </c>
      <c r="AF186" s="403">
        <f t="shared" ca="1" si="59"/>
        <v>39.531999999999996</v>
      </c>
      <c r="AG186" s="403">
        <f t="shared" ca="1" si="59"/>
        <v>41.622</v>
      </c>
      <c r="AH186" s="403">
        <f t="shared" ca="1" si="60"/>
        <v>43.984999999999999</v>
      </c>
      <c r="AI186" s="403">
        <f t="shared" ca="1" si="60"/>
        <v>46.324999999999996</v>
      </c>
      <c r="AJ186" s="403">
        <f t="shared" ca="1" si="60"/>
        <v>48.805999999999997</v>
      </c>
      <c r="AK186" s="403">
        <f t="shared" ca="1" si="60"/>
        <v>51.705999999999996</v>
      </c>
      <c r="AL186" s="403">
        <f t="shared" ca="1" si="61"/>
        <v>54.604999999999997</v>
      </c>
      <c r="AM186" s="710">
        <f ca="1">AL186/'2026'!AL186</f>
        <v>1.0299915118362726</v>
      </c>
    </row>
    <row r="187" spans="1:39" ht="15" customHeight="1">
      <c r="A187" s="259" t="s">
        <v>91</v>
      </c>
      <c r="B187" s="259" t="s">
        <v>723</v>
      </c>
      <c r="C187" s="259" t="s">
        <v>274</v>
      </c>
      <c r="D187" s="260" t="s">
        <v>694</v>
      </c>
      <c r="E187" s="265">
        <v>323</v>
      </c>
      <c r="F187" s="262">
        <v>7</v>
      </c>
      <c r="G187" s="285">
        <f t="shared" ca="1" si="41"/>
        <v>30.516404181209364</v>
      </c>
      <c r="H187" s="285">
        <f t="shared" ca="1" si="41"/>
        <v>32.450023094914933</v>
      </c>
      <c r="I187" s="285">
        <f t="shared" ca="1" si="41"/>
        <v>34.160374867519806</v>
      </c>
      <c r="J187" s="285">
        <f t="shared" ca="1" si="41"/>
        <v>36.050933035733053</v>
      </c>
      <c r="K187" s="285">
        <f t="shared" ca="1" si="35"/>
        <v>37.986542802848433</v>
      </c>
      <c r="L187" s="285">
        <f t="shared" ca="1" si="35"/>
        <v>40.292302298891897</v>
      </c>
      <c r="M187" s="285">
        <f t="shared" ca="1" si="35"/>
        <v>42.598061794935376</v>
      </c>
      <c r="N187" s="285"/>
      <c r="P187" s="409" t="str">
        <f t="shared" si="42"/>
        <v>59413C</v>
      </c>
      <c r="Q187" s="397" t="s">
        <v>826</v>
      </c>
      <c r="R187" s="409" t="str">
        <f t="shared" si="33"/>
        <v>Neighborhood Support Specialist I</v>
      </c>
      <c r="S187" s="397" t="str">
        <f t="shared" si="40"/>
        <v>07</v>
      </c>
      <c r="T187" s="394" cm="1">
        <f t="array" aca="1" ref="T187" ca="1">IF($Q187="Y",VLOOKUP($P187,INDIRECT($Q$3),T$5,0)*INDIRECT($P$2),VLOOKUP($P187,INDIRECT($Q$3),T$5,0))</f>
        <v>30.516404181209364</v>
      </c>
      <c r="U187" s="394" cm="1">
        <f t="array" aca="1" ref="U187" ca="1">IF($Q187="Y",VLOOKUP($P187,INDIRECT($Q$3),U$5,0)*INDIRECT($P$2),VLOOKUP($P187,INDIRECT($Q$3),U$5,0))</f>
        <v>32.450023094914933</v>
      </c>
      <c r="V187" s="394" cm="1">
        <f t="array" aca="1" ref="V187" ca="1">IF($Q187="Y",VLOOKUP($P187,INDIRECT($Q$3),V$5,0)*INDIRECT($P$2),VLOOKUP($P187,INDIRECT($Q$3),V$5,0))</f>
        <v>34.160374867519806</v>
      </c>
      <c r="W187" s="394" cm="1">
        <f t="array" aca="1" ref="W187" ca="1">IF($Q187="Y",VLOOKUP($P187,INDIRECT($Q$3),W$5,0)*INDIRECT($P$2),VLOOKUP($P187,INDIRECT($Q$3),W$5,0))</f>
        <v>36.050933035733053</v>
      </c>
      <c r="X187" s="394" cm="1">
        <f t="array" aca="1" ref="X187" ca="1">IF($Q187="Y",VLOOKUP($P187,INDIRECT($Q$3),X$5,0)*INDIRECT($P$2),VLOOKUP($P187,INDIRECT($Q$3),X$5,0))</f>
        <v>37.986542802848433</v>
      </c>
      <c r="Y187" s="394" cm="1">
        <f t="array" aca="1" ref="Y187" ca="1">IF($Q187="Y",VLOOKUP($P187,INDIRECT($Q$3),Y$5,0)*INDIRECT($P$2),VLOOKUP($P187,INDIRECT($Q$3),Y$5,0))</f>
        <v>40.292302298891897</v>
      </c>
      <c r="Z187" s="394" cm="1">
        <f t="array" aca="1" ref="Z187" ca="1">IF($Q187="Y",VLOOKUP($P187,INDIRECT($Q$3),Z$5,0)*INDIRECT($P$2),VLOOKUP($P187,INDIRECT($Q$3),Z$5,0))</f>
        <v>42.598061794935376</v>
      </c>
      <c r="AA187" s="406" t="str">
        <f t="shared" si="43"/>
        <v>59413C</v>
      </c>
      <c r="AB187" s="406" t="str">
        <f t="shared" si="58"/>
        <v>Y</v>
      </c>
      <c r="AC187" s="412" t="str">
        <f t="shared" si="34"/>
        <v>Neighborhood Support Specialist I</v>
      </c>
      <c r="AD187" s="406" t="str">
        <f t="shared" si="39"/>
        <v>07</v>
      </c>
      <c r="AE187" s="398" t="str">
        <f t="shared" si="57"/>
        <v>N</v>
      </c>
      <c r="AF187" s="403">
        <f t="shared" ca="1" si="59"/>
        <v>30.515999999999998</v>
      </c>
      <c r="AG187" s="403">
        <f t="shared" ca="1" si="59"/>
        <v>32.450000000000003</v>
      </c>
      <c r="AH187" s="403">
        <f t="shared" ca="1" si="60"/>
        <v>34.159999999999997</v>
      </c>
      <c r="AI187" s="403">
        <f t="shared" ca="1" si="60"/>
        <v>36.051000000000002</v>
      </c>
      <c r="AJ187" s="403">
        <f t="shared" ca="1" si="60"/>
        <v>37.987000000000002</v>
      </c>
      <c r="AK187" s="403">
        <f t="shared" ca="1" si="60"/>
        <v>40.292000000000002</v>
      </c>
      <c r="AL187" s="403">
        <f t="shared" ca="1" si="61"/>
        <v>42.597999999999999</v>
      </c>
      <c r="AM187" s="710">
        <f ca="1">AL187/'2026'!AL187</f>
        <v>1.0300070121140315</v>
      </c>
    </row>
    <row r="188" spans="1:39" ht="15" customHeight="1">
      <c r="A188" s="259" t="s">
        <v>16</v>
      </c>
      <c r="B188" s="262" t="s">
        <v>149</v>
      </c>
      <c r="C188" s="259">
        <v>35</v>
      </c>
      <c r="D188" s="266" t="s">
        <v>696</v>
      </c>
      <c r="E188" s="265">
        <v>378</v>
      </c>
      <c r="F188" s="262">
        <v>8</v>
      </c>
      <c r="G188" s="285">
        <f t="shared" ca="1" si="41"/>
        <v>72291.855099978988</v>
      </c>
      <c r="H188" s="285">
        <f t="shared" ca="1" si="41"/>
        <v>76257.682991904134</v>
      </c>
      <c r="I188" s="285">
        <f t="shared" ca="1" si="41"/>
        <v>80220.164193625111</v>
      </c>
      <c r="J188" s="285">
        <f t="shared" ca="1" si="41"/>
        <v>84420.260399841165</v>
      </c>
      <c r="K188" s="285">
        <f t="shared" ca="1" si="35"/>
        <v>88908.171963614732</v>
      </c>
      <c r="L188" s="285">
        <f t="shared" ca="1" si="35"/>
        <v>95038.061468636384</v>
      </c>
      <c r="M188" s="285">
        <f t="shared" ca="1" si="35"/>
        <v>101167.95097365809</v>
      </c>
      <c r="N188" s="285"/>
      <c r="P188" s="409" t="str">
        <f t="shared" si="42"/>
        <v>06260C</v>
      </c>
      <c r="Q188" s="397" t="s">
        <v>826</v>
      </c>
      <c r="R188" s="409" t="str">
        <f t="shared" si="33"/>
        <v>Neighborhood Support Specialist II</v>
      </c>
      <c r="S188" s="397">
        <f t="shared" si="40"/>
        <v>35</v>
      </c>
      <c r="T188" s="394" cm="1">
        <f t="array" aca="1" ref="T188" ca="1">IF($Q188="Y",VLOOKUP($P188,INDIRECT($Q$3),T$5,0)*INDIRECT($P$2),VLOOKUP($P188,INDIRECT($Q$3),T$5,0))</f>
        <v>72291.855099978988</v>
      </c>
      <c r="U188" s="394" cm="1">
        <f t="array" aca="1" ref="U188" ca="1">IF($Q188="Y",VLOOKUP($P188,INDIRECT($Q$3),U$5,0)*INDIRECT($P$2),VLOOKUP($P188,INDIRECT($Q$3),U$5,0))</f>
        <v>76257.682991904134</v>
      </c>
      <c r="V188" s="394" cm="1">
        <f t="array" aca="1" ref="V188" ca="1">IF($Q188="Y",VLOOKUP($P188,INDIRECT($Q$3),V$5,0)*INDIRECT($P$2),VLOOKUP($P188,INDIRECT($Q$3),V$5,0))</f>
        <v>80220.164193625111</v>
      </c>
      <c r="W188" s="394" cm="1">
        <f t="array" aca="1" ref="W188" ca="1">IF($Q188="Y",VLOOKUP($P188,INDIRECT($Q$3),W$5,0)*INDIRECT($P$2),VLOOKUP($P188,INDIRECT($Q$3),W$5,0))</f>
        <v>84420.260399841165</v>
      </c>
      <c r="X188" s="394" cm="1">
        <f t="array" aca="1" ref="X188" ca="1">IF($Q188="Y",VLOOKUP($P188,INDIRECT($Q$3),X$5,0)*INDIRECT($P$2),VLOOKUP($P188,INDIRECT($Q$3),X$5,0))</f>
        <v>88908.171963614732</v>
      </c>
      <c r="Y188" s="394" cm="1">
        <f t="array" aca="1" ref="Y188" ca="1">IF($Q188="Y",VLOOKUP($P188,INDIRECT($Q$3),Y$5,0)*INDIRECT($P$2),VLOOKUP($P188,INDIRECT($Q$3),Y$5,0))</f>
        <v>95038.061468636384</v>
      </c>
      <c r="Z188" s="394" cm="1">
        <f t="array" aca="1" ref="Z188" ca="1">IF($Q188="Y",VLOOKUP($P188,INDIRECT($Q$3),Z$5,0)*INDIRECT($P$2),VLOOKUP($P188,INDIRECT($Q$3),Z$5,0))</f>
        <v>101167.95097365809</v>
      </c>
      <c r="AA188" s="406" t="str">
        <f t="shared" si="43"/>
        <v>06260C</v>
      </c>
      <c r="AB188" s="406" t="str">
        <f t="shared" si="58"/>
        <v>Y</v>
      </c>
      <c r="AC188" s="412" t="str">
        <f t="shared" si="34"/>
        <v>Neighborhood Support Specialist II</v>
      </c>
      <c r="AD188" s="406">
        <f t="shared" si="39"/>
        <v>35</v>
      </c>
      <c r="AE188" s="398" t="str">
        <f t="shared" si="57"/>
        <v>E</v>
      </c>
      <c r="AF188" s="403">
        <f t="shared" ca="1" si="59"/>
        <v>34.756</v>
      </c>
      <c r="AG188" s="403">
        <f t="shared" ca="1" si="59"/>
        <v>36.662999999999997</v>
      </c>
      <c r="AH188" s="403">
        <f t="shared" ca="1" si="60"/>
        <v>38.567999999999998</v>
      </c>
      <c r="AI188" s="403">
        <f t="shared" ca="1" si="60"/>
        <v>40.586999999999996</v>
      </c>
      <c r="AJ188" s="403">
        <f t="shared" ca="1" si="60"/>
        <v>42.744999999999997</v>
      </c>
      <c r="AK188" s="403">
        <f t="shared" ca="1" si="60"/>
        <v>45.692</v>
      </c>
      <c r="AL188" s="403">
        <f t="shared" ca="1" si="61"/>
        <v>48.638999999999996</v>
      </c>
      <c r="AM188" s="710">
        <f ca="1">AL188/'2026'!AL188</f>
        <v>1.0300072000338825</v>
      </c>
    </row>
    <row r="189" spans="1:39" ht="15" customHeight="1">
      <c r="A189" s="259" t="s">
        <v>16</v>
      </c>
      <c r="B189" s="262" t="s">
        <v>522</v>
      </c>
      <c r="C189" s="259">
        <v>99</v>
      </c>
      <c r="D189" s="266" t="s">
        <v>511</v>
      </c>
      <c r="E189" s="265">
        <v>415</v>
      </c>
      <c r="F189" s="262">
        <v>9</v>
      </c>
      <c r="G189" s="285">
        <f t="shared" ca="1" si="41"/>
        <v>80841.875486161007</v>
      </c>
      <c r="H189" s="285">
        <f t="shared" ca="1" si="41"/>
        <v>85099.250295221238</v>
      </c>
      <c r="I189" s="285">
        <f t="shared" ca="1" si="41"/>
        <v>89591.539329781794</v>
      </c>
      <c r="J189" s="285">
        <f t="shared" ca="1" si="41"/>
        <v>94268.860172349727</v>
      </c>
      <c r="K189" s="285">
        <f t="shared" ca="1" si="35"/>
        <v>99232.580722518789</v>
      </c>
      <c r="L189" s="285">
        <f t="shared" ca="1" si="35"/>
        <v>105237.57388397504</v>
      </c>
      <c r="M189" s="285">
        <f t="shared" ca="1" si="35"/>
        <v>111241.25429284183</v>
      </c>
      <c r="N189" s="285"/>
      <c r="P189" s="409" t="str">
        <f t="shared" si="42"/>
        <v>06261C</v>
      </c>
      <c r="Q189" s="397" t="s">
        <v>826</v>
      </c>
      <c r="R189" s="409" t="str">
        <f t="shared" si="33"/>
        <v>Neighborhood Support Specialist Project Lead</v>
      </c>
      <c r="S189" s="397">
        <f t="shared" si="40"/>
        <v>99</v>
      </c>
      <c r="T189" s="394" cm="1">
        <f t="array" aca="1" ref="T189" ca="1">IF($Q189="Y",VLOOKUP($P189,INDIRECT($Q$3),T$5,0)*INDIRECT($P$2),VLOOKUP($P189,INDIRECT($Q$3),T$5,0))</f>
        <v>80841.875486161007</v>
      </c>
      <c r="U189" s="394" cm="1">
        <f t="array" aca="1" ref="U189" ca="1">IF($Q189="Y",VLOOKUP($P189,INDIRECT($Q$3),U$5,0)*INDIRECT($P$2),VLOOKUP($P189,INDIRECT($Q$3),U$5,0))</f>
        <v>85099.250295221238</v>
      </c>
      <c r="V189" s="394" cm="1">
        <f t="array" aca="1" ref="V189" ca="1">IF($Q189="Y",VLOOKUP($P189,INDIRECT($Q$3),V$5,0)*INDIRECT($P$2),VLOOKUP($P189,INDIRECT($Q$3),V$5,0))</f>
        <v>89591.539329781794</v>
      </c>
      <c r="W189" s="394" cm="1">
        <f t="array" aca="1" ref="W189" ca="1">IF($Q189="Y",VLOOKUP($P189,INDIRECT($Q$3),W$5,0)*INDIRECT($P$2),VLOOKUP($P189,INDIRECT($Q$3),W$5,0))</f>
        <v>94268.860172349727</v>
      </c>
      <c r="X189" s="394" cm="1">
        <f t="array" aca="1" ref="X189" ca="1">IF($Q189="Y",VLOOKUP($P189,INDIRECT($Q$3),X$5,0)*INDIRECT($P$2),VLOOKUP($P189,INDIRECT($Q$3),X$5,0))</f>
        <v>99232.580722518789</v>
      </c>
      <c r="Y189" s="394" cm="1">
        <f t="array" aca="1" ref="Y189" ca="1">IF($Q189="Y",VLOOKUP($P189,INDIRECT($Q$3),Y$5,0)*INDIRECT($P$2),VLOOKUP($P189,INDIRECT($Q$3),Y$5,0))</f>
        <v>105237.57388397504</v>
      </c>
      <c r="Z189" s="394" cm="1">
        <f t="array" aca="1" ref="Z189" ca="1">IF($Q189="Y",VLOOKUP($P189,INDIRECT($Q$3),Z$5,0)*INDIRECT($P$2),VLOOKUP($P189,INDIRECT($Q$3),Z$5,0))</f>
        <v>111241.25429284183</v>
      </c>
      <c r="AA189" s="406" t="str">
        <f t="shared" si="43"/>
        <v>06261C</v>
      </c>
      <c r="AB189" s="406" t="str">
        <f t="shared" si="58"/>
        <v>Y</v>
      </c>
      <c r="AC189" s="412" t="str">
        <f t="shared" si="34"/>
        <v>Neighborhood Support Specialist Project Lead</v>
      </c>
      <c r="AD189" s="406">
        <f t="shared" si="39"/>
        <v>99</v>
      </c>
      <c r="AE189" s="398" t="str">
        <f t="shared" si="57"/>
        <v>E</v>
      </c>
      <c r="AF189" s="403">
        <f t="shared" ca="1" si="59"/>
        <v>38.866999999999997</v>
      </c>
      <c r="AG189" s="403">
        <f t="shared" ca="1" si="59"/>
        <v>40.913999999999994</v>
      </c>
      <c r="AH189" s="403">
        <f t="shared" ca="1" si="60"/>
        <v>43.073</v>
      </c>
      <c r="AI189" s="403">
        <f t="shared" ca="1" si="60"/>
        <v>45.321999999999996</v>
      </c>
      <c r="AJ189" s="403">
        <f t="shared" ca="1" si="60"/>
        <v>47.707999999999998</v>
      </c>
      <c r="AK189" s="403">
        <f t="shared" ca="1" si="60"/>
        <v>50.594999999999999</v>
      </c>
      <c r="AL189" s="403">
        <f t="shared" ca="1" si="61"/>
        <v>53.481999999999999</v>
      </c>
      <c r="AM189" s="710">
        <f ca="1">AL189/'2026'!AL189</f>
        <v>1.0300053924967261</v>
      </c>
    </row>
    <row r="190" spans="1:39" ht="15" customHeight="1">
      <c r="A190" s="259" t="s">
        <v>91</v>
      </c>
      <c r="B190" s="259" t="s">
        <v>321</v>
      </c>
      <c r="C190" s="259">
        <v>64</v>
      </c>
      <c r="D190" s="260" t="s">
        <v>322</v>
      </c>
      <c r="E190" s="265">
        <v>418</v>
      </c>
      <c r="F190" s="262">
        <v>9</v>
      </c>
      <c r="G190" s="285">
        <f t="shared" ca="1" si="41"/>
        <v>38.866657967114499</v>
      </c>
      <c r="H190" s="285">
        <f t="shared" ca="1" si="41"/>
        <v>40.913287745810052</v>
      </c>
      <c r="I190" s="285">
        <f t="shared" ca="1" si="41"/>
        <v>43.072546521760863</v>
      </c>
      <c r="J190" s="285">
        <f t="shared" ca="1" si="41"/>
        <v>45.321908495515871</v>
      </c>
      <c r="K190" s="285">
        <f t="shared" ca="1" si="35"/>
        <v>47.708034251652272</v>
      </c>
      <c r="L190" s="285">
        <f t="shared" ca="1" si="35"/>
        <v>50.595066049283147</v>
      </c>
      <c r="M190" s="285">
        <f t="shared" ca="1" si="35"/>
        <v>53.482097846914002</v>
      </c>
      <c r="N190" s="285"/>
      <c r="P190" s="409" t="str">
        <f t="shared" si="42"/>
        <v>07228C</v>
      </c>
      <c r="Q190" s="397" t="s">
        <v>826</v>
      </c>
      <c r="R190" s="409" t="str">
        <f t="shared" si="33"/>
        <v>Network Infrastructure Analyst</v>
      </c>
      <c r="S190" s="397">
        <f t="shared" si="40"/>
        <v>64</v>
      </c>
      <c r="T190" s="394" cm="1">
        <f t="array" aca="1" ref="T190" ca="1">IF($Q190="Y",VLOOKUP($P190,INDIRECT($Q$3),T$5,0)*INDIRECT($P$2),VLOOKUP($P190,INDIRECT($Q$3),T$5,0))</f>
        <v>38.866657967114499</v>
      </c>
      <c r="U190" s="394" cm="1">
        <f t="array" aca="1" ref="U190" ca="1">IF($Q190="Y",VLOOKUP($P190,INDIRECT($Q$3),U$5,0)*INDIRECT($P$2),VLOOKUP($P190,INDIRECT($Q$3),U$5,0))</f>
        <v>40.913287745810052</v>
      </c>
      <c r="V190" s="394" cm="1">
        <f t="array" aca="1" ref="V190" ca="1">IF($Q190="Y",VLOOKUP($P190,INDIRECT($Q$3),V$5,0)*INDIRECT($P$2),VLOOKUP($P190,INDIRECT($Q$3),V$5,0))</f>
        <v>43.072546521760863</v>
      </c>
      <c r="W190" s="394" cm="1">
        <f t="array" aca="1" ref="W190" ca="1">IF($Q190="Y",VLOOKUP($P190,INDIRECT($Q$3),W$5,0)*INDIRECT($P$2),VLOOKUP($P190,INDIRECT($Q$3),W$5,0))</f>
        <v>45.321908495515871</v>
      </c>
      <c r="X190" s="394" cm="1">
        <f t="array" aca="1" ref="X190" ca="1">IF($Q190="Y",VLOOKUP($P190,INDIRECT($Q$3),X$5,0)*INDIRECT($P$2),VLOOKUP($P190,INDIRECT($Q$3),X$5,0))</f>
        <v>47.708034251652272</v>
      </c>
      <c r="Y190" s="394" cm="1">
        <f t="array" aca="1" ref="Y190" ca="1">IF($Q190="Y",VLOOKUP($P190,INDIRECT($Q$3),Y$5,0)*INDIRECT($P$2),VLOOKUP($P190,INDIRECT($Q$3),Y$5,0))</f>
        <v>50.595066049283147</v>
      </c>
      <c r="Z190" s="394" cm="1">
        <f t="array" aca="1" ref="Z190" ca="1">IF($Q190="Y",VLOOKUP($P190,INDIRECT($Q$3),Z$5,0)*INDIRECT($P$2),VLOOKUP($P190,INDIRECT($Q$3),Z$5,0))</f>
        <v>53.482097846914002</v>
      </c>
      <c r="AA190" s="406" t="str">
        <f t="shared" si="43"/>
        <v>07228C</v>
      </c>
      <c r="AB190" s="406" t="str">
        <f t="shared" si="58"/>
        <v>Y</v>
      </c>
      <c r="AC190" s="412" t="str">
        <f t="shared" si="34"/>
        <v>Network Infrastructure Analyst</v>
      </c>
      <c r="AD190" s="406">
        <f t="shared" si="39"/>
        <v>64</v>
      </c>
      <c r="AE190" s="398" t="str">
        <f t="shared" si="57"/>
        <v>N</v>
      </c>
      <c r="AF190" s="403">
        <f t="shared" ca="1" si="59"/>
        <v>38.866999999999997</v>
      </c>
      <c r="AG190" s="403">
        <f t="shared" ca="1" si="59"/>
        <v>40.912999999999997</v>
      </c>
      <c r="AH190" s="403">
        <f t="shared" ca="1" si="60"/>
        <v>43.073</v>
      </c>
      <c r="AI190" s="403">
        <f t="shared" ca="1" si="60"/>
        <v>45.322000000000003</v>
      </c>
      <c r="AJ190" s="403">
        <f t="shared" ca="1" si="60"/>
        <v>47.707999999999998</v>
      </c>
      <c r="AK190" s="403">
        <f t="shared" ca="1" si="60"/>
        <v>50.594999999999999</v>
      </c>
      <c r="AL190" s="403">
        <f t="shared" ca="1" si="61"/>
        <v>53.481999999999999</v>
      </c>
      <c r="AM190" s="710">
        <f ca="1">AL190/'2026'!AL190</f>
        <v>1.0300053924967261</v>
      </c>
    </row>
    <row r="191" spans="1:39" ht="15" customHeight="1">
      <c r="A191" s="259" t="s">
        <v>16</v>
      </c>
      <c r="B191" s="259" t="s">
        <v>151</v>
      </c>
      <c r="C191" s="259">
        <v>99</v>
      </c>
      <c r="D191" s="260" t="s">
        <v>152</v>
      </c>
      <c r="E191" s="265">
        <v>423</v>
      </c>
      <c r="F191" s="262">
        <v>9</v>
      </c>
      <c r="G191" s="285">
        <f t="shared" ca="1" si="41"/>
        <v>80841.875486161007</v>
      </c>
      <c r="H191" s="285">
        <f t="shared" ca="1" si="41"/>
        <v>85099.250295221238</v>
      </c>
      <c r="I191" s="285">
        <f t="shared" ca="1" si="41"/>
        <v>89591.539329781794</v>
      </c>
      <c r="J191" s="285">
        <f t="shared" ca="1" si="41"/>
        <v>94268.860172349727</v>
      </c>
      <c r="K191" s="285">
        <f t="shared" ca="1" si="35"/>
        <v>99232.580722518789</v>
      </c>
      <c r="L191" s="285">
        <f t="shared" ca="1" si="35"/>
        <v>105237.57388397504</v>
      </c>
      <c r="M191" s="285">
        <f t="shared" ca="1" si="35"/>
        <v>111241.25429284183</v>
      </c>
      <c r="N191" s="285"/>
      <c r="P191" s="409" t="str">
        <f t="shared" si="42"/>
        <v>52410C</v>
      </c>
      <c r="Q191" s="397" t="s">
        <v>826</v>
      </c>
      <c r="R191" s="409" t="str">
        <f t="shared" si="33"/>
        <v>NRP/Finance Specialist</v>
      </c>
      <c r="S191" s="397">
        <f t="shared" si="40"/>
        <v>99</v>
      </c>
      <c r="T191" s="394" cm="1">
        <f t="array" aca="1" ref="T191" ca="1">IF($Q191="Y",VLOOKUP($P191,INDIRECT($Q$3),T$5,0)*INDIRECT($P$2),VLOOKUP($P191,INDIRECT($Q$3),T$5,0))</f>
        <v>80841.875486161007</v>
      </c>
      <c r="U191" s="394" cm="1">
        <f t="array" aca="1" ref="U191" ca="1">IF($Q191="Y",VLOOKUP($P191,INDIRECT($Q$3),U$5,0)*INDIRECT($P$2),VLOOKUP($P191,INDIRECT($Q$3),U$5,0))</f>
        <v>85099.250295221238</v>
      </c>
      <c r="V191" s="394" cm="1">
        <f t="array" aca="1" ref="V191" ca="1">IF($Q191="Y",VLOOKUP($P191,INDIRECT($Q$3),V$5,0)*INDIRECT($P$2),VLOOKUP($P191,INDIRECT($Q$3),V$5,0))</f>
        <v>89591.539329781794</v>
      </c>
      <c r="W191" s="394" cm="1">
        <f t="array" aca="1" ref="W191" ca="1">IF($Q191="Y",VLOOKUP($P191,INDIRECT($Q$3),W$5,0)*INDIRECT($P$2),VLOOKUP($P191,INDIRECT($Q$3),W$5,0))</f>
        <v>94268.860172349727</v>
      </c>
      <c r="X191" s="394" cm="1">
        <f t="array" aca="1" ref="X191" ca="1">IF($Q191="Y",VLOOKUP($P191,INDIRECT($Q$3),X$5,0)*INDIRECT($P$2),VLOOKUP($P191,INDIRECT($Q$3),X$5,0))</f>
        <v>99232.580722518789</v>
      </c>
      <c r="Y191" s="394" cm="1">
        <f t="array" aca="1" ref="Y191" ca="1">IF($Q191="Y",VLOOKUP($P191,INDIRECT($Q$3),Y$5,0)*INDIRECT($P$2),VLOOKUP($P191,INDIRECT($Q$3),Y$5,0))</f>
        <v>105237.57388397504</v>
      </c>
      <c r="Z191" s="394" cm="1">
        <f t="array" aca="1" ref="Z191" ca="1">IF($Q191="Y",VLOOKUP($P191,INDIRECT($Q$3),Z$5,0)*INDIRECT($P$2),VLOOKUP($P191,INDIRECT($Q$3),Z$5,0))</f>
        <v>111241.25429284183</v>
      </c>
      <c r="AA191" s="406" t="str">
        <f t="shared" si="43"/>
        <v>52410C</v>
      </c>
      <c r="AB191" s="406" t="str">
        <f t="shared" si="58"/>
        <v>Y</v>
      </c>
      <c r="AC191" s="412" t="str">
        <f t="shared" si="34"/>
        <v>NRP/Finance Specialist</v>
      </c>
      <c r="AD191" s="406">
        <f t="shared" si="39"/>
        <v>99</v>
      </c>
      <c r="AE191" s="398" t="str">
        <f t="shared" si="57"/>
        <v>E</v>
      </c>
      <c r="AF191" s="403">
        <f t="shared" ca="1" si="59"/>
        <v>38.866999999999997</v>
      </c>
      <c r="AG191" s="403">
        <f t="shared" ca="1" si="59"/>
        <v>40.913999999999994</v>
      </c>
      <c r="AH191" s="403">
        <f t="shared" ca="1" si="60"/>
        <v>43.073</v>
      </c>
      <c r="AI191" s="403">
        <f t="shared" ca="1" si="60"/>
        <v>45.321999999999996</v>
      </c>
      <c r="AJ191" s="403">
        <f t="shared" ca="1" si="60"/>
        <v>47.707999999999998</v>
      </c>
      <c r="AK191" s="403">
        <f t="shared" ca="1" si="60"/>
        <v>50.594999999999999</v>
      </c>
      <c r="AL191" s="403">
        <f t="shared" ca="1" si="61"/>
        <v>53.481999999999999</v>
      </c>
      <c r="AM191" s="710">
        <f ca="1">AL191/'2026'!AL191</f>
        <v>1.0300053924967261</v>
      </c>
    </row>
    <row r="192" spans="1:39" ht="15" customHeight="1">
      <c r="A192" s="259" t="s">
        <v>16</v>
      </c>
      <c r="B192" s="259" t="s">
        <v>935</v>
      </c>
      <c r="C192" s="259" t="s">
        <v>936</v>
      </c>
      <c r="D192" s="260" t="s">
        <v>937</v>
      </c>
      <c r="E192" s="265">
        <v>485</v>
      </c>
      <c r="F192" s="262">
        <v>10</v>
      </c>
      <c r="G192" s="285">
        <f t="shared" ca="1" si="41"/>
        <v>109120.22792579998</v>
      </c>
      <c r="H192" s="285">
        <f t="shared" ca="1" si="41"/>
        <v>114864.10167959999</v>
      </c>
      <c r="I192" s="285">
        <f t="shared" ca="1" si="41"/>
        <v>120908.87685239999</v>
      </c>
      <c r="J192" s="285">
        <f t="shared" ca="1" si="41"/>
        <v>127273.49908909999</v>
      </c>
      <c r="K192" s="285">
        <f t="shared" ca="1" si="35"/>
        <v>133971.34178609998</v>
      </c>
      <c r="L192" s="285">
        <f t="shared" ca="1" si="35"/>
        <v>141022.46503799997</v>
      </c>
      <c r="M192" s="285">
        <f t="shared" ca="1" si="35"/>
        <v>148444.70004</v>
      </c>
      <c r="N192" s="285"/>
      <c r="P192" s="409" t="str">
        <f t="shared" si="42"/>
        <v>07250C</v>
      </c>
      <c r="Q192" s="397" t="s">
        <v>826</v>
      </c>
      <c r="R192" s="409" t="str">
        <f t="shared" si="33"/>
        <v>Nurse Practitioner/Physician Assistant</v>
      </c>
      <c r="S192" s="397" t="s">
        <v>936</v>
      </c>
      <c r="T192" s="394" cm="1">
        <f t="array" aca="1" ref="T192" ca="1">IF($Q192="Y",VLOOKUP($P192,INDIRECT($Q$3),T$5,0)*INDIRECT($P$2),VLOOKUP($P192,INDIRECT($Q$3),T$5,0))</f>
        <v>109120.22792579998</v>
      </c>
      <c r="U192" s="394" cm="1">
        <f t="array" aca="1" ref="U192" ca="1">IF($Q192="Y",VLOOKUP($P192,INDIRECT($Q$3),U$5,0)*INDIRECT($P$2),VLOOKUP($P192,INDIRECT($Q$3),U$5,0))</f>
        <v>114864.10167959999</v>
      </c>
      <c r="V192" s="394" cm="1">
        <f t="array" aca="1" ref="V192" ca="1">IF($Q192="Y",VLOOKUP($P192,INDIRECT($Q$3),V$5,0)*INDIRECT($P$2),VLOOKUP($P192,INDIRECT($Q$3),V$5,0))</f>
        <v>120908.87685239999</v>
      </c>
      <c r="W192" s="394" cm="1">
        <f t="array" aca="1" ref="W192" ca="1">IF($Q192="Y",VLOOKUP($P192,INDIRECT($Q$3),W$5,0)*INDIRECT($P$2),VLOOKUP($P192,INDIRECT($Q$3),W$5,0))</f>
        <v>127273.49908909999</v>
      </c>
      <c r="X192" s="394" cm="1">
        <f t="array" aca="1" ref="X192" ca="1">IF($Q192="Y",VLOOKUP($P192,INDIRECT($Q$3),X$5,0)*INDIRECT($P$2),VLOOKUP($P192,INDIRECT($Q$3),X$5,0))</f>
        <v>133971.34178609998</v>
      </c>
      <c r="Y192" s="394" cm="1">
        <f t="array" aca="1" ref="Y192" ca="1">IF($Q192="Y",VLOOKUP($P192,INDIRECT($Q$3),Y$5,0)*INDIRECT($P$2),VLOOKUP($P192,INDIRECT($Q$3),Y$5,0))</f>
        <v>141022.46503799997</v>
      </c>
      <c r="Z192" s="394" cm="1">
        <f t="array" aca="1" ref="Z192" ca="1">IF($Q192="Y",VLOOKUP($P192,INDIRECT($Q$3),Z$5,0)*INDIRECT($P$2),VLOOKUP($P192,INDIRECT($Q$3),Z$5,0))</f>
        <v>148444.70004</v>
      </c>
      <c r="AA192" s="406" t="str">
        <f t="shared" si="43"/>
        <v>07250C</v>
      </c>
      <c r="AB192" s="406" t="str">
        <f t="shared" si="58"/>
        <v>Y</v>
      </c>
      <c r="AC192" s="412" t="str">
        <f t="shared" si="34"/>
        <v>Nurse Practitioner/Physician Assistant</v>
      </c>
      <c r="AD192" s="406" t="str">
        <f t="shared" si="39"/>
        <v>120</v>
      </c>
      <c r="AE192" s="398" t="str">
        <f t="shared" si="57"/>
        <v>E</v>
      </c>
      <c r="AF192" s="403">
        <f t="shared" ca="1" si="59"/>
        <v>52.461999999999996</v>
      </c>
      <c r="AG192" s="403">
        <f t="shared" ca="1" si="59"/>
        <v>55.223999999999997</v>
      </c>
      <c r="AH192" s="403">
        <f t="shared" ca="1" si="60"/>
        <v>58.129999999999995</v>
      </c>
      <c r="AI192" s="403">
        <f t="shared" ca="1" si="60"/>
        <v>61.19</v>
      </c>
      <c r="AJ192" s="403">
        <f t="shared" ca="1" si="60"/>
        <v>64.410000000000011</v>
      </c>
      <c r="AK192" s="403">
        <f t="shared" ca="1" si="60"/>
        <v>67.800000000000011</v>
      </c>
      <c r="AL192" s="403">
        <f t="shared" ca="1" si="61"/>
        <v>71.368000000000009</v>
      </c>
      <c r="AM192" s="710">
        <f ca="1">AL192/'2026'!AL192</f>
        <v>1.0300047626607398</v>
      </c>
    </row>
    <row r="193" spans="1:39" ht="15" customHeight="1">
      <c r="A193" s="272" t="s">
        <v>91</v>
      </c>
      <c r="B193" s="259" t="s">
        <v>323</v>
      </c>
      <c r="C193" s="259">
        <v>16</v>
      </c>
      <c r="D193" s="273" t="s">
        <v>324</v>
      </c>
      <c r="E193" s="265">
        <v>358</v>
      </c>
      <c r="F193" s="262">
        <v>7</v>
      </c>
      <c r="G193" s="285">
        <f t="shared" ca="1" si="41"/>
        <v>32.569978674344867</v>
      </c>
      <c r="H193" s="285">
        <f t="shared" ca="1" si="41"/>
        <v>34.455103949069404</v>
      </c>
      <c r="I193" s="285">
        <f t="shared" ca="1" si="41"/>
        <v>36.233014965895251</v>
      </c>
      <c r="J193" s="285">
        <f t="shared" ca="1" si="41"/>
        <v>38.257398854030839</v>
      </c>
      <c r="K193" s="285">
        <f t="shared" ca="1" si="35"/>
        <v>40.325366359654126</v>
      </c>
      <c r="L193" s="285">
        <f t="shared" ca="1" si="35"/>
        <v>42.781077772581789</v>
      </c>
      <c r="M193" s="285">
        <f t="shared" ca="1" si="35"/>
        <v>45.236789185509437</v>
      </c>
      <c r="N193" s="285"/>
      <c r="P193" s="409" t="str">
        <f t="shared" si="42"/>
        <v>07370C</v>
      </c>
      <c r="Q193" s="397" t="s">
        <v>826</v>
      </c>
      <c r="R193" s="409" t="str">
        <f t="shared" si="33"/>
        <v>Paralegal</v>
      </c>
      <c r="S193" s="397">
        <f t="shared" ref="S193:S256" si="62">C193</f>
        <v>16</v>
      </c>
      <c r="T193" s="394" cm="1">
        <f t="array" aca="1" ref="T193" ca="1">IF($Q193="Y",VLOOKUP($P193,INDIRECT($Q$3),T$5,0)*INDIRECT($P$2),VLOOKUP($P193,INDIRECT($Q$3),T$5,0))</f>
        <v>32.569978674344867</v>
      </c>
      <c r="U193" s="394" cm="1">
        <f t="array" aca="1" ref="U193" ca="1">IF($Q193="Y",VLOOKUP($P193,INDIRECT($Q$3),U$5,0)*INDIRECT($P$2),VLOOKUP($P193,INDIRECT($Q$3),U$5,0))</f>
        <v>34.455103949069404</v>
      </c>
      <c r="V193" s="394" cm="1">
        <f t="array" aca="1" ref="V193" ca="1">IF($Q193="Y",VLOOKUP($P193,INDIRECT($Q$3),V$5,0)*INDIRECT($P$2),VLOOKUP($P193,INDIRECT($Q$3),V$5,0))</f>
        <v>36.233014965895251</v>
      </c>
      <c r="W193" s="394" cm="1">
        <f t="array" aca="1" ref="W193" ca="1">IF($Q193="Y",VLOOKUP($P193,INDIRECT($Q$3),W$5,0)*INDIRECT($P$2),VLOOKUP($P193,INDIRECT($Q$3),W$5,0))</f>
        <v>38.257398854030839</v>
      </c>
      <c r="X193" s="394" cm="1">
        <f t="array" aca="1" ref="X193" ca="1">IF($Q193="Y",VLOOKUP($P193,INDIRECT($Q$3),X$5,0)*INDIRECT($P$2),VLOOKUP($P193,INDIRECT($Q$3),X$5,0))</f>
        <v>40.325366359654126</v>
      </c>
      <c r="Y193" s="394" cm="1">
        <f t="array" aca="1" ref="Y193" ca="1">IF($Q193="Y",VLOOKUP($P193,INDIRECT($Q$3),Y$5,0)*INDIRECT($P$2),VLOOKUP($P193,INDIRECT($Q$3),Y$5,0))</f>
        <v>42.781077772581789</v>
      </c>
      <c r="Z193" s="394" cm="1">
        <f t="array" aca="1" ref="Z193" ca="1">IF($Q193="Y",VLOOKUP($P193,INDIRECT($Q$3),Z$5,0)*INDIRECT($P$2),VLOOKUP($P193,INDIRECT($Q$3),Z$5,0))</f>
        <v>45.236789185509437</v>
      </c>
      <c r="AA193" s="406" t="str">
        <f t="shared" si="43"/>
        <v>07370C</v>
      </c>
      <c r="AB193" s="406" t="str">
        <f t="shared" si="58"/>
        <v>Y</v>
      </c>
      <c r="AC193" s="412" t="str">
        <f t="shared" si="34"/>
        <v>Paralegal</v>
      </c>
      <c r="AD193" s="406">
        <f t="shared" si="39"/>
        <v>16</v>
      </c>
      <c r="AE193" s="398" t="str">
        <f t="shared" si="57"/>
        <v>N</v>
      </c>
      <c r="AF193" s="403">
        <f t="shared" ca="1" si="59"/>
        <v>32.57</v>
      </c>
      <c r="AG193" s="403">
        <f t="shared" ca="1" si="59"/>
        <v>34.454999999999998</v>
      </c>
      <c r="AH193" s="403">
        <f t="shared" ca="1" si="60"/>
        <v>36.232999999999997</v>
      </c>
      <c r="AI193" s="403">
        <f t="shared" ca="1" si="60"/>
        <v>38.256999999999998</v>
      </c>
      <c r="AJ193" s="403">
        <f t="shared" ca="1" si="60"/>
        <v>40.325000000000003</v>
      </c>
      <c r="AK193" s="403">
        <f t="shared" ca="1" si="60"/>
        <v>42.780999999999999</v>
      </c>
      <c r="AL193" s="403">
        <f t="shared" ca="1" si="61"/>
        <v>45.237000000000002</v>
      </c>
      <c r="AM193" s="710">
        <f ca="1">AL193/'2026'!AL193</f>
        <v>1.0300097907511556</v>
      </c>
    </row>
    <row r="194" spans="1:39" ht="15" customHeight="1">
      <c r="A194" s="272" t="s">
        <v>91</v>
      </c>
      <c r="B194" s="259" t="s">
        <v>325</v>
      </c>
      <c r="C194" s="259">
        <v>16</v>
      </c>
      <c r="D194" s="273" t="s">
        <v>326</v>
      </c>
      <c r="E194" s="265">
        <v>358</v>
      </c>
      <c r="F194" s="262">
        <v>7</v>
      </c>
      <c r="G194" s="285">
        <f t="shared" ca="1" si="41"/>
        <v>32.569978674344867</v>
      </c>
      <c r="H194" s="285">
        <f t="shared" ca="1" si="41"/>
        <v>34.455103949069404</v>
      </c>
      <c r="I194" s="285">
        <f t="shared" ca="1" si="41"/>
        <v>36.233014965895251</v>
      </c>
      <c r="J194" s="285">
        <f t="shared" ca="1" si="41"/>
        <v>38.257398854030839</v>
      </c>
      <c r="K194" s="285">
        <f t="shared" ca="1" si="35"/>
        <v>40.325366359654126</v>
      </c>
      <c r="L194" s="285">
        <f t="shared" ca="1" si="35"/>
        <v>42.781077772581789</v>
      </c>
      <c r="M194" s="285">
        <f t="shared" ca="1" si="35"/>
        <v>45.236789185509437</v>
      </c>
      <c r="N194" s="285"/>
      <c r="P194" s="409" t="str">
        <f t="shared" si="42"/>
        <v>07375C</v>
      </c>
      <c r="Q194" s="397" t="s">
        <v>826</v>
      </c>
      <c r="R194" s="409" t="str">
        <f t="shared" ref="R194:R257" si="63">D194</f>
        <v>Paralegal Confidential</v>
      </c>
      <c r="S194" s="397">
        <f t="shared" si="62"/>
        <v>16</v>
      </c>
      <c r="T194" s="394" cm="1">
        <f t="array" aca="1" ref="T194" ca="1">IF($Q194="Y",VLOOKUP($P194,INDIRECT($Q$3),T$5,0)*INDIRECT($P$2),VLOOKUP($P194,INDIRECT($Q$3),T$5,0))</f>
        <v>32.569978674344867</v>
      </c>
      <c r="U194" s="394" cm="1">
        <f t="array" aca="1" ref="U194" ca="1">IF($Q194="Y",VLOOKUP($P194,INDIRECT($Q$3),U$5,0)*INDIRECT($P$2),VLOOKUP($P194,INDIRECT($Q$3),U$5,0))</f>
        <v>34.455103949069404</v>
      </c>
      <c r="V194" s="394" cm="1">
        <f t="array" aca="1" ref="V194" ca="1">IF($Q194="Y",VLOOKUP($P194,INDIRECT($Q$3),V$5,0)*INDIRECT($P$2),VLOOKUP($P194,INDIRECT($Q$3),V$5,0))</f>
        <v>36.233014965895251</v>
      </c>
      <c r="W194" s="394" cm="1">
        <f t="array" aca="1" ref="W194" ca="1">IF($Q194="Y",VLOOKUP($P194,INDIRECT($Q$3),W$5,0)*INDIRECT($P$2),VLOOKUP($P194,INDIRECT($Q$3),W$5,0))</f>
        <v>38.257398854030839</v>
      </c>
      <c r="X194" s="394" cm="1">
        <f t="array" aca="1" ref="X194" ca="1">IF($Q194="Y",VLOOKUP($P194,INDIRECT($Q$3),X$5,0)*INDIRECT($P$2),VLOOKUP($P194,INDIRECT($Q$3),X$5,0))</f>
        <v>40.325366359654126</v>
      </c>
      <c r="Y194" s="394" cm="1">
        <f t="array" aca="1" ref="Y194" ca="1">IF($Q194="Y",VLOOKUP($P194,INDIRECT($Q$3),Y$5,0)*INDIRECT($P$2),VLOOKUP($P194,INDIRECT($Q$3),Y$5,0))</f>
        <v>42.781077772581789</v>
      </c>
      <c r="Z194" s="394" cm="1">
        <f t="array" aca="1" ref="Z194" ca="1">IF($Q194="Y",VLOOKUP($P194,INDIRECT($Q$3),Z$5,0)*INDIRECT($P$2),VLOOKUP($P194,INDIRECT($Q$3),Z$5,0))</f>
        <v>45.236789185509437</v>
      </c>
      <c r="AA194" s="406" t="str">
        <f t="shared" si="43"/>
        <v>07375C</v>
      </c>
      <c r="AB194" s="406" t="str">
        <f t="shared" si="58"/>
        <v>Y</v>
      </c>
      <c r="AC194" s="412" t="str">
        <f t="shared" ref="AC194:AC257" si="64">D194</f>
        <v>Paralegal Confidential</v>
      </c>
      <c r="AD194" s="406">
        <f t="shared" si="39"/>
        <v>16</v>
      </c>
      <c r="AE194" s="398" t="str">
        <f t="shared" si="57"/>
        <v>N</v>
      </c>
      <c r="AF194" s="403">
        <f t="shared" ca="1" si="59"/>
        <v>32.57</v>
      </c>
      <c r="AG194" s="403">
        <f t="shared" ca="1" si="59"/>
        <v>34.454999999999998</v>
      </c>
      <c r="AH194" s="403">
        <f t="shared" ca="1" si="60"/>
        <v>36.232999999999997</v>
      </c>
      <c r="AI194" s="403">
        <f t="shared" ca="1" si="60"/>
        <v>38.256999999999998</v>
      </c>
      <c r="AJ194" s="403">
        <f t="shared" ca="1" si="60"/>
        <v>40.325000000000003</v>
      </c>
      <c r="AK194" s="403">
        <f t="shared" ca="1" si="60"/>
        <v>42.780999999999999</v>
      </c>
      <c r="AL194" s="403">
        <f t="shared" ca="1" si="61"/>
        <v>45.237000000000002</v>
      </c>
      <c r="AM194" s="710">
        <f ca="1">AL194/'2026'!AL194</f>
        <v>1.0300097907511556</v>
      </c>
    </row>
    <row r="195" spans="1:39" ht="15" customHeight="1">
      <c r="A195" s="259" t="s">
        <v>16</v>
      </c>
      <c r="B195" s="259" t="s">
        <v>153</v>
      </c>
      <c r="C195" s="259">
        <v>29</v>
      </c>
      <c r="D195" s="260" t="s">
        <v>154</v>
      </c>
      <c r="E195" s="265">
        <v>393</v>
      </c>
      <c r="F195" s="262">
        <v>8</v>
      </c>
      <c r="G195" s="285">
        <f t="shared" ca="1" si="41"/>
        <v>72291.855099978988</v>
      </c>
      <c r="H195" s="285">
        <f t="shared" ca="1" si="41"/>
        <v>76257.682991904134</v>
      </c>
      <c r="I195" s="285">
        <f t="shared" ca="1" si="41"/>
        <v>80220.164193625111</v>
      </c>
      <c r="J195" s="285">
        <f t="shared" ca="1" si="41"/>
        <v>84420.260399841165</v>
      </c>
      <c r="K195" s="285">
        <f t="shared" ca="1" si="35"/>
        <v>88908.171963614732</v>
      </c>
      <c r="L195" s="285">
        <f t="shared" ca="1" si="35"/>
        <v>94478.632894714901</v>
      </c>
      <c r="M195" s="285">
        <f t="shared" ca="1" si="35"/>
        <v>100049.09382581509</v>
      </c>
      <c r="N195" s="285"/>
      <c r="P195" s="409" t="str">
        <f t="shared" si="42"/>
        <v>07450C</v>
      </c>
      <c r="Q195" s="397" t="s">
        <v>826</v>
      </c>
      <c r="R195" s="409" t="str">
        <f t="shared" si="63"/>
        <v>Parking Systems Analyst</v>
      </c>
      <c r="S195" s="397">
        <f t="shared" si="62"/>
        <v>29</v>
      </c>
      <c r="T195" s="394" cm="1">
        <f t="array" aca="1" ref="T195" ca="1">IF($Q195="Y",VLOOKUP($P195,INDIRECT($Q$3),T$5,0)*INDIRECT($P$2),VLOOKUP($P195,INDIRECT($Q$3),T$5,0))</f>
        <v>72291.855099978988</v>
      </c>
      <c r="U195" s="394" cm="1">
        <f t="array" aca="1" ref="U195" ca="1">IF($Q195="Y",VLOOKUP($P195,INDIRECT($Q$3),U$5,0)*INDIRECT($P$2),VLOOKUP($P195,INDIRECT($Q$3),U$5,0))</f>
        <v>76257.682991904134</v>
      </c>
      <c r="V195" s="394" cm="1">
        <f t="array" aca="1" ref="V195" ca="1">IF($Q195="Y",VLOOKUP($P195,INDIRECT($Q$3),V$5,0)*INDIRECT($P$2),VLOOKUP($P195,INDIRECT($Q$3),V$5,0))</f>
        <v>80220.164193625111</v>
      </c>
      <c r="W195" s="394" cm="1">
        <f t="array" aca="1" ref="W195" ca="1">IF($Q195="Y",VLOOKUP($P195,INDIRECT($Q$3),W$5,0)*INDIRECT($P$2),VLOOKUP($P195,INDIRECT($Q$3),W$5,0))</f>
        <v>84420.260399841165</v>
      </c>
      <c r="X195" s="394" cm="1">
        <f t="array" aca="1" ref="X195" ca="1">IF($Q195="Y",VLOOKUP($P195,INDIRECT($Q$3),X$5,0)*INDIRECT($P$2),VLOOKUP($P195,INDIRECT($Q$3),X$5,0))</f>
        <v>88908.171963614732</v>
      </c>
      <c r="Y195" s="394" cm="1">
        <f t="array" aca="1" ref="Y195" ca="1">IF($Q195="Y",VLOOKUP($P195,INDIRECT($Q$3),Y$5,0)*INDIRECT($P$2),VLOOKUP($P195,INDIRECT($Q$3),Y$5,0))</f>
        <v>94478.632894714901</v>
      </c>
      <c r="Z195" s="394" cm="1">
        <f t="array" aca="1" ref="Z195" ca="1">IF($Q195="Y",VLOOKUP($P195,INDIRECT($Q$3),Z$5,0)*INDIRECT($P$2),VLOOKUP($P195,INDIRECT($Q$3),Z$5,0))</f>
        <v>100049.09382581509</v>
      </c>
      <c r="AA195" s="406" t="str">
        <f t="shared" si="43"/>
        <v>07450C</v>
      </c>
      <c r="AB195" s="406" t="str">
        <f t="shared" si="58"/>
        <v>Y</v>
      </c>
      <c r="AC195" s="412" t="str">
        <f t="shared" si="64"/>
        <v>Parking Systems Analyst</v>
      </c>
      <c r="AD195" s="406">
        <f t="shared" si="39"/>
        <v>29</v>
      </c>
      <c r="AE195" s="398" t="str">
        <f t="shared" si="57"/>
        <v>E</v>
      </c>
      <c r="AF195" s="403">
        <f t="shared" ca="1" si="59"/>
        <v>34.756</v>
      </c>
      <c r="AG195" s="403">
        <f t="shared" ca="1" si="59"/>
        <v>36.662999999999997</v>
      </c>
      <c r="AH195" s="403">
        <f t="shared" ca="1" si="60"/>
        <v>38.567999999999998</v>
      </c>
      <c r="AI195" s="403">
        <f t="shared" ca="1" si="60"/>
        <v>40.586999999999996</v>
      </c>
      <c r="AJ195" s="403">
        <f t="shared" ca="1" si="60"/>
        <v>42.744999999999997</v>
      </c>
      <c r="AK195" s="403">
        <f t="shared" ca="1" si="60"/>
        <v>45.422999999999995</v>
      </c>
      <c r="AL195" s="403">
        <f t="shared" ca="1" si="61"/>
        <v>48.100999999999999</v>
      </c>
      <c r="AM195" s="710">
        <f ca="1">AL195/'2026'!AL195</f>
        <v>1.03</v>
      </c>
    </row>
    <row r="196" spans="1:39" ht="15" customHeight="1">
      <c r="A196" s="259" t="s">
        <v>16</v>
      </c>
      <c r="B196" s="259" t="s">
        <v>746</v>
      </c>
      <c r="C196" s="259" t="s">
        <v>216</v>
      </c>
      <c r="D196" s="260" t="s">
        <v>745</v>
      </c>
      <c r="E196" s="265">
        <v>508</v>
      </c>
      <c r="F196" s="262">
        <v>11</v>
      </c>
      <c r="G196" s="285">
        <f t="shared" ca="1" si="41"/>
        <v>94497.144604555608</v>
      </c>
      <c r="H196" s="285">
        <f t="shared" ca="1" si="41"/>
        <v>99463.632867523498</v>
      </c>
      <c r="I196" s="285">
        <f t="shared" ca="1" si="41"/>
        <v>104667.73613498647</v>
      </c>
      <c r="J196" s="285">
        <f t="shared" ca="1" si="41"/>
        <v>110203.16173266091</v>
      </c>
      <c r="K196" s="285">
        <f t="shared" ca="1" si="35"/>
        <v>115982.89571523869</v>
      </c>
      <c r="L196" s="285">
        <f t="shared" ca="1" si="35"/>
        <v>123020.42779287096</v>
      </c>
      <c r="M196" s="285">
        <f t="shared" ca="1" si="35"/>
        <v>130057.95987050309</v>
      </c>
      <c r="N196" s="285"/>
      <c r="P196" s="409" t="str">
        <f t="shared" si="42"/>
        <v>59418C</v>
      </c>
      <c r="Q196" s="397" t="s">
        <v>826</v>
      </c>
      <c r="R196" s="409" t="str">
        <f t="shared" si="63"/>
        <v>PeopleSoft System Administrator</v>
      </c>
      <c r="S196" s="397" t="str">
        <f t="shared" si="62"/>
        <v>65</v>
      </c>
      <c r="T196" s="394" cm="1">
        <f t="array" aca="1" ref="T196" ca="1">IF($Q196="Y",VLOOKUP($P196,INDIRECT($Q$3),T$5,0)*INDIRECT($P$2),VLOOKUP($P196,INDIRECT($Q$3),T$5,0))</f>
        <v>94497.144604555608</v>
      </c>
      <c r="U196" s="394" cm="1">
        <f t="array" aca="1" ref="U196" ca="1">IF($Q196="Y",VLOOKUP($P196,INDIRECT($Q$3),U$5,0)*INDIRECT($P$2),VLOOKUP($P196,INDIRECT($Q$3),U$5,0))</f>
        <v>99463.632867523498</v>
      </c>
      <c r="V196" s="394" cm="1">
        <f t="array" aca="1" ref="V196" ca="1">IF($Q196="Y",VLOOKUP($P196,INDIRECT($Q$3),V$5,0)*INDIRECT($P$2),VLOOKUP($P196,INDIRECT($Q$3),V$5,0))</f>
        <v>104667.73613498647</v>
      </c>
      <c r="W196" s="394" cm="1">
        <f t="array" aca="1" ref="W196" ca="1">IF($Q196="Y",VLOOKUP($P196,INDIRECT($Q$3),W$5,0)*INDIRECT($P$2),VLOOKUP($P196,INDIRECT($Q$3),W$5,0))</f>
        <v>110203.16173266091</v>
      </c>
      <c r="X196" s="394" cm="1">
        <f t="array" aca="1" ref="X196" ca="1">IF($Q196="Y",VLOOKUP($P196,INDIRECT($Q$3),X$5,0)*INDIRECT($P$2),VLOOKUP($P196,INDIRECT($Q$3),X$5,0))</f>
        <v>115982.89571523869</v>
      </c>
      <c r="Y196" s="394" cm="1">
        <f t="array" aca="1" ref="Y196" ca="1">IF($Q196="Y",VLOOKUP($P196,INDIRECT($Q$3),Y$5,0)*INDIRECT($P$2),VLOOKUP($P196,INDIRECT($Q$3),Y$5,0))</f>
        <v>123020.42779287096</v>
      </c>
      <c r="Z196" s="394" cm="1">
        <f t="array" aca="1" ref="Z196" ca="1">IF($Q196="Y",VLOOKUP($P196,INDIRECT($Q$3),Z$5,0)*INDIRECT($P$2),VLOOKUP($P196,INDIRECT($Q$3),Z$5,0))</f>
        <v>130057.95987050309</v>
      </c>
      <c r="AA196" s="406" t="str">
        <f t="shared" si="43"/>
        <v>59418C</v>
      </c>
      <c r="AB196" s="406" t="str">
        <f t="shared" si="58"/>
        <v>Y</v>
      </c>
      <c r="AC196" s="412" t="str">
        <f t="shared" si="64"/>
        <v>PeopleSoft System Administrator</v>
      </c>
      <c r="AD196" s="406" t="str">
        <f t="shared" si="39"/>
        <v>65</v>
      </c>
      <c r="AE196" s="398" t="str">
        <f t="shared" si="57"/>
        <v>E</v>
      </c>
      <c r="AF196" s="403">
        <f t="shared" ca="1" si="59"/>
        <v>45.431999999999995</v>
      </c>
      <c r="AG196" s="403">
        <f t="shared" ca="1" si="59"/>
        <v>47.82</v>
      </c>
      <c r="AH196" s="403">
        <f t="shared" ca="1" si="60"/>
        <v>50.321999999999996</v>
      </c>
      <c r="AI196" s="403">
        <f t="shared" ca="1" si="60"/>
        <v>52.982999999999997</v>
      </c>
      <c r="AJ196" s="403">
        <f t="shared" ca="1" si="60"/>
        <v>55.762</v>
      </c>
      <c r="AK196" s="403">
        <f t="shared" ca="1" si="60"/>
        <v>59.144999999999996</v>
      </c>
      <c r="AL196" s="403">
        <f t="shared" ca="1" si="61"/>
        <v>62.527999999999999</v>
      </c>
      <c r="AM196" s="710">
        <f ca="1">AL196/'2026'!AL196</f>
        <v>1.0299965407613618</v>
      </c>
    </row>
    <row r="197" spans="1:39" ht="15" customHeight="1">
      <c r="A197" s="259" t="s">
        <v>16</v>
      </c>
      <c r="B197" s="259" t="s">
        <v>155</v>
      </c>
      <c r="C197" s="259">
        <v>50</v>
      </c>
      <c r="D197" s="260" t="s">
        <v>156</v>
      </c>
      <c r="E197" s="265">
        <v>455</v>
      </c>
      <c r="F197" s="262">
        <v>10</v>
      </c>
      <c r="G197" s="285">
        <f t="shared" ca="1" si="41"/>
        <v>87813.80426685563</v>
      </c>
      <c r="H197" s="285">
        <f t="shared" ca="1" si="41"/>
        <v>92398.769846549694</v>
      </c>
      <c r="I197" s="285">
        <f t="shared" ca="1" si="41"/>
        <v>97408.765082171594</v>
      </c>
      <c r="J197" s="285">
        <f t="shared" ca="1" si="41"/>
        <v>102519.16102391819</v>
      </c>
      <c r="K197" s="285">
        <f t="shared" ca="1" si="35"/>
        <v>108057.93331179675</v>
      </c>
      <c r="L197" s="285">
        <f t="shared" ca="1" si="35"/>
        <v>114734.78701589581</v>
      </c>
      <c r="M197" s="285">
        <f t="shared" ca="1" si="35"/>
        <v>121411.64071999493</v>
      </c>
      <c r="N197" s="285"/>
      <c r="P197" s="409" t="str">
        <f t="shared" si="42"/>
        <v>07880C</v>
      </c>
      <c r="Q197" s="397" t="s">
        <v>826</v>
      </c>
      <c r="R197" s="409" t="str">
        <f t="shared" si="63"/>
        <v>Plan Examiner II - Architect</v>
      </c>
      <c r="S197" s="397">
        <f t="shared" si="62"/>
        <v>50</v>
      </c>
      <c r="T197" s="394" cm="1">
        <f t="array" aca="1" ref="T197" ca="1">IF($Q197="Y",VLOOKUP($P197,INDIRECT($Q$3),T$5,0)*INDIRECT($P$2),VLOOKUP($P197,INDIRECT($Q$3),T$5,0))</f>
        <v>87813.80426685563</v>
      </c>
      <c r="U197" s="394" cm="1">
        <f t="array" aca="1" ref="U197" ca="1">IF($Q197="Y",VLOOKUP($P197,INDIRECT($Q$3),U$5,0)*INDIRECT($P$2),VLOOKUP($P197,INDIRECT($Q$3),U$5,0))</f>
        <v>92398.769846549694</v>
      </c>
      <c r="V197" s="394" cm="1">
        <f t="array" aca="1" ref="V197" ca="1">IF($Q197="Y",VLOOKUP($P197,INDIRECT($Q$3),V$5,0)*INDIRECT($P$2),VLOOKUP($P197,INDIRECT($Q$3),V$5,0))</f>
        <v>97408.765082171594</v>
      </c>
      <c r="W197" s="394" cm="1">
        <f t="array" aca="1" ref="W197" ca="1">IF($Q197="Y",VLOOKUP($P197,INDIRECT($Q$3),W$5,0)*INDIRECT($P$2),VLOOKUP($P197,INDIRECT($Q$3),W$5,0))</f>
        <v>102519.16102391819</v>
      </c>
      <c r="X197" s="394" cm="1">
        <f t="array" aca="1" ref="X197" ca="1">IF($Q197="Y",VLOOKUP($P197,INDIRECT($Q$3),X$5,0)*INDIRECT($P$2),VLOOKUP($P197,INDIRECT($Q$3),X$5,0))</f>
        <v>108057.93331179675</v>
      </c>
      <c r="Y197" s="394" cm="1">
        <f t="array" aca="1" ref="Y197" ca="1">IF($Q197="Y",VLOOKUP($P197,INDIRECT($Q$3),Y$5,0)*INDIRECT($P$2),VLOOKUP($P197,INDIRECT($Q$3),Y$5,0))</f>
        <v>114734.78701589581</v>
      </c>
      <c r="Z197" s="394" cm="1">
        <f t="array" aca="1" ref="Z197" ca="1">IF($Q197="Y",VLOOKUP($P197,INDIRECT($Q$3),Z$5,0)*INDIRECT($P$2),VLOOKUP($P197,INDIRECT($Q$3),Z$5,0))</f>
        <v>121411.64071999493</v>
      </c>
      <c r="AA197" s="406" t="str">
        <f t="shared" si="43"/>
        <v>07880C</v>
      </c>
      <c r="AB197" s="406" t="str">
        <f t="shared" si="58"/>
        <v>Y</v>
      </c>
      <c r="AC197" s="412" t="str">
        <f t="shared" si="64"/>
        <v>Plan Examiner II - Architect</v>
      </c>
      <c r="AD197" s="406">
        <f t="shared" si="39"/>
        <v>50</v>
      </c>
      <c r="AE197" s="398" t="str">
        <f t="shared" si="57"/>
        <v>E</v>
      </c>
      <c r="AF197" s="403">
        <f t="shared" ca="1" si="59"/>
        <v>42.219000000000001</v>
      </c>
      <c r="AG197" s="403">
        <f t="shared" ca="1" si="59"/>
        <v>44.422999999999995</v>
      </c>
      <c r="AH197" s="403">
        <f t="shared" ca="1" si="60"/>
        <v>46.832000000000001</v>
      </c>
      <c r="AI197" s="403">
        <f t="shared" ca="1" si="60"/>
        <v>49.288999999999994</v>
      </c>
      <c r="AJ197" s="403">
        <f t="shared" ca="1" si="60"/>
        <v>51.951000000000001</v>
      </c>
      <c r="AK197" s="403">
        <f t="shared" ca="1" si="60"/>
        <v>55.160999999999994</v>
      </c>
      <c r="AL197" s="403">
        <f t="shared" ca="1" si="61"/>
        <v>58.370999999999995</v>
      </c>
      <c r="AM197" s="710">
        <f ca="1">AL197/'2026'!AL197</f>
        <v>1.0299977060577721</v>
      </c>
    </row>
    <row r="198" spans="1:39" ht="15" customHeight="1">
      <c r="A198" s="259" t="s">
        <v>16</v>
      </c>
      <c r="B198" s="259" t="s">
        <v>929</v>
      </c>
      <c r="C198" s="259" t="s">
        <v>86</v>
      </c>
      <c r="D198" s="260" t="s">
        <v>1085</v>
      </c>
      <c r="E198" s="265">
        <v>413</v>
      </c>
      <c r="F198" s="262">
        <v>9</v>
      </c>
      <c r="G198" s="285">
        <f t="shared" ca="1" si="41"/>
        <v>80841.875486161007</v>
      </c>
      <c r="H198" s="285">
        <f t="shared" ca="1" si="41"/>
        <v>85099.250295221238</v>
      </c>
      <c r="I198" s="285">
        <f t="shared" ca="1" si="41"/>
        <v>89591.539329781794</v>
      </c>
      <c r="J198" s="285">
        <f t="shared" ca="1" si="41"/>
        <v>94268.860172349727</v>
      </c>
      <c r="K198" s="285">
        <f t="shared" ca="1" si="35"/>
        <v>99232.580722518789</v>
      </c>
      <c r="L198" s="285">
        <f t="shared" ca="1" si="35"/>
        <v>105237.57388397504</v>
      </c>
      <c r="M198" s="285">
        <f t="shared" ca="1" si="35"/>
        <v>111241.25429284183</v>
      </c>
      <c r="N198" s="285"/>
      <c r="P198" s="409" t="str">
        <f t="shared" si="42"/>
        <v>53056C</v>
      </c>
      <c r="Q198" s="397" t="s">
        <v>826</v>
      </c>
      <c r="R198" s="409" t="str">
        <f t="shared" si="63"/>
        <v>Police Compliance Specialist</v>
      </c>
      <c r="S198" s="397" t="str">
        <f t="shared" si="62"/>
        <v>99</v>
      </c>
      <c r="T198" s="394" cm="1">
        <f t="array" aca="1" ref="T198" ca="1">IF($Q198="Y",VLOOKUP($P198,INDIRECT($Q$3),T$5,0)*INDIRECT($P$2),VLOOKUP($P198,INDIRECT($Q$3),T$5,0))</f>
        <v>80841.875486161007</v>
      </c>
      <c r="U198" s="394" cm="1">
        <f t="array" aca="1" ref="U198" ca="1">IF($Q198="Y",VLOOKUP($P198,INDIRECT($Q$3),U$5,0)*INDIRECT($P$2),VLOOKUP($P198,INDIRECT($Q$3),U$5,0))</f>
        <v>85099.250295221238</v>
      </c>
      <c r="V198" s="394" cm="1">
        <f t="array" aca="1" ref="V198" ca="1">IF($Q198="Y",VLOOKUP($P198,INDIRECT($Q$3),V$5,0)*INDIRECT($P$2),VLOOKUP($P198,INDIRECT($Q$3),V$5,0))</f>
        <v>89591.539329781794</v>
      </c>
      <c r="W198" s="394" cm="1">
        <f t="array" aca="1" ref="W198" ca="1">IF($Q198="Y",VLOOKUP($P198,INDIRECT($Q$3),W$5,0)*INDIRECT($P$2),VLOOKUP($P198,INDIRECT($Q$3),W$5,0))</f>
        <v>94268.860172349727</v>
      </c>
      <c r="X198" s="394" cm="1">
        <f t="array" aca="1" ref="X198" ca="1">IF($Q198="Y",VLOOKUP($P198,INDIRECT($Q$3),X$5,0)*INDIRECT($P$2),VLOOKUP($P198,INDIRECT($Q$3),X$5,0))</f>
        <v>99232.580722518789</v>
      </c>
      <c r="Y198" s="394" cm="1">
        <f t="array" aca="1" ref="Y198" ca="1">IF($Q198="Y",VLOOKUP($P198,INDIRECT($Q$3),Y$5,0)*INDIRECT($P$2),VLOOKUP($P198,INDIRECT($Q$3),Y$5,0))</f>
        <v>105237.57388397504</v>
      </c>
      <c r="Z198" s="394" cm="1">
        <f t="array" aca="1" ref="Z198" ca="1">IF($Q198="Y",VLOOKUP($P198,INDIRECT($Q$3),Z$5,0)*INDIRECT($P$2),VLOOKUP($P198,INDIRECT($Q$3),Z$5,0))</f>
        <v>111241.25429284183</v>
      </c>
      <c r="AA198" s="406" t="str">
        <f t="shared" si="43"/>
        <v>53056C</v>
      </c>
      <c r="AB198" s="406" t="str">
        <f t="shared" si="58"/>
        <v>Y</v>
      </c>
      <c r="AC198" s="412" t="str">
        <f t="shared" si="64"/>
        <v>Police Compliance Specialist</v>
      </c>
      <c r="AD198" s="406" t="str">
        <f t="shared" si="39"/>
        <v>99</v>
      </c>
      <c r="AE198" s="398" t="str">
        <f t="shared" si="57"/>
        <v>E</v>
      </c>
      <c r="AF198" s="403">
        <f t="shared" ca="1" si="59"/>
        <v>38.866999999999997</v>
      </c>
      <c r="AG198" s="403">
        <f t="shared" ca="1" si="59"/>
        <v>40.913999999999994</v>
      </c>
      <c r="AH198" s="403">
        <f t="shared" ca="1" si="60"/>
        <v>43.073</v>
      </c>
      <c r="AI198" s="403">
        <f t="shared" ca="1" si="60"/>
        <v>45.321999999999996</v>
      </c>
      <c r="AJ198" s="403">
        <f t="shared" ca="1" si="60"/>
        <v>47.707999999999998</v>
      </c>
      <c r="AK198" s="403">
        <f t="shared" ca="1" si="60"/>
        <v>50.594999999999999</v>
      </c>
      <c r="AL198" s="403">
        <f t="shared" ca="1" si="61"/>
        <v>53.481999999999999</v>
      </c>
      <c r="AM198" s="710">
        <f ca="1">AL198/'2026'!AL198</f>
        <v>1.0300053924967261</v>
      </c>
    </row>
    <row r="199" spans="1:39" ht="15" customHeight="1">
      <c r="A199" s="259" t="s">
        <v>16</v>
      </c>
      <c r="B199" s="259" t="s">
        <v>759</v>
      </c>
      <c r="C199" s="259">
        <v>99</v>
      </c>
      <c r="D199" s="260" t="s">
        <v>1083</v>
      </c>
      <c r="E199" s="265">
        <v>420</v>
      </c>
      <c r="F199" s="262">
        <v>9</v>
      </c>
      <c r="G199" s="285">
        <f t="shared" ca="1" si="41"/>
        <v>80841.875486161007</v>
      </c>
      <c r="H199" s="285">
        <f t="shared" ca="1" si="41"/>
        <v>85099.250295221238</v>
      </c>
      <c r="I199" s="285">
        <f t="shared" ca="1" si="41"/>
        <v>89591.539329781794</v>
      </c>
      <c r="J199" s="285">
        <f t="shared" ca="1" si="41"/>
        <v>94268.860172349727</v>
      </c>
      <c r="K199" s="285">
        <f t="shared" ca="1" si="41"/>
        <v>99232.580722518789</v>
      </c>
      <c r="L199" s="285">
        <f t="shared" ca="1" si="41"/>
        <v>105237.57388397504</v>
      </c>
      <c r="M199" s="285">
        <f t="shared" ca="1" si="41"/>
        <v>111241.25429284183</v>
      </c>
      <c r="N199" s="285"/>
      <c r="P199" s="409" t="str">
        <f t="shared" si="42"/>
        <v>59421C</v>
      </c>
      <c r="Q199" s="397" t="s">
        <v>826</v>
      </c>
      <c r="R199" s="409" t="str">
        <f t="shared" si="63"/>
        <v>Police Curriculum Development Specialist</v>
      </c>
      <c r="S199" s="397">
        <f t="shared" si="62"/>
        <v>99</v>
      </c>
      <c r="T199" s="394" cm="1">
        <f t="array" aca="1" ref="T199" ca="1">IF($Q199="Y",VLOOKUP($P199,INDIRECT($Q$3),T$5,0)*INDIRECT($P$2),VLOOKUP($P199,INDIRECT($Q$3),T$5,0))</f>
        <v>80841.875486161007</v>
      </c>
      <c r="U199" s="394" cm="1">
        <f t="array" aca="1" ref="U199" ca="1">IF($Q199="Y",VLOOKUP($P199,INDIRECT($Q$3),U$5,0)*INDIRECT($P$2),VLOOKUP($P199,INDIRECT($Q$3),U$5,0))</f>
        <v>85099.250295221238</v>
      </c>
      <c r="V199" s="394" cm="1">
        <f t="array" aca="1" ref="V199" ca="1">IF($Q199="Y",VLOOKUP($P199,INDIRECT($Q$3),V$5,0)*INDIRECT($P$2),VLOOKUP($P199,INDIRECT($Q$3),V$5,0))</f>
        <v>89591.539329781794</v>
      </c>
      <c r="W199" s="394" cm="1">
        <f t="array" aca="1" ref="W199" ca="1">IF($Q199="Y",VLOOKUP($P199,INDIRECT($Q$3),W$5,0)*INDIRECT($P$2),VLOOKUP($P199,INDIRECT($Q$3),W$5,0))</f>
        <v>94268.860172349727</v>
      </c>
      <c r="X199" s="394" cm="1">
        <f t="array" aca="1" ref="X199" ca="1">IF($Q199="Y",VLOOKUP($P199,INDIRECT($Q$3),X$5,0)*INDIRECT($P$2),VLOOKUP($P199,INDIRECT($Q$3),X$5,0))</f>
        <v>99232.580722518789</v>
      </c>
      <c r="Y199" s="394" cm="1">
        <f t="array" aca="1" ref="Y199" ca="1">IF($Q199="Y",VLOOKUP($P199,INDIRECT($Q$3),Y$5,0)*INDIRECT($P$2),VLOOKUP($P199,INDIRECT($Q$3),Y$5,0))</f>
        <v>105237.57388397504</v>
      </c>
      <c r="Z199" s="394" cm="1">
        <f t="array" aca="1" ref="Z199" ca="1">IF($Q199="Y",VLOOKUP($P199,INDIRECT($Q$3),Z$5,0)*INDIRECT($P$2),VLOOKUP($P199,INDIRECT($Q$3),Z$5,0))</f>
        <v>111241.25429284183</v>
      </c>
      <c r="AA199" s="406" t="str">
        <f t="shared" si="43"/>
        <v>59421C</v>
      </c>
      <c r="AB199" s="406" t="str">
        <f t="shared" si="58"/>
        <v>Y</v>
      </c>
      <c r="AC199" s="412" t="str">
        <f t="shared" si="64"/>
        <v>Police Curriculum Development Specialist</v>
      </c>
      <c r="AD199" s="406">
        <f t="shared" si="39"/>
        <v>99</v>
      </c>
      <c r="AE199" s="398" t="str">
        <f t="shared" si="57"/>
        <v>E</v>
      </c>
      <c r="AF199" s="403">
        <f t="shared" ca="1" si="59"/>
        <v>38.866999999999997</v>
      </c>
      <c r="AG199" s="403">
        <f t="shared" ca="1" si="59"/>
        <v>40.913999999999994</v>
      </c>
      <c r="AH199" s="403">
        <f t="shared" ca="1" si="60"/>
        <v>43.073</v>
      </c>
      <c r="AI199" s="403">
        <f t="shared" ca="1" si="60"/>
        <v>45.321999999999996</v>
      </c>
      <c r="AJ199" s="403">
        <f t="shared" ca="1" si="60"/>
        <v>47.707999999999998</v>
      </c>
      <c r="AK199" s="403">
        <f t="shared" ca="1" si="60"/>
        <v>50.594999999999999</v>
      </c>
      <c r="AL199" s="403">
        <f t="shared" ca="1" si="61"/>
        <v>53.481999999999999</v>
      </c>
      <c r="AM199" s="710">
        <f ca="1">AL199/'2026'!AL199</f>
        <v>1.0300053924967261</v>
      </c>
    </row>
    <row r="200" spans="1:39" ht="15" customHeight="1">
      <c r="A200" s="259" t="s">
        <v>16</v>
      </c>
      <c r="B200" s="259" t="s">
        <v>644</v>
      </c>
      <c r="C200" s="259">
        <v>45</v>
      </c>
      <c r="D200" s="260" t="s">
        <v>1081</v>
      </c>
      <c r="E200" s="265">
        <v>428</v>
      </c>
      <c r="F200" s="262">
        <v>9</v>
      </c>
      <c r="G200" s="285">
        <f t="shared" ca="1" si="41"/>
        <v>82224.831625914696</v>
      </c>
      <c r="H200" s="285">
        <f t="shared" ca="1" si="41"/>
        <v>86572.182201113654</v>
      </c>
      <c r="I200" s="285">
        <f t="shared" ca="1" si="41"/>
        <v>91488.470111019167</v>
      </c>
      <c r="J200" s="285">
        <f t="shared" ca="1" si="41"/>
        <v>96354.557667862377</v>
      </c>
      <c r="K200" s="285">
        <f t="shared" ca="1" si="41"/>
        <v>101515.15396267129</v>
      </c>
      <c r="L200" s="285">
        <f t="shared" ca="1" si="41"/>
        <v>107546.57754408508</v>
      </c>
      <c r="M200" s="285">
        <f t="shared" ca="1" si="41"/>
        <v>113578.00112549883</v>
      </c>
      <c r="N200" s="285"/>
      <c r="P200" s="409" t="str">
        <f t="shared" si="42"/>
        <v>52971C</v>
      </c>
      <c r="Q200" s="397" t="s">
        <v>826</v>
      </c>
      <c r="R200" s="409" t="str">
        <f t="shared" si="63"/>
        <v>Police Data Management Analyst</v>
      </c>
      <c r="S200" s="397">
        <f t="shared" si="62"/>
        <v>45</v>
      </c>
      <c r="T200" s="394" cm="1">
        <f t="array" aca="1" ref="T200" ca="1">IF($Q200="Y",VLOOKUP($P200,INDIRECT($Q$3),T$5,0)*INDIRECT($P$2),VLOOKUP($P200,INDIRECT($Q$3),T$5,0))</f>
        <v>82224.831625914696</v>
      </c>
      <c r="U200" s="394" cm="1">
        <f t="array" aca="1" ref="U200" ca="1">IF($Q200="Y",VLOOKUP($P200,INDIRECT($Q$3),U$5,0)*INDIRECT($P$2),VLOOKUP($P200,INDIRECT($Q$3),U$5,0))</f>
        <v>86572.182201113654</v>
      </c>
      <c r="V200" s="394" cm="1">
        <f t="array" aca="1" ref="V200" ca="1">IF($Q200="Y",VLOOKUP($P200,INDIRECT($Q$3),V$5,0)*INDIRECT($P$2),VLOOKUP($P200,INDIRECT($Q$3),V$5,0))</f>
        <v>91488.470111019167</v>
      </c>
      <c r="W200" s="394" cm="1">
        <f t="array" aca="1" ref="W200" ca="1">IF($Q200="Y",VLOOKUP($P200,INDIRECT($Q$3),W$5,0)*INDIRECT($P$2),VLOOKUP($P200,INDIRECT($Q$3),W$5,0))</f>
        <v>96354.557667862377</v>
      </c>
      <c r="X200" s="394" cm="1">
        <f t="array" aca="1" ref="X200" ca="1">IF($Q200="Y",VLOOKUP($P200,INDIRECT($Q$3),X$5,0)*INDIRECT($P$2),VLOOKUP($P200,INDIRECT($Q$3),X$5,0))</f>
        <v>101515.15396267129</v>
      </c>
      <c r="Y200" s="394" cm="1">
        <f t="array" aca="1" ref="Y200" ca="1">IF($Q200="Y",VLOOKUP($P200,INDIRECT($Q$3),Y$5,0)*INDIRECT($P$2),VLOOKUP($P200,INDIRECT($Q$3),Y$5,0))</f>
        <v>107546.57754408508</v>
      </c>
      <c r="Z200" s="394" cm="1">
        <f t="array" aca="1" ref="Z200" ca="1">IF($Q200="Y",VLOOKUP($P200,INDIRECT($Q$3),Z$5,0)*INDIRECT($P$2),VLOOKUP($P200,INDIRECT($Q$3),Z$5,0))</f>
        <v>113578.00112549883</v>
      </c>
      <c r="AA200" s="406" t="str">
        <f t="shared" si="43"/>
        <v>52971C</v>
      </c>
      <c r="AB200" s="406" t="str">
        <f t="shared" si="58"/>
        <v>Y</v>
      </c>
      <c r="AC200" s="412" t="str">
        <f t="shared" si="64"/>
        <v>Police Data Management Analyst</v>
      </c>
      <c r="AD200" s="406">
        <f t="shared" si="39"/>
        <v>45</v>
      </c>
      <c r="AE200" s="398" t="str">
        <f t="shared" si="57"/>
        <v>E</v>
      </c>
      <c r="AF200" s="403">
        <f t="shared" ca="1" si="59"/>
        <v>39.531999999999996</v>
      </c>
      <c r="AG200" s="403">
        <f t="shared" ca="1" si="59"/>
        <v>41.622</v>
      </c>
      <c r="AH200" s="403">
        <f t="shared" ca="1" si="60"/>
        <v>43.984999999999999</v>
      </c>
      <c r="AI200" s="403">
        <f t="shared" ca="1" si="60"/>
        <v>46.324999999999996</v>
      </c>
      <c r="AJ200" s="403">
        <f t="shared" ca="1" si="60"/>
        <v>48.805999999999997</v>
      </c>
      <c r="AK200" s="403">
        <f t="shared" ca="1" si="60"/>
        <v>51.705999999999996</v>
      </c>
      <c r="AL200" s="403">
        <f t="shared" ca="1" si="61"/>
        <v>54.604999999999997</v>
      </c>
      <c r="AM200" s="710">
        <f ca="1">AL200/'2026'!AL200</f>
        <v>1.0299915118362726</v>
      </c>
    </row>
    <row r="201" spans="1:39" ht="15" customHeight="1">
      <c r="A201" s="259" t="s">
        <v>16</v>
      </c>
      <c r="B201" s="259" t="s">
        <v>432</v>
      </c>
      <c r="C201" s="259">
        <v>40</v>
      </c>
      <c r="D201" s="260" t="s">
        <v>1080</v>
      </c>
      <c r="E201" s="265">
        <v>408</v>
      </c>
      <c r="F201" s="262">
        <v>9</v>
      </c>
      <c r="G201" s="285">
        <f t="shared" ca="1" si="41"/>
        <v>77977.881756840434</v>
      </c>
      <c r="H201" s="285">
        <f t="shared" ca="1" si="41"/>
        <v>82127.777609994169</v>
      </c>
      <c r="I201" s="285">
        <f t="shared" ca="1" si="41"/>
        <v>86712.743189688234</v>
      </c>
      <c r="J201" s="285">
        <f t="shared" ca="1" si="41"/>
        <v>91441.616448160989</v>
      </c>
      <c r="K201" s="285">
        <f t="shared" ca="1" si="41"/>
        <v>96260.850342145975</v>
      </c>
      <c r="L201" s="285">
        <f t="shared" ca="1" si="41"/>
        <v>102019.67658248625</v>
      </c>
      <c r="M201" s="285">
        <f t="shared" ca="1" si="41"/>
        <v>107778.50282282663</v>
      </c>
      <c r="N201" s="285"/>
      <c r="P201" s="409" t="str">
        <f t="shared" si="42"/>
        <v>07153C</v>
      </c>
      <c r="Q201" s="397" t="s">
        <v>826</v>
      </c>
      <c r="R201" s="409" t="str">
        <f t="shared" si="63"/>
        <v>Police Early Intervention Specialist</v>
      </c>
      <c r="S201" s="397">
        <f t="shared" si="62"/>
        <v>40</v>
      </c>
      <c r="T201" s="394" cm="1">
        <f t="array" aca="1" ref="T201" ca="1">IF($Q201="Y",VLOOKUP($P201,INDIRECT($Q$3),T$5,0)*INDIRECT($P$2),VLOOKUP($P201,INDIRECT($Q$3),T$5,0))</f>
        <v>77977.881756840434</v>
      </c>
      <c r="U201" s="394" cm="1">
        <f t="array" aca="1" ref="U201" ca="1">IF($Q201="Y",VLOOKUP($P201,INDIRECT($Q$3),U$5,0)*INDIRECT($P$2),VLOOKUP($P201,INDIRECT($Q$3),U$5,0))</f>
        <v>82127.777609994169</v>
      </c>
      <c r="V201" s="394" cm="1">
        <f t="array" aca="1" ref="V201" ca="1">IF($Q201="Y",VLOOKUP($P201,INDIRECT($Q$3),V$5,0)*INDIRECT($P$2),VLOOKUP($P201,INDIRECT($Q$3),V$5,0))</f>
        <v>86712.743189688234</v>
      </c>
      <c r="W201" s="394" cm="1">
        <f t="array" aca="1" ref="W201" ca="1">IF($Q201="Y",VLOOKUP($P201,INDIRECT($Q$3),W$5,0)*INDIRECT($P$2),VLOOKUP($P201,INDIRECT($Q$3),W$5,0))</f>
        <v>91441.616448160989</v>
      </c>
      <c r="X201" s="394" cm="1">
        <f t="array" aca="1" ref="X201" ca="1">IF($Q201="Y",VLOOKUP($P201,INDIRECT($Q$3),X$5,0)*INDIRECT($P$2),VLOOKUP($P201,INDIRECT($Q$3),X$5,0))</f>
        <v>96260.850342145975</v>
      </c>
      <c r="Y201" s="394" cm="1">
        <f t="array" aca="1" ref="Y201" ca="1">IF($Q201="Y",VLOOKUP($P201,INDIRECT($Q$3),Y$5,0)*INDIRECT($P$2),VLOOKUP($P201,INDIRECT($Q$3),Y$5,0))</f>
        <v>102019.67658248625</v>
      </c>
      <c r="Z201" s="394" cm="1">
        <f t="array" aca="1" ref="Z201" ca="1">IF($Q201="Y",VLOOKUP($P201,INDIRECT($Q$3),Z$5,0)*INDIRECT($P$2),VLOOKUP($P201,INDIRECT($Q$3),Z$5,0))</f>
        <v>107778.50282282663</v>
      </c>
      <c r="AA201" s="406" t="str">
        <f t="shared" si="43"/>
        <v>07153C</v>
      </c>
      <c r="AB201" s="406" t="str">
        <f t="shared" si="58"/>
        <v>Y</v>
      </c>
      <c r="AC201" s="412" t="str">
        <f t="shared" si="64"/>
        <v>Police Early Intervention Specialist</v>
      </c>
      <c r="AD201" s="406">
        <f t="shared" si="39"/>
        <v>40</v>
      </c>
      <c r="AE201" s="398" t="str">
        <f t="shared" si="57"/>
        <v>E</v>
      </c>
      <c r="AF201" s="403">
        <f t="shared" ca="1" si="59"/>
        <v>37.489999999999995</v>
      </c>
      <c r="AG201" s="403">
        <f t="shared" ca="1" si="59"/>
        <v>39.484999999999999</v>
      </c>
      <c r="AH201" s="403">
        <f t="shared" ca="1" si="60"/>
        <v>41.689</v>
      </c>
      <c r="AI201" s="403">
        <f t="shared" ca="1" si="60"/>
        <v>43.963000000000001</v>
      </c>
      <c r="AJ201" s="403">
        <f t="shared" ca="1" si="60"/>
        <v>46.28</v>
      </c>
      <c r="AK201" s="403">
        <f t="shared" ca="1" si="60"/>
        <v>49.047999999999995</v>
      </c>
      <c r="AL201" s="403">
        <f t="shared" ca="1" si="61"/>
        <v>51.817</v>
      </c>
      <c r="AM201" s="710">
        <f ca="1">AL201/'2026'!AL201</f>
        <v>1.0299952293869763</v>
      </c>
    </row>
    <row r="202" spans="1:39" ht="15" customHeight="1">
      <c r="A202" s="259" t="s">
        <v>16</v>
      </c>
      <c r="B202" s="259" t="s">
        <v>157</v>
      </c>
      <c r="C202" s="259">
        <v>29</v>
      </c>
      <c r="D202" s="260" t="s">
        <v>158</v>
      </c>
      <c r="E202" s="265">
        <v>368</v>
      </c>
      <c r="F202" s="262">
        <v>8</v>
      </c>
      <c r="G202" s="285">
        <f t="shared" ca="1" si="41"/>
        <v>72291.855099978988</v>
      </c>
      <c r="H202" s="285">
        <f t="shared" ca="1" si="41"/>
        <v>76257.682991904134</v>
      </c>
      <c r="I202" s="285">
        <f t="shared" ca="1" si="41"/>
        <v>80220.164193625111</v>
      </c>
      <c r="J202" s="285">
        <f t="shared" ca="1" si="41"/>
        <v>84420.260399841165</v>
      </c>
      <c r="K202" s="285">
        <f t="shared" ca="1" si="41"/>
        <v>88908.171963614732</v>
      </c>
      <c r="L202" s="285">
        <f t="shared" ca="1" si="41"/>
        <v>94478.632894714901</v>
      </c>
      <c r="M202" s="285">
        <f t="shared" ca="1" si="41"/>
        <v>100049.09382581509</v>
      </c>
      <c r="N202" s="285"/>
      <c r="P202" s="409" t="str">
        <f t="shared" si="42"/>
        <v>08141C</v>
      </c>
      <c r="Q202" s="397" t="s">
        <v>826</v>
      </c>
      <c r="R202" s="409" t="str">
        <f t="shared" si="63"/>
        <v>Police Equipment Specialist</v>
      </c>
      <c r="S202" s="397">
        <f t="shared" si="62"/>
        <v>29</v>
      </c>
      <c r="T202" s="394" cm="1">
        <f t="array" aca="1" ref="T202" ca="1">IF($Q202="Y",VLOOKUP($P202,INDIRECT($Q$3),T$5,0)*INDIRECT($P$2),VLOOKUP($P202,INDIRECT($Q$3),T$5,0))</f>
        <v>72291.855099978988</v>
      </c>
      <c r="U202" s="394" cm="1">
        <f t="array" aca="1" ref="U202" ca="1">IF($Q202="Y",VLOOKUP($P202,INDIRECT($Q$3),U$5,0)*INDIRECT($P$2),VLOOKUP($P202,INDIRECT($Q$3),U$5,0))</f>
        <v>76257.682991904134</v>
      </c>
      <c r="V202" s="394" cm="1">
        <f t="array" aca="1" ref="V202" ca="1">IF($Q202="Y",VLOOKUP($P202,INDIRECT($Q$3),V$5,0)*INDIRECT($P$2),VLOOKUP($P202,INDIRECT($Q$3),V$5,0))</f>
        <v>80220.164193625111</v>
      </c>
      <c r="W202" s="394" cm="1">
        <f t="array" aca="1" ref="W202" ca="1">IF($Q202="Y",VLOOKUP($P202,INDIRECT($Q$3),W$5,0)*INDIRECT($P$2),VLOOKUP($P202,INDIRECT($Q$3),W$5,0))</f>
        <v>84420.260399841165</v>
      </c>
      <c r="X202" s="394" cm="1">
        <f t="array" aca="1" ref="X202" ca="1">IF($Q202="Y",VLOOKUP($P202,INDIRECT($Q$3),X$5,0)*INDIRECT($P$2),VLOOKUP($P202,INDIRECT($Q$3),X$5,0))</f>
        <v>88908.171963614732</v>
      </c>
      <c r="Y202" s="394" cm="1">
        <f t="array" aca="1" ref="Y202" ca="1">IF($Q202="Y",VLOOKUP($P202,INDIRECT($Q$3),Y$5,0)*INDIRECT($P$2),VLOOKUP($P202,INDIRECT($Q$3),Y$5,0))</f>
        <v>94478.632894714901</v>
      </c>
      <c r="Z202" s="394" cm="1">
        <f t="array" aca="1" ref="Z202" ca="1">IF($Q202="Y",VLOOKUP($P202,INDIRECT($Q$3),Z$5,0)*INDIRECT($P$2),VLOOKUP($P202,INDIRECT($Q$3),Z$5,0))</f>
        <v>100049.09382581509</v>
      </c>
      <c r="AA202" s="406" t="str">
        <f t="shared" si="43"/>
        <v>08141C</v>
      </c>
      <c r="AB202" s="406" t="str">
        <f t="shared" si="58"/>
        <v>Y</v>
      </c>
      <c r="AC202" s="412" t="str">
        <f t="shared" si="64"/>
        <v>Police Equipment Specialist</v>
      </c>
      <c r="AD202" s="406">
        <f t="shared" si="39"/>
        <v>29</v>
      </c>
      <c r="AE202" s="398" t="str">
        <f t="shared" si="57"/>
        <v>E</v>
      </c>
      <c r="AF202" s="403">
        <f t="shared" ca="1" si="59"/>
        <v>34.756</v>
      </c>
      <c r="AG202" s="403">
        <f t="shared" ca="1" si="59"/>
        <v>36.662999999999997</v>
      </c>
      <c r="AH202" s="403">
        <f t="shared" ca="1" si="60"/>
        <v>38.567999999999998</v>
      </c>
      <c r="AI202" s="403">
        <f t="shared" ca="1" si="60"/>
        <v>40.586999999999996</v>
      </c>
      <c r="AJ202" s="403">
        <f t="shared" ca="1" si="60"/>
        <v>42.744999999999997</v>
      </c>
      <c r="AK202" s="403">
        <f t="shared" ca="1" si="60"/>
        <v>45.422999999999995</v>
      </c>
      <c r="AL202" s="403">
        <f t="shared" ca="1" si="61"/>
        <v>48.100999999999999</v>
      </c>
      <c r="AM202" s="710">
        <f ca="1">AL202/'2026'!AL202</f>
        <v>1.03</v>
      </c>
    </row>
    <row r="203" spans="1:39" ht="15" customHeight="1">
      <c r="A203" s="259" t="s">
        <v>16</v>
      </c>
      <c r="B203" s="259" t="s">
        <v>946</v>
      </c>
      <c r="C203" s="259" t="s">
        <v>96</v>
      </c>
      <c r="D203" s="260" t="s">
        <v>1079</v>
      </c>
      <c r="E203" s="265">
        <v>403</v>
      </c>
      <c r="F203" s="262">
        <v>8</v>
      </c>
      <c r="G203" s="285">
        <f t="shared" ca="1" si="41"/>
        <v>75728.905939647433</v>
      </c>
      <c r="H203" s="285">
        <f t="shared" ca="1" si="41"/>
        <v>79885.495173209492</v>
      </c>
      <c r="I203" s="285">
        <f t="shared" ca="1" si="41"/>
        <v>84038.737716567353</v>
      </c>
      <c r="J203" s="285">
        <f t="shared" ca="1" si="41"/>
        <v>88483.142307686896</v>
      </c>
      <c r="K203" s="285">
        <f t="shared" ca="1" si="41"/>
        <v>93158.468522893163</v>
      </c>
      <c r="L203" s="285">
        <f t="shared" ca="1" si="41"/>
        <v>98944.101751768758</v>
      </c>
      <c r="M203" s="285">
        <f t="shared" ca="1" si="41"/>
        <v>104729.73498064437</v>
      </c>
      <c r="N203" s="285"/>
      <c r="P203" s="409" t="str">
        <f t="shared" si="42"/>
        <v>59470C</v>
      </c>
      <c r="Q203" s="397" t="s">
        <v>826</v>
      </c>
      <c r="R203" s="409" t="str">
        <f t="shared" si="63"/>
        <v>Police Health and Wellness Specialist</v>
      </c>
      <c r="S203" s="397" t="str">
        <f t="shared" si="62"/>
        <v>60M</v>
      </c>
      <c r="T203" s="394" cm="1">
        <f t="array" aca="1" ref="T203" ca="1">IF($Q203="Y",VLOOKUP($P203,INDIRECT($Q$3),T$5,0)*INDIRECT($P$2),VLOOKUP($P203,INDIRECT($Q$3),T$5,0))</f>
        <v>75728.905939647433</v>
      </c>
      <c r="U203" s="394" cm="1">
        <f t="array" aca="1" ref="U203" ca="1">IF($Q203="Y",VLOOKUP($P203,INDIRECT($Q$3),U$5,0)*INDIRECT($P$2),VLOOKUP($P203,INDIRECT($Q$3),U$5,0))</f>
        <v>79885.495173209492</v>
      </c>
      <c r="V203" s="394" cm="1">
        <f t="array" aca="1" ref="V203" ca="1">IF($Q203="Y",VLOOKUP($P203,INDIRECT($Q$3),V$5,0)*INDIRECT($P$2),VLOOKUP($P203,INDIRECT($Q$3),V$5,0))</f>
        <v>84038.737716567353</v>
      </c>
      <c r="W203" s="394" cm="1">
        <f t="array" aca="1" ref="W203" ca="1">IF($Q203="Y",VLOOKUP($P203,INDIRECT($Q$3),W$5,0)*INDIRECT($P$2),VLOOKUP($P203,INDIRECT($Q$3),W$5,0))</f>
        <v>88483.142307686896</v>
      </c>
      <c r="X203" s="394" cm="1">
        <f t="array" aca="1" ref="X203" ca="1">IF($Q203="Y",VLOOKUP($P203,INDIRECT($Q$3),X$5,0)*INDIRECT($P$2),VLOOKUP($P203,INDIRECT($Q$3),X$5,0))</f>
        <v>93158.468522893163</v>
      </c>
      <c r="Y203" s="394" cm="1">
        <f t="array" aca="1" ref="Y203" ca="1">IF($Q203="Y",VLOOKUP($P203,INDIRECT($Q$3),Y$5,0)*INDIRECT($P$2),VLOOKUP($P203,INDIRECT($Q$3),Y$5,0))</f>
        <v>98944.101751768758</v>
      </c>
      <c r="Z203" s="394" cm="1">
        <f t="array" aca="1" ref="Z203" ca="1">IF($Q203="Y",VLOOKUP($P203,INDIRECT($Q$3),Z$5,0)*INDIRECT($P$2),VLOOKUP($P203,INDIRECT($Q$3),Z$5,0))</f>
        <v>104729.73498064437</v>
      </c>
      <c r="AA203" s="406" t="str">
        <f t="shared" si="43"/>
        <v>59470C</v>
      </c>
      <c r="AB203" s="406" t="str">
        <f t="shared" si="58"/>
        <v>Y</v>
      </c>
      <c r="AC203" s="412" t="str">
        <f t="shared" si="64"/>
        <v>Police Health and Wellness Specialist</v>
      </c>
      <c r="AD203" s="406" t="str">
        <f t="shared" si="39"/>
        <v>60M</v>
      </c>
      <c r="AE203" s="398" t="str">
        <f t="shared" si="57"/>
        <v>E</v>
      </c>
      <c r="AF203" s="403">
        <f t="shared" ca="1" si="59"/>
        <v>36.408999999999999</v>
      </c>
      <c r="AG203" s="403">
        <f t="shared" ca="1" si="59"/>
        <v>38.406999999999996</v>
      </c>
      <c r="AH203" s="403">
        <f t="shared" ca="1" si="60"/>
        <v>40.403999999999996</v>
      </c>
      <c r="AI203" s="403">
        <f t="shared" ca="1" si="60"/>
        <v>42.54</v>
      </c>
      <c r="AJ203" s="403">
        <f t="shared" ca="1" si="60"/>
        <v>44.787999999999997</v>
      </c>
      <c r="AK203" s="403">
        <f t="shared" ca="1" si="60"/>
        <v>47.57</v>
      </c>
      <c r="AL203" s="403">
        <f t="shared" ca="1" si="61"/>
        <v>50.350999999999999</v>
      </c>
      <c r="AM203" s="710">
        <f ca="1">AL203/'2026'!AL203</f>
        <v>1.0299887491050426</v>
      </c>
    </row>
    <row r="204" spans="1:39" ht="15" customHeight="1">
      <c r="A204" s="259" t="s">
        <v>16</v>
      </c>
      <c r="B204" s="259" t="s">
        <v>444</v>
      </c>
      <c r="C204" s="259">
        <v>51</v>
      </c>
      <c r="D204" s="273" t="s">
        <v>1086</v>
      </c>
      <c r="E204" s="265">
        <v>455</v>
      </c>
      <c r="F204" s="265">
        <v>10</v>
      </c>
      <c r="G204" s="285">
        <f t="shared" ca="1" si="41"/>
        <v>88335.887938703992</v>
      </c>
      <c r="H204" s="285">
        <f t="shared" ca="1" si="41"/>
        <v>92776.945839619337</v>
      </c>
      <c r="I204" s="285">
        <f t="shared" ca="1" si="41"/>
        <v>97790.732275600007</v>
      </c>
      <c r="J204" s="285">
        <f t="shared" ca="1" si="41"/>
        <v>102806.9763814756</v>
      </c>
      <c r="K204" s="285">
        <f t="shared" ca="1" si="41"/>
        <v>108057.93331179675</v>
      </c>
      <c r="L204" s="285">
        <f t="shared" ca="1" si="41"/>
        <v>114633.92704400001</v>
      </c>
      <c r="M204" s="285">
        <f t="shared" ca="1" si="41"/>
        <v>121208.06432861292</v>
      </c>
      <c r="N204" s="285"/>
      <c r="P204" s="409" t="str">
        <f t="shared" si="42"/>
        <v>07162C</v>
      </c>
      <c r="Q204" s="397" t="s">
        <v>826</v>
      </c>
      <c r="R204" s="409" t="str">
        <f t="shared" si="63"/>
        <v>Police Public Information Specialist</v>
      </c>
      <c r="S204" s="397">
        <f t="shared" si="62"/>
        <v>51</v>
      </c>
      <c r="T204" s="394" cm="1">
        <f t="array" aca="1" ref="T204" ca="1">IF($Q204="Y",VLOOKUP($P204,INDIRECT($Q$3),T$5,0)*INDIRECT($P$2),VLOOKUP($P204,INDIRECT($Q$3),T$5,0))</f>
        <v>88335.887938703992</v>
      </c>
      <c r="U204" s="394" cm="1">
        <f t="array" aca="1" ref="U204" ca="1">IF($Q204="Y",VLOOKUP($P204,INDIRECT($Q$3),U$5,0)*INDIRECT($P$2),VLOOKUP($P204,INDIRECT($Q$3),U$5,0))</f>
        <v>92776.945839619337</v>
      </c>
      <c r="V204" s="394" cm="1">
        <f t="array" aca="1" ref="V204" ca="1">IF($Q204="Y",VLOOKUP($P204,INDIRECT($Q$3),V$5,0)*INDIRECT($P$2),VLOOKUP($P204,INDIRECT($Q$3),V$5,0))</f>
        <v>97790.732275600007</v>
      </c>
      <c r="W204" s="394" cm="1">
        <f t="array" aca="1" ref="W204" ca="1">IF($Q204="Y",VLOOKUP($P204,INDIRECT($Q$3),W$5,0)*INDIRECT($P$2),VLOOKUP($P204,INDIRECT($Q$3),W$5,0))</f>
        <v>102806.9763814756</v>
      </c>
      <c r="X204" s="394" cm="1">
        <f t="array" aca="1" ref="X204" ca="1">IF($Q204="Y",VLOOKUP($P204,INDIRECT($Q$3),X$5,0)*INDIRECT($P$2),VLOOKUP($P204,INDIRECT($Q$3),X$5,0))</f>
        <v>108057.93331179675</v>
      </c>
      <c r="Y204" s="394" cm="1">
        <f t="array" aca="1" ref="Y204" ca="1">IF($Q204="Y",VLOOKUP($P204,INDIRECT($Q$3),Y$5,0)*INDIRECT($P$2),VLOOKUP($P204,INDIRECT($Q$3),Y$5,0))</f>
        <v>114633.92704400001</v>
      </c>
      <c r="Z204" s="394" cm="1">
        <f t="array" aca="1" ref="Z204" ca="1">IF($Q204="Y",VLOOKUP($P204,INDIRECT($Q$3),Z$5,0)*INDIRECT($P$2),VLOOKUP($P204,INDIRECT($Q$3),Z$5,0))</f>
        <v>121208.06432861292</v>
      </c>
      <c r="AA204" s="406" t="str">
        <f t="shared" si="43"/>
        <v>07162C</v>
      </c>
      <c r="AB204" s="406" t="str">
        <f t="shared" si="58"/>
        <v>Y</v>
      </c>
      <c r="AC204" s="412" t="str">
        <f t="shared" si="64"/>
        <v>Police Public Information Specialist</v>
      </c>
      <c r="AD204" s="406">
        <f t="shared" si="39"/>
        <v>51</v>
      </c>
      <c r="AE204" s="398" t="str">
        <f t="shared" si="57"/>
        <v>E</v>
      </c>
      <c r="AF204" s="403">
        <f t="shared" ca="1" si="59"/>
        <v>42.47</v>
      </c>
      <c r="AG204" s="403">
        <f t="shared" ca="1" si="59"/>
        <v>44.604999999999997</v>
      </c>
      <c r="AH204" s="403">
        <f t="shared" ca="1" si="60"/>
        <v>47.015000000000001</v>
      </c>
      <c r="AI204" s="403">
        <f t="shared" ca="1" si="60"/>
        <v>49.427</v>
      </c>
      <c r="AJ204" s="403">
        <f t="shared" ca="1" si="60"/>
        <v>51.951000000000001</v>
      </c>
      <c r="AK204" s="403">
        <f t="shared" ca="1" si="60"/>
        <v>55.113</v>
      </c>
      <c r="AL204" s="403">
        <f t="shared" ca="1" si="61"/>
        <v>58.274000000000001</v>
      </c>
      <c r="AM204" s="710">
        <f ca="1">AL204/'2026'!AL204</f>
        <v>1.0300127262443439</v>
      </c>
    </row>
    <row r="205" spans="1:39" ht="15" customHeight="1">
      <c r="A205" s="259" t="s">
        <v>16</v>
      </c>
      <c r="B205" s="262" t="s">
        <v>505</v>
      </c>
      <c r="C205" s="259">
        <v>35</v>
      </c>
      <c r="D205" s="266" t="s">
        <v>1084</v>
      </c>
      <c r="E205" s="265">
        <v>400</v>
      </c>
      <c r="F205" s="262">
        <v>8</v>
      </c>
      <c r="G205" s="285">
        <f t="shared" ca="1" si="41"/>
        <v>72291.855099978988</v>
      </c>
      <c r="H205" s="285">
        <f t="shared" ca="1" si="41"/>
        <v>76257.682991904134</v>
      </c>
      <c r="I205" s="285">
        <f t="shared" ca="1" si="41"/>
        <v>80220.164193625111</v>
      </c>
      <c r="J205" s="285">
        <f t="shared" ca="1" si="41"/>
        <v>84420.260399841165</v>
      </c>
      <c r="K205" s="285">
        <f t="shared" ca="1" si="41"/>
        <v>88908.171963614732</v>
      </c>
      <c r="L205" s="285">
        <f t="shared" ca="1" si="41"/>
        <v>95038.061468636384</v>
      </c>
      <c r="M205" s="285">
        <f t="shared" ca="1" si="41"/>
        <v>101167.95097365809</v>
      </c>
      <c r="N205" s="285"/>
      <c r="P205" s="409" t="str">
        <f t="shared" si="42"/>
        <v>05365C</v>
      </c>
      <c r="Q205" s="397" t="s">
        <v>826</v>
      </c>
      <c r="R205" s="409" t="str">
        <f t="shared" si="63"/>
        <v>Police/Fire Health and Safety Coordinator</v>
      </c>
      <c r="S205" s="397">
        <f t="shared" si="62"/>
        <v>35</v>
      </c>
      <c r="T205" s="394" cm="1">
        <f t="array" aca="1" ref="T205" ca="1">IF($Q205="Y",VLOOKUP($P205,INDIRECT($Q$3),T$5,0)*INDIRECT($P$2),VLOOKUP($P205,INDIRECT($Q$3),T$5,0))</f>
        <v>72291.855099978988</v>
      </c>
      <c r="U205" s="394" cm="1">
        <f t="array" aca="1" ref="U205" ca="1">IF($Q205="Y",VLOOKUP($P205,INDIRECT($Q$3),U$5,0)*INDIRECT($P$2),VLOOKUP($P205,INDIRECT($Q$3),U$5,0))</f>
        <v>76257.682991904134</v>
      </c>
      <c r="V205" s="394" cm="1">
        <f t="array" aca="1" ref="V205" ca="1">IF($Q205="Y",VLOOKUP($P205,INDIRECT($Q$3),V$5,0)*INDIRECT($P$2),VLOOKUP($P205,INDIRECT($Q$3),V$5,0))</f>
        <v>80220.164193625111</v>
      </c>
      <c r="W205" s="394" cm="1">
        <f t="array" aca="1" ref="W205" ca="1">IF($Q205="Y",VLOOKUP($P205,INDIRECT($Q$3),W$5,0)*INDIRECT($P$2),VLOOKUP($P205,INDIRECT($Q$3),W$5,0))</f>
        <v>84420.260399841165</v>
      </c>
      <c r="X205" s="394" cm="1">
        <f t="array" aca="1" ref="X205" ca="1">IF($Q205="Y",VLOOKUP($P205,INDIRECT($Q$3),X$5,0)*INDIRECT($P$2),VLOOKUP($P205,INDIRECT($Q$3),X$5,0))</f>
        <v>88908.171963614732</v>
      </c>
      <c r="Y205" s="394" cm="1">
        <f t="array" aca="1" ref="Y205" ca="1">IF($Q205="Y",VLOOKUP($P205,INDIRECT($Q$3),Y$5,0)*INDIRECT($P$2),VLOOKUP($P205,INDIRECT($Q$3),Y$5,0))</f>
        <v>95038.061468636384</v>
      </c>
      <c r="Z205" s="394" cm="1">
        <f t="array" aca="1" ref="Z205" ca="1">IF($Q205="Y",VLOOKUP($P205,INDIRECT($Q$3),Z$5,0)*INDIRECT($P$2),VLOOKUP($P205,INDIRECT($Q$3),Z$5,0))</f>
        <v>101167.95097365809</v>
      </c>
      <c r="AA205" s="406" t="str">
        <f t="shared" si="43"/>
        <v>05365C</v>
      </c>
      <c r="AB205" s="406" t="str">
        <f t="shared" si="58"/>
        <v>Y</v>
      </c>
      <c r="AC205" s="412" t="str">
        <f t="shared" si="64"/>
        <v>Police/Fire Health and Safety Coordinator</v>
      </c>
      <c r="AD205" s="406">
        <f t="shared" ref="AD205:AD270" si="65">C205</f>
        <v>35</v>
      </c>
      <c r="AE205" s="398" t="str">
        <f t="shared" si="57"/>
        <v>E</v>
      </c>
      <c r="AF205" s="403">
        <f t="shared" ca="1" si="59"/>
        <v>34.756</v>
      </c>
      <c r="AG205" s="403">
        <f t="shared" ca="1" si="59"/>
        <v>36.662999999999997</v>
      </c>
      <c r="AH205" s="403">
        <f t="shared" ca="1" si="60"/>
        <v>38.567999999999998</v>
      </c>
      <c r="AI205" s="403">
        <f t="shared" ca="1" si="60"/>
        <v>40.586999999999996</v>
      </c>
      <c r="AJ205" s="403">
        <f t="shared" ca="1" si="60"/>
        <v>42.744999999999997</v>
      </c>
      <c r="AK205" s="403">
        <f t="shared" ca="1" si="60"/>
        <v>45.692</v>
      </c>
      <c r="AL205" s="403">
        <f t="shared" ca="1" si="61"/>
        <v>48.638999999999996</v>
      </c>
      <c r="AM205" s="710">
        <f ca="1">AL205/'2026'!AL205</f>
        <v>1.0300072000338825</v>
      </c>
    </row>
    <row r="206" spans="1:39" ht="15" customHeight="1">
      <c r="A206" s="259" t="s">
        <v>16</v>
      </c>
      <c r="B206" s="259" t="s">
        <v>773</v>
      </c>
      <c r="C206" s="259" t="s">
        <v>772</v>
      </c>
      <c r="D206" s="260" t="s">
        <v>771</v>
      </c>
      <c r="E206" s="265">
        <v>545</v>
      </c>
      <c r="F206" s="262">
        <v>12</v>
      </c>
      <c r="G206" s="285">
        <f t="shared" ca="1" si="41"/>
        <v>104969.26894128595</v>
      </c>
      <c r="H206" s="285">
        <f t="shared" ca="1" si="41"/>
        <v>110493.96649591476</v>
      </c>
      <c r="I206" s="285">
        <f t="shared" ca="1" si="41"/>
        <v>116309.43801140135</v>
      </c>
      <c r="J206" s="285">
        <f t="shared" ca="1" si="41"/>
        <v>122430.98798844902</v>
      </c>
      <c r="K206" s="285">
        <f t="shared" ca="1" si="41"/>
        <v>128874.72446860142</v>
      </c>
      <c r="L206" s="285">
        <f t="shared" ca="1" si="41"/>
        <v>135657.60396064742</v>
      </c>
      <c r="M206" s="285">
        <f t="shared" ca="1" si="41"/>
        <v>142797.47765063756</v>
      </c>
      <c r="N206" s="285"/>
      <c r="P206" s="409" t="str">
        <f t="shared" si="42"/>
        <v>53020C</v>
      </c>
      <c r="Q206" s="397" t="s">
        <v>826</v>
      </c>
      <c r="R206" s="409" t="str">
        <f t="shared" si="63"/>
        <v>Principal Applications Analyst</v>
      </c>
      <c r="S206" s="397" t="str">
        <f t="shared" si="62"/>
        <v>104</v>
      </c>
      <c r="T206" s="394" cm="1">
        <f t="array" aca="1" ref="T206" ca="1">IF($Q206="Y",VLOOKUP($P206,INDIRECT($Q$3),T$5,0)*INDIRECT($P$2),VLOOKUP($P206,INDIRECT($Q$3),T$5,0))</f>
        <v>104969.26894128595</v>
      </c>
      <c r="U206" s="394" cm="1">
        <f t="array" aca="1" ref="U206" ca="1">IF($Q206="Y",VLOOKUP($P206,INDIRECT($Q$3),U$5,0)*INDIRECT($P$2),VLOOKUP($P206,INDIRECT($Q$3),U$5,0))</f>
        <v>110493.96649591476</v>
      </c>
      <c r="V206" s="394" cm="1">
        <f t="array" aca="1" ref="V206" ca="1">IF($Q206="Y",VLOOKUP($P206,INDIRECT($Q$3),V$5,0)*INDIRECT($P$2),VLOOKUP($P206,INDIRECT($Q$3),V$5,0))</f>
        <v>116309.43801140135</v>
      </c>
      <c r="W206" s="394" cm="1">
        <f t="array" aca="1" ref="W206" ca="1">IF($Q206="Y",VLOOKUP($P206,INDIRECT($Q$3),W$5,0)*INDIRECT($P$2),VLOOKUP($P206,INDIRECT($Q$3),W$5,0))</f>
        <v>122430.98798844902</v>
      </c>
      <c r="X206" s="394" cm="1">
        <f t="array" aca="1" ref="X206" ca="1">IF($Q206="Y",VLOOKUP($P206,INDIRECT($Q$3),X$5,0)*INDIRECT($P$2),VLOOKUP($P206,INDIRECT($Q$3),X$5,0))</f>
        <v>128874.72446860142</v>
      </c>
      <c r="Y206" s="394" cm="1">
        <f t="array" aca="1" ref="Y206" ca="1">IF($Q206="Y",VLOOKUP($P206,INDIRECT($Q$3),Y$5,0)*INDIRECT($P$2),VLOOKUP($P206,INDIRECT($Q$3),Y$5,0))</f>
        <v>135657.60396064742</v>
      </c>
      <c r="Z206" s="394" cm="1">
        <f t="array" aca="1" ref="Z206" ca="1">IF($Q206="Y",VLOOKUP($P206,INDIRECT($Q$3),Z$5,0)*INDIRECT($P$2),VLOOKUP($P206,INDIRECT($Q$3),Z$5,0))</f>
        <v>142797.47765063756</v>
      </c>
      <c r="AA206" s="406" t="str">
        <f t="shared" si="43"/>
        <v>53020C</v>
      </c>
      <c r="AB206" s="406" t="str">
        <f t="shared" si="58"/>
        <v>Y</v>
      </c>
      <c r="AC206" s="412" t="str">
        <f t="shared" si="64"/>
        <v>Principal Applications Analyst</v>
      </c>
      <c r="AD206" s="406" t="str">
        <f t="shared" si="65"/>
        <v>104</v>
      </c>
      <c r="AE206" s="398" t="str">
        <f t="shared" si="57"/>
        <v>E</v>
      </c>
      <c r="AF206" s="403">
        <f t="shared" ca="1" si="59"/>
        <v>50.466000000000001</v>
      </c>
      <c r="AG206" s="403">
        <f t="shared" ca="1" si="59"/>
        <v>53.122999999999998</v>
      </c>
      <c r="AH206" s="403">
        <f t="shared" ca="1" si="60"/>
        <v>55.917999999999999</v>
      </c>
      <c r="AI206" s="403">
        <f t="shared" ca="1" si="60"/>
        <v>58.861999999999995</v>
      </c>
      <c r="AJ206" s="403">
        <f t="shared" ca="1" si="60"/>
        <v>61.96</v>
      </c>
      <c r="AK206" s="403">
        <f t="shared" ca="1" si="60"/>
        <v>65.221000000000004</v>
      </c>
      <c r="AL206" s="403">
        <f t="shared" ca="1" si="61"/>
        <v>68.653000000000006</v>
      </c>
      <c r="AM206" s="710">
        <f ca="1">AL206/'2026'!AL206</f>
        <v>1.0299906982326641</v>
      </c>
    </row>
    <row r="207" spans="1:39" ht="15" customHeight="1">
      <c r="A207" s="259" t="s">
        <v>16</v>
      </c>
      <c r="B207" s="259" t="s">
        <v>375</v>
      </c>
      <c r="C207" s="259" t="s">
        <v>950</v>
      </c>
      <c r="D207" s="260" t="s">
        <v>376</v>
      </c>
      <c r="E207" s="265">
        <v>476</v>
      </c>
      <c r="F207" s="262">
        <v>10</v>
      </c>
      <c r="G207" s="285">
        <f t="shared" ca="1" si="41"/>
        <v>116329.90783709292</v>
      </c>
      <c r="H207" s="285">
        <f t="shared" ca="1" si="41"/>
        <v>119678.27822952248</v>
      </c>
      <c r="I207" s="285">
        <f t="shared" ca="1" si="41"/>
        <v>122188.66073764345</v>
      </c>
      <c r="J207" s="285">
        <f t="shared" ca="1" si="41"/>
        <v>127209.42575388544</v>
      </c>
      <c r="K207" s="285">
        <f t="shared" ca="1" si="41"/>
        <v>131394.59031568866</v>
      </c>
      <c r="L207" s="285">
        <f t="shared" ca="1" si="41"/>
        <v>135578.56116255699</v>
      </c>
      <c r="M207" s="285">
        <f t="shared" ca="1" si="41"/>
        <v>139763.72572436018</v>
      </c>
      <c r="N207" s="285"/>
      <c r="P207" s="409" t="str">
        <f t="shared" si="42"/>
        <v>08282C</v>
      </c>
      <c r="Q207" s="397" t="s">
        <v>826</v>
      </c>
      <c r="R207" s="409" t="str">
        <f t="shared" si="63"/>
        <v>Principal Appraiser</v>
      </c>
      <c r="S207" s="397" t="str">
        <f t="shared" si="62"/>
        <v>114</v>
      </c>
      <c r="T207" s="394" cm="1">
        <f t="array" aca="1" ref="T207" ca="1">IF($Q207="Y",VLOOKUP($P207,INDIRECT($Q$3),T$5,0)*INDIRECT($P$2),VLOOKUP($P207,INDIRECT($Q$3),T$5,0))</f>
        <v>116329.90783709292</v>
      </c>
      <c r="U207" s="394" cm="1">
        <f t="array" aca="1" ref="U207" ca="1">IF($Q207="Y",VLOOKUP($P207,INDIRECT($Q$3),U$5,0)*INDIRECT($P$2),VLOOKUP($P207,INDIRECT($Q$3),U$5,0))</f>
        <v>119678.27822952248</v>
      </c>
      <c r="V207" s="394" cm="1">
        <f t="array" aca="1" ref="V207" ca="1">IF($Q207="Y",VLOOKUP($P207,INDIRECT($Q$3),V$5,0)*INDIRECT($P$2),VLOOKUP($P207,INDIRECT($Q$3),V$5,0))</f>
        <v>122188.66073764345</v>
      </c>
      <c r="W207" s="394" cm="1">
        <f t="array" aca="1" ref="W207" ca="1">IF($Q207="Y",VLOOKUP($P207,INDIRECT($Q$3),W$5,0)*INDIRECT($P$2),VLOOKUP($P207,INDIRECT($Q$3),W$5,0))</f>
        <v>127209.42575388544</v>
      </c>
      <c r="X207" s="394" cm="1">
        <f t="array" aca="1" ref="X207" ca="1">IF($Q207="Y",VLOOKUP($P207,INDIRECT($Q$3),X$5,0)*INDIRECT($P$2),VLOOKUP($P207,INDIRECT($Q$3),X$5,0))</f>
        <v>131394.59031568866</v>
      </c>
      <c r="Y207" s="394" cm="1">
        <f t="array" aca="1" ref="Y207" ca="1">IF($Q207="Y",VLOOKUP($P207,INDIRECT($Q$3),Y$5,0)*INDIRECT($P$2),VLOOKUP($P207,INDIRECT($Q$3),Y$5,0))</f>
        <v>135578.56116255699</v>
      </c>
      <c r="Z207" s="394" cm="1">
        <f t="array" aca="1" ref="Z207" ca="1">IF($Q207="Y",VLOOKUP($P207,INDIRECT($Q$3),Z$5,0)*INDIRECT($P$2),VLOOKUP($P207,INDIRECT($Q$3),Z$5,0))</f>
        <v>139763.72572436018</v>
      </c>
      <c r="AA207" s="406" t="str">
        <f t="shared" si="43"/>
        <v>08282C</v>
      </c>
      <c r="AB207" s="406" t="str">
        <f t="shared" si="58"/>
        <v>Y</v>
      </c>
      <c r="AC207" s="412" t="str">
        <f t="shared" si="64"/>
        <v>Principal Appraiser</v>
      </c>
      <c r="AD207" s="406" t="str">
        <f t="shared" si="65"/>
        <v>114</v>
      </c>
      <c r="AE207" s="398" t="str">
        <f t="shared" si="57"/>
        <v>E</v>
      </c>
      <c r="AF207" s="403">
        <f t="shared" ref="AF207:AK238" ca="1" si="66">IF($AE207="N",ROUND(T207,3),IF($AE207="E",ROUNDUP(T207/2080,3),"check"))</f>
        <v>55.927999999999997</v>
      </c>
      <c r="AG207" s="403">
        <f t="shared" ca="1" si="66"/>
        <v>57.537999999999997</v>
      </c>
      <c r="AH207" s="403">
        <f t="shared" ca="1" si="66"/>
        <v>58.744999999999997</v>
      </c>
      <c r="AI207" s="403">
        <f t="shared" ca="1" si="66"/>
        <v>61.158999999999999</v>
      </c>
      <c r="AJ207" s="403">
        <f t="shared" ca="1" si="66"/>
        <v>63.170999999999999</v>
      </c>
      <c r="AK207" s="403">
        <f t="shared" ca="1" si="66"/>
        <v>65.183000000000007</v>
      </c>
      <c r="AL207" s="403">
        <f t="shared" ca="1" si="61"/>
        <v>67.195000000000007</v>
      </c>
      <c r="AM207" s="710">
        <f ca="1">AL207/'2026'!AL207</f>
        <v>1.0300136425648021</v>
      </c>
    </row>
    <row r="208" spans="1:39" ht="15" customHeight="1">
      <c r="A208" s="259" t="s">
        <v>16</v>
      </c>
      <c r="B208" s="259" t="s">
        <v>593</v>
      </c>
      <c r="C208" s="259">
        <v>65</v>
      </c>
      <c r="D208" s="260" t="s">
        <v>599</v>
      </c>
      <c r="E208" s="265">
        <v>508</v>
      </c>
      <c r="F208" s="262">
        <v>11</v>
      </c>
      <c r="G208" s="285">
        <f t="shared" ca="1" si="41"/>
        <v>94497.144604555608</v>
      </c>
      <c r="H208" s="285">
        <f t="shared" ca="1" si="41"/>
        <v>99463.632867523498</v>
      </c>
      <c r="I208" s="285">
        <f t="shared" ca="1" si="41"/>
        <v>104667.73613498647</v>
      </c>
      <c r="J208" s="285">
        <f t="shared" ca="1" si="41"/>
        <v>110203.16173266091</v>
      </c>
      <c r="K208" s="285">
        <f t="shared" ca="1" si="41"/>
        <v>115982.89571523869</v>
      </c>
      <c r="L208" s="285">
        <f t="shared" ca="1" si="41"/>
        <v>123020.42779287096</v>
      </c>
      <c r="M208" s="285">
        <f t="shared" ca="1" si="41"/>
        <v>130057.95987050309</v>
      </c>
      <c r="N208" s="285"/>
      <c r="P208" s="409" t="str">
        <f t="shared" si="42"/>
        <v>52922C</v>
      </c>
      <c r="Q208" s="397" t="s">
        <v>826</v>
      </c>
      <c r="R208" s="409" t="str">
        <f t="shared" si="63"/>
        <v>Principal Business Analyst</v>
      </c>
      <c r="S208" s="397">
        <f t="shared" si="62"/>
        <v>65</v>
      </c>
      <c r="T208" s="394" cm="1">
        <f t="array" aca="1" ref="T208" ca="1">IF($Q208="Y",VLOOKUP($P208,INDIRECT($Q$3),T$5,0)*INDIRECT($P$2),VLOOKUP($P208,INDIRECT($Q$3),T$5,0))</f>
        <v>94497.144604555608</v>
      </c>
      <c r="U208" s="394" cm="1">
        <f t="array" aca="1" ref="U208" ca="1">IF($Q208="Y",VLOOKUP($P208,INDIRECT($Q$3),U$5,0)*INDIRECT($P$2),VLOOKUP($P208,INDIRECT($Q$3),U$5,0))</f>
        <v>99463.632867523498</v>
      </c>
      <c r="V208" s="394" cm="1">
        <f t="array" aca="1" ref="V208" ca="1">IF($Q208="Y",VLOOKUP($P208,INDIRECT($Q$3),V$5,0)*INDIRECT($P$2),VLOOKUP($P208,INDIRECT($Q$3),V$5,0))</f>
        <v>104667.73613498647</v>
      </c>
      <c r="W208" s="394" cm="1">
        <f t="array" aca="1" ref="W208" ca="1">IF($Q208="Y",VLOOKUP($P208,INDIRECT($Q$3),W$5,0)*INDIRECT($P$2),VLOOKUP($P208,INDIRECT($Q$3),W$5,0))</f>
        <v>110203.16173266091</v>
      </c>
      <c r="X208" s="394" cm="1">
        <f t="array" aca="1" ref="X208" ca="1">IF($Q208="Y",VLOOKUP($P208,INDIRECT($Q$3),X$5,0)*INDIRECT($P$2),VLOOKUP($P208,INDIRECT($Q$3),X$5,0))</f>
        <v>115982.89571523869</v>
      </c>
      <c r="Y208" s="394" cm="1">
        <f t="array" aca="1" ref="Y208" ca="1">IF($Q208="Y",VLOOKUP($P208,INDIRECT($Q$3),Y$5,0)*INDIRECT($P$2),VLOOKUP($P208,INDIRECT($Q$3),Y$5,0))</f>
        <v>123020.42779287096</v>
      </c>
      <c r="Z208" s="394" cm="1">
        <f t="array" aca="1" ref="Z208" ca="1">IF($Q208="Y",VLOOKUP($P208,INDIRECT($Q$3),Z$5,0)*INDIRECT($P$2),VLOOKUP($P208,INDIRECT($Q$3),Z$5,0))</f>
        <v>130057.95987050309</v>
      </c>
      <c r="AA208" s="406" t="str">
        <f t="shared" si="43"/>
        <v>52922C</v>
      </c>
      <c r="AB208" s="406" t="str">
        <f t="shared" si="58"/>
        <v>Y</v>
      </c>
      <c r="AC208" s="412" t="str">
        <f t="shared" si="64"/>
        <v>Principal Business Analyst</v>
      </c>
      <c r="AD208" s="406">
        <f t="shared" si="65"/>
        <v>65</v>
      </c>
      <c r="AE208" s="398" t="str">
        <f t="shared" si="57"/>
        <v>E</v>
      </c>
      <c r="AF208" s="403">
        <f t="shared" ca="1" si="66"/>
        <v>45.431999999999995</v>
      </c>
      <c r="AG208" s="403">
        <f t="shared" ca="1" si="66"/>
        <v>47.82</v>
      </c>
      <c r="AH208" s="403">
        <f t="shared" ca="1" si="66"/>
        <v>50.321999999999996</v>
      </c>
      <c r="AI208" s="403">
        <f t="shared" ca="1" si="66"/>
        <v>52.982999999999997</v>
      </c>
      <c r="AJ208" s="403">
        <f t="shared" ca="1" si="66"/>
        <v>55.762</v>
      </c>
      <c r="AK208" s="403">
        <f t="shared" ca="1" si="66"/>
        <v>59.144999999999996</v>
      </c>
      <c r="AL208" s="403">
        <f t="shared" ca="1" si="61"/>
        <v>62.527999999999999</v>
      </c>
      <c r="AM208" s="710">
        <f ca="1">AL208/'2026'!AL208</f>
        <v>1.0299965407613618</v>
      </c>
    </row>
    <row r="209" spans="1:39" ht="15" customHeight="1">
      <c r="A209" s="259" t="s">
        <v>16</v>
      </c>
      <c r="B209" s="259" t="s">
        <v>159</v>
      </c>
      <c r="C209" s="259">
        <v>65</v>
      </c>
      <c r="D209" s="260" t="s">
        <v>160</v>
      </c>
      <c r="E209" s="265">
        <v>500</v>
      </c>
      <c r="F209" s="262">
        <v>11</v>
      </c>
      <c r="G209" s="285">
        <f t="shared" ca="1" si="41"/>
        <v>94497.144604555608</v>
      </c>
      <c r="H209" s="285">
        <f t="shared" ca="1" si="41"/>
        <v>99463.632867523498</v>
      </c>
      <c r="I209" s="285">
        <f t="shared" ca="1" si="41"/>
        <v>104667.73613498647</v>
      </c>
      <c r="J209" s="285">
        <f t="shared" ca="1" si="41"/>
        <v>110203.16173266091</v>
      </c>
      <c r="K209" s="285">
        <f t="shared" ca="1" si="41"/>
        <v>115982.89571523869</v>
      </c>
      <c r="L209" s="285">
        <f t="shared" ca="1" si="41"/>
        <v>123020.42779287096</v>
      </c>
      <c r="M209" s="285">
        <f t="shared" ca="1" si="41"/>
        <v>130057.95987050309</v>
      </c>
      <c r="N209" s="285"/>
      <c r="P209" s="409" t="str">
        <f t="shared" si="42"/>
        <v>08285C</v>
      </c>
      <c r="Q209" s="397" t="s">
        <v>826</v>
      </c>
      <c r="R209" s="409" t="str">
        <f t="shared" si="63"/>
        <v>Principal City Planner</v>
      </c>
      <c r="S209" s="397">
        <f t="shared" si="62"/>
        <v>65</v>
      </c>
      <c r="T209" s="394" cm="1">
        <f t="array" aca="1" ref="T209" ca="1">IF($Q209="Y",VLOOKUP($P209,INDIRECT($Q$3),T$5,0)*INDIRECT($P$2),VLOOKUP($P209,INDIRECT($Q$3),T$5,0))</f>
        <v>94497.144604555608</v>
      </c>
      <c r="U209" s="394" cm="1">
        <f t="array" aca="1" ref="U209" ca="1">IF($Q209="Y",VLOOKUP($P209,INDIRECT($Q$3),U$5,0)*INDIRECT($P$2),VLOOKUP($P209,INDIRECT($Q$3),U$5,0))</f>
        <v>99463.632867523498</v>
      </c>
      <c r="V209" s="394" cm="1">
        <f t="array" aca="1" ref="V209" ca="1">IF($Q209="Y",VLOOKUP($P209,INDIRECT($Q$3),V$5,0)*INDIRECT($P$2),VLOOKUP($P209,INDIRECT($Q$3),V$5,0))</f>
        <v>104667.73613498647</v>
      </c>
      <c r="W209" s="394" cm="1">
        <f t="array" aca="1" ref="W209" ca="1">IF($Q209="Y",VLOOKUP($P209,INDIRECT($Q$3),W$5,0)*INDIRECT($P$2),VLOOKUP($P209,INDIRECT($Q$3),W$5,0))</f>
        <v>110203.16173266091</v>
      </c>
      <c r="X209" s="394" cm="1">
        <f t="array" aca="1" ref="X209" ca="1">IF($Q209="Y",VLOOKUP($P209,INDIRECT($Q$3),X$5,0)*INDIRECT($P$2),VLOOKUP($P209,INDIRECT($Q$3),X$5,0))</f>
        <v>115982.89571523869</v>
      </c>
      <c r="Y209" s="394" cm="1">
        <f t="array" aca="1" ref="Y209" ca="1">IF($Q209="Y",VLOOKUP($P209,INDIRECT($Q$3),Y$5,0)*INDIRECT($P$2),VLOOKUP($P209,INDIRECT($Q$3),Y$5,0))</f>
        <v>123020.42779287096</v>
      </c>
      <c r="Z209" s="394" cm="1">
        <f t="array" aca="1" ref="Z209" ca="1">IF($Q209="Y",VLOOKUP($P209,INDIRECT($Q$3),Z$5,0)*INDIRECT($P$2),VLOOKUP($P209,INDIRECT($Q$3),Z$5,0))</f>
        <v>130057.95987050309</v>
      </c>
      <c r="AA209" s="406" t="str">
        <f t="shared" si="43"/>
        <v>08285C</v>
      </c>
      <c r="AB209" s="406" t="str">
        <f t="shared" si="58"/>
        <v>Y</v>
      </c>
      <c r="AC209" s="412" t="str">
        <f t="shared" si="64"/>
        <v>Principal City Planner</v>
      </c>
      <c r="AD209" s="406">
        <f t="shared" si="65"/>
        <v>65</v>
      </c>
      <c r="AE209" s="398" t="str">
        <f t="shared" si="57"/>
        <v>E</v>
      </c>
      <c r="AF209" s="403">
        <f t="shared" ca="1" si="66"/>
        <v>45.431999999999995</v>
      </c>
      <c r="AG209" s="463">
        <f t="shared" ca="1" si="66"/>
        <v>47.82</v>
      </c>
      <c r="AH209" s="463">
        <f t="shared" ca="1" si="66"/>
        <v>50.321999999999996</v>
      </c>
      <c r="AI209" s="403">
        <f t="shared" ca="1" si="66"/>
        <v>52.982999999999997</v>
      </c>
      <c r="AJ209" s="403">
        <f t="shared" ca="1" si="66"/>
        <v>55.762</v>
      </c>
      <c r="AK209" s="403">
        <f t="shared" ca="1" si="66"/>
        <v>59.144999999999996</v>
      </c>
      <c r="AL209" s="403">
        <f t="shared" ca="1" si="61"/>
        <v>62.527999999999999</v>
      </c>
      <c r="AM209" s="710">
        <f ca="1">AL209/'2026'!AL209</f>
        <v>1.0299965407613618</v>
      </c>
    </row>
    <row r="210" spans="1:39" ht="15" customHeight="1">
      <c r="A210" s="259" t="s">
        <v>16</v>
      </c>
      <c r="B210" s="259" t="s">
        <v>595</v>
      </c>
      <c r="C210" s="259">
        <v>101</v>
      </c>
      <c r="D210" s="260" t="s">
        <v>598</v>
      </c>
      <c r="E210" s="265">
        <v>443</v>
      </c>
      <c r="F210" s="262">
        <v>9</v>
      </c>
      <c r="G210" s="285">
        <f t="shared" ca="1" si="41"/>
        <v>83902.164832116934</v>
      </c>
      <c r="H210" s="285">
        <f t="shared" ca="1" si="41"/>
        <v>88318.829628667852</v>
      </c>
      <c r="I210" s="285">
        <f t="shared" ca="1" si="41"/>
        <v>93112.000802580005</v>
      </c>
      <c r="J210" s="285">
        <f t="shared" ca="1" si="41"/>
        <v>97860.115926908591</v>
      </c>
      <c r="K210" s="285">
        <f t="shared" ca="1" si="41"/>
        <v>103010.4776913345</v>
      </c>
      <c r="L210" s="285">
        <f t="shared" ca="1" si="41"/>
        <v>108600.41865464779</v>
      </c>
      <c r="M210" s="285">
        <f t="shared" ca="1" si="41"/>
        <v>114190.36090157264</v>
      </c>
      <c r="N210" s="285"/>
      <c r="P210" s="409" t="str">
        <f t="shared" si="42"/>
        <v>08287C</v>
      </c>
      <c r="Q210" s="397" t="s">
        <v>826</v>
      </c>
      <c r="R210" s="409" t="str">
        <f t="shared" si="63"/>
        <v>Principal Resource Coordinator</v>
      </c>
      <c r="S210" s="397">
        <f t="shared" si="62"/>
        <v>101</v>
      </c>
      <c r="T210" s="394" cm="1">
        <f t="array" aca="1" ref="T210" ca="1">IF($Q210="Y",VLOOKUP($P210,INDIRECT($Q$3),T$5,0)*INDIRECT($P$2),VLOOKUP($P210,INDIRECT($Q$3),T$5,0))</f>
        <v>83902.164832116934</v>
      </c>
      <c r="U210" s="394" cm="1">
        <f t="array" aca="1" ref="U210" ca="1">IF($Q210="Y",VLOOKUP($P210,INDIRECT($Q$3),U$5,0)*INDIRECT($P$2),VLOOKUP($P210,INDIRECT($Q$3),U$5,0))</f>
        <v>88318.829628667852</v>
      </c>
      <c r="V210" s="394" cm="1">
        <f t="array" aca="1" ref="V210" ca="1">IF($Q210="Y",VLOOKUP($P210,INDIRECT($Q$3),V$5,0)*INDIRECT($P$2),VLOOKUP($P210,INDIRECT($Q$3),V$5,0))</f>
        <v>93112.000802580005</v>
      </c>
      <c r="W210" s="394" cm="1">
        <f t="array" aca="1" ref="W210" ca="1">IF($Q210="Y",VLOOKUP($P210,INDIRECT($Q$3),W$5,0)*INDIRECT($P$2),VLOOKUP($P210,INDIRECT($Q$3),W$5,0))</f>
        <v>97860.115926908591</v>
      </c>
      <c r="X210" s="394" cm="1">
        <f t="array" aca="1" ref="X210" ca="1">IF($Q210="Y",VLOOKUP($P210,INDIRECT($Q$3),X$5,0)*INDIRECT($P$2),VLOOKUP($P210,INDIRECT($Q$3),X$5,0))</f>
        <v>103010.4776913345</v>
      </c>
      <c r="Y210" s="394" cm="1">
        <f t="array" aca="1" ref="Y210" ca="1">IF($Q210="Y",VLOOKUP($P210,INDIRECT($Q$3),Y$5,0)*INDIRECT($P$2),VLOOKUP($P210,INDIRECT($Q$3),Y$5,0))</f>
        <v>108600.41865464779</v>
      </c>
      <c r="Z210" s="394" cm="1">
        <f t="array" aca="1" ref="Z210" ca="1">IF($Q210="Y",VLOOKUP($P210,INDIRECT($Q$3),Z$5,0)*INDIRECT($P$2),VLOOKUP($P210,INDIRECT($Q$3),Z$5,0))</f>
        <v>114190.36090157264</v>
      </c>
      <c r="AA210" s="406" t="str">
        <f t="shared" si="43"/>
        <v>08287C</v>
      </c>
      <c r="AB210" s="406" t="str">
        <f t="shared" si="58"/>
        <v>Y</v>
      </c>
      <c r="AC210" s="412" t="str">
        <f t="shared" si="64"/>
        <v>Principal Resource Coordinator</v>
      </c>
      <c r="AD210" s="406">
        <f t="shared" si="65"/>
        <v>101</v>
      </c>
      <c r="AE210" s="398" t="str">
        <f t="shared" si="57"/>
        <v>E</v>
      </c>
      <c r="AF210" s="403">
        <f t="shared" ca="1" si="66"/>
        <v>40.338000000000001</v>
      </c>
      <c r="AG210" s="403">
        <f t="shared" ca="1" si="66"/>
        <v>42.460999999999999</v>
      </c>
      <c r="AH210" s="403">
        <f t="shared" ca="1" si="66"/>
        <v>44.765999999999998</v>
      </c>
      <c r="AI210" s="403">
        <f t="shared" ca="1" si="66"/>
        <v>47.048999999999999</v>
      </c>
      <c r="AJ210" s="403">
        <f t="shared" ca="1" si="66"/>
        <v>49.524999999999999</v>
      </c>
      <c r="AK210" s="403">
        <f t="shared" ca="1" si="66"/>
        <v>52.211999999999996</v>
      </c>
      <c r="AL210" s="403">
        <f t="shared" ca="1" si="61"/>
        <v>54.9</v>
      </c>
      <c r="AM210" s="710">
        <f ca="1">AL210/'2026'!AL210</f>
        <v>1.0299994371587775</v>
      </c>
    </row>
    <row r="211" spans="1:39" ht="15" customHeight="1">
      <c r="A211" s="259" t="s">
        <v>16</v>
      </c>
      <c r="B211" s="259" t="s">
        <v>517</v>
      </c>
      <c r="C211" s="259">
        <v>58</v>
      </c>
      <c r="D211" s="260" t="s">
        <v>516</v>
      </c>
      <c r="E211" s="265">
        <v>488</v>
      </c>
      <c r="F211" s="262">
        <v>10</v>
      </c>
      <c r="G211" s="285">
        <f t="shared" ca="1" si="41"/>
        <v>93158.468522893163</v>
      </c>
      <c r="H211" s="285">
        <f t="shared" ca="1" si="41"/>
        <v>98362.571790356102</v>
      </c>
      <c r="I211" s="285">
        <f t="shared" ca="1" si="41"/>
        <v>103282.20639046578</v>
      </c>
      <c r="J211" s="285">
        <f t="shared" ca="1" si="41"/>
        <v>108439.45599507054</v>
      </c>
      <c r="K211" s="285">
        <f t="shared" ca="1" si="41"/>
        <v>113884.52095723276</v>
      </c>
      <c r="L211" s="285">
        <f t="shared" ca="1" si="41"/>
        <v>120621.93198611416</v>
      </c>
      <c r="M211" s="285">
        <f t="shared" ca="1" si="41"/>
        <v>127359.34301499545</v>
      </c>
      <c r="N211" s="285"/>
      <c r="P211" s="409" t="str">
        <f t="shared" si="42"/>
        <v>08289C</v>
      </c>
      <c r="Q211" s="397" t="s">
        <v>826</v>
      </c>
      <c r="R211" s="409" t="str">
        <f t="shared" si="63"/>
        <v>Principal Urban Designer</v>
      </c>
      <c r="S211" s="397">
        <f t="shared" si="62"/>
        <v>58</v>
      </c>
      <c r="T211" s="394" cm="1">
        <f t="array" aca="1" ref="T211" ca="1">IF($Q211="Y",VLOOKUP($P211,INDIRECT($Q$3),T$5,0)*INDIRECT($P$2),VLOOKUP($P211,INDIRECT($Q$3),T$5,0))</f>
        <v>93158.468522893163</v>
      </c>
      <c r="U211" s="394" cm="1">
        <f t="array" aca="1" ref="U211" ca="1">IF($Q211="Y",VLOOKUP($P211,INDIRECT($Q$3),U$5,0)*INDIRECT($P$2),VLOOKUP($P211,INDIRECT($Q$3),U$5,0))</f>
        <v>98362.571790356102</v>
      </c>
      <c r="V211" s="394" cm="1">
        <f t="array" aca="1" ref="V211" ca="1">IF($Q211="Y",VLOOKUP($P211,INDIRECT($Q$3),V$5,0)*INDIRECT($P$2),VLOOKUP($P211,INDIRECT($Q$3),V$5,0))</f>
        <v>103282.20639046578</v>
      </c>
      <c r="W211" s="394" cm="1">
        <f t="array" aca="1" ref="W211" ca="1">IF($Q211="Y",VLOOKUP($P211,INDIRECT($Q$3),W$5,0)*INDIRECT($P$2),VLOOKUP($P211,INDIRECT($Q$3),W$5,0))</f>
        <v>108439.45599507054</v>
      </c>
      <c r="X211" s="394" cm="1">
        <f t="array" aca="1" ref="X211" ca="1">IF($Q211="Y",VLOOKUP($P211,INDIRECT($Q$3),X$5,0)*INDIRECT($P$2),VLOOKUP($P211,INDIRECT($Q$3),X$5,0))</f>
        <v>113884.52095723276</v>
      </c>
      <c r="Y211" s="394" cm="1">
        <f t="array" aca="1" ref="Y211" ca="1">IF($Q211="Y",VLOOKUP($P211,INDIRECT($Q$3),Y$5,0)*INDIRECT($P$2),VLOOKUP($P211,INDIRECT($Q$3),Y$5,0))</f>
        <v>120621.93198611416</v>
      </c>
      <c r="Z211" s="394" cm="1">
        <f t="array" aca="1" ref="Z211" ca="1">IF($Q211="Y",VLOOKUP($P211,INDIRECT($Q$3),Z$5,0)*INDIRECT($P$2),VLOOKUP($P211,INDIRECT($Q$3),Z$5,0))</f>
        <v>127359.34301499545</v>
      </c>
      <c r="AA211" s="406" t="str">
        <f t="shared" si="43"/>
        <v>08289C</v>
      </c>
      <c r="AB211" s="406" t="str">
        <f t="shared" si="58"/>
        <v>Y</v>
      </c>
      <c r="AC211" s="412" t="str">
        <f t="shared" si="64"/>
        <v>Principal Urban Designer</v>
      </c>
      <c r="AD211" s="406">
        <f t="shared" si="65"/>
        <v>58</v>
      </c>
      <c r="AE211" s="398" t="str">
        <f t="shared" si="57"/>
        <v>E</v>
      </c>
      <c r="AF211" s="403">
        <f t="shared" ca="1" si="66"/>
        <v>44.787999999999997</v>
      </c>
      <c r="AG211" s="403">
        <f t="shared" ca="1" si="66"/>
        <v>47.29</v>
      </c>
      <c r="AH211" s="403">
        <f t="shared" ca="1" si="66"/>
        <v>49.655000000000001</v>
      </c>
      <c r="AI211" s="403">
        <f t="shared" ca="1" si="66"/>
        <v>52.134999999999998</v>
      </c>
      <c r="AJ211" s="403">
        <f t="shared" ca="1" si="66"/>
        <v>54.753</v>
      </c>
      <c r="AK211" s="403">
        <f t="shared" ca="1" si="66"/>
        <v>57.991999999999997</v>
      </c>
      <c r="AL211" s="403">
        <f t="shared" ca="1" si="61"/>
        <v>61.230999999999995</v>
      </c>
      <c r="AM211" s="710">
        <f ca="1">AL211/'2026'!AL211</f>
        <v>1.0299925985735432</v>
      </c>
    </row>
    <row r="212" spans="1:39" ht="15" customHeight="1">
      <c r="A212" s="259" t="s">
        <v>16</v>
      </c>
      <c r="B212" s="262" t="s">
        <v>161</v>
      </c>
      <c r="C212" s="259" t="s">
        <v>166</v>
      </c>
      <c r="D212" s="266" t="s">
        <v>162</v>
      </c>
      <c r="E212" s="265">
        <v>435</v>
      </c>
      <c r="F212" s="262">
        <v>9</v>
      </c>
      <c r="G212" s="285">
        <f t="shared" ref="G212:M248" ca="1" si="67">T212</f>
        <v>82224.831625914696</v>
      </c>
      <c r="H212" s="285">
        <f t="shared" ca="1" si="67"/>
        <v>86572.182201113654</v>
      </c>
      <c r="I212" s="285">
        <f t="shared" ca="1" si="67"/>
        <v>91488.470111019167</v>
      </c>
      <c r="J212" s="285">
        <f t="shared" ca="1" si="67"/>
        <v>96354.557667862377</v>
      </c>
      <c r="K212" s="285">
        <f t="shared" ca="1" si="67"/>
        <v>101515.15396267129</v>
      </c>
      <c r="L212" s="285">
        <f t="shared" ca="1" si="67"/>
        <v>107546.57754408508</v>
      </c>
      <c r="M212" s="285">
        <f t="shared" ca="1" si="67"/>
        <v>113578.00112549883</v>
      </c>
      <c r="N212" s="285"/>
      <c r="P212" s="409" t="str">
        <f t="shared" si="42"/>
        <v>08296C</v>
      </c>
      <c r="Q212" s="397" t="s">
        <v>826</v>
      </c>
      <c r="R212" s="409" t="str">
        <f t="shared" si="63"/>
        <v>Problem Properties Operations Analyst</v>
      </c>
      <c r="S212" s="397" t="str">
        <f t="shared" si="62"/>
        <v>45</v>
      </c>
      <c r="T212" s="394" cm="1">
        <f t="array" aca="1" ref="T212" ca="1">IF($Q212="Y",VLOOKUP($P212,INDIRECT($Q$3),T$5,0)*INDIRECT($P$2),VLOOKUP($P212,INDIRECT($Q$3),T$5,0))</f>
        <v>82224.831625914696</v>
      </c>
      <c r="U212" s="394" cm="1">
        <f t="array" aca="1" ref="U212" ca="1">IF($Q212="Y",VLOOKUP($P212,INDIRECT($Q$3),U$5,0)*INDIRECT($P$2),VLOOKUP($P212,INDIRECT($Q$3),U$5,0))</f>
        <v>86572.182201113654</v>
      </c>
      <c r="V212" s="394" cm="1">
        <f t="array" aca="1" ref="V212" ca="1">IF($Q212="Y",VLOOKUP($P212,INDIRECT($Q$3),V$5,0)*INDIRECT($P$2),VLOOKUP($P212,INDIRECT($Q$3),V$5,0))</f>
        <v>91488.470111019167</v>
      </c>
      <c r="W212" s="394" cm="1">
        <f t="array" aca="1" ref="W212" ca="1">IF($Q212="Y",VLOOKUP($P212,INDIRECT($Q$3),W$5,0)*INDIRECT($P$2),VLOOKUP($P212,INDIRECT($Q$3),W$5,0))</f>
        <v>96354.557667862377</v>
      </c>
      <c r="X212" s="394" cm="1">
        <f t="array" aca="1" ref="X212" ca="1">IF($Q212="Y",VLOOKUP($P212,INDIRECT($Q$3),X$5,0)*INDIRECT($P$2),VLOOKUP($P212,INDIRECT($Q$3),X$5,0))</f>
        <v>101515.15396267129</v>
      </c>
      <c r="Y212" s="394" cm="1">
        <f t="array" aca="1" ref="Y212" ca="1">IF($Q212="Y",VLOOKUP($P212,INDIRECT($Q$3),Y$5,0)*INDIRECT($P$2),VLOOKUP($P212,INDIRECT($Q$3),Y$5,0))</f>
        <v>107546.57754408508</v>
      </c>
      <c r="Z212" s="394" cm="1">
        <f t="array" aca="1" ref="Z212" ca="1">IF($Q212="Y",VLOOKUP($P212,INDIRECT($Q$3),Z$5,0)*INDIRECT($P$2),VLOOKUP($P212,INDIRECT($Q$3),Z$5,0))</f>
        <v>113578.00112549883</v>
      </c>
      <c r="AA212" s="406" t="str">
        <f t="shared" si="43"/>
        <v>08296C</v>
      </c>
      <c r="AB212" s="406" t="str">
        <f t="shared" si="58"/>
        <v>Y</v>
      </c>
      <c r="AC212" s="412" t="str">
        <f t="shared" si="64"/>
        <v>Problem Properties Operations Analyst</v>
      </c>
      <c r="AD212" s="406" t="str">
        <f t="shared" si="65"/>
        <v>45</v>
      </c>
      <c r="AE212" s="398" t="str">
        <f t="shared" si="57"/>
        <v>E</v>
      </c>
      <c r="AF212" s="403">
        <f t="shared" ca="1" si="66"/>
        <v>39.531999999999996</v>
      </c>
      <c r="AG212" s="403">
        <f t="shared" ca="1" si="66"/>
        <v>41.622</v>
      </c>
      <c r="AH212" s="403">
        <f t="shared" ca="1" si="66"/>
        <v>43.984999999999999</v>
      </c>
      <c r="AI212" s="403">
        <f t="shared" ca="1" si="66"/>
        <v>46.324999999999996</v>
      </c>
      <c r="AJ212" s="403">
        <f t="shared" ca="1" si="66"/>
        <v>48.805999999999997</v>
      </c>
      <c r="AK212" s="403">
        <f t="shared" ca="1" si="66"/>
        <v>51.705999999999996</v>
      </c>
      <c r="AL212" s="403">
        <f t="shared" ca="1" si="61"/>
        <v>54.604999999999997</v>
      </c>
      <c r="AM212" s="710">
        <f ca="1">AL212/'2026'!AL212</f>
        <v>1.0299915118362726</v>
      </c>
    </row>
    <row r="213" spans="1:39" ht="15" customHeight="1">
      <c r="A213" s="259" t="s">
        <v>91</v>
      </c>
      <c r="B213" s="262" t="s">
        <v>919</v>
      </c>
      <c r="C213" s="259" t="s">
        <v>274</v>
      </c>
      <c r="D213" s="266" t="s">
        <v>920</v>
      </c>
      <c r="E213" s="265">
        <v>325</v>
      </c>
      <c r="F213" s="262">
        <v>7</v>
      </c>
      <c r="G213" s="285">
        <f t="shared" ca="1" si="67"/>
        <v>30.516404181209364</v>
      </c>
      <c r="H213" s="285">
        <f t="shared" ca="1" si="67"/>
        <v>32.450023094914933</v>
      </c>
      <c r="I213" s="285">
        <f t="shared" ca="1" si="67"/>
        <v>34.160374867519806</v>
      </c>
      <c r="J213" s="285">
        <f t="shared" ca="1" si="67"/>
        <v>36.050933035733053</v>
      </c>
      <c r="K213" s="285">
        <f t="shared" ca="1" si="67"/>
        <v>37.986542802848433</v>
      </c>
      <c r="L213" s="285">
        <f t="shared" ca="1" si="67"/>
        <v>40.292302298891897</v>
      </c>
      <c r="M213" s="285">
        <f t="shared" ca="1" si="67"/>
        <v>42.598061794935376</v>
      </c>
      <c r="N213" s="285"/>
      <c r="P213" s="409" t="str">
        <f t="shared" si="42"/>
        <v>59460C</v>
      </c>
      <c r="Q213" s="397" t="s">
        <v>826</v>
      </c>
      <c r="R213" s="409" t="str">
        <f t="shared" si="63"/>
        <v>Program Assistant - Neighborhood Safety</v>
      </c>
      <c r="S213" s="397" t="str">
        <f t="shared" si="62"/>
        <v>07</v>
      </c>
      <c r="T213" s="394" cm="1">
        <f t="array" aca="1" ref="T213" ca="1">IF($Q213="Y",VLOOKUP($P213,INDIRECT($Q$3),T$5,0)*INDIRECT($P$2),VLOOKUP($P213,INDIRECT($Q$3),T$5,0))</f>
        <v>30.516404181209364</v>
      </c>
      <c r="U213" s="394" cm="1">
        <f t="array" aca="1" ref="U213" ca="1">IF($Q213="Y",VLOOKUP($P213,INDIRECT($Q$3),U$5,0)*INDIRECT($P$2),VLOOKUP($P213,INDIRECT($Q$3),U$5,0))</f>
        <v>32.450023094914933</v>
      </c>
      <c r="V213" s="394" cm="1">
        <f t="array" aca="1" ref="V213" ca="1">IF($Q213="Y",VLOOKUP($P213,INDIRECT($Q$3),V$5,0)*INDIRECT($P$2),VLOOKUP($P213,INDIRECT($Q$3),V$5,0))</f>
        <v>34.160374867519806</v>
      </c>
      <c r="W213" s="394" cm="1">
        <f t="array" aca="1" ref="W213" ca="1">IF($Q213="Y",VLOOKUP($P213,INDIRECT($Q$3),W$5,0)*INDIRECT($P$2),VLOOKUP($P213,INDIRECT($Q$3),W$5,0))</f>
        <v>36.050933035733053</v>
      </c>
      <c r="X213" s="394" cm="1">
        <f t="array" aca="1" ref="X213" ca="1">IF($Q213="Y",VLOOKUP($P213,INDIRECT($Q$3),X$5,0)*INDIRECT($P$2),VLOOKUP($P213,INDIRECT($Q$3),X$5,0))</f>
        <v>37.986542802848433</v>
      </c>
      <c r="Y213" s="394" cm="1">
        <f t="array" aca="1" ref="Y213" ca="1">IF($Q213="Y",VLOOKUP($P213,INDIRECT($Q$3),Y$5,0)*INDIRECT($P$2),VLOOKUP($P213,INDIRECT($Q$3),Y$5,0))</f>
        <v>40.292302298891897</v>
      </c>
      <c r="Z213" s="394" cm="1">
        <f t="array" aca="1" ref="Z213" ca="1">IF($Q213="Y",VLOOKUP($P213,INDIRECT($Q$3),Z$5,0)*INDIRECT($P$2),VLOOKUP($P213,INDIRECT($Q$3),Z$5,0))</f>
        <v>42.598061794935376</v>
      </c>
      <c r="AA213" s="406" t="str">
        <f t="shared" si="43"/>
        <v>59460C</v>
      </c>
      <c r="AB213" s="406" t="str">
        <f t="shared" si="58"/>
        <v>Y</v>
      </c>
      <c r="AC213" s="412" t="str">
        <f t="shared" si="64"/>
        <v>Program Assistant - Neighborhood Safety</v>
      </c>
      <c r="AD213" s="406" t="str">
        <f t="shared" si="65"/>
        <v>07</v>
      </c>
      <c r="AE213" s="398" t="str">
        <f t="shared" si="57"/>
        <v>N</v>
      </c>
      <c r="AF213" s="403">
        <f t="shared" ca="1" si="66"/>
        <v>30.515999999999998</v>
      </c>
      <c r="AG213" s="403">
        <f t="shared" ca="1" si="66"/>
        <v>32.450000000000003</v>
      </c>
      <c r="AH213" s="403">
        <f t="shared" ca="1" si="66"/>
        <v>34.159999999999997</v>
      </c>
      <c r="AI213" s="403">
        <f t="shared" ca="1" si="66"/>
        <v>36.051000000000002</v>
      </c>
      <c r="AJ213" s="403">
        <f t="shared" ca="1" si="66"/>
        <v>37.987000000000002</v>
      </c>
      <c r="AK213" s="403">
        <f t="shared" ca="1" si="66"/>
        <v>40.292000000000002</v>
      </c>
      <c r="AL213" s="403">
        <f t="shared" ca="1" si="61"/>
        <v>42.597999999999999</v>
      </c>
      <c r="AM213" s="710">
        <f ca="1">AL213/'2026'!AL213</f>
        <v>1.0300070121140315</v>
      </c>
    </row>
    <row r="214" spans="1:39" ht="15" customHeight="1">
      <c r="A214" s="272" t="s">
        <v>91</v>
      </c>
      <c r="B214" s="259" t="s">
        <v>327</v>
      </c>
      <c r="C214" s="259" t="s">
        <v>274</v>
      </c>
      <c r="D214" s="273" t="s">
        <v>328</v>
      </c>
      <c r="E214" s="265">
        <v>320</v>
      </c>
      <c r="F214" s="262">
        <v>7</v>
      </c>
      <c r="G214" s="285">
        <f t="shared" ca="1" si="67"/>
        <v>30.516404181209364</v>
      </c>
      <c r="H214" s="285">
        <f t="shared" ca="1" si="67"/>
        <v>32.450023094914933</v>
      </c>
      <c r="I214" s="285">
        <f t="shared" ca="1" si="67"/>
        <v>34.160374867519806</v>
      </c>
      <c r="J214" s="285">
        <f t="shared" ca="1" si="67"/>
        <v>36.050933035733053</v>
      </c>
      <c r="K214" s="285">
        <f t="shared" ca="1" si="67"/>
        <v>37.986542802848433</v>
      </c>
      <c r="L214" s="285">
        <f t="shared" ca="1" si="67"/>
        <v>40.292302298891897</v>
      </c>
      <c r="M214" s="285">
        <f t="shared" ca="1" si="67"/>
        <v>42.598061794935376</v>
      </c>
      <c r="N214" s="285"/>
      <c r="P214" s="409" t="str">
        <f t="shared" si="42"/>
        <v>08350C</v>
      </c>
      <c r="Q214" s="397" t="s">
        <v>826</v>
      </c>
      <c r="R214" s="409" t="str">
        <f t="shared" si="63"/>
        <v>Program Assistant, Non-Supervisory</v>
      </c>
      <c r="S214" s="397" t="str">
        <f t="shared" si="62"/>
        <v>07</v>
      </c>
      <c r="T214" s="394" cm="1">
        <f t="array" aca="1" ref="T214" ca="1">IF($Q214="Y",VLOOKUP($P214,INDIRECT($Q$3),T$5,0)*INDIRECT($P$2),VLOOKUP($P214,INDIRECT($Q$3),T$5,0))</f>
        <v>30.516404181209364</v>
      </c>
      <c r="U214" s="394" cm="1">
        <f t="array" aca="1" ref="U214" ca="1">IF($Q214="Y",VLOOKUP($P214,INDIRECT($Q$3),U$5,0)*INDIRECT($P$2),VLOOKUP($P214,INDIRECT($Q$3),U$5,0))</f>
        <v>32.450023094914933</v>
      </c>
      <c r="V214" s="394" cm="1">
        <f t="array" aca="1" ref="V214" ca="1">IF($Q214="Y",VLOOKUP($P214,INDIRECT($Q$3),V$5,0)*INDIRECT($P$2),VLOOKUP($P214,INDIRECT($Q$3),V$5,0))</f>
        <v>34.160374867519806</v>
      </c>
      <c r="W214" s="394" cm="1">
        <f t="array" aca="1" ref="W214" ca="1">IF($Q214="Y",VLOOKUP($P214,INDIRECT($Q$3),W$5,0)*INDIRECT($P$2),VLOOKUP($P214,INDIRECT($Q$3),W$5,0))</f>
        <v>36.050933035733053</v>
      </c>
      <c r="X214" s="394" cm="1">
        <f t="array" aca="1" ref="X214" ca="1">IF($Q214="Y",VLOOKUP($P214,INDIRECT($Q$3),X$5,0)*INDIRECT($P$2),VLOOKUP($P214,INDIRECT($Q$3),X$5,0))</f>
        <v>37.986542802848433</v>
      </c>
      <c r="Y214" s="394" cm="1">
        <f t="array" aca="1" ref="Y214" ca="1">IF($Q214="Y",VLOOKUP($P214,INDIRECT($Q$3),Y$5,0)*INDIRECT($P$2),VLOOKUP($P214,INDIRECT($Q$3),Y$5,0))</f>
        <v>40.292302298891897</v>
      </c>
      <c r="Z214" s="394" cm="1">
        <f t="array" aca="1" ref="Z214" ca="1">IF($Q214="Y",VLOOKUP($P214,INDIRECT($Q$3),Z$5,0)*INDIRECT($P$2),VLOOKUP($P214,INDIRECT($Q$3),Z$5,0))</f>
        <v>42.598061794935376</v>
      </c>
      <c r="AA214" s="406" t="str">
        <f t="shared" si="43"/>
        <v>08350C</v>
      </c>
      <c r="AB214" s="406" t="str">
        <f t="shared" si="58"/>
        <v>Y</v>
      </c>
      <c r="AC214" s="412" t="str">
        <f t="shared" si="64"/>
        <v>Program Assistant, Non-Supervisory</v>
      </c>
      <c r="AD214" s="406" t="str">
        <f t="shared" si="65"/>
        <v>07</v>
      </c>
      <c r="AE214" s="398" t="str">
        <f t="shared" si="57"/>
        <v>N</v>
      </c>
      <c r="AF214" s="403">
        <f t="shared" ca="1" si="66"/>
        <v>30.515999999999998</v>
      </c>
      <c r="AG214" s="403">
        <f t="shared" ca="1" si="66"/>
        <v>32.450000000000003</v>
      </c>
      <c r="AH214" s="403">
        <f t="shared" ca="1" si="66"/>
        <v>34.159999999999997</v>
      </c>
      <c r="AI214" s="403">
        <f t="shared" ca="1" si="66"/>
        <v>36.051000000000002</v>
      </c>
      <c r="AJ214" s="403">
        <f t="shared" ca="1" si="66"/>
        <v>37.987000000000002</v>
      </c>
      <c r="AK214" s="403">
        <f t="shared" ca="1" si="66"/>
        <v>40.292000000000002</v>
      </c>
      <c r="AL214" s="403">
        <f t="shared" ca="1" si="61"/>
        <v>42.597999999999999</v>
      </c>
      <c r="AM214" s="710">
        <f ca="1">AL214/'2026'!AL214</f>
        <v>1.0300070121140315</v>
      </c>
    </row>
    <row r="215" spans="1:39" ht="15" customHeight="1">
      <c r="A215" s="259" t="s">
        <v>16</v>
      </c>
      <c r="B215" s="259" t="s">
        <v>163</v>
      </c>
      <c r="C215" s="259">
        <v>40</v>
      </c>
      <c r="D215" s="260" t="s">
        <v>164</v>
      </c>
      <c r="E215" s="265">
        <v>408</v>
      </c>
      <c r="F215" s="262">
        <v>9</v>
      </c>
      <c r="G215" s="285">
        <f t="shared" ca="1" si="67"/>
        <v>77977.881756840434</v>
      </c>
      <c r="H215" s="285">
        <f t="shared" ca="1" si="67"/>
        <v>82127.777609994169</v>
      </c>
      <c r="I215" s="285">
        <f t="shared" ca="1" si="67"/>
        <v>86712.743189688234</v>
      </c>
      <c r="J215" s="285">
        <f t="shared" ca="1" si="67"/>
        <v>91441.616448160989</v>
      </c>
      <c r="K215" s="285">
        <f t="shared" ca="1" si="67"/>
        <v>96260.850342145975</v>
      </c>
      <c r="L215" s="285">
        <f t="shared" ca="1" si="67"/>
        <v>102019.67658248625</v>
      </c>
      <c r="M215" s="285">
        <f t="shared" ca="1" si="67"/>
        <v>107778.50282282663</v>
      </c>
      <c r="N215" s="285"/>
      <c r="P215" s="409" t="str">
        <f t="shared" si="42"/>
        <v>08375C</v>
      </c>
      <c r="Q215" s="397" t="s">
        <v>826</v>
      </c>
      <c r="R215" s="409" t="str">
        <f t="shared" si="63"/>
        <v>Program Development Coordinator</v>
      </c>
      <c r="S215" s="397">
        <f t="shared" si="62"/>
        <v>40</v>
      </c>
      <c r="T215" s="394" cm="1">
        <f t="array" aca="1" ref="T215" ca="1">IF($Q215="Y",VLOOKUP($P215,INDIRECT($Q$3),T$5,0)*INDIRECT($P$2),VLOOKUP($P215,INDIRECT($Q$3),T$5,0))</f>
        <v>77977.881756840434</v>
      </c>
      <c r="U215" s="394" cm="1">
        <f t="array" aca="1" ref="U215" ca="1">IF($Q215="Y",VLOOKUP($P215,INDIRECT($Q$3),U$5,0)*INDIRECT($P$2),VLOOKUP($P215,INDIRECT($Q$3),U$5,0))</f>
        <v>82127.777609994169</v>
      </c>
      <c r="V215" s="394" cm="1">
        <f t="array" aca="1" ref="V215" ca="1">IF($Q215="Y",VLOOKUP($P215,INDIRECT($Q$3),V$5,0)*INDIRECT($P$2),VLOOKUP($P215,INDIRECT($Q$3),V$5,0))</f>
        <v>86712.743189688234</v>
      </c>
      <c r="W215" s="394" cm="1">
        <f t="array" aca="1" ref="W215" ca="1">IF($Q215="Y",VLOOKUP($P215,INDIRECT($Q$3),W$5,0)*INDIRECT($P$2),VLOOKUP($P215,INDIRECT($Q$3),W$5,0))</f>
        <v>91441.616448160989</v>
      </c>
      <c r="X215" s="394" cm="1">
        <f t="array" aca="1" ref="X215" ca="1">IF($Q215="Y",VLOOKUP($P215,INDIRECT($Q$3),X$5,0)*INDIRECT($P$2),VLOOKUP($P215,INDIRECT($Q$3),X$5,0))</f>
        <v>96260.850342145975</v>
      </c>
      <c r="Y215" s="394" cm="1">
        <f t="array" aca="1" ref="Y215" ca="1">IF($Q215="Y",VLOOKUP($P215,INDIRECT($Q$3),Y$5,0)*INDIRECT($P$2),VLOOKUP($P215,INDIRECT($Q$3),Y$5,0))</f>
        <v>102019.67658248625</v>
      </c>
      <c r="Z215" s="394" cm="1">
        <f t="array" aca="1" ref="Z215" ca="1">IF($Q215="Y",VLOOKUP($P215,INDIRECT($Q$3),Z$5,0)*INDIRECT($P$2),VLOOKUP($P215,INDIRECT($Q$3),Z$5,0))</f>
        <v>107778.50282282663</v>
      </c>
      <c r="AA215" s="406" t="str">
        <f t="shared" si="43"/>
        <v>08375C</v>
      </c>
      <c r="AB215" s="406" t="str">
        <f t="shared" si="58"/>
        <v>Y</v>
      </c>
      <c r="AC215" s="412" t="str">
        <f t="shared" si="64"/>
        <v>Program Development Coordinator</v>
      </c>
      <c r="AD215" s="406">
        <f t="shared" si="65"/>
        <v>40</v>
      </c>
      <c r="AE215" s="398" t="str">
        <f t="shared" si="57"/>
        <v>E</v>
      </c>
      <c r="AF215" s="403">
        <f t="shared" ca="1" si="66"/>
        <v>37.489999999999995</v>
      </c>
      <c r="AG215" s="403">
        <f t="shared" ca="1" si="66"/>
        <v>39.484999999999999</v>
      </c>
      <c r="AH215" s="403">
        <f t="shared" ca="1" si="66"/>
        <v>41.689</v>
      </c>
      <c r="AI215" s="403">
        <f t="shared" ca="1" si="66"/>
        <v>43.963000000000001</v>
      </c>
      <c r="AJ215" s="403">
        <f t="shared" ca="1" si="66"/>
        <v>46.28</v>
      </c>
      <c r="AK215" s="403">
        <f t="shared" ca="1" si="66"/>
        <v>49.047999999999995</v>
      </c>
      <c r="AL215" s="403">
        <f t="shared" ca="1" si="61"/>
        <v>51.817</v>
      </c>
      <c r="AM215" s="710">
        <f ca="1">AL215/'2026'!AL215</f>
        <v>1.0299952293869763</v>
      </c>
    </row>
    <row r="216" spans="1:39" ht="15" customHeight="1">
      <c r="A216" s="259" t="s">
        <v>16</v>
      </c>
      <c r="B216" s="259" t="s">
        <v>409</v>
      </c>
      <c r="C216" s="259">
        <v>51</v>
      </c>
      <c r="D216" s="260" t="s">
        <v>908</v>
      </c>
      <c r="E216" s="265">
        <v>458</v>
      </c>
      <c r="F216" s="262">
        <v>10</v>
      </c>
      <c r="G216" s="285">
        <f t="shared" ca="1" si="67"/>
        <v>88335.887938703992</v>
      </c>
      <c r="H216" s="285">
        <f t="shared" ca="1" si="67"/>
        <v>92776.945839619337</v>
      </c>
      <c r="I216" s="285">
        <f t="shared" ca="1" si="67"/>
        <v>97790.732275600007</v>
      </c>
      <c r="J216" s="285">
        <f t="shared" ca="1" si="67"/>
        <v>102806.9763814756</v>
      </c>
      <c r="K216" s="285">
        <f t="shared" ca="1" si="67"/>
        <v>108057.93331179675</v>
      </c>
      <c r="L216" s="285">
        <f t="shared" ca="1" si="67"/>
        <v>114633.92704400001</v>
      </c>
      <c r="M216" s="285">
        <f t="shared" ca="1" si="67"/>
        <v>121208.06432861292</v>
      </c>
      <c r="N216" s="285"/>
      <c r="P216" s="409" t="str">
        <f t="shared" si="42"/>
        <v>05463C</v>
      </c>
      <c r="Q216" s="397" t="s">
        <v>826</v>
      </c>
      <c r="R216" s="409" t="str">
        <f t="shared" si="63"/>
        <v>Program Manager</v>
      </c>
      <c r="S216" s="397">
        <f t="shared" si="62"/>
        <v>51</v>
      </c>
      <c r="T216" s="394" cm="1">
        <f t="array" aca="1" ref="T216" ca="1">IF($Q216="Y",VLOOKUP($P216,INDIRECT($Q$3),T$5,0)*INDIRECT($P$2),VLOOKUP($P216,INDIRECT($Q$3),T$5,0))</f>
        <v>88335.887938703992</v>
      </c>
      <c r="U216" s="394" cm="1">
        <f t="array" aca="1" ref="U216" ca="1">IF($Q216="Y",VLOOKUP($P216,INDIRECT($Q$3),U$5,0)*INDIRECT($P$2),VLOOKUP($P216,INDIRECT($Q$3),U$5,0))</f>
        <v>92776.945839619337</v>
      </c>
      <c r="V216" s="394" cm="1">
        <f t="array" aca="1" ref="V216" ca="1">IF($Q216="Y",VLOOKUP($P216,INDIRECT($Q$3),V$5,0)*INDIRECT($P$2),VLOOKUP($P216,INDIRECT($Q$3),V$5,0))</f>
        <v>97790.732275600007</v>
      </c>
      <c r="W216" s="394" cm="1">
        <f t="array" aca="1" ref="W216" ca="1">IF($Q216="Y",VLOOKUP($P216,INDIRECT($Q$3),W$5,0)*INDIRECT($P$2),VLOOKUP($P216,INDIRECT($Q$3),W$5,0))</f>
        <v>102806.9763814756</v>
      </c>
      <c r="X216" s="394" cm="1">
        <f t="array" aca="1" ref="X216" ca="1">IF($Q216="Y",VLOOKUP($P216,INDIRECT($Q$3),X$5,0)*INDIRECT($P$2),VLOOKUP($P216,INDIRECT($Q$3),X$5,0))</f>
        <v>108057.93331179675</v>
      </c>
      <c r="Y216" s="394" cm="1">
        <f t="array" aca="1" ref="Y216" ca="1">IF($Q216="Y",VLOOKUP($P216,INDIRECT($Q$3),Y$5,0)*INDIRECT($P$2),VLOOKUP($P216,INDIRECT($Q$3),Y$5,0))</f>
        <v>114633.92704400001</v>
      </c>
      <c r="Z216" s="394" cm="1">
        <f t="array" aca="1" ref="Z216" ca="1">IF($Q216="Y",VLOOKUP($P216,INDIRECT($Q$3),Z$5,0)*INDIRECT($P$2),VLOOKUP($P216,INDIRECT($Q$3),Z$5,0))</f>
        <v>121208.06432861292</v>
      </c>
      <c r="AA216" s="406" t="str">
        <f t="shared" si="43"/>
        <v>05463C</v>
      </c>
      <c r="AB216" s="406" t="str">
        <f t="shared" si="58"/>
        <v>Y</v>
      </c>
      <c r="AC216" s="412" t="str">
        <f t="shared" si="64"/>
        <v>Program Manager</v>
      </c>
      <c r="AD216" s="406">
        <f t="shared" si="65"/>
        <v>51</v>
      </c>
      <c r="AE216" s="398" t="str">
        <f t="shared" si="57"/>
        <v>E</v>
      </c>
      <c r="AF216" s="403">
        <f t="shared" ca="1" si="66"/>
        <v>42.47</v>
      </c>
      <c r="AG216" s="403">
        <f t="shared" ca="1" si="66"/>
        <v>44.604999999999997</v>
      </c>
      <c r="AH216" s="403">
        <f t="shared" ca="1" si="66"/>
        <v>47.015000000000001</v>
      </c>
      <c r="AI216" s="403">
        <f t="shared" ca="1" si="66"/>
        <v>49.427</v>
      </c>
      <c r="AJ216" s="403">
        <f t="shared" ca="1" si="66"/>
        <v>51.951000000000001</v>
      </c>
      <c r="AK216" s="403">
        <f t="shared" ca="1" si="66"/>
        <v>55.113</v>
      </c>
      <c r="AL216" s="403">
        <f t="shared" ca="1" si="61"/>
        <v>58.274000000000001</v>
      </c>
      <c r="AM216" s="710">
        <f ca="1">AL216/'2026'!AL216</f>
        <v>1.0300127262443439</v>
      </c>
    </row>
    <row r="217" spans="1:39" ht="15" customHeight="1">
      <c r="A217" s="259" t="s">
        <v>16</v>
      </c>
      <c r="B217" s="259" t="s">
        <v>165</v>
      </c>
      <c r="C217" s="259" t="s">
        <v>166</v>
      </c>
      <c r="D217" s="266" t="s">
        <v>167</v>
      </c>
      <c r="E217" s="265">
        <v>425</v>
      </c>
      <c r="F217" s="262">
        <v>9</v>
      </c>
      <c r="G217" s="285">
        <f t="shared" ca="1" si="67"/>
        <v>82224.831625914696</v>
      </c>
      <c r="H217" s="285">
        <f t="shared" ca="1" si="67"/>
        <v>86572.182201113654</v>
      </c>
      <c r="I217" s="285">
        <f t="shared" ca="1" si="67"/>
        <v>91488.470111019167</v>
      </c>
      <c r="J217" s="285">
        <f t="shared" ca="1" si="67"/>
        <v>96354.557667862377</v>
      </c>
      <c r="K217" s="285">
        <f t="shared" ca="1" si="67"/>
        <v>101515.15396267129</v>
      </c>
      <c r="L217" s="285">
        <f t="shared" ca="1" si="67"/>
        <v>107546.57754408508</v>
      </c>
      <c r="M217" s="285">
        <f t="shared" ca="1" si="67"/>
        <v>113578.00112549883</v>
      </c>
      <c r="N217" s="285"/>
      <c r="P217" s="409" t="str">
        <f t="shared" si="42"/>
        <v>08415C</v>
      </c>
      <c r="Q217" s="397" t="s">
        <v>826</v>
      </c>
      <c r="R217" s="409" t="str">
        <f t="shared" si="63"/>
        <v>Program Specialist Senior Community</v>
      </c>
      <c r="S217" s="397" t="str">
        <f t="shared" si="62"/>
        <v>45</v>
      </c>
      <c r="T217" s="394" cm="1">
        <f t="array" aca="1" ref="T217" ca="1">IF($Q217="Y",VLOOKUP($P217,INDIRECT($Q$3),T$5,0)*INDIRECT($P$2),VLOOKUP($P217,INDIRECT($Q$3),T$5,0))</f>
        <v>82224.831625914696</v>
      </c>
      <c r="U217" s="394" cm="1">
        <f t="array" aca="1" ref="U217" ca="1">IF($Q217="Y",VLOOKUP($P217,INDIRECT($Q$3),U$5,0)*INDIRECT($P$2),VLOOKUP($P217,INDIRECT($Q$3),U$5,0))</f>
        <v>86572.182201113654</v>
      </c>
      <c r="V217" s="394" cm="1">
        <f t="array" aca="1" ref="V217" ca="1">IF($Q217="Y",VLOOKUP($P217,INDIRECT($Q$3),V$5,0)*INDIRECT($P$2),VLOOKUP($P217,INDIRECT($Q$3),V$5,0))</f>
        <v>91488.470111019167</v>
      </c>
      <c r="W217" s="394" cm="1">
        <f t="array" aca="1" ref="W217" ca="1">IF($Q217="Y",VLOOKUP($P217,INDIRECT($Q$3),W$5,0)*INDIRECT($P$2),VLOOKUP($P217,INDIRECT($Q$3),W$5,0))</f>
        <v>96354.557667862377</v>
      </c>
      <c r="X217" s="394" cm="1">
        <f t="array" aca="1" ref="X217" ca="1">IF($Q217="Y",VLOOKUP($P217,INDIRECT($Q$3),X$5,0)*INDIRECT($P$2),VLOOKUP($P217,INDIRECT($Q$3),X$5,0))</f>
        <v>101515.15396267129</v>
      </c>
      <c r="Y217" s="394" cm="1">
        <f t="array" aca="1" ref="Y217" ca="1">IF($Q217="Y",VLOOKUP($P217,INDIRECT($Q$3),Y$5,0)*INDIRECT($P$2),VLOOKUP($P217,INDIRECT($Q$3),Y$5,0))</f>
        <v>107546.57754408508</v>
      </c>
      <c r="Z217" s="394" cm="1">
        <f t="array" aca="1" ref="Z217" ca="1">IF($Q217="Y",VLOOKUP($P217,INDIRECT($Q$3),Z$5,0)*INDIRECT($P$2),VLOOKUP($P217,INDIRECT($Q$3),Z$5,0))</f>
        <v>113578.00112549883</v>
      </c>
      <c r="AA217" s="406" t="str">
        <f t="shared" si="43"/>
        <v>08415C</v>
      </c>
      <c r="AB217" s="406" t="str">
        <f t="shared" si="58"/>
        <v>Y</v>
      </c>
      <c r="AC217" s="412" t="str">
        <f t="shared" si="64"/>
        <v>Program Specialist Senior Community</v>
      </c>
      <c r="AD217" s="406" t="str">
        <f t="shared" si="65"/>
        <v>45</v>
      </c>
      <c r="AE217" s="398" t="str">
        <f t="shared" si="57"/>
        <v>E</v>
      </c>
      <c r="AF217" s="403">
        <f t="shared" ca="1" si="66"/>
        <v>39.531999999999996</v>
      </c>
      <c r="AG217" s="403">
        <f t="shared" ca="1" si="66"/>
        <v>41.622</v>
      </c>
      <c r="AH217" s="403">
        <f t="shared" ca="1" si="66"/>
        <v>43.984999999999999</v>
      </c>
      <c r="AI217" s="403">
        <f t="shared" ca="1" si="66"/>
        <v>46.324999999999996</v>
      </c>
      <c r="AJ217" s="403">
        <f t="shared" ca="1" si="66"/>
        <v>48.805999999999997</v>
      </c>
      <c r="AK217" s="403">
        <f t="shared" ca="1" si="66"/>
        <v>51.705999999999996</v>
      </c>
      <c r="AL217" s="403">
        <f t="shared" ca="1" si="61"/>
        <v>54.604999999999997</v>
      </c>
      <c r="AM217" s="710">
        <f ca="1">AL217/'2026'!AL217</f>
        <v>1.0299915118362726</v>
      </c>
    </row>
    <row r="218" spans="1:39" ht="15" customHeight="1">
      <c r="A218" s="259" t="s">
        <v>16</v>
      </c>
      <c r="B218" s="259" t="s">
        <v>168</v>
      </c>
      <c r="C218" s="259">
        <v>171</v>
      </c>
      <c r="D218" s="260" t="s">
        <v>169</v>
      </c>
      <c r="E218" s="265">
        <v>415</v>
      </c>
      <c r="F218" s="262">
        <v>9</v>
      </c>
      <c r="G218" s="285">
        <f t="shared" ca="1" si="67"/>
        <v>87892.451486653285</v>
      </c>
      <c r="H218" s="285">
        <f t="shared" ca="1" si="67"/>
        <v>92769.287067805984</v>
      </c>
      <c r="I218" s="285">
        <f t="shared" ca="1" si="67"/>
        <v>97742.661789463134</v>
      </c>
      <c r="J218" s="285">
        <f t="shared" ca="1" si="67"/>
        <v>102902.67884942907</v>
      </c>
      <c r="K218" s="285">
        <f t="shared" ca="1" si="67"/>
        <v>109789.13753875057</v>
      </c>
      <c r="L218" s="285">
        <f t="shared" ca="1" si="67"/>
        <v>0</v>
      </c>
      <c r="M218" s="285">
        <f t="shared" ca="1" si="67"/>
        <v>0</v>
      </c>
      <c r="N218" s="285"/>
      <c r="P218" s="409" t="str">
        <f t="shared" si="42"/>
        <v>08430C</v>
      </c>
      <c r="Q218" s="397" t="s">
        <v>826</v>
      </c>
      <c r="R218" s="409" t="str">
        <f t="shared" si="63"/>
        <v>Project Coordinator</v>
      </c>
      <c r="S218" s="397">
        <f t="shared" si="62"/>
        <v>171</v>
      </c>
      <c r="T218" s="394" cm="1">
        <f t="array" aca="1" ref="T218" ca="1">IF($Q218="Y",VLOOKUP($P218,INDIRECT($Q$3),T$5,0)*INDIRECT($P$2),VLOOKUP($P218,INDIRECT($Q$3),T$5,0))</f>
        <v>87892.451486653285</v>
      </c>
      <c r="U218" s="394" cm="1">
        <f t="array" aca="1" ref="U218" ca="1">IF($Q218="Y",VLOOKUP($P218,INDIRECT($Q$3),U$5,0)*INDIRECT($P$2),VLOOKUP($P218,INDIRECT($Q$3),U$5,0))</f>
        <v>92769.287067805984</v>
      </c>
      <c r="V218" s="394" cm="1">
        <f t="array" aca="1" ref="V218" ca="1">IF($Q218="Y",VLOOKUP($P218,INDIRECT($Q$3),V$5,0)*INDIRECT($P$2),VLOOKUP($P218,INDIRECT($Q$3),V$5,0))</f>
        <v>97742.661789463134</v>
      </c>
      <c r="W218" s="394" cm="1">
        <f t="array" aca="1" ref="W218" ca="1">IF($Q218="Y",VLOOKUP($P218,INDIRECT($Q$3),W$5,0)*INDIRECT($P$2),VLOOKUP($P218,INDIRECT($Q$3),W$5,0))</f>
        <v>102902.67884942907</v>
      </c>
      <c r="X218" s="394" cm="1">
        <f t="array" aca="1" ref="X218" ca="1">IF($Q218="Y",VLOOKUP($P218,INDIRECT($Q$3),X$5,0)*INDIRECT($P$2),VLOOKUP($P218,INDIRECT($Q$3),X$5,0))</f>
        <v>109789.13753875057</v>
      </c>
      <c r="Y218" s="394" cm="1">
        <f t="array" aca="1" ref="Y218" ca="1">IF($Q218="Y",VLOOKUP($P218,INDIRECT($Q$3),Y$5,0)*INDIRECT($P$2),VLOOKUP($P218,INDIRECT($Q$3),Y$5,0))</f>
        <v>0</v>
      </c>
      <c r="Z218" s="394" cm="1">
        <f t="array" aca="1" ref="Z218" ca="1">IF($Q218="Y",VLOOKUP($P218,INDIRECT($Q$3),Z$5,0)*INDIRECT($P$2),VLOOKUP($P218,INDIRECT($Q$3),Z$5,0))</f>
        <v>0</v>
      </c>
      <c r="AA218" s="406" t="str">
        <f t="shared" si="43"/>
        <v>08430C</v>
      </c>
      <c r="AB218" s="406" t="str">
        <f t="shared" si="58"/>
        <v>Y</v>
      </c>
      <c r="AC218" s="412" t="str">
        <f t="shared" si="64"/>
        <v>Project Coordinator</v>
      </c>
      <c r="AD218" s="406">
        <f t="shared" si="65"/>
        <v>171</v>
      </c>
      <c r="AE218" s="398" t="str">
        <f t="shared" si="57"/>
        <v>E</v>
      </c>
      <c r="AF218" s="403">
        <f t="shared" ca="1" si="66"/>
        <v>42.256</v>
      </c>
      <c r="AG218" s="403">
        <f t="shared" ca="1" si="66"/>
        <v>44.600999999999999</v>
      </c>
      <c r="AH218" s="403">
        <f t="shared" ca="1" si="66"/>
        <v>46.991999999999997</v>
      </c>
      <c r="AI218" s="403">
        <f t="shared" ca="1" si="66"/>
        <v>49.472999999999999</v>
      </c>
      <c r="AJ218" s="403">
        <f t="shared" ca="1" si="66"/>
        <v>52.783999999999999</v>
      </c>
      <c r="AK218" s="403">
        <f t="shared" ca="1" si="66"/>
        <v>0</v>
      </c>
      <c r="AL218" s="403">
        <f t="shared" ca="1" si="61"/>
        <v>0</v>
      </c>
      <c r="AM218" s="710" t="e">
        <f ca="1">AL218/'2026'!AL218</f>
        <v>#DIV/0!</v>
      </c>
    </row>
    <row r="219" spans="1:39" ht="15" customHeight="1">
      <c r="A219" s="259" t="s">
        <v>16</v>
      </c>
      <c r="B219" s="259" t="s">
        <v>171</v>
      </c>
      <c r="C219" s="259">
        <v>56</v>
      </c>
      <c r="D219" s="260" t="s">
        <v>172</v>
      </c>
      <c r="E219" s="265">
        <v>523</v>
      </c>
      <c r="F219" s="262">
        <v>11</v>
      </c>
      <c r="G219" s="285">
        <f t="shared" ca="1" si="67"/>
        <v>101802.13264767766</v>
      </c>
      <c r="H219" s="285">
        <f t="shared" ca="1" si="67"/>
        <v>107243.72039871775</v>
      </c>
      <c r="I219" s="285">
        <f t="shared" ca="1" si="67"/>
        <v>112642.89889149077</v>
      </c>
      <c r="J219" s="285">
        <f t="shared" ca="1" si="67"/>
        <v>118179.9978342673</v>
      </c>
      <c r="K219" s="285">
        <f t="shared" ca="1" si="67"/>
        <v>124530.34249665374</v>
      </c>
      <c r="L219" s="285">
        <f t="shared" ca="1" si="67"/>
        <v>131896.61684965435</v>
      </c>
      <c r="M219" s="285">
        <f t="shared" ca="1" si="67"/>
        <v>139262.89120265501</v>
      </c>
      <c r="N219" s="285"/>
      <c r="P219" s="409" t="str">
        <f t="shared" si="42"/>
        <v>08440C</v>
      </c>
      <c r="Q219" s="397" t="s">
        <v>826</v>
      </c>
      <c r="R219" s="409" t="str">
        <f t="shared" si="63"/>
        <v>Project Manager</v>
      </c>
      <c r="S219" s="397">
        <f t="shared" si="62"/>
        <v>56</v>
      </c>
      <c r="T219" s="394" cm="1">
        <f t="array" aca="1" ref="T219" ca="1">IF($Q219="Y",VLOOKUP($P219,INDIRECT($Q$3),T$5,0)*INDIRECT($P$2),VLOOKUP($P219,INDIRECT($Q$3),T$5,0))</f>
        <v>101802.13264767766</v>
      </c>
      <c r="U219" s="394" cm="1">
        <f t="array" aca="1" ref="U219" ca="1">IF($Q219="Y",VLOOKUP($P219,INDIRECT($Q$3),U$5,0)*INDIRECT($P$2),VLOOKUP($P219,INDIRECT($Q$3),U$5,0))</f>
        <v>107243.72039871775</v>
      </c>
      <c r="V219" s="394" cm="1">
        <f t="array" aca="1" ref="V219" ca="1">IF($Q219="Y",VLOOKUP($P219,INDIRECT($Q$3),V$5,0)*INDIRECT($P$2),VLOOKUP($P219,INDIRECT($Q$3),V$5,0))</f>
        <v>112642.89889149077</v>
      </c>
      <c r="W219" s="394" cm="1">
        <f t="array" aca="1" ref="W219" ca="1">IF($Q219="Y",VLOOKUP($P219,INDIRECT($Q$3),W$5,0)*INDIRECT($P$2),VLOOKUP($P219,INDIRECT($Q$3),W$5,0))</f>
        <v>118179.9978342673</v>
      </c>
      <c r="X219" s="394" cm="1">
        <f t="array" aca="1" ref="X219" ca="1">IF($Q219="Y",VLOOKUP($P219,INDIRECT($Q$3),X$5,0)*INDIRECT($P$2),VLOOKUP($P219,INDIRECT($Q$3),X$5,0))</f>
        <v>124530.34249665374</v>
      </c>
      <c r="Y219" s="394" cm="1">
        <f t="array" aca="1" ref="Y219" ca="1">IF($Q219="Y",VLOOKUP($P219,INDIRECT($Q$3),Y$5,0)*INDIRECT($P$2),VLOOKUP($P219,INDIRECT($Q$3),Y$5,0))</f>
        <v>131896.61684965435</v>
      </c>
      <c r="Z219" s="394" cm="1">
        <f t="array" aca="1" ref="Z219" ca="1">IF($Q219="Y",VLOOKUP($P219,INDIRECT($Q$3),Z$5,0)*INDIRECT($P$2),VLOOKUP($P219,INDIRECT($Q$3),Z$5,0))</f>
        <v>139262.89120265501</v>
      </c>
      <c r="AA219" s="406" t="str">
        <f t="shared" si="43"/>
        <v>08440C</v>
      </c>
      <c r="AB219" s="406" t="str">
        <f t="shared" si="58"/>
        <v>Y</v>
      </c>
      <c r="AC219" s="412" t="str">
        <f t="shared" si="64"/>
        <v>Project Manager</v>
      </c>
      <c r="AD219" s="406">
        <f t="shared" si="65"/>
        <v>56</v>
      </c>
      <c r="AE219" s="398" t="str">
        <f t="shared" si="57"/>
        <v>E</v>
      </c>
      <c r="AF219" s="403">
        <f t="shared" ca="1" si="66"/>
        <v>48.943999999999996</v>
      </c>
      <c r="AG219" s="403">
        <f t="shared" ca="1" si="66"/>
        <v>51.559999999999995</v>
      </c>
      <c r="AH219" s="403">
        <f t="shared" ca="1" si="66"/>
        <v>54.155999999999999</v>
      </c>
      <c r="AI219" s="403">
        <f t="shared" ca="1" si="66"/>
        <v>56.817999999999998</v>
      </c>
      <c r="AJ219" s="403">
        <f t="shared" ca="1" si="66"/>
        <v>59.870999999999995</v>
      </c>
      <c r="AK219" s="403">
        <f t="shared" ca="1" si="66"/>
        <v>63.411999999999999</v>
      </c>
      <c r="AL219" s="403">
        <f t="shared" ca="1" si="61"/>
        <v>66.954000000000008</v>
      </c>
      <c r="AM219" s="710">
        <f ca="1">AL219/'2026'!AL219</f>
        <v>1.0299981539597565</v>
      </c>
    </row>
    <row r="220" spans="1:39" ht="15" customHeight="1">
      <c r="A220" s="259" t="s">
        <v>16</v>
      </c>
      <c r="B220" s="259" t="s">
        <v>1058</v>
      </c>
      <c r="C220" s="259" t="s">
        <v>93</v>
      </c>
      <c r="D220" s="260" t="s">
        <v>1059</v>
      </c>
      <c r="E220" s="265">
        <v>523</v>
      </c>
      <c r="F220" s="262">
        <v>11</v>
      </c>
      <c r="G220" s="285">
        <f t="shared" ca="1" si="67"/>
        <v>101802.13264767766</v>
      </c>
      <c r="H220" s="285">
        <f t="shared" ca="1" si="67"/>
        <v>107243.72039871775</v>
      </c>
      <c r="I220" s="285">
        <f t="shared" ca="1" si="67"/>
        <v>112642.89889149077</v>
      </c>
      <c r="J220" s="285">
        <f t="shared" ca="1" si="67"/>
        <v>118179.9978342673</v>
      </c>
      <c r="K220" s="285">
        <f t="shared" ca="1" si="67"/>
        <v>124530.34249665374</v>
      </c>
      <c r="L220" s="285">
        <f t="shared" ca="1" si="67"/>
        <v>131896.61684965435</v>
      </c>
      <c r="M220" s="285">
        <f t="shared" ca="1" si="67"/>
        <v>139262.89120265501</v>
      </c>
      <c r="N220" s="285"/>
      <c r="P220" s="409" t="str">
        <f t="shared" si="42"/>
        <v>59506C</v>
      </c>
      <c r="Q220" s="397" t="s">
        <v>826</v>
      </c>
      <c r="R220" s="409" t="str">
        <f t="shared" si="63"/>
        <v>Project Manager - Equity Performance &amp; Innovation</v>
      </c>
      <c r="S220" s="397" t="str">
        <f t="shared" si="62"/>
        <v>56</v>
      </c>
      <c r="T220" s="394" cm="1">
        <f t="array" aca="1" ref="T220" ca="1">IF($Q220="Y",VLOOKUP($P220,INDIRECT($Q$3),T$5,0)*INDIRECT($P$2),VLOOKUP($P220,INDIRECT($Q$3),T$5,0))</f>
        <v>101802.13264767766</v>
      </c>
      <c r="U220" s="394" cm="1">
        <f t="array" aca="1" ref="U220" ca="1">IF($Q220="Y",VLOOKUP($P220,INDIRECT($Q$3),U$5,0)*INDIRECT($P$2),VLOOKUP($P220,INDIRECT($Q$3),U$5,0))</f>
        <v>107243.72039871775</v>
      </c>
      <c r="V220" s="394" cm="1">
        <f t="array" aca="1" ref="V220" ca="1">IF($Q220="Y",VLOOKUP($P220,INDIRECT($Q$3),V$5,0)*INDIRECT($P$2),VLOOKUP($P220,INDIRECT($Q$3),V$5,0))</f>
        <v>112642.89889149077</v>
      </c>
      <c r="W220" s="394" cm="1">
        <f t="array" aca="1" ref="W220" ca="1">IF($Q220="Y",VLOOKUP($P220,INDIRECT($Q$3),W$5,0)*INDIRECT($P$2),VLOOKUP($P220,INDIRECT($Q$3),W$5,0))</f>
        <v>118179.9978342673</v>
      </c>
      <c r="X220" s="394" cm="1">
        <f t="array" aca="1" ref="X220" ca="1">IF($Q220="Y",VLOOKUP($P220,INDIRECT($Q$3),X$5,0)*INDIRECT($P$2),VLOOKUP($P220,INDIRECT($Q$3),X$5,0))</f>
        <v>124530.34249665374</v>
      </c>
      <c r="Y220" s="394" cm="1">
        <f t="array" aca="1" ref="Y220" ca="1">IF($Q220="Y",VLOOKUP($P220,INDIRECT($Q$3),Y$5,0)*INDIRECT($P$2),VLOOKUP($P220,INDIRECT($Q$3),Y$5,0))</f>
        <v>131896.61684965435</v>
      </c>
      <c r="Z220" s="394" cm="1">
        <f t="array" aca="1" ref="Z220" ca="1">IF($Q220="Y",VLOOKUP($P220,INDIRECT($Q$3),Z$5,0)*INDIRECT($P$2),VLOOKUP($P220,INDIRECT($Q$3),Z$5,0))</f>
        <v>139262.89120265501</v>
      </c>
      <c r="AA220" s="406" t="str">
        <f t="shared" si="43"/>
        <v>59506C</v>
      </c>
      <c r="AB220" s="406" t="str">
        <f t="shared" si="58"/>
        <v>Y</v>
      </c>
      <c r="AC220" s="412" t="str">
        <f t="shared" si="64"/>
        <v>Project Manager - Equity Performance &amp; Innovation</v>
      </c>
      <c r="AD220" s="406" t="str">
        <f t="shared" si="65"/>
        <v>56</v>
      </c>
      <c r="AE220" s="398" t="str">
        <f t="shared" si="57"/>
        <v>E</v>
      </c>
      <c r="AF220" s="403">
        <f t="shared" ca="1" si="66"/>
        <v>48.943999999999996</v>
      </c>
      <c r="AG220" s="403">
        <f t="shared" ca="1" si="66"/>
        <v>51.559999999999995</v>
      </c>
      <c r="AH220" s="403">
        <f t="shared" ca="1" si="66"/>
        <v>54.155999999999999</v>
      </c>
      <c r="AI220" s="403">
        <f t="shared" ca="1" si="66"/>
        <v>56.817999999999998</v>
      </c>
      <c r="AJ220" s="403">
        <f t="shared" ca="1" si="66"/>
        <v>59.870999999999995</v>
      </c>
      <c r="AK220" s="403">
        <f t="shared" ca="1" si="66"/>
        <v>63.411999999999999</v>
      </c>
      <c r="AL220" s="403">
        <f t="shared" ca="1" si="61"/>
        <v>66.954000000000008</v>
      </c>
      <c r="AM220" s="710">
        <f ca="1">AL220/'2026'!AL220</f>
        <v>1.0299981539597565</v>
      </c>
    </row>
    <row r="221" spans="1:39" ht="15" customHeight="1">
      <c r="A221" s="259" t="s">
        <v>16</v>
      </c>
      <c r="B221" s="259" t="s">
        <v>173</v>
      </c>
      <c r="C221" s="259">
        <v>56</v>
      </c>
      <c r="D221" s="260" t="s">
        <v>686</v>
      </c>
      <c r="E221" s="265">
        <v>523</v>
      </c>
      <c r="F221" s="262">
        <v>11</v>
      </c>
      <c r="G221" s="285">
        <f t="shared" ca="1" si="67"/>
        <v>101802.13264767766</v>
      </c>
      <c r="H221" s="285">
        <f t="shared" ca="1" si="67"/>
        <v>107243.72039871775</v>
      </c>
      <c r="I221" s="285">
        <f t="shared" ca="1" si="67"/>
        <v>112642.89889149077</v>
      </c>
      <c r="J221" s="285">
        <f t="shared" ca="1" si="67"/>
        <v>118179.9978342673</v>
      </c>
      <c r="K221" s="285">
        <f t="shared" ca="1" si="67"/>
        <v>124530.34249665374</v>
      </c>
      <c r="L221" s="285">
        <f t="shared" ca="1" si="67"/>
        <v>131896.61684965435</v>
      </c>
      <c r="M221" s="285">
        <f t="shared" ca="1" si="67"/>
        <v>139262.89120265501</v>
      </c>
      <c r="N221" s="285"/>
      <c r="P221" s="409" t="str">
        <f t="shared" si="42"/>
        <v>08443C</v>
      </c>
      <c r="Q221" s="397" t="s">
        <v>826</v>
      </c>
      <c r="R221" s="409" t="str">
        <f t="shared" si="63"/>
        <v>Project Manager - IT</v>
      </c>
      <c r="S221" s="397">
        <f t="shared" si="62"/>
        <v>56</v>
      </c>
      <c r="T221" s="394" cm="1">
        <f t="array" aca="1" ref="T221" ca="1">IF($Q221="Y",VLOOKUP($P221,INDIRECT($Q$3),T$5,0)*INDIRECT($P$2),VLOOKUP($P221,INDIRECT($Q$3),T$5,0))</f>
        <v>101802.13264767766</v>
      </c>
      <c r="U221" s="394" cm="1">
        <f t="array" aca="1" ref="U221" ca="1">IF($Q221="Y",VLOOKUP($P221,INDIRECT($Q$3),U$5,0)*INDIRECT($P$2),VLOOKUP($P221,INDIRECT($Q$3),U$5,0))</f>
        <v>107243.72039871775</v>
      </c>
      <c r="V221" s="394" cm="1">
        <f t="array" aca="1" ref="V221" ca="1">IF($Q221="Y",VLOOKUP($P221,INDIRECT($Q$3),V$5,0)*INDIRECT($P$2),VLOOKUP($P221,INDIRECT($Q$3),V$5,0))</f>
        <v>112642.89889149077</v>
      </c>
      <c r="W221" s="394" cm="1">
        <f t="array" aca="1" ref="W221" ca="1">IF($Q221="Y",VLOOKUP($P221,INDIRECT($Q$3),W$5,0)*INDIRECT($P$2),VLOOKUP($P221,INDIRECT($Q$3),W$5,0))</f>
        <v>118179.9978342673</v>
      </c>
      <c r="X221" s="394" cm="1">
        <f t="array" aca="1" ref="X221" ca="1">IF($Q221="Y",VLOOKUP($P221,INDIRECT($Q$3),X$5,0)*INDIRECT($P$2),VLOOKUP($P221,INDIRECT($Q$3),X$5,0))</f>
        <v>124530.34249665374</v>
      </c>
      <c r="Y221" s="394" cm="1">
        <f t="array" aca="1" ref="Y221" ca="1">IF($Q221="Y",VLOOKUP($P221,INDIRECT($Q$3),Y$5,0)*INDIRECT($P$2),VLOOKUP($P221,INDIRECT($Q$3),Y$5,0))</f>
        <v>131896.61684965435</v>
      </c>
      <c r="Z221" s="394" cm="1">
        <f t="array" aca="1" ref="Z221" ca="1">IF($Q221="Y",VLOOKUP($P221,INDIRECT($Q$3),Z$5,0)*INDIRECT($P$2),VLOOKUP($P221,INDIRECT($Q$3),Z$5,0))</f>
        <v>139262.89120265501</v>
      </c>
      <c r="AA221" s="406" t="str">
        <f t="shared" si="43"/>
        <v>08443C</v>
      </c>
      <c r="AB221" s="406" t="str">
        <f t="shared" si="58"/>
        <v>Y</v>
      </c>
      <c r="AC221" s="412" t="str">
        <f t="shared" si="64"/>
        <v>Project Manager - IT</v>
      </c>
      <c r="AD221" s="406">
        <f t="shared" si="65"/>
        <v>56</v>
      </c>
      <c r="AE221" s="398" t="str">
        <f t="shared" si="57"/>
        <v>E</v>
      </c>
      <c r="AF221" s="403">
        <f t="shared" ca="1" si="66"/>
        <v>48.943999999999996</v>
      </c>
      <c r="AG221" s="403">
        <f t="shared" ca="1" si="66"/>
        <v>51.559999999999995</v>
      </c>
      <c r="AH221" s="403">
        <f t="shared" ca="1" si="66"/>
        <v>54.155999999999999</v>
      </c>
      <c r="AI221" s="403">
        <f t="shared" ca="1" si="66"/>
        <v>56.817999999999998</v>
      </c>
      <c r="AJ221" s="403">
        <f t="shared" ca="1" si="66"/>
        <v>59.870999999999995</v>
      </c>
      <c r="AK221" s="403">
        <f t="shared" ca="1" si="66"/>
        <v>63.411999999999999</v>
      </c>
      <c r="AL221" s="403">
        <f t="shared" ca="1" si="61"/>
        <v>66.954000000000008</v>
      </c>
      <c r="AM221" s="710">
        <f ca="1">AL221/'2026'!AL221</f>
        <v>1.0299981539597565</v>
      </c>
    </row>
    <row r="222" spans="1:39" ht="15" customHeight="1">
      <c r="A222" s="259" t="s">
        <v>16</v>
      </c>
      <c r="B222" s="262" t="s">
        <v>175</v>
      </c>
      <c r="C222" s="259" t="s">
        <v>166</v>
      </c>
      <c r="D222" s="266" t="s">
        <v>176</v>
      </c>
      <c r="E222" s="265">
        <v>435</v>
      </c>
      <c r="F222" s="262">
        <v>9</v>
      </c>
      <c r="G222" s="285">
        <f t="shared" ca="1" si="67"/>
        <v>82224.831625914696</v>
      </c>
      <c r="H222" s="285">
        <f t="shared" ca="1" si="67"/>
        <v>86572.182201113654</v>
      </c>
      <c r="I222" s="285">
        <f t="shared" ca="1" si="67"/>
        <v>91488.470111019167</v>
      </c>
      <c r="J222" s="285">
        <f t="shared" ca="1" si="67"/>
        <v>96354.557667862377</v>
      </c>
      <c r="K222" s="285">
        <f t="shared" ca="1" si="67"/>
        <v>101515.15396267129</v>
      </c>
      <c r="L222" s="285">
        <f t="shared" ca="1" si="67"/>
        <v>107546.57754408508</v>
      </c>
      <c r="M222" s="285">
        <f t="shared" ca="1" si="67"/>
        <v>113578.00112549883</v>
      </c>
      <c r="N222" s="285"/>
      <c r="P222" s="409" t="str">
        <f t="shared" si="42"/>
        <v>08449C</v>
      </c>
      <c r="Q222" s="397" t="s">
        <v>826</v>
      </c>
      <c r="R222" s="409" t="str">
        <f t="shared" si="63"/>
        <v>Pub Works Financial Analyst</v>
      </c>
      <c r="S222" s="397" t="str">
        <f t="shared" si="62"/>
        <v>45</v>
      </c>
      <c r="T222" s="394" cm="1">
        <f t="array" aca="1" ref="T222" ca="1">IF($Q222="Y",VLOOKUP($P222,INDIRECT($Q$3),T$5,0)*INDIRECT($P$2),VLOOKUP($P222,INDIRECT($Q$3),T$5,0))</f>
        <v>82224.831625914696</v>
      </c>
      <c r="U222" s="394" cm="1">
        <f t="array" aca="1" ref="U222" ca="1">IF($Q222="Y",VLOOKUP($P222,INDIRECT($Q$3),U$5,0)*INDIRECT($P$2),VLOOKUP($P222,INDIRECT($Q$3),U$5,0))</f>
        <v>86572.182201113654</v>
      </c>
      <c r="V222" s="394" cm="1">
        <f t="array" aca="1" ref="V222" ca="1">IF($Q222="Y",VLOOKUP($P222,INDIRECT($Q$3),V$5,0)*INDIRECT($P$2),VLOOKUP($P222,INDIRECT($Q$3),V$5,0))</f>
        <v>91488.470111019167</v>
      </c>
      <c r="W222" s="394" cm="1">
        <f t="array" aca="1" ref="W222" ca="1">IF($Q222="Y",VLOOKUP($P222,INDIRECT($Q$3),W$5,0)*INDIRECT($P$2),VLOOKUP($P222,INDIRECT($Q$3),W$5,0))</f>
        <v>96354.557667862377</v>
      </c>
      <c r="X222" s="394" cm="1">
        <f t="array" aca="1" ref="X222" ca="1">IF($Q222="Y",VLOOKUP($P222,INDIRECT($Q$3),X$5,0)*INDIRECT($P$2),VLOOKUP($P222,INDIRECT($Q$3),X$5,0))</f>
        <v>101515.15396267129</v>
      </c>
      <c r="Y222" s="394" cm="1">
        <f t="array" aca="1" ref="Y222" ca="1">IF($Q222="Y",VLOOKUP($P222,INDIRECT($Q$3),Y$5,0)*INDIRECT($P$2),VLOOKUP($P222,INDIRECT($Q$3),Y$5,0))</f>
        <v>107546.57754408508</v>
      </c>
      <c r="Z222" s="394" cm="1">
        <f t="array" aca="1" ref="Z222" ca="1">IF($Q222="Y",VLOOKUP($P222,INDIRECT($Q$3),Z$5,0)*INDIRECT($P$2),VLOOKUP($P222,INDIRECT($Q$3),Z$5,0))</f>
        <v>113578.00112549883</v>
      </c>
      <c r="AA222" s="406" t="str">
        <f t="shared" si="43"/>
        <v>08449C</v>
      </c>
      <c r="AB222" s="406" t="str">
        <f t="shared" si="58"/>
        <v>Y</v>
      </c>
      <c r="AC222" s="412" t="str">
        <f t="shared" si="64"/>
        <v>Pub Works Financial Analyst</v>
      </c>
      <c r="AD222" s="406" t="str">
        <f t="shared" si="65"/>
        <v>45</v>
      </c>
      <c r="AE222" s="398" t="str">
        <f t="shared" si="57"/>
        <v>E</v>
      </c>
      <c r="AF222" s="403">
        <f t="shared" ca="1" si="66"/>
        <v>39.531999999999996</v>
      </c>
      <c r="AG222" s="403">
        <f t="shared" ca="1" si="66"/>
        <v>41.622</v>
      </c>
      <c r="AH222" s="403">
        <f t="shared" ca="1" si="66"/>
        <v>43.984999999999999</v>
      </c>
      <c r="AI222" s="403">
        <f t="shared" ca="1" si="66"/>
        <v>46.324999999999996</v>
      </c>
      <c r="AJ222" s="403">
        <f t="shared" ca="1" si="66"/>
        <v>48.805999999999997</v>
      </c>
      <c r="AK222" s="403">
        <f t="shared" ca="1" si="66"/>
        <v>51.705999999999996</v>
      </c>
      <c r="AL222" s="403">
        <f t="shared" ca="1" si="61"/>
        <v>54.604999999999997</v>
      </c>
      <c r="AM222" s="710">
        <f ca="1">AL222/'2026'!AL222</f>
        <v>1.0299915118362726</v>
      </c>
    </row>
    <row r="223" spans="1:39" ht="15" customHeight="1">
      <c r="A223" s="259" t="s">
        <v>16</v>
      </c>
      <c r="B223" s="259" t="s">
        <v>489</v>
      </c>
      <c r="C223" s="259">
        <v>72</v>
      </c>
      <c r="D223" s="260" t="s">
        <v>488</v>
      </c>
      <c r="E223" s="265">
        <v>463</v>
      </c>
      <c r="F223" s="262">
        <v>10</v>
      </c>
      <c r="G223" s="285">
        <f t="shared" ca="1" si="67"/>
        <v>88483.142307686896</v>
      </c>
      <c r="H223" s="285">
        <f t="shared" ca="1" si="67"/>
        <v>93158.468522893163</v>
      </c>
      <c r="I223" s="285">
        <f t="shared" ca="1" si="67"/>
        <v>98031.249460144623</v>
      </c>
      <c r="J223" s="285">
        <f t="shared" ca="1" si="67"/>
        <v>103185.15237454524</v>
      </c>
      <c r="K223" s="285">
        <f t="shared" ca="1" si="67"/>
        <v>108633.56402691163</v>
      </c>
      <c r="L223" s="285">
        <f t="shared" ca="1" si="67"/>
        <v>115199.01543679967</v>
      </c>
      <c r="M223" s="285">
        <f t="shared" ca="1" si="67"/>
        <v>121763.42110370523</v>
      </c>
      <c r="N223" s="285"/>
      <c r="P223" s="409" t="str">
        <f t="shared" si="42"/>
        <v>08485C</v>
      </c>
      <c r="Q223" s="397" t="s">
        <v>826</v>
      </c>
      <c r="R223" s="409" t="str">
        <f t="shared" si="63"/>
        <v>Public Health Data Scientist &amp; Epidemiologist</v>
      </c>
      <c r="S223" s="397">
        <f t="shared" si="62"/>
        <v>72</v>
      </c>
      <c r="T223" s="394" cm="1">
        <f t="array" aca="1" ref="T223" ca="1">IF($Q223="Y",VLOOKUP($P223,INDIRECT($Q$3),T$5,0)*INDIRECT($P$2),VLOOKUP($P223,INDIRECT($Q$3),T$5,0))</f>
        <v>88483.142307686896</v>
      </c>
      <c r="U223" s="394" cm="1">
        <f t="array" aca="1" ref="U223" ca="1">IF($Q223="Y",VLOOKUP($P223,INDIRECT($Q$3),U$5,0)*INDIRECT($P$2),VLOOKUP($P223,INDIRECT($Q$3),U$5,0))</f>
        <v>93158.468522893163</v>
      </c>
      <c r="V223" s="394" cm="1">
        <f t="array" aca="1" ref="V223" ca="1">IF($Q223="Y",VLOOKUP($P223,INDIRECT($Q$3),V$5,0)*INDIRECT($P$2),VLOOKUP($P223,INDIRECT($Q$3),V$5,0))</f>
        <v>98031.249460144623</v>
      </c>
      <c r="W223" s="394" cm="1">
        <f t="array" aca="1" ref="W223" ca="1">IF($Q223="Y",VLOOKUP($P223,INDIRECT($Q$3),W$5,0)*INDIRECT($P$2),VLOOKUP($P223,INDIRECT($Q$3),W$5,0))</f>
        <v>103185.15237454524</v>
      </c>
      <c r="X223" s="394" cm="1">
        <f t="array" aca="1" ref="X223" ca="1">IF($Q223="Y",VLOOKUP($P223,INDIRECT($Q$3),X$5,0)*INDIRECT($P$2),VLOOKUP($P223,INDIRECT($Q$3),X$5,0))</f>
        <v>108633.56402691163</v>
      </c>
      <c r="Y223" s="394" cm="1">
        <f t="array" aca="1" ref="Y223" ca="1">IF($Q223="Y",VLOOKUP($P223,INDIRECT($Q$3),Y$5,0)*INDIRECT($P$2),VLOOKUP($P223,INDIRECT($Q$3),Y$5,0))</f>
        <v>115199.01543679967</v>
      </c>
      <c r="Z223" s="394" cm="1">
        <f t="array" aca="1" ref="Z223" ca="1">IF($Q223="Y",VLOOKUP($P223,INDIRECT($Q$3),Z$5,0)*INDIRECT($P$2),VLOOKUP($P223,INDIRECT($Q$3),Z$5,0))</f>
        <v>121763.42110370523</v>
      </c>
      <c r="AA223" s="406" t="str">
        <f t="shared" si="43"/>
        <v>08485C</v>
      </c>
      <c r="AB223" s="406" t="str">
        <f t="shared" si="58"/>
        <v>Y</v>
      </c>
      <c r="AC223" s="412" t="str">
        <f t="shared" si="64"/>
        <v>Public Health Data Scientist &amp; Epidemiologist</v>
      </c>
      <c r="AD223" s="406">
        <f t="shared" si="65"/>
        <v>72</v>
      </c>
      <c r="AE223" s="398" t="str">
        <f t="shared" si="57"/>
        <v>E</v>
      </c>
      <c r="AF223" s="403">
        <f t="shared" ca="1" si="66"/>
        <v>42.54</v>
      </c>
      <c r="AG223" s="403">
        <f t="shared" ca="1" si="66"/>
        <v>44.787999999999997</v>
      </c>
      <c r="AH223" s="403">
        <f t="shared" ca="1" si="66"/>
        <v>47.131</v>
      </c>
      <c r="AI223" s="403">
        <f t="shared" ca="1" si="66"/>
        <v>49.608999999999995</v>
      </c>
      <c r="AJ223" s="403">
        <f t="shared" ca="1" si="66"/>
        <v>52.227999999999994</v>
      </c>
      <c r="AK223" s="403">
        <f t="shared" ca="1" si="66"/>
        <v>55.384999999999998</v>
      </c>
      <c r="AL223" s="403">
        <f t="shared" ca="1" si="61"/>
        <v>58.540999999999997</v>
      </c>
      <c r="AM223" s="710">
        <f ca="1">AL223/'2026'!AL223</f>
        <v>1.0299985924414103</v>
      </c>
    </row>
    <row r="224" spans="1:39" ht="15" customHeight="1">
      <c r="A224" s="259" t="s">
        <v>16</v>
      </c>
      <c r="B224" s="259" t="s">
        <v>179</v>
      </c>
      <c r="C224" s="259">
        <v>29</v>
      </c>
      <c r="D224" s="260" t="s">
        <v>180</v>
      </c>
      <c r="E224" s="265">
        <v>383</v>
      </c>
      <c r="F224" s="262">
        <v>8</v>
      </c>
      <c r="G224" s="285">
        <f t="shared" ca="1" si="67"/>
        <v>72291.855099978988</v>
      </c>
      <c r="H224" s="285">
        <f t="shared" ca="1" si="67"/>
        <v>76257.682991904134</v>
      </c>
      <c r="I224" s="285">
        <f t="shared" ca="1" si="67"/>
        <v>80220.164193625111</v>
      </c>
      <c r="J224" s="285">
        <f t="shared" ca="1" si="67"/>
        <v>84420.260399841165</v>
      </c>
      <c r="K224" s="285">
        <f t="shared" ca="1" si="67"/>
        <v>88908.171963614732</v>
      </c>
      <c r="L224" s="285">
        <f t="shared" ca="1" si="67"/>
        <v>94478.632894714901</v>
      </c>
      <c r="M224" s="285">
        <f t="shared" ca="1" si="67"/>
        <v>100049.09382581509</v>
      </c>
      <c r="N224" s="285"/>
      <c r="P224" s="409" t="str">
        <f t="shared" si="42"/>
        <v>08488C</v>
      </c>
      <c r="Q224" s="397" t="s">
        <v>826</v>
      </c>
      <c r="R224" s="409" t="str">
        <f t="shared" si="63"/>
        <v>Public Health Mental Health Counselor I</v>
      </c>
      <c r="S224" s="397">
        <f t="shared" si="62"/>
        <v>29</v>
      </c>
      <c r="T224" s="394" cm="1">
        <f t="array" aca="1" ref="T224" ca="1">IF($Q224="Y",VLOOKUP($P224,INDIRECT($Q$3),T$5,0)*INDIRECT($P$2),VLOOKUP($P224,INDIRECT($Q$3),T$5,0))</f>
        <v>72291.855099978988</v>
      </c>
      <c r="U224" s="394" cm="1">
        <f t="array" aca="1" ref="U224" ca="1">IF($Q224="Y",VLOOKUP($P224,INDIRECT($Q$3),U$5,0)*INDIRECT($P$2),VLOOKUP($P224,INDIRECT($Q$3),U$5,0))</f>
        <v>76257.682991904134</v>
      </c>
      <c r="V224" s="394" cm="1">
        <f t="array" aca="1" ref="V224" ca="1">IF($Q224="Y",VLOOKUP($P224,INDIRECT($Q$3),V$5,0)*INDIRECT($P$2),VLOOKUP($P224,INDIRECT($Q$3),V$5,0))</f>
        <v>80220.164193625111</v>
      </c>
      <c r="W224" s="394" cm="1">
        <f t="array" aca="1" ref="W224" ca="1">IF($Q224="Y",VLOOKUP($P224,INDIRECT($Q$3),W$5,0)*INDIRECT($P$2),VLOOKUP($P224,INDIRECT($Q$3),W$5,0))</f>
        <v>84420.260399841165</v>
      </c>
      <c r="X224" s="394" cm="1">
        <f t="array" aca="1" ref="X224" ca="1">IF($Q224="Y",VLOOKUP($P224,INDIRECT($Q$3),X$5,0)*INDIRECT($P$2),VLOOKUP($P224,INDIRECT($Q$3),X$5,0))</f>
        <v>88908.171963614732</v>
      </c>
      <c r="Y224" s="394" cm="1">
        <f t="array" aca="1" ref="Y224" ca="1">IF($Q224="Y",VLOOKUP($P224,INDIRECT($Q$3),Y$5,0)*INDIRECT($P$2),VLOOKUP($P224,INDIRECT($Q$3),Y$5,0))</f>
        <v>94478.632894714901</v>
      </c>
      <c r="Z224" s="394" cm="1">
        <f t="array" aca="1" ref="Z224" ca="1">IF($Q224="Y",VLOOKUP($P224,INDIRECT($Q$3),Z$5,0)*INDIRECT($P$2),VLOOKUP($P224,INDIRECT($Q$3),Z$5,0))</f>
        <v>100049.09382581509</v>
      </c>
      <c r="AA224" s="406" t="str">
        <f t="shared" si="43"/>
        <v>08488C</v>
      </c>
      <c r="AB224" s="406" t="str">
        <f t="shared" si="58"/>
        <v>Y</v>
      </c>
      <c r="AC224" s="412" t="str">
        <f t="shared" si="64"/>
        <v>Public Health Mental Health Counselor I</v>
      </c>
      <c r="AD224" s="406">
        <f t="shared" si="65"/>
        <v>29</v>
      </c>
      <c r="AE224" s="398" t="str">
        <f t="shared" si="57"/>
        <v>E</v>
      </c>
      <c r="AF224" s="403">
        <f t="shared" ca="1" si="66"/>
        <v>34.756</v>
      </c>
      <c r="AG224" s="403">
        <f t="shared" ca="1" si="66"/>
        <v>36.662999999999997</v>
      </c>
      <c r="AH224" s="403">
        <f t="shared" ca="1" si="66"/>
        <v>38.567999999999998</v>
      </c>
      <c r="AI224" s="403">
        <f t="shared" ca="1" si="66"/>
        <v>40.586999999999996</v>
      </c>
      <c r="AJ224" s="403">
        <f t="shared" ca="1" si="66"/>
        <v>42.744999999999997</v>
      </c>
      <c r="AK224" s="403">
        <f t="shared" ca="1" si="66"/>
        <v>45.422999999999995</v>
      </c>
      <c r="AL224" s="403">
        <f t="shared" ca="1" si="61"/>
        <v>48.100999999999999</v>
      </c>
      <c r="AM224" s="710">
        <f ca="1">AL224/'2026'!AL224</f>
        <v>1.03</v>
      </c>
    </row>
    <row r="225" spans="1:39" ht="15" customHeight="1">
      <c r="A225" s="259" t="s">
        <v>16</v>
      </c>
      <c r="B225" s="259" t="s">
        <v>401</v>
      </c>
      <c r="C225" s="259">
        <v>39</v>
      </c>
      <c r="D225" s="260" t="s">
        <v>398</v>
      </c>
      <c r="E225" s="265">
        <v>430</v>
      </c>
      <c r="F225" s="262">
        <v>9</v>
      </c>
      <c r="G225" s="285">
        <f t="shared" ca="1" si="67"/>
        <v>80842.648571598169</v>
      </c>
      <c r="H225" s="285">
        <f t="shared" ca="1" si="67"/>
        <v>85099.638511284924</v>
      </c>
      <c r="I225" s="285">
        <f t="shared" ca="1" si="67"/>
        <v>89590.896765262602</v>
      </c>
      <c r="J225" s="285">
        <f t="shared" ca="1" si="67"/>
        <v>94269.569670673009</v>
      </c>
      <c r="K225" s="285">
        <f t="shared" ca="1" si="67"/>
        <v>99232.71124343673</v>
      </c>
      <c r="L225" s="285">
        <f t="shared" ca="1" si="67"/>
        <v>105236.67346969301</v>
      </c>
      <c r="M225" s="285">
        <f t="shared" ca="1" si="67"/>
        <v>111243.98238615348</v>
      </c>
      <c r="N225" s="285"/>
      <c r="P225" s="409" t="str">
        <f t="shared" si="42"/>
        <v>08489C</v>
      </c>
      <c r="Q225" s="397" t="s">
        <v>826</v>
      </c>
      <c r="R225" s="409" t="str">
        <f t="shared" si="63"/>
        <v>Public Health Mental Health Counselor II</v>
      </c>
      <c r="S225" s="397">
        <f t="shared" si="62"/>
        <v>39</v>
      </c>
      <c r="T225" s="394" cm="1">
        <f t="array" aca="1" ref="T225" ca="1">IF($Q225="Y",VLOOKUP($P225,INDIRECT($Q$3),T$5,0)*INDIRECT($P$2),VLOOKUP($P225,INDIRECT($Q$3),T$5,0))</f>
        <v>80842.648571598169</v>
      </c>
      <c r="U225" s="394" cm="1">
        <f t="array" aca="1" ref="U225" ca="1">IF($Q225="Y",VLOOKUP($P225,INDIRECT($Q$3),U$5,0)*INDIRECT($P$2),VLOOKUP($P225,INDIRECT($Q$3),U$5,0))</f>
        <v>85099.638511284924</v>
      </c>
      <c r="V225" s="394" cm="1">
        <f t="array" aca="1" ref="V225" ca="1">IF($Q225="Y",VLOOKUP($P225,INDIRECT($Q$3),V$5,0)*INDIRECT($P$2),VLOOKUP($P225,INDIRECT($Q$3),V$5,0))</f>
        <v>89590.896765262602</v>
      </c>
      <c r="W225" s="394" cm="1">
        <f t="array" aca="1" ref="W225" ca="1">IF($Q225="Y",VLOOKUP($P225,INDIRECT($Q$3),W$5,0)*INDIRECT($P$2),VLOOKUP($P225,INDIRECT($Q$3),W$5,0))</f>
        <v>94269.569670673009</v>
      </c>
      <c r="X225" s="394" cm="1">
        <f t="array" aca="1" ref="X225" ca="1">IF($Q225="Y",VLOOKUP($P225,INDIRECT($Q$3),X$5,0)*INDIRECT($P$2),VLOOKUP($P225,INDIRECT($Q$3),X$5,0))</f>
        <v>99232.71124343673</v>
      </c>
      <c r="Y225" s="394" cm="1">
        <f t="array" aca="1" ref="Y225" ca="1">IF($Q225="Y",VLOOKUP($P225,INDIRECT($Q$3),Y$5,0)*INDIRECT($P$2),VLOOKUP($P225,INDIRECT($Q$3),Y$5,0))</f>
        <v>105236.67346969301</v>
      </c>
      <c r="Z225" s="394" cm="1">
        <f t="array" aca="1" ref="Z225" ca="1">IF($Q225="Y",VLOOKUP($P225,INDIRECT($Q$3),Z$5,0)*INDIRECT($P$2),VLOOKUP($P225,INDIRECT($Q$3),Z$5,0))</f>
        <v>111243.98238615348</v>
      </c>
      <c r="AA225" s="406" t="str">
        <f t="shared" si="43"/>
        <v>08489C</v>
      </c>
      <c r="AB225" s="406" t="str">
        <f t="shared" si="58"/>
        <v>Y</v>
      </c>
      <c r="AC225" s="412" t="str">
        <f t="shared" si="64"/>
        <v>Public Health Mental Health Counselor II</v>
      </c>
      <c r="AD225" s="406">
        <f t="shared" si="65"/>
        <v>39</v>
      </c>
      <c r="AE225" s="398" t="str">
        <f t="shared" si="57"/>
        <v>E</v>
      </c>
      <c r="AF225" s="403">
        <f t="shared" ca="1" si="66"/>
        <v>38.866999999999997</v>
      </c>
      <c r="AG225" s="403">
        <f t="shared" ca="1" si="66"/>
        <v>40.913999999999994</v>
      </c>
      <c r="AH225" s="403">
        <f t="shared" ca="1" si="66"/>
        <v>43.073</v>
      </c>
      <c r="AI225" s="403">
        <f t="shared" ca="1" si="66"/>
        <v>45.321999999999996</v>
      </c>
      <c r="AJ225" s="403">
        <f t="shared" ca="1" si="66"/>
        <v>47.708999999999996</v>
      </c>
      <c r="AK225" s="403">
        <f t="shared" ca="1" si="66"/>
        <v>50.594999999999999</v>
      </c>
      <c r="AL225" s="403">
        <f t="shared" ca="1" si="61"/>
        <v>53.482999999999997</v>
      </c>
      <c r="AM225" s="710">
        <f ca="1">AL225/'2026'!AL225</f>
        <v>1.0300048146364948</v>
      </c>
    </row>
    <row r="226" spans="1:39" ht="15" customHeight="1">
      <c r="A226" s="259" t="s">
        <v>16</v>
      </c>
      <c r="B226" s="259" t="s">
        <v>181</v>
      </c>
      <c r="C226" s="259">
        <v>20</v>
      </c>
      <c r="D226" s="270" t="s">
        <v>182</v>
      </c>
      <c r="E226" s="271">
        <v>355</v>
      </c>
      <c r="F226" s="271">
        <v>7</v>
      </c>
      <c r="G226" s="285">
        <f t="shared" ca="1" si="67"/>
        <v>66682.88344973512</v>
      </c>
      <c r="H226" s="285">
        <f t="shared" ca="1" si="67"/>
        <v>70621.98574011639</v>
      </c>
      <c r="I226" s="285">
        <f t="shared" ca="1" si="67"/>
        <v>74922.687996420951</v>
      </c>
      <c r="J226" s="285">
        <f t="shared" ca="1" si="67"/>
        <v>79503.870834658417</v>
      </c>
      <c r="K226" s="285">
        <f t="shared" ca="1" si="67"/>
        <v>84229.418678302536</v>
      </c>
      <c r="L226" s="285">
        <f t="shared" ca="1" si="67"/>
        <v>89749.66150408992</v>
      </c>
      <c r="M226" s="285">
        <f t="shared" ca="1" si="67"/>
        <v>95268.529425063869</v>
      </c>
      <c r="N226" s="285"/>
      <c r="P226" s="409" t="str">
        <f t="shared" si="42"/>
        <v>08490C</v>
      </c>
      <c r="Q226" s="397" t="s">
        <v>826</v>
      </c>
      <c r="R226" s="409" t="str">
        <f t="shared" si="63"/>
        <v>Public Health Nurse I</v>
      </c>
      <c r="S226" s="397">
        <f t="shared" si="62"/>
        <v>20</v>
      </c>
      <c r="T226" s="394" cm="1">
        <f t="array" aca="1" ref="T226" ca="1">IF($Q226="Y",VLOOKUP($P226,INDIRECT($Q$3),T$5,0)*INDIRECT($P$2),VLOOKUP($P226,INDIRECT($Q$3),T$5,0))</f>
        <v>66682.88344973512</v>
      </c>
      <c r="U226" s="394" cm="1">
        <f t="array" aca="1" ref="U226" ca="1">IF($Q226="Y",VLOOKUP($P226,INDIRECT($Q$3),U$5,0)*INDIRECT($P$2),VLOOKUP($P226,INDIRECT($Q$3),U$5,0))</f>
        <v>70621.98574011639</v>
      </c>
      <c r="V226" s="394" cm="1">
        <f t="array" aca="1" ref="V226" ca="1">IF($Q226="Y",VLOOKUP($P226,INDIRECT($Q$3),V$5,0)*INDIRECT($P$2),VLOOKUP($P226,INDIRECT($Q$3),V$5,0))</f>
        <v>74922.687996420951</v>
      </c>
      <c r="W226" s="394" cm="1">
        <f t="array" aca="1" ref="W226" ca="1">IF($Q226="Y",VLOOKUP($P226,INDIRECT($Q$3),W$5,0)*INDIRECT($P$2),VLOOKUP($P226,INDIRECT($Q$3),W$5,0))</f>
        <v>79503.870834658417</v>
      </c>
      <c r="X226" s="394" cm="1">
        <f t="array" aca="1" ref="X226" ca="1">IF($Q226="Y",VLOOKUP($P226,INDIRECT($Q$3),X$5,0)*INDIRECT($P$2),VLOOKUP($P226,INDIRECT($Q$3),X$5,0))</f>
        <v>84229.418678302536</v>
      </c>
      <c r="Y226" s="394" cm="1">
        <f t="array" aca="1" ref="Y226" ca="1">IF($Q226="Y",VLOOKUP($P226,INDIRECT($Q$3),Y$5,0)*INDIRECT($P$2),VLOOKUP($P226,INDIRECT($Q$3),Y$5,0))</f>
        <v>89749.66150408992</v>
      </c>
      <c r="Z226" s="394" cm="1">
        <f t="array" aca="1" ref="Z226" ca="1">IF($Q226="Y",VLOOKUP($P226,INDIRECT($Q$3),Z$5,0)*INDIRECT($P$2),VLOOKUP($P226,INDIRECT($Q$3),Z$5,0))</f>
        <v>95268.529425063869</v>
      </c>
      <c r="AA226" s="406" t="str">
        <f t="shared" si="43"/>
        <v>08490C</v>
      </c>
      <c r="AB226" s="406" t="str">
        <f t="shared" si="58"/>
        <v>Y</v>
      </c>
      <c r="AC226" s="412" t="str">
        <f t="shared" si="64"/>
        <v>Public Health Nurse I</v>
      </c>
      <c r="AD226" s="406">
        <f t="shared" si="65"/>
        <v>20</v>
      </c>
      <c r="AE226" s="398" t="str">
        <f t="shared" si="57"/>
        <v>E</v>
      </c>
      <c r="AF226" s="403">
        <f t="shared" ca="1" si="66"/>
        <v>32.059999999999995</v>
      </c>
      <c r="AG226" s="403">
        <f t="shared" ca="1" si="66"/>
        <v>33.952999999999996</v>
      </c>
      <c r="AH226" s="403">
        <f t="shared" ca="1" si="66"/>
        <v>36.021000000000001</v>
      </c>
      <c r="AI226" s="403">
        <f t="shared" ca="1" si="66"/>
        <v>38.223999999999997</v>
      </c>
      <c r="AJ226" s="403">
        <f t="shared" ca="1" si="66"/>
        <v>40.494999999999997</v>
      </c>
      <c r="AK226" s="403">
        <f t="shared" ca="1" si="66"/>
        <v>43.149000000000001</v>
      </c>
      <c r="AL226" s="403">
        <f t="shared" ca="1" si="61"/>
        <v>45.802999999999997</v>
      </c>
      <c r="AM226" s="710">
        <f ca="1">AL226/'2026'!AL226</f>
        <v>1.0299984258697068</v>
      </c>
    </row>
    <row r="227" spans="1:39" ht="15" customHeight="1">
      <c r="A227" s="272" t="s">
        <v>91</v>
      </c>
      <c r="B227" s="272" t="s">
        <v>329</v>
      </c>
      <c r="C227" s="272" t="s">
        <v>274</v>
      </c>
      <c r="D227" s="273" t="s">
        <v>330</v>
      </c>
      <c r="E227" s="265">
        <v>325</v>
      </c>
      <c r="F227" s="262">
        <v>7</v>
      </c>
      <c r="G227" s="285">
        <f t="shared" ca="1" si="67"/>
        <v>30.516404181209364</v>
      </c>
      <c r="H227" s="285">
        <f t="shared" ca="1" si="67"/>
        <v>32.450023094914933</v>
      </c>
      <c r="I227" s="285">
        <f t="shared" ca="1" si="67"/>
        <v>34.160374867519806</v>
      </c>
      <c r="J227" s="285">
        <f t="shared" ca="1" si="67"/>
        <v>36.050933035733053</v>
      </c>
      <c r="K227" s="285">
        <f t="shared" ca="1" si="67"/>
        <v>37.986542802848433</v>
      </c>
      <c r="L227" s="285">
        <f t="shared" ca="1" si="67"/>
        <v>40.292302298891897</v>
      </c>
      <c r="M227" s="285">
        <f t="shared" ca="1" si="67"/>
        <v>42.598061794935376</v>
      </c>
      <c r="N227" s="285"/>
      <c r="P227" s="409" t="str">
        <f t="shared" si="42"/>
        <v>04303C</v>
      </c>
      <c r="Q227" s="397" t="s">
        <v>826</v>
      </c>
      <c r="R227" s="409" t="str">
        <f t="shared" si="63"/>
        <v>Public Health Specialist I</v>
      </c>
      <c r="S227" s="397" t="str">
        <f t="shared" si="62"/>
        <v>07</v>
      </c>
      <c r="T227" s="394" cm="1">
        <f t="array" aca="1" ref="T227" ca="1">IF($Q227="Y",VLOOKUP($P227,INDIRECT($Q$3),T$5,0)*INDIRECT($P$2),VLOOKUP($P227,INDIRECT($Q$3),T$5,0))</f>
        <v>30.516404181209364</v>
      </c>
      <c r="U227" s="394" cm="1">
        <f t="array" aca="1" ref="U227" ca="1">IF($Q227="Y",VLOOKUP($P227,INDIRECT($Q$3),U$5,0)*INDIRECT($P$2),VLOOKUP($P227,INDIRECT($Q$3),U$5,0))</f>
        <v>32.450023094914933</v>
      </c>
      <c r="V227" s="394" cm="1">
        <f t="array" aca="1" ref="V227" ca="1">IF($Q227="Y",VLOOKUP($P227,INDIRECT($Q$3),V$5,0)*INDIRECT($P$2),VLOOKUP($P227,INDIRECT($Q$3),V$5,0))</f>
        <v>34.160374867519806</v>
      </c>
      <c r="W227" s="394" cm="1">
        <f t="array" aca="1" ref="W227" ca="1">IF($Q227="Y",VLOOKUP($P227,INDIRECT($Q$3),W$5,0)*INDIRECT($P$2),VLOOKUP($P227,INDIRECT($Q$3),W$5,0))</f>
        <v>36.050933035733053</v>
      </c>
      <c r="X227" s="394" cm="1">
        <f t="array" aca="1" ref="X227" ca="1">IF($Q227="Y",VLOOKUP($P227,INDIRECT($Q$3),X$5,0)*INDIRECT($P$2),VLOOKUP($P227,INDIRECT($Q$3),X$5,0))</f>
        <v>37.986542802848433</v>
      </c>
      <c r="Y227" s="394" cm="1">
        <f t="array" aca="1" ref="Y227" ca="1">IF($Q227="Y",VLOOKUP($P227,INDIRECT($Q$3),Y$5,0)*INDIRECT($P$2),VLOOKUP($P227,INDIRECT($Q$3),Y$5,0))</f>
        <v>40.292302298891897</v>
      </c>
      <c r="Z227" s="394" cm="1">
        <f t="array" aca="1" ref="Z227" ca="1">IF($Q227="Y",VLOOKUP($P227,INDIRECT($Q$3),Z$5,0)*INDIRECT($P$2),VLOOKUP($P227,INDIRECT($Q$3),Z$5,0))</f>
        <v>42.598061794935376</v>
      </c>
      <c r="AA227" s="406" t="str">
        <f t="shared" si="43"/>
        <v>04303C</v>
      </c>
      <c r="AB227" s="406" t="str">
        <f t="shared" si="58"/>
        <v>Y</v>
      </c>
      <c r="AC227" s="412" t="str">
        <f t="shared" si="64"/>
        <v>Public Health Specialist I</v>
      </c>
      <c r="AD227" s="406" t="str">
        <f t="shared" si="65"/>
        <v>07</v>
      </c>
      <c r="AE227" s="398" t="str">
        <f t="shared" si="57"/>
        <v>N</v>
      </c>
      <c r="AF227" s="403">
        <f t="shared" ca="1" si="66"/>
        <v>30.515999999999998</v>
      </c>
      <c r="AG227" s="403">
        <f t="shared" ca="1" si="66"/>
        <v>32.450000000000003</v>
      </c>
      <c r="AH227" s="403">
        <f t="shared" ca="1" si="66"/>
        <v>34.159999999999997</v>
      </c>
      <c r="AI227" s="403">
        <f t="shared" ca="1" si="66"/>
        <v>36.051000000000002</v>
      </c>
      <c r="AJ227" s="403">
        <f t="shared" ca="1" si="66"/>
        <v>37.987000000000002</v>
      </c>
      <c r="AK227" s="403">
        <f t="shared" ca="1" si="66"/>
        <v>40.292000000000002</v>
      </c>
      <c r="AL227" s="403">
        <f t="shared" ca="1" si="61"/>
        <v>42.597999999999999</v>
      </c>
      <c r="AM227" s="710">
        <f ca="1">AL227/'2026'!AL227</f>
        <v>1.0300070121140315</v>
      </c>
    </row>
    <row r="228" spans="1:39" ht="15" customHeight="1">
      <c r="A228" s="259" t="s">
        <v>16</v>
      </c>
      <c r="B228" s="259" t="s">
        <v>183</v>
      </c>
      <c r="C228" s="259">
        <v>29</v>
      </c>
      <c r="D228" s="260" t="s">
        <v>184</v>
      </c>
      <c r="E228" s="265">
        <v>383</v>
      </c>
      <c r="F228" s="262">
        <v>8</v>
      </c>
      <c r="G228" s="285">
        <f t="shared" ca="1" si="67"/>
        <v>72291.855099978988</v>
      </c>
      <c r="H228" s="285">
        <f t="shared" ca="1" si="67"/>
        <v>76257.682991904134</v>
      </c>
      <c r="I228" s="285">
        <f t="shared" ca="1" si="67"/>
        <v>80220.164193625111</v>
      </c>
      <c r="J228" s="285">
        <f t="shared" ca="1" si="67"/>
        <v>84420.260399841165</v>
      </c>
      <c r="K228" s="285">
        <f t="shared" ca="1" si="67"/>
        <v>88908.171963614732</v>
      </c>
      <c r="L228" s="285">
        <f t="shared" ca="1" si="67"/>
        <v>94478.632894714901</v>
      </c>
      <c r="M228" s="285">
        <f t="shared" ca="1" si="67"/>
        <v>100049.09382581509</v>
      </c>
      <c r="N228" s="285"/>
      <c r="P228" s="409" t="str">
        <f t="shared" ref="P228:P268" si="68">B228</f>
        <v>04310C</v>
      </c>
      <c r="Q228" s="397" t="s">
        <v>826</v>
      </c>
      <c r="R228" s="409" t="str">
        <f t="shared" si="63"/>
        <v>Public Health Specialist II</v>
      </c>
      <c r="S228" s="397">
        <f t="shared" si="62"/>
        <v>29</v>
      </c>
      <c r="T228" s="394" cm="1">
        <f t="array" aca="1" ref="T228" ca="1">IF($Q228="Y",VLOOKUP($P228,INDIRECT($Q$3),T$5,0)*INDIRECT($P$2),VLOOKUP($P228,INDIRECT($Q$3),T$5,0))</f>
        <v>72291.855099978988</v>
      </c>
      <c r="U228" s="394" cm="1">
        <f t="array" aca="1" ref="U228" ca="1">IF($Q228="Y",VLOOKUP($P228,INDIRECT($Q$3),U$5,0)*INDIRECT($P$2),VLOOKUP($P228,INDIRECT($Q$3),U$5,0))</f>
        <v>76257.682991904134</v>
      </c>
      <c r="V228" s="394" cm="1">
        <f t="array" aca="1" ref="V228" ca="1">IF($Q228="Y",VLOOKUP($P228,INDIRECT($Q$3),V$5,0)*INDIRECT($P$2),VLOOKUP($P228,INDIRECT($Q$3),V$5,0))</f>
        <v>80220.164193625111</v>
      </c>
      <c r="W228" s="394" cm="1">
        <f t="array" aca="1" ref="W228" ca="1">IF($Q228="Y",VLOOKUP($P228,INDIRECT($Q$3),W$5,0)*INDIRECT($P$2),VLOOKUP($P228,INDIRECT($Q$3),W$5,0))</f>
        <v>84420.260399841165</v>
      </c>
      <c r="X228" s="394" cm="1">
        <f t="array" aca="1" ref="X228" ca="1">IF($Q228="Y",VLOOKUP($P228,INDIRECT($Q$3),X$5,0)*INDIRECT($P$2),VLOOKUP($P228,INDIRECT($Q$3),X$5,0))</f>
        <v>88908.171963614732</v>
      </c>
      <c r="Y228" s="394" cm="1">
        <f t="array" aca="1" ref="Y228" ca="1">IF($Q228="Y",VLOOKUP($P228,INDIRECT($Q$3),Y$5,0)*INDIRECT($P$2),VLOOKUP($P228,INDIRECT($Q$3),Y$5,0))</f>
        <v>94478.632894714901</v>
      </c>
      <c r="Z228" s="394" cm="1">
        <f t="array" aca="1" ref="Z228" ca="1">IF($Q228="Y",VLOOKUP($P228,INDIRECT($Q$3),Z$5,0)*INDIRECT($P$2),VLOOKUP($P228,INDIRECT($Q$3),Z$5,0))</f>
        <v>100049.09382581509</v>
      </c>
      <c r="AA228" s="406" t="str">
        <f t="shared" ref="AA228:AA268" si="69">B228</f>
        <v>04310C</v>
      </c>
      <c r="AB228" s="406" t="str">
        <f t="shared" si="58"/>
        <v>Y</v>
      </c>
      <c r="AC228" s="412" t="str">
        <f t="shared" si="64"/>
        <v>Public Health Specialist II</v>
      </c>
      <c r="AD228" s="406">
        <f t="shared" si="65"/>
        <v>29</v>
      </c>
      <c r="AE228" s="398" t="str">
        <f t="shared" si="57"/>
        <v>E</v>
      </c>
      <c r="AF228" s="403">
        <f t="shared" ca="1" si="66"/>
        <v>34.756</v>
      </c>
      <c r="AG228" s="403">
        <f t="shared" ca="1" si="66"/>
        <v>36.662999999999997</v>
      </c>
      <c r="AH228" s="403">
        <f t="shared" ca="1" si="66"/>
        <v>38.567999999999998</v>
      </c>
      <c r="AI228" s="403">
        <f t="shared" ca="1" si="66"/>
        <v>40.586999999999996</v>
      </c>
      <c r="AJ228" s="403">
        <f t="shared" ca="1" si="66"/>
        <v>42.744999999999997</v>
      </c>
      <c r="AK228" s="403">
        <f t="shared" ca="1" si="66"/>
        <v>45.422999999999995</v>
      </c>
      <c r="AL228" s="403">
        <f t="shared" ca="1" si="61"/>
        <v>48.100999999999999</v>
      </c>
      <c r="AM228" s="710">
        <f ca="1">AL228/'2026'!AL228</f>
        <v>1.03</v>
      </c>
    </row>
    <row r="229" spans="1:39" ht="15" customHeight="1">
      <c r="A229" s="259" t="s">
        <v>16</v>
      </c>
      <c r="B229" s="259" t="s">
        <v>801</v>
      </c>
      <c r="C229" s="259" t="s">
        <v>20</v>
      </c>
      <c r="D229" s="260" t="s">
        <v>800</v>
      </c>
      <c r="E229" s="265">
        <v>388</v>
      </c>
      <c r="F229" s="262">
        <v>8</v>
      </c>
      <c r="G229" s="285">
        <f t="shared" ca="1" si="67"/>
        <v>73054.900466526611</v>
      </c>
      <c r="H229" s="285">
        <f t="shared" ca="1" si="67"/>
        <v>77020.728358451757</v>
      </c>
      <c r="I229" s="285">
        <f t="shared" ca="1" si="67"/>
        <v>81033.409913235068</v>
      </c>
      <c r="J229" s="285">
        <f t="shared" ca="1" si="67"/>
        <v>85374.067108025731</v>
      </c>
      <c r="K229" s="285">
        <f t="shared" ca="1" si="67"/>
        <v>89865.325362003408</v>
      </c>
      <c r="L229" s="285">
        <f t="shared" ca="1" si="67"/>
        <v>95438.466066597292</v>
      </c>
      <c r="M229" s="285">
        <f t="shared" ca="1" si="67"/>
        <v>101011.60677119122</v>
      </c>
      <c r="N229" s="285"/>
      <c r="P229" s="409" t="str">
        <f t="shared" si="68"/>
        <v>59427C</v>
      </c>
      <c r="Q229" s="397" t="s">
        <v>826</v>
      </c>
      <c r="R229" s="409" t="str">
        <f t="shared" si="63"/>
        <v>Public Health Specialist II - Contracts</v>
      </c>
      <c r="S229" s="397" t="str">
        <f t="shared" si="62"/>
        <v>33B</v>
      </c>
      <c r="T229" s="394" cm="1">
        <f t="array" aca="1" ref="T229" ca="1">IF($Q229="Y",VLOOKUP($P229,INDIRECT($Q$3),T$5,0)*INDIRECT($P$2),VLOOKUP($P229,INDIRECT($Q$3),T$5,0))</f>
        <v>73054.900466526611</v>
      </c>
      <c r="U229" s="394" cm="1">
        <f t="array" aca="1" ref="U229" ca="1">IF($Q229="Y",VLOOKUP($P229,INDIRECT($Q$3),U$5,0)*INDIRECT($P$2),VLOOKUP($P229,INDIRECT($Q$3),U$5,0))</f>
        <v>77020.728358451757</v>
      </c>
      <c r="V229" s="394" cm="1">
        <f t="array" aca="1" ref="V229" ca="1">IF($Q229="Y",VLOOKUP($P229,INDIRECT($Q$3),V$5,0)*INDIRECT($P$2),VLOOKUP($P229,INDIRECT($Q$3),V$5,0))</f>
        <v>81033.409913235068</v>
      </c>
      <c r="W229" s="394" cm="1">
        <f t="array" aca="1" ref="W229" ca="1">IF($Q229="Y",VLOOKUP($P229,INDIRECT($Q$3),W$5,0)*INDIRECT($P$2),VLOOKUP($P229,INDIRECT($Q$3),W$5,0))</f>
        <v>85374.067108025731</v>
      </c>
      <c r="X229" s="394" cm="1">
        <f t="array" aca="1" ref="X229" ca="1">IF($Q229="Y",VLOOKUP($P229,INDIRECT($Q$3),X$5,0)*INDIRECT($P$2),VLOOKUP($P229,INDIRECT($Q$3),X$5,0))</f>
        <v>89865.325362003408</v>
      </c>
      <c r="Y229" s="394" cm="1">
        <f t="array" aca="1" ref="Y229" ca="1">IF($Q229="Y",VLOOKUP($P229,INDIRECT($Q$3),Y$5,0)*INDIRECT($P$2),VLOOKUP($P229,INDIRECT($Q$3),Y$5,0))</f>
        <v>95438.466066597292</v>
      </c>
      <c r="Z229" s="394" cm="1">
        <f t="array" aca="1" ref="Z229" ca="1">IF($Q229="Y",VLOOKUP($P229,INDIRECT($Q$3),Z$5,0)*INDIRECT($P$2),VLOOKUP($P229,INDIRECT($Q$3),Z$5,0))</f>
        <v>101011.60677119122</v>
      </c>
      <c r="AA229" s="406" t="str">
        <f t="shared" si="69"/>
        <v>59427C</v>
      </c>
      <c r="AB229" s="406" t="str">
        <f t="shared" si="58"/>
        <v>Y</v>
      </c>
      <c r="AC229" s="412" t="str">
        <f t="shared" si="64"/>
        <v>Public Health Specialist II - Contracts</v>
      </c>
      <c r="AD229" s="406" t="str">
        <f t="shared" si="65"/>
        <v>33B</v>
      </c>
      <c r="AE229" s="398" t="str">
        <f t="shared" si="57"/>
        <v>E</v>
      </c>
      <c r="AF229" s="403">
        <f t="shared" ca="1" si="66"/>
        <v>35.122999999999998</v>
      </c>
      <c r="AG229" s="403">
        <f t="shared" ca="1" si="66"/>
        <v>37.03</v>
      </c>
      <c r="AH229" s="403">
        <f t="shared" ca="1" si="66"/>
        <v>38.958999999999996</v>
      </c>
      <c r="AI229" s="403">
        <f t="shared" ca="1" si="66"/>
        <v>41.045999999999999</v>
      </c>
      <c r="AJ229" s="403">
        <f t="shared" ca="1" si="66"/>
        <v>43.204999999999998</v>
      </c>
      <c r="AK229" s="403">
        <f t="shared" ca="1" si="66"/>
        <v>45.884</v>
      </c>
      <c r="AL229" s="403">
        <f t="shared" ca="1" si="61"/>
        <v>48.564</v>
      </c>
      <c r="AM229" s="710">
        <f ca="1">AL229/'2026'!AL229</f>
        <v>1.0300112409595112</v>
      </c>
    </row>
    <row r="230" spans="1:39" ht="15" customHeight="1">
      <c r="A230" s="259" t="s">
        <v>16</v>
      </c>
      <c r="B230" s="259" t="s">
        <v>185</v>
      </c>
      <c r="C230" s="259">
        <v>29</v>
      </c>
      <c r="D230" s="260" t="s">
        <v>186</v>
      </c>
      <c r="E230" s="265">
        <v>383</v>
      </c>
      <c r="F230" s="262">
        <v>8</v>
      </c>
      <c r="G230" s="285">
        <f t="shared" ca="1" si="67"/>
        <v>72291.855099978988</v>
      </c>
      <c r="H230" s="285">
        <f t="shared" ca="1" si="67"/>
        <v>76257.682991904134</v>
      </c>
      <c r="I230" s="285">
        <f t="shared" ca="1" si="67"/>
        <v>80220.164193625111</v>
      </c>
      <c r="J230" s="285">
        <f t="shared" ca="1" si="67"/>
        <v>84420.260399841165</v>
      </c>
      <c r="K230" s="285">
        <f t="shared" ca="1" si="67"/>
        <v>88908.171963614732</v>
      </c>
      <c r="L230" s="285">
        <f t="shared" ca="1" si="67"/>
        <v>94478.632894714901</v>
      </c>
      <c r="M230" s="285">
        <f t="shared" ca="1" si="67"/>
        <v>100049.09382581509</v>
      </c>
      <c r="N230" s="285"/>
      <c r="P230" s="409" t="str">
        <f t="shared" si="68"/>
        <v>04314C</v>
      </c>
      <c r="Q230" s="397" t="s">
        <v>826</v>
      </c>
      <c r="R230" s="409" t="str">
        <f t="shared" si="63"/>
        <v>Public Health Specialist II - Emergency Preparedness</v>
      </c>
      <c r="S230" s="397">
        <f t="shared" si="62"/>
        <v>29</v>
      </c>
      <c r="T230" s="394" cm="1">
        <f t="array" aca="1" ref="T230" ca="1">IF($Q230="Y",VLOOKUP($P230,INDIRECT($Q$3),T$5,0)*INDIRECT($P$2),VLOOKUP($P230,INDIRECT($Q$3),T$5,0))</f>
        <v>72291.855099978988</v>
      </c>
      <c r="U230" s="394" cm="1">
        <f t="array" aca="1" ref="U230" ca="1">IF($Q230="Y",VLOOKUP($P230,INDIRECT($Q$3),U$5,0)*INDIRECT($P$2),VLOOKUP($P230,INDIRECT($Q$3),U$5,0))</f>
        <v>76257.682991904134</v>
      </c>
      <c r="V230" s="394" cm="1">
        <f t="array" aca="1" ref="V230" ca="1">IF($Q230="Y",VLOOKUP($P230,INDIRECT($Q$3),V$5,0)*INDIRECT($P$2),VLOOKUP($P230,INDIRECT($Q$3),V$5,0))</f>
        <v>80220.164193625111</v>
      </c>
      <c r="W230" s="394" cm="1">
        <f t="array" aca="1" ref="W230" ca="1">IF($Q230="Y",VLOOKUP($P230,INDIRECT($Q$3),W$5,0)*INDIRECT($P$2),VLOOKUP($P230,INDIRECT($Q$3),W$5,0))</f>
        <v>84420.260399841165</v>
      </c>
      <c r="X230" s="394" cm="1">
        <f t="array" aca="1" ref="X230" ca="1">IF($Q230="Y",VLOOKUP($P230,INDIRECT($Q$3),X$5,0)*INDIRECT($P$2),VLOOKUP($P230,INDIRECT($Q$3),X$5,0))</f>
        <v>88908.171963614732</v>
      </c>
      <c r="Y230" s="394" cm="1">
        <f t="array" aca="1" ref="Y230" ca="1">IF($Q230="Y",VLOOKUP($P230,INDIRECT($Q$3),Y$5,0)*INDIRECT($P$2),VLOOKUP($P230,INDIRECT($Q$3),Y$5,0))</f>
        <v>94478.632894714901</v>
      </c>
      <c r="Z230" s="394" cm="1">
        <f t="array" aca="1" ref="Z230" ca="1">IF($Q230="Y",VLOOKUP($P230,INDIRECT($Q$3),Z$5,0)*INDIRECT($P$2),VLOOKUP($P230,INDIRECT($Q$3),Z$5,0))</f>
        <v>100049.09382581509</v>
      </c>
      <c r="AA230" s="406" t="str">
        <f t="shared" si="69"/>
        <v>04314C</v>
      </c>
      <c r="AB230" s="406" t="str">
        <f t="shared" si="58"/>
        <v>Y</v>
      </c>
      <c r="AC230" s="412" t="str">
        <f t="shared" si="64"/>
        <v>Public Health Specialist II - Emergency Preparedness</v>
      </c>
      <c r="AD230" s="406">
        <f t="shared" si="65"/>
        <v>29</v>
      </c>
      <c r="AE230" s="398" t="str">
        <f t="shared" si="57"/>
        <v>E</v>
      </c>
      <c r="AF230" s="403">
        <f t="shared" ca="1" si="66"/>
        <v>34.756</v>
      </c>
      <c r="AG230" s="403">
        <f t="shared" ca="1" si="66"/>
        <v>36.662999999999997</v>
      </c>
      <c r="AH230" s="403">
        <f t="shared" ca="1" si="66"/>
        <v>38.567999999999998</v>
      </c>
      <c r="AI230" s="403">
        <f t="shared" ca="1" si="66"/>
        <v>40.586999999999996</v>
      </c>
      <c r="AJ230" s="403">
        <f t="shared" ca="1" si="66"/>
        <v>42.744999999999997</v>
      </c>
      <c r="AK230" s="403">
        <f t="shared" ca="1" si="66"/>
        <v>45.422999999999995</v>
      </c>
      <c r="AL230" s="403">
        <f t="shared" ca="1" si="61"/>
        <v>48.100999999999999</v>
      </c>
      <c r="AM230" s="710">
        <f ca="1">AL230/'2026'!AL230</f>
        <v>1.03</v>
      </c>
    </row>
    <row r="231" spans="1:39" ht="15" customHeight="1">
      <c r="A231" s="259" t="s">
        <v>16</v>
      </c>
      <c r="B231" s="259" t="s">
        <v>679</v>
      </c>
      <c r="C231" s="259" t="s">
        <v>20</v>
      </c>
      <c r="D231" s="260" t="s">
        <v>676</v>
      </c>
      <c r="E231" s="265">
        <v>393</v>
      </c>
      <c r="F231" s="262">
        <v>8</v>
      </c>
      <c r="G231" s="285">
        <f t="shared" ca="1" si="67"/>
        <v>73054.900466526611</v>
      </c>
      <c r="H231" s="285">
        <f t="shared" ca="1" si="67"/>
        <v>77020.728358451757</v>
      </c>
      <c r="I231" s="285">
        <f t="shared" ca="1" si="67"/>
        <v>81033.409913235068</v>
      </c>
      <c r="J231" s="285">
        <f t="shared" ca="1" si="67"/>
        <v>85374.067108025731</v>
      </c>
      <c r="K231" s="285">
        <f t="shared" ca="1" si="67"/>
        <v>89865.325362003408</v>
      </c>
      <c r="L231" s="285">
        <f t="shared" ca="1" si="67"/>
        <v>95438.466066597292</v>
      </c>
      <c r="M231" s="285">
        <f t="shared" ca="1" si="67"/>
        <v>101011.60677119122</v>
      </c>
      <c r="N231" s="285"/>
      <c r="P231" s="409" t="str">
        <f t="shared" si="68"/>
        <v>59408C</v>
      </c>
      <c r="Q231" s="397" t="s">
        <v>826</v>
      </c>
      <c r="R231" s="409" t="str">
        <f t="shared" si="63"/>
        <v>Public Health Specialist II - Emergency Response</v>
      </c>
      <c r="S231" s="397" t="str">
        <f t="shared" si="62"/>
        <v>33B</v>
      </c>
      <c r="T231" s="394" cm="1">
        <f t="array" aca="1" ref="T231" ca="1">IF($Q231="Y",VLOOKUP($P231,INDIRECT($Q$3),T$5,0)*INDIRECT($P$2),VLOOKUP($P231,INDIRECT($Q$3),T$5,0))</f>
        <v>73054.900466526611</v>
      </c>
      <c r="U231" s="394" cm="1">
        <f t="array" aca="1" ref="U231" ca="1">IF($Q231="Y",VLOOKUP($P231,INDIRECT($Q$3),U$5,0)*INDIRECT($P$2),VLOOKUP($P231,INDIRECT($Q$3),U$5,0))</f>
        <v>77020.728358451757</v>
      </c>
      <c r="V231" s="394" cm="1">
        <f t="array" aca="1" ref="V231" ca="1">IF($Q231="Y",VLOOKUP($P231,INDIRECT($Q$3),V$5,0)*INDIRECT($P$2),VLOOKUP($P231,INDIRECT($Q$3),V$5,0))</f>
        <v>81033.409913235068</v>
      </c>
      <c r="W231" s="394" cm="1">
        <f t="array" aca="1" ref="W231" ca="1">IF($Q231="Y",VLOOKUP($P231,INDIRECT($Q$3),W$5,0)*INDIRECT($P$2),VLOOKUP($P231,INDIRECT($Q$3),W$5,0))</f>
        <v>85374.067108025731</v>
      </c>
      <c r="X231" s="394" cm="1">
        <f t="array" aca="1" ref="X231" ca="1">IF($Q231="Y",VLOOKUP($P231,INDIRECT($Q$3),X$5,0)*INDIRECT($P$2),VLOOKUP($P231,INDIRECT($Q$3),X$5,0))</f>
        <v>89865.325362003408</v>
      </c>
      <c r="Y231" s="394" cm="1">
        <f t="array" aca="1" ref="Y231" ca="1">IF($Q231="Y",VLOOKUP($P231,INDIRECT($Q$3),Y$5,0)*INDIRECT($P$2),VLOOKUP($P231,INDIRECT($Q$3),Y$5,0))</f>
        <v>95438.466066597292</v>
      </c>
      <c r="Z231" s="394" cm="1">
        <f t="array" aca="1" ref="Z231" ca="1">IF($Q231="Y",VLOOKUP($P231,INDIRECT($Q$3),Z$5,0)*INDIRECT($P$2),VLOOKUP($P231,INDIRECT($Q$3),Z$5,0))</f>
        <v>101011.60677119122</v>
      </c>
      <c r="AA231" s="406" t="str">
        <f t="shared" si="69"/>
        <v>59408C</v>
      </c>
      <c r="AB231" s="406" t="str">
        <f t="shared" si="58"/>
        <v>Y</v>
      </c>
      <c r="AC231" s="412" t="str">
        <f t="shared" si="64"/>
        <v>Public Health Specialist II - Emergency Response</v>
      </c>
      <c r="AD231" s="406" t="str">
        <f t="shared" si="65"/>
        <v>33B</v>
      </c>
      <c r="AE231" s="398" t="str">
        <f t="shared" si="57"/>
        <v>E</v>
      </c>
      <c r="AF231" s="403">
        <f t="shared" ca="1" si="66"/>
        <v>35.122999999999998</v>
      </c>
      <c r="AG231" s="403">
        <f t="shared" ca="1" si="66"/>
        <v>37.03</v>
      </c>
      <c r="AH231" s="403">
        <f t="shared" ca="1" si="66"/>
        <v>38.958999999999996</v>
      </c>
      <c r="AI231" s="403">
        <f t="shared" ca="1" si="66"/>
        <v>41.045999999999999</v>
      </c>
      <c r="AJ231" s="403">
        <f t="shared" ca="1" si="66"/>
        <v>43.204999999999998</v>
      </c>
      <c r="AK231" s="403">
        <f t="shared" ca="1" si="66"/>
        <v>45.884</v>
      </c>
      <c r="AL231" s="403">
        <f t="shared" ca="1" si="61"/>
        <v>48.564</v>
      </c>
      <c r="AM231" s="710">
        <f ca="1">AL231/'2026'!AL231</f>
        <v>1.0300112409595112</v>
      </c>
    </row>
    <row r="232" spans="1:39" ht="15" customHeight="1">
      <c r="A232" s="259" t="s">
        <v>16</v>
      </c>
      <c r="B232" s="259" t="s">
        <v>909</v>
      </c>
      <c r="C232" s="259" t="s">
        <v>20</v>
      </c>
      <c r="D232" s="260" t="s">
        <v>910</v>
      </c>
      <c r="E232" s="265">
        <v>388</v>
      </c>
      <c r="F232" s="262">
        <v>8</v>
      </c>
      <c r="G232" s="285">
        <f t="shared" ca="1" si="67"/>
        <v>73054.900466526611</v>
      </c>
      <c r="H232" s="285">
        <f t="shared" ca="1" si="67"/>
        <v>77020.728358451757</v>
      </c>
      <c r="I232" s="285">
        <f t="shared" ca="1" si="67"/>
        <v>81033.409913235068</v>
      </c>
      <c r="J232" s="285">
        <f t="shared" ca="1" si="67"/>
        <v>85374.067108025731</v>
      </c>
      <c r="K232" s="285">
        <f t="shared" ca="1" si="67"/>
        <v>89865.325362003408</v>
      </c>
      <c r="L232" s="285">
        <f t="shared" ca="1" si="67"/>
        <v>95438.466066597292</v>
      </c>
      <c r="M232" s="285">
        <f t="shared" ca="1" si="67"/>
        <v>101011.60677119122</v>
      </c>
      <c r="N232" s="285"/>
      <c r="P232" s="409" t="str">
        <f t="shared" si="68"/>
        <v>59459C</v>
      </c>
      <c r="Q232" s="397" t="s">
        <v>826</v>
      </c>
      <c r="R232" s="409" t="str">
        <f t="shared" si="63"/>
        <v>Public Health Specialist II - Neighborhood Safety</v>
      </c>
      <c r="S232" s="397" t="str">
        <f t="shared" si="62"/>
        <v>33B</v>
      </c>
      <c r="T232" s="394" cm="1">
        <f t="array" aca="1" ref="T232" ca="1">IF($Q232="Y",VLOOKUP($P232,INDIRECT($Q$3),T$5,0)*INDIRECT($P$2),VLOOKUP($P232,INDIRECT($Q$3),T$5,0))</f>
        <v>73054.900466526611</v>
      </c>
      <c r="U232" s="394" cm="1">
        <f t="array" aca="1" ref="U232" ca="1">IF($Q232="Y",VLOOKUP($P232,INDIRECT($Q$3),U$5,0)*INDIRECT($P$2),VLOOKUP($P232,INDIRECT($Q$3),U$5,0))</f>
        <v>77020.728358451757</v>
      </c>
      <c r="V232" s="394" cm="1">
        <f t="array" aca="1" ref="V232" ca="1">IF($Q232="Y",VLOOKUP($P232,INDIRECT($Q$3),V$5,0)*INDIRECT($P$2),VLOOKUP($P232,INDIRECT($Q$3),V$5,0))</f>
        <v>81033.409913235068</v>
      </c>
      <c r="W232" s="394" cm="1">
        <f t="array" aca="1" ref="W232" ca="1">IF($Q232="Y",VLOOKUP($P232,INDIRECT($Q$3),W$5,0)*INDIRECT($P$2),VLOOKUP($P232,INDIRECT($Q$3),W$5,0))</f>
        <v>85374.067108025731</v>
      </c>
      <c r="X232" s="394" cm="1">
        <f t="array" aca="1" ref="X232" ca="1">IF($Q232="Y",VLOOKUP($P232,INDIRECT($Q$3),X$5,0)*INDIRECT($P$2),VLOOKUP($P232,INDIRECT($Q$3),X$5,0))</f>
        <v>89865.325362003408</v>
      </c>
      <c r="Y232" s="394" cm="1">
        <f t="array" aca="1" ref="Y232" ca="1">IF($Q232="Y",VLOOKUP($P232,INDIRECT($Q$3),Y$5,0)*INDIRECT($P$2),VLOOKUP($P232,INDIRECT($Q$3),Y$5,0))</f>
        <v>95438.466066597292</v>
      </c>
      <c r="Z232" s="394" cm="1">
        <f t="array" aca="1" ref="Z232" ca="1">IF($Q232="Y",VLOOKUP($P232,INDIRECT($Q$3),Z$5,0)*INDIRECT($P$2),VLOOKUP($P232,INDIRECT($Q$3),Z$5,0))</f>
        <v>101011.60677119122</v>
      </c>
      <c r="AA232" s="406" t="str">
        <f t="shared" si="69"/>
        <v>59459C</v>
      </c>
      <c r="AB232" s="406" t="str">
        <f t="shared" si="58"/>
        <v>Y</v>
      </c>
      <c r="AC232" s="412" t="str">
        <f t="shared" si="64"/>
        <v>Public Health Specialist II - Neighborhood Safety</v>
      </c>
      <c r="AD232" s="406" t="str">
        <f t="shared" si="65"/>
        <v>33B</v>
      </c>
      <c r="AE232" s="398" t="str">
        <f t="shared" si="57"/>
        <v>E</v>
      </c>
      <c r="AF232" s="403">
        <f t="shared" ca="1" si="66"/>
        <v>35.122999999999998</v>
      </c>
      <c r="AG232" s="403">
        <f t="shared" ca="1" si="66"/>
        <v>37.03</v>
      </c>
      <c r="AH232" s="403">
        <f t="shared" ca="1" si="66"/>
        <v>38.958999999999996</v>
      </c>
      <c r="AI232" s="403">
        <f t="shared" ca="1" si="66"/>
        <v>41.045999999999999</v>
      </c>
      <c r="AJ232" s="403">
        <f t="shared" ca="1" si="66"/>
        <v>43.204999999999998</v>
      </c>
      <c r="AK232" s="403">
        <f t="shared" ca="1" si="66"/>
        <v>45.884</v>
      </c>
      <c r="AL232" s="403">
        <f t="shared" ca="1" si="61"/>
        <v>48.564</v>
      </c>
      <c r="AM232" s="710">
        <f ca="1">AL232/'2026'!AL232</f>
        <v>1.0300112409595112</v>
      </c>
    </row>
    <row r="233" spans="1:39" ht="15" customHeight="1">
      <c r="A233" s="259" t="s">
        <v>16</v>
      </c>
      <c r="B233" s="259" t="s">
        <v>187</v>
      </c>
      <c r="C233" s="259" t="s">
        <v>166</v>
      </c>
      <c r="D233" s="266" t="s">
        <v>188</v>
      </c>
      <c r="E233" s="265">
        <v>435</v>
      </c>
      <c r="F233" s="262">
        <v>9</v>
      </c>
      <c r="G233" s="285">
        <f t="shared" ca="1" si="67"/>
        <v>82224.831625914696</v>
      </c>
      <c r="H233" s="285">
        <f t="shared" ca="1" si="67"/>
        <v>86572.182201113654</v>
      </c>
      <c r="I233" s="285">
        <f t="shared" ca="1" si="67"/>
        <v>91488.470111019167</v>
      </c>
      <c r="J233" s="285">
        <f t="shared" ca="1" si="67"/>
        <v>96354.557667862377</v>
      </c>
      <c r="K233" s="285">
        <f t="shared" ca="1" si="67"/>
        <v>101515.15396267129</v>
      </c>
      <c r="L233" s="285">
        <f t="shared" ca="1" si="67"/>
        <v>107546.57754408508</v>
      </c>
      <c r="M233" s="285">
        <f t="shared" ca="1" si="67"/>
        <v>113578.00112549883</v>
      </c>
      <c r="N233" s="285"/>
      <c r="P233" s="409" t="str">
        <f t="shared" si="68"/>
        <v>08560C</v>
      </c>
      <c r="Q233" s="397" t="s">
        <v>826</v>
      </c>
      <c r="R233" s="409" t="str">
        <f t="shared" si="63"/>
        <v>Public Information Officer-C</v>
      </c>
      <c r="S233" s="397" t="str">
        <f t="shared" si="62"/>
        <v>45</v>
      </c>
      <c r="T233" s="394" cm="1">
        <f t="array" aca="1" ref="T233" ca="1">IF($Q233="Y",VLOOKUP($P233,INDIRECT($Q$3),T$5,0)*INDIRECT($P$2),VLOOKUP($P233,INDIRECT($Q$3),T$5,0))</f>
        <v>82224.831625914696</v>
      </c>
      <c r="U233" s="394" cm="1">
        <f t="array" aca="1" ref="U233" ca="1">IF($Q233="Y",VLOOKUP($P233,INDIRECT($Q$3),U$5,0)*INDIRECT($P$2),VLOOKUP($P233,INDIRECT($Q$3),U$5,0))</f>
        <v>86572.182201113654</v>
      </c>
      <c r="V233" s="394" cm="1">
        <f t="array" aca="1" ref="V233" ca="1">IF($Q233="Y",VLOOKUP($P233,INDIRECT($Q$3),V$5,0)*INDIRECT($P$2),VLOOKUP($P233,INDIRECT($Q$3),V$5,0))</f>
        <v>91488.470111019167</v>
      </c>
      <c r="W233" s="394" cm="1">
        <f t="array" aca="1" ref="W233" ca="1">IF($Q233="Y",VLOOKUP($P233,INDIRECT($Q$3),W$5,0)*INDIRECT($P$2),VLOOKUP($P233,INDIRECT($Q$3),W$5,0))</f>
        <v>96354.557667862377</v>
      </c>
      <c r="X233" s="394" cm="1">
        <f t="array" aca="1" ref="X233" ca="1">IF($Q233="Y",VLOOKUP($P233,INDIRECT($Q$3),X$5,0)*INDIRECT($P$2),VLOOKUP($P233,INDIRECT($Q$3),X$5,0))</f>
        <v>101515.15396267129</v>
      </c>
      <c r="Y233" s="394" cm="1">
        <f t="array" aca="1" ref="Y233" ca="1">IF($Q233="Y",VLOOKUP($P233,INDIRECT($Q$3),Y$5,0)*INDIRECT($P$2),VLOOKUP($P233,INDIRECT($Q$3),Y$5,0))</f>
        <v>107546.57754408508</v>
      </c>
      <c r="Z233" s="394" cm="1">
        <f t="array" aca="1" ref="Z233" ca="1">IF($Q233="Y",VLOOKUP($P233,INDIRECT($Q$3),Z$5,0)*INDIRECT($P$2),VLOOKUP($P233,INDIRECT($Q$3),Z$5,0))</f>
        <v>113578.00112549883</v>
      </c>
      <c r="AA233" s="406" t="str">
        <f t="shared" si="69"/>
        <v>08560C</v>
      </c>
      <c r="AB233" s="406" t="str">
        <f t="shared" si="58"/>
        <v>Y</v>
      </c>
      <c r="AC233" s="412" t="str">
        <f t="shared" si="64"/>
        <v>Public Information Officer-C</v>
      </c>
      <c r="AD233" s="406" t="str">
        <f t="shared" si="65"/>
        <v>45</v>
      </c>
      <c r="AE233" s="398" t="str">
        <f t="shared" si="57"/>
        <v>E</v>
      </c>
      <c r="AF233" s="403">
        <f t="shared" ca="1" si="66"/>
        <v>39.531999999999996</v>
      </c>
      <c r="AG233" s="403">
        <f t="shared" ca="1" si="66"/>
        <v>41.622</v>
      </c>
      <c r="AH233" s="403">
        <f t="shared" ca="1" si="66"/>
        <v>43.984999999999999</v>
      </c>
      <c r="AI233" s="403">
        <f t="shared" ca="1" si="66"/>
        <v>46.324999999999996</v>
      </c>
      <c r="AJ233" s="403">
        <f t="shared" ca="1" si="66"/>
        <v>48.805999999999997</v>
      </c>
      <c r="AK233" s="403">
        <f t="shared" ca="1" si="66"/>
        <v>51.705999999999996</v>
      </c>
      <c r="AL233" s="403">
        <f t="shared" ca="1" si="61"/>
        <v>54.604999999999997</v>
      </c>
      <c r="AM233" s="710">
        <f ca="1">AL233/'2026'!AL233</f>
        <v>1.0299915118362726</v>
      </c>
    </row>
    <row r="234" spans="1:39" ht="15" customHeight="1">
      <c r="A234" s="259" t="s">
        <v>16</v>
      </c>
      <c r="B234" s="259" t="s">
        <v>473</v>
      </c>
      <c r="C234" s="259">
        <v>99</v>
      </c>
      <c r="D234" s="266" t="s">
        <v>1111</v>
      </c>
      <c r="E234" s="265">
        <v>415</v>
      </c>
      <c r="F234" s="262">
        <v>9</v>
      </c>
      <c r="G234" s="285">
        <f t="shared" ca="1" si="67"/>
        <v>80841.875486161007</v>
      </c>
      <c r="H234" s="285">
        <f t="shared" ca="1" si="67"/>
        <v>85099.250295221238</v>
      </c>
      <c r="I234" s="285">
        <f t="shared" ca="1" si="67"/>
        <v>89591.539329781794</v>
      </c>
      <c r="J234" s="285">
        <f t="shared" ca="1" si="67"/>
        <v>94268.860172349727</v>
      </c>
      <c r="K234" s="285">
        <f t="shared" ca="1" si="67"/>
        <v>99232.580722518789</v>
      </c>
      <c r="L234" s="285">
        <f t="shared" ca="1" si="67"/>
        <v>105237.57388397504</v>
      </c>
      <c r="M234" s="285">
        <f t="shared" ca="1" si="67"/>
        <v>111241.25429284183</v>
      </c>
      <c r="N234" s="285"/>
      <c r="P234" s="409" t="str">
        <f t="shared" si="68"/>
        <v>02615C</v>
      </c>
      <c r="Q234" s="397" t="s">
        <v>826</v>
      </c>
      <c r="R234" s="409" t="str">
        <f t="shared" si="63"/>
        <v>Public Works Engagement and Outreach Coordinator</v>
      </c>
      <c r="S234" s="397">
        <f t="shared" si="62"/>
        <v>99</v>
      </c>
      <c r="T234" s="394" cm="1">
        <f t="array" aca="1" ref="T234" ca="1">IF($Q234="Y",VLOOKUP($P234,INDIRECT($Q$3),T$5,0)*INDIRECT($P$2),VLOOKUP($P234,INDIRECT($Q$3),T$5,0))</f>
        <v>80841.875486161007</v>
      </c>
      <c r="U234" s="394" cm="1">
        <f t="array" aca="1" ref="U234" ca="1">IF($Q234="Y",VLOOKUP($P234,INDIRECT($Q$3),U$5,0)*INDIRECT($P$2),VLOOKUP($P234,INDIRECT($Q$3),U$5,0))</f>
        <v>85099.250295221238</v>
      </c>
      <c r="V234" s="394" cm="1">
        <f t="array" aca="1" ref="V234" ca="1">IF($Q234="Y",VLOOKUP($P234,INDIRECT($Q$3),V$5,0)*INDIRECT($P$2),VLOOKUP($P234,INDIRECT($Q$3),V$5,0))</f>
        <v>89591.539329781794</v>
      </c>
      <c r="W234" s="394" cm="1">
        <f t="array" aca="1" ref="W234" ca="1">IF($Q234="Y",VLOOKUP($P234,INDIRECT($Q$3),W$5,0)*INDIRECT($P$2),VLOOKUP($P234,INDIRECT($Q$3),W$5,0))</f>
        <v>94268.860172349727</v>
      </c>
      <c r="X234" s="394" cm="1">
        <f t="array" aca="1" ref="X234" ca="1">IF($Q234="Y",VLOOKUP($P234,INDIRECT($Q$3),X$5,0)*INDIRECT($P$2),VLOOKUP($P234,INDIRECT($Q$3),X$5,0))</f>
        <v>99232.580722518789</v>
      </c>
      <c r="Y234" s="394" cm="1">
        <f t="array" aca="1" ref="Y234" ca="1">IF($Q234="Y",VLOOKUP($P234,INDIRECT($Q$3),Y$5,0)*INDIRECT($P$2),VLOOKUP($P234,INDIRECT($Q$3),Y$5,0))</f>
        <v>105237.57388397504</v>
      </c>
      <c r="Z234" s="394" cm="1">
        <f t="array" aca="1" ref="Z234" ca="1">IF($Q234="Y",VLOOKUP($P234,INDIRECT($Q$3),Z$5,0)*INDIRECT($P$2),VLOOKUP($P234,INDIRECT($Q$3),Z$5,0))</f>
        <v>111241.25429284183</v>
      </c>
      <c r="AA234" s="406" t="str">
        <f t="shared" si="69"/>
        <v>02615C</v>
      </c>
      <c r="AB234" s="406" t="str">
        <f t="shared" si="58"/>
        <v>Y</v>
      </c>
      <c r="AC234" s="412" t="str">
        <f t="shared" si="64"/>
        <v>Public Works Engagement and Outreach Coordinator</v>
      </c>
      <c r="AD234" s="406">
        <f t="shared" si="65"/>
        <v>99</v>
      </c>
      <c r="AE234" s="398" t="str">
        <f t="shared" si="57"/>
        <v>E</v>
      </c>
      <c r="AF234" s="403">
        <f t="shared" ca="1" si="66"/>
        <v>38.866999999999997</v>
      </c>
      <c r="AG234" s="403">
        <f t="shared" ca="1" si="66"/>
        <v>40.913999999999994</v>
      </c>
      <c r="AH234" s="403">
        <f t="shared" ca="1" si="66"/>
        <v>43.073</v>
      </c>
      <c r="AI234" s="403">
        <f t="shared" ca="1" si="66"/>
        <v>45.321999999999996</v>
      </c>
      <c r="AJ234" s="403">
        <f t="shared" ca="1" si="66"/>
        <v>47.707999999999998</v>
      </c>
      <c r="AK234" s="403">
        <f t="shared" ca="1" si="66"/>
        <v>50.594999999999999</v>
      </c>
      <c r="AL234" s="403">
        <f t="shared" ca="1" si="61"/>
        <v>53.481999999999999</v>
      </c>
      <c r="AM234" s="710">
        <f ca="1">AL234/'2026'!AL234</f>
        <v>1.0300053924967261</v>
      </c>
    </row>
    <row r="235" spans="1:39" ht="15" customHeight="1">
      <c r="A235" s="259" t="s">
        <v>16</v>
      </c>
      <c r="B235" s="259" t="s">
        <v>189</v>
      </c>
      <c r="C235" s="259">
        <v>40</v>
      </c>
      <c r="D235" s="260" t="s">
        <v>190</v>
      </c>
      <c r="E235" s="265">
        <v>415</v>
      </c>
      <c r="F235" s="262">
        <v>9</v>
      </c>
      <c r="G235" s="285">
        <f t="shared" ca="1" si="67"/>
        <v>77977.881756840434</v>
      </c>
      <c r="H235" s="285">
        <f t="shared" ca="1" si="67"/>
        <v>82127.777609994169</v>
      </c>
      <c r="I235" s="285">
        <f t="shared" ca="1" si="67"/>
        <v>86712.743189688234</v>
      </c>
      <c r="J235" s="285">
        <f t="shared" ca="1" si="67"/>
        <v>91441.616448160989</v>
      </c>
      <c r="K235" s="285">
        <f t="shared" ca="1" si="67"/>
        <v>96260.850342145975</v>
      </c>
      <c r="L235" s="285">
        <f t="shared" ca="1" si="67"/>
        <v>102019.67658248625</v>
      </c>
      <c r="M235" s="285">
        <f t="shared" ca="1" si="67"/>
        <v>107778.50282282663</v>
      </c>
      <c r="N235" s="285"/>
      <c r="P235" s="409" t="str">
        <f t="shared" si="68"/>
        <v>08565C</v>
      </c>
      <c r="Q235" s="397" t="s">
        <v>826</v>
      </c>
      <c r="R235" s="409" t="str">
        <f t="shared" si="63"/>
        <v>Public Works Operations Analyst</v>
      </c>
      <c r="S235" s="397">
        <f t="shared" si="62"/>
        <v>40</v>
      </c>
      <c r="T235" s="394" cm="1">
        <f t="array" aca="1" ref="T235" ca="1">IF($Q235="Y",VLOOKUP($P235,INDIRECT($Q$3),T$5,0)*INDIRECT($P$2),VLOOKUP($P235,INDIRECT($Q$3),T$5,0))</f>
        <v>77977.881756840434</v>
      </c>
      <c r="U235" s="394" cm="1">
        <f t="array" aca="1" ref="U235" ca="1">IF($Q235="Y",VLOOKUP($P235,INDIRECT($Q$3),U$5,0)*INDIRECT($P$2),VLOOKUP($P235,INDIRECT($Q$3),U$5,0))</f>
        <v>82127.777609994169</v>
      </c>
      <c r="V235" s="394" cm="1">
        <f t="array" aca="1" ref="V235" ca="1">IF($Q235="Y",VLOOKUP($P235,INDIRECT($Q$3),V$5,0)*INDIRECT($P$2),VLOOKUP($P235,INDIRECT($Q$3),V$5,0))</f>
        <v>86712.743189688234</v>
      </c>
      <c r="W235" s="394" cm="1">
        <f t="array" aca="1" ref="W235" ca="1">IF($Q235="Y",VLOOKUP($P235,INDIRECT($Q$3),W$5,0)*INDIRECT($P$2),VLOOKUP($P235,INDIRECT($Q$3),W$5,0))</f>
        <v>91441.616448160989</v>
      </c>
      <c r="X235" s="394" cm="1">
        <f t="array" aca="1" ref="X235" ca="1">IF($Q235="Y",VLOOKUP($P235,INDIRECT($Q$3),X$5,0)*INDIRECT($P$2),VLOOKUP($P235,INDIRECT($Q$3),X$5,0))</f>
        <v>96260.850342145975</v>
      </c>
      <c r="Y235" s="394" cm="1">
        <f t="array" aca="1" ref="Y235" ca="1">IF($Q235="Y",VLOOKUP($P235,INDIRECT($Q$3),Y$5,0)*INDIRECT($P$2),VLOOKUP($P235,INDIRECT($Q$3),Y$5,0))</f>
        <v>102019.67658248625</v>
      </c>
      <c r="Z235" s="394" cm="1">
        <f t="array" aca="1" ref="Z235" ca="1">IF($Q235="Y",VLOOKUP($P235,INDIRECT($Q$3),Z$5,0)*INDIRECT($P$2),VLOOKUP($P235,INDIRECT($Q$3),Z$5,0))</f>
        <v>107778.50282282663</v>
      </c>
      <c r="AA235" s="406" t="str">
        <f t="shared" si="69"/>
        <v>08565C</v>
      </c>
      <c r="AB235" s="406" t="str">
        <f t="shared" si="58"/>
        <v>Y</v>
      </c>
      <c r="AC235" s="412" t="str">
        <f t="shared" si="64"/>
        <v>Public Works Operations Analyst</v>
      </c>
      <c r="AD235" s="406">
        <f t="shared" si="65"/>
        <v>40</v>
      </c>
      <c r="AE235" s="398" t="str">
        <f t="shared" si="57"/>
        <v>E</v>
      </c>
      <c r="AF235" s="403">
        <f t="shared" ca="1" si="66"/>
        <v>37.489999999999995</v>
      </c>
      <c r="AG235" s="403">
        <f t="shared" ca="1" si="66"/>
        <v>39.484999999999999</v>
      </c>
      <c r="AH235" s="403">
        <f t="shared" ca="1" si="66"/>
        <v>41.689</v>
      </c>
      <c r="AI235" s="403">
        <f t="shared" ca="1" si="66"/>
        <v>43.963000000000001</v>
      </c>
      <c r="AJ235" s="403">
        <f t="shared" ca="1" si="66"/>
        <v>46.28</v>
      </c>
      <c r="AK235" s="403">
        <f t="shared" ca="1" si="66"/>
        <v>49.047999999999995</v>
      </c>
      <c r="AL235" s="403">
        <f t="shared" ca="1" si="61"/>
        <v>51.817</v>
      </c>
      <c r="AM235" s="710">
        <f ca="1">AL235/'2026'!AL235</f>
        <v>1.0299952293869763</v>
      </c>
    </row>
    <row r="236" spans="1:39" ht="15" customHeight="1">
      <c r="A236" s="259" t="s">
        <v>16</v>
      </c>
      <c r="B236" s="259" t="s">
        <v>191</v>
      </c>
      <c r="C236" s="259">
        <v>29</v>
      </c>
      <c r="D236" s="260" t="s">
        <v>192</v>
      </c>
      <c r="E236" s="265">
        <v>365</v>
      </c>
      <c r="F236" s="262">
        <v>8</v>
      </c>
      <c r="G236" s="285">
        <f t="shared" ca="1" si="67"/>
        <v>72291.855099978988</v>
      </c>
      <c r="H236" s="285">
        <f t="shared" ca="1" si="67"/>
        <v>76257.682991904134</v>
      </c>
      <c r="I236" s="285">
        <f t="shared" ca="1" si="67"/>
        <v>80220.164193625111</v>
      </c>
      <c r="J236" s="285">
        <f t="shared" ca="1" si="67"/>
        <v>84420.260399841165</v>
      </c>
      <c r="K236" s="285">
        <f t="shared" ca="1" si="67"/>
        <v>88908.171963614732</v>
      </c>
      <c r="L236" s="285">
        <f t="shared" ca="1" si="67"/>
        <v>94478.632894714901</v>
      </c>
      <c r="M236" s="285">
        <f t="shared" ca="1" si="67"/>
        <v>100049.09382581509</v>
      </c>
      <c r="N236" s="285"/>
      <c r="P236" s="409" t="str">
        <f t="shared" si="68"/>
        <v>08567C</v>
      </c>
      <c r="Q236" s="397" t="s">
        <v>826</v>
      </c>
      <c r="R236" s="409" t="str">
        <f t="shared" si="63"/>
        <v>Public Works Safety Specialist</v>
      </c>
      <c r="S236" s="397">
        <f t="shared" si="62"/>
        <v>29</v>
      </c>
      <c r="T236" s="394" cm="1">
        <f t="array" aca="1" ref="T236" ca="1">IF($Q236="Y",VLOOKUP($P236,INDIRECT($Q$3),T$5,0)*INDIRECT($P$2),VLOOKUP($P236,INDIRECT($Q$3),T$5,0))</f>
        <v>72291.855099978988</v>
      </c>
      <c r="U236" s="394" cm="1">
        <f t="array" aca="1" ref="U236" ca="1">IF($Q236="Y",VLOOKUP($P236,INDIRECT($Q$3),U$5,0)*INDIRECT($P$2),VLOOKUP($P236,INDIRECT($Q$3),U$5,0))</f>
        <v>76257.682991904134</v>
      </c>
      <c r="V236" s="394" cm="1">
        <f t="array" aca="1" ref="V236" ca="1">IF($Q236="Y",VLOOKUP($P236,INDIRECT($Q$3),V$5,0)*INDIRECT($P$2),VLOOKUP($P236,INDIRECT($Q$3),V$5,0))</f>
        <v>80220.164193625111</v>
      </c>
      <c r="W236" s="394" cm="1">
        <f t="array" aca="1" ref="W236" ca="1">IF($Q236="Y",VLOOKUP($P236,INDIRECT($Q$3),W$5,0)*INDIRECT($P$2),VLOOKUP($P236,INDIRECT($Q$3),W$5,0))</f>
        <v>84420.260399841165</v>
      </c>
      <c r="X236" s="394" cm="1">
        <f t="array" aca="1" ref="X236" ca="1">IF($Q236="Y",VLOOKUP($P236,INDIRECT($Q$3),X$5,0)*INDIRECT($P$2),VLOOKUP($P236,INDIRECT($Q$3),X$5,0))</f>
        <v>88908.171963614732</v>
      </c>
      <c r="Y236" s="394" cm="1">
        <f t="array" aca="1" ref="Y236" ca="1">IF($Q236="Y",VLOOKUP($P236,INDIRECT($Q$3),Y$5,0)*INDIRECT($P$2),VLOOKUP($P236,INDIRECT($Q$3),Y$5,0))</f>
        <v>94478.632894714901</v>
      </c>
      <c r="Z236" s="394" cm="1">
        <f t="array" aca="1" ref="Z236" ca="1">IF($Q236="Y",VLOOKUP($P236,INDIRECT($Q$3),Z$5,0)*INDIRECT($P$2),VLOOKUP($P236,INDIRECT($Q$3),Z$5,0))</f>
        <v>100049.09382581509</v>
      </c>
      <c r="AA236" s="406" t="str">
        <f t="shared" si="69"/>
        <v>08567C</v>
      </c>
      <c r="AB236" s="406" t="str">
        <f t="shared" si="58"/>
        <v>Y</v>
      </c>
      <c r="AC236" s="412" t="str">
        <f t="shared" si="64"/>
        <v>Public Works Safety Specialist</v>
      </c>
      <c r="AD236" s="406">
        <f t="shared" si="65"/>
        <v>29</v>
      </c>
      <c r="AE236" s="398" t="str">
        <f t="shared" ref="AE236:AE301" si="70">LEFT(A236,1)</f>
        <v>E</v>
      </c>
      <c r="AF236" s="403">
        <f t="shared" ca="1" si="66"/>
        <v>34.756</v>
      </c>
      <c r="AG236" s="403">
        <f t="shared" ca="1" si="66"/>
        <v>36.662999999999997</v>
      </c>
      <c r="AH236" s="403">
        <f t="shared" ca="1" si="66"/>
        <v>38.567999999999998</v>
      </c>
      <c r="AI236" s="403">
        <f t="shared" ca="1" si="66"/>
        <v>40.586999999999996</v>
      </c>
      <c r="AJ236" s="403">
        <f t="shared" ca="1" si="66"/>
        <v>42.744999999999997</v>
      </c>
      <c r="AK236" s="403">
        <f t="shared" ca="1" si="66"/>
        <v>45.422999999999995</v>
      </c>
      <c r="AL236" s="403">
        <f t="shared" ca="1" si="61"/>
        <v>48.100999999999999</v>
      </c>
      <c r="AM236" s="710">
        <f ca="1">AL236/'2026'!AL236</f>
        <v>1.03</v>
      </c>
    </row>
    <row r="237" spans="1:39" ht="15" customHeight="1">
      <c r="A237" s="272" t="s">
        <v>91</v>
      </c>
      <c r="B237" s="272" t="s">
        <v>586</v>
      </c>
      <c r="C237" s="272">
        <v>63</v>
      </c>
      <c r="D237" s="273" t="s">
        <v>585</v>
      </c>
      <c r="E237" s="265">
        <v>385</v>
      </c>
      <c r="F237" s="262">
        <v>8</v>
      </c>
      <c r="G237" s="285">
        <f t="shared" ca="1" si="67"/>
        <v>36.819174700765515</v>
      </c>
      <c r="H237" s="285">
        <f t="shared" ca="1" si="67"/>
        <v>38.752419984184186</v>
      </c>
      <c r="I237" s="285">
        <f t="shared" ca="1" si="67"/>
        <v>40.77813294910375</v>
      </c>
      <c r="J237" s="285">
        <f t="shared" ca="1" si="67"/>
        <v>42.937391725054532</v>
      </c>
      <c r="K237" s="285">
        <f t="shared" ca="1" si="67"/>
        <v>45.188362684484645</v>
      </c>
      <c r="L237" s="285">
        <f t="shared" ca="1" si="67"/>
        <v>47.931363876831206</v>
      </c>
      <c r="M237" s="285">
        <f t="shared" ca="1" si="67"/>
        <v>50.674365069177767</v>
      </c>
      <c r="N237" s="285"/>
      <c r="P237" s="409" t="str">
        <f t="shared" si="68"/>
        <v>52948C</v>
      </c>
      <c r="Q237" s="397" t="s">
        <v>826</v>
      </c>
      <c r="R237" s="409" t="str">
        <f t="shared" si="63"/>
        <v>Public Works Workforce Coord</v>
      </c>
      <c r="S237" s="397">
        <f t="shared" si="62"/>
        <v>63</v>
      </c>
      <c r="T237" s="394" cm="1">
        <f t="array" aca="1" ref="T237" ca="1">IF($Q237="Y",VLOOKUP($P237,INDIRECT($Q$3),T$5,0)*INDIRECT($P$2),VLOOKUP($P237,INDIRECT($Q$3),T$5,0))</f>
        <v>36.819174700765515</v>
      </c>
      <c r="U237" s="394" cm="1">
        <f t="array" aca="1" ref="U237" ca="1">IF($Q237="Y",VLOOKUP($P237,INDIRECT($Q$3),U$5,0)*INDIRECT($P$2),VLOOKUP($P237,INDIRECT($Q$3),U$5,0))</f>
        <v>38.752419984184186</v>
      </c>
      <c r="V237" s="394" cm="1">
        <f t="array" aca="1" ref="V237" ca="1">IF($Q237="Y",VLOOKUP($P237,INDIRECT($Q$3),V$5,0)*INDIRECT($P$2),VLOOKUP($P237,INDIRECT($Q$3),V$5,0))</f>
        <v>40.77813294910375</v>
      </c>
      <c r="W237" s="394" cm="1">
        <f t="array" aca="1" ref="W237" ca="1">IF($Q237="Y",VLOOKUP($P237,INDIRECT($Q$3),W$5,0)*INDIRECT($P$2),VLOOKUP($P237,INDIRECT($Q$3),W$5,0))</f>
        <v>42.937391725054532</v>
      </c>
      <c r="X237" s="394" cm="1">
        <f t="array" aca="1" ref="X237" ca="1">IF($Q237="Y",VLOOKUP($P237,INDIRECT($Q$3),X$5,0)*INDIRECT($P$2),VLOOKUP($P237,INDIRECT($Q$3),X$5,0))</f>
        <v>45.188362684484645</v>
      </c>
      <c r="Y237" s="394" cm="1">
        <f t="array" aca="1" ref="Y237" ca="1">IF($Q237="Y",VLOOKUP($P237,INDIRECT($Q$3),Y$5,0)*INDIRECT($P$2),VLOOKUP($P237,INDIRECT($Q$3),Y$5,0))</f>
        <v>47.931363876831206</v>
      </c>
      <c r="Z237" s="394" cm="1">
        <f t="array" aca="1" ref="Z237" ca="1">IF($Q237="Y",VLOOKUP($P237,INDIRECT($Q$3),Z$5,0)*INDIRECT($P$2),VLOOKUP($P237,INDIRECT($Q$3),Z$5,0))</f>
        <v>50.674365069177767</v>
      </c>
      <c r="AA237" s="406" t="str">
        <f t="shared" si="69"/>
        <v>52948C</v>
      </c>
      <c r="AB237" s="406" t="str">
        <f t="shared" si="58"/>
        <v>Y</v>
      </c>
      <c r="AC237" s="412" t="str">
        <f t="shared" si="64"/>
        <v>Public Works Workforce Coord</v>
      </c>
      <c r="AD237" s="406">
        <f t="shared" si="65"/>
        <v>63</v>
      </c>
      <c r="AE237" s="398" t="str">
        <f t="shared" si="70"/>
        <v>N</v>
      </c>
      <c r="AF237" s="403">
        <f t="shared" ca="1" si="66"/>
        <v>36.819000000000003</v>
      </c>
      <c r="AG237" s="403">
        <f t="shared" ca="1" si="66"/>
        <v>38.752000000000002</v>
      </c>
      <c r="AH237" s="403">
        <f t="shared" ca="1" si="66"/>
        <v>40.777999999999999</v>
      </c>
      <c r="AI237" s="403">
        <f t="shared" ca="1" si="66"/>
        <v>42.936999999999998</v>
      </c>
      <c r="AJ237" s="403">
        <f t="shared" ca="1" si="66"/>
        <v>45.188000000000002</v>
      </c>
      <c r="AK237" s="403">
        <f t="shared" ca="1" si="66"/>
        <v>47.930999999999997</v>
      </c>
      <c r="AL237" s="403">
        <f t="shared" ca="1" si="61"/>
        <v>50.673999999999999</v>
      </c>
      <c r="AM237" s="710">
        <f ca="1">AL237/'2026'!AL237</f>
        <v>1.0300012195617707</v>
      </c>
    </row>
    <row r="238" spans="1:39" ht="15" customHeight="1">
      <c r="A238" s="259" t="s">
        <v>16</v>
      </c>
      <c r="B238" s="259" t="s">
        <v>193</v>
      </c>
      <c r="C238" s="259">
        <v>51</v>
      </c>
      <c r="D238" s="260" t="s">
        <v>194</v>
      </c>
      <c r="E238" s="265">
        <v>460</v>
      </c>
      <c r="F238" s="262">
        <v>10</v>
      </c>
      <c r="G238" s="285">
        <f t="shared" ca="1" si="67"/>
        <v>88335.887938703992</v>
      </c>
      <c r="H238" s="285">
        <f t="shared" ca="1" si="67"/>
        <v>92776.945839619337</v>
      </c>
      <c r="I238" s="285">
        <f t="shared" ca="1" si="67"/>
        <v>97790.732275600007</v>
      </c>
      <c r="J238" s="285">
        <f t="shared" ca="1" si="67"/>
        <v>102806.9763814756</v>
      </c>
      <c r="K238" s="285">
        <f t="shared" ca="1" si="67"/>
        <v>108057.93331179675</v>
      </c>
      <c r="L238" s="285">
        <f t="shared" ca="1" si="67"/>
        <v>114633.92704400001</v>
      </c>
      <c r="M238" s="285">
        <f t="shared" ca="1" si="67"/>
        <v>121208.06432861292</v>
      </c>
      <c r="N238" s="285"/>
      <c r="P238" s="409" t="str">
        <f t="shared" si="68"/>
        <v>52780C</v>
      </c>
      <c r="Q238" s="397" t="s">
        <v>826</v>
      </c>
      <c r="R238" s="409" t="str">
        <f t="shared" si="63"/>
        <v>Real Estate Coordinator</v>
      </c>
      <c r="S238" s="397">
        <f t="shared" si="62"/>
        <v>51</v>
      </c>
      <c r="T238" s="394" cm="1">
        <f t="array" aca="1" ref="T238" ca="1">IF($Q238="Y",VLOOKUP($P238,INDIRECT($Q$3),T$5,0)*INDIRECT($P$2),VLOOKUP($P238,INDIRECT($Q$3),T$5,0))</f>
        <v>88335.887938703992</v>
      </c>
      <c r="U238" s="394" cm="1">
        <f t="array" aca="1" ref="U238" ca="1">IF($Q238="Y",VLOOKUP($P238,INDIRECT($Q$3),U$5,0)*INDIRECT($P$2),VLOOKUP($P238,INDIRECT($Q$3),U$5,0))</f>
        <v>92776.945839619337</v>
      </c>
      <c r="V238" s="394" cm="1">
        <f t="array" aca="1" ref="V238" ca="1">IF($Q238="Y",VLOOKUP($P238,INDIRECT($Q$3),V$5,0)*INDIRECT($P$2),VLOOKUP($P238,INDIRECT($Q$3),V$5,0))</f>
        <v>97790.732275600007</v>
      </c>
      <c r="W238" s="394" cm="1">
        <f t="array" aca="1" ref="W238" ca="1">IF($Q238="Y",VLOOKUP($P238,INDIRECT($Q$3),W$5,0)*INDIRECT($P$2),VLOOKUP($P238,INDIRECT($Q$3),W$5,0))</f>
        <v>102806.9763814756</v>
      </c>
      <c r="X238" s="394" cm="1">
        <f t="array" aca="1" ref="X238" ca="1">IF($Q238="Y",VLOOKUP($P238,INDIRECT($Q$3),X$5,0)*INDIRECT($P$2),VLOOKUP($P238,INDIRECT($Q$3),X$5,0))</f>
        <v>108057.93331179675</v>
      </c>
      <c r="Y238" s="394" cm="1">
        <f t="array" aca="1" ref="Y238" ca="1">IF($Q238="Y",VLOOKUP($P238,INDIRECT($Q$3),Y$5,0)*INDIRECT($P$2),VLOOKUP($P238,INDIRECT($Q$3),Y$5,0))</f>
        <v>114633.92704400001</v>
      </c>
      <c r="Z238" s="394" cm="1">
        <f t="array" aca="1" ref="Z238" ca="1">IF($Q238="Y",VLOOKUP($P238,INDIRECT($Q$3),Z$5,0)*INDIRECT($P$2),VLOOKUP($P238,INDIRECT($Q$3),Z$5,0))</f>
        <v>121208.06432861292</v>
      </c>
      <c r="AA238" s="406" t="str">
        <f t="shared" si="69"/>
        <v>52780C</v>
      </c>
      <c r="AB238" s="406" t="str">
        <f t="shared" si="58"/>
        <v>Y</v>
      </c>
      <c r="AC238" s="412" t="str">
        <f t="shared" si="64"/>
        <v>Real Estate Coordinator</v>
      </c>
      <c r="AD238" s="406">
        <f t="shared" si="65"/>
        <v>51</v>
      </c>
      <c r="AE238" s="398" t="str">
        <f t="shared" si="70"/>
        <v>E</v>
      </c>
      <c r="AF238" s="403">
        <f t="shared" ca="1" si="66"/>
        <v>42.47</v>
      </c>
      <c r="AG238" s="403">
        <f t="shared" ca="1" si="66"/>
        <v>44.604999999999997</v>
      </c>
      <c r="AH238" s="403">
        <f t="shared" ca="1" si="66"/>
        <v>47.015000000000001</v>
      </c>
      <c r="AI238" s="403">
        <f t="shared" ca="1" si="66"/>
        <v>49.427</v>
      </c>
      <c r="AJ238" s="403">
        <f t="shared" ca="1" si="66"/>
        <v>51.951000000000001</v>
      </c>
      <c r="AK238" s="403">
        <f t="shared" ca="1" si="66"/>
        <v>55.113</v>
      </c>
      <c r="AL238" s="403">
        <f t="shared" ca="1" si="61"/>
        <v>58.274000000000001</v>
      </c>
      <c r="AM238" s="710">
        <f ca="1">AL238/'2026'!AL238</f>
        <v>1.0300127262443439</v>
      </c>
    </row>
    <row r="239" spans="1:39" ht="15" customHeight="1">
      <c r="A239" s="272" t="s">
        <v>91</v>
      </c>
      <c r="B239" s="272" t="s">
        <v>646</v>
      </c>
      <c r="C239" s="272">
        <v>63</v>
      </c>
      <c r="D239" s="273" t="s">
        <v>642</v>
      </c>
      <c r="E239" s="265">
        <v>385</v>
      </c>
      <c r="F239" s="262">
        <v>8</v>
      </c>
      <c r="G239" s="285">
        <f t="shared" ca="1" si="67"/>
        <v>36.819174700765515</v>
      </c>
      <c r="H239" s="285">
        <f t="shared" ca="1" si="67"/>
        <v>38.752419984184186</v>
      </c>
      <c r="I239" s="285">
        <f t="shared" ca="1" si="67"/>
        <v>40.77813294910375</v>
      </c>
      <c r="J239" s="285">
        <f t="shared" ca="1" si="67"/>
        <v>42.937391725054532</v>
      </c>
      <c r="K239" s="285">
        <f t="shared" ca="1" si="67"/>
        <v>45.188362684484645</v>
      </c>
      <c r="L239" s="285">
        <f t="shared" ca="1" si="67"/>
        <v>47.931363876831206</v>
      </c>
      <c r="M239" s="285">
        <f t="shared" ca="1" si="67"/>
        <v>50.674365069177767</v>
      </c>
      <c r="N239" s="285"/>
      <c r="P239" s="409" t="str">
        <f t="shared" si="68"/>
        <v>08700C</v>
      </c>
      <c r="Q239" s="397" t="s">
        <v>826</v>
      </c>
      <c r="R239" s="409" t="str">
        <f t="shared" si="63"/>
        <v>Records Management Specialist</v>
      </c>
      <c r="S239" s="397">
        <f t="shared" si="62"/>
        <v>63</v>
      </c>
      <c r="T239" s="394" cm="1">
        <f t="array" aca="1" ref="T239" ca="1">IF($Q239="Y",VLOOKUP($P239,INDIRECT($Q$3),T$5,0)*INDIRECT($P$2),VLOOKUP($P239,INDIRECT($Q$3),T$5,0))</f>
        <v>36.819174700765515</v>
      </c>
      <c r="U239" s="394" cm="1">
        <f t="array" aca="1" ref="U239" ca="1">IF($Q239="Y",VLOOKUP($P239,INDIRECT($Q$3),U$5,0)*INDIRECT($P$2),VLOOKUP($P239,INDIRECT($Q$3),U$5,0))</f>
        <v>38.752419984184186</v>
      </c>
      <c r="V239" s="394" cm="1">
        <f t="array" aca="1" ref="V239" ca="1">IF($Q239="Y",VLOOKUP($P239,INDIRECT($Q$3),V$5,0)*INDIRECT($P$2),VLOOKUP($P239,INDIRECT($Q$3),V$5,0))</f>
        <v>40.77813294910375</v>
      </c>
      <c r="W239" s="394" cm="1">
        <f t="array" aca="1" ref="W239" ca="1">IF($Q239="Y",VLOOKUP($P239,INDIRECT($Q$3),W$5,0)*INDIRECT($P$2),VLOOKUP($P239,INDIRECT($Q$3),W$5,0))</f>
        <v>42.937391725054532</v>
      </c>
      <c r="X239" s="394" cm="1">
        <f t="array" aca="1" ref="X239" ca="1">IF($Q239="Y",VLOOKUP($P239,INDIRECT($Q$3),X$5,0)*INDIRECT($P$2),VLOOKUP($P239,INDIRECT($Q$3),X$5,0))</f>
        <v>45.188362684484645</v>
      </c>
      <c r="Y239" s="394" cm="1">
        <f t="array" aca="1" ref="Y239" ca="1">IF($Q239="Y",VLOOKUP($P239,INDIRECT($Q$3),Y$5,0)*INDIRECT($P$2),VLOOKUP($P239,INDIRECT($Q$3),Y$5,0))</f>
        <v>47.931363876831206</v>
      </c>
      <c r="Z239" s="394" cm="1">
        <f t="array" aca="1" ref="Z239" ca="1">IF($Q239="Y",VLOOKUP($P239,INDIRECT($Q$3),Z$5,0)*INDIRECT($P$2),VLOOKUP($P239,INDIRECT($Q$3),Z$5,0))</f>
        <v>50.674365069177767</v>
      </c>
      <c r="AA239" s="406" t="str">
        <f t="shared" si="69"/>
        <v>08700C</v>
      </c>
      <c r="AB239" s="406" t="str">
        <f t="shared" ref="AB239:AB251" si="71">Q239</f>
        <v>Y</v>
      </c>
      <c r="AC239" s="412" t="str">
        <f t="shared" si="64"/>
        <v>Records Management Specialist</v>
      </c>
      <c r="AD239" s="406">
        <f t="shared" si="65"/>
        <v>63</v>
      </c>
      <c r="AE239" s="398" t="str">
        <f t="shared" si="70"/>
        <v>N</v>
      </c>
      <c r="AF239" s="403">
        <f t="shared" ref="AF239:AL272" ca="1" si="72">IF($AE239="N",ROUND(T239,3),IF($AE239="E",ROUNDUP(T239/2080,3),"check"))</f>
        <v>36.819000000000003</v>
      </c>
      <c r="AG239" s="403">
        <f t="shared" ca="1" si="72"/>
        <v>38.752000000000002</v>
      </c>
      <c r="AH239" s="403">
        <f t="shared" ca="1" si="72"/>
        <v>40.777999999999999</v>
      </c>
      <c r="AI239" s="403">
        <f t="shared" ca="1" si="72"/>
        <v>42.936999999999998</v>
      </c>
      <c r="AJ239" s="403">
        <f t="shared" ca="1" si="72"/>
        <v>45.188000000000002</v>
      </c>
      <c r="AK239" s="403">
        <f t="shared" ca="1" si="72"/>
        <v>47.930999999999997</v>
      </c>
      <c r="AL239" s="403">
        <f t="shared" ca="1" si="72"/>
        <v>50.673999999999999</v>
      </c>
      <c r="AM239" s="710">
        <f ca="1">AL239/'2026'!AL239</f>
        <v>1.0300012195617707</v>
      </c>
    </row>
    <row r="240" spans="1:39" ht="15" customHeight="1">
      <c r="A240" s="272" t="s">
        <v>91</v>
      </c>
      <c r="B240" s="272" t="s">
        <v>917</v>
      </c>
      <c r="C240" s="272" t="s">
        <v>274</v>
      </c>
      <c r="D240" s="273" t="s">
        <v>918</v>
      </c>
      <c r="E240" s="265">
        <v>328</v>
      </c>
      <c r="F240" s="262">
        <v>7</v>
      </c>
      <c r="G240" s="285">
        <f t="shared" ca="1" si="67"/>
        <v>30.516404181209364</v>
      </c>
      <c r="H240" s="285">
        <f t="shared" ca="1" si="67"/>
        <v>32.450023094914933</v>
      </c>
      <c r="I240" s="285">
        <f t="shared" ca="1" si="67"/>
        <v>34.160374867519806</v>
      </c>
      <c r="J240" s="285">
        <f t="shared" ca="1" si="67"/>
        <v>36.050933035733053</v>
      </c>
      <c r="K240" s="285">
        <f t="shared" ca="1" si="67"/>
        <v>37.986542802848433</v>
      </c>
      <c r="L240" s="285">
        <f t="shared" ca="1" si="67"/>
        <v>40.292302298891897</v>
      </c>
      <c r="M240" s="285">
        <f t="shared" ca="1" si="67"/>
        <v>42.598061794935376</v>
      </c>
      <c r="N240" s="285"/>
      <c r="P240" s="409" t="str">
        <f t="shared" si="68"/>
        <v>53053C</v>
      </c>
      <c r="Q240" s="397" t="s">
        <v>826</v>
      </c>
      <c r="R240" s="409" t="str">
        <f t="shared" si="63"/>
        <v>Recycling Services Program Assistant</v>
      </c>
      <c r="S240" s="397" t="str">
        <f t="shared" si="62"/>
        <v>07</v>
      </c>
      <c r="T240" s="394" cm="1">
        <f t="array" aca="1" ref="T240" ca="1">IF($Q240="Y",VLOOKUP($P240,INDIRECT($Q$3),T$5,0)*INDIRECT($P$2),VLOOKUP($P240,INDIRECT($Q$3),T$5,0))</f>
        <v>30.516404181209364</v>
      </c>
      <c r="U240" s="394" cm="1">
        <f t="array" aca="1" ref="U240" ca="1">IF($Q240="Y",VLOOKUP($P240,INDIRECT($Q$3),U$5,0)*INDIRECT($P$2),VLOOKUP($P240,INDIRECT($Q$3),U$5,0))</f>
        <v>32.450023094914933</v>
      </c>
      <c r="V240" s="394" cm="1">
        <f t="array" aca="1" ref="V240" ca="1">IF($Q240="Y",VLOOKUP($P240,INDIRECT($Q$3),V$5,0)*INDIRECT($P$2),VLOOKUP($P240,INDIRECT($Q$3),V$5,0))</f>
        <v>34.160374867519806</v>
      </c>
      <c r="W240" s="394" cm="1">
        <f t="array" aca="1" ref="W240" ca="1">IF($Q240="Y",VLOOKUP($P240,INDIRECT($Q$3),W$5,0)*INDIRECT($P$2),VLOOKUP($P240,INDIRECT($Q$3),W$5,0))</f>
        <v>36.050933035733053</v>
      </c>
      <c r="X240" s="394" cm="1">
        <f t="array" aca="1" ref="X240" ca="1">IF($Q240="Y",VLOOKUP($P240,INDIRECT($Q$3),X$5,0)*INDIRECT($P$2),VLOOKUP($P240,INDIRECT($Q$3),X$5,0))</f>
        <v>37.986542802848433</v>
      </c>
      <c r="Y240" s="394" cm="1">
        <f t="array" aca="1" ref="Y240" ca="1">IF($Q240="Y",VLOOKUP($P240,INDIRECT($Q$3),Y$5,0)*INDIRECT($P$2),VLOOKUP($P240,INDIRECT($Q$3),Y$5,0))</f>
        <v>40.292302298891897</v>
      </c>
      <c r="Z240" s="394" cm="1">
        <f t="array" aca="1" ref="Z240" ca="1">IF($Q240="Y",VLOOKUP($P240,INDIRECT($Q$3),Z$5,0)*INDIRECT($P$2),VLOOKUP($P240,INDIRECT($Q$3),Z$5,0))</f>
        <v>42.598061794935376</v>
      </c>
      <c r="AA240" s="406" t="str">
        <f t="shared" si="69"/>
        <v>53053C</v>
      </c>
      <c r="AB240" s="406" t="str">
        <f t="shared" si="71"/>
        <v>Y</v>
      </c>
      <c r="AC240" s="412" t="str">
        <f t="shared" si="64"/>
        <v>Recycling Services Program Assistant</v>
      </c>
      <c r="AD240" s="406" t="str">
        <f t="shared" si="65"/>
        <v>07</v>
      </c>
      <c r="AE240" s="398" t="str">
        <f t="shared" si="70"/>
        <v>N</v>
      </c>
      <c r="AF240" s="403">
        <f t="shared" ca="1" si="72"/>
        <v>30.515999999999998</v>
      </c>
      <c r="AG240" s="403">
        <f t="shared" ca="1" si="72"/>
        <v>32.450000000000003</v>
      </c>
      <c r="AH240" s="403">
        <f t="shared" ca="1" si="72"/>
        <v>34.159999999999997</v>
      </c>
      <c r="AI240" s="403">
        <f t="shared" ca="1" si="72"/>
        <v>36.051000000000002</v>
      </c>
      <c r="AJ240" s="403">
        <f t="shared" ca="1" si="72"/>
        <v>37.987000000000002</v>
      </c>
      <c r="AK240" s="403">
        <f t="shared" ca="1" si="72"/>
        <v>40.292000000000002</v>
      </c>
      <c r="AL240" s="403">
        <f t="shared" ca="1" si="72"/>
        <v>42.597999999999999</v>
      </c>
      <c r="AM240" s="710">
        <f ca="1">AL240/'2026'!AL240</f>
        <v>1.0300070121140315</v>
      </c>
    </row>
    <row r="241" spans="1:39" ht="15" customHeight="1">
      <c r="A241" s="259" t="s">
        <v>16</v>
      </c>
      <c r="B241" s="259" t="s">
        <v>195</v>
      </c>
      <c r="C241" s="259">
        <v>168</v>
      </c>
      <c r="D241" s="260" t="s">
        <v>196</v>
      </c>
      <c r="E241" s="265">
        <v>385</v>
      </c>
      <c r="F241" s="262">
        <v>8</v>
      </c>
      <c r="G241" s="285">
        <f t="shared" ca="1" si="67"/>
        <v>88748.431093480147</v>
      </c>
      <c r="H241" s="285">
        <f t="shared" ca="1" si="67"/>
        <v>93417.706492797282</v>
      </c>
      <c r="I241" s="285">
        <f t="shared" ca="1" si="67"/>
        <v>98334.767488139958</v>
      </c>
      <c r="J241" s="285">
        <f t="shared" ca="1" si="67"/>
        <v>104773.70498796827</v>
      </c>
      <c r="K241" s="285">
        <f t="shared" ca="1" si="67"/>
        <v>0</v>
      </c>
      <c r="L241" s="285">
        <f t="shared" ca="1" si="67"/>
        <v>0</v>
      </c>
      <c r="M241" s="285">
        <f t="shared" ca="1" si="67"/>
        <v>0</v>
      </c>
      <c r="N241" s="285"/>
      <c r="P241" s="409" t="str">
        <f t="shared" si="68"/>
        <v>08840C</v>
      </c>
      <c r="Q241" s="397" t="s">
        <v>826</v>
      </c>
      <c r="R241" s="409" t="str">
        <f t="shared" si="63"/>
        <v>Registered Professional Nurse</v>
      </c>
      <c r="S241" s="397">
        <f t="shared" si="62"/>
        <v>168</v>
      </c>
      <c r="T241" s="394" cm="1">
        <f t="array" aca="1" ref="T241" ca="1">IF($Q241="Y",VLOOKUP($P241,INDIRECT($Q$3),T$5,0)*INDIRECT($P$2),VLOOKUP($P241,INDIRECT($Q$3),T$5,0))</f>
        <v>88748.431093480147</v>
      </c>
      <c r="U241" s="394" cm="1">
        <f t="array" aca="1" ref="U241" ca="1">IF($Q241="Y",VLOOKUP($P241,INDIRECT($Q$3),U$5,0)*INDIRECT($P$2),VLOOKUP($P241,INDIRECT($Q$3),U$5,0))</f>
        <v>93417.706492797282</v>
      </c>
      <c r="V241" s="394" cm="1">
        <f t="array" aca="1" ref="V241" ca="1">IF($Q241="Y",VLOOKUP($P241,INDIRECT($Q$3),V$5,0)*INDIRECT($P$2),VLOOKUP($P241,INDIRECT($Q$3),V$5,0))</f>
        <v>98334.767488139958</v>
      </c>
      <c r="W241" s="394" cm="1">
        <f t="array" aca="1" ref="W241" ca="1">IF($Q241="Y",VLOOKUP($P241,INDIRECT($Q$3),W$5,0)*INDIRECT($P$2),VLOOKUP($P241,INDIRECT($Q$3),W$5,0))</f>
        <v>104773.70498796827</v>
      </c>
      <c r="X241" s="394" cm="1">
        <f t="array" aca="1" ref="X241" ca="1">IF($Q241="Y",VLOOKUP($P241,INDIRECT($Q$3),X$5,0)*INDIRECT($P$2),VLOOKUP($P241,INDIRECT($Q$3),X$5,0))</f>
        <v>0</v>
      </c>
      <c r="Y241" s="394" cm="1">
        <f t="array" aca="1" ref="Y241" ca="1">IF($Q241="Y",VLOOKUP($P241,INDIRECT($Q$3),Y$5,0)*INDIRECT($P$2),VLOOKUP($P241,INDIRECT($Q$3),Y$5,0))</f>
        <v>0</v>
      </c>
      <c r="Z241" s="394" cm="1">
        <f t="array" aca="1" ref="Z241" ca="1">IF($Q241="Y",VLOOKUP($P241,INDIRECT($Q$3),Z$5,0)*INDIRECT($P$2),VLOOKUP($P241,INDIRECT($Q$3),Z$5,0))</f>
        <v>0</v>
      </c>
      <c r="AA241" s="406" t="str">
        <f t="shared" si="69"/>
        <v>08840C</v>
      </c>
      <c r="AB241" s="406" t="str">
        <f t="shared" si="71"/>
        <v>Y</v>
      </c>
      <c r="AC241" s="412" t="str">
        <f t="shared" si="64"/>
        <v>Registered Professional Nurse</v>
      </c>
      <c r="AD241" s="406">
        <f t="shared" si="65"/>
        <v>168</v>
      </c>
      <c r="AE241" s="398" t="str">
        <f t="shared" si="70"/>
        <v>E</v>
      </c>
      <c r="AF241" s="403">
        <f t="shared" ca="1" si="72"/>
        <v>42.667999999999999</v>
      </c>
      <c r="AG241" s="403">
        <f t="shared" ca="1" si="72"/>
        <v>44.912999999999997</v>
      </c>
      <c r="AH241" s="403">
        <f t="shared" ca="1" si="72"/>
        <v>47.277000000000001</v>
      </c>
      <c r="AI241" s="403">
        <f t="shared" ca="1" si="72"/>
        <v>50.372</v>
      </c>
      <c r="AJ241" s="403">
        <f t="shared" ca="1" si="72"/>
        <v>0</v>
      </c>
      <c r="AK241" s="403">
        <f t="shared" ca="1" si="72"/>
        <v>0</v>
      </c>
      <c r="AL241" s="403">
        <f t="shared" ca="1" si="72"/>
        <v>0</v>
      </c>
      <c r="AM241" s="710" t="e">
        <f ca="1">AL241/'2026'!AL241</f>
        <v>#DIV/0!</v>
      </c>
    </row>
    <row r="242" spans="1:39" ht="15" customHeight="1">
      <c r="A242" s="259" t="s">
        <v>16</v>
      </c>
      <c r="B242" s="259" t="s">
        <v>1047</v>
      </c>
      <c r="C242" s="259">
        <v>40</v>
      </c>
      <c r="D242" s="260" t="s">
        <v>647</v>
      </c>
      <c r="E242" s="265">
        <v>410</v>
      </c>
      <c r="F242" s="262">
        <v>9</v>
      </c>
      <c r="G242" s="285">
        <f t="shared" ca="1" si="67"/>
        <v>77977.881756840434</v>
      </c>
      <c r="H242" s="285">
        <f t="shared" ca="1" si="67"/>
        <v>82127.777609994169</v>
      </c>
      <c r="I242" s="285">
        <f t="shared" ca="1" si="67"/>
        <v>86712.743189688234</v>
      </c>
      <c r="J242" s="285">
        <f t="shared" ca="1" si="67"/>
        <v>91441.616448160989</v>
      </c>
      <c r="K242" s="285">
        <f t="shared" ca="1" si="67"/>
        <v>96260.850342145975</v>
      </c>
      <c r="L242" s="285">
        <f t="shared" ca="1" si="67"/>
        <v>102019.67658248625</v>
      </c>
      <c r="M242" s="285">
        <f t="shared" ca="1" si="67"/>
        <v>107778.50282282663</v>
      </c>
      <c r="N242" s="285"/>
      <c r="P242" s="409" t="str">
        <f t="shared" si="68"/>
        <v>52972C</v>
      </c>
      <c r="Q242" s="397" t="s">
        <v>826</v>
      </c>
      <c r="R242" s="409" t="str">
        <f t="shared" si="63"/>
        <v>Rental Housing Liaison</v>
      </c>
      <c r="S242" s="397">
        <f t="shared" si="62"/>
        <v>40</v>
      </c>
      <c r="T242" s="394" cm="1">
        <f t="array" aca="1" ref="T242" ca="1">IF($Q242="Y",VLOOKUP($P242,INDIRECT($Q$3),T$5,0)*INDIRECT($P$2),VLOOKUP($P242,INDIRECT($Q$3),T$5,0))</f>
        <v>77977.881756840434</v>
      </c>
      <c r="U242" s="394" cm="1">
        <f t="array" aca="1" ref="U242" ca="1">IF($Q242="Y",VLOOKUP($P242,INDIRECT($Q$3),U$5,0)*INDIRECT($P$2),VLOOKUP($P242,INDIRECT($Q$3),U$5,0))</f>
        <v>82127.777609994169</v>
      </c>
      <c r="V242" s="394" cm="1">
        <f t="array" aca="1" ref="V242" ca="1">IF($Q242="Y",VLOOKUP($P242,INDIRECT($Q$3),V$5,0)*INDIRECT($P$2),VLOOKUP($P242,INDIRECT($Q$3),V$5,0))</f>
        <v>86712.743189688234</v>
      </c>
      <c r="W242" s="394" cm="1">
        <f t="array" aca="1" ref="W242" ca="1">IF($Q242="Y",VLOOKUP($P242,INDIRECT($Q$3),W$5,0)*INDIRECT($P$2),VLOOKUP($P242,INDIRECT($Q$3),W$5,0))</f>
        <v>91441.616448160989</v>
      </c>
      <c r="X242" s="394" cm="1">
        <f t="array" aca="1" ref="X242" ca="1">IF($Q242="Y",VLOOKUP($P242,INDIRECT($Q$3),X$5,0)*INDIRECT($P$2),VLOOKUP($P242,INDIRECT($Q$3),X$5,0))</f>
        <v>96260.850342145975</v>
      </c>
      <c r="Y242" s="394" cm="1">
        <f t="array" aca="1" ref="Y242" ca="1">IF($Q242="Y",VLOOKUP($P242,INDIRECT($Q$3),Y$5,0)*INDIRECT($P$2),VLOOKUP($P242,INDIRECT($Q$3),Y$5,0))</f>
        <v>102019.67658248625</v>
      </c>
      <c r="Z242" s="394" cm="1">
        <f t="array" aca="1" ref="Z242" ca="1">IF($Q242="Y",VLOOKUP($P242,INDIRECT($Q$3),Z$5,0)*INDIRECT($P$2),VLOOKUP($P242,INDIRECT($Q$3),Z$5,0))</f>
        <v>107778.50282282663</v>
      </c>
      <c r="AA242" s="406" t="str">
        <f t="shared" si="69"/>
        <v>52972C</v>
      </c>
      <c r="AB242" s="406" t="str">
        <f t="shared" si="71"/>
        <v>Y</v>
      </c>
      <c r="AC242" s="412" t="str">
        <f t="shared" si="64"/>
        <v>Rental Housing Liaison</v>
      </c>
      <c r="AD242" s="406">
        <f t="shared" si="65"/>
        <v>40</v>
      </c>
      <c r="AE242" s="398" t="str">
        <f t="shared" si="70"/>
        <v>E</v>
      </c>
      <c r="AF242" s="403">
        <f t="shared" ca="1" si="72"/>
        <v>37.489999999999995</v>
      </c>
      <c r="AG242" s="403">
        <f t="shared" ca="1" si="72"/>
        <v>39.484999999999999</v>
      </c>
      <c r="AH242" s="403">
        <f t="shared" ca="1" si="72"/>
        <v>41.689</v>
      </c>
      <c r="AI242" s="403">
        <f t="shared" ca="1" si="72"/>
        <v>43.963000000000001</v>
      </c>
      <c r="AJ242" s="403">
        <f t="shared" ca="1" si="72"/>
        <v>46.28</v>
      </c>
      <c r="AK242" s="403">
        <f t="shared" ca="1" si="72"/>
        <v>49.047999999999995</v>
      </c>
      <c r="AL242" s="403">
        <f t="shared" ca="1" si="72"/>
        <v>51.817</v>
      </c>
      <c r="AM242" s="710">
        <f ca="1">AL242/'2026'!AL242</f>
        <v>1.0299952293869763</v>
      </c>
    </row>
    <row r="243" spans="1:39" ht="15" customHeight="1">
      <c r="A243" s="259" t="s">
        <v>16</v>
      </c>
      <c r="B243" s="259" t="s">
        <v>987</v>
      </c>
      <c r="C243" s="259" t="s">
        <v>989</v>
      </c>
      <c r="D243" s="260" t="s">
        <v>988</v>
      </c>
      <c r="E243" s="265">
        <v>410</v>
      </c>
      <c r="F243" s="262">
        <v>9</v>
      </c>
      <c r="G243" s="285">
        <f t="shared" ca="1" si="67"/>
        <v>79554.828082340435</v>
      </c>
      <c r="H243" s="285">
        <f t="shared" ca="1" si="67"/>
        <v>83704.723935494156</v>
      </c>
      <c r="I243" s="285">
        <f t="shared" ca="1" si="67"/>
        <v>88289.689515188235</v>
      </c>
      <c r="J243" s="285">
        <f t="shared" ca="1" si="67"/>
        <v>93018.562773661004</v>
      </c>
      <c r="K243" s="285">
        <f t="shared" ca="1" si="67"/>
        <v>97837.796667645976</v>
      </c>
      <c r="L243" s="285">
        <f t="shared" ca="1" si="67"/>
        <v>103596.62290798627</v>
      </c>
      <c r="M243" s="285">
        <f t="shared" ca="1" si="67"/>
        <v>109355.44914832663</v>
      </c>
      <c r="N243" s="285"/>
      <c r="P243" s="409" t="str">
        <f t="shared" si="68"/>
        <v>53080C</v>
      </c>
      <c r="Q243" s="397" t="s">
        <v>826</v>
      </c>
      <c r="R243" s="409" t="str">
        <f t="shared" si="63"/>
        <v>Rental Housing Liaison - Bilingual</v>
      </c>
      <c r="S243" s="397" t="str">
        <f t="shared" si="62"/>
        <v>174</v>
      </c>
      <c r="T243" s="394" cm="1">
        <f t="array" aca="1" ref="T243" ca="1">IF($Q243="Y",VLOOKUP($P243,INDIRECT($Q$3),T$5,0)*INDIRECT($P$2),VLOOKUP($P243,INDIRECT($Q$3),T$5,0))</f>
        <v>79554.828082340435</v>
      </c>
      <c r="U243" s="394" cm="1">
        <f t="array" aca="1" ref="U243" ca="1">IF($Q243="Y",VLOOKUP($P243,INDIRECT($Q$3),U$5,0)*INDIRECT($P$2),VLOOKUP($P243,INDIRECT($Q$3),U$5,0))</f>
        <v>83704.723935494156</v>
      </c>
      <c r="V243" s="394" cm="1">
        <f t="array" aca="1" ref="V243" ca="1">IF($Q243="Y",VLOOKUP($P243,INDIRECT($Q$3),V$5,0)*INDIRECT($P$2),VLOOKUP($P243,INDIRECT($Q$3),V$5,0))</f>
        <v>88289.689515188235</v>
      </c>
      <c r="W243" s="394" cm="1">
        <f t="array" aca="1" ref="W243" ca="1">IF($Q243="Y",VLOOKUP($P243,INDIRECT($Q$3),W$5,0)*INDIRECT($P$2),VLOOKUP($P243,INDIRECT($Q$3),W$5,0))</f>
        <v>93018.562773661004</v>
      </c>
      <c r="X243" s="394" cm="1">
        <f t="array" aca="1" ref="X243" ca="1">IF($Q243="Y",VLOOKUP($P243,INDIRECT($Q$3),X$5,0)*INDIRECT($P$2),VLOOKUP($P243,INDIRECT($Q$3),X$5,0))</f>
        <v>97837.796667645976</v>
      </c>
      <c r="Y243" s="394" cm="1">
        <f t="array" aca="1" ref="Y243" ca="1">IF($Q243="Y",VLOOKUP($P243,INDIRECT($Q$3),Y$5,0)*INDIRECT($P$2),VLOOKUP($P243,INDIRECT($Q$3),Y$5,0))</f>
        <v>103596.62290798627</v>
      </c>
      <c r="Z243" s="394" cm="1">
        <f t="array" aca="1" ref="Z243" ca="1">IF($Q243="Y",VLOOKUP($P243,INDIRECT($Q$3),Z$5,0)*INDIRECT($P$2),VLOOKUP($P243,INDIRECT($Q$3),Z$5,0))</f>
        <v>109355.44914832663</v>
      </c>
      <c r="AA243" s="406" t="str">
        <f t="shared" si="69"/>
        <v>53080C</v>
      </c>
      <c r="AB243" s="406" t="str">
        <f t="shared" si="71"/>
        <v>Y</v>
      </c>
      <c r="AC243" s="412" t="str">
        <f t="shared" si="64"/>
        <v>Rental Housing Liaison - Bilingual</v>
      </c>
      <c r="AD243" s="406" t="str">
        <f t="shared" si="65"/>
        <v>174</v>
      </c>
      <c r="AE243" s="398" t="str">
        <f t="shared" si="70"/>
        <v>E</v>
      </c>
      <c r="AF243" s="403">
        <f t="shared" ca="1" si="72"/>
        <v>38.247999999999998</v>
      </c>
      <c r="AG243" s="403">
        <f t="shared" ca="1" si="72"/>
        <v>40.242999999999995</v>
      </c>
      <c r="AH243" s="403">
        <f t="shared" ca="1" si="72"/>
        <v>42.446999999999996</v>
      </c>
      <c r="AI243" s="403">
        <f t="shared" ca="1" si="72"/>
        <v>44.720999999999997</v>
      </c>
      <c r="AJ243" s="403">
        <f t="shared" ca="1" si="72"/>
        <v>47.037999999999997</v>
      </c>
      <c r="AK243" s="403">
        <f t="shared" ca="1" si="72"/>
        <v>49.806999999999995</v>
      </c>
      <c r="AL243" s="403">
        <f t="shared" ca="1" si="72"/>
        <v>52.574999999999996</v>
      </c>
      <c r="AM243" s="710">
        <f ca="1">AL243/'2026'!AL243</f>
        <v>1.0299937308988323</v>
      </c>
    </row>
    <row r="244" spans="1:39" ht="15" customHeight="1">
      <c r="A244" s="259" t="s">
        <v>16</v>
      </c>
      <c r="B244" s="259" t="s">
        <v>493</v>
      </c>
      <c r="C244" s="259">
        <v>45</v>
      </c>
      <c r="D244" s="260" t="s">
        <v>491</v>
      </c>
      <c r="E244" s="265">
        <v>430</v>
      </c>
      <c r="F244" s="262">
        <v>9</v>
      </c>
      <c r="G244" s="285">
        <f t="shared" ca="1" si="67"/>
        <v>82224.831625914696</v>
      </c>
      <c r="H244" s="285">
        <f t="shared" ca="1" si="67"/>
        <v>86572.182201113654</v>
      </c>
      <c r="I244" s="285">
        <f t="shared" ca="1" si="67"/>
        <v>91488.470111019167</v>
      </c>
      <c r="J244" s="285">
        <f t="shared" ca="1" si="67"/>
        <v>96354.557667862377</v>
      </c>
      <c r="K244" s="285">
        <f t="shared" ca="1" si="67"/>
        <v>101515.15396267129</v>
      </c>
      <c r="L244" s="285">
        <f t="shared" ca="1" si="67"/>
        <v>107546.57754408508</v>
      </c>
      <c r="M244" s="285">
        <f t="shared" ca="1" si="67"/>
        <v>113578.00112549883</v>
      </c>
      <c r="N244" s="285"/>
      <c r="P244" s="409" t="str">
        <f t="shared" si="68"/>
        <v>08859C</v>
      </c>
      <c r="Q244" s="397" t="s">
        <v>826</v>
      </c>
      <c r="R244" s="409" t="str">
        <f t="shared" si="63"/>
        <v>Rental Licenses Operations Analyst</v>
      </c>
      <c r="S244" s="397">
        <f t="shared" si="62"/>
        <v>45</v>
      </c>
      <c r="T244" s="394" cm="1">
        <f t="array" aca="1" ref="T244" ca="1">IF($Q244="Y",VLOOKUP($P244,INDIRECT($Q$3),T$5,0)*INDIRECT($P$2),VLOOKUP($P244,INDIRECT($Q$3),T$5,0))</f>
        <v>82224.831625914696</v>
      </c>
      <c r="U244" s="394" cm="1">
        <f t="array" aca="1" ref="U244" ca="1">IF($Q244="Y",VLOOKUP($P244,INDIRECT($Q$3),U$5,0)*INDIRECT($P$2),VLOOKUP($P244,INDIRECT($Q$3),U$5,0))</f>
        <v>86572.182201113654</v>
      </c>
      <c r="V244" s="394" cm="1">
        <f t="array" aca="1" ref="V244" ca="1">IF($Q244="Y",VLOOKUP($P244,INDIRECT($Q$3),V$5,0)*INDIRECT($P$2),VLOOKUP($P244,INDIRECT($Q$3),V$5,0))</f>
        <v>91488.470111019167</v>
      </c>
      <c r="W244" s="394" cm="1">
        <f t="array" aca="1" ref="W244" ca="1">IF($Q244="Y",VLOOKUP($P244,INDIRECT($Q$3),W$5,0)*INDIRECT($P$2),VLOOKUP($P244,INDIRECT($Q$3),W$5,0))</f>
        <v>96354.557667862377</v>
      </c>
      <c r="X244" s="394" cm="1">
        <f t="array" aca="1" ref="X244" ca="1">IF($Q244="Y",VLOOKUP($P244,INDIRECT($Q$3),X$5,0)*INDIRECT($P$2),VLOOKUP($P244,INDIRECT($Q$3),X$5,0))</f>
        <v>101515.15396267129</v>
      </c>
      <c r="Y244" s="394" cm="1">
        <f t="array" aca="1" ref="Y244" ca="1">IF($Q244="Y",VLOOKUP($P244,INDIRECT($Q$3),Y$5,0)*INDIRECT($P$2),VLOOKUP($P244,INDIRECT($Q$3),Y$5,0))</f>
        <v>107546.57754408508</v>
      </c>
      <c r="Z244" s="394" cm="1">
        <f t="array" aca="1" ref="Z244" ca="1">IF($Q244="Y",VLOOKUP($P244,INDIRECT($Q$3),Z$5,0)*INDIRECT($P$2),VLOOKUP($P244,INDIRECT($Q$3),Z$5,0))</f>
        <v>113578.00112549883</v>
      </c>
      <c r="AA244" s="406" t="str">
        <f t="shared" si="69"/>
        <v>08859C</v>
      </c>
      <c r="AB244" s="406" t="str">
        <f t="shared" si="71"/>
        <v>Y</v>
      </c>
      <c r="AC244" s="412" t="str">
        <f t="shared" si="64"/>
        <v>Rental Licenses Operations Analyst</v>
      </c>
      <c r="AD244" s="406">
        <f t="shared" si="65"/>
        <v>45</v>
      </c>
      <c r="AE244" s="398" t="str">
        <f t="shared" si="70"/>
        <v>E</v>
      </c>
      <c r="AF244" s="403">
        <f t="shared" ca="1" si="72"/>
        <v>39.531999999999996</v>
      </c>
      <c r="AG244" s="403">
        <f t="shared" ca="1" si="72"/>
        <v>41.622</v>
      </c>
      <c r="AH244" s="403">
        <f t="shared" ca="1" si="72"/>
        <v>43.984999999999999</v>
      </c>
      <c r="AI244" s="403">
        <f t="shared" ca="1" si="72"/>
        <v>46.324999999999996</v>
      </c>
      <c r="AJ244" s="403">
        <f t="shared" ca="1" si="72"/>
        <v>48.805999999999997</v>
      </c>
      <c r="AK244" s="403">
        <f t="shared" ca="1" si="72"/>
        <v>51.705999999999996</v>
      </c>
      <c r="AL244" s="403">
        <f t="shared" ca="1" si="72"/>
        <v>54.604999999999997</v>
      </c>
      <c r="AM244" s="710">
        <f ca="1">AL244/'2026'!AL244</f>
        <v>1.0299915118362726</v>
      </c>
    </row>
    <row r="245" spans="1:39" ht="15" customHeight="1">
      <c r="A245" s="259" t="s">
        <v>16</v>
      </c>
      <c r="B245" s="259" t="s">
        <v>445</v>
      </c>
      <c r="C245" s="259">
        <v>29</v>
      </c>
      <c r="D245" s="260" t="s">
        <v>447</v>
      </c>
      <c r="E245" s="265">
        <v>383</v>
      </c>
      <c r="F245" s="262">
        <v>8</v>
      </c>
      <c r="G245" s="285">
        <f t="shared" ca="1" si="67"/>
        <v>72291.855099978988</v>
      </c>
      <c r="H245" s="285">
        <f t="shared" ca="1" si="67"/>
        <v>76257.682991904134</v>
      </c>
      <c r="I245" s="285">
        <f t="shared" ca="1" si="67"/>
        <v>80220.164193625111</v>
      </c>
      <c r="J245" s="285">
        <f t="shared" ca="1" si="67"/>
        <v>84420.260399841165</v>
      </c>
      <c r="K245" s="285">
        <f t="shared" ca="1" si="67"/>
        <v>88908.171963614732</v>
      </c>
      <c r="L245" s="285">
        <f t="shared" ca="1" si="67"/>
        <v>94478.632894714901</v>
      </c>
      <c r="M245" s="285">
        <f t="shared" ca="1" si="67"/>
        <v>100049.09382581509</v>
      </c>
      <c r="N245" s="285"/>
      <c r="P245" s="409" t="str">
        <f t="shared" si="68"/>
        <v>08865C</v>
      </c>
      <c r="Q245" s="397" t="s">
        <v>826</v>
      </c>
      <c r="R245" s="409" t="str">
        <f t="shared" si="63"/>
        <v>Research Associate</v>
      </c>
      <c r="S245" s="397">
        <f t="shared" si="62"/>
        <v>29</v>
      </c>
      <c r="T245" s="394" cm="1">
        <f t="array" aca="1" ref="T245" ca="1">IF($Q245="Y",VLOOKUP($P245,INDIRECT($Q$3),T$5,0)*INDIRECT($P$2),VLOOKUP($P245,INDIRECT($Q$3),T$5,0))</f>
        <v>72291.855099978988</v>
      </c>
      <c r="U245" s="394" cm="1">
        <f t="array" aca="1" ref="U245" ca="1">IF($Q245="Y",VLOOKUP($P245,INDIRECT($Q$3),U$5,0)*INDIRECT($P$2),VLOOKUP($P245,INDIRECT($Q$3),U$5,0))</f>
        <v>76257.682991904134</v>
      </c>
      <c r="V245" s="394" cm="1">
        <f t="array" aca="1" ref="V245" ca="1">IF($Q245="Y",VLOOKUP($P245,INDIRECT($Q$3),V$5,0)*INDIRECT($P$2),VLOOKUP($P245,INDIRECT($Q$3),V$5,0))</f>
        <v>80220.164193625111</v>
      </c>
      <c r="W245" s="394" cm="1">
        <f t="array" aca="1" ref="W245" ca="1">IF($Q245="Y",VLOOKUP($P245,INDIRECT($Q$3),W$5,0)*INDIRECT($P$2),VLOOKUP($P245,INDIRECT($Q$3),W$5,0))</f>
        <v>84420.260399841165</v>
      </c>
      <c r="X245" s="394" cm="1">
        <f t="array" aca="1" ref="X245" ca="1">IF($Q245="Y",VLOOKUP($P245,INDIRECT($Q$3),X$5,0)*INDIRECT($P$2),VLOOKUP($P245,INDIRECT($Q$3),X$5,0))</f>
        <v>88908.171963614732</v>
      </c>
      <c r="Y245" s="394" cm="1">
        <f t="array" aca="1" ref="Y245" ca="1">IF($Q245="Y",VLOOKUP($P245,INDIRECT($Q$3),Y$5,0)*INDIRECT($P$2),VLOOKUP($P245,INDIRECT($Q$3),Y$5,0))</f>
        <v>94478.632894714901</v>
      </c>
      <c r="Z245" s="394" cm="1">
        <f t="array" aca="1" ref="Z245" ca="1">IF($Q245="Y",VLOOKUP($P245,INDIRECT($Q$3),Z$5,0)*INDIRECT($P$2),VLOOKUP($P245,INDIRECT($Q$3),Z$5,0))</f>
        <v>100049.09382581509</v>
      </c>
      <c r="AA245" s="406" t="str">
        <f t="shared" si="69"/>
        <v>08865C</v>
      </c>
      <c r="AB245" s="406" t="str">
        <f t="shared" si="71"/>
        <v>Y</v>
      </c>
      <c r="AC245" s="412" t="str">
        <f t="shared" si="64"/>
        <v>Research Associate</v>
      </c>
      <c r="AD245" s="406">
        <f t="shared" si="65"/>
        <v>29</v>
      </c>
      <c r="AE245" s="398" t="str">
        <f t="shared" si="70"/>
        <v>E</v>
      </c>
      <c r="AF245" s="403">
        <f t="shared" ca="1" si="72"/>
        <v>34.756</v>
      </c>
      <c r="AG245" s="403">
        <f t="shared" ca="1" si="72"/>
        <v>36.662999999999997</v>
      </c>
      <c r="AH245" s="403">
        <f t="shared" ca="1" si="72"/>
        <v>38.567999999999998</v>
      </c>
      <c r="AI245" s="403">
        <f t="shared" ca="1" si="72"/>
        <v>40.586999999999996</v>
      </c>
      <c r="AJ245" s="403">
        <f t="shared" ca="1" si="72"/>
        <v>42.744999999999997</v>
      </c>
      <c r="AK245" s="403">
        <f t="shared" ca="1" si="72"/>
        <v>45.422999999999995</v>
      </c>
      <c r="AL245" s="403">
        <f t="shared" ca="1" si="72"/>
        <v>48.100999999999999</v>
      </c>
      <c r="AM245" s="710">
        <f ca="1">AL245/'2026'!AL245</f>
        <v>1.03</v>
      </c>
    </row>
    <row r="246" spans="1:39" s="763" customFormat="1" ht="15" customHeight="1">
      <c r="A246" s="256" t="s">
        <v>16</v>
      </c>
      <c r="B246" s="256" t="s">
        <v>402</v>
      </c>
      <c r="C246" s="256">
        <v>51</v>
      </c>
      <c r="D246" s="276" t="s">
        <v>399</v>
      </c>
      <c r="E246" s="277">
        <v>455</v>
      </c>
      <c r="F246" s="278">
        <v>10</v>
      </c>
      <c r="G246" s="380">
        <f t="shared" ca="1" si="67"/>
        <v>88335.887938703992</v>
      </c>
      <c r="H246" s="380">
        <f t="shared" ca="1" si="67"/>
        <v>92776.945839619337</v>
      </c>
      <c r="I246" s="380">
        <f t="shared" ca="1" si="67"/>
        <v>97790.732275600007</v>
      </c>
      <c r="J246" s="380">
        <f t="shared" ca="1" si="67"/>
        <v>102806.9763814756</v>
      </c>
      <c r="K246" s="380">
        <f t="shared" ca="1" si="67"/>
        <v>108057.93331179675</v>
      </c>
      <c r="L246" s="380">
        <f t="shared" ca="1" si="67"/>
        <v>114633.92704400001</v>
      </c>
      <c r="M246" s="380">
        <f t="shared" ca="1" si="67"/>
        <v>121208.06432861292</v>
      </c>
      <c r="N246" s="380" t="s">
        <v>633</v>
      </c>
      <c r="O246" s="441"/>
      <c r="P246" s="451" t="str">
        <f t="shared" si="68"/>
        <v>08869C</v>
      </c>
      <c r="Q246" s="452" t="s">
        <v>826</v>
      </c>
      <c r="R246" s="451" t="str">
        <f t="shared" si="63"/>
        <v xml:space="preserve">Results Management Program Coordinator </v>
      </c>
      <c r="S246" s="452">
        <f t="shared" si="62"/>
        <v>51</v>
      </c>
      <c r="T246" s="394" cm="1">
        <f t="array" aca="1" ref="T246" ca="1">IF($Q246="Y",VLOOKUP($P246,INDIRECT($Q$3),T$5,0)*INDIRECT($P$2),VLOOKUP($P246,INDIRECT($Q$3),T$5,0))</f>
        <v>88335.887938703992</v>
      </c>
      <c r="U246" s="394" cm="1">
        <f t="array" aca="1" ref="U246" ca="1">IF($Q246="Y",VLOOKUP($P246,INDIRECT($Q$3),U$5,0)*INDIRECT($P$2),VLOOKUP($P246,INDIRECT($Q$3),U$5,0))</f>
        <v>92776.945839619337</v>
      </c>
      <c r="V246" s="394" cm="1">
        <f t="array" aca="1" ref="V246" ca="1">IF($Q246="Y",VLOOKUP($P246,INDIRECT($Q$3),V$5,0)*INDIRECT($P$2),VLOOKUP($P246,INDIRECT($Q$3),V$5,0))</f>
        <v>97790.732275600007</v>
      </c>
      <c r="W246" s="394" cm="1">
        <f t="array" aca="1" ref="W246" ca="1">IF($Q246="Y",VLOOKUP($P246,INDIRECT($Q$3),W$5,0)*INDIRECT($P$2),VLOOKUP($P246,INDIRECT($Q$3),W$5,0))</f>
        <v>102806.9763814756</v>
      </c>
      <c r="X246" s="394" cm="1">
        <f t="array" aca="1" ref="X246" ca="1">IF($Q246="Y",VLOOKUP($P246,INDIRECT($Q$3),X$5,0)*INDIRECT($P$2),VLOOKUP($P246,INDIRECT($Q$3),X$5,0))</f>
        <v>108057.93331179675</v>
      </c>
      <c r="Y246" s="394" cm="1">
        <f t="array" aca="1" ref="Y246" ca="1">IF($Q246="Y",VLOOKUP($P246,INDIRECT($Q$3),Y$5,0)*INDIRECT($P$2),VLOOKUP($P246,INDIRECT($Q$3),Y$5,0))</f>
        <v>114633.92704400001</v>
      </c>
      <c r="Z246" s="394" cm="1">
        <f t="array" aca="1" ref="Z246" ca="1">IF($Q246="Y",VLOOKUP($P246,INDIRECT($Q$3),Z$5,0)*INDIRECT($P$2),VLOOKUP($P246,INDIRECT($Q$3),Z$5,0))</f>
        <v>121208.06432861292</v>
      </c>
      <c r="AA246" s="452" t="str">
        <f t="shared" si="69"/>
        <v>08869C</v>
      </c>
      <c r="AB246" s="452" t="str">
        <f t="shared" si="71"/>
        <v>Y</v>
      </c>
      <c r="AC246" s="454" t="str">
        <f t="shared" si="64"/>
        <v xml:space="preserve">Results Management Program Coordinator </v>
      </c>
      <c r="AD246" s="452">
        <f t="shared" si="65"/>
        <v>51</v>
      </c>
      <c r="AE246" s="455" t="str">
        <f t="shared" si="70"/>
        <v>E</v>
      </c>
      <c r="AF246" s="453">
        <f t="shared" ca="1" si="72"/>
        <v>42.47</v>
      </c>
      <c r="AG246" s="453">
        <f t="shared" ca="1" si="72"/>
        <v>44.604999999999997</v>
      </c>
      <c r="AH246" s="453">
        <f t="shared" ca="1" si="72"/>
        <v>47.015000000000001</v>
      </c>
      <c r="AI246" s="453">
        <f t="shared" ca="1" si="72"/>
        <v>49.427</v>
      </c>
      <c r="AJ246" s="453">
        <f t="shared" ca="1" si="72"/>
        <v>51.951000000000001</v>
      </c>
      <c r="AK246" s="453">
        <f t="shared" ca="1" si="72"/>
        <v>55.113</v>
      </c>
      <c r="AL246" s="453">
        <f t="shared" ca="1" si="72"/>
        <v>58.274000000000001</v>
      </c>
      <c r="AM246" s="710">
        <f ca="1">AL246/'2026'!AL246</f>
        <v>1.0300127262443439</v>
      </c>
    </row>
    <row r="247" spans="1:39" ht="15" customHeight="1">
      <c r="A247" s="259" t="s">
        <v>16</v>
      </c>
      <c r="B247" s="259" t="s">
        <v>197</v>
      </c>
      <c r="C247" s="259">
        <v>29</v>
      </c>
      <c r="D247" s="260" t="s">
        <v>198</v>
      </c>
      <c r="E247" s="265">
        <v>370</v>
      </c>
      <c r="F247" s="262">
        <v>8</v>
      </c>
      <c r="G247" s="285">
        <f t="shared" ca="1" si="67"/>
        <v>72291.855099978988</v>
      </c>
      <c r="H247" s="285">
        <f t="shared" ca="1" si="67"/>
        <v>76257.682991904134</v>
      </c>
      <c r="I247" s="285">
        <f t="shared" ca="1" si="67"/>
        <v>80220.164193625111</v>
      </c>
      <c r="J247" s="285">
        <f t="shared" ca="1" si="67"/>
        <v>84420.260399841165</v>
      </c>
      <c r="K247" s="285">
        <f t="shared" ca="1" si="67"/>
        <v>88908.171963614732</v>
      </c>
      <c r="L247" s="285">
        <f t="shared" ca="1" si="67"/>
        <v>94478.632894714901</v>
      </c>
      <c r="M247" s="285">
        <f t="shared" ca="1" si="67"/>
        <v>100049.09382581509</v>
      </c>
      <c r="N247" s="285"/>
      <c r="P247" s="409" t="str">
        <f t="shared" si="68"/>
        <v>09135C</v>
      </c>
      <c r="Q247" s="397" t="s">
        <v>826</v>
      </c>
      <c r="R247" s="409" t="str">
        <f t="shared" si="63"/>
        <v>Security Coordinator</v>
      </c>
      <c r="S247" s="397">
        <f t="shared" si="62"/>
        <v>29</v>
      </c>
      <c r="T247" s="394" cm="1">
        <f t="array" aca="1" ref="T247" ca="1">IF($Q247="Y",VLOOKUP($P247,INDIRECT($Q$3),T$5,0)*INDIRECT($P$2),VLOOKUP($P247,INDIRECT($Q$3),T$5,0))</f>
        <v>72291.855099978988</v>
      </c>
      <c r="U247" s="394" cm="1">
        <f t="array" aca="1" ref="U247" ca="1">IF($Q247="Y",VLOOKUP($P247,INDIRECT($Q$3),U$5,0)*INDIRECT($P$2),VLOOKUP($P247,INDIRECT($Q$3),U$5,0))</f>
        <v>76257.682991904134</v>
      </c>
      <c r="V247" s="394" cm="1">
        <f t="array" aca="1" ref="V247" ca="1">IF($Q247="Y",VLOOKUP($P247,INDIRECT($Q$3),V$5,0)*INDIRECT($P$2),VLOOKUP($P247,INDIRECT($Q$3),V$5,0))</f>
        <v>80220.164193625111</v>
      </c>
      <c r="W247" s="394" cm="1">
        <f t="array" aca="1" ref="W247" ca="1">IF($Q247="Y",VLOOKUP($P247,INDIRECT($Q$3),W$5,0)*INDIRECT($P$2),VLOOKUP($P247,INDIRECT($Q$3),W$5,0))</f>
        <v>84420.260399841165</v>
      </c>
      <c r="X247" s="394" cm="1">
        <f t="array" aca="1" ref="X247" ca="1">IF($Q247="Y",VLOOKUP($P247,INDIRECT($Q$3),X$5,0)*INDIRECT($P$2),VLOOKUP($P247,INDIRECT($Q$3),X$5,0))</f>
        <v>88908.171963614732</v>
      </c>
      <c r="Y247" s="394" cm="1">
        <f t="array" aca="1" ref="Y247" ca="1">IF($Q247="Y",VLOOKUP($P247,INDIRECT($Q$3),Y$5,0)*INDIRECT($P$2),VLOOKUP($P247,INDIRECT($Q$3),Y$5,0))</f>
        <v>94478.632894714901</v>
      </c>
      <c r="Z247" s="394" cm="1">
        <f t="array" aca="1" ref="Z247" ca="1">IF($Q247="Y",VLOOKUP($P247,INDIRECT($Q$3),Z$5,0)*INDIRECT($P$2),VLOOKUP($P247,INDIRECT($Q$3),Z$5,0))</f>
        <v>100049.09382581509</v>
      </c>
      <c r="AA247" s="406" t="str">
        <f t="shared" si="69"/>
        <v>09135C</v>
      </c>
      <c r="AB247" s="406" t="str">
        <f t="shared" si="71"/>
        <v>Y</v>
      </c>
      <c r="AC247" s="412" t="str">
        <f t="shared" si="64"/>
        <v>Security Coordinator</v>
      </c>
      <c r="AD247" s="406">
        <f t="shared" si="65"/>
        <v>29</v>
      </c>
      <c r="AE247" s="398" t="str">
        <f t="shared" si="70"/>
        <v>E</v>
      </c>
      <c r="AF247" s="403">
        <f t="shared" ca="1" si="72"/>
        <v>34.756</v>
      </c>
      <c r="AG247" s="403">
        <f t="shared" ca="1" si="72"/>
        <v>36.662999999999997</v>
      </c>
      <c r="AH247" s="403">
        <f t="shared" ca="1" si="72"/>
        <v>38.567999999999998</v>
      </c>
      <c r="AI247" s="403">
        <f t="shared" ca="1" si="72"/>
        <v>40.586999999999996</v>
      </c>
      <c r="AJ247" s="403">
        <f t="shared" ca="1" si="72"/>
        <v>42.744999999999997</v>
      </c>
      <c r="AK247" s="403">
        <f t="shared" ca="1" si="72"/>
        <v>45.422999999999995</v>
      </c>
      <c r="AL247" s="403">
        <f t="shared" ca="1" si="72"/>
        <v>48.100999999999999</v>
      </c>
      <c r="AM247" s="710">
        <f ca="1">AL247/'2026'!AL247</f>
        <v>1.03</v>
      </c>
    </row>
    <row r="248" spans="1:39" ht="15" customHeight="1">
      <c r="A248" s="259" t="s">
        <v>16</v>
      </c>
      <c r="B248" s="259" t="s">
        <v>199</v>
      </c>
      <c r="C248" s="259">
        <v>65</v>
      </c>
      <c r="D248" s="260" t="s">
        <v>200</v>
      </c>
      <c r="E248" s="265">
        <v>508</v>
      </c>
      <c r="F248" s="262">
        <v>11</v>
      </c>
      <c r="G248" s="285">
        <f t="shared" ca="1" si="67"/>
        <v>94497.144604555608</v>
      </c>
      <c r="H248" s="285">
        <f t="shared" ca="1" si="67"/>
        <v>99463.632867523498</v>
      </c>
      <c r="I248" s="285">
        <f t="shared" ca="1" si="67"/>
        <v>104667.73613498647</v>
      </c>
      <c r="J248" s="285">
        <f t="shared" ref="J248:M311" ca="1" si="73">W248</f>
        <v>110203.16173266091</v>
      </c>
      <c r="K248" s="285">
        <f t="shared" ca="1" si="73"/>
        <v>115982.89571523869</v>
      </c>
      <c r="L248" s="285">
        <f t="shared" ca="1" si="73"/>
        <v>123020.42779287096</v>
      </c>
      <c r="M248" s="285">
        <f t="shared" ca="1" si="73"/>
        <v>130057.95987050309</v>
      </c>
      <c r="N248" s="285"/>
      <c r="P248" s="409" t="str">
        <f t="shared" si="68"/>
        <v>09000C</v>
      </c>
      <c r="Q248" s="397" t="s">
        <v>826</v>
      </c>
      <c r="R248" s="409" t="str">
        <f t="shared" si="63"/>
        <v>Senior Applications Analyst</v>
      </c>
      <c r="S248" s="397">
        <f t="shared" si="62"/>
        <v>65</v>
      </c>
      <c r="T248" s="394" cm="1">
        <f t="array" aca="1" ref="T248" ca="1">IF($Q248="Y",VLOOKUP($P248,INDIRECT($Q$3),T$5,0)*INDIRECT($P$2),VLOOKUP($P248,INDIRECT($Q$3),T$5,0))</f>
        <v>94497.144604555608</v>
      </c>
      <c r="U248" s="394" cm="1">
        <f t="array" aca="1" ref="U248" ca="1">IF($Q248="Y",VLOOKUP($P248,INDIRECT($Q$3),U$5,0)*INDIRECT($P$2),VLOOKUP($P248,INDIRECT($Q$3),U$5,0))</f>
        <v>99463.632867523498</v>
      </c>
      <c r="V248" s="394" cm="1">
        <f t="array" aca="1" ref="V248" ca="1">IF($Q248="Y",VLOOKUP($P248,INDIRECT($Q$3),V$5,0)*INDIRECT($P$2),VLOOKUP($P248,INDIRECT($Q$3),V$5,0))</f>
        <v>104667.73613498647</v>
      </c>
      <c r="W248" s="394" cm="1">
        <f t="array" aca="1" ref="W248" ca="1">IF($Q248="Y",VLOOKUP($P248,INDIRECT($Q$3),W$5,0)*INDIRECT($P$2),VLOOKUP($P248,INDIRECT($Q$3),W$5,0))</f>
        <v>110203.16173266091</v>
      </c>
      <c r="X248" s="394" cm="1">
        <f t="array" aca="1" ref="X248" ca="1">IF($Q248="Y",VLOOKUP($P248,INDIRECT($Q$3),X$5,0)*INDIRECT($P$2),VLOOKUP($P248,INDIRECT($Q$3),X$5,0))</f>
        <v>115982.89571523869</v>
      </c>
      <c r="Y248" s="394" cm="1">
        <f t="array" aca="1" ref="Y248" ca="1">IF($Q248="Y",VLOOKUP($P248,INDIRECT($Q$3),Y$5,0)*INDIRECT($P$2),VLOOKUP($P248,INDIRECT($Q$3),Y$5,0))</f>
        <v>123020.42779287096</v>
      </c>
      <c r="Z248" s="394" cm="1">
        <f t="array" aca="1" ref="Z248" ca="1">IF($Q248="Y",VLOOKUP($P248,INDIRECT($Q$3),Z$5,0)*INDIRECT($P$2),VLOOKUP($P248,INDIRECT($Q$3),Z$5,0))</f>
        <v>130057.95987050309</v>
      </c>
      <c r="AA248" s="406" t="str">
        <f t="shared" si="69"/>
        <v>09000C</v>
      </c>
      <c r="AB248" s="406" t="str">
        <f t="shared" si="71"/>
        <v>Y</v>
      </c>
      <c r="AC248" s="412" t="str">
        <f t="shared" si="64"/>
        <v>Senior Applications Analyst</v>
      </c>
      <c r="AD248" s="406">
        <f t="shared" si="65"/>
        <v>65</v>
      </c>
      <c r="AE248" s="398" t="str">
        <f t="shared" si="70"/>
        <v>E</v>
      </c>
      <c r="AF248" s="403">
        <f t="shared" ca="1" si="72"/>
        <v>45.431999999999995</v>
      </c>
      <c r="AG248" s="403">
        <f t="shared" ca="1" si="72"/>
        <v>47.82</v>
      </c>
      <c r="AH248" s="403">
        <f t="shared" ca="1" si="72"/>
        <v>50.321999999999996</v>
      </c>
      <c r="AI248" s="403">
        <f t="shared" ca="1" si="72"/>
        <v>52.982999999999997</v>
      </c>
      <c r="AJ248" s="403">
        <f t="shared" ca="1" si="72"/>
        <v>55.762</v>
      </c>
      <c r="AK248" s="403">
        <f t="shared" ca="1" si="72"/>
        <v>59.144999999999996</v>
      </c>
      <c r="AL248" s="403">
        <f t="shared" ca="1" si="72"/>
        <v>62.527999999999999</v>
      </c>
      <c r="AM248" s="710">
        <f ca="1">AL248/'2026'!AL248</f>
        <v>1.0299965407613618</v>
      </c>
    </row>
    <row r="249" spans="1:39" ht="15" customHeight="1">
      <c r="A249" s="259" t="s">
        <v>16</v>
      </c>
      <c r="B249" s="259" t="s">
        <v>403</v>
      </c>
      <c r="C249" s="259" t="s">
        <v>235</v>
      </c>
      <c r="D249" s="260" t="s">
        <v>966</v>
      </c>
      <c r="E249" s="265">
        <v>455</v>
      </c>
      <c r="F249" s="262">
        <v>10</v>
      </c>
      <c r="G249" s="285">
        <f t="shared" ref="G249:M313" ca="1" si="74">T249</f>
        <v>88335.741020799993</v>
      </c>
      <c r="H249" s="285">
        <f t="shared" ca="1" si="74"/>
        <v>92776.823075299995</v>
      </c>
      <c r="I249" s="285">
        <f t="shared" ca="1" si="74"/>
        <v>97790.732275600007</v>
      </c>
      <c r="J249" s="285">
        <f t="shared" ca="1" si="73"/>
        <v>102806.87037529999</v>
      </c>
      <c r="K249" s="285">
        <f t="shared" ca="1" si="73"/>
        <v>108058.15736169998</v>
      </c>
      <c r="L249" s="285">
        <f t="shared" ca="1" si="73"/>
        <v>114633.4105917</v>
      </c>
      <c r="M249" s="285">
        <f t="shared" ca="1" si="73"/>
        <v>121207.54937199998</v>
      </c>
      <c r="N249" s="285"/>
      <c r="P249" s="409" t="str">
        <f t="shared" si="68"/>
        <v>09203C</v>
      </c>
      <c r="Q249" s="397" t="s">
        <v>826</v>
      </c>
      <c r="R249" s="409" t="str">
        <f t="shared" si="63"/>
        <v>Senior Banking Analyst</v>
      </c>
      <c r="S249" s="397" t="str">
        <f t="shared" si="62"/>
        <v>51</v>
      </c>
      <c r="T249" s="394" cm="1">
        <f t="array" aca="1" ref="T249" ca="1">IF($Q249="Y",VLOOKUP($P249,INDIRECT($Q$3),T$5,0)*INDIRECT($P$2),VLOOKUP($P249,INDIRECT($Q$3),T$5,0))</f>
        <v>88335.741020799993</v>
      </c>
      <c r="U249" s="394" cm="1">
        <f t="array" aca="1" ref="U249" ca="1">IF($Q249="Y",VLOOKUP($P249,INDIRECT($Q$3),U$5,0)*INDIRECT($P$2),VLOOKUP($P249,INDIRECT($Q$3),U$5,0))</f>
        <v>92776.823075299995</v>
      </c>
      <c r="V249" s="394" cm="1">
        <f t="array" aca="1" ref="V249" ca="1">IF($Q249="Y",VLOOKUP($P249,INDIRECT($Q$3),V$5,0)*INDIRECT($P$2),VLOOKUP($P249,INDIRECT($Q$3),V$5,0))</f>
        <v>97790.732275600007</v>
      </c>
      <c r="W249" s="394" cm="1">
        <f t="array" aca="1" ref="W249" ca="1">IF($Q249="Y",VLOOKUP($P249,INDIRECT($Q$3),W$5,0)*INDIRECT($P$2),VLOOKUP($P249,INDIRECT($Q$3),W$5,0))</f>
        <v>102806.87037529999</v>
      </c>
      <c r="X249" s="394" cm="1">
        <f t="array" aca="1" ref="X249" ca="1">IF($Q249="Y",VLOOKUP($P249,INDIRECT($Q$3),X$5,0)*INDIRECT($P$2),VLOOKUP($P249,INDIRECT($Q$3),X$5,0))</f>
        <v>108058.15736169998</v>
      </c>
      <c r="Y249" s="394" cm="1">
        <f t="array" aca="1" ref="Y249" ca="1">IF($Q249="Y",VLOOKUP($P249,INDIRECT($Q$3),Y$5,0)*INDIRECT($P$2),VLOOKUP($P249,INDIRECT($Q$3),Y$5,0))</f>
        <v>114633.4105917</v>
      </c>
      <c r="Z249" s="394" cm="1">
        <f t="array" aca="1" ref="Z249" ca="1">IF($Q249="Y",VLOOKUP($P249,INDIRECT($Q$3),Z$5,0)*INDIRECT($P$2),VLOOKUP($P249,INDIRECT($Q$3),Z$5,0))</f>
        <v>121207.54937199998</v>
      </c>
      <c r="AA249" s="406" t="str">
        <f t="shared" si="69"/>
        <v>09203C</v>
      </c>
      <c r="AB249" s="406" t="str">
        <f t="shared" si="71"/>
        <v>Y</v>
      </c>
      <c r="AC249" s="412" t="str">
        <f t="shared" si="64"/>
        <v>Senior Banking Analyst</v>
      </c>
      <c r="AD249" s="406" t="str">
        <f t="shared" si="65"/>
        <v>51</v>
      </c>
      <c r="AE249" s="398" t="str">
        <f t="shared" si="70"/>
        <v>E</v>
      </c>
      <c r="AF249" s="403">
        <f t="shared" ca="1" si="72"/>
        <v>42.47</v>
      </c>
      <c r="AG249" s="403">
        <f t="shared" ca="1" si="72"/>
        <v>44.604999999999997</v>
      </c>
      <c r="AH249" s="403">
        <f t="shared" ca="1" si="72"/>
        <v>47.015000000000001</v>
      </c>
      <c r="AI249" s="403">
        <f t="shared" ca="1" si="72"/>
        <v>49.427</v>
      </c>
      <c r="AJ249" s="403">
        <f t="shared" ca="1" si="72"/>
        <v>51.951999999999998</v>
      </c>
      <c r="AK249" s="403">
        <f t="shared" ca="1" si="72"/>
        <v>55.113</v>
      </c>
      <c r="AL249" s="403">
        <f t="shared" ca="1" si="72"/>
        <v>58.272999999999996</v>
      </c>
      <c r="AM249" s="710">
        <f ca="1">AL249/'2026'!AL249</f>
        <v>1.0299950509049773</v>
      </c>
    </row>
    <row r="250" spans="1:39" ht="15" customHeight="1">
      <c r="A250" s="259" t="s">
        <v>16</v>
      </c>
      <c r="B250" s="259" t="s">
        <v>669</v>
      </c>
      <c r="C250" s="259">
        <v>72</v>
      </c>
      <c r="D250" s="260" t="s">
        <v>668</v>
      </c>
      <c r="E250" s="265">
        <v>463</v>
      </c>
      <c r="F250" s="262">
        <v>10</v>
      </c>
      <c r="G250" s="285">
        <f t="shared" ca="1" si="74"/>
        <v>88483.142307686896</v>
      </c>
      <c r="H250" s="285">
        <f t="shared" ca="1" si="74"/>
        <v>93158.468522893163</v>
      </c>
      <c r="I250" s="285">
        <f t="shared" ca="1" si="74"/>
        <v>98031.249460144623</v>
      </c>
      <c r="J250" s="285">
        <f t="shared" ca="1" si="73"/>
        <v>103185.15237454524</v>
      </c>
      <c r="K250" s="285">
        <f t="shared" ca="1" si="73"/>
        <v>108633.56402691163</v>
      </c>
      <c r="L250" s="285">
        <f t="shared" ca="1" si="73"/>
        <v>115199.01543679967</v>
      </c>
      <c r="M250" s="285">
        <f t="shared" ca="1" si="73"/>
        <v>121763.42110370523</v>
      </c>
      <c r="N250" s="285"/>
      <c r="P250" s="409" t="str">
        <f t="shared" si="68"/>
        <v>01446C</v>
      </c>
      <c r="Q250" s="397" t="s">
        <v>826</v>
      </c>
      <c r="R250" s="409" t="str">
        <f t="shared" si="63"/>
        <v>Senior Business Analyst</v>
      </c>
      <c r="S250" s="397">
        <f t="shared" si="62"/>
        <v>72</v>
      </c>
      <c r="T250" s="394" cm="1">
        <f t="array" aca="1" ref="T250" ca="1">IF($Q250="Y",VLOOKUP($P250,INDIRECT($Q$3),T$5,0)*INDIRECT($P$2),VLOOKUP($P250,INDIRECT($Q$3),T$5,0))</f>
        <v>88483.142307686896</v>
      </c>
      <c r="U250" s="394" cm="1">
        <f t="array" aca="1" ref="U250" ca="1">IF($Q250="Y",VLOOKUP($P250,INDIRECT($Q$3),U$5,0)*INDIRECT($P$2),VLOOKUP($P250,INDIRECT($Q$3),U$5,0))</f>
        <v>93158.468522893163</v>
      </c>
      <c r="V250" s="394" cm="1">
        <f t="array" aca="1" ref="V250" ca="1">IF($Q250="Y",VLOOKUP($P250,INDIRECT($Q$3),V$5,0)*INDIRECT($P$2),VLOOKUP($P250,INDIRECT($Q$3),V$5,0))</f>
        <v>98031.249460144623</v>
      </c>
      <c r="W250" s="394" cm="1">
        <f t="array" aca="1" ref="W250" ca="1">IF($Q250="Y",VLOOKUP($P250,INDIRECT($Q$3),W$5,0)*INDIRECT($P$2),VLOOKUP($P250,INDIRECT($Q$3),W$5,0))</f>
        <v>103185.15237454524</v>
      </c>
      <c r="X250" s="394" cm="1">
        <f t="array" aca="1" ref="X250" ca="1">IF($Q250="Y",VLOOKUP($P250,INDIRECT($Q$3),X$5,0)*INDIRECT($P$2),VLOOKUP($P250,INDIRECT($Q$3),X$5,0))</f>
        <v>108633.56402691163</v>
      </c>
      <c r="Y250" s="394" cm="1">
        <f t="array" aca="1" ref="Y250" ca="1">IF($Q250="Y",VLOOKUP($P250,INDIRECT($Q$3),Y$5,0)*INDIRECT($P$2),VLOOKUP($P250,INDIRECT($Q$3),Y$5,0))</f>
        <v>115199.01543679967</v>
      </c>
      <c r="Z250" s="394" cm="1">
        <f t="array" aca="1" ref="Z250" ca="1">IF($Q250="Y",VLOOKUP($P250,INDIRECT($Q$3),Z$5,0)*INDIRECT($P$2),VLOOKUP($P250,INDIRECT($Q$3),Z$5,0))</f>
        <v>121763.42110370523</v>
      </c>
      <c r="AA250" s="406" t="str">
        <f t="shared" si="69"/>
        <v>01446C</v>
      </c>
      <c r="AB250" s="406" t="str">
        <f t="shared" si="71"/>
        <v>Y</v>
      </c>
      <c r="AC250" s="412" t="str">
        <f t="shared" si="64"/>
        <v>Senior Business Analyst</v>
      </c>
      <c r="AD250" s="406">
        <f t="shared" si="65"/>
        <v>72</v>
      </c>
      <c r="AE250" s="398" t="str">
        <f t="shared" si="70"/>
        <v>E</v>
      </c>
      <c r="AF250" s="403">
        <f t="shared" ca="1" si="72"/>
        <v>42.54</v>
      </c>
      <c r="AG250" s="403">
        <f t="shared" ca="1" si="72"/>
        <v>44.787999999999997</v>
      </c>
      <c r="AH250" s="403">
        <f t="shared" ca="1" si="72"/>
        <v>47.131</v>
      </c>
      <c r="AI250" s="403">
        <f t="shared" ca="1" si="72"/>
        <v>49.608999999999995</v>
      </c>
      <c r="AJ250" s="403">
        <f t="shared" ca="1" si="72"/>
        <v>52.227999999999994</v>
      </c>
      <c r="AK250" s="403">
        <f t="shared" ca="1" si="72"/>
        <v>55.384999999999998</v>
      </c>
      <c r="AL250" s="403">
        <f t="shared" ca="1" si="72"/>
        <v>58.540999999999997</v>
      </c>
      <c r="AM250" s="710">
        <f ca="1">AL250/'2026'!AL250</f>
        <v>1.0299985924414103</v>
      </c>
    </row>
    <row r="251" spans="1:39" ht="15" customHeight="1">
      <c r="A251" s="259" t="s">
        <v>16</v>
      </c>
      <c r="B251" s="259" t="s">
        <v>201</v>
      </c>
      <c r="C251" s="259">
        <v>51</v>
      </c>
      <c r="D251" s="260" t="s">
        <v>202</v>
      </c>
      <c r="E251" s="265">
        <v>458</v>
      </c>
      <c r="F251" s="262">
        <v>10</v>
      </c>
      <c r="G251" s="285">
        <f t="shared" ca="1" si="74"/>
        <v>88335.741020799993</v>
      </c>
      <c r="H251" s="285">
        <f t="shared" ca="1" si="74"/>
        <v>92776.823075299995</v>
      </c>
      <c r="I251" s="285">
        <f t="shared" ca="1" si="74"/>
        <v>97790.732275600007</v>
      </c>
      <c r="J251" s="285">
        <f t="shared" ca="1" si="73"/>
        <v>102806.87037529999</v>
      </c>
      <c r="K251" s="285">
        <f t="shared" ca="1" si="73"/>
        <v>108058.15736169998</v>
      </c>
      <c r="L251" s="285">
        <f t="shared" ca="1" si="73"/>
        <v>114633.4105917</v>
      </c>
      <c r="M251" s="285">
        <f t="shared" ca="1" si="73"/>
        <v>121207.54937199998</v>
      </c>
      <c r="N251" s="285"/>
      <c r="P251" s="409" t="str">
        <f t="shared" si="68"/>
        <v>09162C</v>
      </c>
      <c r="Q251" s="397" t="s">
        <v>826</v>
      </c>
      <c r="R251" s="409" t="str">
        <f t="shared" si="63"/>
        <v>Senior City Planner</v>
      </c>
      <c r="S251" s="397">
        <f t="shared" si="62"/>
        <v>51</v>
      </c>
      <c r="T251" s="394" cm="1">
        <f t="array" aca="1" ref="T251" ca="1">IF($Q251="Y",VLOOKUP($P251,INDIRECT($Q$3),T$5,0)*INDIRECT($P$2),VLOOKUP($P251,INDIRECT($Q$3),T$5,0))</f>
        <v>88335.741020799993</v>
      </c>
      <c r="U251" s="394" cm="1">
        <f t="array" aca="1" ref="U251" ca="1">IF($Q251="Y",VLOOKUP($P251,INDIRECT($Q$3),U$5,0)*INDIRECT($P$2),VLOOKUP($P251,INDIRECT($Q$3),U$5,0))</f>
        <v>92776.823075299995</v>
      </c>
      <c r="V251" s="394" cm="1">
        <f t="array" aca="1" ref="V251" ca="1">IF($Q251="Y",VLOOKUP($P251,INDIRECT($Q$3),V$5,0)*INDIRECT($P$2),VLOOKUP($P251,INDIRECT($Q$3),V$5,0))</f>
        <v>97790.732275600007</v>
      </c>
      <c r="W251" s="394" cm="1">
        <f t="array" aca="1" ref="W251" ca="1">IF($Q251="Y",VLOOKUP($P251,INDIRECT($Q$3),W$5,0)*INDIRECT($P$2),VLOOKUP($P251,INDIRECT($Q$3),W$5,0))</f>
        <v>102806.87037529999</v>
      </c>
      <c r="X251" s="394" cm="1">
        <f t="array" aca="1" ref="X251" ca="1">IF($Q251="Y",VLOOKUP($P251,INDIRECT($Q$3),X$5,0)*INDIRECT($P$2),VLOOKUP($P251,INDIRECT($Q$3),X$5,0))</f>
        <v>108058.15736169998</v>
      </c>
      <c r="Y251" s="394" cm="1">
        <f t="array" aca="1" ref="Y251" ca="1">IF($Q251="Y",VLOOKUP($P251,INDIRECT($Q$3),Y$5,0)*INDIRECT($P$2),VLOOKUP($P251,INDIRECT($Q$3),Y$5,0))</f>
        <v>114633.4105917</v>
      </c>
      <c r="Z251" s="394" cm="1">
        <f t="array" aca="1" ref="Z251" ca="1">IF($Q251="Y",VLOOKUP($P251,INDIRECT($Q$3),Z$5,0)*INDIRECT($P$2),VLOOKUP($P251,INDIRECT($Q$3),Z$5,0))</f>
        <v>121207.54937199998</v>
      </c>
      <c r="AA251" s="406" t="str">
        <f t="shared" si="69"/>
        <v>09162C</v>
      </c>
      <c r="AB251" s="406" t="str">
        <f t="shared" si="71"/>
        <v>Y</v>
      </c>
      <c r="AC251" s="412" t="str">
        <f t="shared" si="64"/>
        <v>Senior City Planner</v>
      </c>
      <c r="AD251" s="406">
        <f t="shared" si="65"/>
        <v>51</v>
      </c>
      <c r="AE251" s="398" t="str">
        <f t="shared" si="70"/>
        <v>E</v>
      </c>
      <c r="AF251" s="403">
        <f t="shared" ca="1" si="72"/>
        <v>42.47</v>
      </c>
      <c r="AG251" s="403">
        <f t="shared" ca="1" si="72"/>
        <v>44.604999999999997</v>
      </c>
      <c r="AH251" s="403">
        <f t="shared" ca="1" si="72"/>
        <v>47.015000000000001</v>
      </c>
      <c r="AI251" s="403">
        <f t="shared" ca="1" si="72"/>
        <v>49.427</v>
      </c>
      <c r="AJ251" s="403">
        <f t="shared" ca="1" si="72"/>
        <v>51.951999999999998</v>
      </c>
      <c r="AK251" s="403">
        <f t="shared" ca="1" si="72"/>
        <v>55.113</v>
      </c>
      <c r="AL251" s="403">
        <f t="shared" ca="1" si="72"/>
        <v>58.272999999999996</v>
      </c>
      <c r="AM251" s="710">
        <f ca="1">AL251/'2026'!AL251</f>
        <v>1.0299950509049773</v>
      </c>
    </row>
    <row r="252" spans="1:39" ht="15" customHeight="1">
      <c r="A252" s="259" t="s">
        <v>16</v>
      </c>
      <c r="B252" s="259" t="s">
        <v>1132</v>
      </c>
      <c r="C252" s="259" t="s">
        <v>1133</v>
      </c>
      <c r="D252" s="260" t="s">
        <v>1131</v>
      </c>
      <c r="E252" s="265">
        <v>513</v>
      </c>
      <c r="F252" s="262">
        <v>11</v>
      </c>
      <c r="G252" s="285">
        <f t="shared" ca="1" si="74"/>
        <v>97373.547544000001</v>
      </c>
      <c r="H252" s="285">
        <f t="shared" ca="1" si="74"/>
        <v>102490.23075199999</v>
      </c>
      <c r="I252" s="285">
        <f t="shared" ca="1" si="74"/>
        <v>107852.63652799999</v>
      </c>
      <c r="J252" s="285">
        <f t="shared" ca="1" si="73"/>
        <v>113557.531724</v>
      </c>
      <c r="K252" s="285">
        <f t="shared" ca="1" si="73"/>
        <v>119512.49855999999</v>
      </c>
      <c r="L252" s="285">
        <f t="shared" ca="1" si="73"/>
        <v>126764.57612</v>
      </c>
      <c r="M252" s="285">
        <f t="shared" ca="1" si="73"/>
        <v>134015.56641199999</v>
      </c>
      <c r="N252" s="285"/>
      <c r="P252" s="409" t="str">
        <f t="shared" si="68"/>
        <v>53118C</v>
      </c>
      <c r="Q252" s="397" t="s">
        <v>826</v>
      </c>
      <c r="R252" s="409" t="str">
        <f t="shared" si="63"/>
        <v>Senior Communications Operations and Production Lead</v>
      </c>
      <c r="S252" s="397" t="str">
        <f t="shared" si="62"/>
        <v>128</v>
      </c>
      <c r="T252" s="394" cm="1">
        <f t="array" aca="1" ref="T252" ca="1">IF($Q252="Y",VLOOKUP($P252,INDIRECT($Q$3),T$5,0)*INDIRECT($P$2),VLOOKUP($P252,INDIRECT($Q$3),T$5,0))</f>
        <v>97373.547544000001</v>
      </c>
      <c r="U252" s="394" cm="1">
        <f t="array" aca="1" ref="U252" ca="1">IF($Q252="Y",VLOOKUP($P252,INDIRECT($Q$3),U$5,0)*INDIRECT($P$2),VLOOKUP($P252,INDIRECT($Q$3),U$5,0))</f>
        <v>102490.23075199999</v>
      </c>
      <c r="V252" s="394" cm="1">
        <f t="array" aca="1" ref="V252" ca="1">IF($Q252="Y",VLOOKUP($P252,INDIRECT($Q$3),V$5,0)*INDIRECT($P$2),VLOOKUP($P252,INDIRECT($Q$3),V$5,0))</f>
        <v>107852.63652799999</v>
      </c>
      <c r="W252" s="394" cm="1">
        <f t="array" aca="1" ref="W252" ca="1">IF($Q252="Y",VLOOKUP($P252,INDIRECT($Q$3),W$5,0)*INDIRECT($P$2),VLOOKUP($P252,INDIRECT($Q$3),W$5,0))</f>
        <v>113557.531724</v>
      </c>
      <c r="X252" s="394" cm="1">
        <f t="array" aca="1" ref="X252" ca="1">IF($Q252="Y",VLOOKUP($P252,INDIRECT($Q$3),X$5,0)*INDIRECT($P$2),VLOOKUP($P252,INDIRECT($Q$3),X$5,0))</f>
        <v>119512.49855999999</v>
      </c>
      <c r="Y252" s="394" cm="1">
        <f t="array" aca="1" ref="Y252" ca="1">IF($Q252="Y",VLOOKUP($P252,INDIRECT($Q$3),Y$5,0)*INDIRECT($P$2),VLOOKUP($P252,INDIRECT($Q$3),Y$5,0))</f>
        <v>126764.57612</v>
      </c>
      <c r="Z252" s="394" cm="1">
        <f t="array" aca="1" ref="Z252" ca="1">IF($Q252="Y",VLOOKUP($P252,INDIRECT($Q$3),Z$5,0)*INDIRECT($P$2),VLOOKUP($P252,INDIRECT($Q$3),Z$5,0))</f>
        <v>134015.56641199999</v>
      </c>
      <c r="AA252" s="406" t="str">
        <f t="shared" si="69"/>
        <v>53118C</v>
      </c>
      <c r="AB252" s="406" t="s">
        <v>826</v>
      </c>
      <c r="AC252" s="412" t="str">
        <f t="shared" si="64"/>
        <v>Senior Communications Operations and Production Lead</v>
      </c>
      <c r="AD252" s="406" t="str">
        <f t="shared" si="65"/>
        <v>128</v>
      </c>
      <c r="AE252" s="398" t="str">
        <f t="shared" si="70"/>
        <v>E</v>
      </c>
      <c r="AF252" s="403">
        <f t="shared" ca="1" si="72"/>
        <v>46.814999999999998</v>
      </c>
      <c r="AG252" s="403">
        <f t="shared" ca="1" si="72"/>
        <v>49.274999999999999</v>
      </c>
      <c r="AH252" s="403">
        <f t="shared" ca="1" si="72"/>
        <v>51.852999999999994</v>
      </c>
      <c r="AI252" s="403">
        <f t="shared" ca="1" si="72"/>
        <v>54.594999999999999</v>
      </c>
      <c r="AJ252" s="403">
        <f t="shared" ca="1" si="72"/>
        <v>57.457999999999998</v>
      </c>
      <c r="AK252" s="403">
        <f t="shared" ca="1" si="72"/>
        <v>60.945</v>
      </c>
      <c r="AL252" s="403">
        <f t="shared" ca="1" si="72"/>
        <v>64.431000000000012</v>
      </c>
      <c r="AM252" s="710">
        <f ca="1">AL252/'2026'!AL252</f>
        <v>1.030006074751415</v>
      </c>
    </row>
    <row r="253" spans="1:39" ht="15" customHeight="1">
      <c r="A253" s="259" t="s">
        <v>16</v>
      </c>
      <c r="B253" s="259" t="s">
        <v>203</v>
      </c>
      <c r="C253" s="259">
        <v>99</v>
      </c>
      <c r="D253" s="260" t="s">
        <v>204</v>
      </c>
      <c r="E253" s="265">
        <v>420</v>
      </c>
      <c r="F253" s="262">
        <v>9</v>
      </c>
      <c r="G253" s="285">
        <f t="shared" ca="1" si="74"/>
        <v>80841.875486161007</v>
      </c>
      <c r="H253" s="285">
        <f t="shared" ca="1" si="74"/>
        <v>85099.250295221238</v>
      </c>
      <c r="I253" s="285">
        <f t="shared" ca="1" si="74"/>
        <v>89591.539329781794</v>
      </c>
      <c r="J253" s="285">
        <f t="shared" ca="1" si="73"/>
        <v>94268.860172349727</v>
      </c>
      <c r="K253" s="285">
        <f t="shared" ca="1" si="73"/>
        <v>99232.580722518789</v>
      </c>
      <c r="L253" s="285">
        <f t="shared" ca="1" si="73"/>
        <v>105237.57388397504</v>
      </c>
      <c r="M253" s="285">
        <f t="shared" ca="1" si="73"/>
        <v>111241.25429284183</v>
      </c>
      <c r="N253" s="285"/>
      <c r="P253" s="409" t="str">
        <f t="shared" si="68"/>
        <v>52446C</v>
      </c>
      <c r="Q253" s="397" t="s">
        <v>826</v>
      </c>
      <c r="R253" s="409" t="str">
        <f t="shared" si="63"/>
        <v>Senior Construction Management Specialist</v>
      </c>
      <c r="S253" s="397">
        <f t="shared" si="62"/>
        <v>99</v>
      </c>
      <c r="T253" s="394" cm="1">
        <f t="array" aca="1" ref="T253" ca="1">IF($Q253="Y",VLOOKUP($P253,INDIRECT($Q$3),T$5,0)*INDIRECT($P$2),VLOOKUP($P253,INDIRECT($Q$3),T$5,0))</f>
        <v>80841.875486161007</v>
      </c>
      <c r="U253" s="394" cm="1">
        <f t="array" aca="1" ref="U253" ca="1">IF($Q253="Y",VLOOKUP($P253,INDIRECT($Q$3),U$5,0)*INDIRECT($P$2),VLOOKUP($P253,INDIRECT($Q$3),U$5,0))</f>
        <v>85099.250295221238</v>
      </c>
      <c r="V253" s="394" cm="1">
        <f t="array" aca="1" ref="V253" ca="1">IF($Q253="Y",VLOOKUP($P253,INDIRECT($Q$3),V$5,0)*INDIRECT($P$2),VLOOKUP($P253,INDIRECT($Q$3),V$5,0))</f>
        <v>89591.539329781794</v>
      </c>
      <c r="W253" s="394" cm="1">
        <f t="array" aca="1" ref="W253" ca="1">IF($Q253="Y",VLOOKUP($P253,INDIRECT($Q$3),W$5,0)*INDIRECT($P$2),VLOOKUP($P253,INDIRECT($Q$3),W$5,0))</f>
        <v>94268.860172349727</v>
      </c>
      <c r="X253" s="394" cm="1">
        <f t="array" aca="1" ref="X253" ca="1">IF($Q253="Y",VLOOKUP($P253,INDIRECT($Q$3),X$5,0)*INDIRECT($P$2),VLOOKUP($P253,INDIRECT($Q$3),X$5,0))</f>
        <v>99232.580722518789</v>
      </c>
      <c r="Y253" s="394" cm="1">
        <f t="array" aca="1" ref="Y253" ca="1">IF($Q253="Y",VLOOKUP($P253,INDIRECT($Q$3),Y$5,0)*INDIRECT($P$2),VLOOKUP($P253,INDIRECT($Q$3),Y$5,0))</f>
        <v>105237.57388397504</v>
      </c>
      <c r="Z253" s="394" cm="1">
        <f t="array" aca="1" ref="Z253" ca="1">IF($Q253="Y",VLOOKUP($P253,INDIRECT($Q$3),Z$5,0)*INDIRECT($P$2),VLOOKUP($P253,INDIRECT($Q$3),Z$5,0))</f>
        <v>111241.25429284183</v>
      </c>
      <c r="AA253" s="406" t="str">
        <f t="shared" si="69"/>
        <v>52446C</v>
      </c>
      <c r="AB253" s="406" t="str">
        <f t="shared" ref="AB253:AB270" si="75">Q253</f>
        <v>Y</v>
      </c>
      <c r="AC253" s="412" t="str">
        <f t="shared" si="64"/>
        <v>Senior Construction Management Specialist</v>
      </c>
      <c r="AD253" s="406">
        <f t="shared" si="65"/>
        <v>99</v>
      </c>
      <c r="AE253" s="398" t="str">
        <f t="shared" si="70"/>
        <v>E</v>
      </c>
      <c r="AF253" s="403">
        <f t="shared" ca="1" si="72"/>
        <v>38.866999999999997</v>
      </c>
      <c r="AG253" s="403">
        <f t="shared" ca="1" si="72"/>
        <v>40.913999999999994</v>
      </c>
      <c r="AH253" s="403">
        <f t="shared" ca="1" si="72"/>
        <v>43.073</v>
      </c>
      <c r="AI253" s="403">
        <f t="shared" ca="1" si="72"/>
        <v>45.321999999999996</v>
      </c>
      <c r="AJ253" s="403">
        <f t="shared" ca="1" si="72"/>
        <v>47.707999999999998</v>
      </c>
      <c r="AK253" s="403">
        <f t="shared" ca="1" si="72"/>
        <v>50.594999999999999</v>
      </c>
      <c r="AL253" s="403">
        <f t="shared" ca="1" si="72"/>
        <v>53.481999999999999</v>
      </c>
      <c r="AM253" s="710">
        <f ca="1">AL253/'2026'!AL253</f>
        <v>1.0300053924967261</v>
      </c>
    </row>
    <row r="254" spans="1:39" s="763" customFormat="1" ht="15" customHeight="1">
      <c r="A254" s="256" t="s">
        <v>16</v>
      </c>
      <c r="B254" s="256" t="s">
        <v>205</v>
      </c>
      <c r="C254" s="256">
        <v>102</v>
      </c>
      <c r="D254" s="276" t="s">
        <v>206</v>
      </c>
      <c r="E254" s="277">
        <v>518</v>
      </c>
      <c r="F254" s="278">
        <v>11</v>
      </c>
      <c r="G254" s="380">
        <f t="shared" ca="1" si="74"/>
        <v>96569.709687707174</v>
      </c>
      <c r="H254" s="380">
        <f t="shared" ca="1" si="74"/>
        <v>101652.49543526942</v>
      </c>
      <c r="I254" s="380">
        <f t="shared" ca="1" si="74"/>
        <v>107002.37383464501</v>
      </c>
      <c r="J254" s="380">
        <f t="shared" ca="1" si="73"/>
        <v>112633.82266765708</v>
      </c>
      <c r="K254" s="380">
        <f t="shared" ca="1" si="73"/>
        <v>118561.32640950926</v>
      </c>
      <c r="L254" s="380">
        <f t="shared" ca="1" si="73"/>
        <v>125319.38488677748</v>
      </c>
      <c r="M254" s="380">
        <f t="shared" ca="1" si="73"/>
        <v>132077.4433640457</v>
      </c>
      <c r="N254" s="380" t="s">
        <v>633</v>
      </c>
      <c r="O254" s="197"/>
      <c r="P254" s="451" t="str">
        <f t="shared" si="68"/>
        <v>52873C</v>
      </c>
      <c r="Q254" s="452" t="s">
        <v>826</v>
      </c>
      <c r="R254" s="451" t="str">
        <f t="shared" si="63"/>
        <v>Senior Contract Management Specialist</v>
      </c>
      <c r="S254" s="452">
        <f t="shared" si="62"/>
        <v>102</v>
      </c>
      <c r="T254" s="394" cm="1">
        <f t="array" aca="1" ref="T254" ca="1">IF($Q254="Y",VLOOKUP($P254,INDIRECT($Q$3),T$5,0)*INDIRECT($P$2),VLOOKUP($P254,INDIRECT($Q$3),T$5,0))</f>
        <v>96569.709687707174</v>
      </c>
      <c r="U254" s="394" cm="1">
        <f t="array" aca="1" ref="U254" ca="1">IF($Q254="Y",VLOOKUP($P254,INDIRECT($Q$3),U$5,0)*INDIRECT($P$2),VLOOKUP($P254,INDIRECT($Q$3),U$5,0))</f>
        <v>101652.49543526942</v>
      </c>
      <c r="V254" s="394" cm="1">
        <f t="array" aca="1" ref="V254" ca="1">IF($Q254="Y",VLOOKUP($P254,INDIRECT($Q$3),V$5,0)*INDIRECT($P$2),VLOOKUP($P254,INDIRECT($Q$3),V$5,0))</f>
        <v>107002.37383464501</v>
      </c>
      <c r="W254" s="394" cm="1">
        <f t="array" aca="1" ref="W254" ca="1">IF($Q254="Y",VLOOKUP($P254,INDIRECT($Q$3),W$5,0)*INDIRECT($P$2),VLOOKUP($P254,INDIRECT($Q$3),W$5,0))</f>
        <v>112633.82266765708</v>
      </c>
      <c r="X254" s="394" cm="1">
        <f t="array" aca="1" ref="X254" ca="1">IF($Q254="Y",VLOOKUP($P254,INDIRECT($Q$3),X$5,0)*INDIRECT($P$2),VLOOKUP($P254,INDIRECT($Q$3),X$5,0))</f>
        <v>118561.32640950926</v>
      </c>
      <c r="Y254" s="394" cm="1">
        <f t="array" aca="1" ref="Y254" ca="1">IF($Q254="Y",VLOOKUP($P254,INDIRECT($Q$3),Y$5,0)*INDIRECT($P$2),VLOOKUP($P254,INDIRECT($Q$3),Y$5,0))</f>
        <v>125319.38488677748</v>
      </c>
      <c r="Z254" s="394" cm="1">
        <f t="array" aca="1" ref="Z254" ca="1">IF($Q254="Y",VLOOKUP($P254,INDIRECT($Q$3),Z$5,0)*INDIRECT($P$2),VLOOKUP($P254,INDIRECT($Q$3),Z$5,0))</f>
        <v>132077.4433640457</v>
      </c>
      <c r="AA254" s="452" t="str">
        <f t="shared" si="69"/>
        <v>52873C</v>
      </c>
      <c r="AB254" s="452" t="str">
        <f t="shared" si="75"/>
        <v>Y</v>
      </c>
      <c r="AC254" s="454" t="str">
        <f t="shared" si="64"/>
        <v>Senior Contract Management Specialist</v>
      </c>
      <c r="AD254" s="452">
        <f t="shared" si="65"/>
        <v>102</v>
      </c>
      <c r="AE254" s="455" t="str">
        <f t="shared" si="70"/>
        <v>E</v>
      </c>
      <c r="AF254" s="453">
        <f t="shared" ca="1" si="72"/>
        <v>46.427999999999997</v>
      </c>
      <c r="AG254" s="453">
        <f t="shared" ca="1" si="72"/>
        <v>48.872</v>
      </c>
      <c r="AH254" s="453">
        <f t="shared" ca="1" si="72"/>
        <v>51.443999999999996</v>
      </c>
      <c r="AI254" s="453">
        <f t="shared" ca="1" si="72"/>
        <v>54.150999999999996</v>
      </c>
      <c r="AJ254" s="453">
        <f t="shared" ca="1" si="72"/>
        <v>57.000999999999998</v>
      </c>
      <c r="AK254" s="453">
        <f t="shared" ca="1" si="72"/>
        <v>60.25</v>
      </c>
      <c r="AL254" s="453">
        <f t="shared" ca="1" si="72"/>
        <v>63.498999999999995</v>
      </c>
      <c r="AM254" s="710">
        <f ca="1">AL254/'2026'!AL254</f>
        <v>1.0299918896999189</v>
      </c>
    </row>
    <row r="255" spans="1:39" ht="15" customHeight="1">
      <c r="A255" s="259" t="s">
        <v>16</v>
      </c>
      <c r="B255" s="259" t="s">
        <v>982</v>
      </c>
      <c r="C255" s="259" t="s">
        <v>235</v>
      </c>
      <c r="D255" s="260" t="s">
        <v>983</v>
      </c>
      <c r="E255" s="265">
        <v>455</v>
      </c>
      <c r="F255" s="262">
        <v>10</v>
      </c>
      <c r="G255" s="285">
        <f t="shared" ca="1" si="74"/>
        <v>88335.741020799993</v>
      </c>
      <c r="H255" s="285">
        <f t="shared" ca="1" si="74"/>
        <v>92776.823075299995</v>
      </c>
      <c r="I255" s="285">
        <f t="shared" ca="1" si="74"/>
        <v>97790.732275600007</v>
      </c>
      <c r="J255" s="285">
        <f t="shared" ca="1" si="73"/>
        <v>102806.87037529999</v>
      </c>
      <c r="K255" s="285">
        <f t="shared" ca="1" si="73"/>
        <v>108058.15736169998</v>
      </c>
      <c r="L255" s="285">
        <f t="shared" ca="1" si="73"/>
        <v>114633.4105917</v>
      </c>
      <c r="M255" s="285">
        <f t="shared" ca="1" si="73"/>
        <v>121207.54937199998</v>
      </c>
      <c r="N255" s="285"/>
      <c r="O255" s="169"/>
      <c r="P255" s="409" t="str">
        <f t="shared" si="68"/>
        <v>59479C</v>
      </c>
      <c r="Q255" s="397" t="s">
        <v>826</v>
      </c>
      <c r="R255" s="409" t="str">
        <f t="shared" si="63"/>
        <v>Senior Debt Analyst</v>
      </c>
      <c r="S255" s="397" t="str">
        <f t="shared" si="62"/>
        <v>51</v>
      </c>
      <c r="T255" s="394" cm="1">
        <f t="array" aca="1" ref="T255" ca="1">IF($Q255="Y",VLOOKUP($P255,INDIRECT($Q$3),T$5,0)*INDIRECT($P$2),VLOOKUP($P255,INDIRECT($Q$3),T$5,0))</f>
        <v>88335.741020799993</v>
      </c>
      <c r="U255" s="394" cm="1">
        <f t="array" aca="1" ref="U255" ca="1">IF($Q255="Y",VLOOKUP($P255,INDIRECT($Q$3),U$5,0)*INDIRECT($P$2),VLOOKUP($P255,INDIRECT($Q$3),U$5,0))</f>
        <v>92776.823075299995</v>
      </c>
      <c r="V255" s="394" cm="1">
        <f t="array" aca="1" ref="V255" ca="1">IF($Q255="Y",VLOOKUP($P255,INDIRECT($Q$3),V$5,0)*INDIRECT($P$2),VLOOKUP($P255,INDIRECT($Q$3),V$5,0))</f>
        <v>97790.732275600007</v>
      </c>
      <c r="W255" s="394" cm="1">
        <f t="array" aca="1" ref="W255" ca="1">IF($Q255="Y",VLOOKUP($P255,INDIRECT($Q$3),W$5,0)*INDIRECT($P$2),VLOOKUP($P255,INDIRECT($Q$3),W$5,0))</f>
        <v>102806.87037529999</v>
      </c>
      <c r="X255" s="394" cm="1">
        <f t="array" aca="1" ref="X255" ca="1">IF($Q255="Y",VLOOKUP($P255,INDIRECT($Q$3),X$5,0)*INDIRECT($P$2),VLOOKUP($P255,INDIRECT($Q$3),X$5,0))</f>
        <v>108058.15736169998</v>
      </c>
      <c r="Y255" s="394" cm="1">
        <f t="array" aca="1" ref="Y255" ca="1">IF($Q255="Y",VLOOKUP($P255,INDIRECT($Q$3),Y$5,0)*INDIRECT($P$2),VLOOKUP($P255,INDIRECT($Q$3),Y$5,0))</f>
        <v>114633.4105917</v>
      </c>
      <c r="Z255" s="394" cm="1">
        <f t="array" aca="1" ref="Z255" ca="1">IF($Q255="Y",VLOOKUP($P255,INDIRECT($Q$3),Z$5,0)*INDIRECT($P$2),VLOOKUP($P255,INDIRECT($Q$3),Z$5,0))</f>
        <v>121207.54937199998</v>
      </c>
      <c r="AA255" s="406" t="str">
        <f t="shared" si="69"/>
        <v>59479C</v>
      </c>
      <c r="AB255" s="406" t="str">
        <f t="shared" si="75"/>
        <v>Y</v>
      </c>
      <c r="AC255" s="412" t="str">
        <f t="shared" si="64"/>
        <v>Senior Debt Analyst</v>
      </c>
      <c r="AD255" s="406" t="str">
        <f t="shared" si="65"/>
        <v>51</v>
      </c>
      <c r="AE255" s="398" t="str">
        <f t="shared" si="70"/>
        <v>E</v>
      </c>
      <c r="AF255" s="403">
        <f t="shared" ca="1" si="72"/>
        <v>42.47</v>
      </c>
      <c r="AG255" s="403">
        <f t="shared" ca="1" si="72"/>
        <v>44.604999999999997</v>
      </c>
      <c r="AH255" s="403">
        <f t="shared" ca="1" si="72"/>
        <v>47.015000000000001</v>
      </c>
      <c r="AI255" s="403">
        <f t="shared" ca="1" si="72"/>
        <v>49.427</v>
      </c>
      <c r="AJ255" s="403">
        <f t="shared" ca="1" si="72"/>
        <v>51.951999999999998</v>
      </c>
      <c r="AK255" s="403">
        <f t="shared" ca="1" si="72"/>
        <v>55.113</v>
      </c>
      <c r="AL255" s="403">
        <f t="shared" ca="1" si="72"/>
        <v>58.272999999999996</v>
      </c>
      <c r="AM255" s="710">
        <f ca="1">AL255/'2026'!AL255</f>
        <v>1.0299950509049773</v>
      </c>
    </row>
    <row r="256" spans="1:39" ht="15" customHeight="1">
      <c r="A256" s="259" t="s">
        <v>16</v>
      </c>
      <c r="B256" s="259" t="s">
        <v>207</v>
      </c>
      <c r="C256" s="259">
        <v>98</v>
      </c>
      <c r="D256" s="260" t="s">
        <v>208</v>
      </c>
      <c r="E256" s="265">
        <v>523</v>
      </c>
      <c r="F256" s="262">
        <v>11</v>
      </c>
      <c r="G256" s="285">
        <f t="shared" ca="1" si="74"/>
        <v>96569.709687707174</v>
      </c>
      <c r="H256" s="285">
        <f t="shared" ca="1" si="74"/>
        <v>101652.49543526942</v>
      </c>
      <c r="I256" s="285">
        <f t="shared" ca="1" si="74"/>
        <v>107002.37383464501</v>
      </c>
      <c r="J256" s="285">
        <f t="shared" ca="1" si="73"/>
        <v>112633.82266765708</v>
      </c>
      <c r="K256" s="285">
        <f t="shared" ca="1" si="73"/>
        <v>118561.32640950926</v>
      </c>
      <c r="L256" s="285">
        <f t="shared" ca="1" si="73"/>
        <v>124993.6613055584</v>
      </c>
      <c r="M256" s="285">
        <f t="shared" ca="1" si="73"/>
        <v>131425.99620160749</v>
      </c>
      <c r="N256" s="285"/>
      <c r="O256" s="169"/>
      <c r="P256" s="409" t="str">
        <f t="shared" si="68"/>
        <v>52875C</v>
      </c>
      <c r="Q256" s="397" t="s">
        <v>826</v>
      </c>
      <c r="R256" s="409" t="str">
        <f t="shared" si="63"/>
        <v>Senior Development Finance Analyst</v>
      </c>
      <c r="S256" s="397">
        <f t="shared" si="62"/>
        <v>98</v>
      </c>
      <c r="T256" s="394" cm="1">
        <f t="array" aca="1" ref="T256" ca="1">IF($Q256="Y",VLOOKUP($P256,INDIRECT($Q$3),T$5,0)*INDIRECT($P$2),VLOOKUP($P256,INDIRECT($Q$3),T$5,0))</f>
        <v>96569.709687707174</v>
      </c>
      <c r="U256" s="394" cm="1">
        <f t="array" aca="1" ref="U256" ca="1">IF($Q256="Y",VLOOKUP($P256,INDIRECT($Q$3),U$5,0)*INDIRECT($P$2),VLOOKUP($P256,INDIRECT($Q$3),U$5,0))</f>
        <v>101652.49543526942</v>
      </c>
      <c r="V256" s="394" cm="1">
        <f t="array" aca="1" ref="V256" ca="1">IF($Q256="Y",VLOOKUP($P256,INDIRECT($Q$3),V$5,0)*INDIRECT($P$2),VLOOKUP($P256,INDIRECT($Q$3),V$5,0))</f>
        <v>107002.37383464501</v>
      </c>
      <c r="W256" s="394" cm="1">
        <f t="array" aca="1" ref="W256" ca="1">IF($Q256="Y",VLOOKUP($P256,INDIRECT($Q$3),W$5,0)*INDIRECT($P$2),VLOOKUP($P256,INDIRECT($Q$3),W$5,0))</f>
        <v>112633.82266765708</v>
      </c>
      <c r="X256" s="394" cm="1">
        <f t="array" aca="1" ref="X256" ca="1">IF($Q256="Y",VLOOKUP($P256,INDIRECT($Q$3),X$5,0)*INDIRECT($P$2),VLOOKUP($P256,INDIRECT($Q$3),X$5,0))</f>
        <v>118561.32640950926</v>
      </c>
      <c r="Y256" s="394" cm="1">
        <f t="array" aca="1" ref="Y256" ca="1">IF($Q256="Y",VLOOKUP($P256,INDIRECT($Q$3),Y$5,0)*INDIRECT($P$2),VLOOKUP($P256,INDIRECT($Q$3),Y$5,0))</f>
        <v>124993.6613055584</v>
      </c>
      <c r="Z256" s="394" cm="1">
        <f t="array" aca="1" ref="Z256" ca="1">IF($Q256="Y",VLOOKUP($P256,INDIRECT($Q$3),Z$5,0)*INDIRECT($P$2),VLOOKUP($P256,INDIRECT($Q$3),Z$5,0))</f>
        <v>131425.99620160749</v>
      </c>
      <c r="AA256" s="406" t="str">
        <f t="shared" si="69"/>
        <v>52875C</v>
      </c>
      <c r="AB256" s="406" t="str">
        <f t="shared" si="75"/>
        <v>Y</v>
      </c>
      <c r="AC256" s="412" t="str">
        <f t="shared" si="64"/>
        <v>Senior Development Finance Analyst</v>
      </c>
      <c r="AD256" s="406">
        <f t="shared" si="65"/>
        <v>98</v>
      </c>
      <c r="AE256" s="398" t="str">
        <f t="shared" si="70"/>
        <v>E</v>
      </c>
      <c r="AF256" s="403">
        <f t="shared" ca="1" si="72"/>
        <v>46.427999999999997</v>
      </c>
      <c r="AG256" s="403">
        <f t="shared" ca="1" si="72"/>
        <v>48.872</v>
      </c>
      <c r="AH256" s="403">
        <f t="shared" ca="1" si="72"/>
        <v>51.443999999999996</v>
      </c>
      <c r="AI256" s="403">
        <f t="shared" ca="1" si="72"/>
        <v>54.150999999999996</v>
      </c>
      <c r="AJ256" s="403">
        <f t="shared" ca="1" si="72"/>
        <v>57.000999999999998</v>
      </c>
      <c r="AK256" s="403">
        <f t="shared" ca="1" si="72"/>
        <v>60.094000000000001</v>
      </c>
      <c r="AL256" s="403">
        <f t="shared" ca="1" si="72"/>
        <v>63.186</v>
      </c>
      <c r="AM256" s="710">
        <f ca="1">AL256/'2026'!AL256</f>
        <v>1.0299938056270987</v>
      </c>
    </row>
    <row r="257" spans="1:39" ht="15" customHeight="1">
      <c r="A257" s="259" t="s">
        <v>16</v>
      </c>
      <c r="B257" s="259" t="s">
        <v>209</v>
      </c>
      <c r="C257" s="259">
        <v>58</v>
      </c>
      <c r="D257" s="260" t="s">
        <v>680</v>
      </c>
      <c r="E257" s="265">
        <v>493</v>
      </c>
      <c r="F257" s="262">
        <v>10</v>
      </c>
      <c r="G257" s="285">
        <f t="shared" ca="1" si="74"/>
        <v>93158.468522893163</v>
      </c>
      <c r="H257" s="285">
        <f t="shared" ca="1" si="74"/>
        <v>98362.571790356102</v>
      </c>
      <c r="I257" s="285">
        <f t="shared" ca="1" si="74"/>
        <v>103282.20639046578</v>
      </c>
      <c r="J257" s="285">
        <f t="shared" ca="1" si="73"/>
        <v>108439.45599507054</v>
      </c>
      <c r="K257" s="285">
        <f t="shared" ca="1" si="73"/>
        <v>113884.52095723276</v>
      </c>
      <c r="L257" s="285">
        <f t="shared" ca="1" si="73"/>
        <v>120621.93198611416</v>
      </c>
      <c r="M257" s="285">
        <f t="shared" ca="1" si="73"/>
        <v>127359.34301499545</v>
      </c>
      <c r="N257" s="285"/>
      <c r="O257" s="169"/>
      <c r="P257" s="409" t="str">
        <f t="shared" si="68"/>
        <v>52340C</v>
      </c>
      <c r="Q257" s="397" t="s">
        <v>826</v>
      </c>
      <c r="R257" s="409" t="str">
        <f t="shared" si="63"/>
        <v>Senior Economic Development Specialist</v>
      </c>
      <c r="S257" s="397">
        <f t="shared" ref="S257" si="76">C257</f>
        <v>58</v>
      </c>
      <c r="T257" s="394" cm="1">
        <f t="array" aca="1" ref="T257" ca="1">IF($Q257="Y",VLOOKUP($P257,INDIRECT($Q$3),T$5,0)*INDIRECT($P$2),VLOOKUP($P257,INDIRECT($Q$3),T$5,0))</f>
        <v>93158.468522893163</v>
      </c>
      <c r="U257" s="394" cm="1">
        <f t="array" aca="1" ref="U257" ca="1">IF($Q257="Y",VLOOKUP($P257,INDIRECT($Q$3),U$5,0)*INDIRECT($P$2),VLOOKUP($P257,INDIRECT($Q$3),U$5,0))</f>
        <v>98362.571790356102</v>
      </c>
      <c r="V257" s="394" cm="1">
        <f t="array" aca="1" ref="V257" ca="1">IF($Q257="Y",VLOOKUP($P257,INDIRECT($Q$3),V$5,0)*INDIRECT($P$2),VLOOKUP($P257,INDIRECT($Q$3),V$5,0))</f>
        <v>103282.20639046578</v>
      </c>
      <c r="W257" s="394" cm="1">
        <f t="array" aca="1" ref="W257" ca="1">IF($Q257="Y",VLOOKUP($P257,INDIRECT($Q$3),W$5,0)*INDIRECT($P$2),VLOOKUP($P257,INDIRECT($Q$3),W$5,0))</f>
        <v>108439.45599507054</v>
      </c>
      <c r="X257" s="394" cm="1">
        <f t="array" aca="1" ref="X257" ca="1">IF($Q257="Y",VLOOKUP($P257,INDIRECT($Q$3),X$5,0)*INDIRECT($P$2),VLOOKUP($P257,INDIRECT($Q$3),X$5,0))</f>
        <v>113884.52095723276</v>
      </c>
      <c r="Y257" s="394" cm="1">
        <f t="array" aca="1" ref="Y257" ca="1">IF($Q257="Y",VLOOKUP($P257,INDIRECT($Q$3),Y$5,0)*INDIRECT($P$2),VLOOKUP($P257,INDIRECT($Q$3),Y$5,0))</f>
        <v>120621.93198611416</v>
      </c>
      <c r="Z257" s="394" cm="1">
        <f t="array" aca="1" ref="Z257" ca="1">IF($Q257="Y",VLOOKUP($P257,INDIRECT($Q$3),Z$5,0)*INDIRECT($P$2),VLOOKUP($P257,INDIRECT($Q$3),Z$5,0))</f>
        <v>127359.34301499545</v>
      </c>
      <c r="AA257" s="406" t="str">
        <f t="shared" si="69"/>
        <v>52340C</v>
      </c>
      <c r="AB257" s="406" t="str">
        <f t="shared" si="75"/>
        <v>Y</v>
      </c>
      <c r="AC257" s="412" t="str">
        <f t="shared" si="64"/>
        <v>Senior Economic Development Specialist</v>
      </c>
      <c r="AD257" s="406">
        <f t="shared" si="65"/>
        <v>58</v>
      </c>
      <c r="AE257" s="398" t="str">
        <f t="shared" si="70"/>
        <v>E</v>
      </c>
      <c r="AF257" s="403">
        <f t="shared" ca="1" si="72"/>
        <v>44.787999999999997</v>
      </c>
      <c r="AG257" s="403">
        <f t="shared" ca="1" si="72"/>
        <v>47.29</v>
      </c>
      <c r="AH257" s="403">
        <f t="shared" ca="1" si="72"/>
        <v>49.655000000000001</v>
      </c>
      <c r="AI257" s="403">
        <f t="shared" ca="1" si="72"/>
        <v>52.134999999999998</v>
      </c>
      <c r="AJ257" s="403">
        <f t="shared" ca="1" si="72"/>
        <v>54.753</v>
      </c>
      <c r="AK257" s="403">
        <f t="shared" ca="1" si="72"/>
        <v>57.991999999999997</v>
      </c>
      <c r="AL257" s="403">
        <f t="shared" ca="1" si="72"/>
        <v>61.230999999999995</v>
      </c>
      <c r="AM257" s="710">
        <f ca="1">AL257/'2026'!AL257</f>
        <v>1.0299925985735432</v>
      </c>
    </row>
    <row r="258" spans="1:39" ht="15" customHeight="1">
      <c r="A258" s="259" t="s">
        <v>16</v>
      </c>
      <c r="B258" s="259" t="s">
        <v>1032</v>
      </c>
      <c r="C258" s="259" t="s">
        <v>166</v>
      </c>
      <c r="D258" s="260" t="s">
        <v>1034</v>
      </c>
      <c r="E258" s="265">
        <v>433</v>
      </c>
      <c r="F258" s="262">
        <v>9</v>
      </c>
      <c r="G258" s="285">
        <f t="shared" ca="1" si="74"/>
        <v>82224.831625914696</v>
      </c>
      <c r="H258" s="285">
        <f t="shared" ca="1" si="74"/>
        <v>86572.182201113654</v>
      </c>
      <c r="I258" s="285">
        <f t="shared" ca="1" si="74"/>
        <v>91488.470111019167</v>
      </c>
      <c r="J258" s="285">
        <f t="shared" ca="1" si="73"/>
        <v>96354.557667862377</v>
      </c>
      <c r="K258" s="285">
        <f t="shared" ca="1" si="73"/>
        <v>101515.15396267129</v>
      </c>
      <c r="L258" s="285">
        <f t="shared" ca="1" si="73"/>
        <v>107546.57754408508</v>
      </c>
      <c r="M258" s="285">
        <f t="shared" ca="1" si="73"/>
        <v>113578.00112549883</v>
      </c>
      <c r="N258" s="285"/>
      <c r="O258" s="169"/>
      <c r="P258" s="409" t="str">
        <f t="shared" si="68"/>
        <v>53086C</v>
      </c>
      <c r="Q258" s="397" t="s">
        <v>1035</v>
      </c>
      <c r="R258" s="409" t="str">
        <f t="shared" ref="R258:R268" si="77">D258</f>
        <v>Senior Emergency Preparedness Specialist - Pandemic Planning</v>
      </c>
      <c r="S258" s="397" t="s">
        <v>166</v>
      </c>
      <c r="T258" s="394" cm="1">
        <f t="array" aca="1" ref="T258" ca="1">IF($Q258="Y",VLOOKUP($P258,INDIRECT($Q$3),T$5,0)*INDIRECT($P$2),VLOOKUP($P258,INDIRECT($Q$3),T$5,0))</f>
        <v>82224.831625914696</v>
      </c>
      <c r="U258" s="394" cm="1">
        <f t="array" aca="1" ref="U258" ca="1">IF($Q258="Y",VLOOKUP($P258,INDIRECT($Q$3),U$5,0)*INDIRECT($P$2),VLOOKUP($P258,INDIRECT($Q$3),U$5,0))</f>
        <v>86572.182201113654</v>
      </c>
      <c r="V258" s="394" cm="1">
        <f t="array" aca="1" ref="V258" ca="1">IF($Q258="Y",VLOOKUP($P258,INDIRECT($Q$3),V$5,0)*INDIRECT($P$2),VLOOKUP($P258,INDIRECT($Q$3),V$5,0))</f>
        <v>91488.470111019167</v>
      </c>
      <c r="W258" s="394" cm="1">
        <f t="array" aca="1" ref="W258" ca="1">IF($Q258="Y",VLOOKUP($P258,INDIRECT($Q$3),W$5,0)*INDIRECT($P$2),VLOOKUP($P258,INDIRECT($Q$3),W$5,0))</f>
        <v>96354.557667862377</v>
      </c>
      <c r="X258" s="394" cm="1">
        <f t="array" aca="1" ref="X258" ca="1">IF($Q258="Y",VLOOKUP($P258,INDIRECT($Q$3),X$5,0)*INDIRECT($P$2),VLOOKUP($P258,INDIRECT($Q$3),X$5,0))</f>
        <v>101515.15396267129</v>
      </c>
      <c r="Y258" s="394" cm="1">
        <f t="array" aca="1" ref="Y258" ca="1">IF($Q258="Y",VLOOKUP($P258,INDIRECT($Q$3),Y$5,0)*INDIRECT($P$2),VLOOKUP($P258,INDIRECT($Q$3),Y$5,0))</f>
        <v>107546.57754408508</v>
      </c>
      <c r="Z258" s="394" cm="1">
        <f t="array" aca="1" ref="Z258" ca="1">IF($Q258="Y",VLOOKUP($P258,INDIRECT($Q$3),Z$5,0)*INDIRECT($P$2),VLOOKUP($P258,INDIRECT($Q$3),Z$5,0))</f>
        <v>113578.00112549883</v>
      </c>
      <c r="AA258" s="406" t="str">
        <f t="shared" si="69"/>
        <v>53086C</v>
      </c>
      <c r="AB258" s="406" t="str">
        <f t="shared" si="75"/>
        <v>y</v>
      </c>
      <c r="AC258" s="412" t="str">
        <f t="shared" ref="AC258:AC313" si="78">D258</f>
        <v>Senior Emergency Preparedness Specialist - Pandemic Planning</v>
      </c>
      <c r="AD258" s="406" t="str">
        <f t="shared" si="65"/>
        <v>45</v>
      </c>
      <c r="AE258" s="398" t="str">
        <f t="shared" si="70"/>
        <v>E</v>
      </c>
      <c r="AF258" s="403">
        <f t="shared" ca="1" si="72"/>
        <v>39.531999999999996</v>
      </c>
      <c r="AG258" s="403">
        <f t="shared" ca="1" si="72"/>
        <v>41.622</v>
      </c>
      <c r="AH258" s="403">
        <f t="shared" ca="1" si="72"/>
        <v>43.984999999999999</v>
      </c>
      <c r="AI258" s="403">
        <f t="shared" ca="1" si="72"/>
        <v>46.324999999999996</v>
      </c>
      <c r="AJ258" s="403">
        <f t="shared" ca="1" si="72"/>
        <v>48.805999999999997</v>
      </c>
      <c r="AK258" s="403">
        <f t="shared" ca="1" si="72"/>
        <v>51.705999999999996</v>
      </c>
      <c r="AL258" s="403">
        <f t="shared" ca="1" si="72"/>
        <v>54.604999999999997</v>
      </c>
      <c r="AM258" s="710">
        <f ca="1">AL258/'2026'!AL258</f>
        <v>1.0299915118362726</v>
      </c>
    </row>
    <row r="259" spans="1:39" ht="15" customHeight="1">
      <c r="A259" s="259" t="s">
        <v>16</v>
      </c>
      <c r="B259" s="259" t="s">
        <v>923</v>
      </c>
      <c r="C259" s="259" t="s">
        <v>235</v>
      </c>
      <c r="D259" s="260" t="s">
        <v>924</v>
      </c>
      <c r="E259" s="265">
        <v>455</v>
      </c>
      <c r="F259" s="262">
        <v>10</v>
      </c>
      <c r="G259" s="285">
        <f t="shared" ca="1" si="74"/>
        <v>88335.741020799993</v>
      </c>
      <c r="H259" s="285">
        <f t="shared" ca="1" si="74"/>
        <v>92776.823075299995</v>
      </c>
      <c r="I259" s="285">
        <f t="shared" ca="1" si="74"/>
        <v>97790.732275600007</v>
      </c>
      <c r="J259" s="285">
        <f t="shared" ca="1" si="73"/>
        <v>102806.87037529999</v>
      </c>
      <c r="K259" s="285">
        <f t="shared" ca="1" si="73"/>
        <v>108058.15736169998</v>
      </c>
      <c r="L259" s="285">
        <f t="shared" ca="1" si="73"/>
        <v>114633.4105917</v>
      </c>
      <c r="M259" s="285">
        <f t="shared" ca="1" si="73"/>
        <v>121207.54937199998</v>
      </c>
      <c r="N259" s="285"/>
      <c r="O259" s="169"/>
      <c r="P259" s="409" t="str">
        <f t="shared" si="68"/>
        <v>59461C</v>
      </c>
      <c r="Q259" s="397" t="s">
        <v>826</v>
      </c>
      <c r="R259" s="409" t="str">
        <f t="shared" si="77"/>
        <v>Senior Engineering Applications Analyst</v>
      </c>
      <c r="S259" s="397" t="str">
        <f t="shared" ref="S259:S313" si="79">C259</f>
        <v>51</v>
      </c>
      <c r="T259" s="394" cm="1">
        <f t="array" aca="1" ref="T259" ca="1">IF($Q259="Y",VLOOKUP($P259,INDIRECT($Q$3),T$5,0)*INDIRECT($P$2),VLOOKUP($P259,INDIRECT($Q$3),T$5,0))</f>
        <v>88335.741020799993</v>
      </c>
      <c r="U259" s="394" cm="1">
        <f t="array" aca="1" ref="U259" ca="1">IF($Q259="Y",VLOOKUP($P259,INDIRECT($Q$3),U$5,0)*INDIRECT($P$2),VLOOKUP($P259,INDIRECT($Q$3),U$5,0))</f>
        <v>92776.823075299995</v>
      </c>
      <c r="V259" s="394" cm="1">
        <f t="array" aca="1" ref="V259" ca="1">IF($Q259="Y",VLOOKUP($P259,INDIRECT($Q$3),V$5,0)*INDIRECT($P$2),VLOOKUP($P259,INDIRECT($Q$3),V$5,0))</f>
        <v>97790.732275600007</v>
      </c>
      <c r="W259" s="394" cm="1">
        <f t="array" aca="1" ref="W259" ca="1">IF($Q259="Y",VLOOKUP($P259,INDIRECT($Q$3),W$5,0)*INDIRECT($P$2),VLOOKUP($P259,INDIRECT($Q$3),W$5,0))</f>
        <v>102806.87037529999</v>
      </c>
      <c r="X259" s="394" cm="1">
        <f t="array" aca="1" ref="X259" ca="1">IF($Q259="Y",VLOOKUP($P259,INDIRECT($Q$3),X$5,0)*INDIRECT($P$2),VLOOKUP($P259,INDIRECT($Q$3),X$5,0))</f>
        <v>108058.15736169998</v>
      </c>
      <c r="Y259" s="394" cm="1">
        <f t="array" aca="1" ref="Y259" ca="1">IF($Q259="Y",VLOOKUP($P259,INDIRECT($Q$3),Y$5,0)*INDIRECT($P$2),VLOOKUP($P259,INDIRECT($Q$3),Y$5,0))</f>
        <v>114633.4105917</v>
      </c>
      <c r="Z259" s="394" cm="1">
        <f t="array" aca="1" ref="Z259" ca="1">IF($Q259="Y",VLOOKUP($P259,INDIRECT($Q$3),Z$5,0)*INDIRECT($P$2),VLOOKUP($P259,INDIRECT($Q$3),Z$5,0))</f>
        <v>121207.54937199998</v>
      </c>
      <c r="AA259" s="406" t="str">
        <f t="shared" si="69"/>
        <v>59461C</v>
      </c>
      <c r="AB259" s="406" t="str">
        <f t="shared" si="75"/>
        <v>Y</v>
      </c>
      <c r="AC259" s="412" t="str">
        <f t="shared" si="78"/>
        <v>Senior Engineering Applications Analyst</v>
      </c>
      <c r="AD259" s="406" t="str">
        <f t="shared" si="65"/>
        <v>51</v>
      </c>
      <c r="AE259" s="398" t="str">
        <f t="shared" si="70"/>
        <v>E</v>
      </c>
      <c r="AF259" s="403">
        <f t="shared" ca="1" si="72"/>
        <v>42.47</v>
      </c>
      <c r="AG259" s="403">
        <f t="shared" ca="1" si="72"/>
        <v>44.604999999999997</v>
      </c>
      <c r="AH259" s="403">
        <f t="shared" ca="1" si="72"/>
        <v>47.015000000000001</v>
      </c>
      <c r="AI259" s="403">
        <f t="shared" ca="1" si="72"/>
        <v>49.427</v>
      </c>
      <c r="AJ259" s="403">
        <f t="shared" ca="1" si="72"/>
        <v>51.951999999999998</v>
      </c>
      <c r="AK259" s="403">
        <f t="shared" ca="1" si="72"/>
        <v>55.113</v>
      </c>
      <c r="AL259" s="403">
        <f t="shared" ca="1" si="72"/>
        <v>58.272999999999996</v>
      </c>
      <c r="AM259" s="710">
        <f ca="1">AL259/'2026'!AL259</f>
        <v>1.0299950509049773</v>
      </c>
    </row>
    <row r="260" spans="1:39" ht="15" customHeight="1">
      <c r="A260" s="259" t="s">
        <v>16</v>
      </c>
      <c r="B260" s="259" t="s">
        <v>991</v>
      </c>
      <c r="C260" s="259" t="s">
        <v>86</v>
      </c>
      <c r="D260" s="260" t="s">
        <v>992</v>
      </c>
      <c r="E260" s="265">
        <v>415</v>
      </c>
      <c r="F260" s="262">
        <v>9</v>
      </c>
      <c r="G260" s="285">
        <f t="shared" ca="1" si="74"/>
        <v>80841.875486161007</v>
      </c>
      <c r="H260" s="285">
        <f t="shared" ca="1" si="74"/>
        <v>85099.250295221238</v>
      </c>
      <c r="I260" s="285">
        <f t="shared" ca="1" si="74"/>
        <v>89591.539329781794</v>
      </c>
      <c r="J260" s="285">
        <f t="shared" ca="1" si="73"/>
        <v>94268.860172349727</v>
      </c>
      <c r="K260" s="285">
        <f t="shared" ca="1" si="73"/>
        <v>99232.580722518789</v>
      </c>
      <c r="L260" s="285">
        <f t="shared" ca="1" si="73"/>
        <v>105237.57388397504</v>
      </c>
      <c r="M260" s="285">
        <f t="shared" ca="1" si="73"/>
        <v>111241.25429284183</v>
      </c>
      <c r="N260" s="285"/>
      <c r="O260" s="169"/>
      <c r="P260" s="409" t="str">
        <f t="shared" si="68"/>
        <v>59483C</v>
      </c>
      <c r="Q260" s="397" t="s">
        <v>826</v>
      </c>
      <c r="R260" s="409" t="str">
        <f t="shared" si="77"/>
        <v>Senior Environmental Health Community Liaison</v>
      </c>
      <c r="S260" s="397" t="str">
        <f t="shared" si="79"/>
        <v>99</v>
      </c>
      <c r="T260" s="394" cm="1">
        <f t="array" aca="1" ref="T260" ca="1">IF($Q260="Y",VLOOKUP($P260,INDIRECT($Q$3),T$5,0)*INDIRECT($P$2),VLOOKUP($P260,INDIRECT($Q$3),T$5,0))</f>
        <v>80841.875486161007</v>
      </c>
      <c r="U260" s="394" cm="1">
        <f t="array" aca="1" ref="U260" ca="1">IF($Q260="Y",VLOOKUP($P260,INDIRECT($Q$3),U$5,0)*INDIRECT($P$2),VLOOKUP($P260,INDIRECT($Q$3),U$5,0))</f>
        <v>85099.250295221238</v>
      </c>
      <c r="V260" s="394" cm="1">
        <f t="array" aca="1" ref="V260" ca="1">IF($Q260="Y",VLOOKUP($P260,INDIRECT($Q$3),V$5,0)*INDIRECT($P$2),VLOOKUP($P260,INDIRECT($Q$3),V$5,0))</f>
        <v>89591.539329781794</v>
      </c>
      <c r="W260" s="394" cm="1">
        <f t="array" aca="1" ref="W260" ca="1">IF($Q260="Y",VLOOKUP($P260,INDIRECT($Q$3),W$5,0)*INDIRECT($P$2),VLOOKUP($P260,INDIRECT($Q$3),W$5,0))</f>
        <v>94268.860172349727</v>
      </c>
      <c r="X260" s="394" cm="1">
        <f t="array" aca="1" ref="X260" ca="1">IF($Q260="Y",VLOOKUP($P260,INDIRECT($Q$3),X$5,0)*INDIRECT($P$2),VLOOKUP($P260,INDIRECT($Q$3),X$5,0))</f>
        <v>99232.580722518789</v>
      </c>
      <c r="Y260" s="394" cm="1">
        <f t="array" aca="1" ref="Y260" ca="1">IF($Q260="Y",VLOOKUP($P260,INDIRECT($Q$3),Y$5,0)*INDIRECT($P$2),VLOOKUP($P260,INDIRECT($Q$3),Y$5,0))</f>
        <v>105237.57388397504</v>
      </c>
      <c r="Z260" s="394" cm="1">
        <f t="array" aca="1" ref="Z260" ca="1">IF($Q260="Y",VLOOKUP($P260,INDIRECT($Q$3),Z$5,0)*INDIRECT($P$2),VLOOKUP($P260,INDIRECT($Q$3),Z$5,0))</f>
        <v>111241.25429284183</v>
      </c>
      <c r="AA260" s="406" t="str">
        <f t="shared" si="69"/>
        <v>59483C</v>
      </c>
      <c r="AB260" s="406" t="str">
        <f t="shared" si="75"/>
        <v>Y</v>
      </c>
      <c r="AC260" s="412" t="str">
        <f t="shared" si="78"/>
        <v>Senior Environmental Health Community Liaison</v>
      </c>
      <c r="AD260" s="406" t="str">
        <f t="shared" si="65"/>
        <v>99</v>
      </c>
      <c r="AE260" s="398" t="str">
        <f t="shared" si="70"/>
        <v>E</v>
      </c>
      <c r="AF260" s="403">
        <f t="shared" ca="1" si="72"/>
        <v>38.866999999999997</v>
      </c>
      <c r="AG260" s="403">
        <f t="shared" ca="1" si="72"/>
        <v>40.913999999999994</v>
      </c>
      <c r="AH260" s="403">
        <f t="shared" ca="1" si="72"/>
        <v>43.073</v>
      </c>
      <c r="AI260" s="403">
        <f t="shared" ca="1" si="72"/>
        <v>45.321999999999996</v>
      </c>
      <c r="AJ260" s="403">
        <f t="shared" ca="1" si="72"/>
        <v>47.707999999999998</v>
      </c>
      <c r="AK260" s="403">
        <f t="shared" ca="1" si="72"/>
        <v>50.594999999999999</v>
      </c>
      <c r="AL260" s="403">
        <f t="shared" ca="1" si="72"/>
        <v>53.481999999999999</v>
      </c>
      <c r="AM260" s="710">
        <f ca="1">AL260/'2026'!AL260</f>
        <v>1.0300053924967261</v>
      </c>
    </row>
    <row r="261" spans="1:39" ht="15" customHeight="1">
      <c r="A261" s="259" t="s">
        <v>91</v>
      </c>
      <c r="B261" s="259" t="s">
        <v>792</v>
      </c>
      <c r="C261" s="259" t="s">
        <v>790</v>
      </c>
      <c r="D261" s="260" t="s">
        <v>781</v>
      </c>
      <c r="E261" s="265">
        <v>443</v>
      </c>
      <c r="F261" s="262">
        <v>9</v>
      </c>
      <c r="G261" s="285">
        <f t="shared" ca="1" si="74"/>
        <v>40.512685418414279</v>
      </c>
      <c r="H261" s="285">
        <f t="shared" ca="1" si="74"/>
        <v>42.64564212270195</v>
      </c>
      <c r="I261" s="285">
        <f t="shared" ca="1" si="74"/>
        <v>44.89634686816941</v>
      </c>
      <c r="J261" s="285">
        <f t="shared" ca="1" si="73"/>
        <v>47.241495354999813</v>
      </c>
      <c r="K261" s="285">
        <f t="shared" ca="1" si="73"/>
        <v>49.72892272492242</v>
      </c>
      <c r="L261" s="285">
        <f t="shared" ca="1" si="73"/>
        <v>52.737630485484658</v>
      </c>
      <c r="M261" s="285">
        <f t="shared" ca="1" si="73"/>
        <v>55.747564788142505</v>
      </c>
      <c r="N261" s="285"/>
      <c r="O261" s="169"/>
      <c r="P261" s="409" t="str">
        <f t="shared" si="68"/>
        <v>53027C</v>
      </c>
      <c r="Q261" s="397" t="s">
        <v>826</v>
      </c>
      <c r="R261" s="409" t="str">
        <f t="shared" si="77"/>
        <v>Senior Environmental Health Specialist</v>
      </c>
      <c r="S261" s="397" t="str">
        <f t="shared" si="79"/>
        <v>117</v>
      </c>
      <c r="T261" s="394" cm="1">
        <f t="array" aca="1" ref="T261" ca="1">IF($Q261="Y",VLOOKUP($P261,INDIRECT($Q$3),T$5,0)*INDIRECT($P$2),VLOOKUP($P261,INDIRECT($Q$3),T$5,0))</f>
        <v>40.512685418414279</v>
      </c>
      <c r="U261" s="394" cm="1">
        <f t="array" aca="1" ref="U261" ca="1">IF($Q261="Y",VLOOKUP($P261,INDIRECT($Q$3),U$5,0)*INDIRECT($P$2),VLOOKUP($P261,INDIRECT($Q$3),U$5,0))</f>
        <v>42.64564212270195</v>
      </c>
      <c r="V261" s="394" cm="1">
        <f t="array" aca="1" ref="V261" ca="1">IF($Q261="Y",VLOOKUP($P261,INDIRECT($Q$3),V$5,0)*INDIRECT($P$2),VLOOKUP($P261,INDIRECT($Q$3),V$5,0))</f>
        <v>44.89634686816941</v>
      </c>
      <c r="W261" s="394" cm="1">
        <f t="array" aca="1" ref="W261" ca="1">IF($Q261="Y",VLOOKUP($P261,INDIRECT($Q$3),W$5,0)*INDIRECT($P$2),VLOOKUP($P261,INDIRECT($Q$3),W$5,0))</f>
        <v>47.241495354999813</v>
      </c>
      <c r="X261" s="394" cm="1">
        <f t="array" aca="1" ref="X261" ca="1">IF($Q261="Y",VLOOKUP($P261,INDIRECT($Q$3),X$5,0)*INDIRECT($P$2),VLOOKUP($P261,INDIRECT($Q$3),X$5,0))</f>
        <v>49.72892272492242</v>
      </c>
      <c r="Y261" s="394" cm="1">
        <f t="array" aca="1" ref="Y261" ca="1">IF($Q261="Y",VLOOKUP($P261,INDIRECT($Q$3),Y$5,0)*INDIRECT($P$2),VLOOKUP($P261,INDIRECT($Q$3),Y$5,0))</f>
        <v>52.737630485484658</v>
      </c>
      <c r="Z261" s="394" cm="1">
        <f t="array" aca="1" ref="Z261" ca="1">IF($Q261="Y",VLOOKUP($P261,INDIRECT($Q$3),Z$5,0)*INDIRECT($P$2),VLOOKUP($P261,INDIRECT($Q$3),Z$5,0))</f>
        <v>55.747564788142505</v>
      </c>
      <c r="AA261" s="406" t="str">
        <f t="shared" si="69"/>
        <v>53027C</v>
      </c>
      <c r="AB261" s="406" t="str">
        <f t="shared" si="75"/>
        <v>Y</v>
      </c>
      <c r="AC261" s="412" t="str">
        <f t="shared" si="78"/>
        <v>Senior Environmental Health Specialist</v>
      </c>
      <c r="AD261" s="406" t="str">
        <f t="shared" si="65"/>
        <v>117</v>
      </c>
      <c r="AE261" s="398" t="str">
        <f t="shared" si="70"/>
        <v>N</v>
      </c>
      <c r="AF261" s="403">
        <f t="shared" ca="1" si="72"/>
        <v>40.512999999999998</v>
      </c>
      <c r="AG261" s="403">
        <f t="shared" ca="1" si="72"/>
        <v>42.646000000000001</v>
      </c>
      <c r="AH261" s="403">
        <f t="shared" ca="1" si="72"/>
        <v>44.896000000000001</v>
      </c>
      <c r="AI261" s="403">
        <f t="shared" ca="1" si="72"/>
        <v>47.241</v>
      </c>
      <c r="AJ261" s="403">
        <f t="shared" ca="1" si="72"/>
        <v>49.728999999999999</v>
      </c>
      <c r="AK261" s="403">
        <f t="shared" ca="1" si="72"/>
        <v>52.738</v>
      </c>
      <c r="AL261" s="403">
        <f t="shared" ca="1" si="72"/>
        <v>55.747999999999998</v>
      </c>
      <c r="AM261" s="710">
        <f ca="1">AL261/'2026'!AL261</f>
        <v>1.0300051733057423</v>
      </c>
    </row>
    <row r="262" spans="1:39" ht="15" customHeight="1">
      <c r="A262" s="272" t="s">
        <v>91</v>
      </c>
      <c r="B262" s="259" t="s">
        <v>438</v>
      </c>
      <c r="C262" s="259">
        <v>111</v>
      </c>
      <c r="D262" s="260" t="s">
        <v>439</v>
      </c>
      <c r="E262" s="265">
        <v>423</v>
      </c>
      <c r="F262" s="262">
        <v>9</v>
      </c>
      <c r="G262" s="285">
        <f t="shared" ca="1" si="74"/>
        <v>46.570306376162179</v>
      </c>
      <c r="H262" s="285">
        <f t="shared" ca="1" si="74"/>
        <v>48.686853173752532</v>
      </c>
      <c r="I262" s="285">
        <f t="shared" ca="1" si="74"/>
        <v>50.803399971342877</v>
      </c>
      <c r="J262" s="285">
        <f t="shared" ca="1" si="73"/>
        <v>52.921202134768116</v>
      </c>
      <c r="K262" s="285">
        <f t="shared" ca="1" si="73"/>
        <v>55.037748932358461</v>
      </c>
      <c r="L262" s="285">
        <f t="shared" ca="1" si="73"/>
        <v>0</v>
      </c>
      <c r="M262" s="285">
        <f t="shared" ca="1" si="73"/>
        <v>0</v>
      </c>
      <c r="N262" s="285"/>
      <c r="O262" s="234"/>
      <c r="P262" s="409" t="str">
        <f t="shared" si="68"/>
        <v>04349C</v>
      </c>
      <c r="Q262" s="397" t="s">
        <v>826</v>
      </c>
      <c r="R262" s="409" t="str">
        <f t="shared" si="77"/>
        <v>Senior Environmental Research Analyst</v>
      </c>
      <c r="S262" s="397">
        <f t="shared" si="79"/>
        <v>111</v>
      </c>
      <c r="T262" s="394" cm="1">
        <f t="array" aca="1" ref="T262" ca="1">IF($Q262="Y",VLOOKUP($P262,INDIRECT($Q$3),T$5,0)*INDIRECT($P$2),VLOOKUP($P262,INDIRECT($Q$3),T$5,0))</f>
        <v>46.570306376162179</v>
      </c>
      <c r="U262" s="394" cm="1">
        <f t="array" aca="1" ref="U262" ca="1">IF($Q262="Y",VLOOKUP($P262,INDIRECT($Q$3),U$5,0)*INDIRECT($P$2),VLOOKUP($P262,INDIRECT($Q$3),U$5,0))</f>
        <v>48.686853173752532</v>
      </c>
      <c r="V262" s="394" cm="1">
        <f t="array" aca="1" ref="V262" ca="1">IF($Q262="Y",VLOOKUP($P262,INDIRECT($Q$3),V$5,0)*INDIRECT($P$2),VLOOKUP($P262,INDIRECT($Q$3),V$5,0))</f>
        <v>50.803399971342877</v>
      </c>
      <c r="W262" s="394" cm="1">
        <f t="array" aca="1" ref="W262" ca="1">IF($Q262="Y",VLOOKUP($P262,INDIRECT($Q$3),W$5,0)*INDIRECT($P$2),VLOOKUP($P262,INDIRECT($Q$3),W$5,0))</f>
        <v>52.921202134768116</v>
      </c>
      <c r="X262" s="394" cm="1">
        <f t="array" aca="1" ref="X262" ca="1">IF($Q262="Y",VLOOKUP($P262,INDIRECT($Q$3),X$5,0)*INDIRECT($P$2),VLOOKUP($P262,INDIRECT($Q$3),X$5,0))</f>
        <v>55.037748932358461</v>
      </c>
      <c r="Y262" s="394" cm="1">
        <f t="array" aca="1" ref="Y262" ca="1">IF($Q262="Y",VLOOKUP($P262,INDIRECT($Q$3),Y$5,0)*INDIRECT($P$2),VLOOKUP($P262,INDIRECT($Q$3),Y$5,0))</f>
        <v>0</v>
      </c>
      <c r="Z262" s="394" cm="1">
        <f t="array" aca="1" ref="Z262" ca="1">IF($Q262="Y",VLOOKUP($P262,INDIRECT($Q$3),Z$5,0)*INDIRECT($P$2),VLOOKUP($P262,INDIRECT($Q$3),Z$5,0))</f>
        <v>0</v>
      </c>
      <c r="AA262" s="406" t="str">
        <f t="shared" si="69"/>
        <v>04349C</v>
      </c>
      <c r="AB262" s="406" t="str">
        <f t="shared" si="75"/>
        <v>Y</v>
      </c>
      <c r="AC262" s="412" t="str">
        <f t="shared" si="78"/>
        <v>Senior Environmental Research Analyst</v>
      </c>
      <c r="AD262" s="406">
        <f t="shared" si="65"/>
        <v>111</v>
      </c>
      <c r="AE262" s="398" t="str">
        <f t="shared" si="70"/>
        <v>N</v>
      </c>
      <c r="AF262" s="403">
        <f t="shared" ca="1" si="72"/>
        <v>46.57</v>
      </c>
      <c r="AG262" s="403">
        <f t="shared" ca="1" si="72"/>
        <v>48.686999999999998</v>
      </c>
      <c r="AH262" s="403">
        <f t="shared" ca="1" si="72"/>
        <v>50.802999999999997</v>
      </c>
      <c r="AI262" s="403">
        <f t="shared" ca="1" si="72"/>
        <v>52.920999999999999</v>
      </c>
      <c r="AJ262" s="403">
        <f t="shared" ca="1" si="72"/>
        <v>55.037999999999997</v>
      </c>
      <c r="AK262" s="403">
        <f t="shared" ca="1" si="72"/>
        <v>0</v>
      </c>
      <c r="AL262" s="403">
        <f t="shared" ca="1" si="72"/>
        <v>0</v>
      </c>
      <c r="AM262" s="710" t="e">
        <f ca="1">AL262/'2026'!AL262</f>
        <v>#DIV/0!</v>
      </c>
    </row>
    <row r="263" spans="1:39" ht="15" customHeight="1">
      <c r="A263" s="259" t="s">
        <v>16</v>
      </c>
      <c r="B263" s="259" t="s">
        <v>211</v>
      </c>
      <c r="C263" s="259">
        <v>94</v>
      </c>
      <c r="D263" s="260" t="s">
        <v>212</v>
      </c>
      <c r="E263" s="265">
        <v>430</v>
      </c>
      <c r="F263" s="262">
        <v>9</v>
      </c>
      <c r="G263" s="285">
        <f t="shared" ca="1" si="74"/>
        <v>78784.434096042081</v>
      </c>
      <c r="H263" s="285">
        <f t="shared" ca="1" si="74"/>
        <v>82930.983258991677</v>
      </c>
      <c r="I263" s="285">
        <f t="shared" ca="1" si="74"/>
        <v>87295.067285211422</v>
      </c>
      <c r="J263" s="285">
        <f t="shared" ca="1" si="73"/>
        <v>91890.072935517936</v>
      </c>
      <c r="K263" s="285">
        <f t="shared" ca="1" si="73"/>
        <v>96726.040280523725</v>
      </c>
      <c r="L263" s="285">
        <f t="shared" ca="1" si="73"/>
        <v>102590.20883562202</v>
      </c>
      <c r="M263" s="285">
        <f t="shared" ca="1" si="73"/>
        <v>108454.37739072033</v>
      </c>
      <c r="N263" s="285"/>
      <c r="P263" s="409" t="str">
        <f t="shared" si="68"/>
        <v>09170C</v>
      </c>
      <c r="Q263" s="397" t="s">
        <v>826</v>
      </c>
      <c r="R263" s="409" t="str">
        <f t="shared" si="77"/>
        <v>Senior Event Coordinator</v>
      </c>
      <c r="S263" s="397">
        <f t="shared" si="79"/>
        <v>94</v>
      </c>
      <c r="T263" s="394" cm="1">
        <f t="array" aca="1" ref="T263" ca="1">IF($Q263="Y",VLOOKUP($P263,INDIRECT($Q$3),T$5,0)*INDIRECT($P$2),VLOOKUP($P263,INDIRECT($Q$3),T$5,0))</f>
        <v>78784.434096042081</v>
      </c>
      <c r="U263" s="394" cm="1">
        <f t="array" aca="1" ref="U263" ca="1">IF($Q263="Y",VLOOKUP($P263,INDIRECT($Q$3),U$5,0)*INDIRECT($P$2),VLOOKUP($P263,INDIRECT($Q$3),U$5,0))</f>
        <v>82930.983258991677</v>
      </c>
      <c r="V263" s="394" cm="1">
        <f t="array" aca="1" ref="V263" ca="1">IF($Q263="Y",VLOOKUP($P263,INDIRECT($Q$3),V$5,0)*INDIRECT($P$2),VLOOKUP($P263,INDIRECT($Q$3),V$5,0))</f>
        <v>87295.067285211422</v>
      </c>
      <c r="W263" s="394" cm="1">
        <f t="array" aca="1" ref="W263" ca="1">IF($Q263="Y",VLOOKUP($P263,INDIRECT($Q$3),W$5,0)*INDIRECT($P$2),VLOOKUP($P263,INDIRECT($Q$3),W$5,0))</f>
        <v>91890.072935517936</v>
      </c>
      <c r="X263" s="394" cm="1">
        <f t="array" aca="1" ref="X263" ca="1">IF($Q263="Y",VLOOKUP($P263,INDIRECT($Q$3),X$5,0)*INDIRECT($P$2),VLOOKUP($P263,INDIRECT($Q$3),X$5,0))</f>
        <v>96726.040280523725</v>
      </c>
      <c r="Y263" s="394" cm="1">
        <f t="array" aca="1" ref="Y263" ca="1">IF($Q263="Y",VLOOKUP($P263,INDIRECT($Q$3),Y$5,0)*INDIRECT($P$2),VLOOKUP($P263,INDIRECT($Q$3),Y$5,0))</f>
        <v>102590.20883562202</v>
      </c>
      <c r="Z263" s="394" cm="1">
        <f t="array" aca="1" ref="Z263" ca="1">IF($Q263="Y",VLOOKUP($P263,INDIRECT($Q$3),Z$5,0)*INDIRECT($P$2),VLOOKUP($P263,INDIRECT($Q$3),Z$5,0))</f>
        <v>108454.37739072033</v>
      </c>
      <c r="AA263" s="406" t="str">
        <f t="shared" si="69"/>
        <v>09170C</v>
      </c>
      <c r="AB263" s="406" t="str">
        <f t="shared" si="75"/>
        <v>Y</v>
      </c>
      <c r="AC263" s="412" t="str">
        <f t="shared" si="78"/>
        <v>Senior Event Coordinator</v>
      </c>
      <c r="AD263" s="406">
        <f t="shared" si="65"/>
        <v>94</v>
      </c>
      <c r="AE263" s="398" t="str">
        <f t="shared" si="70"/>
        <v>E</v>
      </c>
      <c r="AF263" s="403">
        <f t="shared" ca="1" si="72"/>
        <v>37.878</v>
      </c>
      <c r="AG263" s="403">
        <f t="shared" ca="1" si="72"/>
        <v>39.870999999999995</v>
      </c>
      <c r="AH263" s="403">
        <f t="shared" ca="1" si="72"/>
        <v>41.969000000000001</v>
      </c>
      <c r="AI263" s="403">
        <f t="shared" ca="1" si="72"/>
        <v>44.177999999999997</v>
      </c>
      <c r="AJ263" s="403">
        <f t="shared" ca="1" si="72"/>
        <v>46.503</v>
      </c>
      <c r="AK263" s="403">
        <f t="shared" ca="1" si="72"/>
        <v>49.323</v>
      </c>
      <c r="AL263" s="403">
        <f t="shared" ca="1" si="72"/>
        <v>52.141999999999996</v>
      </c>
      <c r="AM263" s="710">
        <f ca="1">AL263/'2026'!AL263</f>
        <v>1.0300061236987139</v>
      </c>
    </row>
    <row r="264" spans="1:39" ht="15" customHeight="1">
      <c r="A264" s="256" t="s">
        <v>16</v>
      </c>
      <c r="B264" s="256" t="s">
        <v>213</v>
      </c>
      <c r="C264" s="256">
        <v>45</v>
      </c>
      <c r="D264" s="276" t="s">
        <v>214</v>
      </c>
      <c r="E264" s="277">
        <v>435</v>
      </c>
      <c r="F264" s="278">
        <v>9</v>
      </c>
      <c r="G264" s="380">
        <f t="shared" ca="1" si="74"/>
        <v>82224.831625914696</v>
      </c>
      <c r="H264" s="380">
        <f t="shared" ca="1" si="74"/>
        <v>86572.182201113654</v>
      </c>
      <c r="I264" s="380">
        <f t="shared" ca="1" si="74"/>
        <v>91488.470111019167</v>
      </c>
      <c r="J264" s="380">
        <f t="shared" ca="1" si="73"/>
        <v>96354.557667862377</v>
      </c>
      <c r="K264" s="380">
        <f t="shared" ca="1" si="73"/>
        <v>101515.15396267129</v>
      </c>
      <c r="L264" s="380">
        <f t="shared" ca="1" si="73"/>
        <v>107546.57754408508</v>
      </c>
      <c r="M264" s="380">
        <f t="shared" ca="1" si="73"/>
        <v>113578.00112549883</v>
      </c>
      <c r="N264" s="380" t="s">
        <v>633</v>
      </c>
      <c r="P264" s="409" t="str">
        <f t="shared" si="68"/>
        <v>04351C</v>
      </c>
      <c r="Q264" s="397" t="s">
        <v>826</v>
      </c>
      <c r="R264" s="409" t="str">
        <f t="shared" si="77"/>
        <v>Senior Financial Analyst</v>
      </c>
      <c r="S264" s="397">
        <f t="shared" si="79"/>
        <v>45</v>
      </c>
      <c r="T264" s="394" cm="1">
        <f t="array" aca="1" ref="T264" ca="1">IF($Q264="Y",VLOOKUP($P264,INDIRECT($Q$3),T$5,0)*INDIRECT($P$2),VLOOKUP($P264,INDIRECT($Q$3),T$5,0))</f>
        <v>82224.831625914696</v>
      </c>
      <c r="U264" s="394" cm="1">
        <f t="array" aca="1" ref="U264" ca="1">IF($Q264="Y",VLOOKUP($P264,INDIRECT($Q$3),U$5,0)*INDIRECT($P$2),VLOOKUP($P264,INDIRECT($Q$3),U$5,0))</f>
        <v>86572.182201113654</v>
      </c>
      <c r="V264" s="394" cm="1">
        <f t="array" aca="1" ref="V264" ca="1">IF($Q264="Y",VLOOKUP($P264,INDIRECT($Q$3),V$5,0)*INDIRECT($P$2),VLOOKUP($P264,INDIRECT($Q$3),V$5,0))</f>
        <v>91488.470111019167</v>
      </c>
      <c r="W264" s="394" cm="1">
        <f t="array" aca="1" ref="W264" ca="1">IF($Q264="Y",VLOOKUP($P264,INDIRECT($Q$3),W$5,0)*INDIRECT($P$2),VLOOKUP($P264,INDIRECT($Q$3),W$5,0))</f>
        <v>96354.557667862377</v>
      </c>
      <c r="X264" s="394" cm="1">
        <f t="array" aca="1" ref="X264" ca="1">IF($Q264="Y",VLOOKUP($P264,INDIRECT($Q$3),X$5,0)*INDIRECT($P$2),VLOOKUP($P264,INDIRECT($Q$3),X$5,0))</f>
        <v>101515.15396267129</v>
      </c>
      <c r="Y264" s="394" cm="1">
        <f t="array" aca="1" ref="Y264" ca="1">IF($Q264="Y",VLOOKUP($P264,INDIRECT($Q$3),Y$5,0)*INDIRECT($P$2),VLOOKUP($P264,INDIRECT($Q$3),Y$5,0))</f>
        <v>107546.57754408508</v>
      </c>
      <c r="Z264" s="394" cm="1">
        <f t="array" aca="1" ref="Z264" ca="1">IF($Q264="Y",VLOOKUP($P264,INDIRECT($Q$3),Z$5,0)*INDIRECT($P$2),VLOOKUP($P264,INDIRECT($Q$3),Z$5,0))</f>
        <v>113578.00112549883</v>
      </c>
      <c r="AA264" s="406" t="str">
        <f t="shared" si="69"/>
        <v>04351C</v>
      </c>
      <c r="AB264" s="406" t="str">
        <f t="shared" si="75"/>
        <v>Y</v>
      </c>
      <c r="AC264" s="412" t="str">
        <f t="shared" si="78"/>
        <v>Senior Financial Analyst</v>
      </c>
      <c r="AD264" s="406">
        <f t="shared" si="65"/>
        <v>45</v>
      </c>
      <c r="AE264" s="398" t="str">
        <f t="shared" si="70"/>
        <v>E</v>
      </c>
      <c r="AF264" s="403">
        <f t="shared" ca="1" si="72"/>
        <v>39.531999999999996</v>
      </c>
      <c r="AG264" s="403">
        <f t="shared" ca="1" si="72"/>
        <v>41.622</v>
      </c>
      <c r="AH264" s="403">
        <f t="shared" ca="1" si="72"/>
        <v>43.984999999999999</v>
      </c>
      <c r="AI264" s="403">
        <f t="shared" ca="1" si="72"/>
        <v>46.324999999999996</v>
      </c>
      <c r="AJ264" s="403">
        <f t="shared" ca="1" si="72"/>
        <v>48.805999999999997</v>
      </c>
      <c r="AK264" s="403">
        <f t="shared" ca="1" si="72"/>
        <v>51.705999999999996</v>
      </c>
      <c r="AL264" s="403">
        <f t="shared" ca="1" si="72"/>
        <v>54.604999999999997</v>
      </c>
      <c r="AM264" s="710">
        <f ca="1">AL264/'2026'!AL264</f>
        <v>1.0299915118362726</v>
      </c>
    </row>
    <row r="265" spans="1:39" ht="15" customHeight="1">
      <c r="A265" s="259" t="s">
        <v>16</v>
      </c>
      <c r="B265" s="262" t="s">
        <v>215</v>
      </c>
      <c r="C265" s="259" t="s">
        <v>216</v>
      </c>
      <c r="D265" s="266" t="s">
        <v>217</v>
      </c>
      <c r="E265" s="265">
        <v>508</v>
      </c>
      <c r="F265" s="262">
        <v>11</v>
      </c>
      <c r="G265" s="285">
        <f t="shared" ca="1" si="74"/>
        <v>94497.144604555608</v>
      </c>
      <c r="H265" s="285">
        <f t="shared" ca="1" si="74"/>
        <v>99463.632867523498</v>
      </c>
      <c r="I265" s="285">
        <f t="shared" ca="1" si="74"/>
        <v>104667.73613498647</v>
      </c>
      <c r="J265" s="285">
        <f t="shared" ca="1" si="73"/>
        <v>110203.16173266091</v>
      </c>
      <c r="K265" s="285">
        <f t="shared" ca="1" si="73"/>
        <v>115982.89571523869</v>
      </c>
      <c r="L265" s="285">
        <f t="shared" ca="1" si="73"/>
        <v>123020.42779287096</v>
      </c>
      <c r="M265" s="285">
        <f t="shared" ca="1" si="73"/>
        <v>130057.95987050309</v>
      </c>
      <c r="N265" s="285"/>
      <c r="P265" s="409" t="str">
        <f t="shared" si="68"/>
        <v>05267C</v>
      </c>
      <c r="Q265" s="397" t="s">
        <v>826</v>
      </c>
      <c r="R265" s="409" t="str">
        <f t="shared" si="77"/>
        <v>Senior GIS Analyst</v>
      </c>
      <c r="S265" s="397" t="str">
        <f t="shared" si="79"/>
        <v>65</v>
      </c>
      <c r="T265" s="394" cm="1">
        <f t="array" aca="1" ref="T265" ca="1">IF($Q265="Y",VLOOKUP($P265,INDIRECT($Q$3),T$5,0)*INDIRECT($P$2),VLOOKUP($P265,INDIRECT($Q$3),T$5,0))</f>
        <v>94497.144604555608</v>
      </c>
      <c r="U265" s="394" cm="1">
        <f t="array" aca="1" ref="U265" ca="1">IF($Q265="Y",VLOOKUP($P265,INDIRECT($Q$3),U$5,0)*INDIRECT($P$2),VLOOKUP($P265,INDIRECT($Q$3),U$5,0))</f>
        <v>99463.632867523498</v>
      </c>
      <c r="V265" s="394" cm="1">
        <f t="array" aca="1" ref="V265" ca="1">IF($Q265="Y",VLOOKUP($P265,INDIRECT($Q$3),V$5,0)*INDIRECT($P$2),VLOOKUP($P265,INDIRECT($Q$3),V$5,0))</f>
        <v>104667.73613498647</v>
      </c>
      <c r="W265" s="394" cm="1">
        <f t="array" aca="1" ref="W265" ca="1">IF($Q265="Y",VLOOKUP($P265,INDIRECT($Q$3),W$5,0)*INDIRECT($P$2),VLOOKUP($P265,INDIRECT($Q$3),W$5,0))</f>
        <v>110203.16173266091</v>
      </c>
      <c r="X265" s="394" cm="1">
        <f t="array" aca="1" ref="X265" ca="1">IF($Q265="Y",VLOOKUP($P265,INDIRECT($Q$3),X$5,0)*INDIRECT($P$2),VLOOKUP($P265,INDIRECT($Q$3),X$5,0))</f>
        <v>115982.89571523869</v>
      </c>
      <c r="Y265" s="394" cm="1">
        <f t="array" aca="1" ref="Y265" ca="1">IF($Q265="Y",VLOOKUP($P265,INDIRECT($Q$3),Y$5,0)*INDIRECT($P$2),VLOOKUP($P265,INDIRECT($Q$3),Y$5,0))</f>
        <v>123020.42779287096</v>
      </c>
      <c r="Z265" s="394" cm="1">
        <f t="array" aca="1" ref="Z265" ca="1">IF($Q265="Y",VLOOKUP($P265,INDIRECT($Q$3),Z$5,0)*INDIRECT($P$2),VLOOKUP($P265,INDIRECT($Q$3),Z$5,0))</f>
        <v>130057.95987050309</v>
      </c>
      <c r="AA265" s="406" t="str">
        <f t="shared" si="69"/>
        <v>05267C</v>
      </c>
      <c r="AB265" s="406" t="str">
        <f t="shared" si="75"/>
        <v>Y</v>
      </c>
      <c r="AC265" s="412" t="str">
        <f t="shared" si="78"/>
        <v>Senior GIS Analyst</v>
      </c>
      <c r="AD265" s="406" t="str">
        <f t="shared" si="65"/>
        <v>65</v>
      </c>
      <c r="AE265" s="398" t="str">
        <f t="shared" si="70"/>
        <v>E</v>
      </c>
      <c r="AF265" s="403">
        <f t="shared" ca="1" si="72"/>
        <v>45.431999999999995</v>
      </c>
      <c r="AG265" s="403">
        <f t="shared" ca="1" si="72"/>
        <v>47.82</v>
      </c>
      <c r="AH265" s="403">
        <f t="shared" ca="1" si="72"/>
        <v>50.321999999999996</v>
      </c>
      <c r="AI265" s="403">
        <f t="shared" ca="1" si="72"/>
        <v>52.982999999999997</v>
      </c>
      <c r="AJ265" s="403">
        <f t="shared" ca="1" si="72"/>
        <v>55.762</v>
      </c>
      <c r="AK265" s="403">
        <f t="shared" ca="1" si="72"/>
        <v>59.144999999999996</v>
      </c>
      <c r="AL265" s="403">
        <f t="shared" ca="1" si="72"/>
        <v>62.527999999999999</v>
      </c>
      <c r="AM265" s="710">
        <f ca="1">AL265/'2026'!AL265</f>
        <v>1.0299965407613618</v>
      </c>
    </row>
    <row r="266" spans="1:39" ht="15" customHeight="1">
      <c r="A266" s="256" t="s">
        <v>91</v>
      </c>
      <c r="B266" s="256" t="s">
        <v>384</v>
      </c>
      <c r="C266" s="256">
        <v>64</v>
      </c>
      <c r="D266" s="276" t="s">
        <v>368</v>
      </c>
      <c r="E266" s="277" t="s">
        <v>369</v>
      </c>
      <c r="F266" s="278" t="s">
        <v>370</v>
      </c>
      <c r="G266" s="380">
        <f t="shared" ca="1" si="74"/>
        <v>38.866657967114499</v>
      </c>
      <c r="H266" s="380">
        <f t="shared" ca="1" si="74"/>
        <v>40.913287745810052</v>
      </c>
      <c r="I266" s="380">
        <f t="shared" ca="1" si="74"/>
        <v>43.072546521760863</v>
      </c>
      <c r="J266" s="380">
        <f t="shared" ca="1" si="73"/>
        <v>45.321908495515871</v>
      </c>
      <c r="K266" s="380">
        <f t="shared" ca="1" si="73"/>
        <v>47.708034251652272</v>
      </c>
      <c r="L266" s="380">
        <f t="shared" ca="1" si="73"/>
        <v>50.595066049283147</v>
      </c>
      <c r="M266" s="380">
        <f t="shared" ca="1" si="73"/>
        <v>53.482097846914002</v>
      </c>
      <c r="N266" s="380" t="s">
        <v>633</v>
      </c>
      <c r="P266" s="409" t="str">
        <f t="shared" si="68"/>
        <v>04309C</v>
      </c>
      <c r="Q266" s="397" t="s">
        <v>826</v>
      </c>
      <c r="R266" s="409" t="str">
        <f t="shared" si="77"/>
        <v>Senior Health Inspector</v>
      </c>
      <c r="S266" s="397">
        <f t="shared" si="79"/>
        <v>64</v>
      </c>
      <c r="T266" s="394" cm="1">
        <f t="array" aca="1" ref="T266" ca="1">IF($Q266="Y",VLOOKUP($P266,INDIRECT($Q$3),T$5,0)*INDIRECT($P$2),VLOOKUP($P266,INDIRECT($Q$3),T$5,0))</f>
        <v>38.866657967114499</v>
      </c>
      <c r="U266" s="394" cm="1">
        <f t="array" aca="1" ref="U266" ca="1">IF($Q266="Y",VLOOKUP($P266,INDIRECT($Q$3),U$5,0)*INDIRECT($P$2),VLOOKUP($P266,INDIRECT($Q$3),U$5,0))</f>
        <v>40.913287745810052</v>
      </c>
      <c r="V266" s="394" cm="1">
        <f t="array" aca="1" ref="V266" ca="1">IF($Q266="Y",VLOOKUP($P266,INDIRECT($Q$3),V$5,0)*INDIRECT($P$2),VLOOKUP($P266,INDIRECT($Q$3),V$5,0))</f>
        <v>43.072546521760863</v>
      </c>
      <c r="W266" s="394" cm="1">
        <f t="array" aca="1" ref="W266" ca="1">IF($Q266="Y",VLOOKUP($P266,INDIRECT($Q$3),W$5,0)*INDIRECT($P$2),VLOOKUP($P266,INDIRECT($Q$3),W$5,0))</f>
        <v>45.321908495515871</v>
      </c>
      <c r="X266" s="394" cm="1">
        <f t="array" aca="1" ref="X266" ca="1">IF($Q266="Y",VLOOKUP($P266,INDIRECT($Q$3),X$5,0)*INDIRECT($P$2),VLOOKUP($P266,INDIRECT($Q$3),X$5,0))</f>
        <v>47.708034251652272</v>
      </c>
      <c r="Y266" s="394" cm="1">
        <f t="array" aca="1" ref="Y266" ca="1">IF($Q266="Y",VLOOKUP($P266,INDIRECT($Q$3),Y$5,0)*INDIRECT($P$2),VLOOKUP($P266,INDIRECT($Q$3),Y$5,0))</f>
        <v>50.595066049283147</v>
      </c>
      <c r="Z266" s="394" cm="1">
        <f t="array" aca="1" ref="Z266" ca="1">IF($Q266="Y",VLOOKUP($P266,INDIRECT($Q$3),Z$5,0)*INDIRECT($P$2),VLOOKUP($P266,INDIRECT($Q$3),Z$5,0))</f>
        <v>53.482097846914002</v>
      </c>
      <c r="AA266" s="406" t="str">
        <f t="shared" si="69"/>
        <v>04309C</v>
      </c>
      <c r="AB266" s="406" t="str">
        <f t="shared" si="75"/>
        <v>Y</v>
      </c>
      <c r="AC266" s="412" t="str">
        <f t="shared" si="78"/>
        <v>Senior Health Inspector</v>
      </c>
      <c r="AD266" s="406">
        <f t="shared" si="65"/>
        <v>64</v>
      </c>
      <c r="AE266" s="398" t="str">
        <f t="shared" si="70"/>
        <v>N</v>
      </c>
      <c r="AF266" s="403">
        <f t="shared" ca="1" si="72"/>
        <v>38.866999999999997</v>
      </c>
      <c r="AG266" s="403">
        <f t="shared" ca="1" si="72"/>
        <v>40.912999999999997</v>
      </c>
      <c r="AH266" s="403">
        <f t="shared" ca="1" si="72"/>
        <v>43.073</v>
      </c>
      <c r="AI266" s="403">
        <f t="shared" ca="1" si="72"/>
        <v>45.322000000000003</v>
      </c>
      <c r="AJ266" s="403">
        <f t="shared" ca="1" si="72"/>
        <v>47.707999999999998</v>
      </c>
      <c r="AK266" s="403">
        <f t="shared" ca="1" si="72"/>
        <v>50.594999999999999</v>
      </c>
      <c r="AL266" s="403">
        <f t="shared" ca="1" si="72"/>
        <v>53.481999999999999</v>
      </c>
      <c r="AM266" s="710">
        <f ca="1">AL266/'2026'!AL266</f>
        <v>1.0300053924967261</v>
      </c>
    </row>
    <row r="267" spans="1:39" ht="15" customHeight="1">
      <c r="A267" s="259" t="s">
        <v>16</v>
      </c>
      <c r="B267" s="259" t="s">
        <v>386</v>
      </c>
      <c r="C267" s="449" t="s">
        <v>888</v>
      </c>
      <c r="D267" s="260" t="s">
        <v>364</v>
      </c>
      <c r="E267" s="265">
        <v>595</v>
      </c>
      <c r="F267" s="262">
        <v>13</v>
      </c>
      <c r="G267" s="285">
        <f t="shared" ca="1" si="74"/>
        <v>124303.42413526271</v>
      </c>
      <c r="H267" s="285">
        <f t="shared" ca="1" si="74"/>
        <v>130518.9622569091</v>
      </c>
      <c r="I267" s="285">
        <f t="shared" ca="1" si="74"/>
        <v>137045.64419952096</v>
      </c>
      <c r="J267" s="285">
        <f t="shared" ca="1" si="73"/>
        <v>143898.14655842696</v>
      </c>
      <c r="K267" s="285">
        <f t="shared" ca="1" si="73"/>
        <v>151092.61358848843</v>
      </c>
      <c r="L267" s="285">
        <f t="shared" ca="1" si="73"/>
        <v>158646.65720409967</v>
      </c>
      <c r="M267" s="285">
        <f t="shared" ca="1" si="73"/>
        <v>166579.35697918787</v>
      </c>
      <c r="N267" s="285"/>
      <c r="P267" s="409" t="str">
        <f t="shared" si="68"/>
        <v>04354C</v>
      </c>
      <c r="Q267" s="397" t="s">
        <v>826</v>
      </c>
      <c r="R267" s="409" t="str">
        <f t="shared" si="77"/>
        <v xml:space="preserve">Senior Information Technology Program Manager </v>
      </c>
      <c r="S267" s="397" t="str">
        <f t="shared" si="79"/>
        <v>01</v>
      </c>
      <c r="T267" s="394" cm="1">
        <f t="array" aca="1" ref="T267" ca="1">IF($Q267="Y",VLOOKUP($P267,INDIRECT($Q$3),T$5,0)*INDIRECT($P$2),VLOOKUP($P267,INDIRECT($Q$3),T$5,0))</f>
        <v>124303.42413526271</v>
      </c>
      <c r="U267" s="394" cm="1">
        <f t="array" aca="1" ref="U267" ca="1">IF($Q267="Y",VLOOKUP($P267,INDIRECT($Q$3),U$5,0)*INDIRECT($P$2),VLOOKUP($P267,INDIRECT($Q$3),U$5,0))</f>
        <v>130518.9622569091</v>
      </c>
      <c r="V267" s="394" cm="1">
        <f t="array" aca="1" ref="V267" ca="1">IF($Q267="Y",VLOOKUP($P267,INDIRECT($Q$3),V$5,0)*INDIRECT($P$2),VLOOKUP($P267,INDIRECT($Q$3),V$5,0))</f>
        <v>137045.64419952096</v>
      </c>
      <c r="W267" s="394" cm="1">
        <f t="array" aca="1" ref="W267" ca="1">IF($Q267="Y",VLOOKUP($P267,INDIRECT($Q$3),W$5,0)*INDIRECT($P$2),VLOOKUP($P267,INDIRECT($Q$3),W$5,0))</f>
        <v>143898.14655842696</v>
      </c>
      <c r="X267" s="394" cm="1">
        <f t="array" aca="1" ref="X267" ca="1">IF($Q267="Y",VLOOKUP($P267,INDIRECT($Q$3),X$5,0)*INDIRECT($P$2),VLOOKUP($P267,INDIRECT($Q$3),X$5,0))</f>
        <v>151092.61358848843</v>
      </c>
      <c r="Y267" s="394" cm="1">
        <f t="array" aca="1" ref="Y267" ca="1">IF($Q267="Y",VLOOKUP($P267,INDIRECT($Q$3),Y$5,0)*INDIRECT($P$2),VLOOKUP($P267,INDIRECT($Q$3),Y$5,0))</f>
        <v>158646.65720409967</v>
      </c>
      <c r="Z267" s="394" cm="1">
        <f t="array" aca="1" ref="Z267" ca="1">IF($Q267="Y",VLOOKUP($P267,INDIRECT($Q$3),Z$5,0)*INDIRECT($P$2),VLOOKUP($P267,INDIRECT($Q$3),Z$5,0))</f>
        <v>166579.35697918787</v>
      </c>
      <c r="AA267" s="406" t="str">
        <f t="shared" si="69"/>
        <v>04354C</v>
      </c>
      <c r="AB267" s="406" t="str">
        <f t="shared" si="75"/>
        <v>Y</v>
      </c>
      <c r="AC267" s="412" t="str">
        <f t="shared" si="78"/>
        <v xml:space="preserve">Senior Information Technology Program Manager </v>
      </c>
      <c r="AD267" s="406" t="str">
        <f t="shared" si="65"/>
        <v>01</v>
      </c>
      <c r="AE267" s="398" t="str">
        <f t="shared" si="70"/>
        <v>E</v>
      </c>
      <c r="AF267" s="403">
        <f t="shared" ca="1" si="72"/>
        <v>59.762</v>
      </c>
      <c r="AG267" s="403">
        <f t="shared" ca="1" si="72"/>
        <v>62.75</v>
      </c>
      <c r="AH267" s="403">
        <f t="shared" ca="1" si="72"/>
        <v>65.888000000000005</v>
      </c>
      <c r="AI267" s="403">
        <f t="shared" ca="1" si="72"/>
        <v>69.182000000000002</v>
      </c>
      <c r="AJ267" s="403">
        <f t="shared" ca="1" si="72"/>
        <v>72.641000000000005</v>
      </c>
      <c r="AK267" s="403">
        <f t="shared" ca="1" si="72"/>
        <v>76.27300000000001</v>
      </c>
      <c r="AL267" s="403">
        <f t="shared" ca="1" si="72"/>
        <v>80.087000000000003</v>
      </c>
      <c r="AM267" s="710">
        <f ca="1">AL267/'2026'!AL267</f>
        <v>1.0300048872083751</v>
      </c>
    </row>
    <row r="268" spans="1:39" ht="15" customHeight="1">
      <c r="A268" s="259" t="s">
        <v>16</v>
      </c>
      <c r="B268" s="259" t="s">
        <v>374</v>
      </c>
      <c r="C268" s="259">
        <v>51</v>
      </c>
      <c r="D268" s="260" t="s">
        <v>984</v>
      </c>
      <c r="E268" s="265">
        <v>455</v>
      </c>
      <c r="F268" s="262">
        <v>10</v>
      </c>
      <c r="G268" s="285">
        <f t="shared" ca="1" si="74"/>
        <v>88335.887938703992</v>
      </c>
      <c r="H268" s="285">
        <f t="shared" ca="1" si="74"/>
        <v>92776.945839619337</v>
      </c>
      <c r="I268" s="285">
        <f t="shared" ca="1" si="74"/>
        <v>97790.732275600007</v>
      </c>
      <c r="J268" s="285">
        <f t="shared" ca="1" si="73"/>
        <v>102806.9763814756</v>
      </c>
      <c r="K268" s="285">
        <f t="shared" ca="1" si="73"/>
        <v>108057.93331179675</v>
      </c>
      <c r="L268" s="285">
        <f t="shared" ca="1" si="73"/>
        <v>114633.92704400001</v>
      </c>
      <c r="M268" s="285">
        <f t="shared" ca="1" si="73"/>
        <v>121208.06432861292</v>
      </c>
      <c r="N268" s="285"/>
      <c r="P268" s="409" t="str">
        <f t="shared" si="68"/>
        <v>05755C</v>
      </c>
      <c r="Q268" s="397" t="s">
        <v>826</v>
      </c>
      <c r="R268" s="409" t="str">
        <f t="shared" si="77"/>
        <v>Senior Investment Analyst</v>
      </c>
      <c r="S268" s="397">
        <f t="shared" si="79"/>
        <v>51</v>
      </c>
      <c r="T268" s="394" cm="1">
        <f t="array" aca="1" ref="T268" ca="1">IF($Q268="Y",VLOOKUP($P268,INDIRECT($Q$3),T$5,0)*INDIRECT($P$2),VLOOKUP($P268,INDIRECT($Q$3),T$5,0))</f>
        <v>88335.887938703992</v>
      </c>
      <c r="U268" s="394" cm="1">
        <f t="array" aca="1" ref="U268" ca="1">IF($Q268="Y",VLOOKUP($P268,INDIRECT($Q$3),U$5,0)*INDIRECT($P$2),VLOOKUP($P268,INDIRECT($Q$3),U$5,0))</f>
        <v>92776.945839619337</v>
      </c>
      <c r="V268" s="394" cm="1">
        <f t="array" aca="1" ref="V268" ca="1">IF($Q268="Y",VLOOKUP($P268,INDIRECT($Q$3),V$5,0)*INDIRECT($P$2),VLOOKUP($P268,INDIRECT($Q$3),V$5,0))</f>
        <v>97790.732275600007</v>
      </c>
      <c r="W268" s="394" cm="1">
        <f t="array" aca="1" ref="W268" ca="1">IF($Q268="Y",VLOOKUP($P268,INDIRECT($Q$3),W$5,0)*INDIRECT($P$2),VLOOKUP($P268,INDIRECT($Q$3),W$5,0))</f>
        <v>102806.9763814756</v>
      </c>
      <c r="X268" s="394" cm="1">
        <f t="array" aca="1" ref="X268" ca="1">IF($Q268="Y",VLOOKUP($P268,INDIRECT($Q$3),X$5,0)*INDIRECT($P$2),VLOOKUP($P268,INDIRECT($Q$3),X$5,0))</f>
        <v>108057.93331179675</v>
      </c>
      <c r="Y268" s="394" cm="1">
        <f t="array" aca="1" ref="Y268" ca="1">IF($Q268="Y",VLOOKUP($P268,INDIRECT($Q$3),Y$5,0)*INDIRECT($P$2),VLOOKUP($P268,INDIRECT($Q$3),Y$5,0))</f>
        <v>114633.92704400001</v>
      </c>
      <c r="Z268" s="394" cm="1">
        <f t="array" aca="1" ref="Z268" ca="1">IF($Q268="Y",VLOOKUP($P268,INDIRECT($Q$3),Z$5,0)*INDIRECT($P$2),VLOOKUP($P268,INDIRECT($Q$3),Z$5,0))</f>
        <v>121208.06432861292</v>
      </c>
      <c r="AA268" s="406" t="str">
        <f t="shared" si="69"/>
        <v>05755C</v>
      </c>
      <c r="AB268" s="406" t="str">
        <f t="shared" si="75"/>
        <v>Y</v>
      </c>
      <c r="AC268" s="412" t="str">
        <f t="shared" si="78"/>
        <v>Senior Investment Analyst</v>
      </c>
      <c r="AD268" s="406">
        <f t="shared" si="65"/>
        <v>51</v>
      </c>
      <c r="AE268" s="398" t="str">
        <f t="shared" si="70"/>
        <v>E</v>
      </c>
      <c r="AF268" s="403">
        <f t="shared" ca="1" si="72"/>
        <v>42.47</v>
      </c>
      <c r="AG268" s="403">
        <f t="shared" ca="1" si="72"/>
        <v>44.604999999999997</v>
      </c>
      <c r="AH268" s="403">
        <f t="shared" ca="1" si="72"/>
        <v>47.015000000000001</v>
      </c>
      <c r="AI268" s="403">
        <f t="shared" ca="1" si="72"/>
        <v>49.427</v>
      </c>
      <c r="AJ268" s="403">
        <f t="shared" ca="1" si="72"/>
        <v>51.951000000000001</v>
      </c>
      <c r="AK268" s="403">
        <f t="shared" ca="1" si="72"/>
        <v>55.113</v>
      </c>
      <c r="AL268" s="403">
        <f t="shared" ca="1" si="72"/>
        <v>58.274000000000001</v>
      </c>
      <c r="AM268" s="710">
        <f ca="1">AL268/'2026'!AL268</f>
        <v>1.0300127262443439</v>
      </c>
    </row>
    <row r="269" spans="1:39" ht="15" customHeight="1">
      <c r="A269" s="259" t="s">
        <v>16</v>
      </c>
      <c r="B269" s="259" t="s">
        <v>1135</v>
      </c>
      <c r="C269" s="259" t="s">
        <v>782</v>
      </c>
      <c r="D269" s="260" t="s">
        <v>1136</v>
      </c>
      <c r="E269" s="265">
        <v>493</v>
      </c>
      <c r="F269" s="262">
        <v>10</v>
      </c>
      <c r="G269" s="285" t="e">
        <f t="shared" ca="1" si="74"/>
        <v>#N/A</v>
      </c>
      <c r="H269" s="285" t="e">
        <f t="shared" ca="1" si="74"/>
        <v>#N/A</v>
      </c>
      <c r="I269" s="285" t="e">
        <f t="shared" ca="1" si="74"/>
        <v>#N/A</v>
      </c>
      <c r="J269" s="285" t="e">
        <f t="shared" ca="1" si="73"/>
        <v>#N/A</v>
      </c>
      <c r="K269" s="285" t="e">
        <f t="shared" ca="1" si="73"/>
        <v>#N/A</v>
      </c>
      <c r="L269" s="285" t="e">
        <f t="shared" ca="1" si="73"/>
        <v>#N/A</v>
      </c>
      <c r="M269" s="285" t="e">
        <f t="shared" ca="1" si="73"/>
        <v>#N/A</v>
      </c>
      <c r="N269" s="285"/>
      <c r="P269" s="409" t="s">
        <v>1137</v>
      </c>
      <c r="Q269" s="397" t="s">
        <v>826</v>
      </c>
      <c r="R269" s="409" t="s">
        <v>1136</v>
      </c>
      <c r="S269" s="397" t="str">
        <f t="shared" si="79"/>
        <v>58</v>
      </c>
      <c r="T269" s="394" t="e" cm="1">
        <f t="array" aca="1" ref="T269" ca="1">IF($Q269="Y",VLOOKUP($P269,INDIRECT($Q$3),T$5,0)*INDIRECT($P$2),VLOOKUP($P269,INDIRECT($Q$3),T$5,0))</f>
        <v>#N/A</v>
      </c>
      <c r="U269" s="394" t="e" cm="1">
        <f t="array" aca="1" ref="U269" ca="1">IF($Q269="Y",VLOOKUP($P269,INDIRECT($Q$3),U$5,0)*INDIRECT($P$2),VLOOKUP($P269,INDIRECT($Q$3),U$5,0))</f>
        <v>#N/A</v>
      </c>
      <c r="V269" s="394" t="e" cm="1">
        <f t="array" aca="1" ref="V269" ca="1">IF($Q269="Y",VLOOKUP($P269,INDIRECT($Q$3),V$5,0)*INDIRECT($P$2),VLOOKUP($P269,INDIRECT($Q$3),V$5,0))</f>
        <v>#N/A</v>
      </c>
      <c r="W269" s="394" t="e" cm="1">
        <f t="array" aca="1" ref="W269" ca="1">IF($Q269="Y",VLOOKUP($P269,INDIRECT($Q$3),W$5,0)*INDIRECT($P$2),VLOOKUP($P269,INDIRECT($Q$3),W$5,0))</f>
        <v>#N/A</v>
      </c>
      <c r="X269" s="394" t="e" cm="1">
        <f t="array" aca="1" ref="X269" ca="1">IF($Q269="Y",VLOOKUP($P269,INDIRECT($Q$3),X$5,0)*INDIRECT($P$2),VLOOKUP($P269,INDIRECT($Q$3),X$5,0))</f>
        <v>#N/A</v>
      </c>
      <c r="Y269" s="394" t="e" cm="1">
        <f t="array" aca="1" ref="Y269" ca="1">IF($Q269="Y",VLOOKUP($P269,INDIRECT($Q$3),Y$5,0)*INDIRECT($P$2),VLOOKUP($P269,INDIRECT($Q$3),Y$5,0))</f>
        <v>#N/A</v>
      </c>
      <c r="Z269" s="394" t="e" cm="1">
        <f t="array" aca="1" ref="Z269" ca="1">IF($Q269="Y",VLOOKUP($P269,INDIRECT($Q$3),Z$5,0)*INDIRECT($P$2),VLOOKUP($P269,INDIRECT($Q$3),Z$5,0))</f>
        <v>#N/A</v>
      </c>
      <c r="AA269" s="406" t="s">
        <v>1135</v>
      </c>
      <c r="AB269" s="406" t="str">
        <f t="shared" si="75"/>
        <v>Y</v>
      </c>
      <c r="AC269" s="412" t="str">
        <f t="shared" si="78"/>
        <v>Senior Loss Control Coordinator</v>
      </c>
      <c r="AD269" s="406" t="str">
        <f t="shared" si="65"/>
        <v>58</v>
      </c>
      <c r="AE269" s="398" t="str">
        <f t="shared" si="70"/>
        <v>E</v>
      </c>
      <c r="AF269" s="403" t="e">
        <f t="shared" ca="1" si="72"/>
        <v>#N/A</v>
      </c>
      <c r="AG269" s="403" t="e">
        <f t="shared" ca="1" si="72"/>
        <v>#N/A</v>
      </c>
      <c r="AH269" s="403" t="e">
        <f t="shared" ca="1" si="72"/>
        <v>#N/A</v>
      </c>
      <c r="AI269" s="403" t="e">
        <f t="shared" ca="1" si="72"/>
        <v>#N/A</v>
      </c>
      <c r="AJ269" s="403" t="e">
        <f t="shared" ca="1" si="72"/>
        <v>#N/A</v>
      </c>
      <c r="AK269" s="403" t="e">
        <f t="shared" ca="1" si="72"/>
        <v>#N/A</v>
      </c>
      <c r="AL269" s="403" t="e">
        <f t="shared" ca="1" si="72"/>
        <v>#N/A</v>
      </c>
      <c r="AM269" s="710" t="e">
        <f ca="1">AL269/'2026'!AL269</f>
        <v>#N/A</v>
      </c>
    </row>
    <row r="270" spans="1:39" s="763" customFormat="1" ht="15" customHeight="1">
      <c r="A270" s="256" t="s">
        <v>16</v>
      </c>
      <c r="B270" s="256" t="s">
        <v>218</v>
      </c>
      <c r="C270" s="256">
        <v>65</v>
      </c>
      <c r="D270" s="276" t="s">
        <v>219</v>
      </c>
      <c r="E270" s="277">
        <v>500</v>
      </c>
      <c r="F270" s="278">
        <v>11</v>
      </c>
      <c r="G270" s="380">
        <f t="shared" ca="1" si="74"/>
        <v>94497.144604555608</v>
      </c>
      <c r="H270" s="380">
        <f t="shared" ca="1" si="74"/>
        <v>99463.632867523498</v>
      </c>
      <c r="I270" s="380">
        <f t="shared" ca="1" si="74"/>
        <v>104667.73613498647</v>
      </c>
      <c r="J270" s="380">
        <f t="shared" ca="1" si="73"/>
        <v>110203.16173266091</v>
      </c>
      <c r="K270" s="380">
        <f t="shared" ca="1" si="73"/>
        <v>115982.89571523869</v>
      </c>
      <c r="L270" s="380">
        <f t="shared" ca="1" si="73"/>
        <v>123020.42779287096</v>
      </c>
      <c r="M270" s="380">
        <f t="shared" ca="1" si="73"/>
        <v>130057.95987050309</v>
      </c>
      <c r="N270" s="380" t="s">
        <v>633</v>
      </c>
      <c r="O270" s="441"/>
      <c r="P270" s="451" t="str">
        <f t="shared" ref="P270:P313" si="80">B270</f>
        <v>52885C</v>
      </c>
      <c r="Q270" s="452" t="s">
        <v>826</v>
      </c>
      <c r="R270" s="451" t="str">
        <f t="shared" ref="R270:R313" si="81">D270</f>
        <v xml:space="preserve">Senior NRP/Citizen Participation Specialist </v>
      </c>
      <c r="S270" s="452">
        <f t="shared" si="79"/>
        <v>65</v>
      </c>
      <c r="T270" s="394" cm="1">
        <f t="array" aca="1" ref="T270" ca="1">IF($Q270="Y",VLOOKUP($P270,INDIRECT($Q$3),T$5,0)*INDIRECT($P$2),VLOOKUP($P270,INDIRECT($Q$3),T$5,0))</f>
        <v>94497.144604555608</v>
      </c>
      <c r="U270" s="394" cm="1">
        <f t="array" aca="1" ref="U270" ca="1">IF($Q270="Y",VLOOKUP($P270,INDIRECT($Q$3),U$5,0)*INDIRECT($P$2),VLOOKUP($P270,INDIRECT($Q$3),U$5,0))</f>
        <v>99463.632867523498</v>
      </c>
      <c r="V270" s="394" cm="1">
        <f t="array" aca="1" ref="V270" ca="1">IF($Q270="Y",VLOOKUP($P270,INDIRECT($Q$3),V$5,0)*INDIRECT($P$2),VLOOKUP($P270,INDIRECT($Q$3),V$5,0))</f>
        <v>104667.73613498647</v>
      </c>
      <c r="W270" s="394" cm="1">
        <f t="array" aca="1" ref="W270" ca="1">IF($Q270="Y",VLOOKUP($P270,INDIRECT($Q$3),W$5,0)*INDIRECT($P$2),VLOOKUP($P270,INDIRECT($Q$3),W$5,0))</f>
        <v>110203.16173266091</v>
      </c>
      <c r="X270" s="394" cm="1">
        <f t="array" aca="1" ref="X270" ca="1">IF($Q270="Y",VLOOKUP($P270,INDIRECT($Q$3),X$5,0)*INDIRECT($P$2),VLOOKUP($P270,INDIRECT($Q$3),X$5,0))</f>
        <v>115982.89571523869</v>
      </c>
      <c r="Y270" s="394" cm="1">
        <f t="array" aca="1" ref="Y270" ca="1">IF($Q270="Y",VLOOKUP($P270,INDIRECT($Q$3),Y$5,0)*INDIRECT($P$2),VLOOKUP($P270,INDIRECT($Q$3),Y$5,0))</f>
        <v>123020.42779287096</v>
      </c>
      <c r="Z270" s="394" cm="1">
        <f t="array" aca="1" ref="Z270" ca="1">IF($Q270="Y",VLOOKUP($P270,INDIRECT($Q$3),Z$5,0)*INDIRECT($P$2),VLOOKUP($P270,INDIRECT($Q$3),Z$5,0))</f>
        <v>130057.95987050309</v>
      </c>
      <c r="AA270" s="452" t="str">
        <f t="shared" ref="AA270:AA313" si="82">B270</f>
        <v>52885C</v>
      </c>
      <c r="AB270" s="452" t="str">
        <f t="shared" si="75"/>
        <v>Y</v>
      </c>
      <c r="AC270" s="454" t="str">
        <f t="shared" si="78"/>
        <v xml:space="preserve">Senior NRP/Citizen Participation Specialist </v>
      </c>
      <c r="AD270" s="452">
        <f t="shared" si="65"/>
        <v>65</v>
      </c>
      <c r="AE270" s="455" t="str">
        <f t="shared" si="70"/>
        <v>E</v>
      </c>
      <c r="AF270" s="453">
        <f t="shared" ca="1" si="72"/>
        <v>45.431999999999995</v>
      </c>
      <c r="AG270" s="453">
        <f t="shared" ca="1" si="72"/>
        <v>47.82</v>
      </c>
      <c r="AH270" s="453">
        <f t="shared" ca="1" si="72"/>
        <v>50.321999999999996</v>
      </c>
      <c r="AI270" s="453">
        <f t="shared" ca="1" si="72"/>
        <v>52.982999999999997</v>
      </c>
      <c r="AJ270" s="453">
        <f t="shared" ca="1" si="72"/>
        <v>55.762</v>
      </c>
      <c r="AK270" s="453">
        <f t="shared" ca="1" si="72"/>
        <v>59.144999999999996</v>
      </c>
      <c r="AL270" s="453">
        <f t="shared" ca="1" si="72"/>
        <v>62.527999999999999</v>
      </c>
      <c r="AM270" s="710">
        <f ca="1">AL270/'2026'!AL270</f>
        <v>1.0299965407613618</v>
      </c>
    </row>
    <row r="271" spans="1:39" ht="15" customHeight="1">
      <c r="A271" s="259" t="s">
        <v>91</v>
      </c>
      <c r="B271" s="584" t="s">
        <v>953</v>
      </c>
      <c r="C271" s="584" t="s">
        <v>896</v>
      </c>
      <c r="D271" s="606" t="s">
        <v>954</v>
      </c>
      <c r="E271" s="600">
        <v>378</v>
      </c>
      <c r="F271" s="586">
        <v>8</v>
      </c>
      <c r="G271" s="285">
        <f t="shared" ca="1" si="74"/>
        <v>34.756320000000002</v>
      </c>
      <c r="H271" s="285">
        <f t="shared" ca="1" si="74"/>
        <v>36.662849999999999</v>
      </c>
      <c r="I271" s="285">
        <f t="shared" ca="1" si="74"/>
        <v>38.568350000000002</v>
      </c>
      <c r="J271" s="285">
        <f t="shared" ca="1" si="73"/>
        <v>40.587150000000001</v>
      </c>
      <c r="K271" s="285">
        <f t="shared" ca="1" si="73"/>
        <v>42.745000000000005</v>
      </c>
      <c r="L271" s="285">
        <f t="shared" ca="1" si="73"/>
        <v>45.691829999999996</v>
      </c>
      <c r="M271" s="285">
        <f t="shared" ca="1" si="73"/>
        <v>48.638659999999994</v>
      </c>
      <c r="N271" s="9"/>
      <c r="P271" s="409" t="str">
        <f t="shared" si="80"/>
        <v>59472C</v>
      </c>
      <c r="Q271" s="397" t="s">
        <v>826</v>
      </c>
      <c r="R271" s="409" t="str">
        <f t="shared" si="81"/>
        <v>Senior Paralegal</v>
      </c>
      <c r="S271" s="397" t="str">
        <f t="shared" si="79"/>
        <v>35</v>
      </c>
      <c r="T271" s="394" cm="1">
        <f t="array" aca="1" ref="T271" ca="1">IF($Q271="Y",VLOOKUP($P271,INDIRECT($Q$3),T$5,0)*INDIRECT($P$2),VLOOKUP($P271,INDIRECT($Q$3),T$5,0))</f>
        <v>34.756320000000002</v>
      </c>
      <c r="U271" s="394" cm="1">
        <f t="array" aca="1" ref="U271" ca="1">IF($Q271="Y",VLOOKUP($P271,INDIRECT($Q$3),U$5,0)*INDIRECT($P$2),VLOOKUP($P271,INDIRECT($Q$3),U$5,0))</f>
        <v>36.662849999999999</v>
      </c>
      <c r="V271" s="394" cm="1">
        <f t="array" aca="1" ref="V271" ca="1">IF($Q271="Y",VLOOKUP($P271,INDIRECT($Q$3),V$5,0)*INDIRECT($P$2),VLOOKUP($P271,INDIRECT($Q$3),V$5,0))</f>
        <v>38.568350000000002</v>
      </c>
      <c r="W271" s="394" cm="1">
        <f t="array" aca="1" ref="W271" ca="1">IF($Q271="Y",VLOOKUP($P271,INDIRECT($Q$3),W$5,0)*INDIRECT($P$2),VLOOKUP($P271,INDIRECT($Q$3),W$5,0))</f>
        <v>40.587150000000001</v>
      </c>
      <c r="X271" s="394" cm="1">
        <f t="array" aca="1" ref="X271" ca="1">IF($Q271="Y",VLOOKUP($P271,INDIRECT($Q$3),X$5,0)*INDIRECT($P$2),VLOOKUP($P271,INDIRECT($Q$3),X$5,0))</f>
        <v>42.745000000000005</v>
      </c>
      <c r="Y271" s="394" cm="1">
        <f t="array" aca="1" ref="Y271" ca="1">IF($Q271="Y",VLOOKUP($P271,INDIRECT($Q$3),Y$5,0)*INDIRECT($P$2),VLOOKUP($P271,INDIRECT($Q$3),Y$5,0))</f>
        <v>45.691829999999996</v>
      </c>
      <c r="Z271" s="394" cm="1">
        <f t="array" aca="1" ref="Z271" ca="1">IF($Q271="Y",VLOOKUP($P271,INDIRECT($Q$3),Z$5,0)*INDIRECT($P$2),VLOOKUP($P271,INDIRECT($Q$3),Z$5,0))</f>
        <v>48.638659999999994</v>
      </c>
      <c r="AA271" s="406" t="str">
        <f t="shared" si="82"/>
        <v>59472C</v>
      </c>
      <c r="AB271" s="406" t="s">
        <v>826</v>
      </c>
      <c r="AC271" s="412" t="str">
        <f t="shared" si="78"/>
        <v>Senior Paralegal</v>
      </c>
      <c r="AD271" s="406" t="str">
        <f t="shared" ref="AD271:AD313" si="83">C271</f>
        <v>35</v>
      </c>
      <c r="AE271" s="398" t="str">
        <f t="shared" si="70"/>
        <v>N</v>
      </c>
      <c r="AF271" s="403">
        <f t="shared" ca="1" si="72"/>
        <v>34.756</v>
      </c>
      <c r="AG271" s="403">
        <f t="shared" ca="1" si="72"/>
        <v>36.662999999999997</v>
      </c>
      <c r="AH271" s="403">
        <f t="shared" ca="1" si="72"/>
        <v>38.567999999999998</v>
      </c>
      <c r="AI271" s="403">
        <f t="shared" ca="1" si="72"/>
        <v>40.587000000000003</v>
      </c>
      <c r="AJ271" s="403">
        <f t="shared" ca="1" si="72"/>
        <v>42.744999999999997</v>
      </c>
      <c r="AK271" s="403">
        <f t="shared" ca="1" si="72"/>
        <v>45.692</v>
      </c>
      <c r="AL271" s="403">
        <f t="shared" ca="1" si="72"/>
        <v>48.639000000000003</v>
      </c>
      <c r="AM271" s="710">
        <f ca="1">AL271/'2026'!AL271</f>
        <v>1.0300072000338825</v>
      </c>
    </row>
    <row r="272" spans="1:39" ht="15" customHeight="1">
      <c r="A272" s="259" t="s">
        <v>16</v>
      </c>
      <c r="B272" s="259" t="s">
        <v>654</v>
      </c>
      <c r="C272" s="259">
        <v>36</v>
      </c>
      <c r="D272" s="260" t="s">
        <v>704</v>
      </c>
      <c r="E272" s="265">
        <v>443</v>
      </c>
      <c r="F272" s="262">
        <v>9</v>
      </c>
      <c r="G272" s="285">
        <f t="shared" ca="1" si="74"/>
        <v>84267.385743664752</v>
      </c>
      <c r="H272" s="285">
        <f t="shared" ca="1" si="74"/>
        <v>88703.748174827546</v>
      </c>
      <c r="I272" s="285">
        <f t="shared" ca="1" si="74"/>
        <v>93385.559734024107</v>
      </c>
      <c r="J272" s="285">
        <f t="shared" ca="1" si="73"/>
        <v>98263.208363460333</v>
      </c>
      <c r="K272" s="285">
        <f t="shared" ca="1" si="73"/>
        <v>103435.91817872436</v>
      </c>
      <c r="L272" s="285">
        <f t="shared" ca="1" si="73"/>
        <v>109694.87094358441</v>
      </c>
      <c r="M272" s="285">
        <f t="shared" ca="1" si="73"/>
        <v>115953.82370844447</v>
      </c>
      <c r="N272" s="285"/>
      <c r="P272" s="409" t="str">
        <f t="shared" si="80"/>
        <v>52980C</v>
      </c>
      <c r="Q272" s="397" t="s">
        <v>826</v>
      </c>
      <c r="R272" s="409" t="str">
        <f t="shared" si="81"/>
        <v>Senior Plan Examiner I</v>
      </c>
      <c r="S272" s="397">
        <f t="shared" si="79"/>
        <v>36</v>
      </c>
      <c r="T272" s="394" cm="1">
        <f t="array" aca="1" ref="T272" ca="1">IF($Q272="Y",VLOOKUP($P272,INDIRECT($Q$3),T$5,0)*INDIRECT($P$2),VLOOKUP($P272,INDIRECT($Q$3),T$5,0))</f>
        <v>84267.385743664752</v>
      </c>
      <c r="U272" s="394" cm="1">
        <f t="array" aca="1" ref="U272" ca="1">IF($Q272="Y",VLOOKUP($P272,INDIRECT($Q$3),U$5,0)*INDIRECT($P$2),VLOOKUP($P272,INDIRECT($Q$3),U$5,0))</f>
        <v>88703.748174827546</v>
      </c>
      <c r="V272" s="394" cm="1">
        <f t="array" aca="1" ref="V272" ca="1">IF($Q272="Y",VLOOKUP($P272,INDIRECT($Q$3),V$5,0)*INDIRECT($P$2),VLOOKUP($P272,INDIRECT($Q$3),V$5,0))</f>
        <v>93385.559734024107</v>
      </c>
      <c r="W272" s="394" cm="1">
        <f t="array" aca="1" ref="W272" ca="1">IF($Q272="Y",VLOOKUP($P272,INDIRECT($Q$3),W$5,0)*INDIRECT($P$2),VLOOKUP($P272,INDIRECT($Q$3),W$5,0))</f>
        <v>98263.208363460333</v>
      </c>
      <c r="X272" s="394" cm="1">
        <f t="array" aca="1" ref="X272" ca="1">IF($Q272="Y",VLOOKUP($P272,INDIRECT($Q$3),X$5,0)*INDIRECT($P$2),VLOOKUP($P272,INDIRECT($Q$3),X$5,0))</f>
        <v>103435.91817872436</v>
      </c>
      <c r="Y272" s="394" cm="1">
        <f t="array" aca="1" ref="Y272" ca="1">IF($Q272="Y",VLOOKUP($P272,INDIRECT($Q$3),Y$5,0)*INDIRECT($P$2),VLOOKUP($P272,INDIRECT($Q$3),Y$5,0))</f>
        <v>109694.87094358441</v>
      </c>
      <c r="Z272" s="394" cm="1">
        <f t="array" aca="1" ref="Z272" ca="1">IF($Q272="Y",VLOOKUP($P272,INDIRECT($Q$3),Z$5,0)*INDIRECT($P$2),VLOOKUP($P272,INDIRECT($Q$3),Z$5,0))</f>
        <v>115953.82370844447</v>
      </c>
      <c r="AA272" s="406" t="str">
        <f t="shared" si="82"/>
        <v>52980C</v>
      </c>
      <c r="AB272" s="406" t="str">
        <f t="shared" ref="AB272:AB313" si="84">Q272</f>
        <v>Y</v>
      </c>
      <c r="AC272" s="412" t="str">
        <f t="shared" si="78"/>
        <v>Senior Plan Examiner I</v>
      </c>
      <c r="AD272" s="406">
        <f t="shared" si="83"/>
        <v>36</v>
      </c>
      <c r="AE272" s="398" t="str">
        <f t="shared" si="70"/>
        <v>E</v>
      </c>
      <c r="AF272" s="403">
        <f t="shared" ca="1" si="72"/>
        <v>40.513999999999996</v>
      </c>
      <c r="AG272" s="403">
        <f t="shared" ca="1" si="72"/>
        <v>42.646999999999998</v>
      </c>
      <c r="AH272" s="403">
        <f t="shared" ca="1" si="72"/>
        <v>44.896999999999998</v>
      </c>
      <c r="AI272" s="403">
        <f t="shared" ca="1" si="72"/>
        <v>47.241999999999997</v>
      </c>
      <c r="AJ272" s="403">
        <f t="shared" ca="1" si="72"/>
        <v>49.728999999999999</v>
      </c>
      <c r="AK272" s="403">
        <f t="shared" ca="1" si="72"/>
        <v>52.738</v>
      </c>
      <c r="AL272" s="403">
        <f t="shared" ca="1" si="72"/>
        <v>55.747999999999998</v>
      </c>
      <c r="AM272" s="710">
        <f ca="1">AL272/'2026'!AL272</f>
        <v>1.0300051733057425</v>
      </c>
    </row>
    <row r="273" spans="1:39" ht="15" customHeight="1">
      <c r="A273" s="259" t="s">
        <v>16</v>
      </c>
      <c r="B273" s="259" t="s">
        <v>220</v>
      </c>
      <c r="C273" s="259">
        <v>45</v>
      </c>
      <c r="D273" s="260" t="s">
        <v>724</v>
      </c>
      <c r="E273" s="265">
        <v>423</v>
      </c>
      <c r="F273" s="262">
        <v>9</v>
      </c>
      <c r="G273" s="285">
        <f t="shared" ca="1" si="74"/>
        <v>82224.831625914696</v>
      </c>
      <c r="H273" s="285">
        <f t="shared" ca="1" si="74"/>
        <v>86572.182201113654</v>
      </c>
      <c r="I273" s="285">
        <f t="shared" ca="1" si="74"/>
        <v>91488.470111019167</v>
      </c>
      <c r="J273" s="285">
        <f t="shared" ca="1" si="73"/>
        <v>96354.557667862377</v>
      </c>
      <c r="K273" s="285">
        <f t="shared" ca="1" si="73"/>
        <v>101515.15396267129</v>
      </c>
      <c r="L273" s="285">
        <f t="shared" ca="1" si="73"/>
        <v>107546.57754408508</v>
      </c>
      <c r="M273" s="285">
        <f t="shared" ca="1" si="73"/>
        <v>113578.00112549883</v>
      </c>
      <c r="N273" s="285"/>
      <c r="P273" s="409" t="str">
        <f t="shared" si="80"/>
        <v>04110C</v>
      </c>
      <c r="Q273" s="397" t="s">
        <v>826</v>
      </c>
      <c r="R273" s="409" t="str">
        <f t="shared" si="81"/>
        <v>Senior Public Health Researcher/Epidemiologist</v>
      </c>
      <c r="S273" s="397">
        <f t="shared" si="79"/>
        <v>45</v>
      </c>
      <c r="T273" s="394" cm="1">
        <f t="array" aca="1" ref="T273" ca="1">IF($Q273="Y",VLOOKUP($P273,INDIRECT($Q$3),T$5,0)*INDIRECT($P$2),VLOOKUP($P273,INDIRECT($Q$3),T$5,0))</f>
        <v>82224.831625914696</v>
      </c>
      <c r="U273" s="394" cm="1">
        <f t="array" aca="1" ref="U273" ca="1">IF($Q273="Y",VLOOKUP($P273,INDIRECT($Q$3),U$5,0)*INDIRECT($P$2),VLOOKUP($P273,INDIRECT($Q$3),U$5,0))</f>
        <v>86572.182201113654</v>
      </c>
      <c r="V273" s="394" cm="1">
        <f t="array" aca="1" ref="V273" ca="1">IF($Q273="Y",VLOOKUP($P273,INDIRECT($Q$3),V$5,0)*INDIRECT($P$2),VLOOKUP($P273,INDIRECT($Q$3),V$5,0))</f>
        <v>91488.470111019167</v>
      </c>
      <c r="W273" s="394" cm="1">
        <f t="array" aca="1" ref="W273" ca="1">IF($Q273="Y",VLOOKUP($P273,INDIRECT($Q$3),W$5,0)*INDIRECT($P$2),VLOOKUP($P273,INDIRECT($Q$3),W$5,0))</f>
        <v>96354.557667862377</v>
      </c>
      <c r="X273" s="394" cm="1">
        <f t="array" aca="1" ref="X273" ca="1">IF($Q273="Y",VLOOKUP($P273,INDIRECT($Q$3),X$5,0)*INDIRECT($P$2),VLOOKUP($P273,INDIRECT($Q$3),X$5,0))</f>
        <v>101515.15396267129</v>
      </c>
      <c r="Y273" s="394" cm="1">
        <f t="array" aca="1" ref="Y273" ca="1">IF($Q273="Y",VLOOKUP($P273,INDIRECT($Q$3),Y$5,0)*INDIRECT($P$2),VLOOKUP($P273,INDIRECT($Q$3),Y$5,0))</f>
        <v>107546.57754408508</v>
      </c>
      <c r="Z273" s="394" cm="1">
        <f t="array" aca="1" ref="Z273" ca="1">IF($Q273="Y",VLOOKUP($P273,INDIRECT($Q$3),Z$5,0)*INDIRECT($P$2),VLOOKUP($P273,INDIRECT($Q$3),Z$5,0))</f>
        <v>113578.00112549883</v>
      </c>
      <c r="AA273" s="406" t="str">
        <f t="shared" si="82"/>
        <v>04110C</v>
      </c>
      <c r="AB273" s="406" t="str">
        <f t="shared" si="84"/>
        <v>Y</v>
      </c>
      <c r="AC273" s="412" t="str">
        <f t="shared" si="78"/>
        <v>Senior Public Health Researcher/Epidemiologist</v>
      </c>
      <c r="AD273" s="406">
        <f t="shared" si="83"/>
        <v>45</v>
      </c>
      <c r="AE273" s="398" t="str">
        <f t="shared" si="70"/>
        <v>E</v>
      </c>
      <c r="AF273" s="403">
        <f t="shared" ref="AF273:AL304" ca="1" si="85">IF($AE273="N",ROUND(T273,3),IF($AE273="E",ROUNDUP(T273/2080,3),"check"))</f>
        <v>39.531999999999996</v>
      </c>
      <c r="AG273" s="403">
        <f t="shared" ca="1" si="85"/>
        <v>41.622</v>
      </c>
      <c r="AH273" s="403">
        <f t="shared" ca="1" si="85"/>
        <v>43.984999999999999</v>
      </c>
      <c r="AI273" s="403">
        <f t="shared" ca="1" si="85"/>
        <v>46.324999999999996</v>
      </c>
      <c r="AJ273" s="403">
        <f t="shared" ca="1" si="85"/>
        <v>48.805999999999997</v>
      </c>
      <c r="AK273" s="403">
        <f t="shared" ca="1" si="85"/>
        <v>51.705999999999996</v>
      </c>
      <c r="AL273" s="403">
        <f t="shared" ca="1" si="85"/>
        <v>54.604999999999997</v>
      </c>
      <c r="AM273" s="710">
        <f ca="1">AL273/'2026'!AL273</f>
        <v>1.0299915118362726</v>
      </c>
    </row>
    <row r="274" spans="1:39" ht="15" customHeight="1">
      <c r="A274" s="259" t="s">
        <v>16</v>
      </c>
      <c r="B274" s="259" t="s">
        <v>222</v>
      </c>
      <c r="C274" s="259">
        <v>45</v>
      </c>
      <c r="D274" s="260" t="s">
        <v>223</v>
      </c>
      <c r="E274" s="265">
        <v>425</v>
      </c>
      <c r="F274" s="262">
        <v>9</v>
      </c>
      <c r="G274" s="285">
        <f t="shared" ca="1" si="74"/>
        <v>82224.831625914696</v>
      </c>
      <c r="H274" s="285">
        <f t="shared" ca="1" si="74"/>
        <v>86572.182201113654</v>
      </c>
      <c r="I274" s="285">
        <f t="shared" ca="1" si="74"/>
        <v>91488.470111019167</v>
      </c>
      <c r="J274" s="285">
        <f t="shared" ca="1" si="73"/>
        <v>96354.557667862377</v>
      </c>
      <c r="K274" s="285">
        <f t="shared" ca="1" si="73"/>
        <v>101515.15396267129</v>
      </c>
      <c r="L274" s="285">
        <f t="shared" ca="1" si="73"/>
        <v>107546.57754408508</v>
      </c>
      <c r="M274" s="285">
        <f t="shared" ca="1" si="73"/>
        <v>113578.00112549883</v>
      </c>
      <c r="N274" s="285"/>
      <c r="P274" s="409" t="str">
        <f t="shared" si="80"/>
        <v>04311C</v>
      </c>
      <c r="Q274" s="397" t="s">
        <v>826</v>
      </c>
      <c r="R274" s="409" t="str">
        <f t="shared" si="81"/>
        <v xml:space="preserve">Senior Public Health Specialist </v>
      </c>
      <c r="S274" s="397">
        <f t="shared" si="79"/>
        <v>45</v>
      </c>
      <c r="T274" s="394" cm="1">
        <f t="array" aca="1" ref="T274" ca="1">IF($Q274="Y",VLOOKUP($P274,INDIRECT($Q$3),T$5,0)*INDIRECT($P$2),VLOOKUP($P274,INDIRECT($Q$3),T$5,0))</f>
        <v>82224.831625914696</v>
      </c>
      <c r="U274" s="394" cm="1">
        <f t="array" aca="1" ref="U274" ca="1">IF($Q274="Y",VLOOKUP($P274,INDIRECT($Q$3),U$5,0)*INDIRECT($P$2),VLOOKUP($P274,INDIRECT($Q$3),U$5,0))</f>
        <v>86572.182201113654</v>
      </c>
      <c r="V274" s="394" cm="1">
        <f t="array" aca="1" ref="V274" ca="1">IF($Q274="Y",VLOOKUP($P274,INDIRECT($Q$3),V$5,0)*INDIRECT($P$2),VLOOKUP($P274,INDIRECT($Q$3),V$5,0))</f>
        <v>91488.470111019167</v>
      </c>
      <c r="W274" s="394" cm="1">
        <f t="array" aca="1" ref="W274" ca="1">IF($Q274="Y",VLOOKUP($P274,INDIRECT($Q$3),W$5,0)*INDIRECT($P$2),VLOOKUP($P274,INDIRECT($Q$3),W$5,0))</f>
        <v>96354.557667862377</v>
      </c>
      <c r="X274" s="394" cm="1">
        <f t="array" aca="1" ref="X274" ca="1">IF($Q274="Y",VLOOKUP($P274,INDIRECT($Q$3),X$5,0)*INDIRECT($P$2),VLOOKUP($P274,INDIRECT($Q$3),X$5,0))</f>
        <v>101515.15396267129</v>
      </c>
      <c r="Y274" s="394" cm="1">
        <f t="array" aca="1" ref="Y274" ca="1">IF($Q274="Y",VLOOKUP($P274,INDIRECT($Q$3),Y$5,0)*INDIRECT($P$2),VLOOKUP($P274,INDIRECT($Q$3),Y$5,0))</f>
        <v>107546.57754408508</v>
      </c>
      <c r="Z274" s="394" cm="1">
        <f t="array" aca="1" ref="Z274" ca="1">IF($Q274="Y",VLOOKUP($P274,INDIRECT($Q$3),Z$5,0)*INDIRECT($P$2),VLOOKUP($P274,INDIRECT($Q$3),Z$5,0))</f>
        <v>113578.00112549883</v>
      </c>
      <c r="AA274" s="406" t="str">
        <f t="shared" si="82"/>
        <v>04311C</v>
      </c>
      <c r="AB274" s="406" t="str">
        <f t="shared" si="84"/>
        <v>Y</v>
      </c>
      <c r="AC274" s="412" t="str">
        <f t="shared" si="78"/>
        <v xml:space="preserve">Senior Public Health Specialist </v>
      </c>
      <c r="AD274" s="406">
        <f t="shared" si="83"/>
        <v>45</v>
      </c>
      <c r="AE274" s="398" t="str">
        <f t="shared" si="70"/>
        <v>E</v>
      </c>
      <c r="AF274" s="403">
        <f t="shared" ca="1" si="85"/>
        <v>39.531999999999996</v>
      </c>
      <c r="AG274" s="403">
        <f t="shared" ca="1" si="85"/>
        <v>41.622</v>
      </c>
      <c r="AH274" s="403">
        <f t="shared" ca="1" si="85"/>
        <v>43.984999999999999</v>
      </c>
      <c r="AI274" s="403">
        <f t="shared" ca="1" si="85"/>
        <v>46.324999999999996</v>
      </c>
      <c r="AJ274" s="403">
        <f t="shared" ca="1" si="85"/>
        <v>48.805999999999997</v>
      </c>
      <c r="AK274" s="403">
        <f t="shared" ca="1" si="85"/>
        <v>51.705999999999996</v>
      </c>
      <c r="AL274" s="403">
        <f t="shared" ca="1" si="85"/>
        <v>54.604999999999997</v>
      </c>
      <c r="AM274" s="710">
        <f ca="1">AL274/'2026'!AL274</f>
        <v>1.0299915118362726</v>
      </c>
    </row>
    <row r="275" spans="1:39" ht="15" customHeight="1">
      <c r="A275" s="259" t="s">
        <v>689</v>
      </c>
      <c r="B275" s="259" t="s">
        <v>711</v>
      </c>
      <c r="C275" s="259">
        <v>99</v>
      </c>
      <c r="D275" s="260" t="s">
        <v>710</v>
      </c>
      <c r="E275" s="265">
        <v>415</v>
      </c>
      <c r="F275" s="262">
        <v>9</v>
      </c>
      <c r="G275" s="285">
        <f t="shared" ca="1" si="74"/>
        <v>80841.875486161007</v>
      </c>
      <c r="H275" s="285">
        <f t="shared" ca="1" si="74"/>
        <v>85099.250295221238</v>
      </c>
      <c r="I275" s="285">
        <f t="shared" ca="1" si="74"/>
        <v>89591.539329781794</v>
      </c>
      <c r="J275" s="285">
        <f t="shared" ca="1" si="73"/>
        <v>94268.860172349727</v>
      </c>
      <c r="K275" s="285">
        <f t="shared" ca="1" si="73"/>
        <v>99232.580722518789</v>
      </c>
      <c r="L275" s="285">
        <f t="shared" ca="1" si="73"/>
        <v>105237.57388397504</v>
      </c>
      <c r="M275" s="285">
        <f t="shared" ca="1" si="73"/>
        <v>111241.25429284183</v>
      </c>
      <c r="N275" s="285"/>
      <c r="P275" s="409" t="str">
        <f t="shared" si="80"/>
        <v>52999C</v>
      </c>
      <c r="Q275" s="397" t="s">
        <v>826</v>
      </c>
      <c r="R275" s="409" t="str">
        <f t="shared" si="81"/>
        <v>Senior Public Health Specialist - Immunizations</v>
      </c>
      <c r="S275" s="397">
        <f t="shared" si="79"/>
        <v>99</v>
      </c>
      <c r="T275" s="394" cm="1">
        <f t="array" aca="1" ref="T275" ca="1">IF($Q275="Y",VLOOKUP($P275,INDIRECT($Q$3),T$5,0)*INDIRECT($P$2),VLOOKUP($P275,INDIRECT($Q$3),T$5,0))</f>
        <v>80841.875486161007</v>
      </c>
      <c r="U275" s="394" cm="1">
        <f t="array" aca="1" ref="U275" ca="1">IF($Q275="Y",VLOOKUP($P275,INDIRECT($Q$3),U$5,0)*INDIRECT($P$2),VLOOKUP($P275,INDIRECT($Q$3),U$5,0))</f>
        <v>85099.250295221238</v>
      </c>
      <c r="V275" s="394" cm="1">
        <f t="array" aca="1" ref="V275" ca="1">IF($Q275="Y",VLOOKUP($P275,INDIRECT($Q$3),V$5,0)*INDIRECT($P$2),VLOOKUP($P275,INDIRECT($Q$3),V$5,0))</f>
        <v>89591.539329781794</v>
      </c>
      <c r="W275" s="394" cm="1">
        <f t="array" aca="1" ref="W275" ca="1">IF($Q275="Y",VLOOKUP($P275,INDIRECT($Q$3),W$5,0)*INDIRECT($P$2),VLOOKUP($P275,INDIRECT($Q$3),W$5,0))</f>
        <v>94268.860172349727</v>
      </c>
      <c r="X275" s="394" cm="1">
        <f t="array" aca="1" ref="X275" ca="1">IF($Q275="Y",VLOOKUP($P275,INDIRECT($Q$3),X$5,0)*INDIRECT($P$2),VLOOKUP($P275,INDIRECT($Q$3),X$5,0))</f>
        <v>99232.580722518789</v>
      </c>
      <c r="Y275" s="394" cm="1">
        <f t="array" aca="1" ref="Y275" ca="1">IF($Q275="Y",VLOOKUP($P275,INDIRECT($Q$3),Y$5,0)*INDIRECT($P$2),VLOOKUP($P275,INDIRECT($Q$3),Y$5,0))</f>
        <v>105237.57388397504</v>
      </c>
      <c r="Z275" s="394" cm="1">
        <f t="array" aca="1" ref="Z275" ca="1">IF($Q275="Y",VLOOKUP($P275,INDIRECT($Q$3),Z$5,0)*INDIRECT($P$2),VLOOKUP($P275,INDIRECT($Q$3),Z$5,0))</f>
        <v>111241.25429284183</v>
      </c>
      <c r="AA275" s="406" t="str">
        <f t="shared" si="82"/>
        <v>52999C</v>
      </c>
      <c r="AB275" s="406" t="str">
        <f t="shared" si="84"/>
        <v>Y</v>
      </c>
      <c r="AC275" s="412" t="str">
        <f t="shared" si="78"/>
        <v>Senior Public Health Specialist - Immunizations</v>
      </c>
      <c r="AD275" s="406">
        <f t="shared" si="83"/>
        <v>99</v>
      </c>
      <c r="AE275" s="398" t="str">
        <f t="shared" si="70"/>
        <v>E</v>
      </c>
      <c r="AF275" s="403">
        <f t="shared" ca="1" si="85"/>
        <v>38.866999999999997</v>
      </c>
      <c r="AG275" s="403">
        <f t="shared" ca="1" si="85"/>
        <v>40.913999999999994</v>
      </c>
      <c r="AH275" s="403">
        <f t="shared" ca="1" si="85"/>
        <v>43.073</v>
      </c>
      <c r="AI275" s="403">
        <f t="shared" ca="1" si="85"/>
        <v>45.321999999999996</v>
      </c>
      <c r="AJ275" s="403">
        <f t="shared" ca="1" si="85"/>
        <v>47.707999999999998</v>
      </c>
      <c r="AK275" s="403">
        <f t="shared" ca="1" si="85"/>
        <v>50.594999999999999</v>
      </c>
      <c r="AL275" s="403">
        <f t="shared" ca="1" si="85"/>
        <v>53.481999999999999</v>
      </c>
      <c r="AM275" s="710">
        <f ca="1">AL275/'2026'!AL275</f>
        <v>1.0300053924967261</v>
      </c>
    </row>
    <row r="276" spans="1:39" ht="15" customHeight="1">
      <c r="A276" s="259" t="s">
        <v>16</v>
      </c>
      <c r="B276" s="259" t="s">
        <v>932</v>
      </c>
      <c r="C276" s="259" t="s">
        <v>166</v>
      </c>
      <c r="D276" s="260" t="s">
        <v>933</v>
      </c>
      <c r="E276" s="265">
        <v>425</v>
      </c>
      <c r="F276" s="262">
        <v>9</v>
      </c>
      <c r="G276" s="285">
        <f t="shared" ca="1" si="74"/>
        <v>82224.831625914696</v>
      </c>
      <c r="H276" s="285">
        <f t="shared" ca="1" si="74"/>
        <v>86572.182201113654</v>
      </c>
      <c r="I276" s="285">
        <f t="shared" ca="1" si="74"/>
        <v>91488.470111019167</v>
      </c>
      <c r="J276" s="285">
        <f t="shared" ca="1" si="73"/>
        <v>96354.557667862377</v>
      </c>
      <c r="K276" s="285">
        <f t="shared" ca="1" si="73"/>
        <v>101515.15396267129</v>
      </c>
      <c r="L276" s="285">
        <f t="shared" ca="1" si="73"/>
        <v>107546.57754408508</v>
      </c>
      <c r="M276" s="285">
        <f t="shared" ca="1" si="73"/>
        <v>113578.00112549883</v>
      </c>
      <c r="N276" s="285"/>
      <c r="P276" s="409" t="str">
        <f t="shared" si="80"/>
        <v>59465C</v>
      </c>
      <c r="Q276" s="397" t="s">
        <v>826</v>
      </c>
      <c r="R276" s="409" t="str">
        <f t="shared" si="81"/>
        <v>Senior Public Health Specialist - Neighborhood Safety</v>
      </c>
      <c r="S276" s="397" t="str">
        <f t="shared" si="79"/>
        <v>45</v>
      </c>
      <c r="T276" s="394" cm="1">
        <f t="array" aca="1" ref="T276" ca="1">IF($Q276="Y",VLOOKUP($P276,INDIRECT($Q$3),T$5,0)*INDIRECT($P$2),VLOOKUP($P276,INDIRECT($Q$3),T$5,0))</f>
        <v>82224.831625914696</v>
      </c>
      <c r="U276" s="394" cm="1">
        <f t="array" aca="1" ref="U276" ca="1">IF($Q276="Y",VLOOKUP($P276,INDIRECT($Q$3),U$5,0)*INDIRECT($P$2),VLOOKUP($P276,INDIRECT($Q$3),U$5,0))</f>
        <v>86572.182201113654</v>
      </c>
      <c r="V276" s="394" cm="1">
        <f t="array" aca="1" ref="V276" ca="1">IF($Q276="Y",VLOOKUP($P276,INDIRECT($Q$3),V$5,0)*INDIRECT($P$2),VLOOKUP($P276,INDIRECT($Q$3),V$5,0))</f>
        <v>91488.470111019167</v>
      </c>
      <c r="W276" s="394" cm="1">
        <f t="array" aca="1" ref="W276" ca="1">IF($Q276="Y",VLOOKUP($P276,INDIRECT($Q$3),W$5,0)*INDIRECT($P$2),VLOOKUP($P276,INDIRECT($Q$3),W$5,0))</f>
        <v>96354.557667862377</v>
      </c>
      <c r="X276" s="394" cm="1">
        <f t="array" aca="1" ref="X276" ca="1">IF($Q276="Y",VLOOKUP($P276,INDIRECT($Q$3),X$5,0)*INDIRECT($P$2),VLOOKUP($P276,INDIRECT($Q$3),X$5,0))</f>
        <v>101515.15396267129</v>
      </c>
      <c r="Y276" s="394" cm="1">
        <f t="array" aca="1" ref="Y276" ca="1">IF($Q276="Y",VLOOKUP($P276,INDIRECT($Q$3),Y$5,0)*INDIRECT($P$2),VLOOKUP($P276,INDIRECT($Q$3),Y$5,0))</f>
        <v>107546.57754408508</v>
      </c>
      <c r="Z276" s="394" cm="1">
        <f t="array" aca="1" ref="Z276" ca="1">IF($Q276="Y",VLOOKUP($P276,INDIRECT($Q$3),Z$5,0)*INDIRECT($P$2),VLOOKUP($P276,INDIRECT($Q$3),Z$5,0))</f>
        <v>113578.00112549883</v>
      </c>
      <c r="AA276" s="406" t="str">
        <f t="shared" si="82"/>
        <v>59465C</v>
      </c>
      <c r="AB276" s="406" t="str">
        <f t="shared" si="84"/>
        <v>Y</v>
      </c>
      <c r="AC276" s="412" t="str">
        <f t="shared" si="78"/>
        <v>Senior Public Health Specialist - Neighborhood Safety</v>
      </c>
      <c r="AD276" s="406" t="str">
        <f t="shared" si="83"/>
        <v>45</v>
      </c>
      <c r="AE276" s="398" t="str">
        <f t="shared" si="70"/>
        <v>E</v>
      </c>
      <c r="AF276" s="403">
        <f t="shared" ca="1" si="85"/>
        <v>39.531999999999996</v>
      </c>
      <c r="AG276" s="403">
        <f t="shared" ca="1" si="85"/>
        <v>41.622</v>
      </c>
      <c r="AH276" s="403">
        <f t="shared" ca="1" si="85"/>
        <v>43.984999999999999</v>
      </c>
      <c r="AI276" s="403">
        <f t="shared" ca="1" si="85"/>
        <v>46.324999999999996</v>
      </c>
      <c r="AJ276" s="403">
        <f t="shared" ca="1" si="85"/>
        <v>48.805999999999997</v>
      </c>
      <c r="AK276" s="403">
        <f t="shared" ca="1" si="85"/>
        <v>51.705999999999996</v>
      </c>
      <c r="AL276" s="403">
        <f t="shared" ca="1" si="85"/>
        <v>54.604999999999997</v>
      </c>
      <c r="AM276" s="710">
        <f ca="1">AL276/'2026'!AL276</f>
        <v>1.0299915118362726</v>
      </c>
    </row>
    <row r="277" spans="1:39" ht="15" customHeight="1">
      <c r="A277" s="259" t="s">
        <v>16</v>
      </c>
      <c r="B277" s="259" t="s">
        <v>224</v>
      </c>
      <c r="C277" s="259">
        <v>45</v>
      </c>
      <c r="D277" s="260" t="s">
        <v>225</v>
      </c>
      <c r="E277" s="265">
        <v>425</v>
      </c>
      <c r="F277" s="262">
        <v>9</v>
      </c>
      <c r="G277" s="285">
        <f t="shared" ca="1" si="74"/>
        <v>82224.831625914696</v>
      </c>
      <c r="H277" s="285">
        <f t="shared" ca="1" si="74"/>
        <v>86572.182201113654</v>
      </c>
      <c r="I277" s="285">
        <f t="shared" ca="1" si="74"/>
        <v>91488.470111019167</v>
      </c>
      <c r="J277" s="285">
        <f t="shared" ca="1" si="73"/>
        <v>96354.557667862377</v>
      </c>
      <c r="K277" s="285">
        <f t="shared" ca="1" si="73"/>
        <v>101515.15396267129</v>
      </c>
      <c r="L277" s="285">
        <f t="shared" ca="1" si="73"/>
        <v>107546.57754408508</v>
      </c>
      <c r="M277" s="285">
        <f t="shared" ca="1" si="73"/>
        <v>113578.00112549883</v>
      </c>
      <c r="N277" s="285"/>
      <c r="P277" s="409" t="str">
        <f t="shared" si="80"/>
        <v>04313C</v>
      </c>
      <c r="Q277" s="397" t="s">
        <v>826</v>
      </c>
      <c r="R277" s="409" t="str">
        <f t="shared" si="81"/>
        <v>Senior Public Health Specialist (Youth Development)</v>
      </c>
      <c r="S277" s="397">
        <f t="shared" si="79"/>
        <v>45</v>
      </c>
      <c r="T277" s="394" cm="1">
        <f t="array" aca="1" ref="T277" ca="1">IF($Q277="Y",VLOOKUP($P277,INDIRECT($Q$3),T$5,0)*INDIRECT($P$2),VLOOKUP($P277,INDIRECT($Q$3),T$5,0))</f>
        <v>82224.831625914696</v>
      </c>
      <c r="U277" s="394" cm="1">
        <f t="array" aca="1" ref="U277" ca="1">IF($Q277="Y",VLOOKUP($P277,INDIRECT($Q$3),U$5,0)*INDIRECT($P$2),VLOOKUP($P277,INDIRECT($Q$3),U$5,0))</f>
        <v>86572.182201113654</v>
      </c>
      <c r="V277" s="394" cm="1">
        <f t="array" aca="1" ref="V277" ca="1">IF($Q277="Y",VLOOKUP($P277,INDIRECT($Q$3),V$5,0)*INDIRECT($P$2),VLOOKUP($P277,INDIRECT($Q$3),V$5,0))</f>
        <v>91488.470111019167</v>
      </c>
      <c r="W277" s="394" cm="1">
        <f t="array" aca="1" ref="W277" ca="1">IF($Q277="Y",VLOOKUP($P277,INDIRECT($Q$3),W$5,0)*INDIRECT($P$2),VLOOKUP($P277,INDIRECT($Q$3),W$5,0))</f>
        <v>96354.557667862377</v>
      </c>
      <c r="X277" s="394" cm="1">
        <f t="array" aca="1" ref="X277" ca="1">IF($Q277="Y",VLOOKUP($P277,INDIRECT($Q$3),X$5,0)*INDIRECT($P$2),VLOOKUP($P277,INDIRECT($Q$3),X$5,0))</f>
        <v>101515.15396267129</v>
      </c>
      <c r="Y277" s="394" cm="1">
        <f t="array" aca="1" ref="Y277" ca="1">IF($Q277="Y",VLOOKUP($P277,INDIRECT($Q$3),Y$5,0)*INDIRECT($P$2),VLOOKUP($P277,INDIRECT($Q$3),Y$5,0))</f>
        <v>107546.57754408508</v>
      </c>
      <c r="Z277" s="394" cm="1">
        <f t="array" aca="1" ref="Z277" ca="1">IF($Q277="Y",VLOOKUP($P277,INDIRECT($Q$3),Z$5,0)*INDIRECT($P$2),VLOOKUP($P277,INDIRECT($Q$3),Z$5,0))</f>
        <v>113578.00112549883</v>
      </c>
      <c r="AA277" s="406" t="str">
        <f t="shared" si="82"/>
        <v>04313C</v>
      </c>
      <c r="AB277" s="406" t="str">
        <f t="shared" si="84"/>
        <v>Y</v>
      </c>
      <c r="AC277" s="412" t="str">
        <f t="shared" si="78"/>
        <v>Senior Public Health Specialist (Youth Development)</v>
      </c>
      <c r="AD277" s="406">
        <f t="shared" si="83"/>
        <v>45</v>
      </c>
      <c r="AE277" s="398" t="str">
        <f t="shared" si="70"/>
        <v>E</v>
      </c>
      <c r="AF277" s="403">
        <f t="shared" ca="1" si="85"/>
        <v>39.531999999999996</v>
      </c>
      <c r="AG277" s="403">
        <f t="shared" ca="1" si="85"/>
        <v>41.622</v>
      </c>
      <c r="AH277" s="403">
        <f t="shared" ca="1" si="85"/>
        <v>43.984999999999999</v>
      </c>
      <c r="AI277" s="403">
        <f t="shared" ca="1" si="85"/>
        <v>46.324999999999996</v>
      </c>
      <c r="AJ277" s="403">
        <f t="shared" ca="1" si="85"/>
        <v>48.805999999999997</v>
      </c>
      <c r="AK277" s="403">
        <f t="shared" ca="1" si="85"/>
        <v>51.705999999999996</v>
      </c>
      <c r="AL277" s="403">
        <f t="shared" ca="1" si="85"/>
        <v>54.604999999999997</v>
      </c>
      <c r="AM277" s="710">
        <f ca="1">AL277/'2026'!AL277</f>
        <v>1.0299915118362726</v>
      </c>
    </row>
    <row r="278" spans="1:39" ht="15" customHeight="1">
      <c r="A278" s="259" t="s">
        <v>16</v>
      </c>
      <c r="B278" s="259" t="s">
        <v>556</v>
      </c>
      <c r="C278" s="259">
        <v>45</v>
      </c>
      <c r="D278" s="260" t="s">
        <v>1013</v>
      </c>
      <c r="E278" s="265">
        <v>433</v>
      </c>
      <c r="F278" s="262">
        <v>9</v>
      </c>
      <c r="G278" s="285">
        <f t="shared" ca="1" si="74"/>
        <v>82224.831625914696</v>
      </c>
      <c r="H278" s="285">
        <f t="shared" ca="1" si="74"/>
        <v>86572.182201113654</v>
      </c>
      <c r="I278" s="285">
        <f t="shared" ca="1" si="74"/>
        <v>91488.470111019167</v>
      </c>
      <c r="J278" s="285">
        <f t="shared" ca="1" si="73"/>
        <v>96354.557667862377</v>
      </c>
      <c r="K278" s="285">
        <f t="shared" ca="1" si="73"/>
        <v>101515.15396267129</v>
      </c>
      <c r="L278" s="285">
        <f t="shared" ca="1" si="73"/>
        <v>107546.57754408508</v>
      </c>
      <c r="M278" s="285">
        <f t="shared" ca="1" si="73"/>
        <v>113578.00112549883</v>
      </c>
      <c r="N278" s="285"/>
      <c r="P278" s="409" t="str">
        <f t="shared" si="80"/>
        <v>59212C</v>
      </c>
      <c r="Q278" s="397" t="s">
        <v>826</v>
      </c>
      <c r="R278" s="409" t="str">
        <f t="shared" si="81"/>
        <v>Senior Public Health Specialist Emergency Preparedness &amp; Response</v>
      </c>
      <c r="S278" s="397">
        <f t="shared" si="79"/>
        <v>45</v>
      </c>
      <c r="T278" s="394" cm="1">
        <f t="array" aca="1" ref="T278" ca="1">IF($Q278="Y",VLOOKUP($P278,INDIRECT($Q$3),T$5,0)*INDIRECT($P$2),VLOOKUP($P278,INDIRECT($Q$3),T$5,0))</f>
        <v>82224.831625914696</v>
      </c>
      <c r="U278" s="394" cm="1">
        <f t="array" aca="1" ref="U278" ca="1">IF($Q278="Y",VLOOKUP($P278,INDIRECT($Q$3),U$5,0)*INDIRECT($P$2),VLOOKUP($P278,INDIRECT($Q$3),U$5,0))</f>
        <v>86572.182201113654</v>
      </c>
      <c r="V278" s="394" cm="1">
        <f t="array" aca="1" ref="V278" ca="1">IF($Q278="Y",VLOOKUP($P278,INDIRECT($Q$3),V$5,0)*INDIRECT($P$2),VLOOKUP($P278,INDIRECT($Q$3),V$5,0))</f>
        <v>91488.470111019167</v>
      </c>
      <c r="W278" s="394" cm="1">
        <f t="array" aca="1" ref="W278" ca="1">IF($Q278="Y",VLOOKUP($P278,INDIRECT($Q$3),W$5,0)*INDIRECT($P$2),VLOOKUP($P278,INDIRECT($Q$3),W$5,0))</f>
        <v>96354.557667862377</v>
      </c>
      <c r="X278" s="394" cm="1">
        <f t="array" aca="1" ref="X278" ca="1">IF($Q278="Y",VLOOKUP($P278,INDIRECT($Q$3),X$5,0)*INDIRECT($P$2),VLOOKUP($P278,INDIRECT($Q$3),X$5,0))</f>
        <v>101515.15396267129</v>
      </c>
      <c r="Y278" s="394" cm="1">
        <f t="array" aca="1" ref="Y278" ca="1">IF($Q278="Y",VLOOKUP($P278,INDIRECT($Q$3),Y$5,0)*INDIRECT($P$2),VLOOKUP($P278,INDIRECT($Q$3),Y$5,0))</f>
        <v>107546.57754408508</v>
      </c>
      <c r="Z278" s="394" cm="1">
        <f t="array" aca="1" ref="Z278" ca="1">IF($Q278="Y",VLOOKUP($P278,INDIRECT($Q$3),Z$5,0)*INDIRECT($P$2),VLOOKUP($P278,INDIRECT($Q$3),Z$5,0))</f>
        <v>113578.00112549883</v>
      </c>
      <c r="AA278" s="406" t="str">
        <f t="shared" si="82"/>
        <v>59212C</v>
      </c>
      <c r="AB278" s="406" t="str">
        <f t="shared" si="84"/>
        <v>Y</v>
      </c>
      <c r="AC278" s="412" t="str">
        <f t="shared" si="78"/>
        <v>Senior Public Health Specialist Emergency Preparedness &amp; Response</v>
      </c>
      <c r="AD278" s="406">
        <f t="shared" si="83"/>
        <v>45</v>
      </c>
      <c r="AE278" s="398" t="str">
        <f t="shared" si="70"/>
        <v>E</v>
      </c>
      <c r="AF278" s="403">
        <f t="shared" ca="1" si="85"/>
        <v>39.531999999999996</v>
      </c>
      <c r="AG278" s="403">
        <f t="shared" ca="1" si="85"/>
        <v>41.622</v>
      </c>
      <c r="AH278" s="403">
        <f t="shared" ca="1" si="85"/>
        <v>43.984999999999999</v>
      </c>
      <c r="AI278" s="403">
        <f t="shared" ca="1" si="85"/>
        <v>46.324999999999996</v>
      </c>
      <c r="AJ278" s="403">
        <f t="shared" ca="1" si="85"/>
        <v>48.805999999999997</v>
      </c>
      <c r="AK278" s="403">
        <f t="shared" ca="1" si="85"/>
        <v>51.705999999999996</v>
      </c>
      <c r="AL278" s="403">
        <f t="shared" ca="1" si="85"/>
        <v>54.604999999999997</v>
      </c>
      <c r="AM278" s="710">
        <f ca="1">AL278/'2026'!AL278</f>
        <v>1.0299915118362726</v>
      </c>
    </row>
    <row r="279" spans="1:39" ht="15" customHeight="1">
      <c r="A279" s="259" t="s">
        <v>91</v>
      </c>
      <c r="B279" s="262" t="s">
        <v>331</v>
      </c>
      <c r="C279" s="259">
        <v>90</v>
      </c>
      <c r="D279" s="260" t="s">
        <v>332</v>
      </c>
      <c r="E279" s="265">
        <v>365</v>
      </c>
      <c r="F279" s="262">
        <v>8</v>
      </c>
      <c r="G279" s="285">
        <f t="shared" ca="1" si="74"/>
        <v>34.071880655390657</v>
      </c>
      <c r="H279" s="285">
        <f t="shared" ca="1" si="74"/>
        <v>35.939913024152879</v>
      </c>
      <c r="I279" s="285">
        <f t="shared" ca="1" si="74"/>
        <v>37.806336407240003</v>
      </c>
      <c r="J279" s="285">
        <f t="shared" ca="1" si="73"/>
        <v>39.786997773257468</v>
      </c>
      <c r="K279" s="285">
        <f t="shared" ca="1" si="73"/>
        <v>41.902813935981222</v>
      </c>
      <c r="L279" s="285">
        <f t="shared" ca="1" si="73"/>
        <v>44.528870670593449</v>
      </c>
      <c r="M279" s="285">
        <f t="shared" ca="1" si="73"/>
        <v>47.15492740520564</v>
      </c>
      <c r="N279" s="285"/>
      <c r="P279" s="409" t="str">
        <f t="shared" si="80"/>
        <v>01890C</v>
      </c>
      <c r="Q279" s="397" t="s">
        <v>826</v>
      </c>
      <c r="R279" s="409" t="str">
        <f t="shared" si="81"/>
        <v>Senior Resource Coordinator</v>
      </c>
      <c r="S279" s="397">
        <f t="shared" si="79"/>
        <v>90</v>
      </c>
      <c r="T279" s="394" cm="1">
        <f t="array" aca="1" ref="T279" ca="1">IF($Q279="Y",VLOOKUP($P279,INDIRECT($Q$3),T$5,0)*INDIRECT($P$2),VLOOKUP($P279,INDIRECT($Q$3),T$5,0))</f>
        <v>34.071880655390657</v>
      </c>
      <c r="U279" s="394" cm="1">
        <f t="array" aca="1" ref="U279" ca="1">IF($Q279="Y",VLOOKUP($P279,INDIRECT($Q$3),U$5,0)*INDIRECT($P$2),VLOOKUP($P279,INDIRECT($Q$3),U$5,0))</f>
        <v>35.939913024152879</v>
      </c>
      <c r="V279" s="394" cm="1">
        <f t="array" aca="1" ref="V279" ca="1">IF($Q279="Y",VLOOKUP($P279,INDIRECT($Q$3),V$5,0)*INDIRECT($P$2),VLOOKUP($P279,INDIRECT($Q$3),V$5,0))</f>
        <v>37.806336407240003</v>
      </c>
      <c r="W279" s="394" cm="1">
        <f t="array" aca="1" ref="W279" ca="1">IF($Q279="Y",VLOOKUP($P279,INDIRECT($Q$3),W$5,0)*INDIRECT($P$2),VLOOKUP($P279,INDIRECT($Q$3),W$5,0))</f>
        <v>39.786997773257468</v>
      </c>
      <c r="X279" s="394" cm="1">
        <f t="array" aca="1" ref="X279" ca="1">IF($Q279="Y",VLOOKUP($P279,INDIRECT($Q$3),X$5,0)*INDIRECT($P$2),VLOOKUP($P279,INDIRECT($Q$3),X$5,0))</f>
        <v>41.902813935981222</v>
      </c>
      <c r="Y279" s="394" cm="1">
        <f t="array" aca="1" ref="Y279" ca="1">IF($Q279="Y",VLOOKUP($P279,INDIRECT($Q$3),Y$5,0)*INDIRECT($P$2),VLOOKUP($P279,INDIRECT($Q$3),Y$5,0))</f>
        <v>44.528870670593449</v>
      </c>
      <c r="Z279" s="394" cm="1">
        <f t="array" aca="1" ref="Z279" ca="1">IF($Q279="Y",VLOOKUP($P279,INDIRECT($Q$3),Z$5,0)*INDIRECT($P$2),VLOOKUP($P279,INDIRECT($Q$3),Z$5,0))</f>
        <v>47.15492740520564</v>
      </c>
      <c r="AA279" s="406" t="str">
        <f t="shared" si="82"/>
        <v>01890C</v>
      </c>
      <c r="AB279" s="406" t="str">
        <f t="shared" si="84"/>
        <v>Y</v>
      </c>
      <c r="AC279" s="412" t="str">
        <f t="shared" si="78"/>
        <v>Senior Resource Coordinator</v>
      </c>
      <c r="AD279" s="406">
        <f t="shared" si="83"/>
        <v>90</v>
      </c>
      <c r="AE279" s="398" t="str">
        <f t="shared" si="70"/>
        <v>N</v>
      </c>
      <c r="AF279" s="403">
        <f t="shared" ca="1" si="85"/>
        <v>34.072000000000003</v>
      </c>
      <c r="AG279" s="403">
        <f t="shared" ca="1" si="85"/>
        <v>35.94</v>
      </c>
      <c r="AH279" s="403">
        <f t="shared" ca="1" si="85"/>
        <v>37.805999999999997</v>
      </c>
      <c r="AI279" s="403">
        <f t="shared" ca="1" si="85"/>
        <v>39.786999999999999</v>
      </c>
      <c r="AJ279" s="403">
        <f t="shared" ca="1" si="85"/>
        <v>41.902999999999999</v>
      </c>
      <c r="AK279" s="403">
        <f t="shared" ca="1" si="85"/>
        <v>44.529000000000003</v>
      </c>
      <c r="AL279" s="403">
        <f t="shared" ca="1" si="85"/>
        <v>47.155000000000001</v>
      </c>
      <c r="AM279" s="710">
        <f ca="1">AL279/'2026'!AL279</f>
        <v>1.0300124505799351</v>
      </c>
    </row>
    <row r="280" spans="1:39" ht="15" customHeight="1">
      <c r="A280" s="259" t="s">
        <v>16</v>
      </c>
      <c r="B280" s="349" t="s">
        <v>536</v>
      </c>
      <c r="C280" s="259">
        <v>45</v>
      </c>
      <c r="D280" s="260" t="s">
        <v>530</v>
      </c>
      <c r="E280" s="265">
        <v>438</v>
      </c>
      <c r="F280" s="262">
        <v>9</v>
      </c>
      <c r="G280" s="285">
        <f t="shared" ca="1" si="74"/>
        <v>82224.831625914696</v>
      </c>
      <c r="H280" s="285">
        <f t="shared" ca="1" si="74"/>
        <v>86572.182201113654</v>
      </c>
      <c r="I280" s="285">
        <f t="shared" ca="1" si="74"/>
        <v>91488.470111019167</v>
      </c>
      <c r="J280" s="285">
        <f t="shared" ca="1" si="73"/>
        <v>96354.557667862377</v>
      </c>
      <c r="K280" s="285">
        <f t="shared" ca="1" si="73"/>
        <v>101515.15396267129</v>
      </c>
      <c r="L280" s="285">
        <f t="shared" ca="1" si="73"/>
        <v>107546.57754408508</v>
      </c>
      <c r="M280" s="285">
        <f t="shared" ca="1" si="73"/>
        <v>113578.00112549883</v>
      </c>
      <c r="N280" s="285"/>
      <c r="P280" s="409" t="str">
        <f t="shared" si="80"/>
        <v>52913C</v>
      </c>
      <c r="Q280" s="397" t="s">
        <v>826</v>
      </c>
      <c r="R280" s="409" t="str">
        <f t="shared" si="81"/>
        <v>Senior Security Coordinator</v>
      </c>
      <c r="S280" s="397">
        <f t="shared" si="79"/>
        <v>45</v>
      </c>
      <c r="T280" s="394" cm="1">
        <f t="array" aca="1" ref="T280" ca="1">IF($Q280="Y",VLOOKUP($P280,INDIRECT($Q$3),T$5,0)*INDIRECT($P$2),VLOOKUP($P280,INDIRECT($Q$3),T$5,0))</f>
        <v>82224.831625914696</v>
      </c>
      <c r="U280" s="394" cm="1">
        <f t="array" aca="1" ref="U280" ca="1">IF($Q280="Y",VLOOKUP($P280,INDIRECT($Q$3),U$5,0)*INDIRECT($P$2),VLOOKUP($P280,INDIRECT($Q$3),U$5,0))</f>
        <v>86572.182201113654</v>
      </c>
      <c r="V280" s="394" cm="1">
        <f t="array" aca="1" ref="V280" ca="1">IF($Q280="Y",VLOOKUP($P280,INDIRECT($Q$3),V$5,0)*INDIRECT($P$2),VLOOKUP($P280,INDIRECT($Q$3),V$5,0))</f>
        <v>91488.470111019167</v>
      </c>
      <c r="W280" s="394" cm="1">
        <f t="array" aca="1" ref="W280" ca="1">IF($Q280="Y",VLOOKUP($P280,INDIRECT($Q$3),W$5,0)*INDIRECT($P$2),VLOOKUP($P280,INDIRECT($Q$3),W$5,0))</f>
        <v>96354.557667862377</v>
      </c>
      <c r="X280" s="394" cm="1">
        <f t="array" aca="1" ref="X280" ca="1">IF($Q280="Y",VLOOKUP($P280,INDIRECT($Q$3),X$5,0)*INDIRECT($P$2),VLOOKUP($P280,INDIRECT($Q$3),X$5,0))</f>
        <v>101515.15396267129</v>
      </c>
      <c r="Y280" s="394" cm="1">
        <f t="array" aca="1" ref="Y280" ca="1">IF($Q280="Y",VLOOKUP($P280,INDIRECT($Q$3),Y$5,0)*INDIRECT($P$2),VLOOKUP($P280,INDIRECT($Q$3),Y$5,0))</f>
        <v>107546.57754408508</v>
      </c>
      <c r="Z280" s="394" cm="1">
        <f t="array" aca="1" ref="Z280" ca="1">IF($Q280="Y",VLOOKUP($P280,INDIRECT($Q$3),Z$5,0)*INDIRECT($P$2),VLOOKUP($P280,INDIRECT($Q$3),Z$5,0))</f>
        <v>113578.00112549883</v>
      </c>
      <c r="AA280" s="406" t="str">
        <f t="shared" si="82"/>
        <v>52913C</v>
      </c>
      <c r="AB280" s="406" t="str">
        <f t="shared" si="84"/>
        <v>Y</v>
      </c>
      <c r="AC280" s="412" t="str">
        <f t="shared" si="78"/>
        <v>Senior Security Coordinator</v>
      </c>
      <c r="AD280" s="406">
        <f t="shared" si="83"/>
        <v>45</v>
      </c>
      <c r="AE280" s="398" t="str">
        <f t="shared" si="70"/>
        <v>E</v>
      </c>
      <c r="AF280" s="403">
        <f t="shared" ca="1" si="85"/>
        <v>39.531999999999996</v>
      </c>
      <c r="AG280" s="403">
        <f t="shared" ca="1" si="85"/>
        <v>41.622</v>
      </c>
      <c r="AH280" s="403">
        <f t="shared" ca="1" si="85"/>
        <v>43.984999999999999</v>
      </c>
      <c r="AI280" s="403">
        <f t="shared" ca="1" si="85"/>
        <v>46.324999999999996</v>
      </c>
      <c r="AJ280" s="403">
        <f t="shared" ca="1" si="85"/>
        <v>48.805999999999997</v>
      </c>
      <c r="AK280" s="403">
        <f t="shared" ca="1" si="85"/>
        <v>51.705999999999996</v>
      </c>
      <c r="AL280" s="403">
        <f t="shared" ca="1" si="85"/>
        <v>54.604999999999997</v>
      </c>
      <c r="AM280" s="710">
        <f ca="1">AL280/'2026'!AL280</f>
        <v>1.0299915118362726</v>
      </c>
    </row>
    <row r="281" spans="1:39" ht="15" customHeight="1">
      <c r="A281" s="259" t="s">
        <v>16</v>
      </c>
      <c r="B281" s="259" t="s">
        <v>226</v>
      </c>
      <c r="C281" s="259">
        <v>65</v>
      </c>
      <c r="D281" s="260" t="s">
        <v>227</v>
      </c>
      <c r="E281" s="265">
        <v>508</v>
      </c>
      <c r="F281" s="262">
        <v>11</v>
      </c>
      <c r="G281" s="285">
        <f t="shared" ca="1" si="74"/>
        <v>94497.144604555608</v>
      </c>
      <c r="H281" s="285">
        <f t="shared" ca="1" si="74"/>
        <v>99463.632867523498</v>
      </c>
      <c r="I281" s="285">
        <f t="shared" ca="1" si="74"/>
        <v>104667.73613498647</v>
      </c>
      <c r="J281" s="285">
        <f t="shared" ca="1" si="73"/>
        <v>110203.16173266091</v>
      </c>
      <c r="K281" s="285">
        <f t="shared" ca="1" si="73"/>
        <v>115982.89571523869</v>
      </c>
      <c r="L281" s="285">
        <f t="shared" ca="1" si="73"/>
        <v>123020.42779287096</v>
      </c>
      <c r="M281" s="285">
        <f t="shared" ca="1" si="73"/>
        <v>130057.95987050309</v>
      </c>
      <c r="N281" s="285"/>
      <c r="P281" s="409" t="str">
        <f t="shared" si="80"/>
        <v>09189C</v>
      </c>
      <c r="Q281" s="397" t="s">
        <v>826</v>
      </c>
      <c r="R281" s="409" t="str">
        <f t="shared" si="81"/>
        <v xml:space="preserve">Senior Telecom Analyst </v>
      </c>
      <c r="S281" s="397">
        <f t="shared" si="79"/>
        <v>65</v>
      </c>
      <c r="T281" s="394" cm="1">
        <f t="array" aca="1" ref="T281" ca="1">IF($Q281="Y",VLOOKUP($P281,INDIRECT($Q$3),T$5,0)*INDIRECT($P$2),VLOOKUP($P281,INDIRECT($Q$3),T$5,0))</f>
        <v>94497.144604555608</v>
      </c>
      <c r="U281" s="394" cm="1">
        <f t="array" aca="1" ref="U281" ca="1">IF($Q281="Y",VLOOKUP($P281,INDIRECT($Q$3),U$5,0)*INDIRECT($P$2),VLOOKUP($P281,INDIRECT($Q$3),U$5,0))</f>
        <v>99463.632867523498</v>
      </c>
      <c r="V281" s="394" cm="1">
        <f t="array" aca="1" ref="V281" ca="1">IF($Q281="Y",VLOOKUP($P281,INDIRECT($Q$3),V$5,0)*INDIRECT($P$2),VLOOKUP($P281,INDIRECT($Q$3),V$5,0))</f>
        <v>104667.73613498647</v>
      </c>
      <c r="W281" s="394" cm="1">
        <f t="array" aca="1" ref="W281" ca="1">IF($Q281="Y",VLOOKUP($P281,INDIRECT($Q$3),W$5,0)*INDIRECT($P$2),VLOOKUP($P281,INDIRECT($Q$3),W$5,0))</f>
        <v>110203.16173266091</v>
      </c>
      <c r="X281" s="394" cm="1">
        <f t="array" aca="1" ref="X281" ca="1">IF($Q281="Y",VLOOKUP($P281,INDIRECT($Q$3),X$5,0)*INDIRECT($P$2),VLOOKUP($P281,INDIRECT($Q$3),X$5,0))</f>
        <v>115982.89571523869</v>
      </c>
      <c r="Y281" s="394" cm="1">
        <f t="array" aca="1" ref="Y281" ca="1">IF($Q281="Y",VLOOKUP($P281,INDIRECT($Q$3),Y$5,0)*INDIRECT($P$2),VLOOKUP($P281,INDIRECT($Q$3),Y$5,0))</f>
        <v>123020.42779287096</v>
      </c>
      <c r="Z281" s="394" cm="1">
        <f t="array" aca="1" ref="Z281" ca="1">IF($Q281="Y",VLOOKUP($P281,INDIRECT($Q$3),Z$5,0)*INDIRECT($P$2),VLOOKUP($P281,INDIRECT($Q$3),Z$5,0))</f>
        <v>130057.95987050309</v>
      </c>
      <c r="AA281" s="406" t="str">
        <f t="shared" si="82"/>
        <v>09189C</v>
      </c>
      <c r="AB281" s="406" t="str">
        <f t="shared" si="84"/>
        <v>Y</v>
      </c>
      <c r="AC281" s="412" t="str">
        <f t="shared" si="78"/>
        <v xml:space="preserve">Senior Telecom Analyst </v>
      </c>
      <c r="AD281" s="406">
        <f t="shared" si="83"/>
        <v>65</v>
      </c>
      <c r="AE281" s="398" t="str">
        <f t="shared" si="70"/>
        <v>E</v>
      </c>
      <c r="AF281" s="403">
        <f t="shared" ca="1" si="85"/>
        <v>45.431999999999995</v>
      </c>
      <c r="AG281" s="403">
        <f t="shared" ca="1" si="85"/>
        <v>47.82</v>
      </c>
      <c r="AH281" s="403">
        <f t="shared" ca="1" si="85"/>
        <v>50.321999999999996</v>
      </c>
      <c r="AI281" s="403">
        <f t="shared" ca="1" si="85"/>
        <v>52.982999999999997</v>
      </c>
      <c r="AJ281" s="403">
        <f t="shared" ca="1" si="85"/>
        <v>55.762</v>
      </c>
      <c r="AK281" s="403">
        <f t="shared" ca="1" si="85"/>
        <v>59.144999999999996</v>
      </c>
      <c r="AL281" s="403">
        <f t="shared" ca="1" si="85"/>
        <v>62.527999999999999</v>
      </c>
      <c r="AM281" s="710">
        <f ca="1">AL281/'2026'!AL281</f>
        <v>1.0299965407613618</v>
      </c>
    </row>
    <row r="282" spans="1:39" ht="15" customHeight="1">
      <c r="A282" s="259" t="s">
        <v>16</v>
      </c>
      <c r="B282" s="584" t="s">
        <v>1015</v>
      </c>
      <c r="C282" s="584" t="s">
        <v>86</v>
      </c>
      <c r="D282" s="606" t="s">
        <v>1016</v>
      </c>
      <c r="E282" s="600">
        <v>423</v>
      </c>
      <c r="F282" s="586">
        <v>9</v>
      </c>
      <c r="G282" s="285">
        <f t="shared" ca="1" si="74"/>
        <v>80842.18123799999</v>
      </c>
      <c r="H282" s="285">
        <f t="shared" ca="1" si="74"/>
        <v>85099.379092000003</v>
      </c>
      <c r="I282" s="285">
        <f t="shared" ca="1" si="74"/>
        <v>89591.725832699987</v>
      </c>
      <c r="J282" s="285">
        <f t="shared" ca="1" si="73"/>
        <v>94269.071223599996</v>
      </c>
      <c r="K282" s="285">
        <f t="shared" ca="1" si="73"/>
        <v>99232.830187399988</v>
      </c>
      <c r="L282" s="285">
        <f t="shared" ca="1" si="73"/>
        <v>105237.48517099998</v>
      </c>
      <c r="M282" s="285">
        <f t="shared" ca="1" si="73"/>
        <v>111241.02570489999</v>
      </c>
      <c r="N282" s="9"/>
      <c r="P282" s="409" t="str">
        <f t="shared" si="80"/>
        <v>59496C</v>
      </c>
      <c r="Q282" s="397" t="s">
        <v>826</v>
      </c>
      <c r="R282" s="409" t="str">
        <f t="shared" si="81"/>
        <v>Senior Victim Witness Specialist</v>
      </c>
      <c r="S282" s="397" t="str">
        <f t="shared" si="79"/>
        <v>99</v>
      </c>
      <c r="T282" s="394" cm="1">
        <f t="array" aca="1" ref="T282" ca="1">IF($Q282="Y",VLOOKUP($P282,INDIRECT($Q$3),T$5,0)*INDIRECT($P$2),VLOOKUP($P282,INDIRECT($Q$3),T$5,0))</f>
        <v>80842.18123799999</v>
      </c>
      <c r="U282" s="394" cm="1">
        <f t="array" aca="1" ref="U282" ca="1">IF($Q282="Y",VLOOKUP($P282,INDIRECT($Q$3),U$5,0)*INDIRECT($P$2),VLOOKUP($P282,INDIRECT($Q$3),U$5,0))</f>
        <v>85099.379092000003</v>
      </c>
      <c r="V282" s="394" cm="1">
        <f t="array" aca="1" ref="V282" ca="1">IF($Q282="Y",VLOOKUP($P282,INDIRECT($Q$3),V$5,0)*INDIRECT($P$2),VLOOKUP($P282,INDIRECT($Q$3),V$5,0))</f>
        <v>89591.725832699987</v>
      </c>
      <c r="W282" s="394" cm="1">
        <f t="array" aca="1" ref="W282" ca="1">IF($Q282="Y",VLOOKUP($P282,INDIRECT($Q$3),W$5,0)*INDIRECT($P$2),VLOOKUP($P282,INDIRECT($Q$3),W$5,0))</f>
        <v>94269.071223599996</v>
      </c>
      <c r="X282" s="394" cm="1">
        <f t="array" aca="1" ref="X282" ca="1">IF($Q282="Y",VLOOKUP($P282,INDIRECT($Q$3),X$5,0)*INDIRECT($P$2),VLOOKUP($P282,INDIRECT($Q$3),X$5,0))</f>
        <v>99232.830187399988</v>
      </c>
      <c r="Y282" s="394" cm="1">
        <f t="array" aca="1" ref="Y282" ca="1">IF($Q282="Y",VLOOKUP($P282,INDIRECT($Q$3),Y$5,0)*INDIRECT($P$2),VLOOKUP($P282,INDIRECT($Q$3),Y$5,0))</f>
        <v>105237.48517099998</v>
      </c>
      <c r="Z282" s="394" cm="1">
        <f t="array" aca="1" ref="Z282" ca="1">IF($Q282="Y",VLOOKUP($P282,INDIRECT($Q$3),Z$5,0)*INDIRECT($P$2),VLOOKUP($P282,INDIRECT($Q$3),Z$5,0))</f>
        <v>111241.02570489999</v>
      </c>
      <c r="AA282" s="406" t="str">
        <f t="shared" si="82"/>
        <v>59496C</v>
      </c>
      <c r="AB282" s="406" t="str">
        <f t="shared" si="84"/>
        <v>Y</v>
      </c>
      <c r="AC282" s="412" t="str">
        <f t="shared" si="78"/>
        <v>Senior Victim Witness Specialist</v>
      </c>
      <c r="AD282" s="406" t="str">
        <f t="shared" si="83"/>
        <v>99</v>
      </c>
      <c r="AE282" s="398" t="str">
        <f t="shared" si="70"/>
        <v>E</v>
      </c>
      <c r="AF282" s="403">
        <f t="shared" ca="1" si="85"/>
        <v>38.866999999999997</v>
      </c>
      <c r="AG282" s="403">
        <f t="shared" ca="1" si="85"/>
        <v>40.913999999999994</v>
      </c>
      <c r="AH282" s="403">
        <f t="shared" ca="1" si="85"/>
        <v>43.073</v>
      </c>
      <c r="AI282" s="403">
        <f t="shared" ca="1" si="85"/>
        <v>45.321999999999996</v>
      </c>
      <c r="AJ282" s="403">
        <f t="shared" ca="1" si="85"/>
        <v>47.708999999999996</v>
      </c>
      <c r="AK282" s="403">
        <f t="shared" ca="1" si="85"/>
        <v>50.594999999999999</v>
      </c>
      <c r="AL282" s="403">
        <f t="shared" ca="1" si="85"/>
        <v>53.481999999999999</v>
      </c>
      <c r="AM282" s="710">
        <f ca="1">AL282/'2026'!AL282</f>
        <v>1.0300053924967261</v>
      </c>
    </row>
    <row r="283" spans="1:39" ht="15" customHeight="1">
      <c r="A283" s="259" t="s">
        <v>91</v>
      </c>
      <c r="B283" s="259" t="s">
        <v>478</v>
      </c>
      <c r="C283" s="259">
        <v>85</v>
      </c>
      <c r="D283" s="260" t="s">
        <v>464</v>
      </c>
      <c r="E283" s="265">
        <v>463</v>
      </c>
      <c r="F283" s="262">
        <v>10</v>
      </c>
      <c r="G283" s="285">
        <f t="shared" ca="1" si="74"/>
        <v>44.952139815015101</v>
      </c>
      <c r="H283" s="285">
        <f t="shared" ca="1" si="74"/>
        <v>47.315993682074783</v>
      </c>
      <c r="I283" s="285">
        <f t="shared" ca="1" si="74"/>
        <v>49.812916327630667</v>
      </c>
      <c r="J283" s="285">
        <f t="shared" ca="1" si="73"/>
        <v>55.1607747841757</v>
      </c>
      <c r="K283" s="285">
        <f t="shared" ca="1" si="73"/>
        <v>56.706130126900334</v>
      </c>
      <c r="L283" s="285">
        <f t="shared" ca="1" si="73"/>
        <v>58.294167908010536</v>
      </c>
      <c r="M283" s="285">
        <f t="shared" ca="1" si="73"/>
        <v>59.955016907543168</v>
      </c>
      <c r="N283" s="285"/>
      <c r="P283" s="409" t="str">
        <f t="shared" si="80"/>
        <v>09002C</v>
      </c>
      <c r="Q283" s="397" t="s">
        <v>826</v>
      </c>
      <c r="R283" s="409" t="str">
        <f t="shared" si="81"/>
        <v>Shelter Veterinarian</v>
      </c>
      <c r="S283" s="397">
        <f t="shared" si="79"/>
        <v>85</v>
      </c>
      <c r="T283" s="394" cm="1">
        <f t="array" aca="1" ref="T283" ca="1">IF($Q283="Y",VLOOKUP($P283,INDIRECT($Q$3),T$5,0)*INDIRECT($P$2),VLOOKUP($P283,INDIRECT($Q$3),T$5,0))</f>
        <v>44.952139815015101</v>
      </c>
      <c r="U283" s="394" cm="1">
        <f t="array" aca="1" ref="U283" ca="1">IF($Q283="Y",VLOOKUP($P283,INDIRECT($Q$3),U$5,0)*INDIRECT($P$2),VLOOKUP($P283,INDIRECT($Q$3),U$5,0))</f>
        <v>47.315993682074783</v>
      </c>
      <c r="V283" s="394" cm="1">
        <f t="array" aca="1" ref="V283" ca="1">IF($Q283="Y",VLOOKUP($P283,INDIRECT($Q$3),V$5,0)*INDIRECT($P$2),VLOOKUP($P283,INDIRECT($Q$3),V$5,0))</f>
        <v>49.812916327630667</v>
      </c>
      <c r="W283" s="394" cm="1">
        <f t="array" aca="1" ref="W283" ca="1">IF($Q283="Y",VLOOKUP($P283,INDIRECT($Q$3),W$5,0)*INDIRECT($P$2),VLOOKUP($P283,INDIRECT($Q$3),W$5,0))</f>
        <v>55.1607747841757</v>
      </c>
      <c r="X283" s="394" cm="1">
        <f t="array" aca="1" ref="X283" ca="1">IF($Q283="Y",VLOOKUP($P283,INDIRECT($Q$3),X$5,0)*INDIRECT($P$2),VLOOKUP($P283,INDIRECT($Q$3),X$5,0))</f>
        <v>56.706130126900334</v>
      </c>
      <c r="Y283" s="394" cm="1">
        <f t="array" aca="1" ref="Y283" ca="1">IF($Q283="Y",VLOOKUP($P283,INDIRECT($Q$3),Y$5,0)*INDIRECT($P$2),VLOOKUP($P283,INDIRECT($Q$3),Y$5,0))</f>
        <v>58.294167908010536</v>
      </c>
      <c r="Z283" s="394" cm="1">
        <f t="array" aca="1" ref="Z283" ca="1">IF($Q283="Y",VLOOKUP($P283,INDIRECT($Q$3),Z$5,0)*INDIRECT($P$2),VLOOKUP($P283,INDIRECT($Q$3),Z$5,0))</f>
        <v>59.955016907543168</v>
      </c>
      <c r="AA283" s="406" t="str">
        <f t="shared" si="82"/>
        <v>09002C</v>
      </c>
      <c r="AB283" s="406" t="str">
        <f t="shared" si="84"/>
        <v>Y</v>
      </c>
      <c r="AC283" s="412" t="str">
        <f t="shared" si="78"/>
        <v>Shelter Veterinarian</v>
      </c>
      <c r="AD283" s="406">
        <f t="shared" si="83"/>
        <v>85</v>
      </c>
      <c r="AE283" s="398" t="str">
        <f t="shared" si="70"/>
        <v>N</v>
      </c>
      <c r="AF283" s="403">
        <f t="shared" ca="1" si="85"/>
        <v>44.951999999999998</v>
      </c>
      <c r="AG283" s="403">
        <f t="shared" ca="1" si="85"/>
        <v>47.316000000000003</v>
      </c>
      <c r="AH283" s="403">
        <f t="shared" ca="1" si="85"/>
        <v>49.813000000000002</v>
      </c>
      <c r="AI283" s="403">
        <f t="shared" ca="1" si="85"/>
        <v>55.161000000000001</v>
      </c>
      <c r="AJ283" s="403">
        <f t="shared" ca="1" si="85"/>
        <v>56.706000000000003</v>
      </c>
      <c r="AK283" s="403">
        <f t="shared" ca="1" si="85"/>
        <v>58.293999999999997</v>
      </c>
      <c r="AL283" s="403">
        <f t="shared" ca="1" si="85"/>
        <v>59.954999999999998</v>
      </c>
      <c r="AM283" s="710">
        <f ca="1">AL283/'2026'!AL283</f>
        <v>1.0299953615420294</v>
      </c>
    </row>
    <row r="284" spans="1:39" ht="15" customHeight="1">
      <c r="A284" s="259" t="s">
        <v>16</v>
      </c>
      <c r="B284" s="259" t="s">
        <v>527</v>
      </c>
      <c r="C284" s="259">
        <v>40</v>
      </c>
      <c r="D284" s="260" t="s">
        <v>513</v>
      </c>
      <c r="E284" s="265">
        <v>412</v>
      </c>
      <c r="F284" s="262">
        <v>9</v>
      </c>
      <c r="G284" s="285">
        <f t="shared" ca="1" si="74"/>
        <v>77977.881756840434</v>
      </c>
      <c r="H284" s="285">
        <f t="shared" ca="1" si="74"/>
        <v>82127.777609994169</v>
      </c>
      <c r="I284" s="285">
        <f t="shared" ca="1" si="74"/>
        <v>86712.743189688234</v>
      </c>
      <c r="J284" s="285">
        <f t="shared" ca="1" si="73"/>
        <v>91441.616448160989</v>
      </c>
      <c r="K284" s="285">
        <f t="shared" ca="1" si="73"/>
        <v>96260.850342145975</v>
      </c>
      <c r="L284" s="285">
        <f t="shared" ca="1" si="73"/>
        <v>102019.67658248625</v>
      </c>
      <c r="M284" s="285">
        <f t="shared" ca="1" si="73"/>
        <v>107778.50282282663</v>
      </c>
      <c r="N284" s="285"/>
      <c r="P284" s="409" t="str">
        <f t="shared" si="80"/>
        <v>11110C</v>
      </c>
      <c r="Q284" s="397" t="s">
        <v>826</v>
      </c>
      <c r="R284" s="409" t="str">
        <f t="shared" si="81"/>
        <v xml:space="preserve">Small Business Community Liaison </v>
      </c>
      <c r="S284" s="397">
        <f t="shared" si="79"/>
        <v>40</v>
      </c>
      <c r="T284" s="394" cm="1">
        <f t="array" aca="1" ref="T284" ca="1">IF($Q284="Y",VLOOKUP($P284,INDIRECT($Q$3),T$5,0)*INDIRECT($P$2),VLOOKUP($P284,INDIRECT($Q$3),T$5,0))</f>
        <v>77977.881756840434</v>
      </c>
      <c r="U284" s="394" cm="1">
        <f t="array" aca="1" ref="U284" ca="1">IF($Q284="Y",VLOOKUP($P284,INDIRECT($Q$3),U$5,0)*INDIRECT($P$2),VLOOKUP($P284,INDIRECT($Q$3),U$5,0))</f>
        <v>82127.777609994169</v>
      </c>
      <c r="V284" s="394" cm="1">
        <f t="array" aca="1" ref="V284" ca="1">IF($Q284="Y",VLOOKUP($P284,INDIRECT($Q$3),V$5,0)*INDIRECT($P$2),VLOOKUP($P284,INDIRECT($Q$3),V$5,0))</f>
        <v>86712.743189688234</v>
      </c>
      <c r="W284" s="394" cm="1">
        <f t="array" aca="1" ref="W284" ca="1">IF($Q284="Y",VLOOKUP($P284,INDIRECT($Q$3),W$5,0)*INDIRECT($P$2),VLOOKUP($P284,INDIRECT($Q$3),W$5,0))</f>
        <v>91441.616448160989</v>
      </c>
      <c r="X284" s="394" cm="1">
        <f t="array" aca="1" ref="X284" ca="1">IF($Q284="Y",VLOOKUP($P284,INDIRECT($Q$3),X$5,0)*INDIRECT($P$2),VLOOKUP($P284,INDIRECT($Q$3),X$5,0))</f>
        <v>96260.850342145975</v>
      </c>
      <c r="Y284" s="394" cm="1">
        <f t="array" aca="1" ref="Y284" ca="1">IF($Q284="Y",VLOOKUP($P284,INDIRECT($Q$3),Y$5,0)*INDIRECT($P$2),VLOOKUP($P284,INDIRECT($Q$3),Y$5,0))</f>
        <v>102019.67658248625</v>
      </c>
      <c r="Z284" s="394" cm="1">
        <f t="array" aca="1" ref="Z284" ca="1">IF($Q284="Y",VLOOKUP($P284,INDIRECT($Q$3),Z$5,0)*INDIRECT($P$2),VLOOKUP($P284,INDIRECT($Q$3),Z$5,0))</f>
        <v>107778.50282282663</v>
      </c>
      <c r="AA284" s="406" t="str">
        <f t="shared" si="82"/>
        <v>11110C</v>
      </c>
      <c r="AB284" s="406" t="str">
        <f t="shared" si="84"/>
        <v>Y</v>
      </c>
      <c r="AC284" s="412" t="str">
        <f t="shared" si="78"/>
        <v xml:space="preserve">Small Business Community Liaison </v>
      </c>
      <c r="AD284" s="406">
        <f t="shared" si="83"/>
        <v>40</v>
      </c>
      <c r="AE284" s="398" t="str">
        <f t="shared" si="70"/>
        <v>E</v>
      </c>
      <c r="AF284" s="403">
        <f t="shared" ca="1" si="85"/>
        <v>37.489999999999995</v>
      </c>
      <c r="AG284" s="403">
        <f t="shared" ca="1" si="85"/>
        <v>39.484999999999999</v>
      </c>
      <c r="AH284" s="403">
        <f t="shared" ca="1" si="85"/>
        <v>41.689</v>
      </c>
      <c r="AI284" s="403">
        <f t="shared" ca="1" si="85"/>
        <v>43.963000000000001</v>
      </c>
      <c r="AJ284" s="403">
        <f t="shared" ca="1" si="85"/>
        <v>46.28</v>
      </c>
      <c r="AK284" s="403">
        <f t="shared" ca="1" si="85"/>
        <v>49.047999999999995</v>
      </c>
      <c r="AL284" s="403">
        <f t="shared" ca="1" si="85"/>
        <v>51.817</v>
      </c>
      <c r="AM284" s="710">
        <f ca="1">AL284/'2026'!AL284</f>
        <v>1.0299952293869763</v>
      </c>
    </row>
    <row r="285" spans="1:39" ht="15" customHeight="1">
      <c r="A285" s="259" t="s">
        <v>16</v>
      </c>
      <c r="B285" s="259" t="s">
        <v>228</v>
      </c>
      <c r="C285" s="259">
        <v>72</v>
      </c>
      <c r="D285" s="260" t="s">
        <v>229</v>
      </c>
      <c r="E285" s="265">
        <v>463</v>
      </c>
      <c r="F285" s="262">
        <v>10</v>
      </c>
      <c r="G285" s="285">
        <f t="shared" ca="1" si="74"/>
        <v>88483.142307686896</v>
      </c>
      <c r="H285" s="285">
        <f t="shared" ca="1" si="74"/>
        <v>93158.468522893163</v>
      </c>
      <c r="I285" s="285">
        <f t="shared" ca="1" si="74"/>
        <v>98031.249460144623</v>
      </c>
      <c r="J285" s="285">
        <f t="shared" ca="1" si="73"/>
        <v>103185.15237454524</v>
      </c>
      <c r="K285" s="285">
        <f t="shared" ca="1" si="73"/>
        <v>108633.56402691163</v>
      </c>
      <c r="L285" s="285">
        <f t="shared" ca="1" si="73"/>
        <v>115199.01543679967</v>
      </c>
      <c r="M285" s="285">
        <f t="shared" ca="1" si="73"/>
        <v>121763.42110370523</v>
      </c>
      <c r="N285" s="285"/>
      <c r="P285" s="409" t="str">
        <f t="shared" si="80"/>
        <v>09247C</v>
      </c>
      <c r="Q285" s="397" t="s">
        <v>826</v>
      </c>
      <c r="R285" s="409" t="str">
        <f t="shared" si="81"/>
        <v>Software Engineer I</v>
      </c>
      <c r="S285" s="397">
        <f t="shared" si="79"/>
        <v>72</v>
      </c>
      <c r="T285" s="394" cm="1">
        <f t="array" aca="1" ref="T285" ca="1">IF($Q285="Y",VLOOKUP($P285,INDIRECT($Q$3),T$5,0)*INDIRECT($P$2),VLOOKUP($P285,INDIRECT($Q$3),T$5,0))</f>
        <v>88483.142307686896</v>
      </c>
      <c r="U285" s="394" cm="1">
        <f t="array" aca="1" ref="U285" ca="1">IF($Q285="Y",VLOOKUP($P285,INDIRECT($Q$3),U$5,0)*INDIRECT($P$2),VLOOKUP($P285,INDIRECT($Q$3),U$5,0))</f>
        <v>93158.468522893163</v>
      </c>
      <c r="V285" s="394" cm="1">
        <f t="array" aca="1" ref="V285" ca="1">IF($Q285="Y",VLOOKUP($P285,INDIRECT($Q$3),V$5,0)*INDIRECT($P$2),VLOOKUP($P285,INDIRECT($Q$3),V$5,0))</f>
        <v>98031.249460144623</v>
      </c>
      <c r="W285" s="394" cm="1">
        <f t="array" aca="1" ref="W285" ca="1">IF($Q285="Y",VLOOKUP($P285,INDIRECT($Q$3),W$5,0)*INDIRECT($P$2),VLOOKUP($P285,INDIRECT($Q$3),W$5,0))</f>
        <v>103185.15237454524</v>
      </c>
      <c r="X285" s="394" cm="1">
        <f t="array" aca="1" ref="X285" ca="1">IF($Q285="Y",VLOOKUP($P285,INDIRECT($Q$3),X$5,0)*INDIRECT($P$2),VLOOKUP($P285,INDIRECT($Q$3),X$5,0))</f>
        <v>108633.56402691163</v>
      </c>
      <c r="Y285" s="394" cm="1">
        <f t="array" aca="1" ref="Y285" ca="1">IF($Q285="Y",VLOOKUP($P285,INDIRECT($Q$3),Y$5,0)*INDIRECT($P$2),VLOOKUP($P285,INDIRECT($Q$3),Y$5,0))</f>
        <v>115199.01543679967</v>
      </c>
      <c r="Z285" s="394" cm="1">
        <f t="array" aca="1" ref="Z285" ca="1">IF($Q285="Y",VLOOKUP($P285,INDIRECT($Q$3),Z$5,0)*INDIRECT($P$2),VLOOKUP($P285,INDIRECT($Q$3),Z$5,0))</f>
        <v>121763.42110370523</v>
      </c>
      <c r="AA285" s="406" t="str">
        <f t="shared" si="82"/>
        <v>09247C</v>
      </c>
      <c r="AB285" s="406" t="str">
        <f t="shared" si="84"/>
        <v>Y</v>
      </c>
      <c r="AC285" s="412" t="str">
        <f t="shared" si="78"/>
        <v>Software Engineer I</v>
      </c>
      <c r="AD285" s="406">
        <f t="shared" si="83"/>
        <v>72</v>
      </c>
      <c r="AE285" s="398" t="str">
        <f t="shared" si="70"/>
        <v>E</v>
      </c>
      <c r="AF285" s="403">
        <f t="shared" ca="1" si="85"/>
        <v>42.54</v>
      </c>
      <c r="AG285" s="403">
        <f t="shared" ca="1" si="85"/>
        <v>44.787999999999997</v>
      </c>
      <c r="AH285" s="403">
        <f t="shared" ca="1" si="85"/>
        <v>47.131</v>
      </c>
      <c r="AI285" s="403">
        <f t="shared" ca="1" si="85"/>
        <v>49.608999999999995</v>
      </c>
      <c r="AJ285" s="403">
        <f t="shared" ca="1" si="85"/>
        <v>52.227999999999994</v>
      </c>
      <c r="AK285" s="403">
        <f t="shared" ca="1" si="85"/>
        <v>55.384999999999998</v>
      </c>
      <c r="AL285" s="403">
        <f t="shared" ca="1" si="85"/>
        <v>58.540999999999997</v>
      </c>
      <c r="AM285" s="710">
        <f ca="1">AL285/'2026'!AL285</f>
        <v>1.0299985924414103</v>
      </c>
    </row>
    <row r="286" spans="1:39" ht="15" customHeight="1">
      <c r="A286" s="259" t="s">
        <v>16</v>
      </c>
      <c r="B286" s="259" t="s">
        <v>230</v>
      </c>
      <c r="C286" s="259">
        <v>65</v>
      </c>
      <c r="D286" s="260" t="s">
        <v>231</v>
      </c>
      <c r="E286" s="265">
        <v>508</v>
      </c>
      <c r="F286" s="262">
        <v>11</v>
      </c>
      <c r="G286" s="285">
        <f t="shared" ca="1" si="74"/>
        <v>94497.144604555608</v>
      </c>
      <c r="H286" s="285">
        <f t="shared" ca="1" si="74"/>
        <v>99463.632867523498</v>
      </c>
      <c r="I286" s="285">
        <f t="shared" ca="1" si="74"/>
        <v>104667.73613498647</v>
      </c>
      <c r="J286" s="285">
        <f t="shared" ca="1" si="73"/>
        <v>110203.16173266091</v>
      </c>
      <c r="K286" s="285">
        <f t="shared" ca="1" si="73"/>
        <v>115982.89571523869</v>
      </c>
      <c r="L286" s="285">
        <f t="shared" ca="1" si="73"/>
        <v>123020.42779287096</v>
      </c>
      <c r="M286" s="285">
        <f t="shared" ca="1" si="73"/>
        <v>130057.95987050309</v>
      </c>
      <c r="N286" s="285"/>
      <c r="P286" s="409" t="str">
        <f t="shared" si="80"/>
        <v>09245C</v>
      </c>
      <c r="Q286" s="397" t="s">
        <v>826</v>
      </c>
      <c r="R286" s="409" t="str">
        <f t="shared" si="81"/>
        <v>Software Engineer II - Solution Designer/Developer</v>
      </c>
      <c r="S286" s="397">
        <f t="shared" si="79"/>
        <v>65</v>
      </c>
      <c r="T286" s="394" cm="1">
        <f t="array" aca="1" ref="T286" ca="1">IF($Q286="Y",VLOOKUP($P286,INDIRECT($Q$3),T$5,0)*INDIRECT($P$2),VLOOKUP($P286,INDIRECT($Q$3),T$5,0))</f>
        <v>94497.144604555608</v>
      </c>
      <c r="U286" s="394" cm="1">
        <f t="array" aca="1" ref="U286" ca="1">IF($Q286="Y",VLOOKUP($P286,INDIRECT($Q$3),U$5,0)*INDIRECT($P$2),VLOOKUP($P286,INDIRECT($Q$3),U$5,0))</f>
        <v>99463.632867523498</v>
      </c>
      <c r="V286" s="394" cm="1">
        <f t="array" aca="1" ref="V286" ca="1">IF($Q286="Y",VLOOKUP($P286,INDIRECT($Q$3),V$5,0)*INDIRECT($P$2),VLOOKUP($P286,INDIRECT($Q$3),V$5,0))</f>
        <v>104667.73613498647</v>
      </c>
      <c r="W286" s="394" cm="1">
        <f t="array" aca="1" ref="W286" ca="1">IF($Q286="Y",VLOOKUP($P286,INDIRECT($Q$3),W$5,0)*INDIRECT($P$2),VLOOKUP($P286,INDIRECT($Q$3),W$5,0))</f>
        <v>110203.16173266091</v>
      </c>
      <c r="X286" s="394" cm="1">
        <f t="array" aca="1" ref="X286" ca="1">IF($Q286="Y",VLOOKUP($P286,INDIRECT($Q$3),X$5,0)*INDIRECT($P$2),VLOOKUP($P286,INDIRECT($Q$3),X$5,0))</f>
        <v>115982.89571523869</v>
      </c>
      <c r="Y286" s="394" cm="1">
        <f t="array" aca="1" ref="Y286" ca="1">IF($Q286="Y",VLOOKUP($P286,INDIRECT($Q$3),Y$5,0)*INDIRECT($P$2),VLOOKUP($P286,INDIRECT($Q$3),Y$5,0))</f>
        <v>123020.42779287096</v>
      </c>
      <c r="Z286" s="394" cm="1">
        <f t="array" aca="1" ref="Z286" ca="1">IF($Q286="Y",VLOOKUP($P286,INDIRECT($Q$3),Z$5,0)*INDIRECT($P$2),VLOOKUP($P286,INDIRECT($Q$3),Z$5,0))</f>
        <v>130057.95987050309</v>
      </c>
      <c r="AA286" s="406" t="str">
        <f t="shared" si="82"/>
        <v>09245C</v>
      </c>
      <c r="AB286" s="406" t="str">
        <f t="shared" si="84"/>
        <v>Y</v>
      </c>
      <c r="AC286" s="412" t="str">
        <f t="shared" si="78"/>
        <v>Software Engineer II - Solution Designer/Developer</v>
      </c>
      <c r="AD286" s="406">
        <f t="shared" si="83"/>
        <v>65</v>
      </c>
      <c r="AE286" s="398" t="str">
        <f t="shared" si="70"/>
        <v>E</v>
      </c>
      <c r="AF286" s="403">
        <f t="shared" ca="1" si="85"/>
        <v>45.431999999999995</v>
      </c>
      <c r="AG286" s="403">
        <f t="shared" ca="1" si="85"/>
        <v>47.82</v>
      </c>
      <c r="AH286" s="403">
        <f t="shared" ca="1" si="85"/>
        <v>50.321999999999996</v>
      </c>
      <c r="AI286" s="403">
        <f t="shared" ca="1" si="85"/>
        <v>52.982999999999997</v>
      </c>
      <c r="AJ286" s="403">
        <f t="shared" ca="1" si="85"/>
        <v>55.762</v>
      </c>
      <c r="AK286" s="403">
        <f t="shared" ca="1" si="85"/>
        <v>59.144999999999996</v>
      </c>
      <c r="AL286" s="403">
        <f t="shared" ca="1" si="85"/>
        <v>62.527999999999999</v>
      </c>
      <c r="AM286" s="710">
        <f ca="1">AL286/'2026'!AL286</f>
        <v>1.0299965407613618</v>
      </c>
    </row>
    <row r="287" spans="1:39" ht="15" customHeight="1">
      <c r="A287" s="259" t="s">
        <v>16</v>
      </c>
      <c r="B287" s="259" t="s">
        <v>232</v>
      </c>
      <c r="C287" s="259">
        <v>104</v>
      </c>
      <c r="D287" s="260" t="s">
        <v>233</v>
      </c>
      <c r="E287" s="265">
        <v>545</v>
      </c>
      <c r="F287" s="262">
        <v>12</v>
      </c>
      <c r="G287" s="285">
        <f t="shared" ca="1" si="74"/>
        <v>104969.26894128595</v>
      </c>
      <c r="H287" s="285">
        <f t="shared" ca="1" si="74"/>
        <v>110493.96649591476</v>
      </c>
      <c r="I287" s="285">
        <f t="shared" ca="1" si="74"/>
        <v>116309.43801140135</v>
      </c>
      <c r="J287" s="285">
        <f t="shared" ca="1" si="73"/>
        <v>122430.98798844902</v>
      </c>
      <c r="K287" s="285">
        <f t="shared" ca="1" si="73"/>
        <v>128874.72446860142</v>
      </c>
      <c r="L287" s="285">
        <f t="shared" ca="1" si="73"/>
        <v>135657.60396064742</v>
      </c>
      <c r="M287" s="285">
        <f t="shared" ca="1" si="73"/>
        <v>142797.47765063756</v>
      </c>
      <c r="N287" s="285"/>
      <c r="P287" s="409" t="str">
        <f t="shared" si="80"/>
        <v>09250C</v>
      </c>
      <c r="Q287" s="397" t="s">
        <v>826</v>
      </c>
      <c r="R287" s="409" t="str">
        <f t="shared" si="81"/>
        <v xml:space="preserve">Software Engineer III </v>
      </c>
      <c r="S287" s="397">
        <f t="shared" si="79"/>
        <v>104</v>
      </c>
      <c r="T287" s="394" cm="1">
        <f t="array" aca="1" ref="T287" ca="1">IF($Q287="Y",VLOOKUP($P287,INDIRECT($Q$3),T$5,0)*INDIRECT($P$2),VLOOKUP($P287,INDIRECT($Q$3),T$5,0))</f>
        <v>104969.26894128595</v>
      </c>
      <c r="U287" s="394" cm="1">
        <f t="array" aca="1" ref="U287" ca="1">IF($Q287="Y",VLOOKUP($P287,INDIRECT($Q$3),U$5,0)*INDIRECT($P$2),VLOOKUP($P287,INDIRECT($Q$3),U$5,0))</f>
        <v>110493.96649591476</v>
      </c>
      <c r="V287" s="394" cm="1">
        <f t="array" aca="1" ref="V287" ca="1">IF($Q287="Y",VLOOKUP($P287,INDIRECT($Q$3),V$5,0)*INDIRECT($P$2),VLOOKUP($P287,INDIRECT($Q$3),V$5,0))</f>
        <v>116309.43801140135</v>
      </c>
      <c r="W287" s="394" cm="1">
        <f t="array" aca="1" ref="W287" ca="1">IF($Q287="Y",VLOOKUP($P287,INDIRECT($Q$3),W$5,0)*INDIRECT($P$2),VLOOKUP($P287,INDIRECT($Q$3),W$5,0))</f>
        <v>122430.98798844902</v>
      </c>
      <c r="X287" s="394" cm="1">
        <f t="array" aca="1" ref="X287" ca="1">IF($Q287="Y",VLOOKUP($P287,INDIRECT($Q$3),X$5,0)*INDIRECT($P$2),VLOOKUP($P287,INDIRECT($Q$3),X$5,0))</f>
        <v>128874.72446860142</v>
      </c>
      <c r="Y287" s="394" cm="1">
        <f t="array" aca="1" ref="Y287" ca="1">IF($Q287="Y",VLOOKUP($P287,INDIRECT($Q$3),Y$5,0)*INDIRECT($P$2),VLOOKUP($P287,INDIRECT($Q$3),Y$5,0))</f>
        <v>135657.60396064742</v>
      </c>
      <c r="Z287" s="394" cm="1">
        <f t="array" aca="1" ref="Z287" ca="1">IF($Q287="Y",VLOOKUP($P287,INDIRECT($Q$3),Z$5,0)*INDIRECT($P$2),VLOOKUP($P287,INDIRECT($Q$3),Z$5,0))</f>
        <v>142797.47765063756</v>
      </c>
      <c r="AA287" s="406" t="str">
        <f t="shared" si="82"/>
        <v>09250C</v>
      </c>
      <c r="AB287" s="406" t="str">
        <f t="shared" si="84"/>
        <v>Y</v>
      </c>
      <c r="AC287" s="412" t="str">
        <f t="shared" si="78"/>
        <v xml:space="preserve">Software Engineer III </v>
      </c>
      <c r="AD287" s="406">
        <f t="shared" si="83"/>
        <v>104</v>
      </c>
      <c r="AE287" s="398" t="str">
        <f t="shared" si="70"/>
        <v>E</v>
      </c>
      <c r="AF287" s="403">
        <f t="shared" ca="1" si="85"/>
        <v>50.466000000000001</v>
      </c>
      <c r="AG287" s="403">
        <f t="shared" ca="1" si="85"/>
        <v>53.122999999999998</v>
      </c>
      <c r="AH287" s="403">
        <f t="shared" ca="1" si="85"/>
        <v>55.917999999999999</v>
      </c>
      <c r="AI287" s="403">
        <f t="shared" ca="1" si="85"/>
        <v>58.861999999999995</v>
      </c>
      <c r="AJ287" s="403">
        <f t="shared" ca="1" si="85"/>
        <v>61.96</v>
      </c>
      <c r="AK287" s="403">
        <f t="shared" ca="1" si="85"/>
        <v>65.221000000000004</v>
      </c>
      <c r="AL287" s="403">
        <f t="shared" ca="1" si="85"/>
        <v>68.653000000000006</v>
      </c>
      <c r="AM287" s="710">
        <f ca="1">AL287/'2026'!AL287</f>
        <v>1.0299906982326641</v>
      </c>
    </row>
    <row r="288" spans="1:39" ht="15" customHeight="1">
      <c r="A288" s="259" t="s">
        <v>16</v>
      </c>
      <c r="B288" s="259" t="s">
        <v>298</v>
      </c>
      <c r="C288" s="259">
        <v>37</v>
      </c>
      <c r="D288" s="260" t="s">
        <v>755</v>
      </c>
      <c r="E288" s="265">
        <v>443</v>
      </c>
      <c r="F288" s="262">
        <v>9</v>
      </c>
      <c r="G288" s="285">
        <f t="shared" ca="1" si="74"/>
        <v>83902.165982716178</v>
      </c>
      <c r="H288" s="285">
        <f t="shared" ca="1" si="74"/>
        <v>88318.829858733414</v>
      </c>
      <c r="I288" s="285">
        <f t="shared" ca="1" si="74"/>
        <v>93111.999729408431</v>
      </c>
      <c r="J288" s="285">
        <f t="shared" ca="1" si="73"/>
        <v>97860.116456555101</v>
      </c>
      <c r="K288" s="285">
        <f t="shared" ca="1" si="73"/>
        <v>103010.47857271974</v>
      </c>
      <c r="L288" s="285">
        <f t="shared" ca="1" si="73"/>
        <v>108600.41913470015</v>
      </c>
      <c r="M288" s="285">
        <f t="shared" ca="1" si="73"/>
        <v>114190.35969668042</v>
      </c>
      <c r="N288" s="285"/>
      <c r="P288" s="409" t="str">
        <f t="shared" si="80"/>
        <v>08550C</v>
      </c>
      <c r="Q288" s="397" t="s">
        <v>826</v>
      </c>
      <c r="R288" s="409" t="str">
        <f t="shared" si="81"/>
        <v>Strategic Communications Specialist</v>
      </c>
      <c r="S288" s="397">
        <f t="shared" si="79"/>
        <v>37</v>
      </c>
      <c r="T288" s="394" cm="1">
        <f t="array" aca="1" ref="T288" ca="1">IF($Q288="Y",VLOOKUP($P288,INDIRECT($Q$3),T$5,0)*INDIRECT($P$2),VLOOKUP($P288,INDIRECT($Q$3),T$5,0))</f>
        <v>83902.165982716178</v>
      </c>
      <c r="U288" s="394" cm="1">
        <f t="array" aca="1" ref="U288" ca="1">IF($Q288="Y",VLOOKUP($P288,INDIRECT($Q$3),U$5,0)*INDIRECT($P$2),VLOOKUP($P288,INDIRECT($Q$3),U$5,0))</f>
        <v>88318.829858733414</v>
      </c>
      <c r="V288" s="394" cm="1">
        <f t="array" aca="1" ref="V288" ca="1">IF($Q288="Y",VLOOKUP($P288,INDIRECT($Q$3),V$5,0)*INDIRECT($P$2),VLOOKUP($P288,INDIRECT($Q$3),V$5,0))</f>
        <v>93111.999729408431</v>
      </c>
      <c r="W288" s="394" cm="1">
        <f t="array" aca="1" ref="W288" ca="1">IF($Q288="Y",VLOOKUP($P288,INDIRECT($Q$3),W$5,0)*INDIRECT($P$2),VLOOKUP($P288,INDIRECT($Q$3),W$5,0))</f>
        <v>97860.116456555101</v>
      </c>
      <c r="X288" s="394" cm="1">
        <f t="array" aca="1" ref="X288" ca="1">IF($Q288="Y",VLOOKUP($P288,INDIRECT($Q$3),X$5,0)*INDIRECT($P$2),VLOOKUP($P288,INDIRECT($Q$3),X$5,0))</f>
        <v>103010.47857271974</v>
      </c>
      <c r="Y288" s="394" cm="1">
        <f t="array" aca="1" ref="Y288" ca="1">IF($Q288="Y",VLOOKUP($P288,INDIRECT($Q$3),Y$5,0)*INDIRECT($P$2),VLOOKUP($P288,INDIRECT($Q$3),Y$5,0))</f>
        <v>108600.41913470015</v>
      </c>
      <c r="Z288" s="394" cm="1">
        <f t="array" aca="1" ref="Z288" ca="1">IF($Q288="Y",VLOOKUP($P288,INDIRECT($Q$3),Z$5,0)*INDIRECT($P$2),VLOOKUP($P288,INDIRECT($Q$3),Z$5,0))</f>
        <v>114190.35969668042</v>
      </c>
      <c r="AA288" s="406" t="str">
        <f t="shared" si="82"/>
        <v>08550C</v>
      </c>
      <c r="AB288" s="406" t="str">
        <f t="shared" si="84"/>
        <v>Y</v>
      </c>
      <c r="AC288" s="412" t="str">
        <f t="shared" si="78"/>
        <v>Strategic Communications Specialist</v>
      </c>
      <c r="AD288" s="406">
        <f t="shared" si="83"/>
        <v>37</v>
      </c>
      <c r="AE288" s="398" t="str">
        <f t="shared" si="70"/>
        <v>E</v>
      </c>
      <c r="AF288" s="403">
        <f t="shared" ca="1" si="85"/>
        <v>40.338000000000001</v>
      </c>
      <c r="AG288" s="403">
        <f t="shared" ca="1" si="85"/>
        <v>42.460999999999999</v>
      </c>
      <c r="AH288" s="403">
        <f t="shared" ca="1" si="85"/>
        <v>44.765999999999998</v>
      </c>
      <c r="AI288" s="403">
        <f t="shared" ca="1" si="85"/>
        <v>47.048999999999999</v>
      </c>
      <c r="AJ288" s="403">
        <f t="shared" ca="1" si="85"/>
        <v>49.524999999999999</v>
      </c>
      <c r="AK288" s="403">
        <f t="shared" ca="1" si="85"/>
        <v>52.211999999999996</v>
      </c>
      <c r="AL288" s="403">
        <f t="shared" ca="1" si="85"/>
        <v>54.9</v>
      </c>
      <c r="AM288" s="710">
        <f ca="1">AL288/'2026'!AL288</f>
        <v>1.0299994371587775</v>
      </c>
    </row>
    <row r="289" spans="1:39" ht="15" customHeight="1">
      <c r="A289" s="259" t="s">
        <v>16</v>
      </c>
      <c r="B289" s="262" t="s">
        <v>234</v>
      </c>
      <c r="C289" s="259" t="s">
        <v>235</v>
      </c>
      <c r="D289" s="282" t="s">
        <v>236</v>
      </c>
      <c r="E289" s="265">
        <v>453</v>
      </c>
      <c r="F289" s="262">
        <v>10</v>
      </c>
      <c r="G289" s="285">
        <f t="shared" ca="1" si="74"/>
        <v>88335.887938703992</v>
      </c>
      <c r="H289" s="285">
        <f t="shared" ca="1" si="74"/>
        <v>92776.945839619337</v>
      </c>
      <c r="I289" s="285">
        <f t="shared" ca="1" si="74"/>
        <v>97790.732275600007</v>
      </c>
      <c r="J289" s="285">
        <f t="shared" ca="1" si="73"/>
        <v>102806.9763814756</v>
      </c>
      <c r="K289" s="285">
        <f t="shared" ca="1" si="73"/>
        <v>108057.93331179675</v>
      </c>
      <c r="L289" s="285">
        <f t="shared" ca="1" si="73"/>
        <v>114633.92704400001</v>
      </c>
      <c r="M289" s="285">
        <f t="shared" ca="1" si="73"/>
        <v>121208.06432861292</v>
      </c>
      <c r="N289" s="285"/>
      <c r="P289" s="409" t="str">
        <f t="shared" si="80"/>
        <v>10385C</v>
      </c>
      <c r="Q289" s="397" t="s">
        <v>826</v>
      </c>
      <c r="R289" s="409" t="str">
        <f t="shared" si="81"/>
        <v>Sustainability Program Coordinator</v>
      </c>
      <c r="S289" s="397" t="str">
        <f t="shared" si="79"/>
        <v>51</v>
      </c>
      <c r="T289" s="394" cm="1">
        <f t="array" aca="1" ref="T289" ca="1">IF($Q289="Y",VLOOKUP($P289,INDIRECT($Q$3),T$5,0)*INDIRECT($P$2),VLOOKUP($P289,INDIRECT($Q$3),T$5,0))</f>
        <v>88335.887938703992</v>
      </c>
      <c r="U289" s="394" cm="1">
        <f t="array" aca="1" ref="U289" ca="1">IF($Q289="Y",VLOOKUP($P289,INDIRECT($Q$3),U$5,0)*INDIRECT($P$2),VLOOKUP($P289,INDIRECT($Q$3),U$5,0))</f>
        <v>92776.945839619337</v>
      </c>
      <c r="V289" s="394" cm="1">
        <f t="array" aca="1" ref="V289" ca="1">IF($Q289="Y",VLOOKUP($P289,INDIRECT($Q$3),V$5,0)*INDIRECT($P$2),VLOOKUP($P289,INDIRECT($Q$3),V$5,0))</f>
        <v>97790.732275600007</v>
      </c>
      <c r="W289" s="394" cm="1">
        <f t="array" aca="1" ref="W289" ca="1">IF($Q289="Y",VLOOKUP($P289,INDIRECT($Q$3),W$5,0)*INDIRECT($P$2),VLOOKUP($P289,INDIRECT($Q$3),W$5,0))</f>
        <v>102806.9763814756</v>
      </c>
      <c r="X289" s="394" cm="1">
        <f t="array" aca="1" ref="X289" ca="1">IF($Q289="Y",VLOOKUP($P289,INDIRECT($Q$3),X$5,0)*INDIRECT($P$2),VLOOKUP($P289,INDIRECT($Q$3),X$5,0))</f>
        <v>108057.93331179675</v>
      </c>
      <c r="Y289" s="394" cm="1">
        <f t="array" aca="1" ref="Y289" ca="1">IF($Q289="Y",VLOOKUP($P289,INDIRECT($Q$3),Y$5,0)*INDIRECT($P$2),VLOOKUP($P289,INDIRECT($Q$3),Y$5,0))</f>
        <v>114633.92704400001</v>
      </c>
      <c r="Z289" s="394" cm="1">
        <f t="array" aca="1" ref="Z289" ca="1">IF($Q289="Y",VLOOKUP($P289,INDIRECT($Q$3),Z$5,0)*INDIRECT($P$2),VLOOKUP($P289,INDIRECT($Q$3),Z$5,0))</f>
        <v>121208.06432861292</v>
      </c>
      <c r="AA289" s="406" t="str">
        <f t="shared" si="82"/>
        <v>10385C</v>
      </c>
      <c r="AB289" s="406" t="str">
        <f t="shared" si="84"/>
        <v>Y</v>
      </c>
      <c r="AC289" s="412" t="str">
        <f t="shared" si="78"/>
        <v>Sustainability Program Coordinator</v>
      </c>
      <c r="AD289" s="406" t="str">
        <f t="shared" si="83"/>
        <v>51</v>
      </c>
      <c r="AE289" s="398" t="str">
        <f t="shared" si="70"/>
        <v>E</v>
      </c>
      <c r="AF289" s="403">
        <f t="shared" ca="1" si="85"/>
        <v>42.47</v>
      </c>
      <c r="AG289" s="403">
        <f t="shared" ca="1" si="85"/>
        <v>44.604999999999997</v>
      </c>
      <c r="AH289" s="403">
        <f t="shared" ca="1" si="85"/>
        <v>47.015000000000001</v>
      </c>
      <c r="AI289" s="403">
        <f t="shared" ca="1" si="85"/>
        <v>49.427</v>
      </c>
      <c r="AJ289" s="403">
        <f t="shared" ca="1" si="85"/>
        <v>51.951000000000001</v>
      </c>
      <c r="AK289" s="403">
        <f t="shared" ca="1" si="85"/>
        <v>55.113</v>
      </c>
      <c r="AL289" s="403">
        <f t="shared" ca="1" si="85"/>
        <v>58.274000000000001</v>
      </c>
      <c r="AM289" s="710">
        <f ca="1">AL289/'2026'!AL289</f>
        <v>1.0300127262443439</v>
      </c>
    </row>
    <row r="290" spans="1:39" ht="15" customHeight="1">
      <c r="A290" s="259" t="s">
        <v>16</v>
      </c>
      <c r="B290" s="262" t="s">
        <v>997</v>
      </c>
      <c r="C290" s="259" t="s">
        <v>216</v>
      </c>
      <c r="D290" s="282" t="s">
        <v>998</v>
      </c>
      <c r="E290" s="265">
        <v>500</v>
      </c>
      <c r="F290" s="262">
        <v>11</v>
      </c>
      <c r="G290" s="285">
        <f t="shared" ca="1" si="74"/>
        <v>94497.144604555608</v>
      </c>
      <c r="H290" s="285">
        <f t="shared" ca="1" si="74"/>
        <v>99463.632867523498</v>
      </c>
      <c r="I290" s="285">
        <f t="shared" ca="1" si="74"/>
        <v>104667.73613498647</v>
      </c>
      <c r="J290" s="285">
        <f t="shared" ca="1" si="73"/>
        <v>110203.16173266091</v>
      </c>
      <c r="K290" s="285">
        <f t="shared" ca="1" si="73"/>
        <v>115982.89571523869</v>
      </c>
      <c r="L290" s="285">
        <f t="shared" ca="1" si="73"/>
        <v>123020.42779287096</v>
      </c>
      <c r="M290" s="285">
        <f t="shared" ca="1" si="73"/>
        <v>130057.95987050309</v>
      </c>
      <c r="N290" s="285"/>
      <c r="P290" s="409" t="str">
        <f t="shared" si="80"/>
        <v>59488C</v>
      </c>
      <c r="Q290" s="397" t="s">
        <v>826</v>
      </c>
      <c r="R290" s="409" t="str">
        <f t="shared" si="81"/>
        <v>Sustainability Program Manager</v>
      </c>
      <c r="S290" s="397" t="str">
        <f t="shared" si="79"/>
        <v>65</v>
      </c>
      <c r="T290" s="394" cm="1">
        <f t="array" aca="1" ref="T290" ca="1">IF($Q290="Y",VLOOKUP($P290,INDIRECT($Q$3),T$5,0)*INDIRECT($P$2),VLOOKUP($P290,INDIRECT($Q$3),T$5,0))</f>
        <v>94497.144604555608</v>
      </c>
      <c r="U290" s="394" cm="1">
        <f t="array" aca="1" ref="U290" ca="1">IF($Q290="Y",VLOOKUP($P290,INDIRECT($Q$3),U$5,0)*INDIRECT($P$2),VLOOKUP($P290,INDIRECT($Q$3),U$5,0))</f>
        <v>99463.632867523498</v>
      </c>
      <c r="V290" s="394" cm="1">
        <f t="array" aca="1" ref="V290" ca="1">IF($Q290="Y",VLOOKUP($P290,INDIRECT($Q$3),V$5,0)*INDIRECT($P$2),VLOOKUP($P290,INDIRECT($Q$3),V$5,0))</f>
        <v>104667.73613498647</v>
      </c>
      <c r="W290" s="394" cm="1">
        <f t="array" aca="1" ref="W290" ca="1">IF($Q290="Y",VLOOKUP($P290,INDIRECT($Q$3),W$5,0)*INDIRECT($P$2),VLOOKUP($P290,INDIRECT($Q$3),W$5,0))</f>
        <v>110203.16173266091</v>
      </c>
      <c r="X290" s="394" cm="1">
        <f t="array" aca="1" ref="X290" ca="1">IF($Q290="Y",VLOOKUP($P290,INDIRECT($Q$3),X$5,0)*INDIRECT($P$2),VLOOKUP($P290,INDIRECT($Q$3),X$5,0))</f>
        <v>115982.89571523869</v>
      </c>
      <c r="Y290" s="394" cm="1">
        <f t="array" aca="1" ref="Y290" ca="1">IF($Q290="Y",VLOOKUP($P290,INDIRECT($Q$3),Y$5,0)*INDIRECT($P$2),VLOOKUP($P290,INDIRECT($Q$3),Y$5,0))</f>
        <v>123020.42779287096</v>
      </c>
      <c r="Z290" s="394" cm="1">
        <f t="array" aca="1" ref="Z290" ca="1">IF($Q290="Y",VLOOKUP($P290,INDIRECT($Q$3),Z$5,0)*INDIRECT($P$2),VLOOKUP($P290,INDIRECT($Q$3),Z$5,0))</f>
        <v>130057.95987050309</v>
      </c>
      <c r="AA290" s="406" t="str">
        <f t="shared" si="82"/>
        <v>59488C</v>
      </c>
      <c r="AB290" s="406" t="str">
        <f t="shared" si="84"/>
        <v>Y</v>
      </c>
      <c r="AC290" s="412" t="str">
        <f t="shared" si="78"/>
        <v>Sustainability Program Manager</v>
      </c>
      <c r="AD290" s="406" t="str">
        <f t="shared" si="83"/>
        <v>65</v>
      </c>
      <c r="AE290" s="398" t="str">
        <f t="shared" si="70"/>
        <v>E</v>
      </c>
      <c r="AF290" s="403">
        <f t="shared" ca="1" si="85"/>
        <v>45.431999999999995</v>
      </c>
      <c r="AG290" s="403">
        <f t="shared" ca="1" si="85"/>
        <v>47.82</v>
      </c>
      <c r="AH290" s="403">
        <f t="shared" ca="1" si="85"/>
        <v>50.321999999999996</v>
      </c>
      <c r="AI290" s="403">
        <f t="shared" ca="1" si="85"/>
        <v>52.982999999999997</v>
      </c>
      <c r="AJ290" s="403">
        <f t="shared" ca="1" si="85"/>
        <v>55.762</v>
      </c>
      <c r="AK290" s="403">
        <f t="shared" ca="1" si="85"/>
        <v>59.144999999999996</v>
      </c>
      <c r="AL290" s="403">
        <f t="shared" ca="1" si="85"/>
        <v>62.527999999999999</v>
      </c>
      <c r="AM290" s="710">
        <f ca="1">AL290/'2026'!AL290</f>
        <v>1.0299965407613618</v>
      </c>
    </row>
    <row r="291" spans="1:39" ht="15" customHeight="1">
      <c r="A291" s="259" t="s">
        <v>16</v>
      </c>
      <c r="B291" s="259" t="s">
        <v>1003</v>
      </c>
      <c r="C291" s="259" t="s">
        <v>166</v>
      </c>
      <c r="D291" s="260" t="s">
        <v>1004</v>
      </c>
      <c r="E291" s="265">
        <v>435</v>
      </c>
      <c r="F291" s="262">
        <v>9</v>
      </c>
      <c r="G291" s="285">
        <f t="shared" ca="1" si="74"/>
        <v>82224.831625914696</v>
      </c>
      <c r="H291" s="285">
        <f t="shared" ca="1" si="74"/>
        <v>86572.182201113654</v>
      </c>
      <c r="I291" s="285">
        <f t="shared" ca="1" si="74"/>
        <v>91488.470111019167</v>
      </c>
      <c r="J291" s="285">
        <f t="shared" ca="1" si="73"/>
        <v>96354.557667862377</v>
      </c>
      <c r="K291" s="285">
        <f t="shared" ca="1" si="73"/>
        <v>101515.15396267129</v>
      </c>
      <c r="L291" s="285">
        <f t="shared" ca="1" si="73"/>
        <v>107546.57754408508</v>
      </c>
      <c r="M291" s="285">
        <f t="shared" ca="1" si="73"/>
        <v>113578.00112549883</v>
      </c>
      <c r="N291" s="9"/>
      <c r="P291" s="409" t="str">
        <f t="shared" si="80"/>
        <v>59487C</v>
      </c>
      <c r="Q291" s="397" t="s">
        <v>826</v>
      </c>
      <c r="R291" s="409" t="str">
        <f t="shared" si="81"/>
        <v>Systems Engineer I</v>
      </c>
      <c r="S291" s="397" t="str">
        <f t="shared" si="79"/>
        <v>45</v>
      </c>
      <c r="T291" s="394" cm="1">
        <f t="array" aca="1" ref="T291" ca="1">IF($Q291="Y",VLOOKUP($P291,INDIRECT($Q$3),T$5,0)*INDIRECT($P$2),VLOOKUP($P291,INDIRECT($Q$3),T$5,0))</f>
        <v>82224.831625914696</v>
      </c>
      <c r="U291" s="394" cm="1">
        <f t="array" aca="1" ref="U291" ca="1">IF($Q291="Y",VLOOKUP($P291,INDIRECT($Q$3),U$5,0)*INDIRECT($P$2),VLOOKUP($P291,INDIRECT($Q$3),U$5,0))</f>
        <v>86572.182201113654</v>
      </c>
      <c r="V291" s="394" cm="1">
        <f t="array" aca="1" ref="V291" ca="1">IF($Q291="Y",VLOOKUP($P291,INDIRECT($Q$3),V$5,0)*INDIRECT($P$2),VLOOKUP($P291,INDIRECT($Q$3),V$5,0))</f>
        <v>91488.470111019167</v>
      </c>
      <c r="W291" s="394" cm="1">
        <f t="array" aca="1" ref="W291" ca="1">IF($Q291="Y",VLOOKUP($P291,INDIRECT($Q$3),W$5,0)*INDIRECT($P$2),VLOOKUP($P291,INDIRECT($Q$3),W$5,0))</f>
        <v>96354.557667862377</v>
      </c>
      <c r="X291" s="394" cm="1">
        <f t="array" aca="1" ref="X291" ca="1">IF($Q291="Y",VLOOKUP($P291,INDIRECT($Q$3),X$5,0)*INDIRECT($P$2),VLOOKUP($P291,INDIRECT($Q$3),X$5,0))</f>
        <v>101515.15396267129</v>
      </c>
      <c r="Y291" s="394" cm="1">
        <f t="array" aca="1" ref="Y291" ca="1">IF($Q291="Y",VLOOKUP($P291,INDIRECT($Q$3),Y$5,0)*INDIRECT($P$2),VLOOKUP($P291,INDIRECT($Q$3),Y$5,0))</f>
        <v>107546.57754408508</v>
      </c>
      <c r="Z291" s="394" cm="1">
        <f t="array" aca="1" ref="Z291" ca="1">IF($Q291="Y",VLOOKUP($P291,INDIRECT($Q$3),Z$5,0)*INDIRECT($P$2),VLOOKUP($P291,INDIRECT($Q$3),Z$5,0))</f>
        <v>113578.00112549883</v>
      </c>
      <c r="AA291" s="406" t="str">
        <f t="shared" si="82"/>
        <v>59487C</v>
      </c>
      <c r="AB291" s="406" t="str">
        <f t="shared" si="84"/>
        <v>Y</v>
      </c>
      <c r="AC291" s="412" t="str">
        <f t="shared" si="78"/>
        <v>Systems Engineer I</v>
      </c>
      <c r="AD291" s="406" t="str">
        <f t="shared" si="83"/>
        <v>45</v>
      </c>
      <c r="AE291" s="398" t="str">
        <f t="shared" si="70"/>
        <v>E</v>
      </c>
      <c r="AF291" s="403">
        <f t="shared" ca="1" si="85"/>
        <v>39.531999999999996</v>
      </c>
      <c r="AG291" s="403">
        <f t="shared" ca="1" si="85"/>
        <v>41.622</v>
      </c>
      <c r="AH291" s="403">
        <f t="shared" ca="1" si="85"/>
        <v>43.984999999999999</v>
      </c>
      <c r="AI291" s="403">
        <f t="shared" ca="1" si="85"/>
        <v>46.324999999999996</v>
      </c>
      <c r="AJ291" s="403">
        <f t="shared" ca="1" si="85"/>
        <v>48.805999999999997</v>
      </c>
      <c r="AK291" s="403">
        <f t="shared" ca="1" si="85"/>
        <v>51.705999999999996</v>
      </c>
      <c r="AL291" s="403">
        <f t="shared" ca="1" si="85"/>
        <v>54.604999999999997</v>
      </c>
      <c r="AM291" s="710">
        <f ca="1">AL291/'2026'!AL291</f>
        <v>1.0299915118362726</v>
      </c>
    </row>
    <row r="292" spans="1:39" ht="15" customHeight="1">
      <c r="A292" s="259" t="s">
        <v>16</v>
      </c>
      <c r="B292" s="259" t="s">
        <v>237</v>
      </c>
      <c r="C292" s="259">
        <v>65</v>
      </c>
      <c r="D292" s="260" t="s">
        <v>238</v>
      </c>
      <c r="E292" s="265">
        <v>508</v>
      </c>
      <c r="F292" s="262">
        <v>11</v>
      </c>
      <c r="G292" s="285">
        <f t="shared" ca="1" si="74"/>
        <v>94497.144604555608</v>
      </c>
      <c r="H292" s="285">
        <f t="shared" ca="1" si="74"/>
        <v>99463.632867523498</v>
      </c>
      <c r="I292" s="285">
        <f t="shared" ca="1" si="74"/>
        <v>104667.73613498647</v>
      </c>
      <c r="J292" s="285">
        <f t="shared" ca="1" si="73"/>
        <v>110203.16173266091</v>
      </c>
      <c r="K292" s="285">
        <f t="shared" ca="1" si="73"/>
        <v>115982.89571523869</v>
      </c>
      <c r="L292" s="285">
        <f t="shared" ca="1" si="73"/>
        <v>123020.42779287096</v>
      </c>
      <c r="M292" s="285">
        <f t="shared" ca="1" si="73"/>
        <v>130057.95987050309</v>
      </c>
      <c r="N292" s="285"/>
      <c r="P292" s="409" t="str">
        <f t="shared" si="80"/>
        <v>10401C</v>
      </c>
      <c r="Q292" s="397" t="s">
        <v>826</v>
      </c>
      <c r="R292" s="409" t="str">
        <f t="shared" si="81"/>
        <v>Systems Engineer II</v>
      </c>
      <c r="S292" s="397">
        <f t="shared" si="79"/>
        <v>65</v>
      </c>
      <c r="T292" s="394" cm="1">
        <f t="array" aca="1" ref="T292" ca="1">IF($Q292="Y",VLOOKUP($P292,INDIRECT($Q$3),T$5,0)*INDIRECT($P$2),VLOOKUP($P292,INDIRECT($Q$3),T$5,0))</f>
        <v>94497.144604555608</v>
      </c>
      <c r="U292" s="394" cm="1">
        <f t="array" aca="1" ref="U292" ca="1">IF($Q292="Y",VLOOKUP($P292,INDIRECT($Q$3),U$5,0)*INDIRECT($P$2),VLOOKUP($P292,INDIRECT($Q$3),U$5,0))</f>
        <v>99463.632867523498</v>
      </c>
      <c r="V292" s="394" cm="1">
        <f t="array" aca="1" ref="V292" ca="1">IF($Q292="Y",VLOOKUP($P292,INDIRECT($Q$3),V$5,0)*INDIRECT($P$2),VLOOKUP($P292,INDIRECT($Q$3),V$5,0))</f>
        <v>104667.73613498647</v>
      </c>
      <c r="W292" s="394" cm="1">
        <f t="array" aca="1" ref="W292" ca="1">IF($Q292="Y",VLOOKUP($P292,INDIRECT($Q$3),W$5,0)*INDIRECT($P$2),VLOOKUP($P292,INDIRECT($Q$3),W$5,0))</f>
        <v>110203.16173266091</v>
      </c>
      <c r="X292" s="394" cm="1">
        <f t="array" aca="1" ref="X292" ca="1">IF($Q292="Y",VLOOKUP($P292,INDIRECT($Q$3),X$5,0)*INDIRECT($P$2),VLOOKUP($P292,INDIRECT($Q$3),X$5,0))</f>
        <v>115982.89571523869</v>
      </c>
      <c r="Y292" s="394" cm="1">
        <f t="array" aca="1" ref="Y292" ca="1">IF($Q292="Y",VLOOKUP($P292,INDIRECT($Q$3),Y$5,0)*INDIRECT($P$2),VLOOKUP($P292,INDIRECT($Q$3),Y$5,0))</f>
        <v>123020.42779287096</v>
      </c>
      <c r="Z292" s="394" cm="1">
        <f t="array" aca="1" ref="Z292" ca="1">IF($Q292="Y",VLOOKUP($P292,INDIRECT($Q$3),Z$5,0)*INDIRECT($P$2),VLOOKUP($P292,INDIRECT($Q$3),Z$5,0))</f>
        <v>130057.95987050309</v>
      </c>
      <c r="AA292" s="406" t="str">
        <f t="shared" si="82"/>
        <v>10401C</v>
      </c>
      <c r="AB292" s="406" t="str">
        <f t="shared" si="84"/>
        <v>Y</v>
      </c>
      <c r="AC292" s="412" t="str">
        <f t="shared" si="78"/>
        <v>Systems Engineer II</v>
      </c>
      <c r="AD292" s="406">
        <f t="shared" si="83"/>
        <v>65</v>
      </c>
      <c r="AE292" s="398" t="str">
        <f t="shared" si="70"/>
        <v>E</v>
      </c>
      <c r="AF292" s="403">
        <f t="shared" ca="1" si="85"/>
        <v>45.431999999999995</v>
      </c>
      <c r="AG292" s="403">
        <f t="shared" ca="1" si="85"/>
        <v>47.82</v>
      </c>
      <c r="AH292" s="403">
        <f t="shared" ca="1" si="85"/>
        <v>50.321999999999996</v>
      </c>
      <c r="AI292" s="403">
        <f t="shared" ca="1" si="85"/>
        <v>52.982999999999997</v>
      </c>
      <c r="AJ292" s="403">
        <f t="shared" ca="1" si="85"/>
        <v>55.762</v>
      </c>
      <c r="AK292" s="403">
        <f t="shared" ca="1" si="85"/>
        <v>59.144999999999996</v>
      </c>
      <c r="AL292" s="403">
        <f t="shared" ca="1" si="85"/>
        <v>62.527999999999999</v>
      </c>
      <c r="AM292" s="710">
        <f ca="1">AL292/'2026'!AL292</f>
        <v>1.0299965407613618</v>
      </c>
    </row>
    <row r="293" spans="1:39" ht="15" customHeight="1">
      <c r="A293" s="259" t="s">
        <v>91</v>
      </c>
      <c r="B293" s="259" t="s">
        <v>335</v>
      </c>
      <c r="C293" s="259" t="s">
        <v>280</v>
      </c>
      <c r="D293" s="260" t="s">
        <v>336</v>
      </c>
      <c r="E293" s="265">
        <v>383</v>
      </c>
      <c r="F293" s="262">
        <v>8</v>
      </c>
      <c r="G293" s="285">
        <f t="shared" ca="1" si="74"/>
        <v>36.819174700765515</v>
      </c>
      <c r="H293" s="285">
        <f t="shared" ca="1" si="74"/>
        <v>38.752419984184186</v>
      </c>
      <c r="I293" s="285">
        <f t="shared" ca="1" si="74"/>
        <v>40.77813294910375</v>
      </c>
      <c r="J293" s="285">
        <f t="shared" ca="1" si="73"/>
        <v>42.937391725054532</v>
      </c>
      <c r="K293" s="285">
        <f t="shared" ca="1" si="73"/>
        <v>45.188362684484645</v>
      </c>
      <c r="L293" s="285">
        <f t="shared" ca="1" si="73"/>
        <v>47.931363876831206</v>
      </c>
      <c r="M293" s="285">
        <f t="shared" ca="1" si="73"/>
        <v>50.674365069177767</v>
      </c>
      <c r="N293" s="285"/>
      <c r="P293" s="409" t="str">
        <f t="shared" si="80"/>
        <v>10404C</v>
      </c>
      <c r="Q293" s="397" t="s">
        <v>826</v>
      </c>
      <c r="R293" s="409" t="str">
        <f t="shared" si="81"/>
        <v>Systems Integrator III</v>
      </c>
      <c r="S293" s="397" t="str">
        <f t="shared" si="79"/>
        <v>63</v>
      </c>
      <c r="T293" s="394" cm="1">
        <f t="array" aca="1" ref="T293" ca="1">IF($Q293="Y",VLOOKUP($P293,INDIRECT($Q$3),T$5,0)*INDIRECT($P$2),VLOOKUP($P293,INDIRECT($Q$3),T$5,0))</f>
        <v>36.819174700765515</v>
      </c>
      <c r="U293" s="394" cm="1">
        <f t="array" aca="1" ref="U293" ca="1">IF($Q293="Y",VLOOKUP($P293,INDIRECT($Q$3),U$5,0)*INDIRECT($P$2),VLOOKUP($P293,INDIRECT($Q$3),U$5,0))</f>
        <v>38.752419984184186</v>
      </c>
      <c r="V293" s="394" cm="1">
        <f t="array" aca="1" ref="V293" ca="1">IF($Q293="Y",VLOOKUP($P293,INDIRECT($Q$3),V$5,0)*INDIRECT($P$2),VLOOKUP($P293,INDIRECT($Q$3),V$5,0))</f>
        <v>40.77813294910375</v>
      </c>
      <c r="W293" s="394" cm="1">
        <f t="array" aca="1" ref="W293" ca="1">IF($Q293="Y",VLOOKUP($P293,INDIRECT($Q$3),W$5,0)*INDIRECT($P$2),VLOOKUP($P293,INDIRECT($Q$3),W$5,0))</f>
        <v>42.937391725054532</v>
      </c>
      <c r="X293" s="394" cm="1">
        <f t="array" aca="1" ref="X293" ca="1">IF($Q293="Y",VLOOKUP($P293,INDIRECT($Q$3),X$5,0)*INDIRECT($P$2),VLOOKUP($P293,INDIRECT($Q$3),X$5,0))</f>
        <v>45.188362684484645</v>
      </c>
      <c r="Y293" s="394" cm="1">
        <f t="array" aca="1" ref="Y293" ca="1">IF($Q293="Y",VLOOKUP($P293,INDIRECT($Q$3),Y$5,0)*INDIRECT($P$2),VLOOKUP($P293,INDIRECT($Q$3),Y$5,0))</f>
        <v>47.931363876831206</v>
      </c>
      <c r="Z293" s="394" cm="1">
        <f t="array" aca="1" ref="Z293" ca="1">IF($Q293="Y",VLOOKUP($P293,INDIRECT($Q$3),Z$5,0)*INDIRECT($P$2),VLOOKUP($P293,INDIRECT($Q$3),Z$5,0))</f>
        <v>50.674365069177767</v>
      </c>
      <c r="AA293" s="406" t="str">
        <f t="shared" si="82"/>
        <v>10404C</v>
      </c>
      <c r="AB293" s="406" t="str">
        <f t="shared" si="84"/>
        <v>Y</v>
      </c>
      <c r="AC293" s="412" t="str">
        <f t="shared" si="78"/>
        <v>Systems Integrator III</v>
      </c>
      <c r="AD293" s="406" t="str">
        <f t="shared" si="83"/>
        <v>63</v>
      </c>
      <c r="AE293" s="398" t="str">
        <f t="shared" si="70"/>
        <v>N</v>
      </c>
      <c r="AF293" s="403">
        <f t="shared" ca="1" si="85"/>
        <v>36.819000000000003</v>
      </c>
      <c r="AG293" s="403">
        <f t="shared" ca="1" si="85"/>
        <v>38.752000000000002</v>
      </c>
      <c r="AH293" s="403">
        <f t="shared" ca="1" si="85"/>
        <v>40.777999999999999</v>
      </c>
      <c r="AI293" s="403">
        <f t="shared" ca="1" si="85"/>
        <v>42.936999999999998</v>
      </c>
      <c r="AJ293" s="403">
        <f t="shared" ca="1" si="85"/>
        <v>45.188000000000002</v>
      </c>
      <c r="AK293" s="403">
        <f t="shared" ca="1" si="85"/>
        <v>47.930999999999997</v>
      </c>
      <c r="AL293" s="403">
        <f t="shared" ca="1" si="85"/>
        <v>50.673999999999999</v>
      </c>
      <c r="AM293" s="710">
        <f ca="1">AL293/'2026'!AL293</f>
        <v>1.0300012195617707</v>
      </c>
    </row>
    <row r="294" spans="1:39" ht="15" customHeight="1">
      <c r="A294" s="259" t="s">
        <v>91</v>
      </c>
      <c r="B294" s="259" t="s">
        <v>337</v>
      </c>
      <c r="C294" s="259" t="s">
        <v>269</v>
      </c>
      <c r="D294" s="260" t="s">
        <v>338</v>
      </c>
      <c r="E294" s="265">
        <v>425</v>
      </c>
      <c r="F294" s="262">
        <v>9</v>
      </c>
      <c r="G294" s="285">
        <f t="shared" ca="1" si="74"/>
        <v>38.866657967114499</v>
      </c>
      <c r="H294" s="285">
        <f t="shared" ca="1" si="74"/>
        <v>40.913287745810052</v>
      </c>
      <c r="I294" s="285">
        <f t="shared" ca="1" si="74"/>
        <v>43.072546521760863</v>
      </c>
      <c r="J294" s="285">
        <f t="shared" ca="1" si="73"/>
        <v>45.321908495515871</v>
      </c>
      <c r="K294" s="285">
        <f t="shared" ca="1" si="73"/>
        <v>47.708034251652272</v>
      </c>
      <c r="L294" s="285">
        <f t="shared" ca="1" si="73"/>
        <v>50.595066049283147</v>
      </c>
      <c r="M294" s="285">
        <f t="shared" ca="1" si="73"/>
        <v>53.482097846914002</v>
      </c>
      <c r="N294" s="285"/>
      <c r="P294" s="409" t="str">
        <f t="shared" si="80"/>
        <v>10405C</v>
      </c>
      <c r="Q294" s="397" t="s">
        <v>826</v>
      </c>
      <c r="R294" s="409" t="str">
        <f t="shared" si="81"/>
        <v>Systems Integrator IV</v>
      </c>
      <c r="S294" s="397" t="str">
        <f t="shared" si="79"/>
        <v>64</v>
      </c>
      <c r="T294" s="394" cm="1">
        <f t="array" aca="1" ref="T294" ca="1">IF($Q294="Y",VLOOKUP($P294,INDIRECT($Q$3),T$5,0)*INDIRECT($P$2),VLOOKUP($P294,INDIRECT($Q$3),T$5,0))</f>
        <v>38.866657967114499</v>
      </c>
      <c r="U294" s="394" cm="1">
        <f t="array" aca="1" ref="U294" ca="1">IF($Q294="Y",VLOOKUP($P294,INDIRECT($Q$3),U$5,0)*INDIRECT($P$2),VLOOKUP($P294,INDIRECT($Q$3),U$5,0))</f>
        <v>40.913287745810052</v>
      </c>
      <c r="V294" s="394" cm="1">
        <f t="array" aca="1" ref="V294" ca="1">IF($Q294="Y",VLOOKUP($P294,INDIRECT($Q$3),V$5,0)*INDIRECT($P$2),VLOOKUP($P294,INDIRECT($Q$3),V$5,0))</f>
        <v>43.072546521760863</v>
      </c>
      <c r="W294" s="394" cm="1">
        <f t="array" aca="1" ref="W294" ca="1">IF($Q294="Y",VLOOKUP($P294,INDIRECT($Q$3),W$5,0)*INDIRECT($P$2),VLOOKUP($P294,INDIRECT($Q$3),W$5,0))</f>
        <v>45.321908495515871</v>
      </c>
      <c r="X294" s="394" cm="1">
        <f t="array" aca="1" ref="X294" ca="1">IF($Q294="Y",VLOOKUP($P294,INDIRECT($Q$3),X$5,0)*INDIRECT($P$2),VLOOKUP($P294,INDIRECT($Q$3),X$5,0))</f>
        <v>47.708034251652272</v>
      </c>
      <c r="Y294" s="394" cm="1">
        <f t="array" aca="1" ref="Y294" ca="1">IF($Q294="Y",VLOOKUP($P294,INDIRECT($Q$3),Y$5,0)*INDIRECT($P$2),VLOOKUP($P294,INDIRECT($Q$3),Y$5,0))</f>
        <v>50.595066049283147</v>
      </c>
      <c r="Z294" s="394" cm="1">
        <f t="array" aca="1" ref="Z294" ca="1">IF($Q294="Y",VLOOKUP($P294,INDIRECT($Q$3),Z$5,0)*INDIRECT($P$2),VLOOKUP($P294,INDIRECT($Q$3),Z$5,0))</f>
        <v>53.482097846914002</v>
      </c>
      <c r="AA294" s="406" t="str">
        <f t="shared" si="82"/>
        <v>10405C</v>
      </c>
      <c r="AB294" s="406" t="str">
        <f t="shared" si="84"/>
        <v>Y</v>
      </c>
      <c r="AC294" s="412" t="str">
        <f t="shared" si="78"/>
        <v>Systems Integrator IV</v>
      </c>
      <c r="AD294" s="406" t="str">
        <f t="shared" si="83"/>
        <v>64</v>
      </c>
      <c r="AE294" s="398" t="str">
        <f t="shared" si="70"/>
        <v>N</v>
      </c>
      <c r="AF294" s="403">
        <f t="shared" ca="1" si="85"/>
        <v>38.866999999999997</v>
      </c>
      <c r="AG294" s="403">
        <f t="shared" ca="1" si="85"/>
        <v>40.912999999999997</v>
      </c>
      <c r="AH294" s="403">
        <f t="shared" ca="1" si="85"/>
        <v>43.073</v>
      </c>
      <c r="AI294" s="403">
        <f t="shared" ca="1" si="85"/>
        <v>45.322000000000003</v>
      </c>
      <c r="AJ294" s="403">
        <f t="shared" ca="1" si="85"/>
        <v>47.707999999999998</v>
      </c>
      <c r="AK294" s="403">
        <f t="shared" ca="1" si="85"/>
        <v>50.594999999999999</v>
      </c>
      <c r="AL294" s="403">
        <f t="shared" ca="1" si="85"/>
        <v>53.481999999999999</v>
      </c>
      <c r="AM294" s="710">
        <f ca="1">AL294/'2026'!AL294</f>
        <v>1.0300053924967261</v>
      </c>
    </row>
    <row r="295" spans="1:39" ht="15" customHeight="1">
      <c r="A295" s="259" t="s">
        <v>16</v>
      </c>
      <c r="B295" s="259" t="s">
        <v>239</v>
      </c>
      <c r="C295" s="259">
        <v>72</v>
      </c>
      <c r="D295" s="260" t="s">
        <v>240</v>
      </c>
      <c r="E295" s="265">
        <v>463</v>
      </c>
      <c r="F295" s="262">
        <v>10</v>
      </c>
      <c r="G295" s="285">
        <f t="shared" ca="1" si="74"/>
        <v>88483.142307686896</v>
      </c>
      <c r="H295" s="285">
        <f t="shared" ca="1" si="74"/>
        <v>93158.468522893163</v>
      </c>
      <c r="I295" s="285">
        <f t="shared" ca="1" si="74"/>
        <v>98031.249460144623</v>
      </c>
      <c r="J295" s="285">
        <f t="shared" ca="1" si="73"/>
        <v>103185.15237454524</v>
      </c>
      <c r="K295" s="285">
        <f t="shared" ca="1" si="73"/>
        <v>108633.56402691163</v>
      </c>
      <c r="L295" s="285">
        <f t="shared" ca="1" si="73"/>
        <v>115199.01543679967</v>
      </c>
      <c r="M295" s="285">
        <f t="shared" ca="1" si="73"/>
        <v>121763.42110370523</v>
      </c>
      <c r="N295" s="285"/>
      <c r="P295" s="409" t="str">
        <f t="shared" si="80"/>
        <v>10406C</v>
      </c>
      <c r="Q295" s="397" t="s">
        <v>826</v>
      </c>
      <c r="R295" s="409" t="str">
        <f t="shared" si="81"/>
        <v>Systems Integrator V</v>
      </c>
      <c r="S295" s="397">
        <f t="shared" si="79"/>
        <v>72</v>
      </c>
      <c r="T295" s="394" cm="1">
        <f t="array" aca="1" ref="T295" ca="1">IF($Q295="Y",VLOOKUP($P295,INDIRECT($Q$3),T$5,0)*INDIRECT($P$2),VLOOKUP($P295,INDIRECT($Q$3),T$5,0))</f>
        <v>88483.142307686896</v>
      </c>
      <c r="U295" s="394" cm="1">
        <f t="array" aca="1" ref="U295" ca="1">IF($Q295="Y",VLOOKUP($P295,INDIRECT($Q$3),U$5,0)*INDIRECT($P$2),VLOOKUP($P295,INDIRECT($Q$3),U$5,0))</f>
        <v>93158.468522893163</v>
      </c>
      <c r="V295" s="394" cm="1">
        <f t="array" aca="1" ref="V295" ca="1">IF($Q295="Y",VLOOKUP($P295,INDIRECT($Q$3),V$5,0)*INDIRECT($P$2),VLOOKUP($P295,INDIRECT($Q$3),V$5,0))</f>
        <v>98031.249460144623</v>
      </c>
      <c r="W295" s="394" cm="1">
        <f t="array" aca="1" ref="W295" ca="1">IF($Q295="Y",VLOOKUP($P295,INDIRECT($Q$3),W$5,0)*INDIRECT($P$2),VLOOKUP($P295,INDIRECT($Q$3),W$5,0))</f>
        <v>103185.15237454524</v>
      </c>
      <c r="X295" s="394" cm="1">
        <f t="array" aca="1" ref="X295" ca="1">IF($Q295="Y",VLOOKUP($P295,INDIRECT($Q$3),X$5,0)*INDIRECT($P$2),VLOOKUP($P295,INDIRECT($Q$3),X$5,0))</f>
        <v>108633.56402691163</v>
      </c>
      <c r="Y295" s="394" cm="1">
        <f t="array" aca="1" ref="Y295" ca="1">IF($Q295="Y",VLOOKUP($P295,INDIRECT($Q$3),Y$5,0)*INDIRECT($P$2),VLOOKUP($P295,INDIRECT($Q$3),Y$5,0))</f>
        <v>115199.01543679967</v>
      </c>
      <c r="Z295" s="394" cm="1">
        <f t="array" aca="1" ref="Z295" ca="1">IF($Q295="Y",VLOOKUP($P295,INDIRECT($Q$3),Z$5,0)*INDIRECT($P$2),VLOOKUP($P295,INDIRECT($Q$3),Z$5,0))</f>
        <v>121763.42110370523</v>
      </c>
      <c r="AA295" s="406" t="str">
        <f t="shared" si="82"/>
        <v>10406C</v>
      </c>
      <c r="AB295" s="406" t="str">
        <f t="shared" si="84"/>
        <v>Y</v>
      </c>
      <c r="AC295" s="412" t="str">
        <f t="shared" si="78"/>
        <v>Systems Integrator V</v>
      </c>
      <c r="AD295" s="406">
        <f t="shared" si="83"/>
        <v>72</v>
      </c>
      <c r="AE295" s="398" t="str">
        <f t="shared" si="70"/>
        <v>E</v>
      </c>
      <c r="AF295" s="403">
        <f t="shared" ca="1" si="85"/>
        <v>42.54</v>
      </c>
      <c r="AG295" s="403">
        <f t="shared" ca="1" si="85"/>
        <v>44.787999999999997</v>
      </c>
      <c r="AH295" s="403">
        <f t="shared" ca="1" si="85"/>
        <v>47.131</v>
      </c>
      <c r="AI295" s="403">
        <f t="shared" ca="1" si="85"/>
        <v>49.608999999999995</v>
      </c>
      <c r="AJ295" s="403">
        <f t="shared" ca="1" si="85"/>
        <v>52.227999999999994</v>
      </c>
      <c r="AK295" s="403">
        <f t="shared" ca="1" si="85"/>
        <v>55.384999999999998</v>
      </c>
      <c r="AL295" s="403">
        <f t="shared" ca="1" si="85"/>
        <v>58.540999999999997</v>
      </c>
      <c r="AM295" s="710">
        <f ca="1">AL295/'2026'!AL295</f>
        <v>1.0299985924414103</v>
      </c>
    </row>
    <row r="296" spans="1:39" ht="15" customHeight="1">
      <c r="A296" s="259" t="s">
        <v>16</v>
      </c>
      <c r="B296" s="259" t="s">
        <v>241</v>
      </c>
      <c r="C296" s="259">
        <v>65</v>
      </c>
      <c r="D296" s="260" t="s">
        <v>242</v>
      </c>
      <c r="E296" s="265">
        <v>508</v>
      </c>
      <c r="F296" s="262">
        <v>11</v>
      </c>
      <c r="G296" s="285">
        <f t="shared" ca="1" si="74"/>
        <v>94497.144604555608</v>
      </c>
      <c r="H296" s="285">
        <f t="shared" ca="1" si="74"/>
        <v>99463.632867523498</v>
      </c>
      <c r="I296" s="285">
        <f t="shared" ca="1" si="74"/>
        <v>104667.73613498647</v>
      </c>
      <c r="J296" s="285">
        <f t="shared" ca="1" si="73"/>
        <v>110203.16173266091</v>
      </c>
      <c r="K296" s="285">
        <f t="shared" ca="1" si="73"/>
        <v>115982.89571523869</v>
      </c>
      <c r="L296" s="285">
        <f t="shared" ca="1" si="73"/>
        <v>123020.42779287096</v>
      </c>
      <c r="M296" s="285">
        <f t="shared" ca="1" si="73"/>
        <v>130057.95987050309</v>
      </c>
      <c r="N296" s="285"/>
      <c r="P296" s="409" t="str">
        <f t="shared" si="80"/>
        <v>10407C</v>
      </c>
      <c r="Q296" s="397" t="s">
        <v>826</v>
      </c>
      <c r="R296" s="409" t="str">
        <f t="shared" si="81"/>
        <v>Systems Integrator VI</v>
      </c>
      <c r="S296" s="397">
        <f t="shared" si="79"/>
        <v>65</v>
      </c>
      <c r="T296" s="394" cm="1">
        <f t="array" aca="1" ref="T296" ca="1">IF($Q296="Y",VLOOKUP($P296,INDIRECT($Q$3),T$5,0)*INDIRECT($P$2),VLOOKUP($P296,INDIRECT($Q$3),T$5,0))</f>
        <v>94497.144604555608</v>
      </c>
      <c r="U296" s="394" cm="1">
        <f t="array" aca="1" ref="U296" ca="1">IF($Q296="Y",VLOOKUP($P296,INDIRECT($Q$3),U$5,0)*INDIRECT($P$2),VLOOKUP($P296,INDIRECT($Q$3),U$5,0))</f>
        <v>99463.632867523498</v>
      </c>
      <c r="V296" s="394" cm="1">
        <f t="array" aca="1" ref="V296" ca="1">IF($Q296="Y",VLOOKUP($P296,INDIRECT($Q$3),V$5,0)*INDIRECT($P$2),VLOOKUP($P296,INDIRECT($Q$3),V$5,0))</f>
        <v>104667.73613498647</v>
      </c>
      <c r="W296" s="394" cm="1">
        <f t="array" aca="1" ref="W296" ca="1">IF($Q296="Y",VLOOKUP($P296,INDIRECT($Q$3),W$5,0)*INDIRECT($P$2),VLOOKUP($P296,INDIRECT($Q$3),W$5,0))</f>
        <v>110203.16173266091</v>
      </c>
      <c r="X296" s="394" cm="1">
        <f t="array" aca="1" ref="X296" ca="1">IF($Q296="Y",VLOOKUP($P296,INDIRECT($Q$3),X$5,0)*INDIRECT($P$2),VLOOKUP($P296,INDIRECT($Q$3),X$5,0))</f>
        <v>115982.89571523869</v>
      </c>
      <c r="Y296" s="394" cm="1">
        <f t="array" aca="1" ref="Y296" ca="1">IF($Q296="Y",VLOOKUP($P296,INDIRECT($Q$3),Y$5,0)*INDIRECT($P$2),VLOOKUP($P296,INDIRECT($Q$3),Y$5,0))</f>
        <v>123020.42779287096</v>
      </c>
      <c r="Z296" s="394" cm="1">
        <f t="array" aca="1" ref="Z296" ca="1">IF($Q296="Y",VLOOKUP($P296,INDIRECT($Q$3),Z$5,0)*INDIRECT($P$2),VLOOKUP($P296,INDIRECT($Q$3),Z$5,0))</f>
        <v>130057.95987050309</v>
      </c>
      <c r="AA296" s="406" t="str">
        <f t="shared" si="82"/>
        <v>10407C</v>
      </c>
      <c r="AB296" s="406" t="str">
        <f t="shared" si="84"/>
        <v>Y</v>
      </c>
      <c r="AC296" s="412" t="str">
        <f t="shared" si="78"/>
        <v>Systems Integrator VI</v>
      </c>
      <c r="AD296" s="406">
        <f t="shared" si="83"/>
        <v>65</v>
      </c>
      <c r="AE296" s="398" t="str">
        <f t="shared" si="70"/>
        <v>E</v>
      </c>
      <c r="AF296" s="403">
        <f t="shared" ca="1" si="85"/>
        <v>45.431999999999995</v>
      </c>
      <c r="AG296" s="403">
        <f t="shared" ca="1" si="85"/>
        <v>47.82</v>
      </c>
      <c r="AH296" s="403">
        <f t="shared" ca="1" si="85"/>
        <v>50.321999999999996</v>
      </c>
      <c r="AI296" s="403">
        <f t="shared" ca="1" si="85"/>
        <v>52.982999999999997</v>
      </c>
      <c r="AJ296" s="403">
        <f t="shared" ca="1" si="85"/>
        <v>55.762</v>
      </c>
      <c r="AK296" s="403">
        <f t="shared" ca="1" si="85"/>
        <v>59.144999999999996</v>
      </c>
      <c r="AL296" s="403">
        <f t="shared" ca="1" si="85"/>
        <v>62.527999999999999</v>
      </c>
      <c r="AM296" s="710">
        <f ca="1">AL296/'2026'!AL296</f>
        <v>1.0299965407613618</v>
      </c>
    </row>
    <row r="297" spans="1:39" ht="15" customHeight="1">
      <c r="A297" s="259" t="s">
        <v>16</v>
      </c>
      <c r="B297" s="262" t="s">
        <v>243</v>
      </c>
      <c r="C297" s="259" t="s">
        <v>86</v>
      </c>
      <c r="D297" s="266" t="s">
        <v>244</v>
      </c>
      <c r="E297" s="265">
        <v>420</v>
      </c>
      <c r="F297" s="262">
        <v>9</v>
      </c>
      <c r="G297" s="285">
        <f t="shared" ca="1" si="74"/>
        <v>80841.875486161007</v>
      </c>
      <c r="H297" s="285">
        <f t="shared" ca="1" si="74"/>
        <v>85099.250295221238</v>
      </c>
      <c r="I297" s="285">
        <f t="shared" ca="1" si="74"/>
        <v>89591.539329781794</v>
      </c>
      <c r="J297" s="285">
        <f t="shared" ca="1" si="73"/>
        <v>94268.860172349727</v>
      </c>
      <c r="K297" s="285">
        <f t="shared" ca="1" si="73"/>
        <v>99232.580722518789</v>
      </c>
      <c r="L297" s="285">
        <f t="shared" ca="1" si="73"/>
        <v>105237.57388397504</v>
      </c>
      <c r="M297" s="285">
        <f t="shared" ca="1" si="73"/>
        <v>111241.25429284183</v>
      </c>
      <c r="N297" s="285"/>
      <c r="P297" s="409" t="str">
        <f t="shared" si="80"/>
        <v>10527C</v>
      </c>
      <c r="Q297" s="397" t="s">
        <v>826</v>
      </c>
      <c r="R297" s="409" t="str">
        <f t="shared" si="81"/>
        <v>Technology Services Coordinator</v>
      </c>
      <c r="S297" s="397" t="str">
        <f t="shared" si="79"/>
        <v>99</v>
      </c>
      <c r="T297" s="394" cm="1">
        <f t="array" aca="1" ref="T297" ca="1">IF($Q297="Y",VLOOKUP($P297,INDIRECT($Q$3),T$5,0)*INDIRECT($P$2),VLOOKUP($P297,INDIRECT($Q$3),T$5,0))</f>
        <v>80841.875486161007</v>
      </c>
      <c r="U297" s="394" cm="1">
        <f t="array" aca="1" ref="U297" ca="1">IF($Q297="Y",VLOOKUP($P297,INDIRECT($Q$3),U$5,0)*INDIRECT($P$2),VLOOKUP($P297,INDIRECT($Q$3),U$5,0))</f>
        <v>85099.250295221238</v>
      </c>
      <c r="V297" s="394" cm="1">
        <f t="array" aca="1" ref="V297" ca="1">IF($Q297="Y",VLOOKUP($P297,INDIRECT($Q$3),V$5,0)*INDIRECT($P$2),VLOOKUP($P297,INDIRECT($Q$3),V$5,0))</f>
        <v>89591.539329781794</v>
      </c>
      <c r="W297" s="394" cm="1">
        <f t="array" aca="1" ref="W297" ca="1">IF($Q297="Y",VLOOKUP($P297,INDIRECT($Q$3),W$5,0)*INDIRECT($P$2),VLOOKUP($P297,INDIRECT($Q$3),W$5,0))</f>
        <v>94268.860172349727</v>
      </c>
      <c r="X297" s="394" cm="1">
        <f t="array" aca="1" ref="X297" ca="1">IF($Q297="Y",VLOOKUP($P297,INDIRECT($Q$3),X$5,0)*INDIRECT($P$2),VLOOKUP($P297,INDIRECT($Q$3),X$5,0))</f>
        <v>99232.580722518789</v>
      </c>
      <c r="Y297" s="394" cm="1">
        <f t="array" aca="1" ref="Y297" ca="1">IF($Q297="Y",VLOOKUP($P297,INDIRECT($Q$3),Y$5,0)*INDIRECT($P$2),VLOOKUP($P297,INDIRECT($Q$3),Y$5,0))</f>
        <v>105237.57388397504</v>
      </c>
      <c r="Z297" s="394" cm="1">
        <f t="array" aca="1" ref="Z297" ca="1">IF($Q297="Y",VLOOKUP($P297,INDIRECT($Q$3),Z$5,0)*INDIRECT($P$2),VLOOKUP($P297,INDIRECT($Q$3),Z$5,0))</f>
        <v>111241.25429284183</v>
      </c>
      <c r="AA297" s="406" t="str">
        <f t="shared" si="82"/>
        <v>10527C</v>
      </c>
      <c r="AB297" s="406" t="str">
        <f t="shared" si="84"/>
        <v>Y</v>
      </c>
      <c r="AC297" s="412" t="str">
        <f t="shared" si="78"/>
        <v>Technology Services Coordinator</v>
      </c>
      <c r="AD297" s="406" t="str">
        <f t="shared" si="83"/>
        <v>99</v>
      </c>
      <c r="AE297" s="398" t="str">
        <f t="shared" si="70"/>
        <v>E</v>
      </c>
      <c r="AF297" s="403">
        <f t="shared" ca="1" si="85"/>
        <v>38.866999999999997</v>
      </c>
      <c r="AG297" s="403">
        <f t="shared" ca="1" si="85"/>
        <v>40.913999999999994</v>
      </c>
      <c r="AH297" s="403">
        <f t="shared" ca="1" si="85"/>
        <v>43.073</v>
      </c>
      <c r="AI297" s="403">
        <f t="shared" ca="1" si="85"/>
        <v>45.321999999999996</v>
      </c>
      <c r="AJ297" s="403">
        <f t="shared" ca="1" si="85"/>
        <v>47.707999999999998</v>
      </c>
      <c r="AK297" s="403">
        <f t="shared" ca="1" si="85"/>
        <v>50.594999999999999</v>
      </c>
      <c r="AL297" s="403">
        <f t="shared" ca="1" si="85"/>
        <v>53.481999999999999</v>
      </c>
      <c r="AM297" s="710">
        <f ca="1">AL297/'2026'!AL297</f>
        <v>1.0300053924967261</v>
      </c>
    </row>
    <row r="298" spans="1:39" ht="15" customHeight="1">
      <c r="A298" s="259" t="s">
        <v>16</v>
      </c>
      <c r="B298" s="262" t="s">
        <v>518</v>
      </c>
      <c r="C298" s="259" t="s">
        <v>86</v>
      </c>
      <c r="D298" s="283" t="s">
        <v>524</v>
      </c>
      <c r="E298" s="265">
        <v>420</v>
      </c>
      <c r="F298" s="262">
        <v>9</v>
      </c>
      <c r="G298" s="285">
        <f t="shared" ca="1" si="74"/>
        <v>80841.875486161007</v>
      </c>
      <c r="H298" s="285">
        <f t="shared" ca="1" si="74"/>
        <v>85099.250295221238</v>
      </c>
      <c r="I298" s="285">
        <f t="shared" ca="1" si="74"/>
        <v>89591.539329781794</v>
      </c>
      <c r="J298" s="285">
        <f t="shared" ca="1" si="73"/>
        <v>94268.860172349727</v>
      </c>
      <c r="K298" s="285">
        <f t="shared" ca="1" si="73"/>
        <v>99232.580722518789</v>
      </c>
      <c r="L298" s="285">
        <f t="shared" ca="1" si="73"/>
        <v>105237.57388397504</v>
      </c>
      <c r="M298" s="285">
        <f t="shared" ca="1" si="73"/>
        <v>111241.25429284183</v>
      </c>
      <c r="N298" s="285"/>
      <c r="P298" s="409" t="str">
        <f t="shared" si="80"/>
        <v>10528C</v>
      </c>
      <c r="Q298" s="397" t="s">
        <v>826</v>
      </c>
      <c r="R298" s="409" t="str">
        <f t="shared" si="81"/>
        <v xml:space="preserve">Technology Systems and Data Analysis Coordinator </v>
      </c>
      <c r="S298" s="397" t="str">
        <f t="shared" si="79"/>
        <v>99</v>
      </c>
      <c r="T298" s="394" cm="1">
        <f t="array" aca="1" ref="T298" ca="1">IF($Q298="Y",VLOOKUP($P298,INDIRECT($Q$3),T$5,0)*INDIRECT($P$2),VLOOKUP($P298,INDIRECT($Q$3),T$5,0))</f>
        <v>80841.875486161007</v>
      </c>
      <c r="U298" s="394" cm="1">
        <f t="array" aca="1" ref="U298" ca="1">IF($Q298="Y",VLOOKUP($P298,INDIRECT($Q$3),U$5,0)*INDIRECT($P$2),VLOOKUP($P298,INDIRECT($Q$3),U$5,0))</f>
        <v>85099.250295221238</v>
      </c>
      <c r="V298" s="394" cm="1">
        <f t="array" aca="1" ref="V298" ca="1">IF($Q298="Y",VLOOKUP($P298,INDIRECT($Q$3),V$5,0)*INDIRECT($P$2),VLOOKUP($P298,INDIRECT($Q$3),V$5,0))</f>
        <v>89591.539329781794</v>
      </c>
      <c r="W298" s="394" cm="1">
        <f t="array" aca="1" ref="W298" ca="1">IF($Q298="Y",VLOOKUP($P298,INDIRECT($Q$3),W$5,0)*INDIRECT($P$2),VLOOKUP($P298,INDIRECT($Q$3),W$5,0))</f>
        <v>94268.860172349727</v>
      </c>
      <c r="X298" s="394" cm="1">
        <f t="array" aca="1" ref="X298" ca="1">IF($Q298="Y",VLOOKUP($P298,INDIRECT($Q$3),X$5,0)*INDIRECT($P$2),VLOOKUP($P298,INDIRECT($Q$3),X$5,0))</f>
        <v>99232.580722518789</v>
      </c>
      <c r="Y298" s="394" cm="1">
        <f t="array" aca="1" ref="Y298" ca="1">IF($Q298="Y",VLOOKUP($P298,INDIRECT($Q$3),Y$5,0)*INDIRECT($P$2),VLOOKUP($P298,INDIRECT($Q$3),Y$5,0))</f>
        <v>105237.57388397504</v>
      </c>
      <c r="Z298" s="394" cm="1">
        <f t="array" aca="1" ref="Z298" ca="1">IF($Q298="Y",VLOOKUP($P298,INDIRECT($Q$3),Z$5,0)*INDIRECT($P$2),VLOOKUP($P298,INDIRECT($Q$3),Z$5,0))</f>
        <v>111241.25429284183</v>
      </c>
      <c r="AA298" s="406" t="str">
        <f t="shared" si="82"/>
        <v>10528C</v>
      </c>
      <c r="AB298" s="406" t="str">
        <f t="shared" si="84"/>
        <v>Y</v>
      </c>
      <c r="AC298" s="412" t="str">
        <f t="shared" si="78"/>
        <v xml:space="preserve">Technology Systems and Data Analysis Coordinator </v>
      </c>
      <c r="AD298" s="406" t="str">
        <f t="shared" si="83"/>
        <v>99</v>
      </c>
      <c r="AE298" s="398" t="str">
        <f t="shared" si="70"/>
        <v>E</v>
      </c>
      <c r="AF298" s="403">
        <f t="shared" ca="1" si="85"/>
        <v>38.866999999999997</v>
      </c>
      <c r="AG298" s="403">
        <f t="shared" ca="1" si="85"/>
        <v>40.913999999999994</v>
      </c>
      <c r="AH298" s="403">
        <f t="shared" ca="1" si="85"/>
        <v>43.073</v>
      </c>
      <c r="AI298" s="403">
        <f t="shared" ca="1" si="85"/>
        <v>45.321999999999996</v>
      </c>
      <c r="AJ298" s="403">
        <f t="shared" ca="1" si="85"/>
        <v>47.707999999999998</v>
      </c>
      <c r="AK298" s="403">
        <f t="shared" ca="1" si="85"/>
        <v>50.594999999999999</v>
      </c>
      <c r="AL298" s="403">
        <f t="shared" ca="1" si="85"/>
        <v>53.481999999999999</v>
      </c>
      <c r="AM298" s="710">
        <f ca="1">AL298/'2026'!AL298</f>
        <v>1.0300053924967261</v>
      </c>
    </row>
    <row r="299" spans="1:39" ht="15" customHeight="1">
      <c r="A299" s="259" t="s">
        <v>16</v>
      </c>
      <c r="B299" s="259" t="s">
        <v>245</v>
      </c>
      <c r="C299" s="259" t="s">
        <v>956</v>
      </c>
      <c r="D299" s="260" t="s">
        <v>246</v>
      </c>
      <c r="E299" s="265">
        <v>411</v>
      </c>
      <c r="F299" s="262">
        <v>9</v>
      </c>
      <c r="G299" s="285">
        <f t="shared" ca="1" si="74"/>
        <v>77977.773692000002</v>
      </c>
      <c r="H299" s="285">
        <f t="shared" ca="1" si="74"/>
        <v>82127.875647999987</v>
      </c>
      <c r="I299" s="285">
        <f t="shared" ca="1" si="74"/>
        <v>86712.884804000001</v>
      </c>
      <c r="J299" s="285">
        <f t="shared" ca="1" si="73"/>
        <v>91441.413335999998</v>
      </c>
      <c r="K299" s="285">
        <f t="shared" ca="1" si="73"/>
        <v>96261.272380000009</v>
      </c>
      <c r="L299" s="285">
        <f t="shared" ca="1" si="73"/>
        <v>102019.44370800001</v>
      </c>
      <c r="M299" s="285">
        <f ca="1">Z299</f>
        <v>107778.70230400001</v>
      </c>
      <c r="N299" s="285"/>
      <c r="P299" s="409" t="str">
        <f t="shared" si="80"/>
        <v>10588C</v>
      </c>
      <c r="Q299" s="397" t="s">
        <v>826</v>
      </c>
      <c r="R299" s="409" t="str">
        <f t="shared" si="81"/>
        <v>Tort Liability Claims Coordinator</v>
      </c>
      <c r="S299" s="397" t="str">
        <f t="shared" si="79"/>
        <v>40</v>
      </c>
      <c r="T299" s="394" cm="1">
        <f t="array" aca="1" ref="T299" ca="1">IF($Q299="Y",VLOOKUP($P299,INDIRECT($Q$3),T$5,0)*INDIRECT($P$2),VLOOKUP($P299,INDIRECT($Q$3),T$5,0))</f>
        <v>77977.773692000002</v>
      </c>
      <c r="U299" s="394" cm="1">
        <f t="array" aca="1" ref="U299" ca="1">IF($Q299="Y",VLOOKUP($P299,INDIRECT($Q$3),U$5,0)*INDIRECT($P$2),VLOOKUP($P299,INDIRECT($Q$3),U$5,0))</f>
        <v>82127.875647999987</v>
      </c>
      <c r="V299" s="394" cm="1">
        <f t="array" aca="1" ref="V299" ca="1">IF($Q299="Y",VLOOKUP($P299,INDIRECT($Q$3),V$5,0)*INDIRECT($P$2),VLOOKUP($P299,INDIRECT($Q$3),V$5,0))</f>
        <v>86712.884804000001</v>
      </c>
      <c r="W299" s="394" cm="1">
        <f t="array" aca="1" ref="W299" ca="1">IF($Q299="Y",VLOOKUP($P299,INDIRECT($Q$3),W$5,0)*INDIRECT($P$2),VLOOKUP($P299,INDIRECT($Q$3),W$5,0))</f>
        <v>91441.413335999998</v>
      </c>
      <c r="X299" s="394" cm="1">
        <f t="array" aca="1" ref="X299" ca="1">IF($Q299="Y",VLOOKUP($P299,INDIRECT($Q$3),X$5,0)*INDIRECT($P$2),VLOOKUP($P299,INDIRECT($Q$3),X$5,0))</f>
        <v>96261.272380000009</v>
      </c>
      <c r="Y299" s="394" cm="1">
        <f t="array" aca="1" ref="Y299" ca="1">IF($Q299="Y",VLOOKUP($P299,INDIRECT($Q$3),Y$5,0)*INDIRECT($P$2),VLOOKUP($P299,INDIRECT($Q$3),Y$5,0))</f>
        <v>102019.44370800001</v>
      </c>
      <c r="Z299" s="394" cm="1">
        <f t="array" aca="1" ref="Z299" ca="1">IF($Q299="Y",VLOOKUP($P299,INDIRECT($Q$3),Z$5,0)*INDIRECT($P$2),VLOOKUP($P299,INDIRECT($Q$3),Z$5,0))</f>
        <v>107778.70230400001</v>
      </c>
      <c r="AA299" s="406" t="str">
        <f t="shared" si="82"/>
        <v>10588C</v>
      </c>
      <c r="AB299" s="406" t="str">
        <f t="shared" si="84"/>
        <v>Y</v>
      </c>
      <c r="AC299" s="412" t="str">
        <f t="shared" si="78"/>
        <v>Tort Liability Claims Coordinator</v>
      </c>
      <c r="AD299" s="406" t="str">
        <f t="shared" si="83"/>
        <v>40</v>
      </c>
      <c r="AE299" s="398" t="str">
        <f t="shared" si="70"/>
        <v>E</v>
      </c>
      <c r="AF299" s="403">
        <f t="shared" ca="1" si="85"/>
        <v>37.489999999999995</v>
      </c>
      <c r="AG299" s="403">
        <f t="shared" ca="1" si="85"/>
        <v>39.484999999999999</v>
      </c>
      <c r="AH299" s="403">
        <f t="shared" ca="1" si="85"/>
        <v>41.689</v>
      </c>
      <c r="AI299" s="403">
        <f t="shared" ca="1" si="85"/>
        <v>43.963000000000001</v>
      </c>
      <c r="AJ299" s="403">
        <f t="shared" ca="1" si="85"/>
        <v>46.28</v>
      </c>
      <c r="AK299" s="403">
        <f t="shared" ca="1" si="85"/>
        <v>49.047999999999995</v>
      </c>
      <c r="AL299" s="403">
        <f t="shared" ca="1" si="85"/>
        <v>51.817</v>
      </c>
      <c r="AM299" s="710">
        <f ca="1">AL299/'2026'!AL299</f>
        <v>1.0299952293869763</v>
      </c>
    </row>
    <row r="300" spans="1:39" ht="15" customHeight="1">
      <c r="A300" s="259" t="s">
        <v>16</v>
      </c>
      <c r="B300" s="259" t="s">
        <v>247</v>
      </c>
      <c r="C300" s="259">
        <v>58</v>
      </c>
      <c r="D300" s="260" t="s">
        <v>248</v>
      </c>
      <c r="E300" s="265">
        <v>490</v>
      </c>
      <c r="F300" s="262">
        <v>10</v>
      </c>
      <c r="G300" s="285">
        <f t="shared" ca="1" si="74"/>
        <v>93158.468522893163</v>
      </c>
      <c r="H300" s="285">
        <f t="shared" ca="1" si="74"/>
        <v>98362.571790356102</v>
      </c>
      <c r="I300" s="285">
        <f t="shared" ca="1" si="74"/>
        <v>103282.20639046578</v>
      </c>
      <c r="J300" s="285">
        <f t="shared" ca="1" si="73"/>
        <v>108439.45599507054</v>
      </c>
      <c r="K300" s="285">
        <f t="shared" ca="1" si="73"/>
        <v>113884.52095723276</v>
      </c>
      <c r="L300" s="285">
        <f t="shared" ca="1" si="73"/>
        <v>120621.93198611416</v>
      </c>
      <c r="M300" s="285">
        <f t="shared" ca="1" si="73"/>
        <v>127359.34301499545</v>
      </c>
      <c r="N300" s="285"/>
      <c r="O300" s="8"/>
      <c r="P300" s="409" t="str">
        <f t="shared" si="80"/>
        <v>10635C</v>
      </c>
      <c r="Q300" s="397" t="s">
        <v>826</v>
      </c>
      <c r="R300" s="409" t="str">
        <f t="shared" si="81"/>
        <v>Transportation Planner</v>
      </c>
      <c r="S300" s="397">
        <f t="shared" si="79"/>
        <v>58</v>
      </c>
      <c r="T300" s="394" cm="1">
        <f t="array" aca="1" ref="T300" ca="1">IF($Q300="Y",VLOOKUP($P300,INDIRECT($Q$3),T$5,0)*INDIRECT($P$2),VLOOKUP($P300,INDIRECT($Q$3),T$5,0))</f>
        <v>93158.468522893163</v>
      </c>
      <c r="U300" s="394" cm="1">
        <f t="array" aca="1" ref="U300" ca="1">IF($Q300="Y",VLOOKUP($P300,INDIRECT($Q$3),U$5,0)*INDIRECT($P$2),VLOOKUP($P300,INDIRECT($Q$3),U$5,0))</f>
        <v>98362.571790356102</v>
      </c>
      <c r="V300" s="394" cm="1">
        <f t="array" aca="1" ref="V300" ca="1">IF($Q300="Y",VLOOKUP($P300,INDIRECT($Q$3),V$5,0)*INDIRECT($P$2),VLOOKUP($P300,INDIRECT($Q$3),V$5,0))</f>
        <v>103282.20639046578</v>
      </c>
      <c r="W300" s="394" cm="1">
        <f t="array" aca="1" ref="W300" ca="1">IF($Q300="Y",VLOOKUP($P300,INDIRECT($Q$3),W$5,0)*INDIRECT($P$2),VLOOKUP($P300,INDIRECT($Q$3),W$5,0))</f>
        <v>108439.45599507054</v>
      </c>
      <c r="X300" s="394" cm="1">
        <f t="array" aca="1" ref="X300" ca="1">IF($Q300="Y",VLOOKUP($P300,INDIRECT($Q$3),X$5,0)*INDIRECT($P$2),VLOOKUP($P300,INDIRECT($Q$3),X$5,0))</f>
        <v>113884.52095723276</v>
      </c>
      <c r="Y300" s="394" cm="1">
        <f t="array" aca="1" ref="Y300" ca="1">IF($Q300="Y",VLOOKUP($P300,INDIRECT($Q$3),Y$5,0)*INDIRECT($P$2),VLOOKUP($P300,INDIRECT($Q$3),Y$5,0))</f>
        <v>120621.93198611416</v>
      </c>
      <c r="Z300" s="394" cm="1">
        <f t="array" aca="1" ref="Z300" ca="1">IF($Q300="Y",VLOOKUP($P300,INDIRECT($Q$3),Z$5,0)*INDIRECT($P$2),VLOOKUP($P300,INDIRECT($Q$3),Z$5,0))</f>
        <v>127359.34301499545</v>
      </c>
      <c r="AA300" s="406" t="str">
        <f t="shared" si="82"/>
        <v>10635C</v>
      </c>
      <c r="AB300" s="406" t="str">
        <f t="shared" si="84"/>
        <v>Y</v>
      </c>
      <c r="AC300" s="412" t="str">
        <f t="shared" si="78"/>
        <v>Transportation Planner</v>
      </c>
      <c r="AD300" s="406">
        <f t="shared" si="83"/>
        <v>58</v>
      </c>
      <c r="AE300" s="398" t="str">
        <f t="shared" si="70"/>
        <v>E</v>
      </c>
      <c r="AF300" s="403">
        <f t="shared" ca="1" si="85"/>
        <v>44.787999999999997</v>
      </c>
      <c r="AG300" s="403">
        <f t="shared" ca="1" si="85"/>
        <v>47.29</v>
      </c>
      <c r="AH300" s="403">
        <f t="shared" ca="1" si="85"/>
        <v>49.655000000000001</v>
      </c>
      <c r="AI300" s="403">
        <f t="shared" ca="1" si="85"/>
        <v>52.134999999999998</v>
      </c>
      <c r="AJ300" s="403">
        <f t="shared" ca="1" si="85"/>
        <v>54.753</v>
      </c>
      <c r="AK300" s="403">
        <f t="shared" ca="1" si="85"/>
        <v>57.991999999999997</v>
      </c>
      <c r="AL300" s="403">
        <f t="shared" ca="1" si="85"/>
        <v>61.230999999999995</v>
      </c>
      <c r="AM300" s="710">
        <f ca="1">AL300/'2026'!AL300</f>
        <v>1.0299925985735432</v>
      </c>
    </row>
    <row r="301" spans="1:39" ht="15" customHeight="1">
      <c r="A301" s="256" t="s">
        <v>16</v>
      </c>
      <c r="B301" s="278" t="s">
        <v>249</v>
      </c>
      <c r="C301" s="256">
        <v>29</v>
      </c>
      <c r="D301" s="728" t="s">
        <v>250</v>
      </c>
      <c r="E301" s="277">
        <v>400</v>
      </c>
      <c r="F301" s="278">
        <v>8</v>
      </c>
      <c r="G301" s="380">
        <f t="shared" ca="1" si="74"/>
        <v>72291.855099978988</v>
      </c>
      <c r="H301" s="380">
        <f t="shared" ca="1" si="74"/>
        <v>76257.682991904134</v>
      </c>
      <c r="I301" s="380">
        <f t="shared" ca="1" si="74"/>
        <v>80220.164193625111</v>
      </c>
      <c r="J301" s="380">
        <f t="shared" ca="1" si="73"/>
        <v>84420.260399841165</v>
      </c>
      <c r="K301" s="380">
        <f t="shared" ca="1" si="73"/>
        <v>88908.171963614732</v>
      </c>
      <c r="L301" s="380">
        <f t="shared" ca="1" si="73"/>
        <v>94478.632894714901</v>
      </c>
      <c r="M301" s="380">
        <f t="shared" ca="1" si="73"/>
        <v>100049.09382581509</v>
      </c>
      <c r="N301" s="380" t="s">
        <v>633</v>
      </c>
      <c r="O301" s="8"/>
      <c r="P301" s="409" t="str">
        <f t="shared" si="80"/>
        <v>10665C</v>
      </c>
      <c r="Q301" s="397" t="s">
        <v>826</v>
      </c>
      <c r="R301" s="409" t="str">
        <f t="shared" si="81"/>
        <v xml:space="preserve">Treasury Analyst </v>
      </c>
      <c r="S301" s="397">
        <f t="shared" si="79"/>
        <v>29</v>
      </c>
      <c r="T301" s="394" cm="1">
        <f t="array" aca="1" ref="T301" ca="1">IF($Q301="Y",VLOOKUP($P301,INDIRECT($Q$3),T$5,0)*INDIRECT($P$2),VLOOKUP($P301,INDIRECT($Q$3),T$5,0))</f>
        <v>72291.855099978988</v>
      </c>
      <c r="U301" s="394" cm="1">
        <f t="array" aca="1" ref="U301" ca="1">IF($Q301="Y",VLOOKUP($P301,INDIRECT($Q$3),U$5,0)*INDIRECT($P$2),VLOOKUP($P301,INDIRECT($Q$3),U$5,0))</f>
        <v>76257.682991904134</v>
      </c>
      <c r="V301" s="394" cm="1">
        <f t="array" aca="1" ref="V301" ca="1">IF($Q301="Y",VLOOKUP($P301,INDIRECT($Q$3),V$5,0)*INDIRECT($P$2),VLOOKUP($P301,INDIRECT($Q$3),V$5,0))</f>
        <v>80220.164193625111</v>
      </c>
      <c r="W301" s="394" cm="1">
        <f t="array" aca="1" ref="W301" ca="1">IF($Q301="Y",VLOOKUP($P301,INDIRECT($Q$3),W$5,0)*INDIRECT($P$2),VLOOKUP($P301,INDIRECT($Q$3),W$5,0))</f>
        <v>84420.260399841165</v>
      </c>
      <c r="X301" s="394" cm="1">
        <f t="array" aca="1" ref="X301" ca="1">IF($Q301="Y",VLOOKUP($P301,INDIRECT($Q$3),X$5,0)*INDIRECT($P$2),VLOOKUP($P301,INDIRECT($Q$3),X$5,0))</f>
        <v>88908.171963614732</v>
      </c>
      <c r="Y301" s="394" cm="1">
        <f t="array" aca="1" ref="Y301" ca="1">IF($Q301="Y",VLOOKUP($P301,INDIRECT($Q$3),Y$5,0)*INDIRECT($P$2),VLOOKUP($P301,INDIRECT($Q$3),Y$5,0))</f>
        <v>94478.632894714901</v>
      </c>
      <c r="Z301" s="394" cm="1">
        <f t="array" aca="1" ref="Z301" ca="1">IF($Q301="Y",VLOOKUP($P301,INDIRECT($Q$3),Z$5,0)*INDIRECT($P$2),VLOOKUP($P301,INDIRECT($Q$3),Z$5,0))</f>
        <v>100049.09382581509</v>
      </c>
      <c r="AA301" s="406" t="str">
        <f t="shared" si="82"/>
        <v>10665C</v>
      </c>
      <c r="AB301" s="406" t="str">
        <f t="shared" si="84"/>
        <v>Y</v>
      </c>
      <c r="AC301" s="412" t="str">
        <f t="shared" si="78"/>
        <v xml:space="preserve">Treasury Analyst </v>
      </c>
      <c r="AD301" s="406">
        <f t="shared" si="83"/>
        <v>29</v>
      </c>
      <c r="AE301" s="398" t="str">
        <f t="shared" si="70"/>
        <v>E</v>
      </c>
      <c r="AF301" s="403">
        <f t="shared" ca="1" si="85"/>
        <v>34.756</v>
      </c>
      <c r="AG301" s="403">
        <f t="shared" ca="1" si="85"/>
        <v>36.662999999999997</v>
      </c>
      <c r="AH301" s="403">
        <f t="shared" ca="1" si="85"/>
        <v>38.567999999999998</v>
      </c>
      <c r="AI301" s="403">
        <f t="shared" ca="1" si="85"/>
        <v>40.586999999999996</v>
      </c>
      <c r="AJ301" s="403">
        <f t="shared" ca="1" si="85"/>
        <v>42.744999999999997</v>
      </c>
      <c r="AK301" s="403">
        <f t="shared" ca="1" si="85"/>
        <v>45.422999999999995</v>
      </c>
      <c r="AL301" s="403">
        <f t="shared" ca="1" si="85"/>
        <v>48.100999999999999</v>
      </c>
      <c r="AM301" s="710">
        <f ca="1">AL301/'2026'!AL301</f>
        <v>1.03</v>
      </c>
    </row>
    <row r="302" spans="1:39" ht="15" customHeight="1">
      <c r="A302" s="256" t="s">
        <v>16</v>
      </c>
      <c r="B302" s="278" t="s">
        <v>385</v>
      </c>
      <c r="C302" s="256">
        <v>107</v>
      </c>
      <c r="D302" s="728" t="s">
        <v>363</v>
      </c>
      <c r="E302" s="277">
        <v>370</v>
      </c>
      <c r="F302" s="278">
        <v>8</v>
      </c>
      <c r="G302" s="380">
        <f t="shared" ca="1" si="74"/>
        <v>70869.511763212533</v>
      </c>
      <c r="H302" s="380">
        <f t="shared" ca="1" si="74"/>
        <v>74755.019090237955</v>
      </c>
      <c r="I302" s="380">
        <f t="shared" ca="1" si="74"/>
        <v>78637.179727059207</v>
      </c>
      <c r="J302" s="380">
        <f t="shared" ca="1" si="73"/>
        <v>82756.955368375551</v>
      </c>
      <c r="K302" s="380">
        <f t="shared" ca="1" si="73"/>
        <v>87157.852986840968</v>
      </c>
      <c r="L302" s="380">
        <f t="shared" ca="1" si="73"/>
        <v>92620.050994834353</v>
      </c>
      <c r="M302" s="380">
        <f t="shared" ca="1" si="73"/>
        <v>98082.249002827739</v>
      </c>
      <c r="N302" s="380" t="s">
        <v>633</v>
      </c>
      <c r="P302" s="409" t="str">
        <f t="shared" si="80"/>
        <v>10730C</v>
      </c>
      <c r="Q302" s="397" t="s">
        <v>826</v>
      </c>
      <c r="R302" s="409" t="str">
        <f t="shared" si="81"/>
        <v>Urban Designer</v>
      </c>
      <c r="S302" s="397">
        <f t="shared" si="79"/>
        <v>107</v>
      </c>
      <c r="T302" s="394" cm="1">
        <f t="array" aca="1" ref="T302" ca="1">IF($Q302="Y",VLOOKUP($P302,INDIRECT($Q$3),T$5,0)*INDIRECT($P$2),VLOOKUP($P302,INDIRECT($Q$3),T$5,0))</f>
        <v>70869.511763212533</v>
      </c>
      <c r="U302" s="394" cm="1">
        <f t="array" aca="1" ref="U302" ca="1">IF($Q302="Y",VLOOKUP($P302,INDIRECT($Q$3),U$5,0)*INDIRECT($P$2),VLOOKUP($P302,INDIRECT($Q$3),U$5,0))</f>
        <v>74755.019090237955</v>
      </c>
      <c r="V302" s="394" cm="1">
        <f t="array" aca="1" ref="V302" ca="1">IF($Q302="Y",VLOOKUP($P302,INDIRECT($Q$3),V$5,0)*INDIRECT($P$2),VLOOKUP($P302,INDIRECT($Q$3),V$5,0))</f>
        <v>78637.179727059207</v>
      </c>
      <c r="W302" s="394" cm="1">
        <f t="array" aca="1" ref="W302" ca="1">IF($Q302="Y",VLOOKUP($P302,INDIRECT($Q$3),W$5,0)*INDIRECT($P$2),VLOOKUP($P302,INDIRECT($Q$3),W$5,0))</f>
        <v>82756.955368375551</v>
      </c>
      <c r="X302" s="394" cm="1">
        <f t="array" aca="1" ref="X302" ca="1">IF($Q302="Y",VLOOKUP($P302,INDIRECT($Q$3),X$5,0)*INDIRECT($P$2),VLOOKUP($P302,INDIRECT($Q$3),X$5,0))</f>
        <v>87157.852986840968</v>
      </c>
      <c r="Y302" s="394" cm="1">
        <f t="array" aca="1" ref="Y302" ca="1">IF($Q302="Y",VLOOKUP($P302,INDIRECT($Q$3),Y$5,0)*INDIRECT($P$2),VLOOKUP($P302,INDIRECT($Q$3),Y$5,0))</f>
        <v>92620.050994834353</v>
      </c>
      <c r="Z302" s="394" cm="1">
        <f t="array" aca="1" ref="Z302" ca="1">IF($Q302="Y",VLOOKUP($P302,INDIRECT($Q$3),Z$5,0)*INDIRECT($P$2),VLOOKUP($P302,INDIRECT($Q$3),Z$5,0))</f>
        <v>98082.249002827739</v>
      </c>
      <c r="AA302" s="406" t="str">
        <f t="shared" si="82"/>
        <v>10730C</v>
      </c>
      <c r="AB302" s="406" t="str">
        <f t="shared" si="84"/>
        <v>Y</v>
      </c>
      <c r="AC302" s="412" t="str">
        <f t="shared" si="78"/>
        <v>Urban Designer</v>
      </c>
      <c r="AD302" s="406">
        <f t="shared" si="83"/>
        <v>107</v>
      </c>
      <c r="AE302" s="398" t="str">
        <f t="shared" ref="AE302:AE313" si="86">LEFT(A302,1)</f>
        <v>E</v>
      </c>
      <c r="AF302" s="403">
        <f t="shared" ca="1" si="85"/>
        <v>34.071999999999996</v>
      </c>
      <c r="AG302" s="403">
        <f t="shared" ca="1" si="85"/>
        <v>35.94</v>
      </c>
      <c r="AH302" s="403">
        <f t="shared" ca="1" si="85"/>
        <v>37.806999999999995</v>
      </c>
      <c r="AI302" s="403">
        <f t="shared" ca="1" si="85"/>
        <v>39.786999999999999</v>
      </c>
      <c r="AJ302" s="403">
        <f t="shared" ca="1" si="85"/>
        <v>41.902999999999999</v>
      </c>
      <c r="AK302" s="403">
        <f t="shared" ca="1" si="85"/>
        <v>44.528999999999996</v>
      </c>
      <c r="AL302" s="403">
        <f t="shared" ca="1" si="85"/>
        <v>47.155000000000001</v>
      </c>
      <c r="AM302" s="710">
        <f ca="1">AL302/'2026'!AL302</f>
        <v>1.0299899523830327</v>
      </c>
    </row>
    <row r="303" spans="1:39" ht="15" customHeight="1">
      <c r="A303" s="272" t="s">
        <v>91</v>
      </c>
      <c r="B303" s="259" t="s">
        <v>339</v>
      </c>
      <c r="C303" s="259">
        <v>90</v>
      </c>
      <c r="D303" s="273" t="s">
        <v>470</v>
      </c>
      <c r="E303" s="265">
        <v>361</v>
      </c>
      <c r="F303" s="262">
        <v>8</v>
      </c>
      <c r="G303" s="285">
        <f t="shared" ca="1" si="74"/>
        <v>34.071880655390657</v>
      </c>
      <c r="H303" s="285">
        <f t="shared" ca="1" si="74"/>
        <v>35.939913024152879</v>
      </c>
      <c r="I303" s="285">
        <f t="shared" ca="1" si="74"/>
        <v>37.806336407240003</v>
      </c>
      <c r="J303" s="285">
        <f t="shared" ca="1" si="73"/>
        <v>39.786997773257468</v>
      </c>
      <c r="K303" s="285">
        <f t="shared" ca="1" si="73"/>
        <v>41.902813935981222</v>
      </c>
      <c r="L303" s="285">
        <f t="shared" ca="1" si="73"/>
        <v>44.528870670593449</v>
      </c>
      <c r="M303" s="285">
        <f t="shared" ca="1" si="73"/>
        <v>47.15492740520564</v>
      </c>
      <c r="N303" s="285"/>
      <c r="P303" s="409" t="str">
        <f t="shared" si="80"/>
        <v>10800C</v>
      </c>
      <c r="Q303" s="397" t="s">
        <v>826</v>
      </c>
      <c r="R303" s="409" t="str">
        <f t="shared" si="81"/>
        <v>Victim/Witness Specialist</v>
      </c>
      <c r="S303" s="397">
        <f t="shared" si="79"/>
        <v>90</v>
      </c>
      <c r="T303" s="394" cm="1">
        <f t="array" aca="1" ref="T303" ca="1">IF($Q303="Y",VLOOKUP($P303,INDIRECT($Q$3),T$5,0)*INDIRECT($P$2),VLOOKUP($P303,INDIRECT($Q$3),T$5,0))</f>
        <v>34.071880655390657</v>
      </c>
      <c r="U303" s="394" cm="1">
        <f t="array" aca="1" ref="U303" ca="1">IF($Q303="Y",VLOOKUP($P303,INDIRECT($Q$3),U$5,0)*INDIRECT($P$2),VLOOKUP($P303,INDIRECT($Q$3),U$5,0))</f>
        <v>35.939913024152879</v>
      </c>
      <c r="V303" s="394" cm="1">
        <f t="array" aca="1" ref="V303" ca="1">IF($Q303="Y",VLOOKUP($P303,INDIRECT($Q$3),V$5,0)*INDIRECT($P$2),VLOOKUP($P303,INDIRECT($Q$3),V$5,0))</f>
        <v>37.806336407240003</v>
      </c>
      <c r="W303" s="394" cm="1">
        <f t="array" aca="1" ref="W303" ca="1">IF($Q303="Y",VLOOKUP($P303,INDIRECT($Q$3),W$5,0)*INDIRECT($P$2),VLOOKUP($P303,INDIRECT($Q$3),W$5,0))</f>
        <v>39.786997773257468</v>
      </c>
      <c r="X303" s="394" cm="1">
        <f t="array" aca="1" ref="X303" ca="1">IF($Q303="Y",VLOOKUP($P303,INDIRECT($Q$3),X$5,0)*INDIRECT($P$2),VLOOKUP($P303,INDIRECT($Q$3),X$5,0))</f>
        <v>41.902813935981222</v>
      </c>
      <c r="Y303" s="394" cm="1">
        <f t="array" aca="1" ref="Y303" ca="1">IF($Q303="Y",VLOOKUP($P303,INDIRECT($Q$3),Y$5,0)*INDIRECT($P$2),VLOOKUP($P303,INDIRECT($Q$3),Y$5,0))</f>
        <v>44.528870670593449</v>
      </c>
      <c r="Z303" s="394" cm="1">
        <f t="array" aca="1" ref="Z303" ca="1">IF($Q303="Y",VLOOKUP($P303,INDIRECT($Q$3),Z$5,0)*INDIRECT($P$2),VLOOKUP($P303,INDIRECT($Q$3),Z$5,0))</f>
        <v>47.15492740520564</v>
      </c>
      <c r="AA303" s="406" t="str">
        <f t="shared" si="82"/>
        <v>10800C</v>
      </c>
      <c r="AB303" s="406" t="str">
        <f t="shared" si="84"/>
        <v>Y</v>
      </c>
      <c r="AC303" s="412" t="str">
        <f t="shared" si="78"/>
        <v>Victim/Witness Specialist</v>
      </c>
      <c r="AD303" s="406">
        <f t="shared" si="83"/>
        <v>90</v>
      </c>
      <c r="AE303" s="398" t="str">
        <f t="shared" si="86"/>
        <v>N</v>
      </c>
      <c r="AF303" s="403">
        <f t="shared" ca="1" si="85"/>
        <v>34.072000000000003</v>
      </c>
      <c r="AG303" s="403">
        <f t="shared" ca="1" si="85"/>
        <v>35.94</v>
      </c>
      <c r="AH303" s="403">
        <f t="shared" ca="1" si="85"/>
        <v>37.805999999999997</v>
      </c>
      <c r="AI303" s="403">
        <f t="shared" ca="1" si="85"/>
        <v>39.786999999999999</v>
      </c>
      <c r="AJ303" s="403">
        <f t="shared" ca="1" si="85"/>
        <v>41.902999999999999</v>
      </c>
      <c r="AK303" s="403">
        <f t="shared" ca="1" si="85"/>
        <v>44.529000000000003</v>
      </c>
      <c r="AL303" s="403">
        <f t="shared" ca="1" si="85"/>
        <v>47.155000000000001</v>
      </c>
      <c r="AM303" s="710">
        <f ca="1">AL303/'2026'!AL303</f>
        <v>1.0300124505799351</v>
      </c>
    </row>
    <row r="304" spans="1:39" ht="15" customHeight="1">
      <c r="A304" s="272" t="s">
        <v>91</v>
      </c>
      <c r="B304" s="259" t="s">
        <v>495</v>
      </c>
      <c r="C304" s="259">
        <v>90</v>
      </c>
      <c r="D304" s="273" t="s">
        <v>494</v>
      </c>
      <c r="E304" s="265">
        <v>373</v>
      </c>
      <c r="F304" s="262">
        <v>8</v>
      </c>
      <c r="G304" s="285">
        <f t="shared" ca="1" si="74"/>
        <v>34.071880655390657</v>
      </c>
      <c r="H304" s="285">
        <f t="shared" ca="1" si="74"/>
        <v>35.939913024152879</v>
      </c>
      <c r="I304" s="285">
        <f t="shared" ca="1" si="74"/>
        <v>37.806336407240003</v>
      </c>
      <c r="J304" s="285">
        <f t="shared" ca="1" si="73"/>
        <v>39.786997773257468</v>
      </c>
      <c r="K304" s="285">
        <f t="shared" ca="1" si="73"/>
        <v>41.902813935981222</v>
      </c>
      <c r="L304" s="285">
        <f t="shared" ca="1" si="73"/>
        <v>44.528870670593449</v>
      </c>
      <c r="M304" s="285">
        <f t="shared" ca="1" si="73"/>
        <v>47.15492740520564</v>
      </c>
      <c r="N304" s="285"/>
      <c r="P304" s="409" t="str">
        <f t="shared" si="80"/>
        <v>10807C</v>
      </c>
      <c r="Q304" s="397" t="s">
        <v>826</v>
      </c>
      <c r="R304" s="409" t="str">
        <f t="shared" si="81"/>
        <v>Video Analyst Office of Police Conduct Review</v>
      </c>
      <c r="S304" s="397">
        <f t="shared" si="79"/>
        <v>90</v>
      </c>
      <c r="T304" s="394" cm="1">
        <f t="array" aca="1" ref="T304" ca="1">IF($Q304="Y",VLOOKUP($P304,INDIRECT($Q$3),T$5,0)*INDIRECT($P$2),VLOOKUP($P304,INDIRECT($Q$3),T$5,0))</f>
        <v>34.071880655390657</v>
      </c>
      <c r="U304" s="394" cm="1">
        <f t="array" aca="1" ref="U304" ca="1">IF($Q304="Y",VLOOKUP($P304,INDIRECT($Q$3),U$5,0)*INDIRECT($P$2),VLOOKUP($P304,INDIRECT($Q$3),U$5,0))</f>
        <v>35.939913024152879</v>
      </c>
      <c r="V304" s="394" cm="1">
        <f t="array" aca="1" ref="V304" ca="1">IF($Q304="Y",VLOOKUP($P304,INDIRECT($Q$3),V$5,0)*INDIRECT($P$2),VLOOKUP($P304,INDIRECT($Q$3),V$5,0))</f>
        <v>37.806336407240003</v>
      </c>
      <c r="W304" s="394" cm="1">
        <f t="array" aca="1" ref="W304" ca="1">IF($Q304="Y",VLOOKUP($P304,INDIRECT($Q$3),W$5,0)*INDIRECT($P$2),VLOOKUP($P304,INDIRECT($Q$3),W$5,0))</f>
        <v>39.786997773257468</v>
      </c>
      <c r="X304" s="394" cm="1">
        <f t="array" aca="1" ref="X304" ca="1">IF($Q304="Y",VLOOKUP($P304,INDIRECT($Q$3),X$5,0)*INDIRECT($P$2),VLOOKUP($P304,INDIRECT($Q$3),X$5,0))</f>
        <v>41.902813935981222</v>
      </c>
      <c r="Y304" s="394" cm="1">
        <f t="array" aca="1" ref="Y304" ca="1">IF($Q304="Y",VLOOKUP($P304,INDIRECT($Q$3),Y$5,0)*INDIRECT($P$2),VLOOKUP($P304,INDIRECT($Q$3),Y$5,0))</f>
        <v>44.528870670593449</v>
      </c>
      <c r="Z304" s="394" cm="1">
        <f t="array" aca="1" ref="Z304" ca="1">IF($Q304="Y",VLOOKUP($P304,INDIRECT($Q$3),Z$5,0)*INDIRECT($P$2),VLOOKUP($P304,INDIRECT($Q$3),Z$5,0))</f>
        <v>47.15492740520564</v>
      </c>
      <c r="AA304" s="406" t="str">
        <f t="shared" si="82"/>
        <v>10807C</v>
      </c>
      <c r="AB304" s="406" t="str">
        <f t="shared" si="84"/>
        <v>Y</v>
      </c>
      <c r="AC304" s="412" t="str">
        <f t="shared" si="78"/>
        <v>Video Analyst Office of Police Conduct Review</v>
      </c>
      <c r="AD304" s="406">
        <f t="shared" si="83"/>
        <v>90</v>
      </c>
      <c r="AE304" s="398" t="str">
        <f t="shared" si="86"/>
        <v>N</v>
      </c>
      <c r="AF304" s="403">
        <f t="shared" ca="1" si="85"/>
        <v>34.072000000000003</v>
      </c>
      <c r="AG304" s="403">
        <f t="shared" ca="1" si="85"/>
        <v>35.94</v>
      </c>
      <c r="AH304" s="403">
        <f t="shared" ca="1" si="85"/>
        <v>37.805999999999997</v>
      </c>
      <c r="AI304" s="403">
        <f t="shared" ca="1" si="85"/>
        <v>39.786999999999999</v>
      </c>
      <c r="AJ304" s="403">
        <f t="shared" ca="1" si="85"/>
        <v>41.902999999999999</v>
      </c>
      <c r="AK304" s="403">
        <f t="shared" ca="1" si="85"/>
        <v>44.529000000000003</v>
      </c>
      <c r="AL304" s="403">
        <f t="shared" ca="1" si="85"/>
        <v>47.155000000000001</v>
      </c>
      <c r="AM304" s="710">
        <f ca="1">AL304/'2026'!AL304</f>
        <v>1.0300124505799351</v>
      </c>
    </row>
    <row r="305" spans="1:39" ht="15" customHeight="1">
      <c r="A305" s="272" t="s">
        <v>91</v>
      </c>
      <c r="B305" s="259" t="s">
        <v>435</v>
      </c>
      <c r="C305" s="259">
        <v>16</v>
      </c>
      <c r="D305" s="273" t="s">
        <v>414</v>
      </c>
      <c r="E305" s="265">
        <v>358</v>
      </c>
      <c r="F305" s="262">
        <v>7</v>
      </c>
      <c r="G305" s="285">
        <f t="shared" ca="1" si="74"/>
        <v>32.569978674344867</v>
      </c>
      <c r="H305" s="285">
        <f t="shared" ca="1" si="74"/>
        <v>34.455103949069404</v>
      </c>
      <c r="I305" s="285">
        <f t="shared" ca="1" si="74"/>
        <v>36.233014965895251</v>
      </c>
      <c r="J305" s="285">
        <f t="shared" ca="1" si="73"/>
        <v>38.257398854030839</v>
      </c>
      <c r="K305" s="285">
        <f t="shared" ca="1" si="73"/>
        <v>40.325366359654126</v>
      </c>
      <c r="L305" s="285">
        <f t="shared" ca="1" si="73"/>
        <v>42.781077772581789</v>
      </c>
      <c r="M305" s="285">
        <f t="shared" ca="1" si="73"/>
        <v>45.236789185509437</v>
      </c>
      <c r="N305" s="285"/>
      <c r="P305" s="409" t="str">
        <f t="shared" si="80"/>
        <v>10805C</v>
      </c>
      <c r="Q305" s="397" t="s">
        <v>826</v>
      </c>
      <c r="R305" s="409" t="str">
        <f t="shared" si="81"/>
        <v>Video and Audio Evidence Technician</v>
      </c>
      <c r="S305" s="397">
        <f t="shared" si="79"/>
        <v>16</v>
      </c>
      <c r="T305" s="394" cm="1">
        <f t="array" aca="1" ref="T305" ca="1">IF($Q305="Y",VLOOKUP($P305,INDIRECT($Q$3),T$5,0)*INDIRECT($P$2),VLOOKUP($P305,INDIRECT($Q$3),T$5,0))</f>
        <v>32.569978674344867</v>
      </c>
      <c r="U305" s="394" cm="1">
        <f t="array" aca="1" ref="U305" ca="1">IF($Q305="Y",VLOOKUP($P305,INDIRECT($Q$3),U$5,0)*INDIRECT($P$2),VLOOKUP($P305,INDIRECT($Q$3),U$5,0))</f>
        <v>34.455103949069404</v>
      </c>
      <c r="V305" s="394" cm="1">
        <f t="array" aca="1" ref="V305" ca="1">IF($Q305="Y",VLOOKUP($P305,INDIRECT($Q$3),V$5,0)*INDIRECT($P$2),VLOOKUP($P305,INDIRECT($Q$3),V$5,0))</f>
        <v>36.233014965895251</v>
      </c>
      <c r="W305" s="394" cm="1">
        <f t="array" aca="1" ref="W305" ca="1">IF($Q305="Y",VLOOKUP($P305,INDIRECT($Q$3),W$5,0)*INDIRECT($P$2),VLOOKUP($P305,INDIRECT($Q$3),W$5,0))</f>
        <v>38.257398854030839</v>
      </c>
      <c r="X305" s="394" cm="1">
        <f t="array" aca="1" ref="X305" ca="1">IF($Q305="Y",VLOOKUP($P305,INDIRECT($Q$3),X$5,0)*INDIRECT($P$2),VLOOKUP($P305,INDIRECT($Q$3),X$5,0))</f>
        <v>40.325366359654126</v>
      </c>
      <c r="Y305" s="394" cm="1">
        <f t="array" aca="1" ref="Y305" ca="1">IF($Q305="Y",VLOOKUP($P305,INDIRECT($Q$3),Y$5,0)*INDIRECT($P$2),VLOOKUP($P305,INDIRECT($Q$3),Y$5,0))</f>
        <v>42.781077772581789</v>
      </c>
      <c r="Z305" s="394" cm="1">
        <f t="array" aca="1" ref="Z305" ca="1">IF($Q305="Y",VLOOKUP($P305,INDIRECT($Q$3),Z$5,0)*INDIRECT($P$2),VLOOKUP($P305,INDIRECT($Q$3),Z$5,0))</f>
        <v>45.236789185509437</v>
      </c>
      <c r="AA305" s="406" t="str">
        <f t="shared" si="82"/>
        <v>10805C</v>
      </c>
      <c r="AB305" s="406" t="str">
        <f t="shared" si="84"/>
        <v>Y</v>
      </c>
      <c r="AC305" s="412" t="str">
        <f t="shared" si="78"/>
        <v>Video and Audio Evidence Technician</v>
      </c>
      <c r="AD305" s="406">
        <f t="shared" si="83"/>
        <v>16</v>
      </c>
      <c r="AE305" s="398" t="str">
        <f t="shared" si="86"/>
        <v>N</v>
      </c>
      <c r="AF305" s="403">
        <f t="shared" ref="AF305:AL313" ca="1" si="87">IF($AE305="N",ROUND(T305,3),IF($AE305="E",ROUNDUP(T305/2080,3),"check"))</f>
        <v>32.57</v>
      </c>
      <c r="AG305" s="403">
        <f t="shared" ca="1" si="87"/>
        <v>34.454999999999998</v>
      </c>
      <c r="AH305" s="403">
        <f t="shared" ca="1" si="87"/>
        <v>36.232999999999997</v>
      </c>
      <c r="AI305" s="403">
        <f t="shared" ca="1" si="87"/>
        <v>38.256999999999998</v>
      </c>
      <c r="AJ305" s="403">
        <f t="shared" ca="1" si="87"/>
        <v>40.325000000000003</v>
      </c>
      <c r="AK305" s="403">
        <f t="shared" ca="1" si="87"/>
        <v>42.780999999999999</v>
      </c>
      <c r="AL305" s="403">
        <f t="shared" ca="1" si="87"/>
        <v>45.237000000000002</v>
      </c>
      <c r="AM305" s="710">
        <f ca="1">AL305/'2026'!AL305</f>
        <v>1.0300097907511556</v>
      </c>
    </row>
    <row r="306" spans="1:39" ht="15" customHeight="1">
      <c r="A306" s="272" t="s">
        <v>91</v>
      </c>
      <c r="B306" s="259" t="s">
        <v>594</v>
      </c>
      <c r="C306" s="259">
        <v>90</v>
      </c>
      <c r="D306" s="273" t="s">
        <v>589</v>
      </c>
      <c r="E306" s="265">
        <v>363</v>
      </c>
      <c r="F306" s="262">
        <v>8</v>
      </c>
      <c r="G306" s="285">
        <f t="shared" ca="1" si="74"/>
        <v>34.071880655390657</v>
      </c>
      <c r="H306" s="285">
        <f t="shared" ca="1" si="74"/>
        <v>35.939913024152879</v>
      </c>
      <c r="I306" s="285">
        <f t="shared" ca="1" si="74"/>
        <v>37.806336407240003</v>
      </c>
      <c r="J306" s="285">
        <f t="shared" ca="1" si="73"/>
        <v>39.786997773257468</v>
      </c>
      <c r="K306" s="285">
        <f t="shared" ca="1" si="73"/>
        <v>41.902813935981222</v>
      </c>
      <c r="L306" s="285">
        <f t="shared" ca="1" si="73"/>
        <v>44.528870670593449</v>
      </c>
      <c r="M306" s="285">
        <f t="shared" ca="1" si="73"/>
        <v>47.15492740520564</v>
      </c>
      <c r="N306" s="285"/>
      <c r="P306" s="409" t="str">
        <f t="shared" si="80"/>
        <v>10810C</v>
      </c>
      <c r="Q306" s="397" t="s">
        <v>826</v>
      </c>
      <c r="R306" s="409" t="str">
        <f t="shared" si="81"/>
        <v>Video Production Coordinator</v>
      </c>
      <c r="S306" s="397">
        <f t="shared" si="79"/>
        <v>90</v>
      </c>
      <c r="T306" s="394" cm="1">
        <f t="array" aca="1" ref="T306" ca="1">IF($Q306="Y",VLOOKUP($P306,INDIRECT($Q$3),T$5,0)*INDIRECT($P$2),VLOOKUP($P306,INDIRECT($Q$3),T$5,0))</f>
        <v>34.071880655390657</v>
      </c>
      <c r="U306" s="394" cm="1">
        <f t="array" aca="1" ref="U306" ca="1">IF($Q306="Y",VLOOKUP($P306,INDIRECT($Q$3),U$5,0)*INDIRECT($P$2),VLOOKUP($P306,INDIRECT($Q$3),U$5,0))</f>
        <v>35.939913024152879</v>
      </c>
      <c r="V306" s="394" cm="1">
        <f t="array" aca="1" ref="V306" ca="1">IF($Q306="Y",VLOOKUP($P306,INDIRECT($Q$3),V$5,0)*INDIRECT($P$2),VLOOKUP($P306,INDIRECT($Q$3),V$5,0))</f>
        <v>37.806336407240003</v>
      </c>
      <c r="W306" s="394" cm="1">
        <f t="array" aca="1" ref="W306" ca="1">IF($Q306="Y",VLOOKUP($P306,INDIRECT($Q$3),W$5,0)*INDIRECT($P$2),VLOOKUP($P306,INDIRECT($Q$3),W$5,0))</f>
        <v>39.786997773257468</v>
      </c>
      <c r="X306" s="394" cm="1">
        <f t="array" aca="1" ref="X306" ca="1">IF($Q306="Y",VLOOKUP($P306,INDIRECT($Q$3),X$5,0)*INDIRECT($P$2),VLOOKUP($P306,INDIRECT($Q$3),X$5,0))</f>
        <v>41.902813935981222</v>
      </c>
      <c r="Y306" s="394" cm="1">
        <f t="array" aca="1" ref="Y306" ca="1">IF($Q306="Y",VLOOKUP($P306,INDIRECT($Q$3),Y$5,0)*INDIRECT($P$2),VLOOKUP($P306,INDIRECT($Q$3),Y$5,0))</f>
        <v>44.528870670593449</v>
      </c>
      <c r="Z306" s="394" cm="1">
        <f t="array" aca="1" ref="Z306" ca="1">IF($Q306="Y",VLOOKUP($P306,INDIRECT($Q$3),Z$5,0)*INDIRECT($P$2),VLOOKUP($P306,INDIRECT($Q$3),Z$5,0))</f>
        <v>47.15492740520564</v>
      </c>
      <c r="AA306" s="406" t="str">
        <f t="shared" si="82"/>
        <v>10810C</v>
      </c>
      <c r="AB306" s="406" t="str">
        <f t="shared" si="84"/>
        <v>Y</v>
      </c>
      <c r="AC306" s="412" t="str">
        <f t="shared" si="78"/>
        <v>Video Production Coordinator</v>
      </c>
      <c r="AD306" s="406">
        <f t="shared" si="83"/>
        <v>90</v>
      </c>
      <c r="AE306" s="398" t="str">
        <f t="shared" si="86"/>
        <v>N</v>
      </c>
      <c r="AF306" s="403">
        <f t="shared" ca="1" si="87"/>
        <v>34.072000000000003</v>
      </c>
      <c r="AG306" s="403">
        <f t="shared" ca="1" si="87"/>
        <v>35.94</v>
      </c>
      <c r="AH306" s="403">
        <f t="shared" ca="1" si="87"/>
        <v>37.805999999999997</v>
      </c>
      <c r="AI306" s="403">
        <f t="shared" ca="1" si="87"/>
        <v>39.786999999999999</v>
      </c>
      <c r="AJ306" s="403">
        <f t="shared" ca="1" si="87"/>
        <v>41.902999999999999</v>
      </c>
      <c r="AK306" s="403">
        <f t="shared" ca="1" si="87"/>
        <v>44.529000000000003</v>
      </c>
      <c r="AL306" s="403">
        <f t="shared" ca="1" si="87"/>
        <v>47.155000000000001</v>
      </c>
      <c r="AM306" s="710">
        <f ca="1">AL306/'2026'!AL306</f>
        <v>1.0300124505799351</v>
      </c>
    </row>
    <row r="307" spans="1:39" ht="15" customHeight="1">
      <c r="A307" s="272" t="s">
        <v>91</v>
      </c>
      <c r="B307" s="259" t="s">
        <v>341</v>
      </c>
      <c r="C307" s="259">
        <v>61</v>
      </c>
      <c r="D307" s="273" t="s">
        <v>893</v>
      </c>
      <c r="E307" s="265">
        <v>333</v>
      </c>
      <c r="F307" s="262">
        <v>7</v>
      </c>
      <c r="G307" s="285">
        <f t="shared" ca="1" si="74"/>
        <v>32.427497295463894</v>
      </c>
      <c r="H307" s="285">
        <f t="shared" ca="1" si="74"/>
        <v>34.139458053743816</v>
      </c>
      <c r="I307" s="285">
        <f t="shared" ca="1" si="74"/>
        <v>35.960829837928856</v>
      </c>
      <c r="J307" s="285">
        <f t="shared" ca="1" si="73"/>
        <v>37.828862206691063</v>
      </c>
      <c r="K307" s="285">
        <f t="shared" ca="1" si="73"/>
        <v>39.832049372159581</v>
      </c>
      <c r="L307" s="285">
        <f t="shared" ca="1" si="73"/>
        <v>42.246783376294509</v>
      </c>
      <c r="M307" s="285">
        <f t="shared" ca="1" si="73"/>
        <v>44.66151738042943</v>
      </c>
      <c r="N307" s="285"/>
      <c r="P307" s="409" t="str">
        <f t="shared" si="80"/>
        <v>10830C</v>
      </c>
      <c r="Q307" s="397" t="s">
        <v>826</v>
      </c>
      <c r="R307" s="409" t="str">
        <f t="shared" si="81"/>
        <v>Video Production Operations Coordinator</v>
      </c>
      <c r="S307" s="397">
        <f t="shared" si="79"/>
        <v>61</v>
      </c>
      <c r="T307" s="394" cm="1">
        <f t="array" aca="1" ref="T307" ca="1">IF($Q307="Y",VLOOKUP($P307,INDIRECT($Q$3),T$5,0)*INDIRECT($P$2),VLOOKUP($P307,INDIRECT($Q$3),T$5,0))</f>
        <v>32.427497295463894</v>
      </c>
      <c r="U307" s="394" cm="1">
        <f t="array" aca="1" ref="U307" ca="1">IF($Q307="Y",VLOOKUP($P307,INDIRECT($Q$3),U$5,0)*INDIRECT($P$2),VLOOKUP($P307,INDIRECT($Q$3),U$5,0))</f>
        <v>34.139458053743816</v>
      </c>
      <c r="V307" s="394" cm="1">
        <f t="array" aca="1" ref="V307" ca="1">IF($Q307="Y",VLOOKUP($P307,INDIRECT($Q$3),V$5,0)*INDIRECT($P$2),VLOOKUP($P307,INDIRECT($Q$3),V$5,0))</f>
        <v>35.960829837928856</v>
      </c>
      <c r="W307" s="394" cm="1">
        <f t="array" aca="1" ref="W307" ca="1">IF($Q307="Y",VLOOKUP($P307,INDIRECT($Q$3),W$5,0)*INDIRECT($P$2),VLOOKUP($P307,INDIRECT($Q$3),W$5,0))</f>
        <v>37.828862206691063</v>
      </c>
      <c r="X307" s="394" cm="1">
        <f t="array" aca="1" ref="X307" ca="1">IF($Q307="Y",VLOOKUP($P307,INDIRECT($Q$3),X$5,0)*INDIRECT($P$2),VLOOKUP($P307,INDIRECT($Q$3),X$5,0))</f>
        <v>39.832049372159581</v>
      </c>
      <c r="Y307" s="394" cm="1">
        <f t="array" aca="1" ref="Y307" ca="1">IF($Q307="Y",VLOOKUP($P307,INDIRECT($Q$3),Y$5,0)*INDIRECT($P$2),VLOOKUP($P307,INDIRECT($Q$3),Y$5,0))</f>
        <v>42.246783376294509</v>
      </c>
      <c r="Z307" s="394" cm="1">
        <f t="array" aca="1" ref="Z307" ca="1">IF($Q307="Y",VLOOKUP($P307,INDIRECT($Q$3),Z$5,0)*INDIRECT($P$2),VLOOKUP($P307,INDIRECT($Q$3),Z$5,0))</f>
        <v>44.66151738042943</v>
      </c>
      <c r="AA307" s="406" t="str">
        <f t="shared" si="82"/>
        <v>10830C</v>
      </c>
      <c r="AB307" s="406" t="str">
        <f t="shared" si="84"/>
        <v>Y</v>
      </c>
      <c r="AC307" s="412" t="str">
        <f t="shared" si="78"/>
        <v>Video Production Operations Coordinator</v>
      </c>
      <c r="AD307" s="406">
        <f t="shared" si="83"/>
        <v>61</v>
      </c>
      <c r="AE307" s="398" t="str">
        <f t="shared" si="86"/>
        <v>N</v>
      </c>
      <c r="AF307" s="403">
        <f t="shared" ca="1" si="87"/>
        <v>32.427</v>
      </c>
      <c r="AG307" s="403">
        <f t="shared" ca="1" si="87"/>
        <v>34.139000000000003</v>
      </c>
      <c r="AH307" s="403">
        <f t="shared" ca="1" si="87"/>
        <v>35.960999999999999</v>
      </c>
      <c r="AI307" s="403">
        <f t="shared" ca="1" si="87"/>
        <v>37.829000000000001</v>
      </c>
      <c r="AJ307" s="403">
        <f t="shared" ca="1" si="87"/>
        <v>39.832000000000001</v>
      </c>
      <c r="AK307" s="403">
        <f t="shared" ca="1" si="87"/>
        <v>42.247</v>
      </c>
      <c r="AL307" s="403">
        <f t="shared" ca="1" si="87"/>
        <v>44.661999999999999</v>
      </c>
      <c r="AM307" s="710">
        <f ca="1">AL307/'2026'!AL307</f>
        <v>1.0300039205737876</v>
      </c>
    </row>
    <row r="308" spans="1:39" ht="15" customHeight="1">
      <c r="A308" s="272" t="s">
        <v>16</v>
      </c>
      <c r="B308" s="259" t="s">
        <v>925</v>
      </c>
      <c r="C308" s="259" t="s">
        <v>20</v>
      </c>
      <c r="D308" s="273" t="s">
        <v>926</v>
      </c>
      <c r="E308" s="265">
        <v>396</v>
      </c>
      <c r="F308" s="262">
        <v>8</v>
      </c>
      <c r="G308" s="285">
        <f t="shared" ca="1" si="74"/>
        <v>73055.354016644982</v>
      </c>
      <c r="H308" s="285">
        <f t="shared" ca="1" si="74"/>
        <v>77020.816800427492</v>
      </c>
      <c r="I308" s="285">
        <f t="shared" ca="1" si="74"/>
        <v>81032.863581669983</v>
      </c>
      <c r="J308" s="285">
        <f t="shared" ca="1" si="73"/>
        <v>85374.492144942007</v>
      </c>
      <c r="K308" s="285">
        <f t="shared" ca="1" si="73"/>
        <v>89865.189500085995</v>
      </c>
      <c r="L308" s="285">
        <f t="shared" ca="1" si="73"/>
        <v>95438.964796174987</v>
      </c>
      <c r="M308" s="285">
        <f t="shared" ca="1" si="73"/>
        <v>101011.57549232748</v>
      </c>
      <c r="N308" s="285"/>
      <c r="P308" s="409" t="str">
        <f t="shared" si="80"/>
        <v>59462C</v>
      </c>
      <c r="Q308" s="397" t="s">
        <v>826</v>
      </c>
      <c r="R308" s="409" t="str">
        <f t="shared" si="81"/>
        <v>Wage Theft Investigator</v>
      </c>
      <c r="S308" s="397" t="str">
        <f t="shared" si="79"/>
        <v>33B</v>
      </c>
      <c r="T308" s="394" cm="1">
        <f t="array" aca="1" ref="T308" ca="1">IF($Q308="Y",VLOOKUP($P308,INDIRECT($Q$3),T$5,0)*INDIRECT($P$2),VLOOKUP($P308,INDIRECT($Q$3),T$5,0))</f>
        <v>73055.354016644982</v>
      </c>
      <c r="U308" s="394" cm="1">
        <f t="array" aca="1" ref="U308" ca="1">IF($Q308="Y",VLOOKUP($P308,INDIRECT($Q$3),U$5,0)*INDIRECT($P$2),VLOOKUP($P308,INDIRECT($Q$3),U$5,0))</f>
        <v>77020.816800427492</v>
      </c>
      <c r="V308" s="394" cm="1">
        <f t="array" aca="1" ref="V308" ca="1">IF($Q308="Y",VLOOKUP($P308,INDIRECT($Q$3),V$5,0)*INDIRECT($P$2),VLOOKUP($P308,INDIRECT($Q$3),V$5,0))</f>
        <v>81032.863581669983</v>
      </c>
      <c r="W308" s="394" cm="1">
        <f t="array" aca="1" ref="W308" ca="1">IF($Q308="Y",VLOOKUP($P308,INDIRECT($Q$3),W$5,0)*INDIRECT($P$2),VLOOKUP($P308,INDIRECT($Q$3),W$5,0))</f>
        <v>85374.492144942007</v>
      </c>
      <c r="X308" s="394" cm="1">
        <f t="array" aca="1" ref="X308" ca="1">IF($Q308="Y",VLOOKUP($P308,INDIRECT($Q$3),X$5,0)*INDIRECT($P$2),VLOOKUP($P308,INDIRECT($Q$3),X$5,0))</f>
        <v>89865.189500085995</v>
      </c>
      <c r="Y308" s="394" cm="1">
        <f t="array" aca="1" ref="Y308" ca="1">IF($Q308="Y",VLOOKUP($P308,INDIRECT($Q$3),Y$5,0)*INDIRECT($P$2),VLOOKUP($P308,INDIRECT($Q$3),Y$5,0))</f>
        <v>95438.964796174987</v>
      </c>
      <c r="Z308" s="394" cm="1">
        <f t="array" aca="1" ref="Z308" ca="1">IF($Q308="Y",VLOOKUP($P308,INDIRECT($Q$3),Z$5,0)*INDIRECT($P$2),VLOOKUP($P308,INDIRECT($Q$3),Z$5,0))</f>
        <v>101011.57549232748</v>
      </c>
      <c r="AA308" s="406" t="str">
        <f t="shared" si="82"/>
        <v>59462C</v>
      </c>
      <c r="AB308" s="406" t="str">
        <f t="shared" si="84"/>
        <v>Y</v>
      </c>
      <c r="AC308" s="412" t="str">
        <f t="shared" si="78"/>
        <v>Wage Theft Investigator</v>
      </c>
      <c r="AD308" s="406" t="str">
        <f t="shared" si="83"/>
        <v>33B</v>
      </c>
      <c r="AE308" s="398" t="str">
        <f t="shared" si="86"/>
        <v>E</v>
      </c>
      <c r="AF308" s="403">
        <f t="shared" ca="1" si="87"/>
        <v>35.122999999999998</v>
      </c>
      <c r="AG308" s="403">
        <f t="shared" ca="1" si="87"/>
        <v>37.03</v>
      </c>
      <c r="AH308" s="403">
        <f t="shared" ca="1" si="87"/>
        <v>38.958999999999996</v>
      </c>
      <c r="AI308" s="403">
        <f t="shared" ca="1" si="87"/>
        <v>41.045999999999999</v>
      </c>
      <c r="AJ308" s="403">
        <f t="shared" ca="1" si="87"/>
        <v>43.204999999999998</v>
      </c>
      <c r="AK308" s="403">
        <f t="shared" ca="1" si="87"/>
        <v>45.884999999999998</v>
      </c>
      <c r="AL308" s="403">
        <f t="shared" ca="1" si="87"/>
        <v>48.564</v>
      </c>
      <c r="AM308" s="710">
        <f ca="1">AL308/'2026'!AL308</f>
        <v>1.0300112409595112</v>
      </c>
    </row>
    <row r="309" spans="1:39" ht="15" customHeight="1">
      <c r="A309" s="272" t="s">
        <v>91</v>
      </c>
      <c r="B309" s="259" t="s">
        <v>1116</v>
      </c>
      <c r="C309" s="259" t="s">
        <v>280</v>
      </c>
      <c r="D309" s="273" t="s">
        <v>1117</v>
      </c>
      <c r="E309" s="265">
        <v>395</v>
      </c>
      <c r="F309" s="262">
        <v>8</v>
      </c>
      <c r="G309" s="285">
        <f t="shared" ca="1" si="74"/>
        <v>36.819174700765515</v>
      </c>
      <c r="H309" s="285">
        <f t="shared" ca="1" si="74"/>
        <v>38.752419984184186</v>
      </c>
      <c r="I309" s="285">
        <f t="shared" ca="1" si="74"/>
        <v>40.77813294910375</v>
      </c>
      <c r="J309" s="285">
        <f t="shared" ca="1" si="73"/>
        <v>42.937391725054532</v>
      </c>
      <c r="K309" s="285">
        <f t="shared" ca="1" si="73"/>
        <v>45.188362684484645</v>
      </c>
      <c r="L309" s="285">
        <f t="shared" ca="1" si="73"/>
        <v>47.931363876831206</v>
      </c>
      <c r="M309" s="285">
        <f t="shared" ca="1" si="73"/>
        <v>50.674365069177767</v>
      </c>
      <c r="N309" s="285"/>
      <c r="P309" s="409" t="str">
        <f t="shared" si="80"/>
        <v>53115C</v>
      </c>
      <c r="Q309" s="397" t="s">
        <v>826</v>
      </c>
      <c r="R309" s="409" t="str">
        <f t="shared" si="81"/>
        <v xml:space="preserve">Water Network Analyst I </v>
      </c>
      <c r="S309" s="397" t="str">
        <f t="shared" si="79"/>
        <v>63</v>
      </c>
      <c r="T309" s="394" cm="1">
        <f t="array" aca="1" ref="T309" ca="1">IF($Q309="Y",VLOOKUP($P309,INDIRECT($Q$3),T$5,0)*INDIRECT($P$2),VLOOKUP($P309,INDIRECT($Q$3),T$5,0))</f>
        <v>36.819174700765515</v>
      </c>
      <c r="U309" s="394" cm="1">
        <f t="array" aca="1" ref="U309" ca="1">IF($Q309="Y",VLOOKUP($P309,INDIRECT($Q$3),U$5,0)*INDIRECT($P$2),VLOOKUP($P309,INDIRECT($Q$3),U$5,0))</f>
        <v>38.752419984184186</v>
      </c>
      <c r="V309" s="394" cm="1">
        <f t="array" aca="1" ref="V309" ca="1">IF($Q309="Y",VLOOKUP($P309,INDIRECT($Q$3),V$5,0)*INDIRECT($P$2),VLOOKUP($P309,INDIRECT($Q$3),V$5,0))</f>
        <v>40.77813294910375</v>
      </c>
      <c r="W309" s="394" cm="1">
        <f t="array" aca="1" ref="W309" ca="1">IF($Q309="Y",VLOOKUP($P309,INDIRECT($Q$3),W$5,0)*INDIRECT($P$2),VLOOKUP($P309,INDIRECT($Q$3),W$5,0))</f>
        <v>42.937391725054532</v>
      </c>
      <c r="X309" s="394" cm="1">
        <f t="array" aca="1" ref="X309" ca="1">IF($Q309="Y",VLOOKUP($P309,INDIRECT($Q$3),X$5,0)*INDIRECT($P$2),VLOOKUP($P309,INDIRECT($Q$3),X$5,0))</f>
        <v>45.188362684484645</v>
      </c>
      <c r="Y309" s="394" cm="1">
        <f t="array" aca="1" ref="Y309" ca="1">IF($Q309="Y",VLOOKUP($P309,INDIRECT($Q$3),Y$5,0)*INDIRECT($P$2),VLOOKUP($P309,INDIRECT($Q$3),Y$5,0))</f>
        <v>47.931363876831206</v>
      </c>
      <c r="Z309" s="394" cm="1">
        <f t="array" aca="1" ref="Z309" ca="1">IF($Q309="Y",VLOOKUP($P309,INDIRECT($Q$3),Z$5,0)*INDIRECT($P$2),VLOOKUP($P309,INDIRECT($Q$3),Z$5,0))</f>
        <v>50.674365069177767</v>
      </c>
      <c r="AA309" s="406" t="str">
        <f t="shared" si="82"/>
        <v>53115C</v>
      </c>
      <c r="AB309" s="406" t="str">
        <f t="shared" si="84"/>
        <v>Y</v>
      </c>
      <c r="AC309" s="412" t="str">
        <f t="shared" si="78"/>
        <v xml:space="preserve">Water Network Analyst I </v>
      </c>
      <c r="AD309" s="406" t="str">
        <f t="shared" si="83"/>
        <v>63</v>
      </c>
      <c r="AE309" s="398" t="str">
        <f t="shared" si="86"/>
        <v>N</v>
      </c>
      <c r="AF309" s="403">
        <f t="shared" ca="1" si="87"/>
        <v>36.819000000000003</v>
      </c>
      <c r="AG309" s="403">
        <f t="shared" ca="1" si="87"/>
        <v>38.752000000000002</v>
      </c>
      <c r="AH309" s="403">
        <f t="shared" ca="1" si="87"/>
        <v>40.777999999999999</v>
      </c>
      <c r="AI309" s="403">
        <f t="shared" ca="1" si="87"/>
        <v>42.936999999999998</v>
      </c>
      <c r="AJ309" s="403">
        <f t="shared" ca="1" si="87"/>
        <v>45.188000000000002</v>
      </c>
      <c r="AK309" s="403">
        <f t="shared" ca="1" si="87"/>
        <v>47.930999999999997</v>
      </c>
      <c r="AL309" s="403">
        <f t="shared" ca="1" si="87"/>
        <v>50.673999999999999</v>
      </c>
      <c r="AM309" s="710">
        <f ca="1">AL309/'2026'!AL309</f>
        <v>1.0300012195617707</v>
      </c>
    </row>
    <row r="310" spans="1:39" ht="15" customHeight="1">
      <c r="A310" s="259" t="s">
        <v>16</v>
      </c>
      <c r="B310" s="262" t="s">
        <v>390</v>
      </c>
      <c r="C310" s="259">
        <v>51</v>
      </c>
      <c r="D310" s="266" t="s">
        <v>1113</v>
      </c>
      <c r="E310" s="265">
        <v>455</v>
      </c>
      <c r="F310" s="262">
        <v>10</v>
      </c>
      <c r="G310" s="285">
        <f t="shared" ca="1" si="74"/>
        <v>88335.887938703992</v>
      </c>
      <c r="H310" s="285">
        <f t="shared" ca="1" si="74"/>
        <v>92776.945839619337</v>
      </c>
      <c r="I310" s="285">
        <f t="shared" ca="1" si="74"/>
        <v>97790.732275600007</v>
      </c>
      <c r="J310" s="285">
        <f t="shared" ca="1" si="73"/>
        <v>102806.9763814756</v>
      </c>
      <c r="K310" s="285">
        <f t="shared" ca="1" si="73"/>
        <v>108057.93331179675</v>
      </c>
      <c r="L310" s="285">
        <f t="shared" ca="1" si="73"/>
        <v>114633.92704400001</v>
      </c>
      <c r="M310" s="285">
        <f t="shared" ca="1" si="73"/>
        <v>121208.06432861292</v>
      </c>
      <c r="N310" s="285"/>
      <c r="P310" s="409" t="str">
        <f t="shared" si="80"/>
        <v>10895C</v>
      </c>
      <c r="Q310" s="397" t="s">
        <v>826</v>
      </c>
      <c r="R310" s="409" t="str">
        <f t="shared" si="81"/>
        <v>Water Network Analyst II</v>
      </c>
      <c r="S310" s="397">
        <f t="shared" si="79"/>
        <v>51</v>
      </c>
      <c r="T310" s="394" cm="1">
        <f t="array" aca="1" ref="T310" ca="1">IF($Q310="Y",VLOOKUP($P310,INDIRECT($Q$3),T$5,0)*INDIRECT($P$2),VLOOKUP($P310,INDIRECT($Q$3),T$5,0))</f>
        <v>88335.887938703992</v>
      </c>
      <c r="U310" s="394" cm="1">
        <f t="array" aca="1" ref="U310" ca="1">IF($Q310="Y",VLOOKUP($P310,INDIRECT($Q$3),U$5,0)*INDIRECT($P$2),VLOOKUP($P310,INDIRECT($Q$3),U$5,0))</f>
        <v>92776.945839619337</v>
      </c>
      <c r="V310" s="394" cm="1">
        <f t="array" aca="1" ref="V310" ca="1">IF($Q310="Y",VLOOKUP($P310,INDIRECT($Q$3),V$5,0)*INDIRECT($P$2),VLOOKUP($P310,INDIRECT($Q$3),V$5,0))</f>
        <v>97790.732275600007</v>
      </c>
      <c r="W310" s="394" cm="1">
        <f t="array" aca="1" ref="W310" ca="1">IF($Q310="Y",VLOOKUP($P310,INDIRECT($Q$3),W$5,0)*INDIRECT($P$2),VLOOKUP($P310,INDIRECT($Q$3),W$5,0))</f>
        <v>102806.9763814756</v>
      </c>
      <c r="X310" s="394" cm="1">
        <f t="array" aca="1" ref="X310" ca="1">IF($Q310="Y",VLOOKUP($P310,INDIRECT($Q$3),X$5,0)*INDIRECT($P$2),VLOOKUP($P310,INDIRECT($Q$3),X$5,0))</f>
        <v>108057.93331179675</v>
      </c>
      <c r="Y310" s="394" cm="1">
        <f t="array" aca="1" ref="Y310" ca="1">IF($Q310="Y",VLOOKUP($P310,INDIRECT($Q$3),Y$5,0)*INDIRECT($P$2),VLOOKUP($P310,INDIRECT($Q$3),Y$5,0))</f>
        <v>114633.92704400001</v>
      </c>
      <c r="Z310" s="394" cm="1">
        <f t="array" aca="1" ref="Z310" ca="1">IF($Q310="Y",VLOOKUP($P310,INDIRECT($Q$3),Z$5,0)*INDIRECT($P$2),VLOOKUP($P310,INDIRECT($Q$3),Z$5,0))</f>
        <v>121208.06432861292</v>
      </c>
      <c r="AA310" s="406" t="str">
        <f t="shared" si="82"/>
        <v>10895C</v>
      </c>
      <c r="AB310" s="406" t="str">
        <f t="shared" si="84"/>
        <v>Y</v>
      </c>
      <c r="AC310" s="412" t="str">
        <f t="shared" si="78"/>
        <v>Water Network Analyst II</v>
      </c>
      <c r="AD310" s="406">
        <f t="shared" si="83"/>
        <v>51</v>
      </c>
      <c r="AE310" s="398" t="str">
        <f t="shared" si="86"/>
        <v>E</v>
      </c>
      <c r="AF310" s="403">
        <f t="shared" ca="1" si="87"/>
        <v>42.47</v>
      </c>
      <c r="AG310" s="403">
        <f t="shared" ca="1" si="87"/>
        <v>44.604999999999997</v>
      </c>
      <c r="AH310" s="403">
        <f t="shared" ca="1" si="87"/>
        <v>47.015000000000001</v>
      </c>
      <c r="AI310" s="403">
        <f t="shared" ca="1" si="87"/>
        <v>49.427</v>
      </c>
      <c r="AJ310" s="403">
        <f t="shared" ca="1" si="87"/>
        <v>51.951000000000001</v>
      </c>
      <c r="AK310" s="403">
        <f t="shared" ca="1" si="87"/>
        <v>55.113</v>
      </c>
      <c r="AL310" s="403">
        <f t="shared" ca="1" si="87"/>
        <v>58.274000000000001</v>
      </c>
      <c r="AM310" s="710">
        <f ca="1">AL310/'2026'!AL310</f>
        <v>1.0300127262443439</v>
      </c>
    </row>
    <row r="311" spans="1:39" ht="15" customHeight="1">
      <c r="A311" s="259" t="s">
        <v>16</v>
      </c>
      <c r="B311" s="262" t="s">
        <v>775</v>
      </c>
      <c r="C311" s="259" t="s">
        <v>777</v>
      </c>
      <c r="D311" s="266" t="s">
        <v>776</v>
      </c>
      <c r="E311" s="265">
        <v>413</v>
      </c>
      <c r="F311" s="262">
        <v>9</v>
      </c>
      <c r="G311" s="285">
        <f t="shared" ca="1" si="74"/>
        <v>80842.648571598169</v>
      </c>
      <c r="H311" s="285">
        <f t="shared" ca="1" si="74"/>
        <v>85099.638511284924</v>
      </c>
      <c r="I311" s="285">
        <f t="shared" ca="1" si="74"/>
        <v>89590.896765262602</v>
      </c>
      <c r="J311" s="285">
        <f t="shared" ca="1" si="73"/>
        <v>94269.569670673009</v>
      </c>
      <c r="K311" s="285">
        <f t="shared" ca="1" si="73"/>
        <v>99232.71124343673</v>
      </c>
      <c r="L311" s="285">
        <f t="shared" ca="1" si="73"/>
        <v>105236.67346969301</v>
      </c>
      <c r="M311" s="285">
        <f t="shared" ca="1" si="73"/>
        <v>111243.98238615348</v>
      </c>
      <c r="N311" s="285"/>
      <c r="P311" s="409" t="str">
        <f t="shared" si="80"/>
        <v>53023C</v>
      </c>
      <c r="Q311" s="397" t="s">
        <v>826</v>
      </c>
      <c r="R311" s="409" t="str">
        <f t="shared" si="81"/>
        <v>Web Content Specialist</v>
      </c>
      <c r="S311" s="397" t="str">
        <f t="shared" si="79"/>
        <v>39</v>
      </c>
      <c r="T311" s="394" cm="1">
        <f t="array" aca="1" ref="T311" ca="1">IF($Q311="Y",VLOOKUP($P311,INDIRECT($Q$3),T$5,0)*INDIRECT($P$2),VLOOKUP($P311,INDIRECT($Q$3),T$5,0))</f>
        <v>80842.648571598169</v>
      </c>
      <c r="U311" s="394" cm="1">
        <f t="array" aca="1" ref="U311" ca="1">IF($Q311="Y",VLOOKUP($P311,INDIRECT($Q$3),U$5,0)*INDIRECT($P$2),VLOOKUP($P311,INDIRECT($Q$3),U$5,0))</f>
        <v>85099.638511284924</v>
      </c>
      <c r="V311" s="394" cm="1">
        <f t="array" aca="1" ref="V311" ca="1">IF($Q311="Y",VLOOKUP($P311,INDIRECT($Q$3),V$5,0)*INDIRECT($P$2),VLOOKUP($P311,INDIRECT($Q$3),V$5,0))</f>
        <v>89590.896765262602</v>
      </c>
      <c r="W311" s="394" cm="1">
        <f t="array" aca="1" ref="W311" ca="1">IF($Q311="Y",VLOOKUP($P311,INDIRECT($Q$3),W$5,0)*INDIRECT($P$2),VLOOKUP($P311,INDIRECT($Q$3),W$5,0))</f>
        <v>94269.569670673009</v>
      </c>
      <c r="X311" s="394" cm="1">
        <f t="array" aca="1" ref="X311" ca="1">IF($Q311="Y",VLOOKUP($P311,INDIRECT($Q$3),X$5,0)*INDIRECT($P$2),VLOOKUP($P311,INDIRECT($Q$3),X$5,0))</f>
        <v>99232.71124343673</v>
      </c>
      <c r="Y311" s="394" cm="1">
        <f t="array" aca="1" ref="Y311" ca="1">IF($Q311="Y",VLOOKUP($P311,INDIRECT($Q$3),Y$5,0)*INDIRECT($P$2),VLOOKUP($P311,INDIRECT($Q$3),Y$5,0))</f>
        <v>105236.67346969301</v>
      </c>
      <c r="Z311" s="394" cm="1">
        <f t="array" aca="1" ref="Z311" ca="1">IF($Q311="Y",VLOOKUP($P311,INDIRECT($Q$3),Z$5,0)*INDIRECT($P$2),VLOOKUP($P311,INDIRECT($Q$3),Z$5,0))</f>
        <v>111243.98238615348</v>
      </c>
      <c r="AA311" s="406" t="str">
        <f t="shared" si="82"/>
        <v>53023C</v>
      </c>
      <c r="AB311" s="406" t="str">
        <f t="shared" si="84"/>
        <v>Y</v>
      </c>
      <c r="AC311" s="412" t="str">
        <f t="shared" si="78"/>
        <v>Web Content Specialist</v>
      </c>
      <c r="AD311" s="406" t="str">
        <f t="shared" si="83"/>
        <v>39</v>
      </c>
      <c r="AE311" s="398" t="str">
        <f t="shared" si="86"/>
        <v>E</v>
      </c>
      <c r="AF311" s="403">
        <f t="shared" ca="1" si="87"/>
        <v>38.866999999999997</v>
      </c>
      <c r="AG311" s="403">
        <f t="shared" ca="1" si="87"/>
        <v>40.913999999999994</v>
      </c>
      <c r="AH311" s="403">
        <f t="shared" ca="1" si="87"/>
        <v>43.073</v>
      </c>
      <c r="AI311" s="403">
        <f t="shared" ca="1" si="87"/>
        <v>45.321999999999996</v>
      </c>
      <c r="AJ311" s="403">
        <f t="shared" ca="1" si="87"/>
        <v>47.708999999999996</v>
      </c>
      <c r="AK311" s="403">
        <f t="shared" ca="1" si="87"/>
        <v>50.594999999999999</v>
      </c>
      <c r="AL311" s="403">
        <f t="shared" ca="1" si="87"/>
        <v>53.482999999999997</v>
      </c>
      <c r="AM311" s="710">
        <f ca="1">AL311/'2026'!AL311</f>
        <v>1.0300048146364948</v>
      </c>
    </row>
    <row r="312" spans="1:39" ht="15" customHeight="1">
      <c r="A312" s="256" t="s">
        <v>16</v>
      </c>
      <c r="B312" s="278" t="s">
        <v>504</v>
      </c>
      <c r="C312" s="256">
        <v>29</v>
      </c>
      <c r="D312" s="759" t="s">
        <v>490</v>
      </c>
      <c r="E312" s="277">
        <v>363</v>
      </c>
      <c r="F312" s="278">
        <v>8</v>
      </c>
      <c r="G312" s="380">
        <f t="shared" ca="1" si="74"/>
        <v>72291.855099978988</v>
      </c>
      <c r="H312" s="380">
        <f t="shared" ca="1" si="74"/>
        <v>76257.682991904134</v>
      </c>
      <c r="I312" s="380">
        <f t="shared" ca="1" si="74"/>
        <v>80220.164193625111</v>
      </c>
      <c r="J312" s="380">
        <f t="shared" ca="1" si="74"/>
        <v>84420.260399841165</v>
      </c>
      <c r="K312" s="380">
        <f t="shared" ca="1" si="74"/>
        <v>88908.171963614732</v>
      </c>
      <c r="L312" s="380">
        <f t="shared" ca="1" si="74"/>
        <v>94478.632894714901</v>
      </c>
      <c r="M312" s="380">
        <f t="shared" ca="1" si="74"/>
        <v>100049.09382581509</v>
      </c>
      <c r="N312" s="380" t="s">
        <v>633</v>
      </c>
      <c r="P312" s="409" t="str">
        <f t="shared" si="80"/>
        <v>11011C</v>
      </c>
      <c r="Q312" s="397" t="s">
        <v>826</v>
      </c>
      <c r="R312" s="409" t="str">
        <f t="shared" si="81"/>
        <v>Workers Compensation Claims Adjuster</v>
      </c>
      <c r="S312" s="397">
        <f t="shared" si="79"/>
        <v>29</v>
      </c>
      <c r="T312" s="394" cm="1">
        <f t="array" aca="1" ref="T312" ca="1">IF($Q312="Y",VLOOKUP($P312,INDIRECT($Q$3),T$5,0)*INDIRECT($P$2),VLOOKUP($P312,INDIRECT($Q$3),T$5,0))</f>
        <v>72291.855099978988</v>
      </c>
      <c r="U312" s="394" cm="1">
        <f t="array" aca="1" ref="U312" ca="1">IF($Q312="Y",VLOOKUP($P312,INDIRECT($Q$3),U$5,0)*INDIRECT($P$2),VLOOKUP($P312,INDIRECT($Q$3),U$5,0))</f>
        <v>76257.682991904134</v>
      </c>
      <c r="V312" s="394" cm="1">
        <f t="array" aca="1" ref="V312" ca="1">IF($Q312="Y",VLOOKUP($P312,INDIRECT($Q$3),V$5,0)*INDIRECT($P$2),VLOOKUP($P312,INDIRECT($Q$3),V$5,0))</f>
        <v>80220.164193625111</v>
      </c>
      <c r="W312" s="394" cm="1">
        <f t="array" aca="1" ref="W312" ca="1">IF($Q312="Y",VLOOKUP($P312,INDIRECT($Q$3),W$5,0)*INDIRECT($P$2),VLOOKUP($P312,INDIRECT($Q$3),W$5,0))</f>
        <v>84420.260399841165</v>
      </c>
      <c r="X312" s="394" cm="1">
        <f t="array" aca="1" ref="X312" ca="1">IF($Q312="Y",VLOOKUP($P312,INDIRECT($Q$3),X$5,0)*INDIRECT($P$2),VLOOKUP($P312,INDIRECT($Q$3),X$5,0))</f>
        <v>88908.171963614732</v>
      </c>
      <c r="Y312" s="394" cm="1">
        <f t="array" aca="1" ref="Y312" ca="1">IF($Q312="Y",VLOOKUP($P312,INDIRECT($Q$3),Y$5,0)*INDIRECT($P$2),VLOOKUP($P312,INDIRECT($Q$3),Y$5,0))</f>
        <v>94478.632894714901</v>
      </c>
      <c r="Z312" s="394" cm="1">
        <f t="array" aca="1" ref="Z312" ca="1">IF($Q312="Y",VLOOKUP($P312,INDIRECT($Q$3),Z$5,0)*INDIRECT($P$2),VLOOKUP($P312,INDIRECT($Q$3),Z$5,0))</f>
        <v>100049.09382581509</v>
      </c>
      <c r="AA312" s="406" t="str">
        <f t="shared" si="82"/>
        <v>11011C</v>
      </c>
      <c r="AB312" s="406" t="str">
        <f t="shared" si="84"/>
        <v>Y</v>
      </c>
      <c r="AC312" s="412" t="str">
        <f t="shared" si="78"/>
        <v>Workers Compensation Claims Adjuster</v>
      </c>
      <c r="AD312" s="406">
        <f t="shared" si="83"/>
        <v>29</v>
      </c>
      <c r="AE312" s="398" t="str">
        <f t="shared" si="86"/>
        <v>E</v>
      </c>
      <c r="AF312" s="403">
        <f t="shared" ca="1" si="87"/>
        <v>34.756</v>
      </c>
      <c r="AG312" s="403">
        <f t="shared" ca="1" si="87"/>
        <v>36.662999999999997</v>
      </c>
      <c r="AH312" s="403">
        <f t="shared" ca="1" si="87"/>
        <v>38.567999999999998</v>
      </c>
      <c r="AI312" s="403">
        <f t="shared" ca="1" si="87"/>
        <v>40.586999999999996</v>
      </c>
      <c r="AJ312" s="403">
        <f t="shared" ca="1" si="87"/>
        <v>42.744999999999997</v>
      </c>
      <c r="AK312" s="403">
        <f t="shared" ca="1" si="87"/>
        <v>45.422999999999995</v>
      </c>
      <c r="AL312" s="403">
        <f t="shared" ca="1" si="87"/>
        <v>48.100999999999999</v>
      </c>
      <c r="AM312" s="710">
        <f ca="1">AL312/'2026'!AL312</f>
        <v>1.03</v>
      </c>
    </row>
    <row r="313" spans="1:39" ht="15" customHeight="1">
      <c r="A313" s="259" t="s">
        <v>16</v>
      </c>
      <c r="B313" s="259" t="s">
        <v>251</v>
      </c>
      <c r="C313" s="259" t="s">
        <v>235</v>
      </c>
      <c r="D313" s="260" t="s">
        <v>1105</v>
      </c>
      <c r="E313" s="265">
        <v>458</v>
      </c>
      <c r="F313" s="262">
        <v>10</v>
      </c>
      <c r="G313" s="285">
        <f t="shared" ca="1" si="74"/>
        <v>88335.887938703992</v>
      </c>
      <c r="H313" s="285">
        <f t="shared" ca="1" si="74"/>
        <v>92776.945839619337</v>
      </c>
      <c r="I313" s="285">
        <f t="shared" ca="1" si="74"/>
        <v>97790.732275600007</v>
      </c>
      <c r="J313" s="285">
        <f t="shared" ca="1" si="74"/>
        <v>102806.9763814756</v>
      </c>
      <c r="K313" s="285">
        <f t="shared" ca="1" si="74"/>
        <v>108057.93331179675</v>
      </c>
      <c r="L313" s="285">
        <f t="shared" ca="1" si="74"/>
        <v>114633.92704400001</v>
      </c>
      <c r="M313" s="285">
        <f t="shared" ca="1" si="74"/>
        <v>121208.06432861292</v>
      </c>
      <c r="N313" s="285"/>
      <c r="P313" s="409" t="str">
        <f t="shared" si="80"/>
        <v>11010C</v>
      </c>
      <c r="Q313" s="397" t="s">
        <v>826</v>
      </c>
      <c r="R313" s="409" t="str">
        <f t="shared" si="81"/>
        <v>Workers Compensation Claims Analyst</v>
      </c>
      <c r="S313" s="397" t="str">
        <f t="shared" si="79"/>
        <v>51</v>
      </c>
      <c r="T313" s="394" cm="1">
        <f t="array" aca="1" ref="T313" ca="1">IF($Q313="Y",VLOOKUP($P313,INDIRECT($Q$3),T$5,0)*INDIRECT($P$2),VLOOKUP($P313,INDIRECT($Q$3),T$5,0))</f>
        <v>88335.887938703992</v>
      </c>
      <c r="U313" s="394" cm="1">
        <f t="array" aca="1" ref="U313" ca="1">IF($Q313="Y",VLOOKUP($P313,INDIRECT($Q$3),U$5,0)*INDIRECT($P$2),VLOOKUP($P313,INDIRECT($Q$3),U$5,0))</f>
        <v>92776.945839619337</v>
      </c>
      <c r="V313" s="394" cm="1">
        <f t="array" aca="1" ref="V313" ca="1">IF($Q313="Y",VLOOKUP($P313,INDIRECT($Q$3),V$5,0)*INDIRECT($P$2),VLOOKUP($P313,INDIRECT($Q$3),V$5,0))</f>
        <v>97790.732275600007</v>
      </c>
      <c r="W313" s="394" cm="1">
        <f t="array" aca="1" ref="W313" ca="1">IF($Q313="Y",VLOOKUP($P313,INDIRECT($Q$3),W$5,0)*INDIRECT($P$2),VLOOKUP($P313,INDIRECT($Q$3),W$5,0))</f>
        <v>102806.9763814756</v>
      </c>
      <c r="X313" s="394" cm="1">
        <f t="array" aca="1" ref="X313" ca="1">IF($Q313="Y",VLOOKUP($P313,INDIRECT($Q$3),X$5,0)*INDIRECT($P$2),VLOOKUP($P313,INDIRECT($Q$3),X$5,0))</f>
        <v>108057.93331179675</v>
      </c>
      <c r="Y313" s="394" cm="1">
        <f t="array" aca="1" ref="Y313" ca="1">IF($Q313="Y",VLOOKUP($P313,INDIRECT($Q$3),Y$5,0)*INDIRECT($P$2),VLOOKUP($P313,INDIRECT($Q$3),Y$5,0))</f>
        <v>114633.92704400001</v>
      </c>
      <c r="Z313" s="394" cm="1">
        <f t="array" aca="1" ref="Z313" ca="1">IF($Q313="Y",VLOOKUP($P313,INDIRECT($Q$3),Z$5,0)*INDIRECT($P$2),VLOOKUP($P313,INDIRECT($Q$3),Z$5,0))</f>
        <v>121208.06432861292</v>
      </c>
      <c r="AA313" s="406" t="str">
        <f t="shared" si="82"/>
        <v>11010C</v>
      </c>
      <c r="AB313" s="406" t="str">
        <f t="shared" si="84"/>
        <v>Y</v>
      </c>
      <c r="AC313" s="412" t="str">
        <f t="shared" si="78"/>
        <v>Workers Compensation Claims Analyst</v>
      </c>
      <c r="AD313" s="406" t="str">
        <f t="shared" si="83"/>
        <v>51</v>
      </c>
      <c r="AE313" s="398" t="str">
        <f t="shared" si="86"/>
        <v>E</v>
      </c>
      <c r="AF313" s="403">
        <f t="shared" ca="1" si="87"/>
        <v>42.47</v>
      </c>
      <c r="AG313" s="403">
        <f t="shared" ca="1" si="87"/>
        <v>44.604999999999997</v>
      </c>
      <c r="AH313" s="403">
        <f t="shared" ca="1" si="87"/>
        <v>47.015000000000001</v>
      </c>
      <c r="AI313" s="403">
        <f t="shared" ca="1" si="87"/>
        <v>49.427</v>
      </c>
      <c r="AJ313" s="403">
        <f t="shared" ca="1" si="87"/>
        <v>51.951000000000001</v>
      </c>
      <c r="AK313" s="403">
        <f t="shared" ca="1" si="87"/>
        <v>55.113</v>
      </c>
      <c r="AL313" s="403">
        <f t="shared" ca="1" si="87"/>
        <v>58.274000000000001</v>
      </c>
      <c r="AM313" s="710">
        <f ca="1">AL313/'2026'!AL313</f>
        <v>1.0300127262443439</v>
      </c>
    </row>
    <row r="314" spans="1:39">
      <c r="G314" s="206"/>
      <c r="H314" s="36"/>
      <c r="I314" s="36"/>
      <c r="J314" s="36"/>
      <c r="K314" s="36"/>
      <c r="L314" s="36"/>
      <c r="M314" s="36"/>
      <c r="N314" s="36"/>
    </row>
    <row r="315" spans="1:39">
      <c r="A315" s="804" t="s">
        <v>343</v>
      </c>
      <c r="B315" s="804"/>
      <c r="C315" s="804"/>
      <c r="D315" s="804"/>
      <c r="E315" s="40"/>
      <c r="G315" s="134"/>
      <c r="H315" s="134"/>
      <c r="I315" s="134"/>
      <c r="J315" s="134"/>
      <c r="K315" s="134"/>
      <c r="L315" s="134"/>
      <c r="M315" s="134"/>
      <c r="N315" s="134"/>
    </row>
    <row r="316" spans="1:39">
      <c r="A316" s="804" t="s">
        <v>344</v>
      </c>
      <c r="B316" s="804"/>
      <c r="C316" s="804"/>
      <c r="D316" s="804"/>
      <c r="E316" s="40"/>
      <c r="I316" s="35"/>
      <c r="J316" s="35"/>
      <c r="K316" s="35"/>
      <c r="P316" s="422" t="s">
        <v>725</v>
      </c>
      <c r="AA316" s="398" t="s">
        <v>725</v>
      </c>
      <c r="AC316" s="398"/>
    </row>
    <row r="317" spans="1:39" ht="12.75" customHeight="1">
      <c r="A317" s="387">
        <f ca="1">T317</f>
        <v>842.54171729392999</v>
      </c>
      <c r="B317" s="806" t="s">
        <v>819</v>
      </c>
      <c r="C317" s="806"/>
      <c r="D317" s="806"/>
      <c r="I317" s="36"/>
      <c r="J317" s="35"/>
      <c r="K317" s="35"/>
      <c r="P317" s="433" t="s">
        <v>726</v>
      </c>
      <c r="Q317" s="397" t="s">
        <v>826</v>
      </c>
      <c r="S317" s="394"/>
      <c r="T317" s="463">
        <f ca="1">('2026'!T317+50)*1.03</f>
        <v>842.54171729392999</v>
      </c>
      <c r="U317" s="423"/>
      <c r="AA317" s="415" t="s">
        <v>726</v>
      </c>
      <c r="AB317" s="406" t="str">
        <f>Q317</f>
        <v>Y</v>
      </c>
      <c r="AF317" s="403">
        <f ca="1">ROUNDUP(T317/2080,3)</f>
        <v>0.40600000000000003</v>
      </c>
    </row>
    <row r="318" spans="1:39" ht="12.75" customHeight="1">
      <c r="A318" s="387">
        <f>T318</f>
        <v>1143.117072</v>
      </c>
      <c r="B318" s="806" t="s">
        <v>820</v>
      </c>
      <c r="C318" s="806"/>
      <c r="D318" s="806"/>
      <c r="G318" s="231"/>
      <c r="H318" s="232"/>
      <c r="I318" s="232"/>
      <c r="J318" s="232"/>
      <c r="K318" s="233"/>
      <c r="L318" s="233"/>
      <c r="P318" s="422" t="s">
        <v>727</v>
      </c>
      <c r="Q318" s="397" t="s">
        <v>826</v>
      </c>
      <c r="S318" s="394"/>
      <c r="T318" s="463">
        <f>('2026'!T318+50)*1.03</f>
        <v>1143.117072</v>
      </c>
      <c r="U318" s="423"/>
      <c r="AA318" s="416" t="s">
        <v>727</v>
      </c>
      <c r="AB318" s="406" t="str">
        <f>Q318</f>
        <v>Y</v>
      </c>
      <c r="AF318" s="403">
        <f>ROUNDUP(T318/2080,3)</f>
        <v>0.55000000000000004</v>
      </c>
    </row>
    <row r="319" spans="1:39" ht="12.75" customHeight="1">
      <c r="A319" s="387">
        <f>T319</f>
        <v>1492.9269079999999</v>
      </c>
      <c r="B319" s="806" t="s">
        <v>821</v>
      </c>
      <c r="C319" s="806"/>
      <c r="D319" s="806"/>
      <c r="G319" s="231"/>
      <c r="H319" s="232"/>
      <c r="I319" s="232"/>
      <c r="J319" s="232"/>
      <c r="K319" s="232"/>
      <c r="L319" s="232"/>
      <c r="P319" s="422" t="s">
        <v>728</v>
      </c>
      <c r="Q319" s="397" t="s">
        <v>826</v>
      </c>
      <c r="S319" s="394"/>
      <c r="T319" s="463">
        <f>('2026'!T319+150)*1.03</f>
        <v>1492.9269079999999</v>
      </c>
      <c r="U319" s="423"/>
      <c r="AA319" s="416" t="s">
        <v>728</v>
      </c>
      <c r="AB319" s="406" t="str">
        <f>Q319</f>
        <v>Y</v>
      </c>
      <c r="AF319" s="403">
        <v>0.59199999999999997</v>
      </c>
    </row>
    <row r="320" spans="1:39" ht="12.75" customHeight="1">
      <c r="A320" s="387">
        <f>T320</f>
        <v>1744.0858159999998</v>
      </c>
      <c r="B320" s="806" t="s">
        <v>822</v>
      </c>
      <c r="C320" s="806"/>
      <c r="D320" s="806"/>
      <c r="G320" s="231"/>
      <c r="H320" s="232"/>
      <c r="I320" s="232"/>
      <c r="J320" s="232"/>
      <c r="K320" s="232"/>
      <c r="L320" s="232"/>
      <c r="P320" s="422" t="s">
        <v>729</v>
      </c>
      <c r="Q320" s="397" t="s">
        <v>826</v>
      </c>
      <c r="S320" s="394"/>
      <c r="T320" s="463">
        <f>('2026'!T320+150)*1.03</f>
        <v>1744.0858159999998</v>
      </c>
      <c r="U320" s="423"/>
      <c r="AA320" s="416" t="s">
        <v>729</v>
      </c>
      <c r="AB320" s="406" t="str">
        <f>Q320</f>
        <v>Y</v>
      </c>
      <c r="AF320" s="403">
        <f>ROUNDUP(T320/2080,3)</f>
        <v>0.83899999999999997</v>
      </c>
    </row>
    <row r="321" spans="1:39" ht="12.75" customHeight="1">
      <c r="A321" s="38"/>
      <c r="B321" s="788"/>
      <c r="D321" s="9"/>
      <c r="I321" s="36"/>
      <c r="J321" s="35"/>
      <c r="K321" s="35"/>
      <c r="T321" s="394"/>
      <c r="AF321" s="398"/>
    </row>
    <row r="322" spans="1:39">
      <c r="A322" s="804" t="s">
        <v>349</v>
      </c>
      <c r="B322" s="804"/>
      <c r="C322" s="804"/>
      <c r="D322" s="804"/>
      <c r="I322" s="40"/>
      <c r="J322" s="35"/>
      <c r="K322" s="35"/>
      <c r="T322" s="394"/>
      <c r="AF322" s="398"/>
    </row>
    <row r="323" spans="1:39">
      <c r="A323" s="805" t="s">
        <v>350</v>
      </c>
      <c r="B323" s="805"/>
      <c r="C323" s="805"/>
      <c r="D323" s="805"/>
      <c r="J323" s="35"/>
      <c r="K323" s="35"/>
      <c r="T323" s="394"/>
      <c r="AF323" s="398"/>
    </row>
    <row r="324" spans="1:39">
      <c r="A324" s="388">
        <f ca="1">T324</f>
        <v>0.40555467962170277</v>
      </c>
      <c r="B324" s="806" t="s">
        <v>351</v>
      </c>
      <c r="C324" s="806"/>
      <c r="D324" s="806"/>
      <c r="J324" s="35"/>
      <c r="K324" s="35"/>
      <c r="O324" s="169"/>
      <c r="P324" s="422" t="s">
        <v>730</v>
      </c>
      <c r="Q324" s="397" t="s">
        <v>826</v>
      </c>
      <c r="R324" s="433"/>
      <c r="S324" s="394"/>
      <c r="T324" s="463">
        <f ca="1">('2026'!T324+(50/2080))*1.03</f>
        <v>0.40555467962170277</v>
      </c>
      <c r="U324" s="423"/>
      <c r="AA324" s="416" t="s">
        <v>730</v>
      </c>
      <c r="AB324" s="406" t="str">
        <f>Q324</f>
        <v>Y</v>
      </c>
      <c r="AC324" s="400"/>
      <c r="AE324" s="400"/>
      <c r="AF324" s="403">
        <f ca="1">ROUND(T324,3)</f>
        <v>0.40600000000000003</v>
      </c>
      <c r="AG324" s="400"/>
      <c r="AH324" s="400"/>
      <c r="AI324" s="400"/>
      <c r="AJ324" s="400"/>
      <c r="AK324" s="400"/>
      <c r="AL324" s="400"/>
      <c r="AM324" s="169"/>
    </row>
    <row r="325" spans="1:39">
      <c r="A325" s="388">
        <f ca="1">T325</f>
        <v>0.54999418674611522</v>
      </c>
      <c r="B325" s="806" t="s">
        <v>352</v>
      </c>
      <c r="C325" s="806"/>
      <c r="D325" s="806"/>
      <c r="J325" s="35"/>
      <c r="K325" s="35"/>
      <c r="O325" s="169"/>
      <c r="P325" s="422" t="s">
        <v>732</v>
      </c>
      <c r="Q325" s="397" t="s">
        <v>826</v>
      </c>
      <c r="R325" s="433"/>
      <c r="S325" s="394"/>
      <c r="T325" s="463">
        <f ca="1">('2026'!T325+(50/2080))*1.03</f>
        <v>0.54999418674611522</v>
      </c>
      <c r="U325" s="423"/>
      <c r="AA325" s="416" t="s">
        <v>732</v>
      </c>
      <c r="AB325" s="406" t="str">
        <f>Q325</f>
        <v>Y</v>
      </c>
      <c r="AC325" s="400"/>
      <c r="AE325" s="400"/>
      <c r="AF325" s="403">
        <f ca="1">ROUND(T325,3)</f>
        <v>0.55000000000000004</v>
      </c>
      <c r="AG325" s="400"/>
      <c r="AH325" s="400"/>
      <c r="AI325" s="400"/>
      <c r="AJ325" s="400"/>
      <c r="AK325" s="400"/>
      <c r="AL325" s="400"/>
      <c r="AM325" s="169"/>
    </row>
    <row r="326" spans="1:39">
      <c r="A326" s="388">
        <f ca="1">T326</f>
        <v>0.71769119607168341</v>
      </c>
      <c r="B326" s="806" t="s">
        <v>353</v>
      </c>
      <c r="C326" s="806"/>
      <c r="D326" s="806"/>
      <c r="J326" s="35"/>
      <c r="K326" s="35"/>
      <c r="O326" s="169"/>
      <c r="P326" s="422" t="s">
        <v>731</v>
      </c>
      <c r="Q326" s="397" t="s">
        <v>826</v>
      </c>
      <c r="R326" s="433"/>
      <c r="S326" s="394"/>
      <c r="T326" s="463">
        <f ca="1">(('2026'!T326+(150/2080))*1.03)</f>
        <v>0.71769119607168341</v>
      </c>
      <c r="U326" s="423"/>
      <c r="AA326" s="416" t="s">
        <v>731</v>
      </c>
      <c r="AB326" s="406" t="str">
        <f>Q326</f>
        <v>Y</v>
      </c>
      <c r="AC326" s="400"/>
      <c r="AE326" s="400"/>
      <c r="AF326" s="403">
        <f ca="1">ROUND(T326,3)</f>
        <v>0.71799999999999997</v>
      </c>
      <c r="AG326" s="400"/>
      <c r="AH326" s="400"/>
      <c r="AI326" s="400"/>
      <c r="AJ326" s="400"/>
      <c r="AK326" s="400"/>
      <c r="AL326" s="400"/>
      <c r="AM326" s="169"/>
    </row>
    <row r="327" spans="1:39">
      <c r="A327" s="388">
        <f ca="1">T327</f>
        <v>0.838256404497846</v>
      </c>
      <c r="B327" s="806" t="s">
        <v>354</v>
      </c>
      <c r="C327" s="806"/>
      <c r="D327" s="806"/>
      <c r="J327" s="35"/>
      <c r="K327" s="35"/>
      <c r="O327" s="169"/>
      <c r="P327" s="422" t="s">
        <v>733</v>
      </c>
      <c r="Q327" s="397" t="s">
        <v>826</v>
      </c>
      <c r="R327" s="433"/>
      <c r="S327" s="394"/>
      <c r="T327" s="463">
        <f ca="1">(('2026'!T327+(150/2080))*1.03)</f>
        <v>0.838256404497846</v>
      </c>
      <c r="U327" s="423"/>
      <c r="AA327" s="416" t="s">
        <v>733</v>
      </c>
      <c r="AB327" s="406" t="str">
        <f>Q327</f>
        <v>Y</v>
      </c>
      <c r="AC327" s="400"/>
      <c r="AE327" s="400"/>
      <c r="AF327" s="403">
        <f ca="1">ROUND(T327,3)</f>
        <v>0.83799999999999997</v>
      </c>
      <c r="AG327" s="400"/>
      <c r="AH327" s="400"/>
      <c r="AI327" s="400"/>
      <c r="AJ327" s="400"/>
      <c r="AK327" s="400"/>
      <c r="AL327" s="400"/>
      <c r="AM327" s="169"/>
    </row>
    <row r="328" spans="1:39">
      <c r="A328" s="169"/>
      <c r="B328" s="41"/>
      <c r="D328" s="9"/>
      <c r="I328" s="19"/>
      <c r="J328" s="19"/>
      <c r="K328" s="19"/>
      <c r="O328" s="169"/>
      <c r="R328" s="433"/>
      <c r="AC328" s="400"/>
      <c r="AE328" s="400"/>
      <c r="AF328" s="398"/>
      <c r="AG328" s="400"/>
      <c r="AH328" s="400"/>
      <c r="AI328" s="400"/>
      <c r="AJ328" s="400"/>
      <c r="AK328" s="400"/>
      <c r="AL328" s="400"/>
      <c r="AM328" s="169"/>
    </row>
    <row r="329" spans="1:39">
      <c r="A329" s="804" t="s">
        <v>355</v>
      </c>
      <c r="B329" s="804"/>
      <c r="C329" s="804"/>
      <c r="D329" s="804"/>
      <c r="E329" s="804"/>
      <c r="F329" s="804"/>
      <c r="G329" s="804"/>
      <c r="H329" s="804"/>
      <c r="I329" s="804"/>
      <c r="J329" s="804"/>
      <c r="K329" s="804"/>
      <c r="L329" s="804"/>
      <c r="M329" s="804"/>
      <c r="N329" s="786"/>
      <c r="O329" s="169"/>
      <c r="P329" s="433"/>
      <c r="Q329" s="392"/>
      <c r="R329" s="433"/>
      <c r="S329" s="392"/>
      <c r="T329" s="392"/>
      <c r="AC329" s="400"/>
      <c r="AE329" s="400"/>
      <c r="AF329" s="398"/>
      <c r="AG329" s="400"/>
      <c r="AH329" s="400"/>
      <c r="AI329" s="400"/>
      <c r="AJ329" s="400"/>
      <c r="AK329" s="400"/>
      <c r="AL329" s="400"/>
      <c r="AM329" s="169"/>
    </row>
    <row r="330" spans="1:39" ht="25.35" customHeight="1">
      <c r="A330" s="808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"&amp;TEXT(T330,"$0.000")&amp;"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$1.532 per hour for all hours worked on such a shift.</v>
      </c>
      <c r="B330" s="808"/>
      <c r="C330" s="808"/>
      <c r="D330" s="808"/>
      <c r="E330" s="808"/>
      <c r="F330" s="808"/>
      <c r="G330" s="808"/>
      <c r="H330" s="808"/>
      <c r="I330" s="808"/>
      <c r="J330" s="808"/>
      <c r="K330" s="808"/>
      <c r="L330" s="808"/>
      <c r="M330" s="808"/>
      <c r="N330" s="789"/>
      <c r="O330" s="169"/>
      <c r="P330" s="422" t="s">
        <v>734</v>
      </c>
      <c r="Q330" s="397" t="s">
        <v>826</v>
      </c>
      <c r="R330" s="433" t="s">
        <v>838</v>
      </c>
      <c r="S330" s="394"/>
      <c r="T330" s="463">
        <f ca="1">'2026'!T330*1.03</f>
        <v>1.531546318541064</v>
      </c>
      <c r="AA330" s="398" t="s">
        <v>734</v>
      </c>
      <c r="AB330" s="406" t="str">
        <f>Q330</f>
        <v>Y</v>
      </c>
      <c r="AC330" s="431" t="s">
        <v>838</v>
      </c>
      <c r="AE330" s="400"/>
      <c r="AF330" s="403">
        <f ca="1">ROUND(T330,3)</f>
        <v>1.532</v>
      </c>
      <c r="AG330" s="400"/>
      <c r="AH330" s="400"/>
      <c r="AI330" s="400"/>
      <c r="AJ330" s="400"/>
      <c r="AK330" s="400"/>
      <c r="AL330" s="400"/>
      <c r="AM330" s="169"/>
    </row>
    <row r="331" spans="1:39">
      <c r="A331" s="789"/>
      <c r="B331" s="789"/>
      <c r="C331" s="51"/>
      <c r="D331" s="789"/>
      <c r="E331" s="789"/>
      <c r="F331" s="789"/>
      <c r="G331" s="789"/>
      <c r="H331" s="789"/>
      <c r="I331" s="789"/>
      <c r="J331" s="789"/>
      <c r="K331" s="789"/>
      <c r="L331" s="789"/>
      <c r="M331" s="789"/>
      <c r="N331" s="789"/>
      <c r="O331" s="169"/>
      <c r="Q331" s="397"/>
      <c r="R331" s="433"/>
      <c r="S331" s="394"/>
      <c r="T331" s="394"/>
      <c r="AA331" s="400"/>
      <c r="AB331" s="400"/>
      <c r="AC331" s="431"/>
      <c r="AD331" s="400"/>
      <c r="AE331" s="400"/>
      <c r="AF331" s="400"/>
      <c r="AG331" s="400"/>
      <c r="AH331" s="400"/>
      <c r="AI331" s="400"/>
      <c r="AJ331" s="400"/>
      <c r="AK331" s="400"/>
      <c r="AL331" s="400"/>
      <c r="AM331" s="169"/>
    </row>
    <row r="332" spans="1:39">
      <c r="A332" s="786" t="s">
        <v>835</v>
      </c>
      <c r="B332" s="789"/>
      <c r="C332" s="51"/>
      <c r="D332" s="789"/>
      <c r="E332" s="789"/>
      <c r="F332" s="789"/>
      <c r="G332" s="789"/>
      <c r="H332" s="789"/>
      <c r="I332" s="789"/>
      <c r="J332" s="789"/>
      <c r="K332" s="789"/>
      <c r="L332" s="789"/>
      <c r="M332" s="789"/>
      <c r="N332" s="789"/>
      <c r="O332" s="169"/>
      <c r="P332" s="422" t="s">
        <v>736</v>
      </c>
      <c r="Q332" s="397" t="s">
        <v>831</v>
      </c>
      <c r="R332" s="422" t="s">
        <v>839</v>
      </c>
      <c r="S332" s="394"/>
      <c r="T332" s="394">
        <v>50</v>
      </c>
      <c r="AA332" s="398" t="s">
        <v>736</v>
      </c>
      <c r="AB332" s="406" t="str">
        <f>Q332</f>
        <v>N</v>
      </c>
      <c r="AC332" s="432" t="s">
        <v>839</v>
      </c>
      <c r="AF332" s="403">
        <f>ROUNDUP(T332/2080,3)</f>
        <v>2.5000000000000001E-2</v>
      </c>
      <c r="AG332" s="400"/>
      <c r="AH332" s="400"/>
      <c r="AI332" s="400"/>
      <c r="AJ332" s="400"/>
      <c r="AK332" s="400"/>
      <c r="AL332" s="400"/>
      <c r="AM332" s="169"/>
    </row>
    <row r="333" spans="1:39">
      <c r="A333" s="427" t="str">
        <f>"An employee will receive " &amp; TEXT(T332,"$#,###")&amp;" for each workday the employee is on call and "&amp;TEXT(T333,"$#,###")&amp;" for each weekend day (Saturday or Sunday) or holiday the employee is on call."</f>
        <v>An employee will receive $50 for each workday the employee is on call and $60 for each weekend day (Saturday or Sunday) or holiday the employee is on call.</v>
      </c>
      <c r="B333" s="789"/>
      <c r="C333" s="51"/>
      <c r="D333" s="789"/>
      <c r="E333" s="789"/>
      <c r="F333" s="789"/>
      <c r="G333" s="789"/>
      <c r="H333" s="789"/>
      <c r="I333" s="789"/>
      <c r="J333" s="789"/>
      <c r="K333" s="789"/>
      <c r="L333" s="789"/>
      <c r="M333" s="789"/>
      <c r="N333" s="789"/>
      <c r="O333" s="169"/>
      <c r="P333" s="422" t="s">
        <v>836</v>
      </c>
      <c r="Q333" s="391" t="s">
        <v>831</v>
      </c>
      <c r="R333" s="422" t="s">
        <v>840</v>
      </c>
      <c r="T333" s="394">
        <v>60</v>
      </c>
      <c r="AA333" s="398" t="s">
        <v>836</v>
      </c>
      <c r="AB333" s="406" t="s">
        <v>831</v>
      </c>
      <c r="AC333" s="410" t="s">
        <v>840</v>
      </c>
      <c r="AE333" s="400"/>
      <c r="AF333" s="403">
        <f>ROUNDUP(T333/2080,3)</f>
        <v>2.9000000000000001E-2</v>
      </c>
      <c r="AG333" s="400"/>
      <c r="AH333" s="400"/>
      <c r="AI333" s="400"/>
      <c r="AJ333" s="400"/>
      <c r="AK333" s="400"/>
      <c r="AL333" s="400"/>
      <c r="AM333" s="169"/>
    </row>
    <row r="335" spans="1:39">
      <c r="A335" s="804" t="s">
        <v>358</v>
      </c>
      <c r="B335" s="804"/>
      <c r="C335" s="804"/>
      <c r="D335" s="804"/>
      <c r="E335" s="804"/>
      <c r="F335" s="804"/>
      <c r="G335" s="804"/>
      <c r="H335" s="804"/>
      <c r="I335" s="804"/>
      <c r="J335" s="804"/>
      <c r="K335" s="804"/>
      <c r="L335" s="804"/>
      <c r="M335" s="804"/>
      <c r="N335" s="786"/>
      <c r="O335" s="169"/>
      <c r="AE335" s="400"/>
      <c r="AF335" s="400"/>
      <c r="AG335" s="400"/>
      <c r="AH335" s="400"/>
      <c r="AI335" s="400"/>
      <c r="AJ335" s="400"/>
      <c r="AK335" s="400"/>
      <c r="AL335" s="400"/>
      <c r="AM335" s="169"/>
    </row>
    <row r="336" spans="1:39">
      <c r="A336" s="807" t="s">
        <v>501</v>
      </c>
      <c r="B336" s="807"/>
      <c r="C336" s="807"/>
      <c r="D336" s="807"/>
      <c r="E336" s="807"/>
      <c r="F336" s="807"/>
      <c r="G336" s="807"/>
      <c r="H336" s="807"/>
      <c r="I336" s="807"/>
      <c r="J336" s="807"/>
      <c r="K336" s="807"/>
      <c r="L336" s="807"/>
      <c r="M336" s="807"/>
      <c r="N336" s="791"/>
      <c r="O336" s="169"/>
      <c r="AE336" s="400"/>
      <c r="AF336" s="400"/>
      <c r="AG336" s="400"/>
      <c r="AH336" s="400"/>
      <c r="AI336" s="400"/>
      <c r="AJ336" s="400"/>
      <c r="AK336" s="400"/>
      <c r="AL336" s="400"/>
      <c r="AM336" s="169"/>
    </row>
    <row r="337" spans="1:39">
      <c r="A337" s="807" t="s">
        <v>360</v>
      </c>
      <c r="B337" s="807"/>
      <c r="C337" s="807"/>
      <c r="D337" s="807"/>
      <c r="E337" s="807"/>
      <c r="F337" s="807"/>
      <c r="G337" s="807"/>
      <c r="H337" s="807"/>
      <c r="I337" s="807"/>
      <c r="J337" s="807"/>
      <c r="K337" s="807"/>
      <c r="L337" s="807"/>
      <c r="M337" s="807"/>
      <c r="N337" s="791"/>
      <c r="O337" s="169"/>
      <c r="AE337" s="400"/>
      <c r="AF337" s="400"/>
      <c r="AG337" s="400"/>
      <c r="AH337" s="400"/>
      <c r="AI337" s="400"/>
      <c r="AJ337" s="400"/>
      <c r="AK337" s="400"/>
      <c r="AL337" s="400"/>
      <c r="AM337" s="169"/>
    </row>
    <row r="339" spans="1:39">
      <c r="A339" s="804" t="s">
        <v>377</v>
      </c>
      <c r="B339" s="804"/>
      <c r="C339" s="804"/>
      <c r="D339" s="804"/>
      <c r="E339" s="804"/>
      <c r="F339" s="804"/>
      <c r="G339" s="804"/>
      <c r="H339" s="804"/>
      <c r="I339" s="804"/>
      <c r="J339" s="804"/>
      <c r="K339" s="804"/>
      <c r="L339" s="804"/>
      <c r="M339" s="804"/>
      <c r="N339" s="786"/>
      <c r="O339" s="169"/>
      <c r="AE339" s="400"/>
      <c r="AF339" s="400"/>
      <c r="AG339" s="400"/>
      <c r="AH339" s="400"/>
      <c r="AI339" s="400"/>
      <c r="AJ339" s="400"/>
      <c r="AK339" s="400"/>
      <c r="AL339" s="400"/>
      <c r="AM339" s="169"/>
    </row>
    <row r="340" spans="1:39" ht="25.35" customHeight="1">
      <c r="A340" s="809" t="str">
        <f ca="1">"Principal Appraisers who achieve and maintain a Senior Accredited Minnesota Assessor (SAMA) or a Certified Assessment Evaluator (CAE) designation shall be paid an additional "&amp;TEXT(T340,"$#,###")&amp;"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$3,104 annually.  Should the City decide to make a SAMA/CAE designations a requirement of the position, the premium will be eliminated and the then-current premium rate will be folded into the base wage.</v>
      </c>
      <c r="B340" s="809"/>
      <c r="C340" s="809"/>
      <c r="D340" s="809"/>
      <c r="E340" s="809"/>
      <c r="F340" s="809"/>
      <c r="G340" s="809"/>
      <c r="H340" s="809"/>
      <c r="I340" s="809"/>
      <c r="J340" s="809"/>
      <c r="K340" s="809"/>
      <c r="L340" s="809"/>
      <c r="M340" s="809"/>
      <c r="N340" s="790"/>
      <c r="O340" s="169"/>
      <c r="P340" s="422" t="s">
        <v>842</v>
      </c>
      <c r="Q340" s="391" t="s">
        <v>826</v>
      </c>
      <c r="R340" s="422" t="s">
        <v>843</v>
      </c>
      <c r="T340" s="463">
        <f ca="1">'2026'!T340*1.03</f>
        <v>3103.6588307724983</v>
      </c>
      <c r="AA340" s="398" t="s">
        <v>842</v>
      </c>
      <c r="AB340" s="398" t="s">
        <v>831</v>
      </c>
      <c r="AC340" s="432" t="s">
        <v>843</v>
      </c>
      <c r="AE340" s="400"/>
      <c r="AF340" s="403">
        <f ca="1">ROUNDUP(T340/2080,3)</f>
        <v>1.4929999999999999</v>
      </c>
      <c r="AG340" s="400"/>
      <c r="AH340" s="400"/>
      <c r="AI340" s="400"/>
      <c r="AJ340" s="400"/>
      <c r="AK340" s="400"/>
      <c r="AL340" s="400"/>
      <c r="AM340" s="169"/>
    </row>
    <row r="341" spans="1:39">
      <c r="A341" s="207"/>
      <c r="O341" s="169"/>
      <c r="P341" s="422" t="s">
        <v>844</v>
      </c>
      <c r="Q341" s="391" t="s">
        <v>826</v>
      </c>
      <c r="R341" s="422" t="s">
        <v>845</v>
      </c>
      <c r="T341" s="463">
        <f ca="1">'2026'!T341*1.03</f>
        <v>3103.6588307724983</v>
      </c>
      <c r="AA341" s="398" t="s">
        <v>844</v>
      </c>
      <c r="AB341" s="398" t="s">
        <v>831</v>
      </c>
      <c r="AC341" s="432" t="s">
        <v>845</v>
      </c>
      <c r="AE341" s="400"/>
      <c r="AF341" s="403">
        <f ca="1">ROUNDUP(T341/2080,3)</f>
        <v>1.4929999999999999</v>
      </c>
      <c r="AG341" s="400"/>
      <c r="AH341" s="400"/>
      <c r="AI341" s="400"/>
      <c r="AJ341" s="400"/>
      <c r="AK341" s="400"/>
      <c r="AL341" s="400"/>
      <c r="AM341" s="169"/>
    </row>
    <row r="342" spans="1:39">
      <c r="A342" s="34" t="s">
        <v>630</v>
      </c>
      <c r="P342" s="434"/>
      <c r="Q342" s="396"/>
      <c r="R342" s="434"/>
      <c r="S342" s="396"/>
      <c r="T342" s="396"/>
      <c r="U342" s="396"/>
      <c r="V342" s="396"/>
      <c r="W342" s="396"/>
      <c r="X342" s="396"/>
      <c r="Y342" s="396"/>
      <c r="Z342" s="396"/>
      <c r="AA342" s="401"/>
      <c r="AB342" s="401"/>
      <c r="AC342" s="413"/>
      <c r="AD342" s="401"/>
    </row>
    <row r="343" spans="1:39">
      <c r="A343" s="9" t="s">
        <v>631</v>
      </c>
      <c r="P343" s="434" t="s">
        <v>846</v>
      </c>
      <c r="Q343" s="396" t="s">
        <v>826</v>
      </c>
      <c r="R343" s="434" t="s">
        <v>847</v>
      </c>
      <c r="S343" s="396"/>
      <c r="T343" s="463">
        <f>11.457*1.03</f>
        <v>11.80071</v>
      </c>
      <c r="U343" s="396"/>
      <c r="V343" s="396"/>
      <c r="W343" s="396"/>
      <c r="X343" s="396"/>
      <c r="Y343" s="396"/>
      <c r="Z343" s="396"/>
      <c r="AA343" s="401" t="s">
        <v>846</v>
      </c>
      <c r="AB343" s="401" t="s">
        <v>831</v>
      </c>
      <c r="AC343" s="436" t="s">
        <v>847</v>
      </c>
      <c r="AD343" s="401"/>
      <c r="AF343" s="437">
        <f>ROUND(T343,3)</f>
        <v>11.801</v>
      </c>
    </row>
    <row r="344" spans="1:39">
      <c r="A344" s="9" t="str">
        <f>TEXT(T343,"$###.000")&amp;" per day when assigned and used."</f>
        <v>$11.801 per day when assigned and used.</v>
      </c>
      <c r="P344" s="434"/>
      <c r="Q344" s="396"/>
      <c r="R344" s="434"/>
      <c r="S344" s="396"/>
      <c r="T344" s="396"/>
      <c r="U344" s="396"/>
      <c r="V344" s="396"/>
      <c r="W344" s="396"/>
      <c r="X344" s="396"/>
      <c r="Y344" s="396"/>
      <c r="Z344" s="396"/>
      <c r="AA344" s="401"/>
      <c r="AB344" s="401"/>
      <c r="AC344" s="413"/>
      <c r="AD344" s="401"/>
    </row>
    <row r="345" spans="1:39">
      <c r="O345" s="234"/>
      <c r="AE345" s="405"/>
    </row>
    <row r="346" spans="1:39">
      <c r="A346" s="34" t="s">
        <v>627</v>
      </c>
      <c r="P346" s="434"/>
      <c r="Q346" s="396"/>
      <c r="R346" s="434"/>
      <c r="S346" s="396"/>
      <c r="T346" s="396"/>
      <c r="U346" s="396"/>
      <c r="V346" s="396"/>
      <c r="W346" s="396"/>
      <c r="X346" s="396"/>
      <c r="Y346" s="396"/>
      <c r="Z346" s="396"/>
      <c r="AA346" s="401"/>
      <c r="AB346" s="401"/>
      <c r="AC346" s="413"/>
      <c r="AD346" s="401"/>
    </row>
    <row r="347" spans="1:39">
      <c r="A347" s="804" t="s">
        <v>628</v>
      </c>
      <c r="B347" s="804"/>
      <c r="C347" s="804"/>
      <c r="D347" s="804"/>
      <c r="E347" s="804"/>
      <c r="F347" s="804"/>
      <c r="G347" s="804"/>
      <c r="H347" s="804"/>
      <c r="I347" s="804"/>
      <c r="J347" s="804"/>
      <c r="K347" s="804"/>
      <c r="L347" s="804"/>
      <c r="M347" s="804"/>
      <c r="N347" s="786"/>
      <c r="O347" s="234"/>
      <c r="P347" s="434"/>
      <c r="Q347" s="396"/>
      <c r="R347" s="434"/>
      <c r="S347" s="396"/>
      <c r="T347" s="396"/>
      <c r="U347" s="396"/>
      <c r="V347" s="396"/>
      <c r="W347" s="396"/>
      <c r="X347" s="396"/>
      <c r="Y347" s="396"/>
      <c r="Z347" s="396"/>
      <c r="AA347" s="401"/>
      <c r="AB347" s="401"/>
      <c r="AC347" s="413"/>
      <c r="AD347" s="401"/>
      <c r="AE347" s="405"/>
    </row>
    <row r="348" spans="1:39">
      <c r="A348" s="805" t="str">
        <f ca="1">"Forensic Scientists will receive an hourly premium of "&amp;TEXT(T348,"$#.000")&amp;"/hour when conducting and reporting on training staff."</f>
        <v>Forensic Scientists will receive an hourly premium of $1.194/hour when conducting and reporting on training staff.</v>
      </c>
      <c r="B348" s="805"/>
      <c r="C348" s="805"/>
      <c r="D348" s="805"/>
      <c r="E348" s="805"/>
      <c r="F348" s="805"/>
      <c r="G348" s="805"/>
      <c r="H348" s="805"/>
      <c r="I348" s="805"/>
      <c r="J348" s="805"/>
      <c r="K348" s="805"/>
      <c r="L348" s="805"/>
      <c r="M348" s="805"/>
      <c r="N348" s="787"/>
      <c r="O348" s="234"/>
      <c r="P348" s="422" t="s">
        <v>735</v>
      </c>
      <c r="Q348" s="397" t="s">
        <v>826</v>
      </c>
      <c r="R348" s="422" t="s">
        <v>848</v>
      </c>
      <c r="S348" s="394"/>
      <c r="T348" s="463">
        <f ca="1">'2026'!T348*1.03</f>
        <v>1.1937149349124996</v>
      </c>
      <c r="AA348" s="398" t="s">
        <v>735</v>
      </c>
      <c r="AB348" s="406" t="str">
        <f>Q348</f>
        <v>Y</v>
      </c>
      <c r="AC348" s="410" t="s">
        <v>848</v>
      </c>
      <c r="AE348" s="405"/>
      <c r="AF348" s="403">
        <f ca="1">ROUND(T348,3)</f>
        <v>1.194</v>
      </c>
    </row>
    <row r="349" spans="1:39">
      <c r="A349" s="787"/>
      <c r="B349" s="787"/>
      <c r="C349" s="149"/>
      <c r="D349" s="787"/>
      <c r="E349" s="791"/>
      <c r="F349" s="787"/>
      <c r="G349" s="787"/>
      <c r="H349" s="787"/>
      <c r="I349" s="787"/>
      <c r="J349" s="787"/>
      <c r="K349" s="787"/>
      <c r="L349" s="787"/>
      <c r="M349" s="787"/>
      <c r="N349" s="787"/>
      <c r="O349" s="234"/>
      <c r="AE349" s="405"/>
    </row>
    <row r="350" spans="1:39">
      <c r="A350" s="804" t="s">
        <v>629</v>
      </c>
      <c r="B350" s="804"/>
      <c r="C350" s="804"/>
      <c r="D350" s="804"/>
      <c r="E350" s="804"/>
      <c r="F350" s="804"/>
      <c r="G350" s="804"/>
      <c r="H350" s="804"/>
      <c r="I350" s="804"/>
      <c r="J350" s="804"/>
      <c r="K350" s="804"/>
      <c r="L350" s="804"/>
      <c r="M350" s="804"/>
      <c r="N350" s="786"/>
    </row>
    <row r="351" spans="1:39">
      <c r="A351" s="805" t="str">
        <f ca="1">"Forensic Scientists are eligible for a "&amp;TEXT(T351,"$#,000")&amp;"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51" s="805"/>
      <c r="C351" s="805"/>
      <c r="D351" s="805"/>
      <c r="E351" s="805"/>
      <c r="F351" s="805"/>
      <c r="G351" s="805"/>
      <c r="H351" s="805"/>
      <c r="I351" s="805"/>
      <c r="J351" s="805"/>
      <c r="K351" s="805"/>
      <c r="L351" s="805"/>
      <c r="M351" s="805"/>
      <c r="N351" s="787"/>
      <c r="P351" s="434" t="s">
        <v>849</v>
      </c>
      <c r="Q351" s="396" t="s">
        <v>831</v>
      </c>
      <c r="R351" s="422" t="s">
        <v>849</v>
      </c>
      <c r="S351" s="396"/>
      <c r="T351" s="463">
        <f ca="1">'2026'!T351</f>
        <v>250</v>
      </c>
      <c r="U351" s="396"/>
      <c r="V351" s="396"/>
      <c r="W351" s="396"/>
      <c r="X351" s="396"/>
      <c r="Y351" s="396"/>
      <c r="Z351" s="396"/>
      <c r="AA351" s="401"/>
      <c r="AB351" s="401"/>
      <c r="AC351" s="413"/>
      <c r="AD351" s="401"/>
    </row>
    <row r="352" spans="1:39">
      <c r="P352" s="434"/>
      <c r="Q352" s="396"/>
      <c r="S352" s="396"/>
      <c r="T352" s="396"/>
      <c r="U352" s="396"/>
      <c r="V352" s="396"/>
      <c r="W352" s="396"/>
      <c r="X352" s="396"/>
      <c r="Y352" s="396"/>
      <c r="Z352" s="396"/>
      <c r="AA352" s="401"/>
      <c r="AB352" s="401"/>
      <c r="AC352" s="413"/>
      <c r="AD352" s="401"/>
    </row>
    <row r="353" spans="1:31">
      <c r="A353" s="804" t="s">
        <v>611</v>
      </c>
      <c r="B353" s="804"/>
      <c r="C353" s="804"/>
      <c r="D353" s="804"/>
      <c r="E353" s="804"/>
      <c r="F353" s="804"/>
      <c r="G353" s="804"/>
      <c r="H353" s="804"/>
      <c r="I353" s="804"/>
      <c r="J353" s="804"/>
      <c r="K353" s="804"/>
      <c r="L353" s="804"/>
      <c r="M353" s="804"/>
      <c r="N353" s="786"/>
      <c r="O353" s="234"/>
      <c r="P353" s="434"/>
      <c r="Q353" s="396"/>
      <c r="S353" s="396"/>
      <c r="T353" s="396"/>
      <c r="U353" s="396"/>
      <c r="V353" s="396"/>
      <c r="W353" s="396"/>
      <c r="X353" s="396"/>
      <c r="Y353" s="396"/>
      <c r="Z353" s="396"/>
      <c r="AA353" s="401"/>
      <c r="AB353" s="401"/>
      <c r="AC353" s="413"/>
      <c r="AD353" s="401"/>
      <c r="AE353" s="405"/>
    </row>
    <row r="354" spans="1:31" ht="25.35" customHeight="1">
      <c r="A354" s="803" t="str">
        <f ca="1">"Because Forensic Scientists are required to testify in a court of law, each Forensic Scientist will be reimbursed up to "&amp;TEXT(T354,"$#,000")&amp;"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54" s="803"/>
      <c r="C354" s="803"/>
      <c r="D354" s="803"/>
      <c r="E354" s="803"/>
      <c r="F354" s="803"/>
      <c r="G354" s="803"/>
      <c r="H354" s="803"/>
      <c r="I354" s="803"/>
      <c r="J354" s="803"/>
      <c r="K354" s="803"/>
      <c r="L354" s="803"/>
      <c r="M354" s="803"/>
      <c r="N354" s="785"/>
      <c r="O354" s="234"/>
      <c r="P354" s="422" t="s">
        <v>851</v>
      </c>
      <c r="Q354" s="391" t="s">
        <v>831</v>
      </c>
      <c r="R354" s="422" t="s">
        <v>850</v>
      </c>
      <c r="T354" s="463">
        <f ca="1">'2026'!T354</f>
        <v>125</v>
      </c>
      <c r="AE354" s="405"/>
    </row>
    <row r="355" spans="1:31">
      <c r="P355" s="433"/>
      <c r="Q355" s="428"/>
      <c r="R355" s="433"/>
      <c r="S355" s="428"/>
      <c r="T355" s="428"/>
      <c r="AA355" s="402"/>
      <c r="AB355" s="402"/>
      <c r="AC355" s="402"/>
      <c r="AD355" s="402"/>
    </row>
    <row r="357" spans="1:31">
      <c r="A357" s="9" t="str">
        <f>A4</f>
        <v>Last Updated on 6/25/2026</v>
      </c>
      <c r="M357" s="169" t="s">
        <v>1044</v>
      </c>
    </row>
  </sheetData>
  <sheetProtection sheet="1" objects="1" scenarios="1" autoFilter="0"/>
  <autoFilter ref="A6:AE313" xr:uid="{245E8F94-B57C-4FB1-A5F1-9586FD18D401}"/>
  <mergeCells count="25">
    <mergeCell ref="A354:M354"/>
    <mergeCell ref="A340:M340"/>
    <mergeCell ref="A347:M347"/>
    <mergeCell ref="A348:M348"/>
    <mergeCell ref="A350:M350"/>
    <mergeCell ref="A351:M351"/>
    <mergeCell ref="A353:M353"/>
    <mergeCell ref="A339:M339"/>
    <mergeCell ref="A322:D322"/>
    <mergeCell ref="A323:D323"/>
    <mergeCell ref="B324:D324"/>
    <mergeCell ref="B325:D325"/>
    <mergeCell ref="B326:D326"/>
    <mergeCell ref="B327:D327"/>
    <mergeCell ref="A329:M329"/>
    <mergeCell ref="A330:M330"/>
    <mergeCell ref="A335:M335"/>
    <mergeCell ref="A336:M336"/>
    <mergeCell ref="A337:M337"/>
    <mergeCell ref="B320:D320"/>
    <mergeCell ref="A315:D315"/>
    <mergeCell ref="A316:D316"/>
    <mergeCell ref="B317:D317"/>
    <mergeCell ref="B318:D318"/>
    <mergeCell ref="B319:D319"/>
  </mergeCells>
  <conditionalFormatting sqref="G37:M39">
    <cfRule type="cellIs" dxfId="31" priority="6" operator="greaterThan">
      <formula>100</formula>
    </cfRule>
  </conditionalFormatting>
  <conditionalFormatting sqref="G77:M78">
    <cfRule type="cellIs" dxfId="30" priority="7" operator="greaterThan">
      <formula>100</formula>
    </cfRule>
  </conditionalFormatting>
  <conditionalFormatting sqref="G166:M166">
    <cfRule type="cellIs" dxfId="29" priority="8" operator="greaterThan">
      <formula>100</formula>
    </cfRule>
  </conditionalFormatting>
  <conditionalFormatting sqref="G174:M174">
    <cfRule type="cellIs" dxfId="28" priority="4" operator="greaterThan">
      <formula>100</formula>
    </cfRule>
  </conditionalFormatting>
  <conditionalFormatting sqref="G271:M271">
    <cfRule type="cellIs" dxfId="27" priority="5" operator="greaterThan">
      <formula>100</formula>
    </cfRule>
  </conditionalFormatting>
  <conditionalFormatting sqref="G282:M282">
    <cfRule type="cellIs" dxfId="26" priority="10" operator="greaterThan">
      <formula>100</formula>
    </cfRule>
  </conditionalFormatting>
  <conditionalFormatting sqref="G291:M291">
    <cfRule type="cellIs" dxfId="25" priority="11" operator="greaterThan">
      <formula>100</formula>
    </cfRule>
  </conditionalFormatting>
  <conditionalFormatting sqref="G2:N6 G8:N36 N37:N38 G79:N83 G84:M84 G167:N173 G283:N290 U329:Z330 U354:Z355">
    <cfRule type="cellIs" dxfId="24" priority="16" operator="greaterThan">
      <formula>100</formula>
    </cfRule>
  </conditionalFormatting>
  <conditionalFormatting sqref="G85:N165">
    <cfRule type="cellIs" dxfId="23" priority="13" operator="greaterThan">
      <formula>100</formula>
    </cfRule>
  </conditionalFormatting>
  <conditionalFormatting sqref="G175:N270">
    <cfRule type="cellIs" dxfId="22" priority="12" operator="greaterThan">
      <formula>100</formula>
    </cfRule>
  </conditionalFormatting>
  <conditionalFormatting sqref="G272:N281">
    <cfRule type="cellIs" dxfId="21" priority="14" operator="greaterThan">
      <formula>100</formula>
    </cfRule>
  </conditionalFormatting>
  <conditionalFormatting sqref="T330">
    <cfRule type="cellIs" dxfId="20" priority="3" operator="greaterThan">
      <formula>100</formula>
    </cfRule>
  </conditionalFormatting>
  <conditionalFormatting sqref="T354">
    <cfRule type="cellIs" dxfId="19" priority="1" operator="greaterThan">
      <formula>100</formula>
    </cfRule>
  </conditionalFormatting>
  <conditionalFormatting sqref="T2:Z328 G7:M7 G40:N76 G292:N1048576 T356:Z1048576">
    <cfRule type="cellIs" dxfId="18" priority="9" operator="greaterThan">
      <formula>100</formula>
    </cfRule>
  </conditionalFormatting>
  <conditionalFormatting sqref="T331:Z353">
    <cfRule type="cellIs" dxfId="17" priority="2" operator="greaterThan">
      <formula>100</formula>
    </cfRule>
  </conditionalFormatting>
  <conditionalFormatting sqref="AF343">
    <cfRule type="cellIs" dxfId="16" priority="15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807A-5A15-4830-96C1-E944E43E11B3}">
  <sheetPr codeName="Sheet19">
    <tabColor theme="4"/>
  </sheetPr>
  <dimension ref="A1:AM357"/>
  <sheetViews>
    <sheetView showGridLines="0" zoomScale="94" zoomScaleNormal="94" workbookViewId="0">
      <pane xSplit="5" ySplit="5" topLeftCell="F161" activePane="bottomRight" state="frozen"/>
      <selection pane="topRight" activeCell="F1" sqref="F1"/>
      <selection pane="bottomLeft" activeCell="A6" sqref="A6"/>
      <selection pane="bottomRight" activeCell="A5" sqref="A4:A5"/>
    </sheetView>
  </sheetViews>
  <sheetFormatPr defaultColWidth="8.90625" defaultRowHeight="15"/>
  <cols>
    <col min="1" max="1" width="6.08984375" style="9" customWidth="1"/>
    <col min="2" max="2" width="7.54296875" style="169" bestFit="1" customWidth="1"/>
    <col min="3" max="3" width="6.08984375" style="16" customWidth="1"/>
    <col min="4" max="4" width="53.08984375" style="30" bestFit="1" customWidth="1"/>
    <col min="5" max="5" width="8.08984375" style="22" bestFit="1" customWidth="1"/>
    <col min="6" max="6" width="8.08984375" style="169" bestFit="1" customWidth="1"/>
    <col min="7" max="7" width="8.453125" style="169" bestFit="1" customWidth="1"/>
    <col min="8" max="8" width="9.08984375" style="169" bestFit="1" customWidth="1"/>
    <col min="9" max="9" width="8.453125" style="169" bestFit="1" customWidth="1"/>
    <col min="10" max="10" width="9.08984375" style="169" bestFit="1" customWidth="1"/>
    <col min="11" max="11" width="8.453125" style="169" bestFit="1" customWidth="1"/>
    <col min="12" max="12" width="9.08984375" style="169" bestFit="1" customWidth="1"/>
    <col min="13" max="13" width="8.08984375" style="169" bestFit="1" customWidth="1"/>
    <col min="14" max="14" width="10.54296875" style="169" bestFit="1" customWidth="1"/>
    <col min="15" max="15" width="2" style="9" customWidth="1"/>
    <col min="16" max="16" width="13.90625" style="422" hidden="1" customWidth="1"/>
    <col min="17" max="17" width="9.08984375" style="391" hidden="1" customWidth="1"/>
    <col min="18" max="18" width="55" style="422" hidden="1" customWidth="1"/>
    <col min="19" max="19" width="10.81640625" style="391" hidden="1" customWidth="1"/>
    <col min="20" max="26" width="8.54296875" style="391" hidden="1" customWidth="1"/>
    <col min="27" max="27" width="10.81640625" style="398" hidden="1" customWidth="1"/>
    <col min="28" max="28" width="9.08984375" style="398" hidden="1" customWidth="1"/>
    <col min="29" max="29" width="55" style="410" hidden="1" customWidth="1"/>
    <col min="30" max="30" width="9.08984375" style="398" hidden="1" customWidth="1"/>
    <col min="31" max="31" width="8.54296875" style="402" hidden="1" customWidth="1"/>
    <col min="32" max="32" width="6.81640625" style="402" hidden="1" customWidth="1"/>
    <col min="33" max="33" width="6.453125" style="402" hidden="1" customWidth="1"/>
    <col min="34" max="34" width="6.08984375" style="402" hidden="1" customWidth="1"/>
    <col min="35" max="35" width="6.453125" style="402" hidden="1" customWidth="1"/>
    <col min="36" max="36" width="6.08984375" style="402" hidden="1" customWidth="1"/>
    <col min="37" max="37" width="6.453125" style="402" hidden="1" customWidth="1"/>
    <col min="38" max="38" width="6.08984375" style="402" hidden="1" customWidth="1"/>
    <col min="39" max="39" width="6.90625" style="9" customWidth="1"/>
    <col min="40" max="16384" width="8.90625" style="798"/>
  </cols>
  <sheetData>
    <row r="1" spans="1:39">
      <c r="A1" s="9" t="s">
        <v>1042</v>
      </c>
    </row>
    <row r="2" spans="1:39" ht="15.6">
      <c r="A2" s="1" t="s">
        <v>482</v>
      </c>
      <c r="B2" s="2"/>
      <c r="C2" s="338"/>
      <c r="D2" s="5"/>
      <c r="E2" s="40"/>
      <c r="F2" s="217">
        <v>2.75E-2</v>
      </c>
      <c r="G2" s="6"/>
      <c r="H2" s="228"/>
      <c r="I2" s="228"/>
      <c r="M2" s="8"/>
      <c r="N2" s="8"/>
      <c r="P2" s="422" t="s">
        <v>1145</v>
      </c>
      <c r="Q2" s="421">
        <v>1.03</v>
      </c>
      <c r="S2" s="423"/>
      <c r="T2" s="423"/>
      <c r="U2" s="423"/>
      <c r="Z2" s="423">
        <f ca="1">Z77*1.04*1.015</f>
        <v>141407.85791248217</v>
      </c>
    </row>
    <row r="3" spans="1:39">
      <c r="A3" s="791" t="str">
        <f>"Effective January 1, 2028 "&amp;"("&amp;TEXT(IncrPerc2025-100%,"#.00%")&amp;" Increase)"</f>
        <v>Effective January 1, 2028 (3.00% Increase)</v>
      </c>
      <c r="B3" s="2"/>
      <c r="C3" s="338"/>
      <c r="D3" s="325"/>
      <c r="E3" s="40"/>
      <c r="F3" s="6"/>
      <c r="G3" s="6"/>
      <c r="H3" s="6"/>
      <c r="I3" s="76"/>
      <c r="M3" s="8"/>
      <c r="N3" s="8"/>
      <c r="P3" s="422" t="s">
        <v>829</v>
      </c>
      <c r="Q3" s="391" t="s">
        <v>1146</v>
      </c>
      <c r="R3" s="794"/>
      <c r="S3" s="423"/>
      <c r="T3" s="793"/>
      <c r="U3" s="423"/>
    </row>
    <row r="4" spans="1:39">
      <c r="A4" s="791" t="s">
        <v>1147</v>
      </c>
      <c r="B4" s="2"/>
      <c r="C4" s="338"/>
      <c r="D4" s="5"/>
      <c r="E4" s="40"/>
      <c r="F4" s="6"/>
      <c r="G4" s="102"/>
      <c r="H4" s="102"/>
      <c r="I4" s="102"/>
      <c r="J4" s="102"/>
      <c r="K4" s="102"/>
      <c r="L4" s="102"/>
      <c r="M4" s="102"/>
      <c r="N4" s="102"/>
      <c r="Q4" s="421"/>
      <c r="R4" s="794"/>
    </row>
    <row r="5" spans="1:39">
      <c r="A5" s="786"/>
      <c r="B5" s="2"/>
      <c r="C5" s="338"/>
      <c r="D5" s="5"/>
      <c r="E5" s="40"/>
      <c r="F5" s="6"/>
      <c r="G5" s="6"/>
      <c r="H5" s="6"/>
      <c r="I5" s="6"/>
      <c r="J5" s="6"/>
      <c r="K5" s="6"/>
      <c r="L5" s="6"/>
      <c r="M5" s="6"/>
      <c r="N5" s="6"/>
      <c r="T5" s="391">
        <v>6</v>
      </c>
      <c r="U5" s="391">
        <f t="shared" ref="U5:Z5" si="0">T5+1</f>
        <v>7</v>
      </c>
      <c r="V5" s="391">
        <f t="shared" si="0"/>
        <v>8</v>
      </c>
      <c r="W5" s="391">
        <f t="shared" si="0"/>
        <v>9</v>
      </c>
      <c r="X5" s="391">
        <f t="shared" si="0"/>
        <v>10</v>
      </c>
      <c r="Y5" s="391">
        <f t="shared" si="0"/>
        <v>11</v>
      </c>
      <c r="Z5" s="391">
        <f t="shared" si="0"/>
        <v>12</v>
      </c>
    </row>
    <row r="6" spans="1:39" ht="25.35" customHeight="1">
      <c r="A6" s="287" t="s">
        <v>2</v>
      </c>
      <c r="B6" s="287" t="s">
        <v>3</v>
      </c>
      <c r="C6" s="339" t="s">
        <v>4</v>
      </c>
      <c r="D6" s="689" t="s">
        <v>1027</v>
      </c>
      <c r="E6" s="769" t="s">
        <v>677</v>
      </c>
      <c r="F6" s="287" t="s">
        <v>675</v>
      </c>
      <c r="G6" s="290" t="s">
        <v>8</v>
      </c>
      <c r="H6" s="291" t="s">
        <v>9</v>
      </c>
      <c r="I6" s="290" t="s">
        <v>10</v>
      </c>
      <c r="J6" s="291" t="s">
        <v>11</v>
      </c>
      <c r="K6" s="290" t="s">
        <v>12</v>
      </c>
      <c r="L6" s="291" t="s">
        <v>13</v>
      </c>
      <c r="M6" s="290" t="s">
        <v>14</v>
      </c>
      <c r="N6" s="562"/>
      <c r="P6" s="435" t="s">
        <v>3</v>
      </c>
      <c r="Q6" s="414" t="s">
        <v>825</v>
      </c>
      <c r="R6" s="417" t="s">
        <v>824</v>
      </c>
      <c r="S6" s="418" t="s">
        <v>827</v>
      </c>
      <c r="T6" s="419" t="s">
        <v>8</v>
      </c>
      <c r="U6" s="420" t="s">
        <v>9</v>
      </c>
      <c r="V6" s="419" t="s">
        <v>10</v>
      </c>
      <c r="W6" s="420" t="s">
        <v>11</v>
      </c>
      <c r="X6" s="419" t="s">
        <v>12</v>
      </c>
      <c r="Y6" s="420" t="s">
        <v>13</v>
      </c>
      <c r="Z6" s="419" t="s">
        <v>14</v>
      </c>
      <c r="AA6" s="399" t="s">
        <v>3</v>
      </c>
      <c r="AB6" s="399" t="s">
        <v>825</v>
      </c>
      <c r="AC6" s="411" t="s">
        <v>824</v>
      </c>
      <c r="AD6" s="399" t="s">
        <v>832</v>
      </c>
      <c r="AE6" s="425" t="s">
        <v>823</v>
      </c>
      <c r="AF6" s="407" t="s">
        <v>8</v>
      </c>
      <c r="AG6" s="408" t="s">
        <v>9</v>
      </c>
      <c r="AH6" s="407" t="s">
        <v>10</v>
      </c>
      <c r="AI6" s="408" t="s">
        <v>11</v>
      </c>
      <c r="AJ6" s="407" t="s">
        <v>12</v>
      </c>
      <c r="AK6" s="408" t="s">
        <v>13</v>
      </c>
      <c r="AL6" s="407" t="s">
        <v>14</v>
      </c>
    </row>
    <row r="7" spans="1:39" ht="15" customHeight="1">
      <c r="A7" s="678" t="s">
        <v>16</v>
      </c>
      <c r="B7" s="644" t="s">
        <v>1022</v>
      </c>
      <c r="C7" s="680" t="s">
        <v>235</v>
      </c>
      <c r="D7" s="682" t="s">
        <v>1023</v>
      </c>
      <c r="E7" s="768">
        <v>458</v>
      </c>
      <c r="F7" s="684">
        <v>10</v>
      </c>
      <c r="G7" s="649">
        <f t="shared" ref="G7:M43" ca="1" si="1">T7</f>
        <v>90985.96457686511</v>
      </c>
      <c r="H7" s="649">
        <f t="shared" ca="1" si="1"/>
        <v>95560.254214807923</v>
      </c>
      <c r="I7" s="649">
        <f t="shared" ca="1" si="1"/>
        <v>100724.45424386801</v>
      </c>
      <c r="J7" s="649">
        <f t="shared" ca="1" si="1"/>
        <v>105891.18567291988</v>
      </c>
      <c r="K7" s="649">
        <f t="shared" ca="1" si="1"/>
        <v>111299.67131115065</v>
      </c>
      <c r="L7" s="649">
        <f t="shared" ca="1" si="1"/>
        <v>118072.94485532002</v>
      </c>
      <c r="M7" s="649">
        <f t="shared" ca="1" si="1"/>
        <v>124844.3062584713</v>
      </c>
      <c r="N7" s="9"/>
      <c r="P7" s="650" t="str">
        <f t="shared" ref="P7:P60" si="2">B7</f>
        <v>59495C</v>
      </c>
      <c r="Q7" s="651" t="s">
        <v>826</v>
      </c>
      <c r="R7" s="650" t="str">
        <f t="shared" ref="R7:R60" si="3">D7</f>
        <v>311 Service Center Analyst</v>
      </c>
      <c r="S7" s="651" t="str">
        <f t="shared" ref="S7:S60" si="4">C7</f>
        <v>51</v>
      </c>
      <c r="T7" s="394" cm="1">
        <f t="array" aca="1" ref="T7" ca="1">IF($Q7="Y",VLOOKUP($P7,INDIRECT($Q$3),T$5,0)*INDIRECT($P$2),VLOOKUP($P7,INDIRECT($Q$3),T$5,0))</f>
        <v>90985.96457686511</v>
      </c>
      <c r="U7" s="394" cm="1">
        <f t="array" aca="1" ref="U7" ca="1">IF($Q7="Y",VLOOKUP($P7,INDIRECT($Q$3),U$5,0)*INDIRECT($P$2),VLOOKUP($P7,INDIRECT($Q$3),U$5,0))</f>
        <v>95560.254214807923</v>
      </c>
      <c r="V7" s="394" cm="1">
        <f t="array" aca="1" ref="V7" ca="1">IF($Q7="Y",VLOOKUP($P7,INDIRECT($Q$3),V$5,0)*INDIRECT($P$2),VLOOKUP($P7,INDIRECT($Q$3),V$5,0))</f>
        <v>100724.45424386801</v>
      </c>
      <c r="W7" s="394" cm="1">
        <f t="array" aca="1" ref="W7" ca="1">IF($Q7="Y",VLOOKUP($P7,INDIRECT($Q$3),W$5,0)*INDIRECT($P$2),VLOOKUP($P7,INDIRECT($Q$3),W$5,0))</f>
        <v>105891.18567291988</v>
      </c>
      <c r="X7" s="394" cm="1">
        <f t="array" aca="1" ref="X7" ca="1">IF($Q7="Y",VLOOKUP($P7,INDIRECT($Q$3),X$5,0)*INDIRECT($P$2),VLOOKUP($P7,INDIRECT($Q$3),X$5,0))</f>
        <v>111299.67131115065</v>
      </c>
      <c r="Y7" s="394" cm="1">
        <f t="array" aca="1" ref="Y7" ca="1">IF($Q7="Y",VLOOKUP($P7,INDIRECT($Q$3),Y$5,0)*INDIRECT($P$2),VLOOKUP($P7,INDIRECT($Q$3),Y$5,0))</f>
        <v>118072.94485532002</v>
      </c>
      <c r="Z7" s="394" cm="1">
        <f t="array" aca="1" ref="Z7" ca="1">IF($Q7="Y",VLOOKUP($P7,INDIRECT($Q$3),Z$5,0)*INDIRECT($P$2),VLOOKUP($P7,INDIRECT($Q$3),Z$5,0))</f>
        <v>124844.3062584713</v>
      </c>
      <c r="AA7" s="653" t="str">
        <f t="shared" ref="AA7:AA60" si="5">B7</f>
        <v>59495C</v>
      </c>
      <c r="AB7" s="653" t="str">
        <f t="shared" ref="AB7:AB60" si="6">Q7</f>
        <v>Y</v>
      </c>
      <c r="AC7" s="654" t="str">
        <f t="shared" ref="AC7:AC53" si="7">D7</f>
        <v>311 Service Center Analyst</v>
      </c>
      <c r="AD7" s="653" t="str">
        <f t="shared" ref="AD7:AD60" si="8">C7</f>
        <v>51</v>
      </c>
      <c r="AE7" s="655" t="str">
        <f t="shared" ref="AE7:AE60" si="9">LEFT(A7,1)</f>
        <v>E</v>
      </c>
      <c r="AF7" s="656">
        <f t="shared" ref="AF7:AL38" ca="1" si="10">IF($AE7="N",ROUND(T7,3),IF($AE7="E",ROUNDUP(T7/2080,3),"check"))</f>
        <v>43.744</v>
      </c>
      <c r="AG7" s="656">
        <f t="shared" ca="1" si="10"/>
        <v>45.942999999999998</v>
      </c>
      <c r="AH7" s="656">
        <f t="shared" ca="1" si="10"/>
        <v>48.425999999999995</v>
      </c>
      <c r="AI7" s="656">
        <f t="shared" ca="1" si="10"/>
        <v>50.91</v>
      </c>
      <c r="AJ7" s="656">
        <f t="shared" ca="1" si="10"/>
        <v>53.51</v>
      </c>
      <c r="AK7" s="656">
        <f t="shared" ca="1" si="10"/>
        <v>56.765999999999998</v>
      </c>
      <c r="AL7" s="656">
        <f t="shared" ca="1" si="10"/>
        <v>60.021999999999998</v>
      </c>
      <c r="AM7" s="710"/>
    </row>
    <row r="8" spans="1:39" ht="15" customHeight="1">
      <c r="A8" s="377" t="s">
        <v>91</v>
      </c>
      <c r="B8" s="377" t="s">
        <v>253</v>
      </c>
      <c r="C8" s="377" t="s">
        <v>254</v>
      </c>
      <c r="D8" s="276" t="s">
        <v>255</v>
      </c>
      <c r="E8" s="277">
        <v>358</v>
      </c>
      <c r="F8" s="278">
        <v>7</v>
      </c>
      <c r="G8" s="380">
        <f t="shared" ca="1" si="1"/>
        <v>33.547078034575215</v>
      </c>
      <c r="H8" s="380">
        <f t="shared" ca="1" si="1"/>
        <v>35.488757067541485</v>
      </c>
      <c r="I8" s="380">
        <f t="shared" ca="1" si="1"/>
        <v>37.320005414872107</v>
      </c>
      <c r="J8" s="380">
        <f t="shared" ca="1" si="1"/>
        <v>39.405120819651763</v>
      </c>
      <c r="K8" s="380">
        <f t="shared" ca="1" si="1"/>
        <v>41.535127350443751</v>
      </c>
      <c r="L8" s="380">
        <f t="shared" ca="1" si="1"/>
        <v>44.06451010575924</v>
      </c>
      <c r="M8" s="380">
        <f t="shared" ca="1" si="1"/>
        <v>46.593892861074721</v>
      </c>
      <c r="N8" s="380" t="s">
        <v>633</v>
      </c>
      <c r="O8" s="441"/>
      <c r="P8" s="451" t="str">
        <f t="shared" si="2"/>
        <v>00003C</v>
      </c>
      <c r="Q8" s="452" t="s">
        <v>826</v>
      </c>
      <c r="R8" s="451" t="str">
        <f t="shared" si="3"/>
        <v>311 Training Coordinator</v>
      </c>
      <c r="S8" s="452" t="str">
        <f t="shared" si="4"/>
        <v>16</v>
      </c>
      <c r="T8" s="394" cm="1">
        <f t="array" aca="1" ref="T8" ca="1">IF($Q8="Y",VLOOKUP($P8,INDIRECT($Q$3),T$5,0)*INDIRECT($P$2),VLOOKUP($P8,INDIRECT($Q$3),T$5,0))</f>
        <v>33.547078034575215</v>
      </c>
      <c r="U8" s="394" cm="1">
        <f t="array" aca="1" ref="U8" ca="1">IF($Q8="Y",VLOOKUP($P8,INDIRECT($Q$3),U$5,0)*INDIRECT($P$2),VLOOKUP($P8,INDIRECT($Q$3),U$5,0))</f>
        <v>35.488757067541485</v>
      </c>
      <c r="V8" s="394" cm="1">
        <f t="array" aca="1" ref="V8" ca="1">IF($Q8="Y",VLOOKUP($P8,INDIRECT($Q$3),V$5,0)*INDIRECT($P$2),VLOOKUP($P8,INDIRECT($Q$3),V$5,0))</f>
        <v>37.320005414872107</v>
      </c>
      <c r="W8" s="394" cm="1">
        <f t="array" aca="1" ref="W8" ca="1">IF($Q8="Y",VLOOKUP($P8,INDIRECT($Q$3),W$5,0)*INDIRECT($P$2),VLOOKUP($P8,INDIRECT($Q$3),W$5,0))</f>
        <v>39.405120819651763</v>
      </c>
      <c r="X8" s="394" cm="1">
        <f t="array" aca="1" ref="X8" ca="1">IF($Q8="Y",VLOOKUP($P8,INDIRECT($Q$3),X$5,0)*INDIRECT($P$2),VLOOKUP($P8,INDIRECT($Q$3),X$5,0))</f>
        <v>41.535127350443751</v>
      </c>
      <c r="Y8" s="394" cm="1">
        <f t="array" aca="1" ref="Y8" ca="1">IF($Q8="Y",VLOOKUP($P8,INDIRECT($Q$3),Y$5,0)*INDIRECT($P$2),VLOOKUP($P8,INDIRECT($Q$3),Y$5,0))</f>
        <v>44.06451010575924</v>
      </c>
      <c r="Z8" s="394" cm="1">
        <f t="array" aca="1" ref="Z8" ca="1">IF($Q8="Y",VLOOKUP($P8,INDIRECT($Q$3),Z$5,0)*INDIRECT($P$2),VLOOKUP($P8,INDIRECT($Q$3),Z$5,0))</f>
        <v>46.593892861074721</v>
      </c>
      <c r="AA8" s="452" t="str">
        <f t="shared" si="5"/>
        <v>00003C</v>
      </c>
      <c r="AB8" s="452" t="str">
        <f t="shared" si="6"/>
        <v>Y</v>
      </c>
      <c r="AC8" s="454" t="str">
        <f t="shared" si="7"/>
        <v>311 Training Coordinator</v>
      </c>
      <c r="AD8" s="452" t="str">
        <f t="shared" si="8"/>
        <v>16</v>
      </c>
      <c r="AE8" s="455" t="str">
        <f t="shared" si="9"/>
        <v>N</v>
      </c>
      <c r="AF8" s="453">
        <f t="shared" ca="1" si="10"/>
        <v>33.546999999999997</v>
      </c>
      <c r="AG8" s="453">
        <f t="shared" ca="1" si="10"/>
        <v>35.488999999999997</v>
      </c>
      <c r="AH8" s="453">
        <f t="shared" ca="1" si="10"/>
        <v>37.32</v>
      </c>
      <c r="AI8" s="453">
        <f t="shared" ca="1" si="10"/>
        <v>39.405000000000001</v>
      </c>
      <c r="AJ8" s="453">
        <f t="shared" ca="1" si="10"/>
        <v>41.534999999999997</v>
      </c>
      <c r="AK8" s="453">
        <f t="shared" ca="1" si="10"/>
        <v>44.064999999999998</v>
      </c>
      <c r="AL8" s="453">
        <f t="shared" ca="1" si="10"/>
        <v>46.594000000000001</v>
      </c>
      <c r="AM8" s="710"/>
    </row>
    <row r="9" spans="1:39" ht="15" customHeight="1">
      <c r="A9" s="272" t="s">
        <v>91</v>
      </c>
      <c r="B9" s="272" t="s">
        <v>1049</v>
      </c>
      <c r="C9" s="272" t="s">
        <v>856</v>
      </c>
      <c r="D9" s="260" t="s">
        <v>1048</v>
      </c>
      <c r="E9" s="265">
        <v>368</v>
      </c>
      <c r="F9" s="262">
        <v>8</v>
      </c>
      <c r="G9" s="285">
        <f t="shared" ca="1" si="1"/>
        <v>35.094037075052377</v>
      </c>
      <c r="H9" s="285">
        <f t="shared" ca="1" si="1"/>
        <v>37.018110414877469</v>
      </c>
      <c r="I9" s="285">
        <f t="shared" ca="1" si="1"/>
        <v>38.940526499457206</v>
      </c>
      <c r="J9" s="285">
        <f t="shared" ca="1" si="1"/>
        <v>40.980607706455196</v>
      </c>
      <c r="K9" s="285">
        <f t="shared" ca="1" si="1"/>
        <v>43.159898354060658</v>
      </c>
      <c r="L9" s="285">
        <f t="shared" ca="1" si="1"/>
        <v>45.864736790711255</v>
      </c>
      <c r="M9" s="285">
        <f t="shared" ca="1" si="1"/>
        <v>48.56957522736181</v>
      </c>
      <c r="N9" s="285"/>
      <c r="P9" s="409" t="str">
        <f t="shared" si="2"/>
        <v>59498C</v>
      </c>
      <c r="Q9" s="397" t="s">
        <v>826</v>
      </c>
      <c r="R9" s="409" t="str">
        <f t="shared" si="3"/>
        <v>911 Program Coordinator</v>
      </c>
      <c r="S9" s="397" t="str">
        <f t="shared" si="4"/>
        <v>90</v>
      </c>
      <c r="T9" s="394" cm="1">
        <f t="array" aca="1" ref="T9" ca="1">IF($Q9="Y",VLOOKUP($P9,INDIRECT($Q$3),T$5,0)*INDIRECT($P$2),VLOOKUP($P9,INDIRECT($Q$3),T$5,0))</f>
        <v>35.094037075052377</v>
      </c>
      <c r="U9" s="394" cm="1">
        <f t="array" aca="1" ref="U9" ca="1">IF($Q9="Y",VLOOKUP($P9,INDIRECT($Q$3),U$5,0)*INDIRECT($P$2),VLOOKUP($P9,INDIRECT($Q$3),U$5,0))</f>
        <v>37.018110414877469</v>
      </c>
      <c r="V9" s="394" cm="1">
        <f t="array" aca="1" ref="V9" ca="1">IF($Q9="Y",VLOOKUP($P9,INDIRECT($Q$3),V$5,0)*INDIRECT($P$2),VLOOKUP($P9,INDIRECT($Q$3),V$5,0))</f>
        <v>38.940526499457206</v>
      </c>
      <c r="W9" s="394" cm="1">
        <f t="array" aca="1" ref="W9" ca="1">IF($Q9="Y",VLOOKUP($P9,INDIRECT($Q$3),W$5,0)*INDIRECT($P$2),VLOOKUP($P9,INDIRECT($Q$3),W$5,0))</f>
        <v>40.980607706455196</v>
      </c>
      <c r="X9" s="394" cm="1">
        <f t="array" aca="1" ref="X9" ca="1">IF($Q9="Y",VLOOKUP($P9,INDIRECT($Q$3),X$5,0)*INDIRECT($P$2),VLOOKUP($P9,INDIRECT($Q$3),X$5,0))</f>
        <v>43.159898354060658</v>
      </c>
      <c r="Y9" s="394" cm="1">
        <f t="array" aca="1" ref="Y9" ca="1">IF($Q9="Y",VLOOKUP($P9,INDIRECT($Q$3),Y$5,0)*INDIRECT($P$2),VLOOKUP($P9,INDIRECT($Q$3),Y$5,0))</f>
        <v>45.864736790711255</v>
      </c>
      <c r="Z9" s="394" cm="1">
        <f t="array" aca="1" ref="Z9" ca="1">IF($Q9="Y",VLOOKUP($P9,INDIRECT($Q$3),Z$5,0)*INDIRECT($P$2),VLOOKUP($P9,INDIRECT($Q$3),Z$5,0))</f>
        <v>48.56957522736181</v>
      </c>
      <c r="AA9" s="406" t="str">
        <f t="shared" si="5"/>
        <v>59498C</v>
      </c>
      <c r="AB9" s="406" t="str">
        <f t="shared" si="6"/>
        <v>Y</v>
      </c>
      <c r="AC9" s="412" t="str">
        <f t="shared" si="7"/>
        <v>911 Program Coordinator</v>
      </c>
      <c r="AD9" s="406" t="str">
        <f t="shared" si="8"/>
        <v>90</v>
      </c>
      <c r="AE9" s="398" t="str">
        <f t="shared" si="9"/>
        <v>N</v>
      </c>
      <c r="AF9" s="403">
        <f t="shared" ca="1" si="10"/>
        <v>35.094000000000001</v>
      </c>
      <c r="AG9" s="403">
        <f t="shared" ca="1" si="10"/>
        <v>37.018000000000001</v>
      </c>
      <c r="AH9" s="403">
        <f t="shared" ca="1" si="10"/>
        <v>38.941000000000003</v>
      </c>
      <c r="AI9" s="403">
        <f t="shared" ca="1" si="10"/>
        <v>40.981000000000002</v>
      </c>
      <c r="AJ9" s="403">
        <f t="shared" ca="1" si="10"/>
        <v>43.16</v>
      </c>
      <c r="AK9" s="403">
        <f t="shared" ca="1" si="10"/>
        <v>45.865000000000002</v>
      </c>
      <c r="AL9" s="403">
        <f t="shared" ca="1" si="10"/>
        <v>48.57</v>
      </c>
      <c r="AM9" s="710"/>
    </row>
    <row r="10" spans="1:39" ht="15" customHeight="1">
      <c r="A10" s="259" t="s">
        <v>16</v>
      </c>
      <c r="B10" s="259" t="s">
        <v>437</v>
      </c>
      <c r="C10" s="259">
        <v>29</v>
      </c>
      <c r="D10" s="260" t="s">
        <v>420</v>
      </c>
      <c r="E10" s="770">
        <v>365</v>
      </c>
      <c r="F10" s="262">
        <v>8</v>
      </c>
      <c r="G10" s="285">
        <f t="shared" ca="1" si="1"/>
        <v>74460.610752978362</v>
      </c>
      <c r="H10" s="285">
        <f t="shared" ca="1" si="1"/>
        <v>78545.413481661264</v>
      </c>
      <c r="I10" s="285">
        <f t="shared" ca="1" si="1"/>
        <v>82626.769119433869</v>
      </c>
      <c r="J10" s="285">
        <f t="shared" ca="1" si="1"/>
        <v>86952.868211836409</v>
      </c>
      <c r="K10" s="285">
        <f t="shared" ca="1" si="1"/>
        <v>91575.417122523169</v>
      </c>
      <c r="L10" s="285">
        <f t="shared" ca="1" si="1"/>
        <v>97312.991881556358</v>
      </c>
      <c r="M10" s="285">
        <f t="shared" ca="1" si="1"/>
        <v>103050.56664058955</v>
      </c>
      <c r="N10" s="285"/>
      <c r="P10" s="409" t="str">
        <f t="shared" si="2"/>
        <v>00027C</v>
      </c>
      <c r="Q10" s="397" t="s">
        <v>826</v>
      </c>
      <c r="R10" s="409" t="str">
        <f t="shared" si="3"/>
        <v>911 Training and Quality Assurance Specialist</v>
      </c>
      <c r="S10" s="397">
        <f t="shared" si="4"/>
        <v>29</v>
      </c>
      <c r="T10" s="394" cm="1">
        <f t="array" aca="1" ref="T10" ca="1">IF($Q10="Y",VLOOKUP($P10,INDIRECT($Q$3),T$5,0)*INDIRECT($P$2),VLOOKUP($P10,INDIRECT($Q$3),T$5,0))</f>
        <v>74460.610752978362</v>
      </c>
      <c r="U10" s="394" cm="1">
        <f t="array" aca="1" ref="U10" ca="1">IF($Q10="Y",VLOOKUP($P10,INDIRECT($Q$3),U$5,0)*INDIRECT($P$2),VLOOKUP($P10,INDIRECT($Q$3),U$5,0))</f>
        <v>78545.413481661264</v>
      </c>
      <c r="V10" s="394" cm="1">
        <f t="array" aca="1" ref="V10" ca="1">IF($Q10="Y",VLOOKUP($P10,INDIRECT($Q$3),V$5,0)*INDIRECT($P$2),VLOOKUP($P10,INDIRECT($Q$3),V$5,0))</f>
        <v>82626.769119433869</v>
      </c>
      <c r="W10" s="394" cm="1">
        <f t="array" aca="1" ref="W10" ca="1">IF($Q10="Y",VLOOKUP($P10,INDIRECT($Q$3),W$5,0)*INDIRECT($P$2),VLOOKUP($P10,INDIRECT($Q$3),W$5,0))</f>
        <v>86952.868211836409</v>
      </c>
      <c r="X10" s="394" cm="1">
        <f t="array" aca="1" ref="X10" ca="1">IF($Q10="Y",VLOOKUP($P10,INDIRECT($Q$3),X$5,0)*INDIRECT($P$2),VLOOKUP($P10,INDIRECT($Q$3),X$5,0))</f>
        <v>91575.417122523169</v>
      </c>
      <c r="Y10" s="394" cm="1">
        <f t="array" aca="1" ref="Y10" ca="1">IF($Q10="Y",VLOOKUP($P10,INDIRECT($Q$3),Y$5,0)*INDIRECT($P$2),VLOOKUP($P10,INDIRECT($Q$3),Y$5,0))</f>
        <v>97312.991881556358</v>
      </c>
      <c r="Z10" s="394" cm="1">
        <f t="array" aca="1" ref="Z10" ca="1">IF($Q10="Y",VLOOKUP($P10,INDIRECT($Q$3),Z$5,0)*INDIRECT($P$2),VLOOKUP($P10,INDIRECT($Q$3),Z$5,0))</f>
        <v>103050.56664058955</v>
      </c>
      <c r="AA10" s="406" t="str">
        <f t="shared" si="5"/>
        <v>00027C</v>
      </c>
      <c r="AB10" s="406" t="str">
        <f t="shared" si="6"/>
        <v>Y</v>
      </c>
      <c r="AC10" s="412" t="str">
        <f t="shared" si="7"/>
        <v>911 Training and Quality Assurance Specialist</v>
      </c>
      <c r="AD10" s="406">
        <f t="shared" si="8"/>
        <v>29</v>
      </c>
      <c r="AE10" s="398" t="str">
        <f t="shared" si="9"/>
        <v>E</v>
      </c>
      <c r="AF10" s="403">
        <f t="shared" ca="1" si="10"/>
        <v>35.798999999999999</v>
      </c>
      <c r="AG10" s="403">
        <f t="shared" ca="1" si="10"/>
        <v>37.762999999999998</v>
      </c>
      <c r="AH10" s="403">
        <f t="shared" ca="1" si="10"/>
        <v>39.724999999999994</v>
      </c>
      <c r="AI10" s="403">
        <f t="shared" ca="1" si="10"/>
        <v>41.805</v>
      </c>
      <c r="AJ10" s="403">
        <f t="shared" ca="1" si="10"/>
        <v>44.027000000000001</v>
      </c>
      <c r="AK10" s="403">
        <f t="shared" ca="1" si="10"/>
        <v>46.785999999999994</v>
      </c>
      <c r="AL10" s="403">
        <f t="shared" ca="1" si="10"/>
        <v>49.543999999999997</v>
      </c>
      <c r="AM10" s="710"/>
    </row>
    <row r="11" spans="1:39" ht="15" customHeight="1">
      <c r="A11" s="259" t="s">
        <v>91</v>
      </c>
      <c r="B11" s="259" t="s">
        <v>256</v>
      </c>
      <c r="C11" s="259" t="s">
        <v>257</v>
      </c>
      <c r="D11" s="260" t="s">
        <v>258</v>
      </c>
      <c r="E11" s="265">
        <v>363</v>
      </c>
      <c r="F11" s="262">
        <v>8</v>
      </c>
      <c r="G11" s="285">
        <f t="shared" ca="1" si="1"/>
        <v>34.003563123626968</v>
      </c>
      <c r="H11" s="285">
        <f t="shared" ca="1" si="1"/>
        <v>35.720479557786135</v>
      </c>
      <c r="I11" s="285">
        <f t="shared" ca="1" si="1"/>
        <v>37.642895642365886</v>
      </c>
      <c r="J11" s="285">
        <f t="shared" ca="1" si="1"/>
        <v>39.636573702494715</v>
      </c>
      <c r="K11" s="285">
        <f t="shared" ca="1" si="1"/>
        <v>41.723058056361857</v>
      </c>
      <c r="L11" s="285">
        <f t="shared" ca="1" si="1"/>
        <v>44.257255549422041</v>
      </c>
      <c r="M11" s="285">
        <f t="shared" ca="1" si="1"/>
        <v>46.791453042482217</v>
      </c>
      <c r="N11" s="285"/>
      <c r="P11" s="409" t="str">
        <f t="shared" si="2"/>
        <v>00180C</v>
      </c>
      <c r="Q11" s="397" t="s">
        <v>826</v>
      </c>
      <c r="R11" s="409" t="str">
        <f t="shared" si="3"/>
        <v xml:space="preserve">Accountant I </v>
      </c>
      <c r="S11" s="397" t="str">
        <f t="shared" si="4"/>
        <v>25</v>
      </c>
      <c r="T11" s="394" cm="1">
        <f t="array" aca="1" ref="T11" ca="1">IF($Q11="Y",VLOOKUP($P11,INDIRECT($Q$3),T$5,0)*INDIRECT($P$2),VLOOKUP($P11,INDIRECT($Q$3),T$5,0))</f>
        <v>34.003563123626968</v>
      </c>
      <c r="U11" s="394" cm="1">
        <f t="array" aca="1" ref="U11" ca="1">IF($Q11="Y",VLOOKUP($P11,INDIRECT($Q$3),U$5,0)*INDIRECT($P$2),VLOOKUP($P11,INDIRECT($Q$3),U$5,0))</f>
        <v>35.720479557786135</v>
      </c>
      <c r="V11" s="394" cm="1">
        <f t="array" aca="1" ref="V11" ca="1">IF($Q11="Y",VLOOKUP($P11,INDIRECT($Q$3),V$5,0)*INDIRECT($P$2),VLOOKUP($P11,INDIRECT($Q$3),V$5,0))</f>
        <v>37.642895642365886</v>
      </c>
      <c r="W11" s="394" cm="1">
        <f t="array" aca="1" ref="W11" ca="1">IF($Q11="Y",VLOOKUP($P11,INDIRECT($Q$3),W$5,0)*INDIRECT($P$2),VLOOKUP($P11,INDIRECT($Q$3),W$5,0))</f>
        <v>39.636573702494715</v>
      </c>
      <c r="X11" s="394" cm="1">
        <f t="array" aca="1" ref="X11" ca="1">IF($Q11="Y",VLOOKUP($P11,INDIRECT($Q$3),X$5,0)*INDIRECT($P$2),VLOOKUP($P11,INDIRECT($Q$3),X$5,0))</f>
        <v>41.723058056361857</v>
      </c>
      <c r="Y11" s="394" cm="1">
        <f t="array" aca="1" ref="Y11" ca="1">IF($Q11="Y",VLOOKUP($P11,INDIRECT($Q$3),Y$5,0)*INDIRECT($P$2),VLOOKUP($P11,INDIRECT($Q$3),Y$5,0))</f>
        <v>44.257255549422041</v>
      </c>
      <c r="Z11" s="394" cm="1">
        <f t="array" aca="1" ref="Z11" ca="1">IF($Q11="Y",VLOOKUP($P11,INDIRECT($Q$3),Z$5,0)*INDIRECT($P$2),VLOOKUP($P11,INDIRECT($Q$3),Z$5,0))</f>
        <v>46.791453042482217</v>
      </c>
      <c r="AA11" s="406" t="str">
        <f t="shared" si="5"/>
        <v>00180C</v>
      </c>
      <c r="AB11" s="406" t="str">
        <f t="shared" si="6"/>
        <v>Y</v>
      </c>
      <c r="AC11" s="412" t="str">
        <f t="shared" si="7"/>
        <v xml:space="preserve">Accountant I </v>
      </c>
      <c r="AD11" s="406" t="str">
        <f t="shared" si="8"/>
        <v>25</v>
      </c>
      <c r="AE11" s="398" t="str">
        <f t="shared" si="9"/>
        <v>N</v>
      </c>
      <c r="AF11" s="403">
        <f t="shared" ca="1" si="10"/>
        <v>34.003999999999998</v>
      </c>
      <c r="AG11" s="403">
        <f t="shared" ca="1" si="10"/>
        <v>35.72</v>
      </c>
      <c r="AH11" s="403">
        <f t="shared" ca="1" si="10"/>
        <v>37.643000000000001</v>
      </c>
      <c r="AI11" s="403">
        <f t="shared" ca="1" si="10"/>
        <v>39.637</v>
      </c>
      <c r="AJ11" s="403">
        <f t="shared" ca="1" si="10"/>
        <v>41.722999999999999</v>
      </c>
      <c r="AK11" s="403">
        <f t="shared" ca="1" si="10"/>
        <v>44.256999999999998</v>
      </c>
      <c r="AL11" s="403">
        <f t="shared" ca="1" si="10"/>
        <v>46.790999999999997</v>
      </c>
      <c r="AM11" s="710"/>
    </row>
    <row r="12" spans="1:39" ht="15" customHeight="1">
      <c r="A12" s="259" t="s">
        <v>16</v>
      </c>
      <c r="B12" s="259" t="s">
        <v>17</v>
      </c>
      <c r="C12" s="259">
        <v>40</v>
      </c>
      <c r="D12" s="260" t="s">
        <v>18</v>
      </c>
      <c r="E12" s="265">
        <v>420</v>
      </c>
      <c r="F12" s="262">
        <v>9</v>
      </c>
      <c r="G12" s="285">
        <f t="shared" ca="1" si="1"/>
        <v>80317.218209545652</v>
      </c>
      <c r="H12" s="285">
        <f t="shared" ca="1" si="1"/>
        <v>84591.61093829399</v>
      </c>
      <c r="I12" s="285">
        <f t="shared" ca="1" si="1"/>
        <v>89314.125485378885</v>
      </c>
      <c r="J12" s="285">
        <f t="shared" ca="1" si="1"/>
        <v>94184.864941605818</v>
      </c>
      <c r="K12" s="285">
        <f t="shared" ca="1" si="1"/>
        <v>99148.675852410364</v>
      </c>
      <c r="L12" s="285">
        <f t="shared" ca="1" si="1"/>
        <v>105080.26687996084</v>
      </c>
      <c r="M12" s="285">
        <f t="shared" ca="1" si="1"/>
        <v>111011.85790751144</v>
      </c>
      <c r="N12" s="285"/>
      <c r="P12" s="409" t="str">
        <f t="shared" si="2"/>
        <v>00220C</v>
      </c>
      <c r="Q12" s="397" t="s">
        <v>826</v>
      </c>
      <c r="R12" s="409" t="str">
        <f t="shared" si="3"/>
        <v xml:space="preserve">Accountant II </v>
      </c>
      <c r="S12" s="397">
        <f t="shared" si="4"/>
        <v>40</v>
      </c>
      <c r="T12" s="394" cm="1">
        <f t="array" aca="1" ref="T12" ca="1">IF($Q12="Y",VLOOKUP($P12,INDIRECT($Q$3),T$5,0)*INDIRECT($P$2),VLOOKUP($P12,INDIRECT($Q$3),T$5,0))</f>
        <v>80317.218209545652</v>
      </c>
      <c r="U12" s="394" cm="1">
        <f t="array" aca="1" ref="U12" ca="1">IF($Q12="Y",VLOOKUP($P12,INDIRECT($Q$3),U$5,0)*INDIRECT($P$2),VLOOKUP($P12,INDIRECT($Q$3),U$5,0))</f>
        <v>84591.61093829399</v>
      </c>
      <c r="V12" s="394" cm="1">
        <f t="array" aca="1" ref="V12" ca="1">IF($Q12="Y",VLOOKUP($P12,INDIRECT($Q$3),V$5,0)*INDIRECT($P$2),VLOOKUP($P12,INDIRECT($Q$3),V$5,0))</f>
        <v>89314.125485378885</v>
      </c>
      <c r="W12" s="394" cm="1">
        <f t="array" aca="1" ref="W12" ca="1">IF($Q12="Y",VLOOKUP($P12,INDIRECT($Q$3),W$5,0)*INDIRECT($P$2),VLOOKUP($P12,INDIRECT($Q$3),W$5,0))</f>
        <v>94184.864941605818</v>
      </c>
      <c r="X12" s="394" cm="1">
        <f t="array" aca="1" ref="X12" ca="1">IF($Q12="Y",VLOOKUP($P12,INDIRECT($Q$3),X$5,0)*INDIRECT($P$2),VLOOKUP($P12,INDIRECT($Q$3),X$5,0))</f>
        <v>99148.675852410364</v>
      </c>
      <c r="Y12" s="394" cm="1">
        <f t="array" aca="1" ref="Y12" ca="1">IF($Q12="Y",VLOOKUP($P12,INDIRECT($Q$3),Y$5,0)*INDIRECT($P$2),VLOOKUP($P12,INDIRECT($Q$3),Y$5,0))</f>
        <v>105080.26687996084</v>
      </c>
      <c r="Z12" s="394" cm="1">
        <f t="array" aca="1" ref="Z12" ca="1">IF($Q12="Y",VLOOKUP($P12,INDIRECT($Q$3),Z$5,0)*INDIRECT($P$2),VLOOKUP($P12,INDIRECT($Q$3),Z$5,0))</f>
        <v>111011.85790751144</v>
      </c>
      <c r="AA12" s="406" t="str">
        <f t="shared" si="5"/>
        <v>00220C</v>
      </c>
      <c r="AB12" s="406" t="str">
        <f t="shared" si="6"/>
        <v>Y</v>
      </c>
      <c r="AC12" s="412" t="str">
        <f t="shared" si="7"/>
        <v xml:space="preserve">Accountant II </v>
      </c>
      <c r="AD12" s="406">
        <f t="shared" si="8"/>
        <v>40</v>
      </c>
      <c r="AE12" s="398" t="str">
        <f t="shared" si="9"/>
        <v>E</v>
      </c>
      <c r="AF12" s="403">
        <f t="shared" ca="1" si="10"/>
        <v>38.614999999999995</v>
      </c>
      <c r="AG12" s="403">
        <f t="shared" ca="1" si="10"/>
        <v>40.669999999999995</v>
      </c>
      <c r="AH12" s="403">
        <f t="shared" ca="1" si="10"/>
        <v>42.94</v>
      </c>
      <c r="AI12" s="403">
        <f t="shared" ca="1" si="10"/>
        <v>45.281999999999996</v>
      </c>
      <c r="AJ12" s="403">
        <f t="shared" ca="1" si="10"/>
        <v>47.667999999999999</v>
      </c>
      <c r="AK12" s="403">
        <f t="shared" ca="1" si="10"/>
        <v>50.519999999999996</v>
      </c>
      <c r="AL12" s="403">
        <f t="shared" ca="1" si="10"/>
        <v>53.372</v>
      </c>
      <c r="AM12" s="710"/>
    </row>
    <row r="13" spans="1:39" ht="15" customHeight="1">
      <c r="A13" s="256" t="s">
        <v>16</v>
      </c>
      <c r="B13" s="256" t="s">
        <v>436</v>
      </c>
      <c r="C13" s="256">
        <v>35</v>
      </c>
      <c r="D13" s="276" t="s">
        <v>431</v>
      </c>
      <c r="E13" s="277">
        <v>378</v>
      </c>
      <c r="F13" s="278">
        <v>8</v>
      </c>
      <c r="G13" s="380">
        <f t="shared" ca="1" si="1"/>
        <v>74460.610752978362</v>
      </c>
      <c r="H13" s="380">
        <f t="shared" ca="1" si="1"/>
        <v>78545.413481661264</v>
      </c>
      <c r="I13" s="380">
        <f t="shared" ca="1" si="1"/>
        <v>82626.769119433869</v>
      </c>
      <c r="J13" s="380">
        <f t="shared" ca="1" si="1"/>
        <v>86952.868211836409</v>
      </c>
      <c r="K13" s="380">
        <f t="shared" ca="1" si="1"/>
        <v>91575.417122523169</v>
      </c>
      <c r="L13" s="380">
        <f t="shared" ca="1" si="1"/>
        <v>97889.203312695478</v>
      </c>
      <c r="M13" s="380">
        <f t="shared" ca="1" si="1"/>
        <v>104202.98950286784</v>
      </c>
      <c r="N13" s="380" t="s">
        <v>633</v>
      </c>
      <c r="O13" s="441"/>
      <c r="P13" s="451" t="str">
        <f t="shared" si="2"/>
        <v>00005C</v>
      </c>
      <c r="Q13" s="452" t="s">
        <v>826</v>
      </c>
      <c r="R13" s="451" t="str">
        <f t="shared" si="3"/>
        <v>ADA Language Access Specialist</v>
      </c>
      <c r="S13" s="452">
        <f t="shared" si="4"/>
        <v>35</v>
      </c>
      <c r="T13" s="394" cm="1">
        <f t="array" aca="1" ref="T13" ca="1">IF($Q13="Y",VLOOKUP($P13,INDIRECT($Q$3),T$5,0)*INDIRECT($P$2),VLOOKUP($P13,INDIRECT($Q$3),T$5,0))</f>
        <v>74460.610752978362</v>
      </c>
      <c r="U13" s="394" cm="1">
        <f t="array" aca="1" ref="U13" ca="1">IF($Q13="Y",VLOOKUP($P13,INDIRECT($Q$3),U$5,0)*INDIRECT($P$2),VLOOKUP($P13,INDIRECT($Q$3),U$5,0))</f>
        <v>78545.413481661264</v>
      </c>
      <c r="V13" s="394" cm="1">
        <f t="array" aca="1" ref="V13" ca="1">IF($Q13="Y",VLOOKUP($P13,INDIRECT($Q$3),V$5,0)*INDIRECT($P$2),VLOOKUP($P13,INDIRECT($Q$3),V$5,0))</f>
        <v>82626.769119433869</v>
      </c>
      <c r="W13" s="394" cm="1">
        <f t="array" aca="1" ref="W13" ca="1">IF($Q13="Y",VLOOKUP($P13,INDIRECT($Q$3),W$5,0)*INDIRECT($P$2),VLOOKUP($P13,INDIRECT($Q$3),W$5,0))</f>
        <v>86952.868211836409</v>
      </c>
      <c r="X13" s="394" cm="1">
        <f t="array" aca="1" ref="X13" ca="1">IF($Q13="Y",VLOOKUP($P13,INDIRECT($Q$3),X$5,0)*INDIRECT($P$2),VLOOKUP($P13,INDIRECT($Q$3),X$5,0))</f>
        <v>91575.417122523169</v>
      </c>
      <c r="Y13" s="394" cm="1">
        <f t="array" aca="1" ref="Y13" ca="1">IF($Q13="Y",VLOOKUP($P13,INDIRECT($Q$3),Y$5,0)*INDIRECT($P$2),VLOOKUP($P13,INDIRECT($Q$3),Y$5,0))</f>
        <v>97889.203312695478</v>
      </c>
      <c r="Z13" s="394" cm="1">
        <f t="array" aca="1" ref="Z13" ca="1">IF($Q13="Y",VLOOKUP($P13,INDIRECT($Q$3),Z$5,0)*INDIRECT($P$2),VLOOKUP($P13,INDIRECT($Q$3),Z$5,0))</f>
        <v>104202.98950286784</v>
      </c>
      <c r="AA13" s="452" t="str">
        <f t="shared" si="5"/>
        <v>00005C</v>
      </c>
      <c r="AB13" s="452" t="str">
        <f t="shared" si="6"/>
        <v>Y</v>
      </c>
      <c r="AC13" s="454" t="str">
        <f t="shared" si="7"/>
        <v>ADA Language Access Specialist</v>
      </c>
      <c r="AD13" s="452">
        <f t="shared" si="8"/>
        <v>35</v>
      </c>
      <c r="AE13" s="455" t="str">
        <f t="shared" si="9"/>
        <v>E</v>
      </c>
      <c r="AF13" s="453">
        <f t="shared" ca="1" si="10"/>
        <v>35.798999999999999</v>
      </c>
      <c r="AG13" s="453">
        <f t="shared" ca="1" si="10"/>
        <v>37.762999999999998</v>
      </c>
      <c r="AH13" s="453">
        <f t="shared" ca="1" si="10"/>
        <v>39.724999999999994</v>
      </c>
      <c r="AI13" s="453">
        <f t="shared" ca="1" si="10"/>
        <v>41.805</v>
      </c>
      <c r="AJ13" s="453">
        <f t="shared" ca="1" si="10"/>
        <v>44.027000000000001</v>
      </c>
      <c r="AK13" s="453">
        <f t="shared" ca="1" si="10"/>
        <v>47.062999999999995</v>
      </c>
      <c r="AL13" s="453">
        <f t="shared" ca="1" si="10"/>
        <v>50.097999999999999</v>
      </c>
      <c r="AM13" s="710"/>
    </row>
    <row r="14" spans="1:39" ht="15" customHeight="1">
      <c r="A14" s="272" t="s">
        <v>91</v>
      </c>
      <c r="B14" s="272" t="s">
        <v>259</v>
      </c>
      <c r="C14" s="272" t="s">
        <v>260</v>
      </c>
      <c r="D14" s="273" t="s">
        <v>261</v>
      </c>
      <c r="E14" s="265">
        <v>343</v>
      </c>
      <c r="F14" s="262">
        <v>7</v>
      </c>
      <c r="G14" s="285">
        <f t="shared" ca="1" si="1"/>
        <v>31.801683322017936</v>
      </c>
      <c r="H14" s="285">
        <f t="shared" ca="1" si="1"/>
        <v>33.678741095542811</v>
      </c>
      <c r="I14" s="285">
        <f t="shared" ca="1" si="1"/>
        <v>35.417201847891207</v>
      </c>
      <c r="J14" s="285">
        <f t="shared" ca="1" si="1"/>
        <v>37.387678334585459</v>
      </c>
      <c r="K14" s="285">
        <f t="shared" ca="1" si="1"/>
        <v>39.359812076525039</v>
      </c>
      <c r="L14" s="285">
        <f t="shared" ca="1" si="1"/>
        <v>41.778106606669326</v>
      </c>
      <c r="M14" s="285">
        <f t="shared" ca="1" si="1"/>
        <v>44.196401136813627</v>
      </c>
      <c r="N14" s="285"/>
      <c r="P14" s="409" t="str">
        <f t="shared" si="2"/>
        <v>00330C</v>
      </c>
      <c r="Q14" s="397" t="s">
        <v>826</v>
      </c>
      <c r="R14" s="409" t="str">
        <f t="shared" si="3"/>
        <v xml:space="preserve">Administrative Analyst I </v>
      </c>
      <c r="S14" s="397" t="str">
        <f t="shared" si="4"/>
        <v>09</v>
      </c>
      <c r="T14" s="394" cm="1">
        <f t="array" aca="1" ref="T14" ca="1">IF($Q14="Y",VLOOKUP($P14,INDIRECT($Q$3),T$5,0)*INDIRECT($P$2),VLOOKUP($P14,INDIRECT($Q$3),T$5,0))</f>
        <v>31.801683322017936</v>
      </c>
      <c r="U14" s="394" cm="1">
        <f t="array" aca="1" ref="U14" ca="1">IF($Q14="Y",VLOOKUP($P14,INDIRECT($Q$3),U$5,0)*INDIRECT($P$2),VLOOKUP($P14,INDIRECT($Q$3),U$5,0))</f>
        <v>33.678741095542811</v>
      </c>
      <c r="V14" s="394" cm="1">
        <f t="array" aca="1" ref="V14" ca="1">IF($Q14="Y",VLOOKUP($P14,INDIRECT($Q$3),V$5,0)*INDIRECT($P$2),VLOOKUP($P14,INDIRECT($Q$3),V$5,0))</f>
        <v>35.417201847891207</v>
      </c>
      <c r="W14" s="394" cm="1">
        <f t="array" aca="1" ref="W14" ca="1">IF($Q14="Y",VLOOKUP($P14,INDIRECT($Q$3),W$5,0)*INDIRECT($P$2),VLOOKUP($P14,INDIRECT($Q$3),W$5,0))</f>
        <v>37.387678334585459</v>
      </c>
      <c r="X14" s="394" cm="1">
        <f t="array" aca="1" ref="X14" ca="1">IF($Q14="Y",VLOOKUP($P14,INDIRECT($Q$3),X$5,0)*INDIRECT($P$2),VLOOKUP($P14,INDIRECT($Q$3),X$5,0))</f>
        <v>39.359812076525039</v>
      </c>
      <c r="Y14" s="394" cm="1">
        <f t="array" aca="1" ref="Y14" ca="1">IF($Q14="Y",VLOOKUP($P14,INDIRECT($Q$3),Y$5,0)*INDIRECT($P$2),VLOOKUP($P14,INDIRECT($Q$3),Y$5,0))</f>
        <v>41.778106606669326</v>
      </c>
      <c r="Z14" s="394" cm="1">
        <f t="array" aca="1" ref="Z14" ca="1">IF($Q14="Y",VLOOKUP($P14,INDIRECT($Q$3),Z$5,0)*INDIRECT($P$2),VLOOKUP($P14,INDIRECT($Q$3),Z$5,0))</f>
        <v>44.196401136813627</v>
      </c>
      <c r="AA14" s="406" t="str">
        <f t="shared" si="5"/>
        <v>00330C</v>
      </c>
      <c r="AB14" s="406" t="str">
        <f t="shared" si="6"/>
        <v>Y</v>
      </c>
      <c r="AC14" s="412" t="str">
        <f t="shared" si="7"/>
        <v xml:space="preserve">Administrative Analyst I </v>
      </c>
      <c r="AD14" s="406" t="str">
        <f t="shared" si="8"/>
        <v>09</v>
      </c>
      <c r="AE14" s="398" t="str">
        <f t="shared" si="9"/>
        <v>N</v>
      </c>
      <c r="AF14" s="403">
        <f t="shared" ca="1" si="10"/>
        <v>31.802</v>
      </c>
      <c r="AG14" s="403">
        <f t="shared" ca="1" si="10"/>
        <v>33.679000000000002</v>
      </c>
      <c r="AH14" s="403">
        <f t="shared" ca="1" si="10"/>
        <v>35.417000000000002</v>
      </c>
      <c r="AI14" s="403">
        <f t="shared" ca="1" si="10"/>
        <v>37.387999999999998</v>
      </c>
      <c r="AJ14" s="403">
        <f t="shared" ca="1" si="10"/>
        <v>39.36</v>
      </c>
      <c r="AK14" s="403">
        <f t="shared" ca="1" si="10"/>
        <v>41.777999999999999</v>
      </c>
      <c r="AL14" s="403">
        <f t="shared" ca="1" si="10"/>
        <v>44.195999999999998</v>
      </c>
      <c r="AM14" s="710"/>
    </row>
    <row r="15" spans="1:39" ht="15" customHeight="1">
      <c r="A15" s="259" t="s">
        <v>16</v>
      </c>
      <c r="B15" s="259" t="s">
        <v>19</v>
      </c>
      <c r="C15" s="259" t="s">
        <v>20</v>
      </c>
      <c r="D15" s="260" t="s">
        <v>21</v>
      </c>
      <c r="E15" s="265">
        <v>393</v>
      </c>
      <c r="F15" s="262">
        <v>8</v>
      </c>
      <c r="G15" s="285">
        <f t="shared" ca="1" si="1"/>
        <v>75246.547480522408</v>
      </c>
      <c r="H15" s="285">
        <f t="shared" ca="1" si="1"/>
        <v>79331.35020920531</v>
      </c>
      <c r="I15" s="285">
        <f t="shared" ca="1" si="1"/>
        <v>83464.412210632116</v>
      </c>
      <c r="J15" s="285">
        <f t="shared" ca="1" si="1"/>
        <v>87935.289121266498</v>
      </c>
      <c r="K15" s="285">
        <f t="shared" ca="1" si="1"/>
        <v>92561.285122863512</v>
      </c>
      <c r="L15" s="285">
        <f t="shared" ca="1" si="1"/>
        <v>98301.620048595214</v>
      </c>
      <c r="M15" s="285">
        <f t="shared" ca="1" si="1"/>
        <v>104041.95497432696</v>
      </c>
      <c r="N15" s="285"/>
      <c r="P15" s="409" t="str">
        <f t="shared" si="2"/>
        <v>00350C</v>
      </c>
      <c r="Q15" s="397" t="s">
        <v>826</v>
      </c>
      <c r="R15" s="409" t="str">
        <f t="shared" si="3"/>
        <v>Administrative Analyst II</v>
      </c>
      <c r="S15" s="397" t="str">
        <f t="shared" si="4"/>
        <v>33B</v>
      </c>
      <c r="T15" s="394" cm="1">
        <f t="array" aca="1" ref="T15" ca="1">IF($Q15="Y",VLOOKUP($P15,INDIRECT($Q$3),T$5,0)*INDIRECT($P$2),VLOOKUP($P15,INDIRECT($Q$3),T$5,0))</f>
        <v>75246.547480522408</v>
      </c>
      <c r="U15" s="394" cm="1">
        <f t="array" aca="1" ref="U15" ca="1">IF($Q15="Y",VLOOKUP($P15,INDIRECT($Q$3),U$5,0)*INDIRECT($P$2),VLOOKUP($P15,INDIRECT($Q$3),U$5,0))</f>
        <v>79331.35020920531</v>
      </c>
      <c r="V15" s="394" cm="1">
        <f t="array" aca="1" ref="V15" ca="1">IF($Q15="Y",VLOOKUP($P15,INDIRECT($Q$3),V$5,0)*INDIRECT($P$2),VLOOKUP($P15,INDIRECT($Q$3),V$5,0))</f>
        <v>83464.412210632116</v>
      </c>
      <c r="W15" s="394" cm="1">
        <f t="array" aca="1" ref="W15" ca="1">IF($Q15="Y",VLOOKUP($P15,INDIRECT($Q$3),W$5,0)*INDIRECT($P$2),VLOOKUP($P15,INDIRECT($Q$3),W$5,0))</f>
        <v>87935.289121266498</v>
      </c>
      <c r="X15" s="394" cm="1">
        <f t="array" aca="1" ref="X15" ca="1">IF($Q15="Y",VLOOKUP($P15,INDIRECT($Q$3),X$5,0)*INDIRECT($P$2),VLOOKUP($P15,INDIRECT($Q$3),X$5,0))</f>
        <v>92561.285122863512</v>
      </c>
      <c r="Y15" s="394" cm="1">
        <f t="array" aca="1" ref="Y15" ca="1">IF($Q15="Y",VLOOKUP($P15,INDIRECT($Q$3),Y$5,0)*INDIRECT($P$2),VLOOKUP($P15,INDIRECT($Q$3),Y$5,0))</f>
        <v>98301.620048595214</v>
      </c>
      <c r="Z15" s="394" cm="1">
        <f t="array" aca="1" ref="Z15" ca="1">IF($Q15="Y",VLOOKUP($P15,INDIRECT($Q$3),Z$5,0)*INDIRECT($P$2),VLOOKUP($P15,INDIRECT($Q$3),Z$5,0))</f>
        <v>104041.95497432696</v>
      </c>
      <c r="AA15" s="406" t="str">
        <f t="shared" si="5"/>
        <v>00350C</v>
      </c>
      <c r="AB15" s="406" t="str">
        <f t="shared" si="6"/>
        <v>Y</v>
      </c>
      <c r="AC15" s="412" t="str">
        <f t="shared" si="7"/>
        <v>Administrative Analyst II</v>
      </c>
      <c r="AD15" s="406" t="str">
        <f t="shared" si="8"/>
        <v>33B</v>
      </c>
      <c r="AE15" s="398" t="str">
        <f t="shared" si="9"/>
        <v>E</v>
      </c>
      <c r="AF15" s="403">
        <f t="shared" ca="1" si="10"/>
        <v>36.177</v>
      </c>
      <c r="AG15" s="403">
        <f t="shared" ca="1" si="10"/>
        <v>38.140999999999998</v>
      </c>
      <c r="AH15" s="403">
        <f t="shared" ca="1" si="10"/>
        <v>40.128</v>
      </c>
      <c r="AI15" s="403">
        <f t="shared" ca="1" si="10"/>
        <v>42.277000000000001</v>
      </c>
      <c r="AJ15" s="403">
        <f t="shared" ca="1" si="10"/>
        <v>44.500999999999998</v>
      </c>
      <c r="AK15" s="403">
        <f t="shared" ca="1" si="10"/>
        <v>47.260999999999996</v>
      </c>
      <c r="AL15" s="403">
        <f t="shared" ca="1" si="10"/>
        <v>50.021000000000001</v>
      </c>
      <c r="AM15" s="710"/>
    </row>
    <row r="16" spans="1:39" ht="15" customHeight="1">
      <c r="A16" s="259" t="s">
        <v>91</v>
      </c>
      <c r="B16" s="286" t="s">
        <v>264</v>
      </c>
      <c r="C16" s="259" t="s">
        <v>254</v>
      </c>
      <c r="D16" s="268" t="s">
        <v>265</v>
      </c>
      <c r="E16" s="265">
        <v>353</v>
      </c>
      <c r="F16" s="262">
        <v>7</v>
      </c>
      <c r="G16" s="285">
        <f t="shared" ca="1" si="1"/>
        <v>33.547078034575215</v>
      </c>
      <c r="H16" s="285">
        <f t="shared" ca="1" si="1"/>
        <v>35.488757067541485</v>
      </c>
      <c r="I16" s="285">
        <f t="shared" ca="1" si="1"/>
        <v>37.320005414872107</v>
      </c>
      <c r="J16" s="285">
        <f t="shared" ca="1" si="1"/>
        <v>39.405120819651763</v>
      </c>
      <c r="K16" s="285">
        <f t="shared" ca="1" si="1"/>
        <v>41.535127350443751</v>
      </c>
      <c r="L16" s="285">
        <f t="shared" ca="1" si="1"/>
        <v>44.06451010575924</v>
      </c>
      <c r="M16" s="285">
        <f t="shared" ca="1" si="1"/>
        <v>46.593892861074721</v>
      </c>
      <c r="N16" s="285"/>
      <c r="P16" s="409" t="str">
        <f t="shared" si="2"/>
        <v>00356C</v>
      </c>
      <c r="Q16" s="397" t="s">
        <v>826</v>
      </c>
      <c r="R16" s="409" t="str">
        <f t="shared" si="3"/>
        <v xml:space="preserve">Administrative Assistant to the Director </v>
      </c>
      <c r="S16" s="397" t="str">
        <f t="shared" si="4"/>
        <v>16</v>
      </c>
      <c r="T16" s="394" cm="1">
        <f t="array" aca="1" ref="T16" ca="1">IF($Q16="Y",VLOOKUP($P16,INDIRECT($Q$3),T$5,0)*INDIRECT($P$2),VLOOKUP($P16,INDIRECT($Q$3),T$5,0))</f>
        <v>33.547078034575215</v>
      </c>
      <c r="U16" s="394" cm="1">
        <f t="array" aca="1" ref="U16" ca="1">IF($Q16="Y",VLOOKUP($P16,INDIRECT($Q$3),U$5,0)*INDIRECT($P$2),VLOOKUP($P16,INDIRECT($Q$3),U$5,0))</f>
        <v>35.488757067541485</v>
      </c>
      <c r="V16" s="394" cm="1">
        <f t="array" aca="1" ref="V16" ca="1">IF($Q16="Y",VLOOKUP($P16,INDIRECT($Q$3),V$5,0)*INDIRECT($P$2),VLOOKUP($P16,INDIRECT($Q$3),V$5,0))</f>
        <v>37.320005414872107</v>
      </c>
      <c r="W16" s="394" cm="1">
        <f t="array" aca="1" ref="W16" ca="1">IF($Q16="Y",VLOOKUP($P16,INDIRECT($Q$3),W$5,0)*INDIRECT($P$2),VLOOKUP($P16,INDIRECT($Q$3),W$5,0))</f>
        <v>39.405120819651763</v>
      </c>
      <c r="X16" s="394" cm="1">
        <f t="array" aca="1" ref="X16" ca="1">IF($Q16="Y",VLOOKUP($P16,INDIRECT($Q$3),X$5,0)*INDIRECT($P$2),VLOOKUP($P16,INDIRECT($Q$3),X$5,0))</f>
        <v>41.535127350443751</v>
      </c>
      <c r="Y16" s="394" cm="1">
        <f t="array" aca="1" ref="Y16" ca="1">IF($Q16="Y",VLOOKUP($P16,INDIRECT($Q$3),Y$5,0)*INDIRECT($P$2),VLOOKUP($P16,INDIRECT($Q$3),Y$5,0))</f>
        <v>44.06451010575924</v>
      </c>
      <c r="Z16" s="394" cm="1">
        <f t="array" aca="1" ref="Z16" ca="1">IF($Q16="Y",VLOOKUP($P16,INDIRECT($Q$3),Z$5,0)*INDIRECT($P$2),VLOOKUP($P16,INDIRECT($Q$3),Z$5,0))</f>
        <v>46.593892861074721</v>
      </c>
      <c r="AA16" s="406" t="str">
        <f t="shared" si="5"/>
        <v>00356C</v>
      </c>
      <c r="AB16" s="406" t="str">
        <f t="shared" si="6"/>
        <v>Y</v>
      </c>
      <c r="AC16" s="412" t="str">
        <f t="shared" si="7"/>
        <v xml:space="preserve">Administrative Assistant to the Director </v>
      </c>
      <c r="AD16" s="406" t="str">
        <f t="shared" si="8"/>
        <v>16</v>
      </c>
      <c r="AE16" s="398" t="str">
        <f t="shared" si="9"/>
        <v>N</v>
      </c>
      <c r="AF16" s="403">
        <f t="shared" ca="1" si="10"/>
        <v>33.546999999999997</v>
      </c>
      <c r="AG16" s="403">
        <f t="shared" ca="1" si="10"/>
        <v>35.488999999999997</v>
      </c>
      <c r="AH16" s="403">
        <f t="shared" ca="1" si="10"/>
        <v>37.32</v>
      </c>
      <c r="AI16" s="403">
        <f t="shared" ca="1" si="10"/>
        <v>39.405000000000001</v>
      </c>
      <c r="AJ16" s="403">
        <f t="shared" ca="1" si="10"/>
        <v>41.534999999999997</v>
      </c>
      <c r="AK16" s="403">
        <f t="shared" ca="1" si="10"/>
        <v>44.064999999999998</v>
      </c>
      <c r="AL16" s="403">
        <f t="shared" ca="1" si="10"/>
        <v>46.594000000000001</v>
      </c>
      <c r="AM16" s="710"/>
    </row>
    <row r="17" spans="1:39" ht="15" customHeight="1">
      <c r="A17" s="259" t="s">
        <v>91</v>
      </c>
      <c r="B17" s="286" t="s">
        <v>969</v>
      </c>
      <c r="C17" s="259" t="s">
        <v>856</v>
      </c>
      <c r="D17" s="268" t="s">
        <v>970</v>
      </c>
      <c r="E17" s="265">
        <v>363</v>
      </c>
      <c r="F17" s="262">
        <v>8</v>
      </c>
      <c r="G17" s="285">
        <f t="shared" ca="1" si="1"/>
        <v>35.094037075052377</v>
      </c>
      <c r="H17" s="285">
        <f t="shared" ca="1" si="1"/>
        <v>37.018110414877469</v>
      </c>
      <c r="I17" s="285">
        <f t="shared" ca="1" si="1"/>
        <v>38.940526499457206</v>
      </c>
      <c r="J17" s="285">
        <f t="shared" ca="1" si="1"/>
        <v>40.980607706455196</v>
      </c>
      <c r="K17" s="285">
        <f t="shared" ca="1" si="1"/>
        <v>43.159898354060658</v>
      </c>
      <c r="L17" s="285">
        <f t="shared" ca="1" si="1"/>
        <v>45.864736790711255</v>
      </c>
      <c r="M17" s="285">
        <f t="shared" ca="1" si="1"/>
        <v>48.56957522736181</v>
      </c>
      <c r="N17" s="285"/>
      <c r="P17" s="409" t="str">
        <f t="shared" si="2"/>
        <v>59481C</v>
      </c>
      <c r="Q17" s="397" t="s">
        <v>826</v>
      </c>
      <c r="R17" s="409" t="str">
        <f t="shared" si="3"/>
        <v>Administrative Program Coordinator</v>
      </c>
      <c r="S17" s="397" t="str">
        <f t="shared" si="4"/>
        <v>90</v>
      </c>
      <c r="T17" s="394" cm="1">
        <f t="array" aca="1" ref="T17" ca="1">IF($Q17="Y",VLOOKUP($P17,INDIRECT($Q$3),T$5,0)*INDIRECT($P$2),VLOOKUP($P17,INDIRECT($Q$3),T$5,0))</f>
        <v>35.094037075052377</v>
      </c>
      <c r="U17" s="394" cm="1">
        <f t="array" aca="1" ref="U17" ca="1">IF($Q17="Y",VLOOKUP($P17,INDIRECT($Q$3),U$5,0)*INDIRECT($P$2),VLOOKUP($P17,INDIRECT($Q$3),U$5,0))</f>
        <v>37.018110414877469</v>
      </c>
      <c r="V17" s="394" cm="1">
        <f t="array" aca="1" ref="V17" ca="1">IF($Q17="Y",VLOOKUP($P17,INDIRECT($Q$3),V$5,0)*INDIRECT($P$2),VLOOKUP($P17,INDIRECT($Q$3),V$5,0))</f>
        <v>38.940526499457206</v>
      </c>
      <c r="W17" s="394" cm="1">
        <f t="array" aca="1" ref="W17" ca="1">IF($Q17="Y",VLOOKUP($P17,INDIRECT($Q$3),W$5,0)*INDIRECT($P$2),VLOOKUP($P17,INDIRECT($Q$3),W$5,0))</f>
        <v>40.980607706455196</v>
      </c>
      <c r="X17" s="394" cm="1">
        <f t="array" aca="1" ref="X17" ca="1">IF($Q17="Y",VLOOKUP($P17,INDIRECT($Q$3),X$5,0)*INDIRECT($P$2),VLOOKUP($P17,INDIRECT($Q$3),X$5,0))</f>
        <v>43.159898354060658</v>
      </c>
      <c r="Y17" s="394" cm="1">
        <f t="array" aca="1" ref="Y17" ca="1">IF($Q17="Y",VLOOKUP($P17,INDIRECT($Q$3),Y$5,0)*INDIRECT($P$2),VLOOKUP($P17,INDIRECT($Q$3),Y$5,0))</f>
        <v>45.864736790711255</v>
      </c>
      <c r="Z17" s="394" cm="1">
        <f t="array" aca="1" ref="Z17" ca="1">IF($Q17="Y",VLOOKUP($P17,INDIRECT($Q$3),Z$5,0)*INDIRECT($P$2),VLOOKUP($P17,INDIRECT($Q$3),Z$5,0))</f>
        <v>48.56957522736181</v>
      </c>
      <c r="AA17" s="406" t="str">
        <f t="shared" si="5"/>
        <v>59481C</v>
      </c>
      <c r="AB17" s="406" t="str">
        <f t="shared" si="6"/>
        <v>Y</v>
      </c>
      <c r="AC17" s="412" t="str">
        <f t="shared" si="7"/>
        <v>Administrative Program Coordinator</v>
      </c>
      <c r="AD17" s="406" t="str">
        <f t="shared" si="8"/>
        <v>90</v>
      </c>
      <c r="AE17" s="398" t="str">
        <f t="shared" si="9"/>
        <v>N</v>
      </c>
      <c r="AF17" s="403">
        <f t="shared" ca="1" si="10"/>
        <v>35.094000000000001</v>
      </c>
      <c r="AG17" s="403">
        <f t="shared" ca="1" si="10"/>
        <v>37.018000000000001</v>
      </c>
      <c r="AH17" s="403">
        <f t="shared" ca="1" si="10"/>
        <v>38.941000000000003</v>
      </c>
      <c r="AI17" s="403">
        <f t="shared" ca="1" si="10"/>
        <v>40.981000000000002</v>
      </c>
      <c r="AJ17" s="403">
        <f t="shared" ca="1" si="10"/>
        <v>43.16</v>
      </c>
      <c r="AK17" s="403">
        <f t="shared" ca="1" si="10"/>
        <v>45.865000000000002</v>
      </c>
      <c r="AL17" s="403">
        <f t="shared" ca="1" si="10"/>
        <v>48.57</v>
      </c>
      <c r="AM17" s="710"/>
    </row>
    <row r="18" spans="1:39" ht="15" customHeight="1">
      <c r="A18" s="259" t="s">
        <v>91</v>
      </c>
      <c r="B18" s="286" t="s">
        <v>962</v>
      </c>
      <c r="C18" s="259" t="s">
        <v>285</v>
      </c>
      <c r="D18" s="268" t="s">
        <v>963</v>
      </c>
      <c r="E18" s="265">
        <v>333</v>
      </c>
      <c r="F18" s="262">
        <v>7</v>
      </c>
      <c r="G18" s="285">
        <f t="shared" ca="1" si="1"/>
        <v>33.400322214327815</v>
      </c>
      <c r="H18" s="285">
        <f t="shared" ca="1" si="1"/>
        <v>35.163641795356128</v>
      </c>
      <c r="I18" s="285">
        <f t="shared" ca="1" si="1"/>
        <v>37.039654733066719</v>
      </c>
      <c r="J18" s="285">
        <f t="shared" ca="1" si="1"/>
        <v>38.963728072891797</v>
      </c>
      <c r="K18" s="285">
        <f t="shared" ca="1" si="1"/>
        <v>41.02701085332437</v>
      </c>
      <c r="L18" s="285">
        <f t="shared" ca="1" si="1"/>
        <v>43.514186877583349</v>
      </c>
      <c r="M18" s="285">
        <f t="shared" ca="1" si="1"/>
        <v>46.001362901842313</v>
      </c>
      <c r="N18" s="285"/>
      <c r="P18" s="409" t="str">
        <f t="shared" si="2"/>
        <v>53066C</v>
      </c>
      <c r="Q18" s="397" t="s">
        <v>826</v>
      </c>
      <c r="R18" s="409" t="str">
        <f t="shared" si="3"/>
        <v>Administrative Program Specialist</v>
      </c>
      <c r="S18" s="397" t="str">
        <f t="shared" si="4"/>
        <v>61</v>
      </c>
      <c r="T18" s="394" cm="1">
        <f t="array" aca="1" ref="T18" ca="1">IF($Q18="Y",VLOOKUP($P18,INDIRECT($Q$3),T$5,0)*INDIRECT($P$2),VLOOKUP($P18,INDIRECT($Q$3),T$5,0))</f>
        <v>33.400322214327815</v>
      </c>
      <c r="U18" s="394" cm="1">
        <f t="array" aca="1" ref="U18" ca="1">IF($Q18="Y",VLOOKUP($P18,INDIRECT($Q$3),U$5,0)*INDIRECT($P$2),VLOOKUP($P18,INDIRECT($Q$3),U$5,0))</f>
        <v>35.163641795356128</v>
      </c>
      <c r="V18" s="394" cm="1">
        <f t="array" aca="1" ref="V18" ca="1">IF($Q18="Y",VLOOKUP($P18,INDIRECT($Q$3),V$5,0)*INDIRECT($P$2),VLOOKUP($P18,INDIRECT($Q$3),V$5,0))</f>
        <v>37.039654733066719</v>
      </c>
      <c r="W18" s="394" cm="1">
        <f t="array" aca="1" ref="W18" ca="1">IF($Q18="Y",VLOOKUP($P18,INDIRECT($Q$3),W$5,0)*INDIRECT($P$2),VLOOKUP($P18,INDIRECT($Q$3),W$5,0))</f>
        <v>38.963728072891797</v>
      </c>
      <c r="X18" s="394" cm="1">
        <f t="array" aca="1" ref="X18" ca="1">IF($Q18="Y",VLOOKUP($P18,INDIRECT($Q$3),X$5,0)*INDIRECT($P$2),VLOOKUP($P18,INDIRECT($Q$3),X$5,0))</f>
        <v>41.02701085332437</v>
      </c>
      <c r="Y18" s="394" cm="1">
        <f t="array" aca="1" ref="Y18" ca="1">IF($Q18="Y",VLOOKUP($P18,INDIRECT($Q$3),Y$5,0)*INDIRECT($P$2),VLOOKUP($P18,INDIRECT($Q$3),Y$5,0))</f>
        <v>43.514186877583349</v>
      </c>
      <c r="Z18" s="394" cm="1">
        <f t="array" aca="1" ref="Z18" ca="1">IF($Q18="Y",VLOOKUP($P18,INDIRECT($Q$3),Z$5,0)*INDIRECT($P$2),VLOOKUP($P18,INDIRECT($Q$3),Z$5,0))</f>
        <v>46.001362901842313</v>
      </c>
      <c r="AA18" s="406" t="str">
        <f t="shared" si="5"/>
        <v>53066C</v>
      </c>
      <c r="AB18" s="406" t="str">
        <f t="shared" si="6"/>
        <v>Y</v>
      </c>
      <c r="AC18" s="412" t="str">
        <f t="shared" si="7"/>
        <v>Administrative Program Specialist</v>
      </c>
      <c r="AD18" s="406" t="str">
        <f t="shared" si="8"/>
        <v>61</v>
      </c>
      <c r="AE18" s="398" t="str">
        <f t="shared" si="9"/>
        <v>N</v>
      </c>
      <c r="AF18" s="403">
        <f t="shared" ca="1" si="10"/>
        <v>33.4</v>
      </c>
      <c r="AG18" s="403">
        <f t="shared" ca="1" si="10"/>
        <v>35.164000000000001</v>
      </c>
      <c r="AH18" s="403">
        <f t="shared" ca="1" si="10"/>
        <v>37.04</v>
      </c>
      <c r="AI18" s="403">
        <f t="shared" ca="1" si="10"/>
        <v>38.963999999999999</v>
      </c>
      <c r="AJ18" s="403">
        <f t="shared" ca="1" si="10"/>
        <v>41.027000000000001</v>
      </c>
      <c r="AK18" s="403">
        <f t="shared" ca="1" si="10"/>
        <v>43.514000000000003</v>
      </c>
      <c r="AL18" s="403">
        <f t="shared" ca="1" si="10"/>
        <v>46.000999999999998</v>
      </c>
      <c r="AM18" s="710"/>
    </row>
    <row r="19" spans="1:39" ht="15" customHeight="1">
      <c r="A19" s="259" t="s">
        <v>16</v>
      </c>
      <c r="B19" s="259" t="s">
        <v>597</v>
      </c>
      <c r="C19" s="259" t="s">
        <v>20</v>
      </c>
      <c r="D19" s="260" t="s">
        <v>607</v>
      </c>
      <c r="E19" s="265">
        <v>393</v>
      </c>
      <c r="F19" s="262">
        <v>8</v>
      </c>
      <c r="G19" s="285">
        <f t="shared" ca="1" si="1"/>
        <v>75246.547480522408</v>
      </c>
      <c r="H19" s="285">
        <f t="shared" ca="1" si="1"/>
        <v>79331.35020920531</v>
      </c>
      <c r="I19" s="285">
        <f t="shared" ca="1" si="1"/>
        <v>83464.412210632116</v>
      </c>
      <c r="J19" s="285">
        <f t="shared" ca="1" si="1"/>
        <v>87935.289121266498</v>
      </c>
      <c r="K19" s="285">
        <f t="shared" ca="1" si="1"/>
        <v>92561.285122863512</v>
      </c>
      <c r="L19" s="285">
        <f t="shared" ca="1" si="1"/>
        <v>98301.620048595214</v>
      </c>
      <c r="M19" s="285">
        <f t="shared" ca="1" si="1"/>
        <v>104041.95497432696</v>
      </c>
      <c r="N19" s="285"/>
      <c r="P19" s="409" t="str">
        <f t="shared" si="2"/>
        <v>00465C</v>
      </c>
      <c r="Q19" s="397" t="s">
        <v>826</v>
      </c>
      <c r="R19" s="409" t="str">
        <f t="shared" si="3"/>
        <v>Aide to the Director Public Works</v>
      </c>
      <c r="S19" s="397" t="str">
        <f t="shared" si="4"/>
        <v>33B</v>
      </c>
      <c r="T19" s="394" cm="1">
        <f t="array" aca="1" ref="T19" ca="1">IF($Q19="Y",VLOOKUP($P19,INDIRECT($Q$3),T$5,0)*INDIRECT($P$2),VLOOKUP($P19,INDIRECT($Q$3),T$5,0))</f>
        <v>75246.547480522408</v>
      </c>
      <c r="U19" s="394" cm="1">
        <f t="array" aca="1" ref="U19" ca="1">IF($Q19="Y",VLOOKUP($P19,INDIRECT($Q$3),U$5,0)*INDIRECT($P$2),VLOOKUP($P19,INDIRECT($Q$3),U$5,0))</f>
        <v>79331.35020920531</v>
      </c>
      <c r="V19" s="394" cm="1">
        <f t="array" aca="1" ref="V19" ca="1">IF($Q19="Y",VLOOKUP($P19,INDIRECT($Q$3),V$5,0)*INDIRECT($P$2),VLOOKUP($P19,INDIRECT($Q$3),V$5,0))</f>
        <v>83464.412210632116</v>
      </c>
      <c r="W19" s="394" cm="1">
        <f t="array" aca="1" ref="W19" ca="1">IF($Q19="Y",VLOOKUP($P19,INDIRECT($Q$3),W$5,0)*INDIRECT($P$2),VLOOKUP($P19,INDIRECT($Q$3),W$5,0))</f>
        <v>87935.289121266498</v>
      </c>
      <c r="X19" s="394" cm="1">
        <f t="array" aca="1" ref="X19" ca="1">IF($Q19="Y",VLOOKUP($P19,INDIRECT($Q$3),X$5,0)*INDIRECT($P$2),VLOOKUP($P19,INDIRECT($Q$3),X$5,0))</f>
        <v>92561.285122863512</v>
      </c>
      <c r="Y19" s="394" cm="1">
        <f t="array" aca="1" ref="Y19" ca="1">IF($Q19="Y",VLOOKUP($P19,INDIRECT($Q$3),Y$5,0)*INDIRECT($P$2),VLOOKUP($P19,INDIRECT($Q$3),Y$5,0))</f>
        <v>98301.620048595214</v>
      </c>
      <c r="Z19" s="394" cm="1">
        <f t="array" aca="1" ref="Z19" ca="1">IF($Q19="Y",VLOOKUP($P19,INDIRECT($Q$3),Z$5,0)*INDIRECT($P$2),VLOOKUP($P19,INDIRECT($Q$3),Z$5,0))</f>
        <v>104041.95497432696</v>
      </c>
      <c r="AA19" s="406" t="str">
        <f t="shared" si="5"/>
        <v>00465C</v>
      </c>
      <c r="AB19" s="406" t="str">
        <f t="shared" si="6"/>
        <v>Y</v>
      </c>
      <c r="AC19" s="412" t="str">
        <f t="shared" si="7"/>
        <v>Aide to the Director Public Works</v>
      </c>
      <c r="AD19" s="406" t="str">
        <f t="shared" si="8"/>
        <v>33B</v>
      </c>
      <c r="AE19" s="398" t="str">
        <f t="shared" si="9"/>
        <v>E</v>
      </c>
      <c r="AF19" s="403">
        <f t="shared" ca="1" si="10"/>
        <v>36.177</v>
      </c>
      <c r="AG19" s="403">
        <f t="shared" ca="1" si="10"/>
        <v>38.140999999999998</v>
      </c>
      <c r="AH19" s="403">
        <f t="shared" ca="1" si="10"/>
        <v>40.128</v>
      </c>
      <c r="AI19" s="403">
        <f t="shared" ca="1" si="10"/>
        <v>42.277000000000001</v>
      </c>
      <c r="AJ19" s="403">
        <f t="shared" ca="1" si="10"/>
        <v>44.500999999999998</v>
      </c>
      <c r="AK19" s="403">
        <f t="shared" ca="1" si="10"/>
        <v>47.260999999999996</v>
      </c>
      <c r="AL19" s="403">
        <f t="shared" ca="1" si="10"/>
        <v>50.021000000000001</v>
      </c>
      <c r="AM19" s="710"/>
    </row>
    <row r="20" spans="1:39" ht="15" customHeight="1">
      <c r="A20" s="256" t="s">
        <v>16</v>
      </c>
      <c r="B20" s="256" t="s">
        <v>24</v>
      </c>
      <c r="C20" s="256" t="s">
        <v>20</v>
      </c>
      <c r="D20" s="276" t="s">
        <v>25</v>
      </c>
      <c r="E20" s="277">
        <v>393</v>
      </c>
      <c r="F20" s="278">
        <v>8</v>
      </c>
      <c r="G20" s="380">
        <f t="shared" ca="1" si="1"/>
        <v>75246.547480522408</v>
      </c>
      <c r="H20" s="380">
        <f t="shared" ca="1" si="1"/>
        <v>79331.35020920531</v>
      </c>
      <c r="I20" s="380">
        <f t="shared" ca="1" si="1"/>
        <v>83464.412210632116</v>
      </c>
      <c r="J20" s="380">
        <f t="shared" ca="1" si="1"/>
        <v>87935.289121266498</v>
      </c>
      <c r="K20" s="380">
        <f t="shared" ca="1" si="1"/>
        <v>92561.285122863512</v>
      </c>
      <c r="L20" s="380">
        <f t="shared" ca="1" si="1"/>
        <v>98301.620048595214</v>
      </c>
      <c r="M20" s="380">
        <f t="shared" ca="1" si="1"/>
        <v>104041.95497432696</v>
      </c>
      <c r="N20" s="380" t="s">
        <v>633</v>
      </c>
      <c r="O20" s="441"/>
      <c r="P20" s="451" t="str">
        <f t="shared" si="2"/>
        <v>00468C</v>
      </c>
      <c r="Q20" s="452" t="s">
        <v>826</v>
      </c>
      <c r="R20" s="451" t="str">
        <f t="shared" si="3"/>
        <v>Aide to the Director Regulatory Services/Emergency Preparedness</v>
      </c>
      <c r="S20" s="452" t="str">
        <f t="shared" si="4"/>
        <v>33B</v>
      </c>
      <c r="T20" s="394" cm="1">
        <f t="array" aca="1" ref="T20" ca="1">IF($Q20="Y",VLOOKUP($P20,INDIRECT($Q$3),T$5,0)*INDIRECT($P$2),VLOOKUP($P20,INDIRECT($Q$3),T$5,0))</f>
        <v>75246.547480522408</v>
      </c>
      <c r="U20" s="394" cm="1">
        <f t="array" aca="1" ref="U20" ca="1">IF($Q20="Y",VLOOKUP($P20,INDIRECT($Q$3),U$5,0)*INDIRECT($P$2),VLOOKUP($P20,INDIRECT($Q$3),U$5,0))</f>
        <v>79331.35020920531</v>
      </c>
      <c r="V20" s="394" cm="1">
        <f t="array" aca="1" ref="V20" ca="1">IF($Q20="Y",VLOOKUP($P20,INDIRECT($Q$3),V$5,0)*INDIRECT($P$2),VLOOKUP($P20,INDIRECT($Q$3),V$5,0))</f>
        <v>83464.412210632116</v>
      </c>
      <c r="W20" s="394" cm="1">
        <f t="array" aca="1" ref="W20" ca="1">IF($Q20="Y",VLOOKUP($P20,INDIRECT($Q$3),W$5,0)*INDIRECT($P$2),VLOOKUP($P20,INDIRECT($Q$3),W$5,0))</f>
        <v>87935.289121266498</v>
      </c>
      <c r="X20" s="394" cm="1">
        <f t="array" aca="1" ref="X20" ca="1">IF($Q20="Y",VLOOKUP($P20,INDIRECT($Q$3),X$5,0)*INDIRECT($P$2),VLOOKUP($P20,INDIRECT($Q$3),X$5,0))</f>
        <v>92561.285122863512</v>
      </c>
      <c r="Y20" s="394" cm="1">
        <f t="array" aca="1" ref="Y20" ca="1">IF($Q20="Y",VLOOKUP($P20,INDIRECT($Q$3),Y$5,0)*INDIRECT($P$2),VLOOKUP($P20,INDIRECT($Q$3),Y$5,0))</f>
        <v>98301.620048595214</v>
      </c>
      <c r="Z20" s="394" cm="1">
        <f t="array" aca="1" ref="Z20" ca="1">IF($Q20="Y",VLOOKUP($P20,INDIRECT($Q$3),Z$5,0)*INDIRECT($P$2),VLOOKUP($P20,INDIRECT($Q$3),Z$5,0))</f>
        <v>104041.95497432696</v>
      </c>
      <c r="AA20" s="452" t="str">
        <f t="shared" si="5"/>
        <v>00468C</v>
      </c>
      <c r="AB20" s="452" t="str">
        <f t="shared" si="6"/>
        <v>Y</v>
      </c>
      <c r="AC20" s="454" t="str">
        <f t="shared" si="7"/>
        <v>Aide to the Director Regulatory Services/Emergency Preparedness</v>
      </c>
      <c r="AD20" s="452" t="str">
        <f t="shared" si="8"/>
        <v>33B</v>
      </c>
      <c r="AE20" s="455" t="str">
        <f t="shared" si="9"/>
        <v>E</v>
      </c>
      <c r="AF20" s="453">
        <f t="shared" ca="1" si="10"/>
        <v>36.177</v>
      </c>
      <c r="AG20" s="453">
        <f t="shared" ca="1" si="10"/>
        <v>38.140999999999998</v>
      </c>
      <c r="AH20" s="453">
        <f t="shared" ca="1" si="10"/>
        <v>40.128</v>
      </c>
      <c r="AI20" s="453">
        <f t="shared" ca="1" si="10"/>
        <v>42.277000000000001</v>
      </c>
      <c r="AJ20" s="453">
        <f t="shared" ca="1" si="10"/>
        <v>44.500999999999998</v>
      </c>
      <c r="AK20" s="453">
        <f t="shared" ca="1" si="10"/>
        <v>47.260999999999996</v>
      </c>
      <c r="AL20" s="453">
        <f t="shared" ca="1" si="10"/>
        <v>50.021000000000001</v>
      </c>
      <c r="AM20" s="710"/>
    </row>
    <row r="21" spans="1:39" ht="15" customHeight="1">
      <c r="A21" s="259" t="s">
        <v>16</v>
      </c>
      <c r="B21" s="259" t="s">
        <v>474</v>
      </c>
      <c r="C21" s="259" t="s">
        <v>20</v>
      </c>
      <c r="D21" s="260" t="s">
        <v>465</v>
      </c>
      <c r="E21" s="265">
        <v>393</v>
      </c>
      <c r="F21" s="262">
        <v>8</v>
      </c>
      <c r="G21" s="285">
        <f t="shared" ca="1" si="1"/>
        <v>75246.547480522408</v>
      </c>
      <c r="H21" s="285">
        <f t="shared" ca="1" si="1"/>
        <v>79331.35020920531</v>
      </c>
      <c r="I21" s="285">
        <f t="shared" ca="1" si="1"/>
        <v>83464.412210632116</v>
      </c>
      <c r="J21" s="285">
        <f t="shared" ca="1" si="1"/>
        <v>87935.289121266498</v>
      </c>
      <c r="K21" s="285">
        <f t="shared" ca="1" si="1"/>
        <v>92561.285122863512</v>
      </c>
      <c r="L21" s="285">
        <f t="shared" ca="1" si="1"/>
        <v>98301.620048595214</v>
      </c>
      <c r="M21" s="285">
        <f t="shared" ca="1" si="1"/>
        <v>104041.95497432696</v>
      </c>
      <c r="N21" s="285"/>
      <c r="P21" s="409" t="str">
        <f t="shared" si="2"/>
        <v>00467C</v>
      </c>
      <c r="Q21" s="397" t="s">
        <v>826</v>
      </c>
      <c r="R21" s="409" t="str">
        <f t="shared" si="3"/>
        <v>Aide to the Executive Director CPED</v>
      </c>
      <c r="S21" s="397" t="str">
        <f t="shared" si="4"/>
        <v>33B</v>
      </c>
      <c r="T21" s="394" cm="1">
        <f t="array" aca="1" ref="T21" ca="1">IF($Q21="Y",VLOOKUP($P21,INDIRECT($Q$3),T$5,0)*INDIRECT($P$2),VLOOKUP($P21,INDIRECT($Q$3),T$5,0))</f>
        <v>75246.547480522408</v>
      </c>
      <c r="U21" s="394" cm="1">
        <f t="array" aca="1" ref="U21" ca="1">IF($Q21="Y",VLOOKUP($P21,INDIRECT($Q$3),U$5,0)*INDIRECT($P$2),VLOOKUP($P21,INDIRECT($Q$3),U$5,0))</f>
        <v>79331.35020920531</v>
      </c>
      <c r="V21" s="394" cm="1">
        <f t="array" aca="1" ref="V21" ca="1">IF($Q21="Y",VLOOKUP($P21,INDIRECT($Q$3),V$5,0)*INDIRECT($P$2),VLOOKUP($P21,INDIRECT($Q$3),V$5,0))</f>
        <v>83464.412210632116</v>
      </c>
      <c r="W21" s="394" cm="1">
        <f t="array" aca="1" ref="W21" ca="1">IF($Q21="Y",VLOOKUP($P21,INDIRECT($Q$3),W$5,0)*INDIRECT($P$2),VLOOKUP($P21,INDIRECT($Q$3),W$5,0))</f>
        <v>87935.289121266498</v>
      </c>
      <c r="X21" s="394" cm="1">
        <f t="array" aca="1" ref="X21" ca="1">IF($Q21="Y",VLOOKUP($P21,INDIRECT($Q$3),X$5,0)*INDIRECT($P$2),VLOOKUP($P21,INDIRECT($Q$3),X$5,0))</f>
        <v>92561.285122863512</v>
      </c>
      <c r="Y21" s="394" cm="1">
        <f t="array" aca="1" ref="Y21" ca="1">IF($Q21="Y",VLOOKUP($P21,INDIRECT($Q$3),Y$5,0)*INDIRECT($P$2),VLOOKUP($P21,INDIRECT($Q$3),Y$5,0))</f>
        <v>98301.620048595214</v>
      </c>
      <c r="Z21" s="394" cm="1">
        <f t="array" aca="1" ref="Z21" ca="1">IF($Q21="Y",VLOOKUP($P21,INDIRECT($Q$3),Z$5,0)*INDIRECT($P$2),VLOOKUP($P21,INDIRECT($Q$3),Z$5,0))</f>
        <v>104041.95497432696</v>
      </c>
      <c r="AA21" s="406" t="str">
        <f t="shared" si="5"/>
        <v>00467C</v>
      </c>
      <c r="AB21" s="406" t="str">
        <f t="shared" si="6"/>
        <v>Y</v>
      </c>
      <c r="AC21" s="412" t="str">
        <f t="shared" si="7"/>
        <v>Aide to the Executive Director CPED</v>
      </c>
      <c r="AD21" s="406" t="str">
        <f t="shared" si="8"/>
        <v>33B</v>
      </c>
      <c r="AE21" s="398" t="str">
        <f t="shared" si="9"/>
        <v>E</v>
      </c>
      <c r="AF21" s="403">
        <f t="shared" ca="1" si="10"/>
        <v>36.177</v>
      </c>
      <c r="AG21" s="403">
        <f t="shared" ca="1" si="10"/>
        <v>38.140999999999998</v>
      </c>
      <c r="AH21" s="403">
        <f t="shared" ca="1" si="10"/>
        <v>40.128</v>
      </c>
      <c r="AI21" s="403">
        <f t="shared" ca="1" si="10"/>
        <v>42.277000000000001</v>
      </c>
      <c r="AJ21" s="403">
        <f t="shared" ca="1" si="10"/>
        <v>44.500999999999998</v>
      </c>
      <c r="AK21" s="403">
        <f t="shared" ca="1" si="10"/>
        <v>47.260999999999996</v>
      </c>
      <c r="AL21" s="403">
        <f t="shared" ca="1" si="10"/>
        <v>50.021000000000001</v>
      </c>
      <c r="AM21" s="710"/>
    </row>
    <row r="22" spans="1:39" ht="15" customHeight="1">
      <c r="A22" s="259" t="s">
        <v>91</v>
      </c>
      <c r="B22" s="259" t="s">
        <v>942</v>
      </c>
      <c r="C22" s="259" t="s">
        <v>274</v>
      </c>
      <c r="D22" s="260" t="s">
        <v>943</v>
      </c>
      <c r="E22" s="265">
        <v>316</v>
      </c>
      <c r="F22" s="262">
        <v>7</v>
      </c>
      <c r="G22" s="285">
        <f t="shared" ca="1" si="1"/>
        <v>31.431896306645644</v>
      </c>
      <c r="H22" s="285">
        <f t="shared" ca="1" si="1"/>
        <v>33.423523787762385</v>
      </c>
      <c r="I22" s="285">
        <f t="shared" ca="1" si="1"/>
        <v>35.185186113545399</v>
      </c>
      <c r="J22" s="285">
        <f t="shared" ca="1" si="1"/>
        <v>37.132461026805046</v>
      </c>
      <c r="K22" s="285">
        <f t="shared" ca="1" si="1"/>
        <v>39.12613908693389</v>
      </c>
      <c r="L22" s="285">
        <f t="shared" ca="1" si="1"/>
        <v>41.501071367858657</v>
      </c>
      <c r="M22" s="285">
        <f t="shared" ca="1" si="1"/>
        <v>43.876003648783438</v>
      </c>
      <c r="N22" s="285"/>
      <c r="P22" s="409" t="str">
        <f t="shared" si="2"/>
        <v>59469C</v>
      </c>
      <c r="Q22" s="397" t="s">
        <v>826</v>
      </c>
      <c r="R22" s="409" t="str">
        <f t="shared" si="3"/>
        <v>Animal Shelter Foster Program Coordinator</v>
      </c>
      <c r="S22" s="397" t="str">
        <f t="shared" si="4"/>
        <v>07</v>
      </c>
      <c r="T22" s="394" cm="1">
        <f t="array" aca="1" ref="T22" ca="1">IF($Q22="Y",VLOOKUP($P22,INDIRECT($Q$3),T$5,0)*INDIRECT($P$2),VLOOKUP($P22,INDIRECT($Q$3),T$5,0))</f>
        <v>31.431896306645644</v>
      </c>
      <c r="U22" s="394" cm="1">
        <f t="array" aca="1" ref="U22" ca="1">IF($Q22="Y",VLOOKUP($P22,INDIRECT($Q$3),U$5,0)*INDIRECT($P$2),VLOOKUP($P22,INDIRECT($Q$3),U$5,0))</f>
        <v>33.423523787762385</v>
      </c>
      <c r="V22" s="394" cm="1">
        <f t="array" aca="1" ref="V22" ca="1">IF($Q22="Y",VLOOKUP($P22,INDIRECT($Q$3),V$5,0)*INDIRECT($P$2),VLOOKUP($P22,INDIRECT($Q$3),V$5,0))</f>
        <v>35.185186113545399</v>
      </c>
      <c r="W22" s="394" cm="1">
        <f t="array" aca="1" ref="W22" ca="1">IF($Q22="Y",VLOOKUP($P22,INDIRECT($Q$3),W$5,0)*INDIRECT($P$2),VLOOKUP($P22,INDIRECT($Q$3),W$5,0))</f>
        <v>37.132461026805046</v>
      </c>
      <c r="X22" s="394" cm="1">
        <f t="array" aca="1" ref="X22" ca="1">IF($Q22="Y",VLOOKUP($P22,INDIRECT($Q$3),X$5,0)*INDIRECT($P$2),VLOOKUP($P22,INDIRECT($Q$3),X$5,0))</f>
        <v>39.12613908693389</v>
      </c>
      <c r="Y22" s="394" cm="1">
        <f t="array" aca="1" ref="Y22" ca="1">IF($Q22="Y",VLOOKUP($P22,INDIRECT($Q$3),Y$5,0)*INDIRECT($P$2),VLOOKUP($P22,INDIRECT($Q$3),Y$5,0))</f>
        <v>41.501071367858657</v>
      </c>
      <c r="Z22" s="394" cm="1">
        <f t="array" aca="1" ref="Z22" ca="1">IF($Q22="Y",VLOOKUP($P22,INDIRECT($Q$3),Z$5,0)*INDIRECT($P$2),VLOOKUP($P22,INDIRECT($Q$3),Z$5,0))</f>
        <v>43.876003648783438</v>
      </c>
      <c r="AA22" s="406" t="str">
        <f t="shared" si="5"/>
        <v>59469C</v>
      </c>
      <c r="AB22" s="406" t="str">
        <f t="shared" si="6"/>
        <v>Y</v>
      </c>
      <c r="AC22" s="412" t="str">
        <f t="shared" si="7"/>
        <v>Animal Shelter Foster Program Coordinator</v>
      </c>
      <c r="AD22" s="406" t="str">
        <f t="shared" si="8"/>
        <v>07</v>
      </c>
      <c r="AE22" s="398" t="str">
        <f t="shared" si="9"/>
        <v>N</v>
      </c>
      <c r="AF22" s="403">
        <f t="shared" ca="1" si="10"/>
        <v>31.431999999999999</v>
      </c>
      <c r="AG22" s="403">
        <f t="shared" ca="1" si="10"/>
        <v>33.423999999999999</v>
      </c>
      <c r="AH22" s="403">
        <f t="shared" ca="1" si="10"/>
        <v>35.185000000000002</v>
      </c>
      <c r="AI22" s="403">
        <f t="shared" ca="1" si="10"/>
        <v>37.131999999999998</v>
      </c>
      <c r="AJ22" s="403">
        <f t="shared" ca="1" si="10"/>
        <v>39.125999999999998</v>
      </c>
      <c r="AK22" s="403">
        <f t="shared" ca="1" si="10"/>
        <v>41.500999999999998</v>
      </c>
      <c r="AL22" s="403">
        <f t="shared" ca="1" si="10"/>
        <v>43.875999999999998</v>
      </c>
      <c r="AM22" s="710"/>
    </row>
    <row r="23" spans="1:39" ht="15" customHeight="1">
      <c r="A23" s="259" t="s">
        <v>16</v>
      </c>
      <c r="B23" s="259" t="s">
        <v>64</v>
      </c>
      <c r="C23" s="259" t="s">
        <v>956</v>
      </c>
      <c r="D23" s="260" t="s">
        <v>957</v>
      </c>
      <c r="E23" s="265">
        <v>408</v>
      </c>
      <c r="F23" s="262">
        <v>9</v>
      </c>
      <c r="G23" s="285">
        <f t="shared" ca="1" si="1"/>
        <v>80317.218209545652</v>
      </c>
      <c r="H23" s="285">
        <f t="shared" ca="1" si="1"/>
        <v>84591.61093829399</v>
      </c>
      <c r="I23" s="285">
        <f t="shared" ca="1" si="1"/>
        <v>89314.125485378885</v>
      </c>
      <c r="J23" s="285">
        <f t="shared" ca="1" si="1"/>
        <v>94184.864941605818</v>
      </c>
      <c r="K23" s="285">
        <f t="shared" ca="1" si="1"/>
        <v>99148.675852410364</v>
      </c>
      <c r="L23" s="285">
        <f t="shared" ca="1" si="1"/>
        <v>105080.26687996084</v>
      </c>
      <c r="M23" s="285">
        <f t="shared" ca="1" si="1"/>
        <v>111011.85790751144</v>
      </c>
      <c r="N23" s="285"/>
      <c r="P23" s="409" t="str">
        <f t="shared" si="2"/>
        <v>02685C</v>
      </c>
      <c r="Q23" s="397" t="s">
        <v>826</v>
      </c>
      <c r="R23" s="409" t="str">
        <f t="shared" si="3"/>
        <v>Animal Shelter Volunteer &amp; Outreach Coordinator</v>
      </c>
      <c r="S23" s="397" t="str">
        <f t="shared" si="4"/>
        <v>40</v>
      </c>
      <c r="T23" s="394" cm="1">
        <f t="array" aca="1" ref="T23" ca="1">IF($Q23="Y",VLOOKUP($P23,INDIRECT($Q$3),T$5,0)*INDIRECT($P$2),VLOOKUP($P23,INDIRECT($Q$3),T$5,0))</f>
        <v>80317.218209545652</v>
      </c>
      <c r="U23" s="394" cm="1">
        <f t="array" aca="1" ref="U23" ca="1">IF($Q23="Y",VLOOKUP($P23,INDIRECT($Q$3),U$5,0)*INDIRECT($P$2),VLOOKUP($P23,INDIRECT($Q$3),U$5,0))</f>
        <v>84591.61093829399</v>
      </c>
      <c r="V23" s="394" cm="1">
        <f t="array" aca="1" ref="V23" ca="1">IF($Q23="Y",VLOOKUP($P23,INDIRECT($Q$3),V$5,0)*INDIRECT($P$2),VLOOKUP($P23,INDIRECT($Q$3),V$5,0))</f>
        <v>89314.125485378885</v>
      </c>
      <c r="W23" s="394" cm="1">
        <f t="array" aca="1" ref="W23" ca="1">IF($Q23="Y",VLOOKUP($P23,INDIRECT($Q$3),W$5,0)*INDIRECT($P$2),VLOOKUP($P23,INDIRECT($Q$3),W$5,0))</f>
        <v>94184.864941605818</v>
      </c>
      <c r="X23" s="394" cm="1">
        <f t="array" aca="1" ref="X23" ca="1">IF($Q23="Y",VLOOKUP($P23,INDIRECT($Q$3),X$5,0)*INDIRECT($P$2),VLOOKUP($P23,INDIRECT($Q$3),X$5,0))</f>
        <v>99148.675852410364</v>
      </c>
      <c r="Y23" s="394" cm="1">
        <f t="array" aca="1" ref="Y23" ca="1">IF($Q23="Y",VLOOKUP($P23,INDIRECT($Q$3),Y$5,0)*INDIRECT($P$2),VLOOKUP($P23,INDIRECT($Q$3),Y$5,0))</f>
        <v>105080.26687996084</v>
      </c>
      <c r="Z23" s="394" cm="1">
        <f t="array" aca="1" ref="Z23" ca="1">IF($Q23="Y",VLOOKUP($P23,INDIRECT($Q$3),Z$5,0)*INDIRECT($P$2),VLOOKUP($P23,INDIRECT($Q$3),Z$5,0))</f>
        <v>111011.85790751144</v>
      </c>
      <c r="AA23" s="406" t="str">
        <f t="shared" si="5"/>
        <v>02685C</v>
      </c>
      <c r="AB23" s="406" t="str">
        <f t="shared" si="6"/>
        <v>Y</v>
      </c>
      <c r="AC23" s="412" t="str">
        <f t="shared" si="7"/>
        <v>Animal Shelter Volunteer &amp; Outreach Coordinator</v>
      </c>
      <c r="AD23" s="406" t="str">
        <f t="shared" si="8"/>
        <v>40</v>
      </c>
      <c r="AE23" s="398" t="str">
        <f t="shared" si="9"/>
        <v>E</v>
      </c>
      <c r="AF23" s="403">
        <f t="shared" ca="1" si="10"/>
        <v>38.614999999999995</v>
      </c>
      <c r="AG23" s="403">
        <f t="shared" ca="1" si="10"/>
        <v>40.669999999999995</v>
      </c>
      <c r="AH23" s="403">
        <f t="shared" ca="1" si="10"/>
        <v>42.94</v>
      </c>
      <c r="AI23" s="403">
        <f t="shared" ca="1" si="10"/>
        <v>45.281999999999996</v>
      </c>
      <c r="AJ23" s="403">
        <f t="shared" ca="1" si="10"/>
        <v>47.667999999999999</v>
      </c>
      <c r="AK23" s="403">
        <f t="shared" ca="1" si="10"/>
        <v>50.519999999999996</v>
      </c>
      <c r="AL23" s="403">
        <f t="shared" ca="1" si="10"/>
        <v>53.372</v>
      </c>
      <c r="AM23" s="710"/>
    </row>
    <row r="24" spans="1:39" ht="15" customHeight="1">
      <c r="A24" s="259" t="s">
        <v>16</v>
      </c>
      <c r="B24" s="259" t="s">
        <v>26</v>
      </c>
      <c r="C24" s="259">
        <v>72</v>
      </c>
      <c r="D24" s="260" t="s">
        <v>27</v>
      </c>
      <c r="E24" s="265">
        <v>463</v>
      </c>
      <c r="F24" s="262">
        <v>10</v>
      </c>
      <c r="G24" s="285">
        <f t="shared" ca="1" si="1"/>
        <v>91137.636576917503</v>
      </c>
      <c r="H24" s="285">
        <f t="shared" ca="1" si="1"/>
        <v>95953.222578579967</v>
      </c>
      <c r="I24" s="285">
        <f t="shared" ca="1" si="1"/>
        <v>100972.18694394897</v>
      </c>
      <c r="J24" s="285">
        <f t="shared" ca="1" si="1"/>
        <v>106280.7069457816</v>
      </c>
      <c r="K24" s="285">
        <f t="shared" ca="1" si="1"/>
        <v>111892.57094771898</v>
      </c>
      <c r="L24" s="285">
        <f t="shared" ca="1" si="1"/>
        <v>118654.98589990367</v>
      </c>
      <c r="M24" s="285">
        <f t="shared" ca="1" si="1"/>
        <v>125416.3237368164</v>
      </c>
      <c r="N24" s="285"/>
      <c r="P24" s="409" t="str">
        <f t="shared" si="2"/>
        <v>00481C</v>
      </c>
      <c r="Q24" s="397" t="s">
        <v>826</v>
      </c>
      <c r="R24" s="409" t="str">
        <f t="shared" si="3"/>
        <v>Applications Analyst</v>
      </c>
      <c r="S24" s="397">
        <f t="shared" si="4"/>
        <v>72</v>
      </c>
      <c r="T24" s="394" cm="1">
        <f t="array" aca="1" ref="T24" ca="1">IF($Q24="Y",VLOOKUP($P24,INDIRECT($Q$3),T$5,0)*INDIRECT($P$2),VLOOKUP($P24,INDIRECT($Q$3),T$5,0))</f>
        <v>91137.636576917503</v>
      </c>
      <c r="U24" s="394" cm="1">
        <f t="array" aca="1" ref="U24" ca="1">IF($Q24="Y",VLOOKUP($P24,INDIRECT($Q$3),U$5,0)*INDIRECT($P$2),VLOOKUP($P24,INDIRECT($Q$3),U$5,0))</f>
        <v>95953.222578579967</v>
      </c>
      <c r="V24" s="394" cm="1">
        <f t="array" aca="1" ref="V24" ca="1">IF($Q24="Y",VLOOKUP($P24,INDIRECT($Q$3),V$5,0)*INDIRECT($P$2),VLOOKUP($P24,INDIRECT($Q$3),V$5,0))</f>
        <v>100972.18694394897</v>
      </c>
      <c r="W24" s="394" cm="1">
        <f t="array" aca="1" ref="W24" ca="1">IF($Q24="Y",VLOOKUP($P24,INDIRECT($Q$3),W$5,0)*INDIRECT($P$2),VLOOKUP($P24,INDIRECT($Q$3),W$5,0))</f>
        <v>106280.7069457816</v>
      </c>
      <c r="X24" s="394" cm="1">
        <f t="array" aca="1" ref="X24" ca="1">IF($Q24="Y",VLOOKUP($P24,INDIRECT($Q$3),X$5,0)*INDIRECT($P$2),VLOOKUP($P24,INDIRECT($Q$3),X$5,0))</f>
        <v>111892.57094771898</v>
      </c>
      <c r="Y24" s="394" cm="1">
        <f t="array" aca="1" ref="Y24" ca="1">IF($Q24="Y",VLOOKUP($P24,INDIRECT($Q$3),Y$5,0)*INDIRECT($P$2),VLOOKUP($P24,INDIRECT($Q$3),Y$5,0))</f>
        <v>118654.98589990367</v>
      </c>
      <c r="Z24" s="394" cm="1">
        <f t="array" aca="1" ref="Z24" ca="1">IF($Q24="Y",VLOOKUP($P24,INDIRECT($Q$3),Z$5,0)*INDIRECT($P$2),VLOOKUP($P24,INDIRECT($Q$3),Z$5,0))</f>
        <v>125416.3237368164</v>
      </c>
      <c r="AA24" s="406" t="str">
        <f t="shared" si="5"/>
        <v>00481C</v>
      </c>
      <c r="AB24" s="406" t="str">
        <f t="shared" si="6"/>
        <v>Y</v>
      </c>
      <c r="AC24" s="412" t="str">
        <f t="shared" si="7"/>
        <v>Applications Analyst</v>
      </c>
      <c r="AD24" s="406">
        <f t="shared" si="8"/>
        <v>72</v>
      </c>
      <c r="AE24" s="398" t="str">
        <f t="shared" si="9"/>
        <v>E</v>
      </c>
      <c r="AF24" s="403">
        <f t="shared" ca="1" si="10"/>
        <v>43.817</v>
      </c>
      <c r="AG24" s="403">
        <f t="shared" ca="1" si="10"/>
        <v>46.131999999999998</v>
      </c>
      <c r="AH24" s="403">
        <f t="shared" ca="1" si="10"/>
        <v>48.544999999999995</v>
      </c>
      <c r="AI24" s="403">
        <f t="shared" ca="1" si="10"/>
        <v>51.096999999999994</v>
      </c>
      <c r="AJ24" s="403">
        <f t="shared" ca="1" si="10"/>
        <v>53.794999999999995</v>
      </c>
      <c r="AK24" s="403">
        <f t="shared" ca="1" si="10"/>
        <v>57.045999999999999</v>
      </c>
      <c r="AL24" s="403">
        <f t="shared" ca="1" si="10"/>
        <v>60.296999999999997</v>
      </c>
      <c r="AM24" s="710"/>
    </row>
    <row r="25" spans="1:39" ht="15" customHeight="1">
      <c r="A25" s="259" t="s">
        <v>91</v>
      </c>
      <c r="B25" s="272" t="s">
        <v>266</v>
      </c>
      <c r="C25" s="272">
        <v>63</v>
      </c>
      <c r="D25" s="260" t="s">
        <v>267</v>
      </c>
      <c r="E25" s="265">
        <v>383</v>
      </c>
      <c r="F25" s="262">
        <v>8</v>
      </c>
      <c r="G25" s="285">
        <f t="shared" ca="1" si="1"/>
        <v>37.923749941788479</v>
      </c>
      <c r="H25" s="285">
        <f t="shared" ca="1" si="1"/>
        <v>39.914992583709711</v>
      </c>
      <c r="I25" s="285">
        <f t="shared" ca="1" si="1"/>
        <v>42.001476937576861</v>
      </c>
      <c r="J25" s="285">
        <f t="shared" ca="1" si="1"/>
        <v>44.225513476806171</v>
      </c>
      <c r="K25" s="285">
        <f t="shared" ca="1" si="1"/>
        <v>46.544013565019185</v>
      </c>
      <c r="L25" s="285">
        <f t="shared" ca="1" si="1"/>
        <v>49.369304793136145</v>
      </c>
      <c r="M25" s="285">
        <f t="shared" ca="1" si="1"/>
        <v>52.194596021253105</v>
      </c>
      <c r="N25" s="285"/>
      <c r="P25" s="409" t="str">
        <f t="shared" si="2"/>
        <v>00482C</v>
      </c>
      <c r="Q25" s="397" t="s">
        <v>826</v>
      </c>
      <c r="R25" s="409" t="str">
        <f t="shared" si="3"/>
        <v>Applications Programmer</v>
      </c>
      <c r="S25" s="397">
        <f t="shared" si="4"/>
        <v>63</v>
      </c>
      <c r="T25" s="394" cm="1">
        <f t="array" aca="1" ref="T25" ca="1">IF($Q25="Y",VLOOKUP($P25,INDIRECT($Q$3),T$5,0)*INDIRECT($P$2),VLOOKUP($P25,INDIRECT($Q$3),T$5,0))</f>
        <v>37.923749941788479</v>
      </c>
      <c r="U25" s="394" cm="1">
        <f t="array" aca="1" ref="U25" ca="1">IF($Q25="Y",VLOOKUP($P25,INDIRECT($Q$3),U$5,0)*INDIRECT($P$2),VLOOKUP($P25,INDIRECT($Q$3),U$5,0))</f>
        <v>39.914992583709711</v>
      </c>
      <c r="V25" s="394" cm="1">
        <f t="array" aca="1" ref="V25" ca="1">IF($Q25="Y",VLOOKUP($P25,INDIRECT($Q$3),V$5,0)*INDIRECT($P$2),VLOOKUP($P25,INDIRECT($Q$3),V$5,0))</f>
        <v>42.001476937576861</v>
      </c>
      <c r="W25" s="394" cm="1">
        <f t="array" aca="1" ref="W25" ca="1">IF($Q25="Y",VLOOKUP($P25,INDIRECT($Q$3),W$5,0)*INDIRECT($P$2),VLOOKUP($P25,INDIRECT($Q$3),W$5,0))</f>
        <v>44.225513476806171</v>
      </c>
      <c r="X25" s="394" cm="1">
        <f t="array" aca="1" ref="X25" ca="1">IF($Q25="Y",VLOOKUP($P25,INDIRECT($Q$3),X$5,0)*INDIRECT($P$2),VLOOKUP($P25,INDIRECT($Q$3),X$5,0))</f>
        <v>46.544013565019185</v>
      </c>
      <c r="Y25" s="394" cm="1">
        <f t="array" aca="1" ref="Y25" ca="1">IF($Q25="Y",VLOOKUP($P25,INDIRECT($Q$3),Y$5,0)*INDIRECT($P$2),VLOOKUP($P25,INDIRECT($Q$3),Y$5,0))</f>
        <v>49.369304793136145</v>
      </c>
      <c r="Z25" s="394" cm="1">
        <f t="array" aca="1" ref="Z25" ca="1">IF($Q25="Y",VLOOKUP($P25,INDIRECT($Q$3),Z$5,0)*INDIRECT($P$2),VLOOKUP($P25,INDIRECT($Q$3),Z$5,0))</f>
        <v>52.194596021253105</v>
      </c>
      <c r="AA25" s="406" t="str">
        <f t="shared" si="5"/>
        <v>00482C</v>
      </c>
      <c r="AB25" s="406" t="str">
        <f t="shared" si="6"/>
        <v>Y</v>
      </c>
      <c r="AC25" s="412" t="str">
        <f t="shared" si="7"/>
        <v>Applications Programmer</v>
      </c>
      <c r="AD25" s="406">
        <f t="shared" si="8"/>
        <v>63</v>
      </c>
      <c r="AE25" s="398" t="str">
        <f t="shared" si="9"/>
        <v>N</v>
      </c>
      <c r="AF25" s="403">
        <f t="shared" ca="1" si="10"/>
        <v>37.923999999999999</v>
      </c>
      <c r="AG25" s="403">
        <f t="shared" ca="1" si="10"/>
        <v>39.914999999999999</v>
      </c>
      <c r="AH25" s="403">
        <f t="shared" ca="1" si="10"/>
        <v>42.000999999999998</v>
      </c>
      <c r="AI25" s="403">
        <f t="shared" ca="1" si="10"/>
        <v>44.225999999999999</v>
      </c>
      <c r="AJ25" s="403">
        <f t="shared" ca="1" si="10"/>
        <v>46.543999999999997</v>
      </c>
      <c r="AK25" s="403">
        <f t="shared" ca="1" si="10"/>
        <v>49.369</v>
      </c>
      <c r="AL25" s="403">
        <f t="shared" ca="1" si="10"/>
        <v>52.195</v>
      </c>
      <c r="AM25" s="710"/>
    </row>
    <row r="26" spans="1:39" ht="15" customHeight="1">
      <c r="A26" s="259" t="s">
        <v>91</v>
      </c>
      <c r="B26" s="272" t="s">
        <v>268</v>
      </c>
      <c r="C26" s="272" t="s">
        <v>269</v>
      </c>
      <c r="D26" s="260" t="s">
        <v>270</v>
      </c>
      <c r="E26" s="265">
        <v>425</v>
      </c>
      <c r="F26" s="262">
        <v>9</v>
      </c>
      <c r="G26" s="285">
        <f t="shared" ca="1" si="1"/>
        <v>40.032657706127935</v>
      </c>
      <c r="H26" s="285">
        <f t="shared" ca="1" si="1"/>
        <v>42.140686378184355</v>
      </c>
      <c r="I26" s="285">
        <f t="shared" ca="1" si="1"/>
        <v>44.364722917413687</v>
      </c>
      <c r="J26" s="285">
        <f t="shared" ca="1" si="1"/>
        <v>46.681565750381345</v>
      </c>
      <c r="K26" s="285">
        <f t="shared" ca="1" si="1"/>
        <v>49.13927527920184</v>
      </c>
      <c r="L26" s="285">
        <f t="shared" ca="1" si="1"/>
        <v>52.112918030761641</v>
      </c>
      <c r="M26" s="285">
        <f t="shared" ca="1" si="1"/>
        <v>55.086560782321421</v>
      </c>
      <c r="N26" s="285"/>
      <c r="P26" s="409" t="str">
        <f t="shared" si="2"/>
        <v>00483C</v>
      </c>
      <c r="Q26" s="397" t="s">
        <v>826</v>
      </c>
      <c r="R26" s="409" t="str">
        <f t="shared" si="3"/>
        <v>Applications Programmer/Analyst</v>
      </c>
      <c r="S26" s="397" t="str">
        <f t="shared" si="4"/>
        <v>64</v>
      </c>
      <c r="T26" s="394" cm="1">
        <f t="array" aca="1" ref="T26" ca="1">IF($Q26="Y",VLOOKUP($P26,INDIRECT($Q$3),T$5,0)*INDIRECT($P$2),VLOOKUP($P26,INDIRECT($Q$3),T$5,0))</f>
        <v>40.032657706127935</v>
      </c>
      <c r="U26" s="394" cm="1">
        <f t="array" aca="1" ref="U26" ca="1">IF($Q26="Y",VLOOKUP($P26,INDIRECT($Q$3),U$5,0)*INDIRECT($P$2),VLOOKUP($P26,INDIRECT($Q$3),U$5,0))</f>
        <v>42.140686378184355</v>
      </c>
      <c r="V26" s="394" cm="1">
        <f t="array" aca="1" ref="V26" ca="1">IF($Q26="Y",VLOOKUP($P26,INDIRECT($Q$3),V$5,0)*INDIRECT($P$2),VLOOKUP($P26,INDIRECT($Q$3),V$5,0))</f>
        <v>44.364722917413687</v>
      </c>
      <c r="W26" s="394" cm="1">
        <f t="array" aca="1" ref="W26" ca="1">IF($Q26="Y",VLOOKUP($P26,INDIRECT($Q$3),W$5,0)*INDIRECT($P$2),VLOOKUP($P26,INDIRECT($Q$3),W$5,0))</f>
        <v>46.681565750381345</v>
      </c>
      <c r="X26" s="394" cm="1">
        <f t="array" aca="1" ref="X26" ca="1">IF($Q26="Y",VLOOKUP($P26,INDIRECT($Q$3),X$5,0)*INDIRECT($P$2),VLOOKUP($P26,INDIRECT($Q$3),X$5,0))</f>
        <v>49.13927527920184</v>
      </c>
      <c r="Y26" s="394" cm="1">
        <f t="array" aca="1" ref="Y26" ca="1">IF($Q26="Y",VLOOKUP($P26,INDIRECT($Q$3),Y$5,0)*INDIRECT($P$2),VLOOKUP($P26,INDIRECT($Q$3),Y$5,0))</f>
        <v>52.112918030761641</v>
      </c>
      <c r="Z26" s="394" cm="1">
        <f t="array" aca="1" ref="Z26" ca="1">IF($Q26="Y",VLOOKUP($P26,INDIRECT($Q$3),Z$5,0)*INDIRECT($P$2),VLOOKUP($P26,INDIRECT($Q$3),Z$5,0))</f>
        <v>55.086560782321421</v>
      </c>
      <c r="AA26" s="406" t="str">
        <f t="shared" si="5"/>
        <v>00483C</v>
      </c>
      <c r="AB26" s="406" t="str">
        <f t="shared" si="6"/>
        <v>Y</v>
      </c>
      <c r="AC26" s="412" t="str">
        <f t="shared" si="7"/>
        <v>Applications Programmer/Analyst</v>
      </c>
      <c r="AD26" s="406" t="str">
        <f t="shared" si="8"/>
        <v>64</v>
      </c>
      <c r="AE26" s="398" t="str">
        <f t="shared" si="9"/>
        <v>N</v>
      </c>
      <c r="AF26" s="403">
        <f t="shared" ca="1" si="10"/>
        <v>40.033000000000001</v>
      </c>
      <c r="AG26" s="403">
        <f t="shared" ca="1" si="10"/>
        <v>42.140999999999998</v>
      </c>
      <c r="AH26" s="403">
        <f t="shared" ca="1" si="10"/>
        <v>44.365000000000002</v>
      </c>
      <c r="AI26" s="403">
        <f t="shared" ca="1" si="10"/>
        <v>46.682000000000002</v>
      </c>
      <c r="AJ26" s="403">
        <f t="shared" ca="1" si="10"/>
        <v>49.139000000000003</v>
      </c>
      <c r="AK26" s="403">
        <f t="shared" ca="1" si="10"/>
        <v>52.113</v>
      </c>
      <c r="AL26" s="403">
        <f t="shared" ca="1" si="10"/>
        <v>55.087000000000003</v>
      </c>
      <c r="AM26" s="710"/>
    </row>
    <row r="27" spans="1:39" ht="15" customHeight="1">
      <c r="A27" s="259" t="s">
        <v>16</v>
      </c>
      <c r="B27" s="259" t="s">
        <v>28</v>
      </c>
      <c r="C27" s="259" t="s">
        <v>20</v>
      </c>
      <c r="D27" s="260" t="s">
        <v>29</v>
      </c>
      <c r="E27" s="265">
        <v>393</v>
      </c>
      <c r="F27" s="262">
        <v>8</v>
      </c>
      <c r="G27" s="285">
        <f t="shared" ca="1" si="1"/>
        <v>75246.547480522408</v>
      </c>
      <c r="H27" s="285">
        <f t="shared" ca="1" si="1"/>
        <v>79331.35020920531</v>
      </c>
      <c r="I27" s="285">
        <f t="shared" ca="1" si="1"/>
        <v>83464.412210632116</v>
      </c>
      <c r="J27" s="285">
        <f t="shared" ca="1" si="1"/>
        <v>87935.289121266498</v>
      </c>
      <c r="K27" s="285">
        <f t="shared" ca="1" si="1"/>
        <v>92561.285122863512</v>
      </c>
      <c r="L27" s="285">
        <f t="shared" ca="1" si="1"/>
        <v>98301.620048595214</v>
      </c>
      <c r="M27" s="285">
        <f t="shared" ca="1" si="1"/>
        <v>104041.95497432696</v>
      </c>
      <c r="N27" s="285"/>
      <c r="P27" s="409" t="str">
        <f t="shared" si="2"/>
        <v>00565C</v>
      </c>
      <c r="Q27" s="397" t="s">
        <v>826</v>
      </c>
      <c r="R27" s="409" t="str">
        <f t="shared" si="3"/>
        <v>Associate Contract Administrator</v>
      </c>
      <c r="S27" s="397" t="str">
        <f t="shared" si="4"/>
        <v>33B</v>
      </c>
      <c r="T27" s="394" cm="1">
        <f t="array" aca="1" ref="T27" ca="1">IF($Q27="Y",VLOOKUP($P27,INDIRECT($Q$3),T$5,0)*INDIRECT($P$2),VLOOKUP($P27,INDIRECT($Q$3),T$5,0))</f>
        <v>75246.547480522408</v>
      </c>
      <c r="U27" s="394" cm="1">
        <f t="array" aca="1" ref="U27" ca="1">IF($Q27="Y",VLOOKUP($P27,INDIRECT($Q$3),U$5,0)*INDIRECT($P$2),VLOOKUP($P27,INDIRECT($Q$3),U$5,0))</f>
        <v>79331.35020920531</v>
      </c>
      <c r="V27" s="394" cm="1">
        <f t="array" aca="1" ref="V27" ca="1">IF($Q27="Y",VLOOKUP($P27,INDIRECT($Q$3),V$5,0)*INDIRECT($P$2),VLOOKUP($P27,INDIRECT($Q$3),V$5,0))</f>
        <v>83464.412210632116</v>
      </c>
      <c r="W27" s="394" cm="1">
        <f t="array" aca="1" ref="W27" ca="1">IF($Q27="Y",VLOOKUP($P27,INDIRECT($Q$3),W$5,0)*INDIRECT($P$2),VLOOKUP($P27,INDIRECT($Q$3),W$5,0))</f>
        <v>87935.289121266498</v>
      </c>
      <c r="X27" s="394" cm="1">
        <f t="array" aca="1" ref="X27" ca="1">IF($Q27="Y",VLOOKUP($P27,INDIRECT($Q$3),X$5,0)*INDIRECT($P$2),VLOOKUP($P27,INDIRECT($Q$3),X$5,0))</f>
        <v>92561.285122863512</v>
      </c>
      <c r="Y27" s="394" cm="1">
        <f t="array" aca="1" ref="Y27" ca="1">IF($Q27="Y",VLOOKUP($P27,INDIRECT($Q$3),Y$5,0)*INDIRECT($P$2),VLOOKUP($P27,INDIRECT($Q$3),Y$5,0))</f>
        <v>98301.620048595214</v>
      </c>
      <c r="Z27" s="394" cm="1">
        <f t="array" aca="1" ref="Z27" ca="1">IF($Q27="Y",VLOOKUP($P27,INDIRECT($Q$3),Z$5,0)*INDIRECT($P$2),VLOOKUP($P27,INDIRECT($Q$3),Z$5,0))</f>
        <v>104041.95497432696</v>
      </c>
      <c r="AA27" s="406" t="str">
        <f t="shared" si="5"/>
        <v>00565C</v>
      </c>
      <c r="AB27" s="406" t="str">
        <f t="shared" si="6"/>
        <v>Y</v>
      </c>
      <c r="AC27" s="412" t="str">
        <f t="shared" si="7"/>
        <v>Associate Contract Administrator</v>
      </c>
      <c r="AD27" s="406" t="str">
        <f t="shared" si="8"/>
        <v>33B</v>
      </c>
      <c r="AE27" s="398" t="str">
        <f t="shared" si="9"/>
        <v>E</v>
      </c>
      <c r="AF27" s="403">
        <f t="shared" ca="1" si="10"/>
        <v>36.177</v>
      </c>
      <c r="AG27" s="403">
        <f t="shared" ca="1" si="10"/>
        <v>38.140999999999998</v>
      </c>
      <c r="AH27" s="403">
        <f t="shared" ca="1" si="10"/>
        <v>40.128</v>
      </c>
      <c r="AI27" s="403">
        <f t="shared" ca="1" si="10"/>
        <v>42.277000000000001</v>
      </c>
      <c r="AJ27" s="403">
        <f t="shared" ca="1" si="10"/>
        <v>44.500999999999998</v>
      </c>
      <c r="AK27" s="403">
        <f t="shared" ca="1" si="10"/>
        <v>47.260999999999996</v>
      </c>
      <c r="AL27" s="403">
        <f t="shared" ca="1" si="10"/>
        <v>50.021000000000001</v>
      </c>
      <c r="AM27" s="710"/>
    </row>
    <row r="28" spans="1:39" ht="15" customHeight="1">
      <c r="A28" s="256" t="s">
        <v>91</v>
      </c>
      <c r="B28" s="256" t="s">
        <v>271</v>
      </c>
      <c r="C28" s="256">
        <v>16</v>
      </c>
      <c r="D28" s="276" t="s">
        <v>272</v>
      </c>
      <c r="E28" s="277">
        <v>358</v>
      </c>
      <c r="F28" s="278">
        <v>7</v>
      </c>
      <c r="G28" s="380">
        <f t="shared" ca="1" si="1"/>
        <v>33.547078034575215</v>
      </c>
      <c r="H28" s="380">
        <f t="shared" ca="1" si="1"/>
        <v>35.488757067541485</v>
      </c>
      <c r="I28" s="380">
        <f t="shared" ca="1" si="1"/>
        <v>37.320005414872107</v>
      </c>
      <c r="J28" s="380">
        <f t="shared" ca="1" si="1"/>
        <v>39.405120819651763</v>
      </c>
      <c r="K28" s="380">
        <f t="shared" ca="1" si="1"/>
        <v>41.535127350443751</v>
      </c>
      <c r="L28" s="380">
        <f t="shared" ca="1" si="1"/>
        <v>44.06451010575924</v>
      </c>
      <c r="M28" s="380">
        <f t="shared" ca="1" si="1"/>
        <v>46.593892861074721</v>
      </c>
      <c r="N28" s="380" t="s">
        <v>633</v>
      </c>
      <c r="P28" s="409" t="str">
        <f t="shared" si="2"/>
        <v>00567C</v>
      </c>
      <c r="Q28" s="397" t="s">
        <v>826</v>
      </c>
      <c r="R28" s="409" t="str">
        <f t="shared" si="3"/>
        <v xml:space="preserve">Associate Coordinator Legal Processes </v>
      </c>
      <c r="S28" s="397">
        <f t="shared" si="4"/>
        <v>16</v>
      </c>
      <c r="T28" s="394" cm="1">
        <f t="array" aca="1" ref="T28" ca="1">IF($Q28="Y",VLOOKUP($P28,INDIRECT($Q$3),T$5,0)*INDIRECT($P$2),VLOOKUP($P28,INDIRECT($Q$3),T$5,0))</f>
        <v>33.547078034575215</v>
      </c>
      <c r="U28" s="394" cm="1">
        <f t="array" aca="1" ref="U28" ca="1">IF($Q28="Y",VLOOKUP($P28,INDIRECT($Q$3),U$5,0)*INDIRECT($P$2),VLOOKUP($P28,INDIRECT($Q$3),U$5,0))</f>
        <v>35.488757067541485</v>
      </c>
      <c r="V28" s="394" cm="1">
        <f t="array" aca="1" ref="V28" ca="1">IF($Q28="Y",VLOOKUP($P28,INDIRECT($Q$3),V$5,0)*INDIRECT($P$2),VLOOKUP($P28,INDIRECT($Q$3),V$5,0))</f>
        <v>37.320005414872107</v>
      </c>
      <c r="W28" s="394" cm="1">
        <f t="array" aca="1" ref="W28" ca="1">IF($Q28="Y",VLOOKUP($P28,INDIRECT($Q$3),W$5,0)*INDIRECT($P$2),VLOOKUP($P28,INDIRECT($Q$3),W$5,0))</f>
        <v>39.405120819651763</v>
      </c>
      <c r="X28" s="394" cm="1">
        <f t="array" aca="1" ref="X28" ca="1">IF($Q28="Y",VLOOKUP($P28,INDIRECT($Q$3),X$5,0)*INDIRECT($P$2),VLOOKUP($P28,INDIRECT($Q$3),X$5,0))</f>
        <v>41.535127350443751</v>
      </c>
      <c r="Y28" s="394" cm="1">
        <f t="array" aca="1" ref="Y28" ca="1">IF($Q28="Y",VLOOKUP($P28,INDIRECT($Q$3),Y$5,0)*INDIRECT($P$2),VLOOKUP($P28,INDIRECT($Q$3),Y$5,0))</f>
        <v>44.06451010575924</v>
      </c>
      <c r="Z28" s="394" cm="1">
        <f t="array" aca="1" ref="Z28" ca="1">IF($Q28="Y",VLOOKUP($P28,INDIRECT($Q$3),Z$5,0)*INDIRECT($P$2),VLOOKUP($P28,INDIRECT($Q$3),Z$5,0))</f>
        <v>46.593892861074721</v>
      </c>
      <c r="AA28" s="406" t="str">
        <f t="shared" si="5"/>
        <v>00567C</v>
      </c>
      <c r="AB28" s="406" t="str">
        <f t="shared" si="6"/>
        <v>Y</v>
      </c>
      <c r="AC28" s="412" t="str">
        <f t="shared" si="7"/>
        <v xml:space="preserve">Associate Coordinator Legal Processes </v>
      </c>
      <c r="AD28" s="406">
        <f t="shared" si="8"/>
        <v>16</v>
      </c>
      <c r="AE28" s="398" t="str">
        <f t="shared" si="9"/>
        <v>N</v>
      </c>
      <c r="AF28" s="403">
        <f t="shared" ca="1" si="10"/>
        <v>33.546999999999997</v>
      </c>
      <c r="AG28" s="403">
        <f t="shared" ca="1" si="10"/>
        <v>35.488999999999997</v>
      </c>
      <c r="AH28" s="403">
        <f t="shared" ca="1" si="10"/>
        <v>37.32</v>
      </c>
      <c r="AI28" s="403">
        <f t="shared" ca="1" si="10"/>
        <v>39.405000000000001</v>
      </c>
      <c r="AJ28" s="403">
        <f t="shared" ca="1" si="10"/>
        <v>41.534999999999997</v>
      </c>
      <c r="AK28" s="403">
        <f t="shared" ca="1" si="10"/>
        <v>44.064999999999998</v>
      </c>
      <c r="AL28" s="403">
        <f t="shared" ca="1" si="10"/>
        <v>46.594000000000001</v>
      </c>
      <c r="AM28" s="710"/>
    </row>
    <row r="29" spans="1:39" ht="15" customHeight="1">
      <c r="A29" s="259" t="s">
        <v>16</v>
      </c>
      <c r="B29" s="259" t="s">
        <v>440</v>
      </c>
      <c r="C29" s="259">
        <v>107</v>
      </c>
      <c r="D29" s="260" t="s">
        <v>30</v>
      </c>
      <c r="E29" s="265">
        <v>368</v>
      </c>
      <c r="F29" s="262">
        <v>8</v>
      </c>
      <c r="G29" s="285">
        <f t="shared" ca="1" si="1"/>
        <v>72995.597116108911</v>
      </c>
      <c r="H29" s="285">
        <f t="shared" ca="1" si="1"/>
        <v>76997.669662945089</v>
      </c>
      <c r="I29" s="285">
        <f t="shared" ca="1" si="1"/>
        <v>80996.295118870985</v>
      </c>
      <c r="J29" s="285">
        <f t="shared" ca="1" si="1"/>
        <v>85239.664029426815</v>
      </c>
      <c r="K29" s="285">
        <f t="shared" ca="1" si="1"/>
        <v>89772.5885764462</v>
      </c>
      <c r="L29" s="285">
        <f t="shared" ca="1" si="1"/>
        <v>95398.65252467939</v>
      </c>
      <c r="M29" s="285">
        <f t="shared" ca="1" si="1"/>
        <v>101024.71647291258</v>
      </c>
      <c r="N29" s="285"/>
      <c r="P29" s="409" t="str">
        <f t="shared" si="2"/>
        <v>00569C</v>
      </c>
      <c r="Q29" s="397" t="s">
        <v>826</v>
      </c>
      <c r="R29" s="409" t="str">
        <f t="shared" si="3"/>
        <v>Associate Transportation Planner</v>
      </c>
      <c r="S29" s="397">
        <f t="shared" si="4"/>
        <v>107</v>
      </c>
      <c r="T29" s="394" cm="1">
        <f t="array" aca="1" ref="T29" ca="1">IF($Q29="Y",VLOOKUP($P29,INDIRECT($Q$3),T$5,0)*INDIRECT($P$2),VLOOKUP($P29,INDIRECT($Q$3),T$5,0))</f>
        <v>72995.597116108911</v>
      </c>
      <c r="U29" s="394" cm="1">
        <f t="array" aca="1" ref="U29" ca="1">IF($Q29="Y",VLOOKUP($P29,INDIRECT($Q$3),U$5,0)*INDIRECT($P$2),VLOOKUP($P29,INDIRECT($Q$3),U$5,0))</f>
        <v>76997.669662945089</v>
      </c>
      <c r="V29" s="394" cm="1">
        <f t="array" aca="1" ref="V29" ca="1">IF($Q29="Y",VLOOKUP($P29,INDIRECT($Q$3),V$5,0)*INDIRECT($P$2),VLOOKUP($P29,INDIRECT($Q$3),V$5,0))</f>
        <v>80996.295118870985</v>
      </c>
      <c r="W29" s="394" cm="1">
        <f t="array" aca="1" ref="W29" ca="1">IF($Q29="Y",VLOOKUP($P29,INDIRECT($Q$3),W$5,0)*INDIRECT($P$2),VLOOKUP($P29,INDIRECT($Q$3),W$5,0))</f>
        <v>85239.664029426815</v>
      </c>
      <c r="X29" s="394" cm="1">
        <f t="array" aca="1" ref="X29" ca="1">IF($Q29="Y",VLOOKUP($P29,INDIRECT($Q$3),X$5,0)*INDIRECT($P$2),VLOOKUP($P29,INDIRECT($Q$3),X$5,0))</f>
        <v>89772.5885764462</v>
      </c>
      <c r="Y29" s="394" cm="1">
        <f t="array" aca="1" ref="Y29" ca="1">IF($Q29="Y",VLOOKUP($P29,INDIRECT($Q$3),Y$5,0)*INDIRECT($P$2),VLOOKUP($P29,INDIRECT($Q$3),Y$5,0))</f>
        <v>95398.65252467939</v>
      </c>
      <c r="Z29" s="394" cm="1">
        <f t="array" aca="1" ref="Z29" ca="1">IF($Q29="Y",VLOOKUP($P29,INDIRECT($Q$3),Z$5,0)*INDIRECT($P$2),VLOOKUP($P29,INDIRECT($Q$3),Z$5,0))</f>
        <v>101024.71647291258</v>
      </c>
      <c r="AA29" s="406" t="str">
        <f t="shared" si="5"/>
        <v>00569C</v>
      </c>
      <c r="AB29" s="406" t="str">
        <f t="shared" si="6"/>
        <v>Y</v>
      </c>
      <c r="AC29" s="412" t="str">
        <f t="shared" si="7"/>
        <v>Associate Transportation Planner</v>
      </c>
      <c r="AD29" s="406">
        <f t="shared" si="8"/>
        <v>107</v>
      </c>
      <c r="AE29" s="398" t="str">
        <f t="shared" si="9"/>
        <v>E</v>
      </c>
      <c r="AF29" s="403">
        <f t="shared" ca="1" si="10"/>
        <v>35.094999999999999</v>
      </c>
      <c r="AG29" s="403">
        <f t="shared" ca="1" si="10"/>
        <v>37.018999999999998</v>
      </c>
      <c r="AH29" s="403">
        <f t="shared" ca="1" si="10"/>
        <v>38.940999999999995</v>
      </c>
      <c r="AI29" s="403">
        <f t="shared" ca="1" si="10"/>
        <v>40.980999999999995</v>
      </c>
      <c r="AJ29" s="403">
        <f t="shared" ca="1" si="10"/>
        <v>43.16</v>
      </c>
      <c r="AK29" s="403">
        <f t="shared" ca="1" si="10"/>
        <v>45.864999999999995</v>
      </c>
      <c r="AL29" s="403">
        <f t="shared" ca="1" si="10"/>
        <v>48.57</v>
      </c>
      <c r="AM29" s="710"/>
    </row>
    <row r="30" spans="1:39" ht="15" customHeight="1">
      <c r="A30" s="259" t="s">
        <v>16</v>
      </c>
      <c r="B30" s="262" t="s">
        <v>31</v>
      </c>
      <c r="C30" s="259" t="s">
        <v>20</v>
      </c>
      <c r="D30" s="266" t="s">
        <v>32</v>
      </c>
      <c r="E30" s="265">
        <v>393</v>
      </c>
      <c r="F30" s="262">
        <v>8</v>
      </c>
      <c r="G30" s="285">
        <f t="shared" ca="1" si="1"/>
        <v>75246.547480522408</v>
      </c>
      <c r="H30" s="285">
        <f t="shared" ca="1" si="1"/>
        <v>79331.35020920531</v>
      </c>
      <c r="I30" s="285">
        <f t="shared" ca="1" si="1"/>
        <v>83464.412210632116</v>
      </c>
      <c r="J30" s="285">
        <f t="shared" ca="1" si="1"/>
        <v>87935.289121266498</v>
      </c>
      <c r="K30" s="285">
        <f t="shared" ca="1" si="1"/>
        <v>92561.285122863512</v>
      </c>
      <c r="L30" s="285">
        <f t="shared" ca="1" si="1"/>
        <v>98301.620048595214</v>
      </c>
      <c r="M30" s="285">
        <f t="shared" ca="1" si="1"/>
        <v>104041.95497432696</v>
      </c>
      <c r="N30" s="285"/>
      <c r="P30" s="409" t="str">
        <f t="shared" si="2"/>
        <v>01365C</v>
      </c>
      <c r="Q30" s="397" t="s">
        <v>826</v>
      </c>
      <c r="R30" s="409" t="str">
        <f t="shared" si="3"/>
        <v>Booking &amp; Administrative Coordinator</v>
      </c>
      <c r="S30" s="397" t="str">
        <f t="shared" si="4"/>
        <v>33B</v>
      </c>
      <c r="T30" s="394" cm="1">
        <f t="array" aca="1" ref="T30" ca="1">IF($Q30="Y",VLOOKUP($P30,INDIRECT($Q$3),T$5,0)*INDIRECT($P$2),VLOOKUP($P30,INDIRECT($Q$3),T$5,0))</f>
        <v>75246.547480522408</v>
      </c>
      <c r="U30" s="394" cm="1">
        <f t="array" aca="1" ref="U30" ca="1">IF($Q30="Y",VLOOKUP($P30,INDIRECT($Q$3),U$5,0)*INDIRECT($P$2),VLOOKUP($P30,INDIRECT($Q$3),U$5,0))</f>
        <v>79331.35020920531</v>
      </c>
      <c r="V30" s="394" cm="1">
        <f t="array" aca="1" ref="V30" ca="1">IF($Q30="Y",VLOOKUP($P30,INDIRECT($Q$3),V$5,0)*INDIRECT($P$2),VLOOKUP($P30,INDIRECT($Q$3),V$5,0))</f>
        <v>83464.412210632116</v>
      </c>
      <c r="W30" s="394" cm="1">
        <f t="array" aca="1" ref="W30" ca="1">IF($Q30="Y",VLOOKUP($P30,INDIRECT($Q$3),W$5,0)*INDIRECT($P$2),VLOOKUP($P30,INDIRECT($Q$3),W$5,0))</f>
        <v>87935.289121266498</v>
      </c>
      <c r="X30" s="394" cm="1">
        <f t="array" aca="1" ref="X30" ca="1">IF($Q30="Y",VLOOKUP($P30,INDIRECT($Q$3),X$5,0)*INDIRECT($P$2),VLOOKUP($P30,INDIRECT($Q$3),X$5,0))</f>
        <v>92561.285122863512</v>
      </c>
      <c r="Y30" s="394" cm="1">
        <f t="array" aca="1" ref="Y30" ca="1">IF($Q30="Y",VLOOKUP($P30,INDIRECT($Q$3),Y$5,0)*INDIRECT($P$2),VLOOKUP($P30,INDIRECT($Q$3),Y$5,0))</f>
        <v>98301.620048595214</v>
      </c>
      <c r="Z30" s="394" cm="1">
        <f t="array" aca="1" ref="Z30" ca="1">IF($Q30="Y",VLOOKUP($P30,INDIRECT($Q$3),Z$5,0)*INDIRECT($P$2),VLOOKUP($P30,INDIRECT($Q$3),Z$5,0))</f>
        <v>104041.95497432696</v>
      </c>
      <c r="AA30" s="406" t="str">
        <f t="shared" si="5"/>
        <v>01365C</v>
      </c>
      <c r="AB30" s="406" t="str">
        <f t="shared" si="6"/>
        <v>Y</v>
      </c>
      <c r="AC30" s="412" t="str">
        <f t="shared" si="7"/>
        <v>Booking &amp; Administrative Coordinator</v>
      </c>
      <c r="AD30" s="406" t="str">
        <f t="shared" si="8"/>
        <v>33B</v>
      </c>
      <c r="AE30" s="398" t="str">
        <f t="shared" si="9"/>
        <v>E</v>
      </c>
      <c r="AF30" s="403">
        <f t="shared" ca="1" si="10"/>
        <v>36.177</v>
      </c>
      <c r="AG30" s="403">
        <f t="shared" ca="1" si="10"/>
        <v>38.140999999999998</v>
      </c>
      <c r="AH30" s="403">
        <f t="shared" ca="1" si="10"/>
        <v>40.128</v>
      </c>
      <c r="AI30" s="403">
        <f t="shared" ca="1" si="10"/>
        <v>42.277000000000001</v>
      </c>
      <c r="AJ30" s="403">
        <f t="shared" ca="1" si="10"/>
        <v>44.500999999999998</v>
      </c>
      <c r="AK30" s="403">
        <f t="shared" ca="1" si="10"/>
        <v>47.260999999999996</v>
      </c>
      <c r="AL30" s="403">
        <f t="shared" ca="1" si="10"/>
        <v>50.021000000000001</v>
      </c>
      <c r="AM30" s="710"/>
    </row>
    <row r="31" spans="1:39" ht="15" customHeight="1">
      <c r="A31" s="272" t="s">
        <v>91</v>
      </c>
      <c r="B31" s="272" t="s">
        <v>284</v>
      </c>
      <c r="C31" s="272" t="s">
        <v>285</v>
      </c>
      <c r="D31" s="273" t="s">
        <v>286</v>
      </c>
      <c r="E31" s="265">
        <v>333</v>
      </c>
      <c r="F31" s="262">
        <v>7</v>
      </c>
      <c r="G31" s="285">
        <f t="shared" ca="1" si="1"/>
        <v>33.400322214327815</v>
      </c>
      <c r="H31" s="285">
        <f t="shared" ca="1" si="1"/>
        <v>35.163641795356128</v>
      </c>
      <c r="I31" s="285">
        <f t="shared" ca="1" si="1"/>
        <v>37.039654733066719</v>
      </c>
      <c r="J31" s="285">
        <f t="shared" ca="1" si="1"/>
        <v>38.963728072891797</v>
      </c>
      <c r="K31" s="285">
        <f t="shared" ca="1" si="1"/>
        <v>41.02701085332437</v>
      </c>
      <c r="L31" s="285">
        <f t="shared" ca="1" si="1"/>
        <v>43.514186877583349</v>
      </c>
      <c r="M31" s="285">
        <f t="shared" ca="1" si="1"/>
        <v>46.001362901842313</v>
      </c>
      <c r="N31" s="285"/>
      <c r="O31" s="23"/>
      <c r="P31" s="409" t="str">
        <f t="shared" si="2"/>
        <v>01444C</v>
      </c>
      <c r="Q31" s="397" t="s">
        <v>826</v>
      </c>
      <c r="R31" s="409" t="str">
        <f t="shared" si="3"/>
        <v>Business Analyst I</v>
      </c>
      <c r="S31" s="397" t="str">
        <f t="shared" si="4"/>
        <v>61</v>
      </c>
      <c r="T31" s="394" cm="1">
        <f t="array" aca="1" ref="T31" ca="1">IF($Q31="Y",VLOOKUP($P31,INDIRECT($Q$3),T$5,0)*INDIRECT($P$2),VLOOKUP($P31,INDIRECT($Q$3),T$5,0))</f>
        <v>33.400322214327815</v>
      </c>
      <c r="U31" s="394" cm="1">
        <f t="array" aca="1" ref="U31" ca="1">IF($Q31="Y",VLOOKUP($P31,INDIRECT($Q$3),U$5,0)*INDIRECT($P$2),VLOOKUP($P31,INDIRECT($Q$3),U$5,0))</f>
        <v>35.163641795356128</v>
      </c>
      <c r="V31" s="394" cm="1">
        <f t="array" aca="1" ref="V31" ca="1">IF($Q31="Y",VLOOKUP($P31,INDIRECT($Q$3),V$5,0)*INDIRECT($P$2),VLOOKUP($P31,INDIRECT($Q$3),V$5,0))</f>
        <v>37.039654733066719</v>
      </c>
      <c r="W31" s="394" cm="1">
        <f t="array" aca="1" ref="W31" ca="1">IF($Q31="Y",VLOOKUP($P31,INDIRECT($Q$3),W$5,0)*INDIRECT($P$2),VLOOKUP($P31,INDIRECT($Q$3),W$5,0))</f>
        <v>38.963728072891797</v>
      </c>
      <c r="X31" s="394" cm="1">
        <f t="array" aca="1" ref="X31" ca="1">IF($Q31="Y",VLOOKUP($P31,INDIRECT($Q$3),X$5,0)*INDIRECT($P$2),VLOOKUP($P31,INDIRECT($Q$3),X$5,0))</f>
        <v>41.02701085332437</v>
      </c>
      <c r="Y31" s="394" cm="1">
        <f t="array" aca="1" ref="Y31" ca="1">IF($Q31="Y",VLOOKUP($P31,INDIRECT($Q$3),Y$5,0)*INDIRECT($P$2),VLOOKUP($P31,INDIRECT($Q$3),Y$5,0))</f>
        <v>43.514186877583349</v>
      </c>
      <c r="Z31" s="394" cm="1">
        <f t="array" aca="1" ref="Z31" ca="1">IF($Q31="Y",VLOOKUP($P31,INDIRECT($Q$3),Z$5,0)*INDIRECT($P$2),VLOOKUP($P31,INDIRECT($Q$3),Z$5,0))</f>
        <v>46.001362901842313</v>
      </c>
      <c r="AA31" s="406" t="str">
        <f t="shared" si="5"/>
        <v>01444C</v>
      </c>
      <c r="AB31" s="406" t="str">
        <f t="shared" si="6"/>
        <v>Y</v>
      </c>
      <c r="AC31" s="412" t="str">
        <f t="shared" si="7"/>
        <v>Business Analyst I</v>
      </c>
      <c r="AD31" s="406" t="str">
        <f t="shared" si="8"/>
        <v>61</v>
      </c>
      <c r="AE31" s="398" t="str">
        <f t="shared" si="9"/>
        <v>N</v>
      </c>
      <c r="AF31" s="403">
        <f t="shared" ca="1" si="10"/>
        <v>33.4</v>
      </c>
      <c r="AG31" s="403">
        <f t="shared" ca="1" si="10"/>
        <v>35.164000000000001</v>
      </c>
      <c r="AH31" s="403">
        <f t="shared" ca="1" si="10"/>
        <v>37.04</v>
      </c>
      <c r="AI31" s="403">
        <f t="shared" ca="1" si="10"/>
        <v>38.963999999999999</v>
      </c>
      <c r="AJ31" s="403">
        <f t="shared" ca="1" si="10"/>
        <v>41.027000000000001</v>
      </c>
      <c r="AK31" s="403">
        <f t="shared" ca="1" si="10"/>
        <v>43.514000000000003</v>
      </c>
      <c r="AL31" s="403">
        <f t="shared" ca="1" si="10"/>
        <v>46.000999999999998</v>
      </c>
      <c r="AM31" s="710"/>
    </row>
    <row r="32" spans="1:39" ht="15" customHeight="1">
      <c r="A32" s="259" t="s">
        <v>91</v>
      </c>
      <c r="B32" s="272" t="s">
        <v>287</v>
      </c>
      <c r="C32" s="272" t="s">
        <v>280</v>
      </c>
      <c r="D32" s="260" t="s">
        <v>288</v>
      </c>
      <c r="E32" s="265">
        <v>385</v>
      </c>
      <c r="F32" s="262">
        <v>8</v>
      </c>
      <c r="G32" s="285">
        <f t="shared" ca="1" si="1"/>
        <v>37.923749941788479</v>
      </c>
      <c r="H32" s="285">
        <f t="shared" ca="1" si="1"/>
        <v>39.914992583709711</v>
      </c>
      <c r="I32" s="285">
        <f t="shared" ca="1" si="1"/>
        <v>42.001476937576861</v>
      </c>
      <c r="J32" s="285">
        <f t="shared" ca="1" si="1"/>
        <v>44.225513476806171</v>
      </c>
      <c r="K32" s="285">
        <f t="shared" ca="1" si="1"/>
        <v>46.544013565019185</v>
      </c>
      <c r="L32" s="285">
        <f t="shared" ca="1" si="1"/>
        <v>49.369304793136145</v>
      </c>
      <c r="M32" s="285">
        <f t="shared" ca="1" si="1"/>
        <v>52.194596021253105</v>
      </c>
      <c r="N32" s="285"/>
      <c r="O32" s="23"/>
      <c r="P32" s="409" t="str">
        <f t="shared" si="2"/>
        <v>01443C</v>
      </c>
      <c r="Q32" s="397" t="s">
        <v>826</v>
      </c>
      <c r="R32" s="409" t="str">
        <f t="shared" si="3"/>
        <v>Business Analyst II</v>
      </c>
      <c r="S32" s="397" t="str">
        <f t="shared" si="4"/>
        <v>63</v>
      </c>
      <c r="T32" s="394" cm="1">
        <f t="array" aca="1" ref="T32" ca="1">IF($Q32="Y",VLOOKUP($P32,INDIRECT($Q$3),T$5,0)*INDIRECT($P$2),VLOOKUP($P32,INDIRECT($Q$3),T$5,0))</f>
        <v>37.923749941788479</v>
      </c>
      <c r="U32" s="394" cm="1">
        <f t="array" aca="1" ref="U32" ca="1">IF($Q32="Y",VLOOKUP($P32,INDIRECT($Q$3),U$5,0)*INDIRECT($P$2),VLOOKUP($P32,INDIRECT($Q$3),U$5,0))</f>
        <v>39.914992583709711</v>
      </c>
      <c r="V32" s="394" cm="1">
        <f t="array" aca="1" ref="V32" ca="1">IF($Q32="Y",VLOOKUP($P32,INDIRECT($Q$3),V$5,0)*INDIRECT($P$2),VLOOKUP($P32,INDIRECT($Q$3),V$5,0))</f>
        <v>42.001476937576861</v>
      </c>
      <c r="W32" s="394" cm="1">
        <f t="array" aca="1" ref="W32" ca="1">IF($Q32="Y",VLOOKUP($P32,INDIRECT($Q$3),W$5,0)*INDIRECT($P$2),VLOOKUP($P32,INDIRECT($Q$3),W$5,0))</f>
        <v>44.225513476806171</v>
      </c>
      <c r="X32" s="394" cm="1">
        <f t="array" aca="1" ref="X32" ca="1">IF($Q32="Y",VLOOKUP($P32,INDIRECT($Q$3),X$5,0)*INDIRECT($P$2),VLOOKUP($P32,INDIRECT($Q$3),X$5,0))</f>
        <v>46.544013565019185</v>
      </c>
      <c r="Y32" s="394" cm="1">
        <f t="array" aca="1" ref="Y32" ca="1">IF($Q32="Y",VLOOKUP($P32,INDIRECT($Q$3),Y$5,0)*INDIRECT($P$2),VLOOKUP($P32,INDIRECT($Q$3),Y$5,0))</f>
        <v>49.369304793136145</v>
      </c>
      <c r="Z32" s="394" cm="1">
        <f t="array" aca="1" ref="Z32" ca="1">IF($Q32="Y",VLOOKUP($P32,INDIRECT($Q$3),Z$5,0)*INDIRECT($P$2),VLOOKUP($P32,INDIRECT($Q$3),Z$5,0))</f>
        <v>52.194596021253105</v>
      </c>
      <c r="AA32" s="406" t="str">
        <f t="shared" si="5"/>
        <v>01443C</v>
      </c>
      <c r="AB32" s="406" t="str">
        <f t="shared" si="6"/>
        <v>Y</v>
      </c>
      <c r="AC32" s="412" t="str">
        <f t="shared" si="7"/>
        <v>Business Analyst II</v>
      </c>
      <c r="AD32" s="406" t="str">
        <f t="shared" si="8"/>
        <v>63</v>
      </c>
      <c r="AE32" s="398" t="str">
        <f t="shared" si="9"/>
        <v>N</v>
      </c>
      <c r="AF32" s="403">
        <f t="shared" ca="1" si="10"/>
        <v>37.923999999999999</v>
      </c>
      <c r="AG32" s="403">
        <f t="shared" ca="1" si="10"/>
        <v>39.914999999999999</v>
      </c>
      <c r="AH32" s="403">
        <f t="shared" ca="1" si="10"/>
        <v>42.000999999999998</v>
      </c>
      <c r="AI32" s="403">
        <f t="shared" ca="1" si="10"/>
        <v>44.225999999999999</v>
      </c>
      <c r="AJ32" s="403">
        <f t="shared" ca="1" si="10"/>
        <v>46.543999999999997</v>
      </c>
      <c r="AK32" s="403">
        <f t="shared" ca="1" si="10"/>
        <v>49.369</v>
      </c>
      <c r="AL32" s="403">
        <f t="shared" ca="1" si="10"/>
        <v>52.195</v>
      </c>
      <c r="AM32" s="710"/>
    </row>
    <row r="33" spans="1:39" ht="15" customHeight="1">
      <c r="A33" s="259" t="s">
        <v>91</v>
      </c>
      <c r="B33" s="272" t="s">
        <v>289</v>
      </c>
      <c r="C33" s="272" t="s">
        <v>269</v>
      </c>
      <c r="D33" s="260" t="s">
        <v>290</v>
      </c>
      <c r="E33" s="265">
        <v>425</v>
      </c>
      <c r="F33" s="262">
        <v>9</v>
      </c>
      <c r="G33" s="285">
        <f t="shared" ca="1" si="1"/>
        <v>40.032657706127935</v>
      </c>
      <c r="H33" s="285">
        <f t="shared" ca="1" si="1"/>
        <v>42.140686378184355</v>
      </c>
      <c r="I33" s="285">
        <f t="shared" ca="1" si="1"/>
        <v>44.364722917413687</v>
      </c>
      <c r="J33" s="285">
        <f t="shared" ca="1" si="1"/>
        <v>46.681565750381345</v>
      </c>
      <c r="K33" s="285">
        <f t="shared" ca="1" si="1"/>
        <v>49.13927527920184</v>
      </c>
      <c r="L33" s="285">
        <f t="shared" ca="1" si="1"/>
        <v>52.112918030761641</v>
      </c>
      <c r="M33" s="285">
        <f t="shared" ca="1" si="1"/>
        <v>55.086560782321421</v>
      </c>
      <c r="N33" s="285"/>
      <c r="O33" s="23"/>
      <c r="P33" s="409" t="str">
        <f t="shared" si="2"/>
        <v>01442C</v>
      </c>
      <c r="Q33" s="397" t="s">
        <v>826</v>
      </c>
      <c r="R33" s="409" t="str">
        <f t="shared" si="3"/>
        <v xml:space="preserve">Business Analyst III </v>
      </c>
      <c r="S33" s="397" t="str">
        <f t="shared" si="4"/>
        <v>64</v>
      </c>
      <c r="T33" s="394" cm="1">
        <f t="array" aca="1" ref="T33" ca="1">IF($Q33="Y",VLOOKUP($P33,INDIRECT($Q$3),T$5,0)*INDIRECT($P$2),VLOOKUP($P33,INDIRECT($Q$3),T$5,0))</f>
        <v>40.032657706127935</v>
      </c>
      <c r="U33" s="394" cm="1">
        <f t="array" aca="1" ref="U33" ca="1">IF($Q33="Y",VLOOKUP($P33,INDIRECT($Q$3),U$5,0)*INDIRECT($P$2),VLOOKUP($P33,INDIRECT($Q$3),U$5,0))</f>
        <v>42.140686378184355</v>
      </c>
      <c r="V33" s="394" cm="1">
        <f t="array" aca="1" ref="V33" ca="1">IF($Q33="Y",VLOOKUP($P33,INDIRECT($Q$3),V$5,0)*INDIRECT($P$2),VLOOKUP($P33,INDIRECT($Q$3),V$5,0))</f>
        <v>44.364722917413687</v>
      </c>
      <c r="W33" s="394" cm="1">
        <f t="array" aca="1" ref="W33" ca="1">IF($Q33="Y",VLOOKUP($P33,INDIRECT($Q$3),W$5,0)*INDIRECT($P$2),VLOOKUP($P33,INDIRECT($Q$3),W$5,0))</f>
        <v>46.681565750381345</v>
      </c>
      <c r="X33" s="394" cm="1">
        <f t="array" aca="1" ref="X33" ca="1">IF($Q33="Y",VLOOKUP($P33,INDIRECT($Q$3),X$5,0)*INDIRECT($P$2),VLOOKUP($P33,INDIRECT($Q$3),X$5,0))</f>
        <v>49.13927527920184</v>
      </c>
      <c r="Y33" s="394" cm="1">
        <f t="array" aca="1" ref="Y33" ca="1">IF($Q33="Y",VLOOKUP($P33,INDIRECT($Q$3),Y$5,0)*INDIRECT($P$2),VLOOKUP($P33,INDIRECT($Q$3),Y$5,0))</f>
        <v>52.112918030761641</v>
      </c>
      <c r="Z33" s="394" cm="1">
        <f t="array" aca="1" ref="Z33" ca="1">IF($Q33="Y",VLOOKUP($P33,INDIRECT($Q$3),Z$5,0)*INDIRECT($P$2),VLOOKUP($P33,INDIRECT($Q$3),Z$5,0))</f>
        <v>55.086560782321421</v>
      </c>
      <c r="AA33" s="406" t="str">
        <f t="shared" si="5"/>
        <v>01442C</v>
      </c>
      <c r="AB33" s="406" t="str">
        <f t="shared" si="6"/>
        <v>Y</v>
      </c>
      <c r="AC33" s="412" t="str">
        <f t="shared" si="7"/>
        <v xml:space="preserve">Business Analyst III </v>
      </c>
      <c r="AD33" s="406" t="str">
        <f t="shared" si="8"/>
        <v>64</v>
      </c>
      <c r="AE33" s="398" t="str">
        <f t="shared" si="9"/>
        <v>N</v>
      </c>
      <c r="AF33" s="403">
        <f t="shared" ca="1" si="10"/>
        <v>40.033000000000001</v>
      </c>
      <c r="AG33" s="403">
        <f t="shared" ca="1" si="10"/>
        <v>42.140999999999998</v>
      </c>
      <c r="AH33" s="403">
        <f t="shared" ca="1" si="10"/>
        <v>44.365000000000002</v>
      </c>
      <c r="AI33" s="403">
        <f t="shared" ca="1" si="10"/>
        <v>46.682000000000002</v>
      </c>
      <c r="AJ33" s="403">
        <f t="shared" ca="1" si="10"/>
        <v>49.139000000000003</v>
      </c>
      <c r="AK33" s="403">
        <f t="shared" ca="1" si="10"/>
        <v>52.113</v>
      </c>
      <c r="AL33" s="403">
        <f t="shared" ca="1" si="10"/>
        <v>55.087000000000003</v>
      </c>
      <c r="AM33" s="710"/>
    </row>
    <row r="34" spans="1:39" ht="15" customHeight="1">
      <c r="A34" s="259" t="s">
        <v>16</v>
      </c>
      <c r="B34" s="259" t="s">
        <v>33</v>
      </c>
      <c r="C34" s="259">
        <v>29</v>
      </c>
      <c r="D34" s="260" t="s">
        <v>34</v>
      </c>
      <c r="E34" s="265">
        <v>388</v>
      </c>
      <c r="F34" s="262">
        <v>8</v>
      </c>
      <c r="G34" s="285">
        <f t="shared" ca="1" si="1"/>
        <v>74460.610752978362</v>
      </c>
      <c r="H34" s="285">
        <f t="shared" ca="1" si="1"/>
        <v>78545.413481661264</v>
      </c>
      <c r="I34" s="285">
        <f t="shared" ca="1" si="1"/>
        <v>82626.769119433869</v>
      </c>
      <c r="J34" s="285">
        <f t="shared" ca="1" si="1"/>
        <v>86952.868211836409</v>
      </c>
      <c r="K34" s="285">
        <f t="shared" ca="1" si="1"/>
        <v>91575.417122523169</v>
      </c>
      <c r="L34" s="285">
        <f t="shared" ca="1" si="1"/>
        <v>97312.991881556358</v>
      </c>
      <c r="M34" s="285">
        <f t="shared" ca="1" si="1"/>
        <v>103050.56664058955</v>
      </c>
      <c r="N34" s="285"/>
      <c r="P34" s="409" t="str">
        <f t="shared" si="2"/>
        <v>01454C</v>
      </c>
      <c r="Q34" s="397" t="s">
        <v>826</v>
      </c>
      <c r="R34" s="409" t="str">
        <f t="shared" si="3"/>
        <v>Business Application Analyst II</v>
      </c>
      <c r="S34" s="397">
        <f t="shared" si="4"/>
        <v>29</v>
      </c>
      <c r="T34" s="394" cm="1">
        <f t="array" aca="1" ref="T34" ca="1">IF($Q34="Y",VLOOKUP($P34,INDIRECT($Q$3),T$5,0)*INDIRECT($P$2),VLOOKUP($P34,INDIRECT($Q$3),T$5,0))</f>
        <v>74460.610752978362</v>
      </c>
      <c r="U34" s="394" cm="1">
        <f t="array" aca="1" ref="U34" ca="1">IF($Q34="Y",VLOOKUP($P34,INDIRECT($Q$3),U$5,0)*INDIRECT($P$2),VLOOKUP($P34,INDIRECT($Q$3),U$5,0))</f>
        <v>78545.413481661264</v>
      </c>
      <c r="V34" s="394" cm="1">
        <f t="array" aca="1" ref="V34" ca="1">IF($Q34="Y",VLOOKUP($P34,INDIRECT($Q$3),V$5,0)*INDIRECT($P$2),VLOOKUP($P34,INDIRECT($Q$3),V$5,0))</f>
        <v>82626.769119433869</v>
      </c>
      <c r="W34" s="394" cm="1">
        <f t="array" aca="1" ref="W34" ca="1">IF($Q34="Y",VLOOKUP($P34,INDIRECT($Q$3),W$5,0)*INDIRECT($P$2),VLOOKUP($P34,INDIRECT($Q$3),W$5,0))</f>
        <v>86952.868211836409</v>
      </c>
      <c r="X34" s="394" cm="1">
        <f t="array" aca="1" ref="X34" ca="1">IF($Q34="Y",VLOOKUP($P34,INDIRECT($Q$3),X$5,0)*INDIRECT($P$2),VLOOKUP($P34,INDIRECT($Q$3),X$5,0))</f>
        <v>91575.417122523169</v>
      </c>
      <c r="Y34" s="394" cm="1">
        <f t="array" aca="1" ref="Y34" ca="1">IF($Q34="Y",VLOOKUP($P34,INDIRECT($Q$3),Y$5,0)*INDIRECT($P$2),VLOOKUP($P34,INDIRECT($Q$3),Y$5,0))</f>
        <v>97312.991881556358</v>
      </c>
      <c r="Z34" s="394" cm="1">
        <f t="array" aca="1" ref="Z34" ca="1">IF($Q34="Y",VLOOKUP($P34,INDIRECT($Q$3),Z$5,0)*INDIRECT($P$2),VLOOKUP($P34,INDIRECT($Q$3),Z$5,0))</f>
        <v>103050.56664058955</v>
      </c>
      <c r="AA34" s="406" t="str">
        <f t="shared" si="5"/>
        <v>01454C</v>
      </c>
      <c r="AB34" s="406" t="str">
        <f t="shared" si="6"/>
        <v>Y</v>
      </c>
      <c r="AC34" s="412" t="str">
        <f t="shared" si="7"/>
        <v>Business Application Analyst II</v>
      </c>
      <c r="AD34" s="406">
        <f t="shared" si="8"/>
        <v>29</v>
      </c>
      <c r="AE34" s="398" t="str">
        <f t="shared" si="9"/>
        <v>E</v>
      </c>
      <c r="AF34" s="403">
        <f t="shared" ca="1" si="10"/>
        <v>35.798999999999999</v>
      </c>
      <c r="AG34" s="403">
        <f t="shared" ca="1" si="10"/>
        <v>37.762999999999998</v>
      </c>
      <c r="AH34" s="403">
        <f t="shared" ca="1" si="10"/>
        <v>39.724999999999994</v>
      </c>
      <c r="AI34" s="403">
        <f t="shared" ca="1" si="10"/>
        <v>41.805</v>
      </c>
      <c r="AJ34" s="403">
        <f t="shared" ca="1" si="10"/>
        <v>44.027000000000001</v>
      </c>
      <c r="AK34" s="403">
        <f t="shared" ca="1" si="10"/>
        <v>46.785999999999994</v>
      </c>
      <c r="AL34" s="403">
        <f t="shared" ca="1" si="10"/>
        <v>49.543999999999997</v>
      </c>
      <c r="AM34" s="710"/>
    </row>
    <row r="35" spans="1:39" ht="15" customHeight="1">
      <c r="A35" s="259" t="s">
        <v>16</v>
      </c>
      <c r="B35" s="259" t="s">
        <v>35</v>
      </c>
      <c r="C35" s="259">
        <v>72</v>
      </c>
      <c r="D35" s="260" t="s">
        <v>36</v>
      </c>
      <c r="E35" s="265">
        <v>463</v>
      </c>
      <c r="F35" s="262">
        <v>10</v>
      </c>
      <c r="G35" s="285">
        <f t="shared" ca="1" si="1"/>
        <v>91137.636576917503</v>
      </c>
      <c r="H35" s="285">
        <f t="shared" ca="1" si="1"/>
        <v>95953.222578579967</v>
      </c>
      <c r="I35" s="285">
        <f t="shared" ca="1" si="1"/>
        <v>100972.18694394897</v>
      </c>
      <c r="J35" s="285">
        <f t="shared" ca="1" si="1"/>
        <v>106280.7069457816</v>
      </c>
      <c r="K35" s="285">
        <f t="shared" ca="1" si="1"/>
        <v>111892.57094771898</v>
      </c>
      <c r="L35" s="285">
        <f t="shared" ca="1" si="1"/>
        <v>118654.98589990367</v>
      </c>
      <c r="M35" s="285">
        <f t="shared" ca="1" si="1"/>
        <v>125416.3237368164</v>
      </c>
      <c r="N35" s="285"/>
      <c r="P35" s="409" t="str">
        <f t="shared" si="2"/>
        <v>01456C</v>
      </c>
      <c r="Q35" s="397" t="s">
        <v>826</v>
      </c>
      <c r="R35" s="409" t="str">
        <f t="shared" si="3"/>
        <v>Business Application Manager</v>
      </c>
      <c r="S35" s="397">
        <f t="shared" si="4"/>
        <v>72</v>
      </c>
      <c r="T35" s="394" cm="1">
        <f t="array" aca="1" ref="T35" ca="1">IF($Q35="Y",VLOOKUP($P35,INDIRECT($Q$3),T$5,0)*INDIRECT($P$2),VLOOKUP($P35,INDIRECT($Q$3),T$5,0))</f>
        <v>91137.636576917503</v>
      </c>
      <c r="U35" s="394" cm="1">
        <f t="array" aca="1" ref="U35" ca="1">IF($Q35="Y",VLOOKUP($P35,INDIRECT($Q$3),U$5,0)*INDIRECT($P$2),VLOOKUP($P35,INDIRECT($Q$3),U$5,0))</f>
        <v>95953.222578579967</v>
      </c>
      <c r="V35" s="394" cm="1">
        <f t="array" aca="1" ref="V35" ca="1">IF($Q35="Y",VLOOKUP($P35,INDIRECT($Q$3),V$5,0)*INDIRECT($P$2),VLOOKUP($P35,INDIRECT($Q$3),V$5,0))</f>
        <v>100972.18694394897</v>
      </c>
      <c r="W35" s="394" cm="1">
        <f t="array" aca="1" ref="W35" ca="1">IF($Q35="Y",VLOOKUP($P35,INDIRECT($Q$3),W$5,0)*INDIRECT($P$2),VLOOKUP($P35,INDIRECT($Q$3),W$5,0))</f>
        <v>106280.7069457816</v>
      </c>
      <c r="X35" s="394" cm="1">
        <f t="array" aca="1" ref="X35" ca="1">IF($Q35="Y",VLOOKUP($P35,INDIRECT($Q$3),X$5,0)*INDIRECT($P$2),VLOOKUP($P35,INDIRECT($Q$3),X$5,0))</f>
        <v>111892.57094771898</v>
      </c>
      <c r="Y35" s="394" cm="1">
        <f t="array" aca="1" ref="Y35" ca="1">IF($Q35="Y",VLOOKUP($P35,INDIRECT($Q$3),Y$5,0)*INDIRECT($P$2),VLOOKUP($P35,INDIRECT($Q$3),Y$5,0))</f>
        <v>118654.98589990367</v>
      </c>
      <c r="Z35" s="394" cm="1">
        <f t="array" aca="1" ref="Z35" ca="1">IF($Q35="Y",VLOOKUP($P35,INDIRECT($Q$3),Z$5,0)*INDIRECT($P$2),VLOOKUP($P35,INDIRECT($Q$3),Z$5,0))</f>
        <v>125416.3237368164</v>
      </c>
      <c r="AA35" s="406" t="str">
        <f t="shared" si="5"/>
        <v>01456C</v>
      </c>
      <c r="AB35" s="406" t="str">
        <f t="shared" si="6"/>
        <v>Y</v>
      </c>
      <c r="AC35" s="412" t="str">
        <f t="shared" si="7"/>
        <v>Business Application Manager</v>
      </c>
      <c r="AD35" s="406">
        <f t="shared" si="8"/>
        <v>72</v>
      </c>
      <c r="AE35" s="398" t="str">
        <f t="shared" si="9"/>
        <v>E</v>
      </c>
      <c r="AF35" s="403">
        <f t="shared" ca="1" si="10"/>
        <v>43.817</v>
      </c>
      <c r="AG35" s="403">
        <f t="shared" ca="1" si="10"/>
        <v>46.131999999999998</v>
      </c>
      <c r="AH35" s="403">
        <f t="shared" ca="1" si="10"/>
        <v>48.544999999999995</v>
      </c>
      <c r="AI35" s="403">
        <f t="shared" ca="1" si="10"/>
        <v>51.096999999999994</v>
      </c>
      <c r="AJ35" s="403">
        <f t="shared" ca="1" si="10"/>
        <v>53.794999999999995</v>
      </c>
      <c r="AK35" s="403">
        <f t="shared" ca="1" si="10"/>
        <v>57.045999999999999</v>
      </c>
      <c r="AL35" s="403">
        <f t="shared" ca="1" si="10"/>
        <v>60.296999999999997</v>
      </c>
      <c r="AM35" s="710"/>
    </row>
    <row r="36" spans="1:39" ht="15" customHeight="1">
      <c r="A36" s="272" t="s">
        <v>91</v>
      </c>
      <c r="B36" s="272" t="s">
        <v>291</v>
      </c>
      <c r="C36" s="272">
        <v>61</v>
      </c>
      <c r="D36" s="273" t="s">
        <v>292</v>
      </c>
      <c r="E36" s="265">
        <v>345</v>
      </c>
      <c r="F36" s="262">
        <v>7</v>
      </c>
      <c r="G36" s="285">
        <f t="shared" ca="1" si="1"/>
        <v>33.400322214327815</v>
      </c>
      <c r="H36" s="285">
        <f t="shared" ca="1" si="1"/>
        <v>35.163641795356128</v>
      </c>
      <c r="I36" s="285">
        <f t="shared" ca="1" si="1"/>
        <v>37.039654733066719</v>
      </c>
      <c r="J36" s="285">
        <f t="shared" ca="1" si="1"/>
        <v>38.963728072891797</v>
      </c>
      <c r="K36" s="285">
        <f t="shared" ca="1" si="1"/>
        <v>41.02701085332437</v>
      </c>
      <c r="L36" s="285">
        <f t="shared" ca="1" si="1"/>
        <v>43.514186877583349</v>
      </c>
      <c r="M36" s="285">
        <f t="shared" ca="1" si="1"/>
        <v>46.001362901842313</v>
      </c>
      <c r="N36" s="285"/>
      <c r="O36" s="23"/>
      <c r="P36" s="409" t="str">
        <f t="shared" si="2"/>
        <v>01453C</v>
      </c>
      <c r="Q36" s="397" t="s">
        <v>826</v>
      </c>
      <c r="R36" s="409" t="str">
        <f t="shared" si="3"/>
        <v>Business Applications Analyst I</v>
      </c>
      <c r="S36" s="397">
        <f t="shared" si="4"/>
        <v>61</v>
      </c>
      <c r="T36" s="394" cm="1">
        <f t="array" aca="1" ref="T36" ca="1">IF($Q36="Y",VLOOKUP($P36,INDIRECT($Q$3),T$5,0)*INDIRECT($P$2),VLOOKUP($P36,INDIRECT($Q$3),T$5,0))</f>
        <v>33.400322214327815</v>
      </c>
      <c r="U36" s="394" cm="1">
        <f t="array" aca="1" ref="U36" ca="1">IF($Q36="Y",VLOOKUP($P36,INDIRECT($Q$3),U$5,0)*INDIRECT($P$2),VLOOKUP($P36,INDIRECT($Q$3),U$5,0))</f>
        <v>35.163641795356128</v>
      </c>
      <c r="V36" s="394" cm="1">
        <f t="array" aca="1" ref="V36" ca="1">IF($Q36="Y",VLOOKUP($P36,INDIRECT($Q$3),V$5,0)*INDIRECT($P$2),VLOOKUP($P36,INDIRECT($Q$3),V$5,0))</f>
        <v>37.039654733066719</v>
      </c>
      <c r="W36" s="394" cm="1">
        <f t="array" aca="1" ref="W36" ca="1">IF($Q36="Y",VLOOKUP($P36,INDIRECT($Q$3),W$5,0)*INDIRECT($P$2),VLOOKUP($P36,INDIRECT($Q$3),W$5,0))</f>
        <v>38.963728072891797</v>
      </c>
      <c r="X36" s="394" cm="1">
        <f t="array" aca="1" ref="X36" ca="1">IF($Q36="Y",VLOOKUP($P36,INDIRECT($Q$3),X$5,0)*INDIRECT($P$2),VLOOKUP($P36,INDIRECT($Q$3),X$5,0))</f>
        <v>41.02701085332437</v>
      </c>
      <c r="Y36" s="394" cm="1">
        <f t="array" aca="1" ref="Y36" ca="1">IF($Q36="Y",VLOOKUP($P36,INDIRECT($Q$3),Y$5,0)*INDIRECT($P$2),VLOOKUP($P36,INDIRECT($Q$3),Y$5,0))</f>
        <v>43.514186877583349</v>
      </c>
      <c r="Z36" s="394" cm="1">
        <f t="array" aca="1" ref="Z36" ca="1">IF($Q36="Y",VLOOKUP($P36,INDIRECT($Q$3),Z$5,0)*INDIRECT($P$2),VLOOKUP($P36,INDIRECT($Q$3),Z$5,0))</f>
        <v>46.001362901842313</v>
      </c>
      <c r="AA36" s="406" t="str">
        <f t="shared" si="5"/>
        <v>01453C</v>
      </c>
      <c r="AB36" s="406" t="str">
        <f t="shared" si="6"/>
        <v>Y</v>
      </c>
      <c r="AC36" s="412" t="str">
        <f t="shared" si="7"/>
        <v>Business Applications Analyst I</v>
      </c>
      <c r="AD36" s="406">
        <f t="shared" si="8"/>
        <v>61</v>
      </c>
      <c r="AE36" s="398" t="str">
        <f t="shared" si="9"/>
        <v>N</v>
      </c>
      <c r="AF36" s="403">
        <f t="shared" ca="1" si="10"/>
        <v>33.4</v>
      </c>
      <c r="AG36" s="403">
        <f t="shared" ca="1" si="10"/>
        <v>35.164000000000001</v>
      </c>
      <c r="AH36" s="403">
        <f t="shared" ca="1" si="10"/>
        <v>37.04</v>
      </c>
      <c r="AI36" s="403">
        <f t="shared" ca="1" si="10"/>
        <v>38.963999999999999</v>
      </c>
      <c r="AJ36" s="403">
        <f t="shared" ca="1" si="10"/>
        <v>41.027000000000001</v>
      </c>
      <c r="AK36" s="403">
        <f t="shared" ca="1" si="10"/>
        <v>43.514000000000003</v>
      </c>
      <c r="AL36" s="403">
        <f t="shared" ca="1" si="10"/>
        <v>46.000999999999998</v>
      </c>
      <c r="AM36" s="710"/>
    </row>
    <row r="37" spans="1:39" ht="15" customHeight="1">
      <c r="A37" s="272" t="s">
        <v>91</v>
      </c>
      <c r="B37" s="272" t="s">
        <v>293</v>
      </c>
      <c r="C37" s="583" t="s">
        <v>867</v>
      </c>
      <c r="D37" s="598" t="s">
        <v>1046</v>
      </c>
      <c r="E37" s="600">
        <v>380</v>
      </c>
      <c r="F37" s="586">
        <v>8</v>
      </c>
      <c r="G37" s="285">
        <f t="shared" ca="1" si="1"/>
        <v>35.799009600000005</v>
      </c>
      <c r="H37" s="285">
        <f t="shared" ca="1" si="1"/>
        <v>37.762735499999998</v>
      </c>
      <c r="I37" s="285">
        <f t="shared" ca="1" si="1"/>
        <v>39.725400500000006</v>
      </c>
      <c r="J37" s="285">
        <f t="shared" ca="1" si="1"/>
        <v>41.804764500000005</v>
      </c>
      <c r="K37" s="285">
        <f t="shared" ca="1" si="1"/>
        <v>44.027350000000006</v>
      </c>
      <c r="L37" s="285">
        <f t="shared" ca="1" si="1"/>
        <v>46.785689999999995</v>
      </c>
      <c r="M37" s="285">
        <f t="shared" ca="1" si="1"/>
        <v>49.544029999999999</v>
      </c>
      <c r="N37" s="285"/>
      <c r="O37" s="23"/>
      <c r="P37" s="409" t="str">
        <f t="shared" si="2"/>
        <v>01452C</v>
      </c>
      <c r="Q37" s="397" t="s">
        <v>826</v>
      </c>
      <c r="R37" s="409" t="str">
        <f t="shared" si="3"/>
        <v>Business Applications Analyst I - Payroll</v>
      </c>
      <c r="S37" s="397" t="str">
        <f t="shared" si="4"/>
        <v>29</v>
      </c>
      <c r="T37" s="394" cm="1">
        <f t="array" aca="1" ref="T37" ca="1">IF($Q37="Y",VLOOKUP($P37,INDIRECT($Q$3),T$5,0)*INDIRECT($P$2),VLOOKUP($P37,INDIRECT($Q$3),T$5,0))</f>
        <v>35.799009600000005</v>
      </c>
      <c r="U37" s="394" cm="1">
        <f t="array" aca="1" ref="U37" ca="1">IF($Q37="Y",VLOOKUP($P37,INDIRECT($Q$3),U$5,0)*INDIRECT($P$2),VLOOKUP($P37,INDIRECT($Q$3),U$5,0))</f>
        <v>37.762735499999998</v>
      </c>
      <c r="V37" s="394" cm="1">
        <f t="array" aca="1" ref="V37" ca="1">IF($Q37="Y",VLOOKUP($P37,INDIRECT($Q$3),V$5,0)*INDIRECT($P$2),VLOOKUP($P37,INDIRECT($Q$3),V$5,0))</f>
        <v>39.725400500000006</v>
      </c>
      <c r="W37" s="394" cm="1">
        <f t="array" aca="1" ref="W37" ca="1">IF($Q37="Y",VLOOKUP($P37,INDIRECT($Q$3),W$5,0)*INDIRECT($P$2),VLOOKUP($P37,INDIRECT($Q$3),W$5,0))</f>
        <v>41.804764500000005</v>
      </c>
      <c r="X37" s="394" cm="1">
        <f t="array" aca="1" ref="X37" ca="1">IF($Q37="Y",VLOOKUP($P37,INDIRECT($Q$3),X$5,0)*INDIRECT($P$2),VLOOKUP($P37,INDIRECT($Q$3),X$5,0))</f>
        <v>44.027350000000006</v>
      </c>
      <c r="Y37" s="394" cm="1">
        <f t="array" aca="1" ref="Y37" ca="1">IF($Q37="Y",VLOOKUP($P37,INDIRECT($Q$3),Y$5,0)*INDIRECT($P$2),VLOOKUP($P37,INDIRECT($Q$3),Y$5,0))</f>
        <v>46.785689999999995</v>
      </c>
      <c r="Z37" s="394" cm="1">
        <f t="array" aca="1" ref="Z37" ca="1">IF($Q37="Y",VLOOKUP($P37,INDIRECT($Q$3),Z$5,0)*INDIRECT($P$2),VLOOKUP($P37,INDIRECT($Q$3),Z$5,0))</f>
        <v>49.544029999999999</v>
      </c>
      <c r="AA37" s="406" t="str">
        <f t="shared" si="5"/>
        <v>01452C</v>
      </c>
      <c r="AB37" s="406" t="str">
        <f t="shared" si="6"/>
        <v>Y</v>
      </c>
      <c r="AC37" s="412" t="str">
        <f t="shared" si="7"/>
        <v>Business Applications Analyst I - Payroll</v>
      </c>
      <c r="AD37" s="406" t="str">
        <f t="shared" si="8"/>
        <v>29</v>
      </c>
      <c r="AE37" s="398" t="str">
        <f t="shared" si="9"/>
        <v>N</v>
      </c>
      <c r="AF37" s="403">
        <f t="shared" ca="1" si="10"/>
        <v>35.798999999999999</v>
      </c>
      <c r="AG37" s="403">
        <f t="shared" ca="1" si="10"/>
        <v>37.762999999999998</v>
      </c>
      <c r="AH37" s="403">
        <f t="shared" ca="1" si="10"/>
        <v>39.725000000000001</v>
      </c>
      <c r="AI37" s="403">
        <f t="shared" ca="1" si="10"/>
        <v>41.805</v>
      </c>
      <c r="AJ37" s="403">
        <f t="shared" ca="1" si="10"/>
        <v>44.027000000000001</v>
      </c>
      <c r="AK37" s="403">
        <f t="shared" ca="1" si="10"/>
        <v>46.786000000000001</v>
      </c>
      <c r="AL37" s="403">
        <f t="shared" ca="1" si="10"/>
        <v>49.543999999999997</v>
      </c>
      <c r="AM37" s="710"/>
    </row>
    <row r="38" spans="1:39" ht="15" customHeight="1">
      <c r="A38" s="272" t="s">
        <v>16</v>
      </c>
      <c r="B38" s="272" t="s">
        <v>1051</v>
      </c>
      <c r="C38" s="583" t="s">
        <v>166</v>
      </c>
      <c r="D38" s="598" t="s">
        <v>1050</v>
      </c>
      <c r="E38" s="600">
        <v>435</v>
      </c>
      <c r="F38" s="586">
        <v>9</v>
      </c>
      <c r="G38" s="285">
        <f t="shared" ca="1" si="1"/>
        <v>84691.576574692139</v>
      </c>
      <c r="H38" s="285">
        <f t="shared" ca="1" si="1"/>
        <v>89169.347667147071</v>
      </c>
      <c r="I38" s="285">
        <f t="shared" ca="1" si="1"/>
        <v>94233.124214349751</v>
      </c>
      <c r="J38" s="285">
        <f t="shared" ca="1" si="1"/>
        <v>99245.194397898245</v>
      </c>
      <c r="K38" s="285">
        <f t="shared" ca="1" si="1"/>
        <v>104560.60858155144</v>
      </c>
      <c r="L38" s="285">
        <f t="shared" ca="1" si="1"/>
        <v>110772.97487040763</v>
      </c>
      <c r="M38" s="285">
        <f t="shared" ca="1" si="1"/>
        <v>116985.3411592638</v>
      </c>
      <c r="N38" s="285"/>
      <c r="O38" s="23"/>
      <c r="P38" s="409" t="str">
        <f t="shared" si="2"/>
        <v>59500C</v>
      </c>
      <c r="Q38" s="397" t="s">
        <v>826</v>
      </c>
      <c r="R38" s="409" t="str">
        <f t="shared" si="3"/>
        <v>Business Applications Specialist - Payroll</v>
      </c>
      <c r="S38" s="397" t="str">
        <f t="shared" si="4"/>
        <v>45</v>
      </c>
      <c r="T38" s="394" cm="1">
        <f t="array" aca="1" ref="T38" ca="1">IF($Q38="Y",VLOOKUP($P38,INDIRECT($Q$3),T$5,0)*INDIRECT($P$2),VLOOKUP($P38,INDIRECT($Q$3),T$5,0))</f>
        <v>84691.576574692139</v>
      </c>
      <c r="U38" s="394" cm="1">
        <f t="array" aca="1" ref="U38" ca="1">IF($Q38="Y",VLOOKUP($P38,INDIRECT($Q$3),U$5,0)*INDIRECT($P$2),VLOOKUP($P38,INDIRECT($Q$3),U$5,0))</f>
        <v>89169.347667147071</v>
      </c>
      <c r="V38" s="394" cm="1">
        <f t="array" aca="1" ref="V38" ca="1">IF($Q38="Y",VLOOKUP($P38,INDIRECT($Q$3),V$5,0)*INDIRECT($P$2),VLOOKUP($P38,INDIRECT($Q$3),V$5,0))</f>
        <v>94233.124214349751</v>
      </c>
      <c r="W38" s="394" cm="1">
        <f t="array" aca="1" ref="W38" ca="1">IF($Q38="Y",VLOOKUP($P38,INDIRECT($Q$3),W$5,0)*INDIRECT($P$2),VLOOKUP($P38,INDIRECT($Q$3),W$5,0))</f>
        <v>99245.194397898245</v>
      </c>
      <c r="X38" s="394" cm="1">
        <f t="array" aca="1" ref="X38" ca="1">IF($Q38="Y",VLOOKUP($P38,INDIRECT($Q$3),X$5,0)*INDIRECT($P$2),VLOOKUP($P38,INDIRECT($Q$3),X$5,0))</f>
        <v>104560.60858155144</v>
      </c>
      <c r="Y38" s="394" cm="1">
        <f t="array" aca="1" ref="Y38" ca="1">IF($Q38="Y",VLOOKUP($P38,INDIRECT($Q$3),Y$5,0)*INDIRECT($P$2),VLOOKUP($P38,INDIRECT($Q$3),Y$5,0))</f>
        <v>110772.97487040763</v>
      </c>
      <c r="Z38" s="394" cm="1">
        <f t="array" aca="1" ref="Z38" ca="1">IF($Q38="Y",VLOOKUP($P38,INDIRECT($Q$3),Z$5,0)*INDIRECT($P$2),VLOOKUP($P38,INDIRECT($Q$3),Z$5,0))</f>
        <v>116985.3411592638</v>
      </c>
      <c r="AA38" s="406" t="str">
        <f t="shared" si="5"/>
        <v>59500C</v>
      </c>
      <c r="AB38" s="406" t="str">
        <f t="shared" si="6"/>
        <v>Y</v>
      </c>
      <c r="AC38" s="412" t="str">
        <f t="shared" si="7"/>
        <v>Business Applications Specialist - Payroll</v>
      </c>
      <c r="AD38" s="406" t="str">
        <f t="shared" si="8"/>
        <v>45</v>
      </c>
      <c r="AE38" s="398" t="str">
        <f t="shared" si="9"/>
        <v>E</v>
      </c>
      <c r="AF38" s="403">
        <f t="shared" ca="1" si="10"/>
        <v>40.717999999999996</v>
      </c>
      <c r="AG38" s="403">
        <f t="shared" ca="1" si="10"/>
        <v>42.87</v>
      </c>
      <c r="AH38" s="403">
        <f t="shared" ca="1" si="10"/>
        <v>45.305</v>
      </c>
      <c r="AI38" s="403">
        <f t="shared" ca="1" si="10"/>
        <v>47.714999999999996</v>
      </c>
      <c r="AJ38" s="403">
        <f t="shared" ca="1" si="10"/>
        <v>50.269999999999996</v>
      </c>
      <c r="AK38" s="403">
        <f t="shared" ca="1" si="10"/>
        <v>53.256999999999998</v>
      </c>
      <c r="AL38" s="403">
        <f t="shared" ca="1" si="10"/>
        <v>56.242999999999995</v>
      </c>
      <c r="AM38" s="710"/>
    </row>
    <row r="39" spans="1:39" ht="15" customHeight="1">
      <c r="A39" s="272" t="s">
        <v>91</v>
      </c>
      <c r="B39" s="583" t="s">
        <v>1012</v>
      </c>
      <c r="C39" s="583" t="s">
        <v>956</v>
      </c>
      <c r="D39" s="598" t="s">
        <v>1011</v>
      </c>
      <c r="E39" s="600">
        <v>408</v>
      </c>
      <c r="F39" s="586">
        <v>9</v>
      </c>
      <c r="G39" s="285">
        <f t="shared" ca="1" si="1"/>
        <v>38.614638199999995</v>
      </c>
      <c r="H39" s="285">
        <f t="shared" ca="1" si="1"/>
        <v>40.669601499999999</v>
      </c>
      <c r="I39" s="285">
        <f t="shared" ca="1" si="1"/>
        <v>42.939927499999996</v>
      </c>
      <c r="J39" s="285">
        <f t="shared" ca="1" si="1"/>
        <v>45.281333799999992</v>
      </c>
      <c r="K39" s="285">
        <f t="shared" ca="1" si="1"/>
        <v>47.6683588</v>
      </c>
      <c r="L39" s="285">
        <f t="shared" ca="1" si="1"/>
        <v>50.520057999999999</v>
      </c>
      <c r="M39" s="285">
        <f t="shared" ca="1" si="1"/>
        <v>53.371757199999998</v>
      </c>
      <c r="N39" s="23"/>
      <c r="O39" s="23"/>
      <c r="P39" s="409" t="str">
        <f t="shared" si="2"/>
        <v>59493C</v>
      </c>
      <c r="Q39" s="397" t="s">
        <v>826</v>
      </c>
      <c r="R39" s="409" t="str">
        <f t="shared" si="3"/>
        <v>Business Applications Specialist - Property Services</v>
      </c>
      <c r="S39" s="397" t="str">
        <f t="shared" si="4"/>
        <v>40</v>
      </c>
      <c r="T39" s="394" cm="1">
        <f t="array" aca="1" ref="T39" ca="1">IF($Q39="Y",VLOOKUP($P39,INDIRECT($Q$3),T$5,0)*INDIRECT($P$2),VLOOKUP($P39,INDIRECT($Q$3),T$5,0))</f>
        <v>38.614638199999995</v>
      </c>
      <c r="U39" s="394" cm="1">
        <f t="array" aca="1" ref="U39" ca="1">IF($Q39="Y",VLOOKUP($P39,INDIRECT($Q$3),U$5,0)*INDIRECT($P$2),VLOOKUP($P39,INDIRECT($Q$3),U$5,0))</f>
        <v>40.669601499999999</v>
      </c>
      <c r="V39" s="394" cm="1">
        <f t="array" aca="1" ref="V39" ca="1">IF($Q39="Y",VLOOKUP($P39,INDIRECT($Q$3),V$5,0)*INDIRECT($P$2),VLOOKUP($P39,INDIRECT($Q$3),V$5,0))</f>
        <v>42.939927499999996</v>
      </c>
      <c r="W39" s="394" cm="1">
        <f t="array" aca="1" ref="W39" ca="1">IF($Q39="Y",VLOOKUP($P39,INDIRECT($Q$3),W$5,0)*INDIRECT($P$2),VLOOKUP($P39,INDIRECT($Q$3),W$5,0))</f>
        <v>45.281333799999992</v>
      </c>
      <c r="X39" s="394" cm="1">
        <f t="array" aca="1" ref="X39" ca="1">IF($Q39="Y",VLOOKUP($P39,INDIRECT($Q$3),X$5,0)*INDIRECT($P$2),VLOOKUP($P39,INDIRECT($Q$3),X$5,0))</f>
        <v>47.6683588</v>
      </c>
      <c r="Y39" s="394" cm="1">
        <f t="array" aca="1" ref="Y39" ca="1">IF($Q39="Y",VLOOKUP($P39,INDIRECT($Q$3),Y$5,0)*INDIRECT($P$2),VLOOKUP($P39,INDIRECT($Q$3),Y$5,0))</f>
        <v>50.520057999999999</v>
      </c>
      <c r="Z39" s="394" cm="1">
        <f t="array" aca="1" ref="Z39" ca="1">IF($Q39="Y",VLOOKUP($P39,INDIRECT($Q$3),Z$5,0)*INDIRECT($P$2),VLOOKUP($P39,INDIRECT($Q$3),Z$5,0))</f>
        <v>53.371757199999998</v>
      </c>
      <c r="AA39" s="406" t="str">
        <f t="shared" si="5"/>
        <v>59493C</v>
      </c>
      <c r="AB39" s="406" t="str">
        <f t="shared" si="6"/>
        <v>Y</v>
      </c>
      <c r="AC39" s="412" t="str">
        <f t="shared" si="7"/>
        <v>Business Applications Specialist - Property Services</v>
      </c>
      <c r="AD39" s="406" t="str">
        <f t="shared" si="8"/>
        <v>40</v>
      </c>
      <c r="AE39" s="398" t="str">
        <f t="shared" si="9"/>
        <v>N</v>
      </c>
      <c r="AF39" s="403">
        <f t="shared" ref="AF39:AL71" ca="1" si="11">IF($AE39="N",ROUND(T39,3),IF($AE39="E",ROUNDUP(T39/2080,3),"check"))</f>
        <v>38.615000000000002</v>
      </c>
      <c r="AG39" s="403">
        <f t="shared" ca="1" si="11"/>
        <v>40.67</v>
      </c>
      <c r="AH39" s="403">
        <f t="shared" ca="1" si="11"/>
        <v>42.94</v>
      </c>
      <c r="AI39" s="403">
        <f t="shared" ca="1" si="11"/>
        <v>45.280999999999999</v>
      </c>
      <c r="AJ39" s="403">
        <f t="shared" ca="1" si="11"/>
        <v>47.667999999999999</v>
      </c>
      <c r="AK39" s="403">
        <f t="shared" ca="1" si="11"/>
        <v>50.52</v>
      </c>
      <c r="AL39" s="403">
        <f t="shared" ca="1" si="11"/>
        <v>53.372</v>
      </c>
      <c r="AM39" s="710"/>
    </row>
    <row r="40" spans="1:39" ht="15" customHeight="1">
      <c r="A40" s="259" t="s">
        <v>16</v>
      </c>
      <c r="B40" s="259" t="s">
        <v>526</v>
      </c>
      <c r="C40" s="259">
        <v>99</v>
      </c>
      <c r="D40" s="260" t="s">
        <v>525</v>
      </c>
      <c r="E40" s="265">
        <v>420</v>
      </c>
      <c r="F40" s="262">
        <v>9</v>
      </c>
      <c r="G40" s="285">
        <f t="shared" ca="1" si="1"/>
        <v>83267.131750745844</v>
      </c>
      <c r="H40" s="285">
        <f t="shared" ca="1" si="1"/>
        <v>87652.227804077876</v>
      </c>
      <c r="I40" s="285">
        <f t="shared" ca="1" si="1"/>
        <v>92279.285509675246</v>
      </c>
      <c r="J40" s="285">
        <f t="shared" ca="1" si="1"/>
        <v>97096.925977520223</v>
      </c>
      <c r="K40" s="285">
        <f t="shared" ca="1" si="1"/>
        <v>102209.55814419435</v>
      </c>
      <c r="L40" s="285">
        <f t="shared" ca="1" si="1"/>
        <v>108394.70110049429</v>
      </c>
      <c r="M40" s="285">
        <f t="shared" ca="1" si="1"/>
        <v>114578.49192162708</v>
      </c>
      <c r="N40" s="285"/>
      <c r="P40" s="409" t="str">
        <f t="shared" si="2"/>
        <v>59211C</v>
      </c>
      <c r="Q40" s="397" t="s">
        <v>826</v>
      </c>
      <c r="R40" s="409" t="str">
        <f t="shared" si="3"/>
        <v>Business Data Analyst</v>
      </c>
      <c r="S40" s="397">
        <f t="shared" si="4"/>
        <v>99</v>
      </c>
      <c r="T40" s="394" cm="1">
        <f t="array" aca="1" ref="T40" ca="1">IF($Q40="Y",VLOOKUP($P40,INDIRECT($Q$3),T$5,0)*INDIRECT($P$2),VLOOKUP($P40,INDIRECT($Q$3),T$5,0))</f>
        <v>83267.131750745844</v>
      </c>
      <c r="U40" s="394" cm="1">
        <f t="array" aca="1" ref="U40" ca="1">IF($Q40="Y",VLOOKUP($P40,INDIRECT($Q$3),U$5,0)*INDIRECT($P$2),VLOOKUP($P40,INDIRECT($Q$3),U$5,0))</f>
        <v>87652.227804077876</v>
      </c>
      <c r="V40" s="394" cm="1">
        <f t="array" aca="1" ref="V40" ca="1">IF($Q40="Y",VLOOKUP($P40,INDIRECT($Q$3),V$5,0)*INDIRECT($P$2),VLOOKUP($P40,INDIRECT($Q$3),V$5,0))</f>
        <v>92279.285509675246</v>
      </c>
      <c r="W40" s="394" cm="1">
        <f t="array" aca="1" ref="W40" ca="1">IF($Q40="Y",VLOOKUP($P40,INDIRECT($Q$3),W$5,0)*INDIRECT($P$2),VLOOKUP($P40,INDIRECT($Q$3),W$5,0))</f>
        <v>97096.925977520223</v>
      </c>
      <c r="X40" s="394" cm="1">
        <f t="array" aca="1" ref="X40" ca="1">IF($Q40="Y",VLOOKUP($P40,INDIRECT($Q$3),X$5,0)*INDIRECT($P$2),VLOOKUP($P40,INDIRECT($Q$3),X$5,0))</f>
        <v>102209.55814419435</v>
      </c>
      <c r="Y40" s="394" cm="1">
        <f t="array" aca="1" ref="Y40" ca="1">IF($Q40="Y",VLOOKUP($P40,INDIRECT($Q$3),Y$5,0)*INDIRECT($P$2),VLOOKUP($P40,INDIRECT($Q$3),Y$5,0))</f>
        <v>108394.70110049429</v>
      </c>
      <c r="Z40" s="394" cm="1">
        <f t="array" aca="1" ref="Z40" ca="1">IF($Q40="Y",VLOOKUP($P40,INDIRECT($Q$3),Z$5,0)*INDIRECT($P$2),VLOOKUP($P40,INDIRECT($Q$3),Z$5,0))</f>
        <v>114578.49192162708</v>
      </c>
      <c r="AA40" s="406" t="str">
        <f t="shared" si="5"/>
        <v>59211C</v>
      </c>
      <c r="AB40" s="406" t="str">
        <f t="shared" si="6"/>
        <v>Y</v>
      </c>
      <c r="AC40" s="412" t="str">
        <f t="shared" si="7"/>
        <v>Business Data Analyst</v>
      </c>
      <c r="AD40" s="406">
        <f t="shared" si="8"/>
        <v>99</v>
      </c>
      <c r="AE40" s="398" t="str">
        <f t="shared" si="9"/>
        <v>E</v>
      </c>
      <c r="AF40" s="403">
        <f t="shared" ca="1" si="11"/>
        <v>40.032999999999994</v>
      </c>
      <c r="AG40" s="403">
        <f t="shared" ca="1" si="11"/>
        <v>42.140999999999998</v>
      </c>
      <c r="AH40" s="403">
        <f t="shared" ca="1" si="11"/>
        <v>44.366</v>
      </c>
      <c r="AI40" s="403">
        <f t="shared" ca="1" si="11"/>
        <v>46.681999999999995</v>
      </c>
      <c r="AJ40" s="403">
        <f t="shared" ca="1" si="11"/>
        <v>49.14</v>
      </c>
      <c r="AK40" s="403">
        <f t="shared" ca="1" si="11"/>
        <v>52.113</v>
      </c>
      <c r="AL40" s="403">
        <f t="shared" ca="1" si="11"/>
        <v>55.085999999999999</v>
      </c>
      <c r="AM40" s="710"/>
    </row>
    <row r="41" spans="1:39" ht="15" customHeight="1">
      <c r="A41" s="256" t="s">
        <v>16</v>
      </c>
      <c r="B41" s="256" t="s">
        <v>37</v>
      </c>
      <c r="C41" s="377" t="s">
        <v>38</v>
      </c>
      <c r="D41" s="727" t="s">
        <v>39</v>
      </c>
      <c r="E41" s="277">
        <v>523</v>
      </c>
      <c r="F41" s="277">
        <v>11</v>
      </c>
      <c r="G41" s="380">
        <f t="shared" ca="1" si="1"/>
        <v>109905.86023708654</v>
      </c>
      <c r="H41" s="380">
        <f t="shared" ca="1" si="1"/>
        <v>113594.67241941016</v>
      </c>
      <c r="I41" s="380">
        <f t="shared" ca="1" si="1"/>
        <v>118328.36425891737</v>
      </c>
      <c r="J41" s="380">
        <f t="shared" ca="1" si="1"/>
        <v>123258.64827096133</v>
      </c>
      <c r="K41" s="380">
        <f t="shared" ca="1" si="1"/>
        <v>128394.81227471701</v>
      </c>
      <c r="L41" s="380">
        <f t="shared" ca="1" si="1"/>
        <v>133744.59611949685</v>
      </c>
      <c r="M41" s="380">
        <f t="shared" ca="1" si="1"/>
        <v>139317.28762447587</v>
      </c>
      <c r="N41" s="380" t="s">
        <v>633</v>
      </c>
      <c r="O41" s="441"/>
      <c r="P41" s="451" t="str">
        <f t="shared" si="2"/>
        <v>01455C</v>
      </c>
      <c r="Q41" s="452" t="s">
        <v>826</v>
      </c>
      <c r="R41" s="451" t="str">
        <f t="shared" si="3"/>
        <v>Business Development Lead-C</v>
      </c>
      <c r="S41" s="452" t="str">
        <f t="shared" si="4"/>
        <v>21</v>
      </c>
      <c r="T41" s="394" cm="1">
        <f t="array" aca="1" ref="T41" ca="1">IF($Q41="Y",VLOOKUP($P41,INDIRECT($Q$3),T$5,0)*INDIRECT($P$2),VLOOKUP($P41,INDIRECT($Q$3),T$5,0))</f>
        <v>109905.86023708654</v>
      </c>
      <c r="U41" s="394" cm="1">
        <f t="array" aca="1" ref="U41" ca="1">IF($Q41="Y",VLOOKUP($P41,INDIRECT($Q$3),U$5,0)*INDIRECT($P$2),VLOOKUP($P41,INDIRECT($Q$3),U$5,0))</f>
        <v>113594.67241941016</v>
      </c>
      <c r="V41" s="394" cm="1">
        <f t="array" aca="1" ref="V41" ca="1">IF($Q41="Y",VLOOKUP($P41,INDIRECT($Q$3),V$5,0)*INDIRECT($P$2),VLOOKUP($P41,INDIRECT($Q$3),V$5,0))</f>
        <v>118328.36425891737</v>
      </c>
      <c r="W41" s="394" cm="1">
        <f t="array" aca="1" ref="W41" ca="1">IF($Q41="Y",VLOOKUP($P41,INDIRECT($Q$3),W$5,0)*INDIRECT($P$2),VLOOKUP($P41,INDIRECT($Q$3),W$5,0))</f>
        <v>123258.64827096133</v>
      </c>
      <c r="X41" s="394" cm="1">
        <f t="array" aca="1" ref="X41" ca="1">IF($Q41="Y",VLOOKUP($P41,INDIRECT($Q$3),X$5,0)*INDIRECT($P$2),VLOOKUP($P41,INDIRECT($Q$3),X$5,0))</f>
        <v>128394.81227471701</v>
      </c>
      <c r="Y41" s="394" cm="1">
        <f t="array" aca="1" ref="Y41" ca="1">IF($Q41="Y",VLOOKUP($P41,INDIRECT($Q$3),Y$5,0)*INDIRECT($P$2),VLOOKUP($P41,INDIRECT($Q$3),Y$5,0))</f>
        <v>133744.59611949685</v>
      </c>
      <c r="Z41" s="394" cm="1">
        <f t="array" aca="1" ref="Z41" ca="1">IF($Q41="Y",VLOOKUP($P41,INDIRECT($Q$3),Z$5,0)*INDIRECT($P$2),VLOOKUP($P41,INDIRECT($Q$3),Z$5,0))</f>
        <v>139317.28762447587</v>
      </c>
      <c r="AA41" s="452" t="str">
        <f t="shared" si="5"/>
        <v>01455C</v>
      </c>
      <c r="AB41" s="452" t="str">
        <f t="shared" si="6"/>
        <v>Y</v>
      </c>
      <c r="AC41" s="454" t="str">
        <f t="shared" si="7"/>
        <v>Business Development Lead-C</v>
      </c>
      <c r="AD41" s="452" t="str">
        <f t="shared" si="8"/>
        <v>21</v>
      </c>
      <c r="AE41" s="455" t="str">
        <f t="shared" si="9"/>
        <v>E</v>
      </c>
      <c r="AF41" s="453">
        <f t="shared" ca="1" si="11"/>
        <v>52.839999999999996</v>
      </c>
      <c r="AG41" s="453">
        <f t="shared" ca="1" si="11"/>
        <v>54.613</v>
      </c>
      <c r="AH41" s="453">
        <f t="shared" ca="1" si="11"/>
        <v>56.888999999999996</v>
      </c>
      <c r="AI41" s="453">
        <f t="shared" ca="1" si="11"/>
        <v>59.259</v>
      </c>
      <c r="AJ41" s="453">
        <f t="shared" ca="1" si="11"/>
        <v>61.728999999999999</v>
      </c>
      <c r="AK41" s="453">
        <f t="shared" ca="1" si="11"/>
        <v>64.301000000000002</v>
      </c>
      <c r="AL41" s="453">
        <f t="shared" ca="1" si="11"/>
        <v>66.98</v>
      </c>
      <c r="AM41" s="710"/>
    </row>
    <row r="42" spans="1:39" ht="15" customHeight="1">
      <c r="A42" s="259" t="s">
        <v>16</v>
      </c>
      <c r="B42" s="259" t="s">
        <v>383</v>
      </c>
      <c r="C42" s="272">
        <v>65</v>
      </c>
      <c r="D42" s="268" t="s">
        <v>382</v>
      </c>
      <c r="E42" s="265">
        <v>508</v>
      </c>
      <c r="F42" s="265">
        <v>11</v>
      </c>
      <c r="G42" s="285">
        <f t="shared" ca="1" si="1"/>
        <v>97332.058942692282</v>
      </c>
      <c r="H42" s="285">
        <f t="shared" ca="1" si="1"/>
        <v>102447.54185354921</v>
      </c>
      <c r="I42" s="285">
        <f t="shared" ca="1" si="1"/>
        <v>107807.76821903606</v>
      </c>
      <c r="J42" s="285">
        <f t="shared" ca="1" si="1"/>
        <v>113509.25658464074</v>
      </c>
      <c r="K42" s="285">
        <f t="shared" ca="1" si="1"/>
        <v>119462.38258669585</v>
      </c>
      <c r="L42" s="285">
        <f t="shared" ca="1" si="1"/>
        <v>126711.04062665709</v>
      </c>
      <c r="M42" s="285">
        <f t="shared" ca="1" si="1"/>
        <v>133959.69866661821</v>
      </c>
      <c r="N42" s="285"/>
      <c r="P42" s="409" t="str">
        <f t="shared" si="2"/>
        <v>01451C</v>
      </c>
      <c r="Q42" s="397" t="s">
        <v>826</v>
      </c>
      <c r="R42" s="409" t="str">
        <f t="shared" si="3"/>
        <v>Business Intelligence Analyst</v>
      </c>
      <c r="S42" s="397">
        <f t="shared" si="4"/>
        <v>65</v>
      </c>
      <c r="T42" s="394" cm="1">
        <f t="array" aca="1" ref="T42" ca="1">IF($Q42="Y",VLOOKUP($P42,INDIRECT($Q$3),T$5,0)*INDIRECT($P$2),VLOOKUP($P42,INDIRECT($Q$3),T$5,0))</f>
        <v>97332.058942692282</v>
      </c>
      <c r="U42" s="394" cm="1">
        <f t="array" aca="1" ref="U42" ca="1">IF($Q42="Y",VLOOKUP($P42,INDIRECT($Q$3),U$5,0)*INDIRECT($P$2),VLOOKUP($P42,INDIRECT($Q$3),U$5,0))</f>
        <v>102447.54185354921</v>
      </c>
      <c r="V42" s="394" cm="1">
        <f t="array" aca="1" ref="V42" ca="1">IF($Q42="Y",VLOOKUP($P42,INDIRECT($Q$3),V$5,0)*INDIRECT($P$2),VLOOKUP($P42,INDIRECT($Q$3),V$5,0))</f>
        <v>107807.76821903606</v>
      </c>
      <c r="W42" s="394" cm="1">
        <f t="array" aca="1" ref="W42" ca="1">IF($Q42="Y",VLOOKUP($P42,INDIRECT($Q$3),W$5,0)*INDIRECT($P$2),VLOOKUP($P42,INDIRECT($Q$3),W$5,0))</f>
        <v>113509.25658464074</v>
      </c>
      <c r="X42" s="394" cm="1">
        <f t="array" aca="1" ref="X42" ca="1">IF($Q42="Y",VLOOKUP($P42,INDIRECT($Q$3),X$5,0)*INDIRECT($P$2),VLOOKUP($P42,INDIRECT($Q$3),X$5,0))</f>
        <v>119462.38258669585</v>
      </c>
      <c r="Y42" s="394" cm="1">
        <f t="array" aca="1" ref="Y42" ca="1">IF($Q42="Y",VLOOKUP($P42,INDIRECT($Q$3),Y$5,0)*INDIRECT($P$2),VLOOKUP($P42,INDIRECT($Q$3),Y$5,0))</f>
        <v>126711.04062665709</v>
      </c>
      <c r="Z42" s="394" cm="1">
        <f t="array" aca="1" ref="Z42" ca="1">IF($Q42="Y",VLOOKUP($P42,INDIRECT($Q$3),Z$5,0)*INDIRECT($P$2),VLOOKUP($P42,INDIRECT($Q$3),Z$5,0))</f>
        <v>133959.69866661821</v>
      </c>
      <c r="AA42" s="406" t="str">
        <f t="shared" si="5"/>
        <v>01451C</v>
      </c>
      <c r="AB42" s="406" t="str">
        <f t="shared" si="6"/>
        <v>Y</v>
      </c>
      <c r="AC42" s="412" t="str">
        <f t="shared" si="7"/>
        <v>Business Intelligence Analyst</v>
      </c>
      <c r="AD42" s="406">
        <f t="shared" si="8"/>
        <v>65</v>
      </c>
      <c r="AE42" s="398" t="str">
        <f t="shared" si="9"/>
        <v>E</v>
      </c>
      <c r="AF42" s="403">
        <f t="shared" ca="1" si="11"/>
        <v>46.794999999999995</v>
      </c>
      <c r="AG42" s="403">
        <f t="shared" ca="1" si="11"/>
        <v>49.253999999999998</v>
      </c>
      <c r="AH42" s="403">
        <f t="shared" ca="1" si="11"/>
        <v>51.830999999999996</v>
      </c>
      <c r="AI42" s="403">
        <f t="shared" ca="1" si="11"/>
        <v>54.571999999999996</v>
      </c>
      <c r="AJ42" s="403">
        <f t="shared" ca="1" si="11"/>
        <v>57.433999999999997</v>
      </c>
      <c r="AK42" s="403">
        <f t="shared" ca="1" si="11"/>
        <v>60.918999999999997</v>
      </c>
      <c r="AL42" s="403">
        <f t="shared" ca="1" si="11"/>
        <v>64.404000000000011</v>
      </c>
      <c r="AM42" s="710"/>
    </row>
    <row r="43" spans="1:39" ht="15" customHeight="1">
      <c r="A43" s="259" t="s">
        <v>16</v>
      </c>
      <c r="B43" s="259" t="s">
        <v>40</v>
      </c>
      <c r="C43" s="259" t="s">
        <v>20</v>
      </c>
      <c r="D43" s="268" t="s">
        <v>41</v>
      </c>
      <c r="E43" s="265">
        <v>385</v>
      </c>
      <c r="F43" s="265">
        <v>8</v>
      </c>
      <c r="G43" s="285">
        <f t="shared" ca="1" si="1"/>
        <v>75246.547480522408</v>
      </c>
      <c r="H43" s="285">
        <f t="shared" ca="1" si="1"/>
        <v>79331.35020920531</v>
      </c>
      <c r="I43" s="285">
        <f t="shared" ca="1" si="1"/>
        <v>83464.412210632116</v>
      </c>
      <c r="J43" s="285">
        <f t="shared" ref="J43:M60" ca="1" si="12">W43</f>
        <v>87935.289121266498</v>
      </c>
      <c r="K43" s="285">
        <f t="shared" ca="1" si="12"/>
        <v>92561.285122863512</v>
      </c>
      <c r="L43" s="285">
        <f t="shared" ca="1" si="12"/>
        <v>98301.620048595214</v>
      </c>
      <c r="M43" s="285">
        <f t="shared" ca="1" si="12"/>
        <v>104041.95497432696</v>
      </c>
      <c r="N43" s="285"/>
      <c r="P43" s="409" t="str">
        <f t="shared" si="2"/>
        <v>01459C</v>
      </c>
      <c r="Q43" s="397" t="s">
        <v>826</v>
      </c>
      <c r="R43" s="409" t="str">
        <f t="shared" si="3"/>
        <v>Business Process and Data Analyst</v>
      </c>
      <c r="S43" s="397" t="str">
        <f t="shared" si="4"/>
        <v>33B</v>
      </c>
      <c r="T43" s="394" cm="1">
        <f t="array" aca="1" ref="T43" ca="1">IF($Q43="Y",VLOOKUP($P43,INDIRECT($Q$3),T$5,0)*INDIRECT($P$2),VLOOKUP($P43,INDIRECT($Q$3),T$5,0))</f>
        <v>75246.547480522408</v>
      </c>
      <c r="U43" s="394" cm="1">
        <f t="array" aca="1" ref="U43" ca="1">IF($Q43="Y",VLOOKUP($P43,INDIRECT($Q$3),U$5,0)*INDIRECT($P$2),VLOOKUP($P43,INDIRECT($Q$3),U$5,0))</f>
        <v>79331.35020920531</v>
      </c>
      <c r="V43" s="394" cm="1">
        <f t="array" aca="1" ref="V43" ca="1">IF($Q43="Y",VLOOKUP($P43,INDIRECT($Q$3),V$5,0)*INDIRECT($P$2),VLOOKUP($P43,INDIRECT($Q$3),V$5,0))</f>
        <v>83464.412210632116</v>
      </c>
      <c r="W43" s="394" cm="1">
        <f t="array" aca="1" ref="W43" ca="1">IF($Q43="Y",VLOOKUP($P43,INDIRECT($Q$3),W$5,0)*INDIRECT($P$2),VLOOKUP($P43,INDIRECT($Q$3),W$5,0))</f>
        <v>87935.289121266498</v>
      </c>
      <c r="X43" s="394" cm="1">
        <f t="array" aca="1" ref="X43" ca="1">IF($Q43="Y",VLOOKUP($P43,INDIRECT($Q$3),X$5,0)*INDIRECT($P$2),VLOOKUP($P43,INDIRECT($Q$3),X$5,0))</f>
        <v>92561.285122863512</v>
      </c>
      <c r="Y43" s="394" cm="1">
        <f t="array" aca="1" ref="Y43" ca="1">IF($Q43="Y",VLOOKUP($P43,INDIRECT($Q$3),Y$5,0)*INDIRECT($P$2),VLOOKUP($P43,INDIRECT($Q$3),Y$5,0))</f>
        <v>98301.620048595214</v>
      </c>
      <c r="Z43" s="394" cm="1">
        <f t="array" aca="1" ref="Z43" ca="1">IF($Q43="Y",VLOOKUP($P43,INDIRECT($Q$3),Z$5,0)*INDIRECT($P$2),VLOOKUP($P43,INDIRECT($Q$3),Z$5,0))</f>
        <v>104041.95497432696</v>
      </c>
      <c r="AA43" s="406" t="str">
        <f t="shared" si="5"/>
        <v>01459C</v>
      </c>
      <c r="AB43" s="406" t="str">
        <f t="shared" si="6"/>
        <v>Y</v>
      </c>
      <c r="AC43" s="412" t="str">
        <f t="shared" si="7"/>
        <v>Business Process and Data Analyst</v>
      </c>
      <c r="AD43" s="406" t="str">
        <f t="shared" si="8"/>
        <v>33B</v>
      </c>
      <c r="AE43" s="398" t="str">
        <f t="shared" si="9"/>
        <v>E</v>
      </c>
      <c r="AF43" s="403">
        <f t="shared" ca="1" si="11"/>
        <v>36.177</v>
      </c>
      <c r="AG43" s="403">
        <f t="shared" ca="1" si="11"/>
        <v>38.140999999999998</v>
      </c>
      <c r="AH43" s="403">
        <f t="shared" ca="1" si="11"/>
        <v>40.128</v>
      </c>
      <c r="AI43" s="403">
        <f t="shared" ca="1" si="11"/>
        <v>42.277000000000001</v>
      </c>
      <c r="AJ43" s="403">
        <f t="shared" ca="1" si="11"/>
        <v>44.500999999999998</v>
      </c>
      <c r="AK43" s="403">
        <f t="shared" ca="1" si="11"/>
        <v>47.260999999999996</v>
      </c>
      <c r="AL43" s="403">
        <f t="shared" ca="1" si="11"/>
        <v>50.021000000000001</v>
      </c>
      <c r="AM43" s="710"/>
    </row>
    <row r="44" spans="1:39" ht="15" customHeight="1">
      <c r="A44" s="259" t="s">
        <v>16</v>
      </c>
      <c r="B44" s="259" t="s">
        <v>42</v>
      </c>
      <c r="C44" s="259">
        <v>93</v>
      </c>
      <c r="D44" s="260" t="s">
        <v>43</v>
      </c>
      <c r="E44" s="265">
        <v>445</v>
      </c>
      <c r="F44" s="262">
        <v>9</v>
      </c>
      <c r="G44" s="285">
        <f t="shared" ref="G44:M90" ca="1" si="13">T44</f>
        <v>84884.613665667915</v>
      </c>
      <c r="H44" s="285">
        <f t="shared" ca="1" si="13"/>
        <v>89352.043485391943</v>
      </c>
      <c r="I44" s="285">
        <f t="shared" ca="1" si="13"/>
        <v>94053.875487015132</v>
      </c>
      <c r="J44" s="285">
        <f t="shared" ca="1" si="12"/>
        <v>99003.898034178594</v>
      </c>
      <c r="K44" s="285">
        <f t="shared" ca="1" si="12"/>
        <v>104215.89949052331</v>
      </c>
      <c r="L44" s="285">
        <f t="shared" ca="1" si="12"/>
        <v>110534.35970880672</v>
      </c>
      <c r="M44" s="285">
        <f t="shared" ca="1" si="12"/>
        <v>116852.81992709014</v>
      </c>
      <c r="N44" s="285"/>
      <c r="O44" s="23"/>
      <c r="P44" s="409" t="str">
        <f t="shared" si="2"/>
        <v>52150C</v>
      </c>
      <c r="Q44" s="397" t="s">
        <v>826</v>
      </c>
      <c r="R44" s="409" t="str">
        <f t="shared" si="3"/>
        <v>Business Services Specialist</v>
      </c>
      <c r="S44" s="397">
        <f t="shared" si="4"/>
        <v>93</v>
      </c>
      <c r="T44" s="394" cm="1">
        <f t="array" aca="1" ref="T44" ca="1">IF($Q44="Y",VLOOKUP($P44,INDIRECT($Q$3),T$5,0)*INDIRECT($P$2),VLOOKUP($P44,INDIRECT($Q$3),T$5,0))</f>
        <v>84884.613665667915</v>
      </c>
      <c r="U44" s="394" cm="1">
        <f t="array" aca="1" ref="U44" ca="1">IF($Q44="Y",VLOOKUP($P44,INDIRECT($Q$3),U$5,0)*INDIRECT($P$2),VLOOKUP($P44,INDIRECT($Q$3),U$5,0))</f>
        <v>89352.043485391943</v>
      </c>
      <c r="V44" s="394" cm="1">
        <f t="array" aca="1" ref="V44" ca="1">IF($Q44="Y",VLOOKUP($P44,INDIRECT($Q$3),V$5,0)*INDIRECT($P$2),VLOOKUP($P44,INDIRECT($Q$3),V$5,0))</f>
        <v>94053.875487015132</v>
      </c>
      <c r="W44" s="394" cm="1">
        <f t="array" aca="1" ref="W44" ca="1">IF($Q44="Y",VLOOKUP($P44,INDIRECT($Q$3),W$5,0)*INDIRECT($P$2),VLOOKUP($P44,INDIRECT($Q$3),W$5,0))</f>
        <v>99003.898034178594</v>
      </c>
      <c r="X44" s="394" cm="1">
        <f t="array" aca="1" ref="X44" ca="1">IF($Q44="Y",VLOOKUP($P44,INDIRECT($Q$3),X$5,0)*INDIRECT($P$2),VLOOKUP($P44,INDIRECT($Q$3),X$5,0))</f>
        <v>104215.89949052331</v>
      </c>
      <c r="Y44" s="394" cm="1">
        <f t="array" aca="1" ref="Y44" ca="1">IF($Q44="Y",VLOOKUP($P44,INDIRECT($Q$3),Y$5,0)*INDIRECT($P$2),VLOOKUP($P44,INDIRECT($Q$3),Y$5,0))</f>
        <v>110534.35970880672</v>
      </c>
      <c r="Z44" s="394" cm="1">
        <f t="array" aca="1" ref="Z44" ca="1">IF($Q44="Y",VLOOKUP($P44,INDIRECT($Q$3),Z$5,0)*INDIRECT($P$2),VLOOKUP($P44,INDIRECT($Q$3),Z$5,0))</f>
        <v>116852.81992709014</v>
      </c>
      <c r="AA44" s="406" t="str">
        <f t="shared" si="5"/>
        <v>52150C</v>
      </c>
      <c r="AB44" s="406" t="str">
        <f t="shared" si="6"/>
        <v>Y</v>
      </c>
      <c r="AC44" s="412" t="str">
        <f t="shared" si="7"/>
        <v>Business Services Specialist</v>
      </c>
      <c r="AD44" s="406">
        <f t="shared" si="8"/>
        <v>93</v>
      </c>
      <c r="AE44" s="398" t="str">
        <f t="shared" si="9"/>
        <v>E</v>
      </c>
      <c r="AF44" s="403">
        <f t="shared" ca="1" si="11"/>
        <v>40.809999999999995</v>
      </c>
      <c r="AG44" s="403">
        <f t="shared" ca="1" si="11"/>
        <v>42.957999999999998</v>
      </c>
      <c r="AH44" s="403">
        <f t="shared" ca="1" si="11"/>
        <v>45.219000000000001</v>
      </c>
      <c r="AI44" s="403">
        <f t="shared" ca="1" si="11"/>
        <v>47.598999999999997</v>
      </c>
      <c r="AJ44" s="403">
        <f t="shared" ca="1" si="11"/>
        <v>50.103999999999999</v>
      </c>
      <c r="AK44" s="403">
        <f t="shared" ca="1" si="11"/>
        <v>53.141999999999996</v>
      </c>
      <c r="AL44" s="403">
        <f t="shared" ca="1" si="11"/>
        <v>56.18</v>
      </c>
      <c r="AM44" s="710"/>
    </row>
    <row r="45" spans="1:39" ht="15" customHeight="1">
      <c r="A45" s="259" t="s">
        <v>16</v>
      </c>
      <c r="B45" s="259" t="s">
        <v>44</v>
      </c>
      <c r="C45" s="259">
        <v>39</v>
      </c>
      <c r="D45" s="260" t="s">
        <v>45</v>
      </c>
      <c r="E45" s="265">
        <v>425</v>
      </c>
      <c r="F45" s="262">
        <v>9</v>
      </c>
      <c r="G45" s="285">
        <f t="shared" ca="1" si="13"/>
        <v>83267.928028746115</v>
      </c>
      <c r="H45" s="285">
        <f t="shared" ca="1" si="13"/>
        <v>87652.627666623477</v>
      </c>
      <c r="I45" s="285">
        <f t="shared" ca="1" si="13"/>
        <v>92278.623668220476</v>
      </c>
      <c r="J45" s="285">
        <f t="shared" ca="1" si="12"/>
        <v>97097.656760793208</v>
      </c>
      <c r="K45" s="285">
        <f t="shared" ca="1" si="12"/>
        <v>102209.69258073984</v>
      </c>
      <c r="L45" s="285">
        <f t="shared" ca="1" si="12"/>
        <v>108393.7736737838</v>
      </c>
      <c r="M45" s="285">
        <f t="shared" ca="1" si="12"/>
        <v>114581.30185773809</v>
      </c>
      <c r="N45" s="285"/>
      <c r="O45" s="23"/>
      <c r="P45" s="409" t="str">
        <f t="shared" si="2"/>
        <v>01441C</v>
      </c>
      <c r="Q45" s="397" t="s">
        <v>826</v>
      </c>
      <c r="R45" s="409" t="str">
        <f t="shared" si="3"/>
        <v>Call Center Analyst</v>
      </c>
      <c r="S45" s="397">
        <f t="shared" si="4"/>
        <v>39</v>
      </c>
      <c r="T45" s="394" cm="1">
        <f t="array" aca="1" ref="T45" ca="1">IF($Q45="Y",VLOOKUP($P45,INDIRECT($Q$3),T$5,0)*INDIRECT($P$2),VLOOKUP($P45,INDIRECT($Q$3),T$5,0))</f>
        <v>83267.928028746115</v>
      </c>
      <c r="U45" s="394" cm="1">
        <f t="array" aca="1" ref="U45" ca="1">IF($Q45="Y",VLOOKUP($P45,INDIRECT($Q$3),U$5,0)*INDIRECT($P$2),VLOOKUP($P45,INDIRECT($Q$3),U$5,0))</f>
        <v>87652.627666623477</v>
      </c>
      <c r="V45" s="394" cm="1">
        <f t="array" aca="1" ref="V45" ca="1">IF($Q45="Y",VLOOKUP($P45,INDIRECT($Q$3),V$5,0)*INDIRECT($P$2),VLOOKUP($P45,INDIRECT($Q$3),V$5,0))</f>
        <v>92278.623668220476</v>
      </c>
      <c r="W45" s="394" cm="1">
        <f t="array" aca="1" ref="W45" ca="1">IF($Q45="Y",VLOOKUP($P45,INDIRECT($Q$3),W$5,0)*INDIRECT($P$2),VLOOKUP($P45,INDIRECT($Q$3),W$5,0))</f>
        <v>97097.656760793208</v>
      </c>
      <c r="X45" s="394" cm="1">
        <f t="array" aca="1" ref="X45" ca="1">IF($Q45="Y",VLOOKUP($P45,INDIRECT($Q$3),X$5,0)*INDIRECT($P$2),VLOOKUP($P45,INDIRECT($Q$3),X$5,0))</f>
        <v>102209.69258073984</v>
      </c>
      <c r="Y45" s="394" cm="1">
        <f t="array" aca="1" ref="Y45" ca="1">IF($Q45="Y",VLOOKUP($P45,INDIRECT($Q$3),Y$5,0)*INDIRECT($P$2),VLOOKUP($P45,INDIRECT($Q$3),Y$5,0))</f>
        <v>108393.7736737838</v>
      </c>
      <c r="Z45" s="394" cm="1">
        <f t="array" aca="1" ref="Z45" ca="1">IF($Q45="Y",VLOOKUP($P45,INDIRECT($Q$3),Z$5,0)*INDIRECT($P$2),VLOOKUP($P45,INDIRECT($Q$3),Z$5,0))</f>
        <v>114581.30185773809</v>
      </c>
      <c r="AA45" s="406" t="str">
        <f t="shared" si="5"/>
        <v>01441C</v>
      </c>
      <c r="AB45" s="406" t="str">
        <f t="shared" si="6"/>
        <v>Y</v>
      </c>
      <c r="AC45" s="412" t="str">
        <f t="shared" si="7"/>
        <v>Call Center Analyst</v>
      </c>
      <c r="AD45" s="406">
        <f t="shared" si="8"/>
        <v>39</v>
      </c>
      <c r="AE45" s="398" t="str">
        <f t="shared" si="9"/>
        <v>E</v>
      </c>
      <c r="AF45" s="403">
        <f t="shared" ca="1" si="11"/>
        <v>40.032999999999994</v>
      </c>
      <c r="AG45" s="403">
        <f t="shared" ca="1" si="11"/>
        <v>42.140999999999998</v>
      </c>
      <c r="AH45" s="403">
        <f t="shared" ca="1" si="11"/>
        <v>44.364999999999995</v>
      </c>
      <c r="AI45" s="403">
        <f t="shared" ca="1" si="11"/>
        <v>46.681999999999995</v>
      </c>
      <c r="AJ45" s="403">
        <f t="shared" ca="1" si="11"/>
        <v>49.14</v>
      </c>
      <c r="AK45" s="403">
        <f t="shared" ca="1" si="11"/>
        <v>52.113</v>
      </c>
      <c r="AL45" s="403">
        <f t="shared" ca="1" si="11"/>
        <v>55.088000000000001</v>
      </c>
      <c r="AM45" s="710"/>
    </row>
    <row r="46" spans="1:39" ht="15" customHeight="1">
      <c r="A46" s="259" t="s">
        <v>16</v>
      </c>
      <c r="B46" s="259" t="s">
        <v>46</v>
      </c>
      <c r="C46" s="259">
        <v>99</v>
      </c>
      <c r="D46" s="260" t="s">
        <v>47</v>
      </c>
      <c r="E46" s="265">
        <v>415</v>
      </c>
      <c r="F46" s="262">
        <v>9</v>
      </c>
      <c r="G46" s="285">
        <f t="shared" ca="1" si="13"/>
        <v>83267.131750745844</v>
      </c>
      <c r="H46" s="285">
        <f t="shared" ca="1" si="13"/>
        <v>87652.227804077876</v>
      </c>
      <c r="I46" s="285">
        <f t="shared" ca="1" si="13"/>
        <v>92279.285509675246</v>
      </c>
      <c r="J46" s="285">
        <f t="shared" ca="1" si="12"/>
        <v>97096.925977520223</v>
      </c>
      <c r="K46" s="285">
        <f t="shared" ca="1" si="12"/>
        <v>102209.55814419435</v>
      </c>
      <c r="L46" s="285">
        <f t="shared" ca="1" si="12"/>
        <v>108394.70110049429</v>
      </c>
      <c r="M46" s="285">
        <f t="shared" ca="1" si="12"/>
        <v>114578.49192162708</v>
      </c>
      <c r="N46" s="285"/>
      <c r="P46" s="409" t="str">
        <f t="shared" si="2"/>
        <v>01520C</v>
      </c>
      <c r="Q46" s="397" t="s">
        <v>826</v>
      </c>
      <c r="R46" s="409" t="str">
        <f t="shared" si="3"/>
        <v>Career Pathways &amp; Industry Outreach Specialist</v>
      </c>
      <c r="S46" s="397">
        <f t="shared" si="4"/>
        <v>99</v>
      </c>
      <c r="T46" s="394" cm="1">
        <f t="array" aca="1" ref="T46" ca="1">IF($Q46="Y",VLOOKUP($P46,INDIRECT($Q$3),T$5,0)*INDIRECT($P$2),VLOOKUP($P46,INDIRECT($Q$3),T$5,0))</f>
        <v>83267.131750745844</v>
      </c>
      <c r="U46" s="394" cm="1">
        <f t="array" aca="1" ref="U46" ca="1">IF($Q46="Y",VLOOKUP($P46,INDIRECT($Q$3),U$5,0)*INDIRECT($P$2),VLOOKUP($P46,INDIRECT($Q$3),U$5,0))</f>
        <v>87652.227804077876</v>
      </c>
      <c r="V46" s="394" cm="1">
        <f t="array" aca="1" ref="V46" ca="1">IF($Q46="Y",VLOOKUP($P46,INDIRECT($Q$3),V$5,0)*INDIRECT($P$2),VLOOKUP($P46,INDIRECT($Q$3),V$5,0))</f>
        <v>92279.285509675246</v>
      </c>
      <c r="W46" s="394" cm="1">
        <f t="array" aca="1" ref="W46" ca="1">IF($Q46="Y",VLOOKUP($P46,INDIRECT($Q$3),W$5,0)*INDIRECT($P$2),VLOOKUP($P46,INDIRECT($Q$3),W$5,0))</f>
        <v>97096.925977520223</v>
      </c>
      <c r="X46" s="394" cm="1">
        <f t="array" aca="1" ref="X46" ca="1">IF($Q46="Y",VLOOKUP($P46,INDIRECT($Q$3),X$5,0)*INDIRECT($P$2),VLOOKUP($P46,INDIRECT($Q$3),X$5,0))</f>
        <v>102209.55814419435</v>
      </c>
      <c r="Y46" s="394" cm="1">
        <f t="array" aca="1" ref="Y46" ca="1">IF($Q46="Y",VLOOKUP($P46,INDIRECT($Q$3),Y$5,0)*INDIRECT($P$2),VLOOKUP($P46,INDIRECT($Q$3),Y$5,0))</f>
        <v>108394.70110049429</v>
      </c>
      <c r="Z46" s="394" cm="1">
        <f t="array" aca="1" ref="Z46" ca="1">IF($Q46="Y",VLOOKUP($P46,INDIRECT($Q$3),Z$5,0)*INDIRECT($P$2),VLOOKUP($P46,INDIRECT($Q$3),Z$5,0))</f>
        <v>114578.49192162708</v>
      </c>
      <c r="AA46" s="406" t="str">
        <f t="shared" si="5"/>
        <v>01520C</v>
      </c>
      <c r="AB46" s="406" t="str">
        <f t="shared" si="6"/>
        <v>Y</v>
      </c>
      <c r="AC46" s="412" t="str">
        <f t="shared" si="7"/>
        <v>Career Pathways &amp; Industry Outreach Specialist</v>
      </c>
      <c r="AD46" s="406">
        <f t="shared" si="8"/>
        <v>99</v>
      </c>
      <c r="AE46" s="398" t="str">
        <f t="shared" si="9"/>
        <v>E</v>
      </c>
      <c r="AF46" s="403">
        <f t="shared" ca="1" si="11"/>
        <v>40.032999999999994</v>
      </c>
      <c r="AG46" s="403">
        <f t="shared" ca="1" si="11"/>
        <v>42.140999999999998</v>
      </c>
      <c r="AH46" s="403">
        <f t="shared" ca="1" si="11"/>
        <v>44.366</v>
      </c>
      <c r="AI46" s="403">
        <f t="shared" ca="1" si="11"/>
        <v>46.681999999999995</v>
      </c>
      <c r="AJ46" s="403">
        <f t="shared" ca="1" si="11"/>
        <v>49.14</v>
      </c>
      <c r="AK46" s="403">
        <f t="shared" ca="1" si="11"/>
        <v>52.113</v>
      </c>
      <c r="AL46" s="403">
        <f t="shared" ca="1" si="11"/>
        <v>55.085999999999999</v>
      </c>
      <c r="AM46" s="710"/>
    </row>
    <row r="47" spans="1:39" ht="15" customHeight="1">
      <c r="A47" s="259" t="s">
        <v>16</v>
      </c>
      <c r="B47" s="259" t="s">
        <v>48</v>
      </c>
      <c r="C47" s="259">
        <v>15</v>
      </c>
      <c r="D47" s="270" t="s">
        <v>49</v>
      </c>
      <c r="E47" s="271">
        <v>318</v>
      </c>
      <c r="F47" s="271">
        <v>7</v>
      </c>
      <c r="G47" s="285">
        <f t="shared" ca="1" si="13"/>
        <v>68683.369953227171</v>
      </c>
      <c r="H47" s="285">
        <f t="shared" ca="1" si="13"/>
        <v>75495.060870237969</v>
      </c>
      <c r="I47" s="285">
        <f t="shared" ca="1" si="13"/>
        <v>79475.864023609553</v>
      </c>
      <c r="J47" s="285">
        <f t="shared" ca="1" si="12"/>
        <v>83857.438181038073</v>
      </c>
      <c r="K47" s="285">
        <f t="shared" ca="1" si="12"/>
        <v>88231.931578677671</v>
      </c>
      <c r="L47" s="285">
        <f t="shared" ca="1" si="12"/>
        <v>93597.731346776156</v>
      </c>
      <c r="M47" s="285">
        <f t="shared" ca="1" si="12"/>
        <v>98962.114962916865</v>
      </c>
      <c r="N47" s="285"/>
      <c r="P47" s="409" t="str">
        <f t="shared" si="2"/>
        <v>01660C</v>
      </c>
      <c r="Q47" s="397" t="s">
        <v>826</v>
      </c>
      <c r="R47" s="409" t="str">
        <f t="shared" si="3"/>
        <v>Chemist Water Bacteriologist I</v>
      </c>
      <c r="S47" s="397">
        <f t="shared" si="4"/>
        <v>15</v>
      </c>
      <c r="T47" s="394" cm="1">
        <f t="array" aca="1" ref="T47" ca="1">IF($Q47="Y",VLOOKUP($P47,INDIRECT($Q$3),T$5,0)*INDIRECT($P$2),VLOOKUP($P47,INDIRECT($Q$3),T$5,0))</f>
        <v>68683.369953227171</v>
      </c>
      <c r="U47" s="394" cm="1">
        <f t="array" aca="1" ref="U47" ca="1">IF($Q47="Y",VLOOKUP($P47,INDIRECT($Q$3),U$5,0)*INDIRECT($P$2),VLOOKUP($P47,INDIRECT($Q$3),U$5,0))</f>
        <v>75495.060870237969</v>
      </c>
      <c r="V47" s="394" cm="1">
        <f t="array" aca="1" ref="V47" ca="1">IF($Q47="Y",VLOOKUP($P47,INDIRECT($Q$3),V$5,0)*INDIRECT($P$2),VLOOKUP($P47,INDIRECT($Q$3),V$5,0))</f>
        <v>79475.864023609553</v>
      </c>
      <c r="W47" s="394" cm="1">
        <f t="array" aca="1" ref="W47" ca="1">IF($Q47="Y",VLOOKUP($P47,INDIRECT($Q$3),W$5,0)*INDIRECT($P$2),VLOOKUP($P47,INDIRECT($Q$3),W$5,0))</f>
        <v>83857.438181038073</v>
      </c>
      <c r="X47" s="394" cm="1">
        <f t="array" aca="1" ref="X47" ca="1">IF($Q47="Y",VLOOKUP($P47,INDIRECT($Q$3),X$5,0)*INDIRECT($P$2),VLOOKUP($P47,INDIRECT($Q$3),X$5,0))</f>
        <v>88231.931578677671</v>
      </c>
      <c r="Y47" s="394" cm="1">
        <f t="array" aca="1" ref="Y47" ca="1">IF($Q47="Y",VLOOKUP($P47,INDIRECT($Q$3),Y$5,0)*INDIRECT($P$2),VLOOKUP($P47,INDIRECT($Q$3),Y$5,0))</f>
        <v>93597.731346776156</v>
      </c>
      <c r="Z47" s="394" cm="1">
        <f t="array" aca="1" ref="Z47" ca="1">IF($Q47="Y",VLOOKUP($P47,INDIRECT($Q$3),Z$5,0)*INDIRECT($P$2),VLOOKUP($P47,INDIRECT($Q$3),Z$5,0))</f>
        <v>98962.114962916865</v>
      </c>
      <c r="AA47" s="406" t="str">
        <f t="shared" si="5"/>
        <v>01660C</v>
      </c>
      <c r="AB47" s="406" t="str">
        <f t="shared" si="6"/>
        <v>Y</v>
      </c>
      <c r="AC47" s="412" t="str">
        <f t="shared" si="7"/>
        <v>Chemist Water Bacteriologist I</v>
      </c>
      <c r="AD47" s="406">
        <f t="shared" si="8"/>
        <v>15</v>
      </c>
      <c r="AE47" s="398" t="str">
        <f t="shared" si="9"/>
        <v>E</v>
      </c>
      <c r="AF47" s="403">
        <f t="shared" ca="1" si="11"/>
        <v>33.021000000000001</v>
      </c>
      <c r="AG47" s="403">
        <f t="shared" ca="1" si="11"/>
        <v>36.295999999999999</v>
      </c>
      <c r="AH47" s="403">
        <f t="shared" ca="1" si="11"/>
        <v>38.21</v>
      </c>
      <c r="AI47" s="403">
        <f t="shared" ca="1" si="11"/>
        <v>40.317</v>
      </c>
      <c r="AJ47" s="403">
        <f t="shared" ca="1" si="11"/>
        <v>42.419999999999995</v>
      </c>
      <c r="AK47" s="403">
        <f t="shared" ca="1" si="11"/>
        <v>44.998999999999995</v>
      </c>
      <c r="AL47" s="403">
        <f t="shared" ca="1" si="11"/>
        <v>47.577999999999996</v>
      </c>
      <c r="AM47" s="710"/>
    </row>
    <row r="48" spans="1:39" ht="15" customHeight="1">
      <c r="A48" s="259" t="s">
        <v>16</v>
      </c>
      <c r="B48" s="259" t="s">
        <v>50</v>
      </c>
      <c r="C48" s="259">
        <v>48</v>
      </c>
      <c r="D48" s="260" t="s">
        <v>51</v>
      </c>
      <c r="E48" s="265">
        <v>410</v>
      </c>
      <c r="F48" s="262">
        <v>9</v>
      </c>
      <c r="G48" s="285">
        <f t="shared" ca="1" si="13"/>
        <v>86952.868211836409</v>
      </c>
      <c r="H48" s="285">
        <f t="shared" ca="1" si="13"/>
        <v>91575.417122523169</v>
      </c>
      <c r="I48" s="285">
        <f t="shared" ca="1" si="13"/>
        <v>96742.606397034266</v>
      </c>
      <c r="J48" s="285">
        <f t="shared" ca="1" si="12"/>
        <v>101609.89876235096</v>
      </c>
      <c r="K48" s="285">
        <f t="shared" ca="1" si="12"/>
        <v>106921.86585509386</v>
      </c>
      <c r="L48" s="285">
        <f t="shared" ca="1" si="12"/>
        <v>113419.71624381433</v>
      </c>
      <c r="M48" s="285">
        <f t="shared" ca="1" si="12"/>
        <v>119917.56663253481</v>
      </c>
      <c r="N48" s="285"/>
      <c r="P48" s="409" t="str">
        <f t="shared" si="2"/>
        <v>01670C</v>
      </c>
      <c r="Q48" s="397" t="s">
        <v>826</v>
      </c>
      <c r="R48" s="409" t="str">
        <f t="shared" si="3"/>
        <v>Chemist Water Bacteriologist II</v>
      </c>
      <c r="S48" s="397">
        <f t="shared" si="4"/>
        <v>48</v>
      </c>
      <c r="T48" s="394" cm="1">
        <f t="array" aca="1" ref="T48" ca="1">IF($Q48="Y",VLOOKUP($P48,INDIRECT($Q$3),T$5,0)*INDIRECT($P$2),VLOOKUP($P48,INDIRECT($Q$3),T$5,0))</f>
        <v>86952.868211836409</v>
      </c>
      <c r="U48" s="394" cm="1">
        <f t="array" aca="1" ref="U48" ca="1">IF($Q48="Y",VLOOKUP($P48,INDIRECT($Q$3),U$5,0)*INDIRECT($P$2),VLOOKUP($P48,INDIRECT($Q$3),U$5,0))</f>
        <v>91575.417122523169</v>
      </c>
      <c r="V48" s="394" cm="1">
        <f t="array" aca="1" ref="V48" ca="1">IF($Q48="Y",VLOOKUP($P48,INDIRECT($Q$3),V$5,0)*INDIRECT($P$2),VLOOKUP($P48,INDIRECT($Q$3),V$5,0))</f>
        <v>96742.606397034266</v>
      </c>
      <c r="W48" s="394" cm="1">
        <f t="array" aca="1" ref="W48" ca="1">IF($Q48="Y",VLOOKUP($P48,INDIRECT($Q$3),W$5,0)*INDIRECT($P$2),VLOOKUP($P48,INDIRECT($Q$3),W$5,0))</f>
        <v>101609.89876235096</v>
      </c>
      <c r="X48" s="394" cm="1">
        <f t="array" aca="1" ref="X48" ca="1">IF($Q48="Y",VLOOKUP($P48,INDIRECT($Q$3),X$5,0)*INDIRECT($P$2),VLOOKUP($P48,INDIRECT($Q$3),X$5,0))</f>
        <v>106921.86585509386</v>
      </c>
      <c r="Y48" s="394" cm="1">
        <f t="array" aca="1" ref="Y48" ca="1">IF($Q48="Y",VLOOKUP($P48,INDIRECT($Q$3),Y$5,0)*INDIRECT($P$2),VLOOKUP($P48,INDIRECT($Q$3),Y$5,0))</f>
        <v>113419.71624381433</v>
      </c>
      <c r="Z48" s="394" cm="1">
        <f t="array" aca="1" ref="Z48" ca="1">IF($Q48="Y",VLOOKUP($P48,INDIRECT($Q$3),Z$5,0)*INDIRECT($P$2),VLOOKUP($P48,INDIRECT($Q$3),Z$5,0))</f>
        <v>119917.56663253481</v>
      </c>
      <c r="AA48" s="406" t="str">
        <f t="shared" si="5"/>
        <v>01670C</v>
      </c>
      <c r="AB48" s="406" t="str">
        <f t="shared" si="6"/>
        <v>Y</v>
      </c>
      <c r="AC48" s="412" t="str">
        <f t="shared" si="7"/>
        <v>Chemist Water Bacteriologist II</v>
      </c>
      <c r="AD48" s="406">
        <f t="shared" si="8"/>
        <v>48</v>
      </c>
      <c r="AE48" s="398" t="str">
        <f t="shared" si="9"/>
        <v>E</v>
      </c>
      <c r="AF48" s="403">
        <f t="shared" ca="1" si="11"/>
        <v>41.805</v>
      </c>
      <c r="AG48" s="403">
        <f t="shared" ca="1" si="11"/>
        <v>44.027000000000001</v>
      </c>
      <c r="AH48" s="403">
        <f t="shared" ca="1" si="11"/>
        <v>46.510999999999996</v>
      </c>
      <c r="AI48" s="403">
        <f t="shared" ca="1" si="11"/>
        <v>48.850999999999999</v>
      </c>
      <c r="AJ48" s="403">
        <f t="shared" ca="1" si="11"/>
        <v>51.405000000000001</v>
      </c>
      <c r="AK48" s="403">
        <f t="shared" ca="1" si="11"/>
        <v>54.528999999999996</v>
      </c>
      <c r="AL48" s="403">
        <f t="shared" ca="1" si="11"/>
        <v>57.652999999999999</v>
      </c>
      <c r="AM48" s="710"/>
    </row>
    <row r="49" spans="1:39" ht="15" customHeight="1">
      <c r="A49" s="272" t="s">
        <v>16</v>
      </c>
      <c r="B49" s="272" t="s">
        <v>53</v>
      </c>
      <c r="C49" s="272">
        <v>99</v>
      </c>
      <c r="D49" s="260" t="s">
        <v>54</v>
      </c>
      <c r="E49" s="265">
        <v>415</v>
      </c>
      <c r="F49" s="262">
        <v>9</v>
      </c>
      <c r="G49" s="285">
        <f t="shared" ca="1" si="13"/>
        <v>83267.125267846495</v>
      </c>
      <c r="H49" s="285">
        <f t="shared" ca="1" si="13"/>
        <v>87652.635956725833</v>
      </c>
      <c r="I49" s="285">
        <f t="shared" ca="1" si="13"/>
        <v>92279.25377045873</v>
      </c>
      <c r="J49" s="285">
        <f t="shared" ca="1" si="12"/>
        <v>97096.598115792251</v>
      </c>
      <c r="K49" s="285">
        <f t="shared" ca="1" si="12"/>
        <v>102209.02879303614</v>
      </c>
      <c r="L49" s="285">
        <f t="shared" ca="1" si="12"/>
        <v>108395.04592174255</v>
      </c>
      <c r="M49" s="285">
        <f t="shared" ca="1" si="12"/>
        <v>114578.66397457977</v>
      </c>
      <c r="N49" s="285"/>
      <c r="P49" s="409" t="str">
        <f t="shared" si="2"/>
        <v>01880C</v>
      </c>
      <c r="Q49" s="397" t="s">
        <v>826</v>
      </c>
      <c r="R49" s="409" t="str">
        <f t="shared" si="3"/>
        <v xml:space="preserve">City Planner </v>
      </c>
      <c r="S49" s="397">
        <f t="shared" si="4"/>
        <v>99</v>
      </c>
      <c r="T49" s="394" cm="1">
        <f t="array" aca="1" ref="T49" ca="1">IF($Q49="Y",VLOOKUP($P49,INDIRECT($Q$3),T$5,0)*INDIRECT($P$2),VLOOKUP($P49,INDIRECT($Q$3),T$5,0))</f>
        <v>83267.125267846495</v>
      </c>
      <c r="U49" s="394" cm="1">
        <f t="array" aca="1" ref="U49" ca="1">IF($Q49="Y",VLOOKUP($P49,INDIRECT($Q$3),U$5,0)*INDIRECT($P$2),VLOOKUP($P49,INDIRECT($Q$3),U$5,0))</f>
        <v>87652.635956725833</v>
      </c>
      <c r="V49" s="394" cm="1">
        <f t="array" aca="1" ref="V49" ca="1">IF($Q49="Y",VLOOKUP($P49,INDIRECT($Q$3),V$5,0)*INDIRECT($P$2),VLOOKUP($P49,INDIRECT($Q$3),V$5,0))</f>
        <v>92279.25377045873</v>
      </c>
      <c r="W49" s="394" cm="1">
        <f t="array" aca="1" ref="W49" ca="1">IF($Q49="Y",VLOOKUP($P49,INDIRECT($Q$3),W$5,0)*INDIRECT($P$2),VLOOKUP($P49,INDIRECT($Q$3),W$5,0))</f>
        <v>97096.598115792251</v>
      </c>
      <c r="X49" s="394" cm="1">
        <f t="array" aca="1" ref="X49" ca="1">IF($Q49="Y",VLOOKUP($P49,INDIRECT($Q$3),X$5,0)*INDIRECT($P$2),VLOOKUP($P49,INDIRECT($Q$3),X$5,0))</f>
        <v>102209.02879303614</v>
      </c>
      <c r="Y49" s="394" cm="1">
        <f t="array" aca="1" ref="Y49" ca="1">IF($Q49="Y",VLOOKUP($P49,INDIRECT($Q$3),Y$5,0)*INDIRECT($P$2),VLOOKUP($P49,INDIRECT($Q$3),Y$5,0))</f>
        <v>108395.04592174255</v>
      </c>
      <c r="Z49" s="394" cm="1">
        <f t="array" aca="1" ref="Z49" ca="1">IF($Q49="Y",VLOOKUP($P49,INDIRECT($Q$3),Z$5,0)*INDIRECT($P$2),VLOOKUP($P49,INDIRECT($Q$3),Z$5,0))</f>
        <v>114578.66397457977</v>
      </c>
      <c r="AA49" s="406" t="str">
        <f t="shared" si="5"/>
        <v>01880C</v>
      </c>
      <c r="AB49" s="406" t="str">
        <f t="shared" si="6"/>
        <v>Y</v>
      </c>
      <c r="AC49" s="412" t="str">
        <f t="shared" si="7"/>
        <v xml:space="preserve">City Planner </v>
      </c>
      <c r="AD49" s="406">
        <f t="shared" si="8"/>
        <v>99</v>
      </c>
      <c r="AE49" s="398" t="str">
        <f t="shared" si="9"/>
        <v>E</v>
      </c>
      <c r="AF49" s="403">
        <f t="shared" ca="1" si="11"/>
        <v>40.032999999999994</v>
      </c>
      <c r="AG49" s="403">
        <f t="shared" ca="1" si="11"/>
        <v>42.140999999999998</v>
      </c>
      <c r="AH49" s="403">
        <f t="shared" ca="1" si="11"/>
        <v>44.366</v>
      </c>
      <c r="AI49" s="403">
        <f t="shared" ca="1" si="11"/>
        <v>46.681999999999995</v>
      </c>
      <c r="AJ49" s="403">
        <f t="shared" ca="1" si="11"/>
        <v>49.138999999999996</v>
      </c>
      <c r="AK49" s="403">
        <f t="shared" ca="1" si="11"/>
        <v>52.113999999999997</v>
      </c>
      <c r="AL49" s="403">
        <f t="shared" ca="1" si="11"/>
        <v>55.085999999999999</v>
      </c>
      <c r="AM49" s="710"/>
    </row>
    <row r="50" spans="1:39" ht="15" customHeight="1">
      <c r="A50" s="377" t="s">
        <v>91</v>
      </c>
      <c r="B50" s="377" t="s">
        <v>295</v>
      </c>
      <c r="C50" s="377" t="s">
        <v>296</v>
      </c>
      <c r="D50" s="379" t="s">
        <v>297</v>
      </c>
      <c r="E50" s="277">
        <v>330</v>
      </c>
      <c r="F50" s="278">
        <v>7</v>
      </c>
      <c r="G50" s="380">
        <f t="shared" ca="1" si="13"/>
        <v>31.431896306645644</v>
      </c>
      <c r="H50" s="380">
        <f t="shared" ca="1" si="13"/>
        <v>34.794073875648138</v>
      </c>
      <c r="I50" s="380">
        <f t="shared" ca="1" si="13"/>
        <v>36.8324978274008</v>
      </c>
      <c r="J50" s="380">
        <f t="shared" ca="1" si="12"/>
        <v>38.662107618242217</v>
      </c>
      <c r="K50" s="380">
        <f t="shared" ca="1" si="12"/>
        <v>40.703846080485533</v>
      </c>
      <c r="L50" s="380">
        <f t="shared" ca="1" si="12"/>
        <v>42.572579193079946</v>
      </c>
      <c r="M50" s="380">
        <f t="shared" ca="1" si="12"/>
        <v>44.441312305674394</v>
      </c>
      <c r="N50" s="380" t="s">
        <v>633</v>
      </c>
      <c r="O50" s="442"/>
      <c r="P50" s="451" t="str">
        <f t="shared" si="2"/>
        <v>02232C</v>
      </c>
      <c r="Q50" s="452" t="s">
        <v>826</v>
      </c>
      <c r="R50" s="451" t="str">
        <f t="shared" si="3"/>
        <v>Code Compliance Officer I - (Construction Inspection Services)</v>
      </c>
      <c r="S50" s="452" t="str">
        <f t="shared" si="4"/>
        <v>27</v>
      </c>
      <c r="T50" s="394" cm="1">
        <f t="array" aca="1" ref="T50" ca="1">IF($Q50="Y",VLOOKUP($P50,INDIRECT($Q$3),T$5,0)*INDIRECT($P$2),VLOOKUP($P50,INDIRECT($Q$3),T$5,0))</f>
        <v>31.431896306645644</v>
      </c>
      <c r="U50" s="394" cm="1">
        <f t="array" aca="1" ref="U50" ca="1">IF($Q50="Y",VLOOKUP($P50,INDIRECT($Q$3),U$5,0)*INDIRECT($P$2),VLOOKUP($P50,INDIRECT($Q$3),U$5,0))</f>
        <v>34.794073875648138</v>
      </c>
      <c r="V50" s="394" cm="1">
        <f t="array" aca="1" ref="V50" ca="1">IF($Q50="Y",VLOOKUP($P50,INDIRECT($Q$3),V$5,0)*INDIRECT($P$2),VLOOKUP($P50,INDIRECT($Q$3),V$5,0))</f>
        <v>36.8324978274008</v>
      </c>
      <c r="W50" s="394" cm="1">
        <f t="array" aca="1" ref="W50" ca="1">IF($Q50="Y",VLOOKUP($P50,INDIRECT($Q$3),W$5,0)*INDIRECT($P$2),VLOOKUP($P50,INDIRECT($Q$3),W$5,0))</f>
        <v>38.662107618242217</v>
      </c>
      <c r="X50" s="394" cm="1">
        <f t="array" aca="1" ref="X50" ca="1">IF($Q50="Y",VLOOKUP($P50,INDIRECT($Q$3),X$5,0)*INDIRECT($P$2),VLOOKUP($P50,INDIRECT($Q$3),X$5,0))</f>
        <v>40.703846080485533</v>
      </c>
      <c r="Y50" s="394" cm="1">
        <f t="array" aca="1" ref="Y50" ca="1">IF($Q50="Y",VLOOKUP($P50,INDIRECT($Q$3),Y$5,0)*INDIRECT($P$2),VLOOKUP($P50,INDIRECT($Q$3),Y$5,0))</f>
        <v>42.572579193079946</v>
      </c>
      <c r="Z50" s="394" cm="1">
        <f t="array" aca="1" ref="Z50" ca="1">IF($Q50="Y",VLOOKUP($P50,INDIRECT($Q$3),Z$5,0)*INDIRECT($P$2),VLOOKUP($P50,INDIRECT($Q$3),Z$5,0))</f>
        <v>44.441312305674394</v>
      </c>
      <c r="AA50" s="452" t="str">
        <f t="shared" si="5"/>
        <v>02232C</v>
      </c>
      <c r="AB50" s="452" t="str">
        <f t="shared" si="6"/>
        <v>Y</v>
      </c>
      <c r="AC50" s="454" t="str">
        <f t="shared" si="7"/>
        <v>Code Compliance Officer I - (Construction Inspection Services)</v>
      </c>
      <c r="AD50" s="452" t="str">
        <f t="shared" si="8"/>
        <v>27</v>
      </c>
      <c r="AE50" s="455" t="str">
        <f t="shared" si="9"/>
        <v>N</v>
      </c>
      <c r="AF50" s="453">
        <f t="shared" ca="1" si="11"/>
        <v>31.431999999999999</v>
      </c>
      <c r="AG50" s="453">
        <f t="shared" ca="1" si="11"/>
        <v>34.793999999999997</v>
      </c>
      <c r="AH50" s="453">
        <f t="shared" ca="1" si="11"/>
        <v>36.832000000000001</v>
      </c>
      <c r="AI50" s="453">
        <f t="shared" ca="1" si="11"/>
        <v>38.661999999999999</v>
      </c>
      <c r="AJ50" s="453">
        <f t="shared" ca="1" si="11"/>
        <v>40.704000000000001</v>
      </c>
      <c r="AK50" s="453">
        <f t="shared" ca="1" si="11"/>
        <v>42.573</v>
      </c>
      <c r="AL50" s="453">
        <f t="shared" ca="1" si="11"/>
        <v>44.441000000000003</v>
      </c>
      <c r="AM50" s="710"/>
    </row>
    <row r="51" spans="1:39" ht="15" customHeight="1">
      <c r="A51" s="272" t="s">
        <v>91</v>
      </c>
      <c r="B51" s="272" t="s">
        <v>472</v>
      </c>
      <c r="C51" s="272">
        <v>16</v>
      </c>
      <c r="D51" s="273" t="s">
        <v>469</v>
      </c>
      <c r="E51" s="265">
        <v>358</v>
      </c>
      <c r="F51" s="262">
        <v>7</v>
      </c>
      <c r="G51" s="285">
        <f t="shared" ca="1" si="13"/>
        <v>33.547078034575215</v>
      </c>
      <c r="H51" s="285">
        <f t="shared" ca="1" si="13"/>
        <v>35.488757067541485</v>
      </c>
      <c r="I51" s="285">
        <f t="shared" ca="1" si="13"/>
        <v>37.320005414872107</v>
      </c>
      <c r="J51" s="285">
        <f t="shared" ca="1" si="12"/>
        <v>39.405120819651763</v>
      </c>
      <c r="K51" s="285">
        <f t="shared" ca="1" si="12"/>
        <v>41.535127350443751</v>
      </c>
      <c r="L51" s="285">
        <f t="shared" ca="1" si="12"/>
        <v>44.06451010575924</v>
      </c>
      <c r="M51" s="285">
        <f t="shared" ca="1" si="12"/>
        <v>46.593892861074721</v>
      </c>
      <c r="N51" s="285"/>
      <c r="O51" s="23"/>
      <c r="P51" s="409" t="str">
        <f t="shared" si="2"/>
        <v>02663C</v>
      </c>
      <c r="Q51" s="397" t="s">
        <v>826</v>
      </c>
      <c r="R51" s="409" t="str">
        <f t="shared" si="3"/>
        <v>Communication and Video Coordinator</v>
      </c>
      <c r="S51" s="397">
        <f t="shared" si="4"/>
        <v>16</v>
      </c>
      <c r="T51" s="394" cm="1">
        <f t="array" aca="1" ref="T51" ca="1">IF($Q51="Y",VLOOKUP($P51,INDIRECT($Q$3),T$5,0)*INDIRECT($P$2),VLOOKUP($P51,INDIRECT($Q$3),T$5,0))</f>
        <v>33.547078034575215</v>
      </c>
      <c r="U51" s="394" cm="1">
        <f t="array" aca="1" ref="U51" ca="1">IF($Q51="Y",VLOOKUP($P51,INDIRECT($Q$3),U$5,0)*INDIRECT($P$2),VLOOKUP($P51,INDIRECT($Q$3),U$5,0))</f>
        <v>35.488757067541485</v>
      </c>
      <c r="V51" s="394" cm="1">
        <f t="array" aca="1" ref="V51" ca="1">IF($Q51="Y",VLOOKUP($P51,INDIRECT($Q$3),V$5,0)*INDIRECT($P$2),VLOOKUP($P51,INDIRECT($Q$3),V$5,0))</f>
        <v>37.320005414872107</v>
      </c>
      <c r="W51" s="394" cm="1">
        <f t="array" aca="1" ref="W51" ca="1">IF($Q51="Y",VLOOKUP($P51,INDIRECT($Q$3),W$5,0)*INDIRECT($P$2),VLOOKUP($P51,INDIRECT($Q$3),W$5,0))</f>
        <v>39.405120819651763</v>
      </c>
      <c r="X51" s="394" cm="1">
        <f t="array" aca="1" ref="X51" ca="1">IF($Q51="Y",VLOOKUP($P51,INDIRECT($Q$3),X$5,0)*INDIRECT($P$2),VLOOKUP($P51,INDIRECT($Q$3),X$5,0))</f>
        <v>41.535127350443751</v>
      </c>
      <c r="Y51" s="394" cm="1">
        <f t="array" aca="1" ref="Y51" ca="1">IF($Q51="Y",VLOOKUP($P51,INDIRECT($Q$3),Y$5,0)*INDIRECT($P$2),VLOOKUP($P51,INDIRECT($Q$3),Y$5,0))</f>
        <v>44.06451010575924</v>
      </c>
      <c r="Z51" s="394" cm="1">
        <f t="array" aca="1" ref="Z51" ca="1">IF($Q51="Y",VLOOKUP($P51,INDIRECT($Q$3),Z$5,0)*INDIRECT($P$2),VLOOKUP($P51,INDIRECT($Q$3),Z$5,0))</f>
        <v>46.593892861074721</v>
      </c>
      <c r="AA51" s="406" t="str">
        <f t="shared" si="5"/>
        <v>02663C</v>
      </c>
      <c r="AB51" s="406" t="str">
        <f t="shared" si="6"/>
        <v>Y</v>
      </c>
      <c r="AC51" s="412" t="str">
        <f t="shared" si="7"/>
        <v>Communication and Video Coordinator</v>
      </c>
      <c r="AD51" s="406">
        <f t="shared" si="8"/>
        <v>16</v>
      </c>
      <c r="AE51" s="398" t="str">
        <f t="shared" si="9"/>
        <v>N</v>
      </c>
      <c r="AF51" s="403">
        <f t="shared" ca="1" si="11"/>
        <v>33.546999999999997</v>
      </c>
      <c r="AG51" s="403">
        <f t="shared" ca="1" si="11"/>
        <v>35.488999999999997</v>
      </c>
      <c r="AH51" s="403">
        <f t="shared" ca="1" si="11"/>
        <v>37.32</v>
      </c>
      <c r="AI51" s="403">
        <f t="shared" ca="1" si="11"/>
        <v>39.405000000000001</v>
      </c>
      <c r="AJ51" s="403">
        <f t="shared" ca="1" si="11"/>
        <v>41.534999999999997</v>
      </c>
      <c r="AK51" s="403">
        <f t="shared" ca="1" si="11"/>
        <v>44.064999999999998</v>
      </c>
      <c r="AL51" s="403">
        <f t="shared" ca="1" si="11"/>
        <v>46.594000000000001</v>
      </c>
      <c r="AM51" s="710"/>
    </row>
    <row r="52" spans="1:39" ht="15" customHeight="1">
      <c r="A52" s="259" t="s">
        <v>16</v>
      </c>
      <c r="B52" s="259" t="s">
        <v>55</v>
      </c>
      <c r="C52" s="259">
        <v>45</v>
      </c>
      <c r="D52" s="260" t="s">
        <v>56</v>
      </c>
      <c r="E52" s="265">
        <v>435</v>
      </c>
      <c r="F52" s="262">
        <v>9</v>
      </c>
      <c r="G52" s="285">
        <f t="shared" ca="1" si="13"/>
        <v>84691.576574692139</v>
      </c>
      <c r="H52" s="285">
        <f t="shared" ca="1" si="13"/>
        <v>89169.347667147071</v>
      </c>
      <c r="I52" s="285">
        <f t="shared" ca="1" si="13"/>
        <v>94233.124214349751</v>
      </c>
      <c r="J52" s="285">
        <f t="shared" ca="1" si="12"/>
        <v>99245.194397898245</v>
      </c>
      <c r="K52" s="285">
        <f t="shared" ca="1" si="12"/>
        <v>104560.60858155144</v>
      </c>
      <c r="L52" s="285">
        <f t="shared" ca="1" si="12"/>
        <v>110772.97487040763</v>
      </c>
      <c r="M52" s="285">
        <f t="shared" ca="1" si="12"/>
        <v>116985.3411592638</v>
      </c>
      <c r="N52" s="285"/>
      <c r="P52" s="409" t="str">
        <f t="shared" si="2"/>
        <v>02265C</v>
      </c>
      <c r="Q52" s="397" t="s">
        <v>826</v>
      </c>
      <c r="R52" s="409" t="str">
        <f t="shared" si="3"/>
        <v>Communication Manager - CPED</v>
      </c>
      <c r="S52" s="397">
        <f t="shared" si="4"/>
        <v>45</v>
      </c>
      <c r="T52" s="394" cm="1">
        <f t="array" aca="1" ref="T52" ca="1">IF($Q52="Y",VLOOKUP($P52,INDIRECT($Q$3),T$5,0)*INDIRECT($P$2),VLOOKUP($P52,INDIRECT($Q$3),T$5,0))</f>
        <v>84691.576574692139</v>
      </c>
      <c r="U52" s="394" cm="1">
        <f t="array" aca="1" ref="U52" ca="1">IF($Q52="Y",VLOOKUP($P52,INDIRECT($Q$3),U$5,0)*INDIRECT($P$2),VLOOKUP($P52,INDIRECT($Q$3),U$5,0))</f>
        <v>89169.347667147071</v>
      </c>
      <c r="V52" s="394" cm="1">
        <f t="array" aca="1" ref="V52" ca="1">IF($Q52="Y",VLOOKUP($P52,INDIRECT($Q$3),V$5,0)*INDIRECT($P$2),VLOOKUP($P52,INDIRECT($Q$3),V$5,0))</f>
        <v>94233.124214349751</v>
      </c>
      <c r="W52" s="394" cm="1">
        <f t="array" aca="1" ref="W52" ca="1">IF($Q52="Y",VLOOKUP($P52,INDIRECT($Q$3),W$5,0)*INDIRECT($P$2),VLOOKUP($P52,INDIRECT($Q$3),W$5,0))</f>
        <v>99245.194397898245</v>
      </c>
      <c r="X52" s="394" cm="1">
        <f t="array" aca="1" ref="X52" ca="1">IF($Q52="Y",VLOOKUP($P52,INDIRECT($Q$3),X$5,0)*INDIRECT($P$2),VLOOKUP($P52,INDIRECT($Q$3),X$5,0))</f>
        <v>104560.60858155144</v>
      </c>
      <c r="Y52" s="394" cm="1">
        <f t="array" aca="1" ref="Y52" ca="1">IF($Q52="Y",VLOOKUP($P52,INDIRECT($Q$3),Y$5,0)*INDIRECT($P$2),VLOOKUP($P52,INDIRECT($Q$3),Y$5,0))</f>
        <v>110772.97487040763</v>
      </c>
      <c r="Z52" s="394" cm="1">
        <f t="array" aca="1" ref="Z52" ca="1">IF($Q52="Y",VLOOKUP($P52,INDIRECT($Q$3),Z$5,0)*INDIRECT($P$2),VLOOKUP($P52,INDIRECT($Q$3),Z$5,0))</f>
        <v>116985.3411592638</v>
      </c>
      <c r="AA52" s="406" t="str">
        <f t="shared" si="5"/>
        <v>02265C</v>
      </c>
      <c r="AB52" s="406" t="str">
        <f t="shared" si="6"/>
        <v>Y</v>
      </c>
      <c r="AC52" s="412" t="str">
        <f t="shared" si="7"/>
        <v>Communication Manager - CPED</v>
      </c>
      <c r="AD52" s="406">
        <f t="shared" si="8"/>
        <v>45</v>
      </c>
      <c r="AE52" s="398" t="str">
        <f t="shared" si="9"/>
        <v>E</v>
      </c>
      <c r="AF52" s="403">
        <f t="shared" ca="1" si="11"/>
        <v>40.717999999999996</v>
      </c>
      <c r="AG52" s="403">
        <f t="shared" ca="1" si="11"/>
        <v>42.87</v>
      </c>
      <c r="AH52" s="403">
        <f t="shared" ca="1" si="11"/>
        <v>45.305</v>
      </c>
      <c r="AI52" s="403">
        <f t="shared" ca="1" si="11"/>
        <v>47.714999999999996</v>
      </c>
      <c r="AJ52" s="403">
        <f t="shared" ca="1" si="11"/>
        <v>50.269999999999996</v>
      </c>
      <c r="AK52" s="403">
        <f t="shared" ca="1" si="11"/>
        <v>53.256999999999998</v>
      </c>
      <c r="AL52" s="403">
        <f t="shared" ca="1" si="11"/>
        <v>56.242999999999995</v>
      </c>
      <c r="AM52" s="710"/>
    </row>
    <row r="53" spans="1:39" ht="15" customHeight="1">
      <c r="A53" s="272" t="s">
        <v>91</v>
      </c>
      <c r="B53" s="272" t="s">
        <v>764</v>
      </c>
      <c r="C53" s="272" t="s">
        <v>274</v>
      </c>
      <c r="D53" s="273" t="s">
        <v>299</v>
      </c>
      <c r="E53" s="265">
        <v>323</v>
      </c>
      <c r="F53" s="262">
        <v>7</v>
      </c>
      <c r="G53" s="285">
        <f t="shared" ca="1" si="13"/>
        <v>31.431896306645644</v>
      </c>
      <c r="H53" s="285">
        <f t="shared" ca="1" si="13"/>
        <v>33.423523787762385</v>
      </c>
      <c r="I53" s="285">
        <f t="shared" ca="1" si="13"/>
        <v>35.185186113545399</v>
      </c>
      <c r="J53" s="285">
        <f t="shared" ca="1" si="12"/>
        <v>37.132461026805046</v>
      </c>
      <c r="K53" s="285">
        <f t="shared" ca="1" si="12"/>
        <v>39.12613908693389</v>
      </c>
      <c r="L53" s="285">
        <f t="shared" ca="1" si="12"/>
        <v>41.501071367858657</v>
      </c>
      <c r="M53" s="285">
        <f t="shared" ca="1" si="12"/>
        <v>43.876003648783438</v>
      </c>
      <c r="N53" s="285"/>
      <c r="O53" s="23"/>
      <c r="P53" s="409" t="str">
        <f t="shared" si="2"/>
        <v>59422C</v>
      </c>
      <c r="Q53" s="397" t="s">
        <v>826</v>
      </c>
      <c r="R53" s="409" t="str">
        <f t="shared" si="3"/>
        <v>Communications Specialist</v>
      </c>
      <c r="S53" s="397" t="str">
        <f t="shared" si="4"/>
        <v>07</v>
      </c>
      <c r="T53" s="394" cm="1">
        <f t="array" aca="1" ref="T53" ca="1">IF($Q53="Y",VLOOKUP($P53,INDIRECT($Q$3),T$5,0)*INDIRECT($P$2),VLOOKUP($P53,INDIRECT($Q$3),T$5,0))</f>
        <v>31.431896306645644</v>
      </c>
      <c r="U53" s="394" cm="1">
        <f t="array" aca="1" ref="U53" ca="1">IF($Q53="Y",VLOOKUP($P53,INDIRECT($Q$3),U$5,0)*INDIRECT($P$2),VLOOKUP($P53,INDIRECT($Q$3),U$5,0))</f>
        <v>33.423523787762385</v>
      </c>
      <c r="V53" s="394" cm="1">
        <f t="array" aca="1" ref="V53" ca="1">IF($Q53="Y",VLOOKUP($P53,INDIRECT($Q$3),V$5,0)*INDIRECT($P$2),VLOOKUP($P53,INDIRECT($Q$3),V$5,0))</f>
        <v>35.185186113545399</v>
      </c>
      <c r="W53" s="394" cm="1">
        <f t="array" aca="1" ref="W53" ca="1">IF($Q53="Y",VLOOKUP($P53,INDIRECT($Q$3),W$5,0)*INDIRECT($P$2),VLOOKUP($P53,INDIRECT($Q$3),W$5,0))</f>
        <v>37.132461026805046</v>
      </c>
      <c r="X53" s="394" cm="1">
        <f t="array" aca="1" ref="X53" ca="1">IF($Q53="Y",VLOOKUP($P53,INDIRECT($Q$3),X$5,0)*INDIRECT($P$2),VLOOKUP($P53,INDIRECT($Q$3),X$5,0))</f>
        <v>39.12613908693389</v>
      </c>
      <c r="Y53" s="394" cm="1">
        <f t="array" aca="1" ref="Y53" ca="1">IF($Q53="Y",VLOOKUP($P53,INDIRECT($Q$3),Y$5,0)*INDIRECT($P$2),VLOOKUP($P53,INDIRECT($Q$3),Y$5,0))</f>
        <v>41.501071367858657</v>
      </c>
      <c r="Z53" s="394" cm="1">
        <f t="array" aca="1" ref="Z53" ca="1">IF($Q53="Y",VLOOKUP($P53,INDIRECT($Q$3),Z$5,0)*INDIRECT($P$2),VLOOKUP($P53,INDIRECT($Q$3),Z$5,0))</f>
        <v>43.876003648783438</v>
      </c>
      <c r="AA53" s="406" t="str">
        <f t="shared" si="5"/>
        <v>59422C</v>
      </c>
      <c r="AB53" s="406" t="str">
        <f t="shared" si="6"/>
        <v>Y</v>
      </c>
      <c r="AC53" s="412" t="str">
        <f t="shared" si="7"/>
        <v>Communications Specialist</v>
      </c>
      <c r="AD53" s="406" t="str">
        <f t="shared" si="8"/>
        <v>07</v>
      </c>
      <c r="AE53" s="398" t="str">
        <f t="shared" si="9"/>
        <v>N</v>
      </c>
      <c r="AF53" s="403">
        <f t="shared" ca="1" si="11"/>
        <v>31.431999999999999</v>
      </c>
      <c r="AG53" s="403">
        <f t="shared" ca="1" si="11"/>
        <v>33.423999999999999</v>
      </c>
      <c r="AH53" s="403">
        <f t="shared" ca="1" si="11"/>
        <v>35.185000000000002</v>
      </c>
      <c r="AI53" s="403">
        <f t="shared" ca="1" si="11"/>
        <v>37.131999999999998</v>
      </c>
      <c r="AJ53" s="403">
        <f t="shared" ca="1" si="11"/>
        <v>39.125999999999998</v>
      </c>
      <c r="AK53" s="403">
        <f t="shared" ca="1" si="11"/>
        <v>41.500999999999998</v>
      </c>
      <c r="AL53" s="403">
        <f t="shared" ca="1" si="11"/>
        <v>43.875999999999998</v>
      </c>
      <c r="AM53" s="710"/>
    </row>
    <row r="54" spans="1:39" ht="15" customHeight="1">
      <c r="A54" s="377" t="s">
        <v>91</v>
      </c>
      <c r="B54" s="377" t="s">
        <v>758</v>
      </c>
      <c r="C54" s="377" t="s">
        <v>260</v>
      </c>
      <c r="D54" s="379" t="s">
        <v>742</v>
      </c>
      <c r="E54" s="277">
        <v>343</v>
      </c>
      <c r="F54" s="278">
        <v>7</v>
      </c>
      <c r="G54" s="380">
        <f t="shared" ca="1" si="13"/>
        <v>31.801683322017936</v>
      </c>
      <c r="H54" s="380">
        <f t="shared" ca="1" si="13"/>
        <v>33.678741095542811</v>
      </c>
      <c r="I54" s="380">
        <f t="shared" ca="1" si="13"/>
        <v>35.417201847891207</v>
      </c>
      <c r="J54" s="380">
        <f t="shared" ca="1" si="12"/>
        <v>37.387678334585459</v>
      </c>
      <c r="K54" s="380">
        <f t="shared" ca="1" si="12"/>
        <v>39.359812076525039</v>
      </c>
      <c r="L54" s="380">
        <f t="shared" ca="1" si="12"/>
        <v>41.778106606669326</v>
      </c>
      <c r="M54" s="380">
        <f t="shared" ca="1" si="12"/>
        <v>44.196401136813627</v>
      </c>
      <c r="N54" s="380" t="s">
        <v>633</v>
      </c>
      <c r="O54" s="442"/>
      <c r="P54" s="451" t="str">
        <f t="shared" si="2"/>
        <v>53013C</v>
      </c>
      <c r="Q54" s="452" t="s">
        <v>826</v>
      </c>
      <c r="R54" s="451" t="str">
        <f t="shared" si="3"/>
        <v>Communications Specialist - CPED</v>
      </c>
      <c r="S54" s="452" t="str">
        <f t="shared" si="4"/>
        <v>09</v>
      </c>
      <c r="T54" s="394" cm="1">
        <f t="array" aca="1" ref="T54" ca="1">IF($Q54="Y",VLOOKUP($P54,INDIRECT($Q$3),T$5,0)*INDIRECT($P$2),VLOOKUP($P54,INDIRECT($Q$3),T$5,0))</f>
        <v>31.801683322017936</v>
      </c>
      <c r="U54" s="394" cm="1">
        <f t="array" aca="1" ref="U54" ca="1">IF($Q54="Y",VLOOKUP($P54,INDIRECT($Q$3),U$5,0)*INDIRECT($P$2),VLOOKUP($P54,INDIRECT($Q$3),U$5,0))</f>
        <v>33.678741095542811</v>
      </c>
      <c r="V54" s="394" cm="1">
        <f t="array" aca="1" ref="V54" ca="1">IF($Q54="Y",VLOOKUP($P54,INDIRECT($Q$3),V$5,0)*INDIRECT($P$2),VLOOKUP($P54,INDIRECT($Q$3),V$5,0))</f>
        <v>35.417201847891207</v>
      </c>
      <c r="W54" s="394" cm="1">
        <f t="array" aca="1" ref="W54" ca="1">IF($Q54="Y",VLOOKUP($P54,INDIRECT($Q$3),W$5,0)*INDIRECT($P$2),VLOOKUP($P54,INDIRECT($Q$3),W$5,0))</f>
        <v>37.387678334585459</v>
      </c>
      <c r="X54" s="394" cm="1">
        <f t="array" aca="1" ref="X54" ca="1">IF($Q54="Y",VLOOKUP($P54,INDIRECT($Q$3),X$5,0)*INDIRECT($P$2),VLOOKUP($P54,INDIRECT($Q$3),X$5,0))</f>
        <v>39.359812076525039</v>
      </c>
      <c r="Y54" s="394" cm="1">
        <f t="array" aca="1" ref="Y54" ca="1">IF($Q54="Y",VLOOKUP($P54,INDIRECT($Q$3),Y$5,0)*INDIRECT($P$2),VLOOKUP($P54,INDIRECT($Q$3),Y$5,0))</f>
        <v>41.778106606669326</v>
      </c>
      <c r="Z54" s="394" cm="1">
        <f t="array" aca="1" ref="Z54" ca="1">IF($Q54="Y",VLOOKUP($P54,INDIRECT($Q$3),Z$5,0)*INDIRECT($P$2),VLOOKUP($P54,INDIRECT($Q$3),Z$5,0))</f>
        <v>44.196401136813627</v>
      </c>
      <c r="AA54" s="452" t="str">
        <f t="shared" si="5"/>
        <v>53013C</v>
      </c>
      <c r="AB54" s="452" t="str">
        <f t="shared" si="6"/>
        <v>Y</v>
      </c>
      <c r="AC54" s="454"/>
      <c r="AD54" s="452" t="str">
        <f t="shared" si="8"/>
        <v>09</v>
      </c>
      <c r="AE54" s="455" t="str">
        <f t="shared" si="9"/>
        <v>N</v>
      </c>
      <c r="AF54" s="453">
        <f t="shared" ca="1" si="11"/>
        <v>31.802</v>
      </c>
      <c r="AG54" s="453">
        <f t="shared" ca="1" si="11"/>
        <v>33.679000000000002</v>
      </c>
      <c r="AH54" s="453">
        <f t="shared" ca="1" si="11"/>
        <v>35.417000000000002</v>
      </c>
      <c r="AI54" s="453">
        <f t="shared" ca="1" si="11"/>
        <v>37.387999999999998</v>
      </c>
      <c r="AJ54" s="453">
        <f t="shared" ca="1" si="11"/>
        <v>39.36</v>
      </c>
      <c r="AK54" s="453">
        <f t="shared" ca="1" si="11"/>
        <v>41.777999999999999</v>
      </c>
      <c r="AL54" s="453">
        <f t="shared" ca="1" si="11"/>
        <v>44.195999999999998</v>
      </c>
      <c r="AM54" s="710"/>
    </row>
    <row r="55" spans="1:39" ht="15" customHeight="1">
      <c r="A55" s="259" t="s">
        <v>16</v>
      </c>
      <c r="B55" s="259" t="s">
        <v>57</v>
      </c>
      <c r="C55" s="259" t="s">
        <v>20</v>
      </c>
      <c r="D55" s="260" t="s">
        <v>58</v>
      </c>
      <c r="E55" s="265">
        <v>383</v>
      </c>
      <c r="F55" s="262">
        <v>8</v>
      </c>
      <c r="G55" s="285">
        <f t="shared" ca="1" si="13"/>
        <v>75246.547480522408</v>
      </c>
      <c r="H55" s="285">
        <f t="shared" ca="1" si="13"/>
        <v>79331.35020920531</v>
      </c>
      <c r="I55" s="285">
        <f t="shared" ca="1" si="13"/>
        <v>83464.412210632116</v>
      </c>
      <c r="J55" s="285">
        <f t="shared" ca="1" si="12"/>
        <v>87935.289121266498</v>
      </c>
      <c r="K55" s="285">
        <f t="shared" ca="1" si="12"/>
        <v>92561.285122863512</v>
      </c>
      <c r="L55" s="285">
        <f t="shared" ca="1" si="12"/>
        <v>98301.620048595214</v>
      </c>
      <c r="M55" s="285">
        <f t="shared" ca="1" si="12"/>
        <v>104041.95497432696</v>
      </c>
      <c r="N55" s="285"/>
      <c r="P55" s="409" t="str">
        <f t="shared" si="2"/>
        <v>02312C</v>
      </c>
      <c r="Q55" s="397" t="s">
        <v>826</v>
      </c>
      <c r="R55" s="409" t="str">
        <f t="shared" si="3"/>
        <v>Community Crime Prevention Analyst</v>
      </c>
      <c r="S55" s="397" t="str">
        <f t="shared" si="4"/>
        <v>33B</v>
      </c>
      <c r="T55" s="394" cm="1">
        <f t="array" aca="1" ref="T55" ca="1">IF($Q55="Y",VLOOKUP($P55,INDIRECT($Q$3),T$5,0)*INDIRECT($P$2),VLOOKUP($P55,INDIRECT($Q$3),T$5,0))</f>
        <v>75246.547480522408</v>
      </c>
      <c r="U55" s="394" cm="1">
        <f t="array" aca="1" ref="U55" ca="1">IF($Q55="Y",VLOOKUP($P55,INDIRECT($Q$3),U$5,0)*INDIRECT($P$2),VLOOKUP($P55,INDIRECT($Q$3),U$5,0))</f>
        <v>79331.35020920531</v>
      </c>
      <c r="V55" s="394" cm="1">
        <f t="array" aca="1" ref="V55" ca="1">IF($Q55="Y",VLOOKUP($P55,INDIRECT($Q$3),V$5,0)*INDIRECT($P$2),VLOOKUP($P55,INDIRECT($Q$3),V$5,0))</f>
        <v>83464.412210632116</v>
      </c>
      <c r="W55" s="394" cm="1">
        <f t="array" aca="1" ref="W55" ca="1">IF($Q55="Y",VLOOKUP($P55,INDIRECT($Q$3),W$5,0)*INDIRECT($P$2),VLOOKUP($P55,INDIRECT($Q$3),W$5,0))</f>
        <v>87935.289121266498</v>
      </c>
      <c r="X55" s="394" cm="1">
        <f t="array" aca="1" ref="X55" ca="1">IF($Q55="Y",VLOOKUP($P55,INDIRECT($Q$3),X$5,0)*INDIRECT($P$2),VLOOKUP($P55,INDIRECT($Q$3),X$5,0))</f>
        <v>92561.285122863512</v>
      </c>
      <c r="Y55" s="394" cm="1">
        <f t="array" aca="1" ref="Y55" ca="1">IF($Q55="Y",VLOOKUP($P55,INDIRECT($Q$3),Y$5,0)*INDIRECT($P$2),VLOOKUP($P55,INDIRECT($Q$3),Y$5,0))</f>
        <v>98301.620048595214</v>
      </c>
      <c r="Z55" s="394" cm="1">
        <f t="array" aca="1" ref="Z55" ca="1">IF($Q55="Y",VLOOKUP($P55,INDIRECT($Q$3),Z$5,0)*INDIRECT($P$2),VLOOKUP($P55,INDIRECT($Q$3),Z$5,0))</f>
        <v>104041.95497432696</v>
      </c>
      <c r="AA55" s="406" t="str">
        <f t="shared" si="5"/>
        <v>02312C</v>
      </c>
      <c r="AB55" s="406" t="str">
        <f t="shared" si="6"/>
        <v>Y</v>
      </c>
      <c r="AC55" s="412" t="str">
        <f t="shared" ref="AC55:AC60" si="14">D55</f>
        <v>Community Crime Prevention Analyst</v>
      </c>
      <c r="AD55" s="406" t="str">
        <f t="shared" si="8"/>
        <v>33B</v>
      </c>
      <c r="AE55" s="398" t="str">
        <f t="shared" si="9"/>
        <v>E</v>
      </c>
      <c r="AF55" s="403">
        <f t="shared" ca="1" si="11"/>
        <v>36.177</v>
      </c>
      <c r="AG55" s="403">
        <f t="shared" ca="1" si="11"/>
        <v>38.140999999999998</v>
      </c>
      <c r="AH55" s="403">
        <f t="shared" ca="1" si="11"/>
        <v>40.128</v>
      </c>
      <c r="AI55" s="403">
        <f t="shared" ca="1" si="11"/>
        <v>42.277000000000001</v>
      </c>
      <c r="AJ55" s="403">
        <f t="shared" ca="1" si="11"/>
        <v>44.500999999999998</v>
      </c>
      <c r="AK55" s="403">
        <f t="shared" ca="1" si="11"/>
        <v>47.260999999999996</v>
      </c>
      <c r="AL55" s="403">
        <f t="shared" ca="1" si="11"/>
        <v>50.021000000000001</v>
      </c>
      <c r="AM55" s="710"/>
    </row>
    <row r="56" spans="1:39" ht="15" customHeight="1">
      <c r="A56" s="259" t="s">
        <v>91</v>
      </c>
      <c r="B56" s="259" t="s">
        <v>975</v>
      </c>
      <c r="C56" s="259" t="s">
        <v>856</v>
      </c>
      <c r="D56" s="260" t="s">
        <v>976</v>
      </c>
      <c r="E56" s="265">
        <v>368</v>
      </c>
      <c r="F56" s="262">
        <v>8</v>
      </c>
      <c r="G56" s="285">
        <f t="shared" ca="1" si="13"/>
        <v>35.094037075052377</v>
      </c>
      <c r="H56" s="285">
        <f t="shared" ca="1" si="13"/>
        <v>37.018110414877469</v>
      </c>
      <c r="I56" s="285">
        <f t="shared" ca="1" si="13"/>
        <v>38.940526499457206</v>
      </c>
      <c r="J56" s="285">
        <f t="shared" ca="1" si="12"/>
        <v>40.980607706455196</v>
      </c>
      <c r="K56" s="285">
        <f t="shared" ca="1" si="12"/>
        <v>43.159898354060658</v>
      </c>
      <c r="L56" s="285">
        <f t="shared" ca="1" si="12"/>
        <v>45.864736790711255</v>
      </c>
      <c r="M56" s="285">
        <f t="shared" ca="1" si="12"/>
        <v>48.56957522736181</v>
      </c>
      <c r="N56" s="285"/>
      <c r="P56" s="409" t="str">
        <f t="shared" si="2"/>
        <v>53079C</v>
      </c>
      <c r="Q56" s="397" t="s">
        <v>826</v>
      </c>
      <c r="R56" s="409" t="str">
        <f t="shared" si="3"/>
        <v>Community Forester</v>
      </c>
      <c r="S56" s="397" t="str">
        <f t="shared" si="4"/>
        <v>90</v>
      </c>
      <c r="T56" s="394" cm="1">
        <f t="array" aca="1" ref="T56" ca="1">IF($Q56="Y",VLOOKUP($P56,INDIRECT($Q$3),T$5,0)*INDIRECT($P$2),VLOOKUP($P56,INDIRECT($Q$3),T$5,0))</f>
        <v>35.094037075052377</v>
      </c>
      <c r="U56" s="394" cm="1">
        <f t="array" aca="1" ref="U56" ca="1">IF($Q56="Y",VLOOKUP($P56,INDIRECT($Q$3),U$5,0)*INDIRECT($P$2),VLOOKUP($P56,INDIRECT($Q$3),U$5,0))</f>
        <v>37.018110414877469</v>
      </c>
      <c r="V56" s="394" cm="1">
        <f t="array" aca="1" ref="V56" ca="1">IF($Q56="Y",VLOOKUP($P56,INDIRECT($Q$3),V$5,0)*INDIRECT($P$2),VLOOKUP($P56,INDIRECT($Q$3),V$5,0))</f>
        <v>38.940526499457206</v>
      </c>
      <c r="W56" s="394" cm="1">
        <f t="array" aca="1" ref="W56" ca="1">IF($Q56="Y",VLOOKUP($P56,INDIRECT($Q$3),W$5,0)*INDIRECT($P$2),VLOOKUP($P56,INDIRECT($Q$3),W$5,0))</f>
        <v>40.980607706455196</v>
      </c>
      <c r="X56" s="394" cm="1">
        <f t="array" aca="1" ref="X56" ca="1">IF($Q56="Y",VLOOKUP($P56,INDIRECT($Q$3),X$5,0)*INDIRECT($P$2),VLOOKUP($P56,INDIRECT($Q$3),X$5,0))</f>
        <v>43.159898354060658</v>
      </c>
      <c r="Y56" s="394" cm="1">
        <f t="array" aca="1" ref="Y56" ca="1">IF($Q56="Y",VLOOKUP($P56,INDIRECT($Q$3),Y$5,0)*INDIRECT($P$2),VLOOKUP($P56,INDIRECT($Q$3),Y$5,0))</f>
        <v>45.864736790711255</v>
      </c>
      <c r="Z56" s="394" cm="1">
        <f t="array" aca="1" ref="Z56" ca="1">IF($Q56="Y",VLOOKUP($P56,INDIRECT($Q$3),Z$5,0)*INDIRECT($P$2),VLOOKUP($P56,INDIRECT($Q$3),Z$5,0))</f>
        <v>48.56957522736181</v>
      </c>
      <c r="AA56" s="406" t="str">
        <f t="shared" si="5"/>
        <v>53079C</v>
      </c>
      <c r="AB56" s="406" t="str">
        <f t="shared" si="6"/>
        <v>Y</v>
      </c>
      <c r="AC56" s="412" t="str">
        <f t="shared" si="14"/>
        <v>Community Forester</v>
      </c>
      <c r="AD56" s="406" t="str">
        <f t="shared" si="8"/>
        <v>90</v>
      </c>
      <c r="AE56" s="398" t="str">
        <f t="shared" si="9"/>
        <v>N</v>
      </c>
      <c r="AF56" s="403">
        <f t="shared" ca="1" si="11"/>
        <v>35.094000000000001</v>
      </c>
      <c r="AG56" s="403">
        <f t="shared" ca="1" si="11"/>
        <v>37.018000000000001</v>
      </c>
      <c r="AH56" s="403">
        <f t="shared" ca="1" si="11"/>
        <v>38.941000000000003</v>
      </c>
      <c r="AI56" s="403">
        <f t="shared" ca="1" si="11"/>
        <v>40.981000000000002</v>
      </c>
      <c r="AJ56" s="403">
        <f t="shared" ca="1" si="11"/>
        <v>43.16</v>
      </c>
      <c r="AK56" s="403">
        <f t="shared" ca="1" si="11"/>
        <v>45.865000000000002</v>
      </c>
      <c r="AL56" s="403">
        <f t="shared" ca="1" si="11"/>
        <v>48.57</v>
      </c>
      <c r="AM56" s="710"/>
    </row>
    <row r="57" spans="1:39" ht="15" customHeight="1">
      <c r="A57" s="259" t="s">
        <v>91</v>
      </c>
      <c r="B57" s="259" t="s">
        <v>1109</v>
      </c>
      <c r="C57" s="259" t="s">
        <v>269</v>
      </c>
      <c r="D57" s="260" t="s">
        <v>1110</v>
      </c>
      <c r="E57" s="265">
        <v>418</v>
      </c>
      <c r="F57" s="262">
        <v>9</v>
      </c>
      <c r="G57" s="285">
        <f t="shared" ca="1" si="13"/>
        <v>40.032657706127935</v>
      </c>
      <c r="H57" s="285">
        <f t="shared" ca="1" si="13"/>
        <v>42.140686378184355</v>
      </c>
      <c r="I57" s="285">
        <f t="shared" ca="1" si="13"/>
        <v>44.364722917413687</v>
      </c>
      <c r="J57" s="285">
        <f t="shared" ca="1" si="12"/>
        <v>46.681565750381345</v>
      </c>
      <c r="K57" s="285">
        <f t="shared" ca="1" si="12"/>
        <v>49.13927527920184</v>
      </c>
      <c r="L57" s="285">
        <f t="shared" ca="1" si="12"/>
        <v>52.112918030761641</v>
      </c>
      <c r="M57" s="285">
        <f t="shared" ca="1" si="12"/>
        <v>55.086560782321421</v>
      </c>
      <c r="N57" s="285"/>
      <c r="P57" s="409" t="str">
        <f t="shared" si="2"/>
        <v>59516C</v>
      </c>
      <c r="Q57" s="397" t="s">
        <v>826</v>
      </c>
      <c r="R57" s="409" t="str">
        <f t="shared" si="3"/>
        <v>Community Forester II</v>
      </c>
      <c r="S57" s="397" t="str">
        <f t="shared" si="4"/>
        <v>64</v>
      </c>
      <c r="T57" s="394" cm="1">
        <f t="array" aca="1" ref="T57" ca="1">IF($Q57="Y",VLOOKUP($P57,INDIRECT($Q$3),T$5,0)*INDIRECT($P$2),VLOOKUP($P57,INDIRECT($Q$3),T$5,0))</f>
        <v>40.032657706127935</v>
      </c>
      <c r="U57" s="394" cm="1">
        <f t="array" aca="1" ref="U57" ca="1">IF($Q57="Y",VLOOKUP($P57,INDIRECT($Q$3),U$5,0)*INDIRECT($P$2),VLOOKUP($P57,INDIRECT($Q$3),U$5,0))</f>
        <v>42.140686378184355</v>
      </c>
      <c r="V57" s="394" cm="1">
        <f t="array" aca="1" ref="V57" ca="1">IF($Q57="Y",VLOOKUP($P57,INDIRECT($Q$3),V$5,0)*INDIRECT($P$2),VLOOKUP($P57,INDIRECT($Q$3),V$5,0))</f>
        <v>44.364722917413687</v>
      </c>
      <c r="W57" s="394" cm="1">
        <f t="array" aca="1" ref="W57" ca="1">IF($Q57="Y",VLOOKUP($P57,INDIRECT($Q$3),W$5,0)*INDIRECT($P$2),VLOOKUP($P57,INDIRECT($Q$3),W$5,0))</f>
        <v>46.681565750381345</v>
      </c>
      <c r="X57" s="394" cm="1">
        <f t="array" aca="1" ref="X57" ca="1">IF($Q57="Y",VLOOKUP($P57,INDIRECT($Q$3),X$5,0)*INDIRECT($P$2),VLOOKUP($P57,INDIRECT($Q$3),X$5,0))</f>
        <v>49.13927527920184</v>
      </c>
      <c r="Y57" s="394" cm="1">
        <f t="array" aca="1" ref="Y57" ca="1">IF($Q57="Y",VLOOKUP($P57,INDIRECT($Q$3),Y$5,0)*INDIRECT($P$2),VLOOKUP($P57,INDIRECT($Q$3),Y$5,0))</f>
        <v>52.112918030761641</v>
      </c>
      <c r="Z57" s="394" cm="1">
        <f t="array" aca="1" ref="Z57" ca="1">IF($Q57="Y",VLOOKUP($P57,INDIRECT($Q$3),Z$5,0)*INDIRECT($P$2),VLOOKUP($P57,INDIRECT($Q$3),Z$5,0))</f>
        <v>55.086560782321421</v>
      </c>
      <c r="AA57" s="406" t="str">
        <f t="shared" si="5"/>
        <v>59516C</v>
      </c>
      <c r="AB57" s="406" t="str">
        <f t="shared" si="6"/>
        <v>Y</v>
      </c>
      <c r="AC57" s="412" t="str">
        <f t="shared" si="14"/>
        <v>Community Forester II</v>
      </c>
      <c r="AD57" s="406" t="str">
        <f t="shared" si="8"/>
        <v>64</v>
      </c>
      <c r="AE57" s="398" t="str">
        <f t="shared" si="9"/>
        <v>N</v>
      </c>
      <c r="AF57" s="403">
        <f t="shared" ca="1" si="11"/>
        <v>40.033000000000001</v>
      </c>
      <c r="AG57" s="403">
        <f t="shared" ca="1" si="11"/>
        <v>42.140999999999998</v>
      </c>
      <c r="AH57" s="403">
        <f t="shared" ca="1" si="11"/>
        <v>44.365000000000002</v>
      </c>
      <c r="AI57" s="403">
        <f t="shared" ca="1" si="11"/>
        <v>46.682000000000002</v>
      </c>
      <c r="AJ57" s="403">
        <f t="shared" ca="1" si="11"/>
        <v>49.139000000000003</v>
      </c>
      <c r="AK57" s="403">
        <f t="shared" ca="1" si="11"/>
        <v>52.113</v>
      </c>
      <c r="AL57" s="403">
        <f t="shared" ca="1" si="11"/>
        <v>55.087000000000003</v>
      </c>
      <c r="AM57" s="710"/>
    </row>
    <row r="58" spans="1:39" ht="15" customHeight="1">
      <c r="A58" s="259" t="s">
        <v>16</v>
      </c>
      <c r="B58" s="259" t="s">
        <v>519</v>
      </c>
      <c r="C58" s="259">
        <v>29</v>
      </c>
      <c r="D58" s="260" t="s">
        <v>738</v>
      </c>
      <c r="E58" s="265">
        <v>383</v>
      </c>
      <c r="F58" s="262">
        <v>8</v>
      </c>
      <c r="G58" s="285">
        <f t="shared" ca="1" si="13"/>
        <v>74460.610752978362</v>
      </c>
      <c r="H58" s="285">
        <f t="shared" ca="1" si="13"/>
        <v>78545.413481661264</v>
      </c>
      <c r="I58" s="285">
        <f t="shared" ca="1" si="13"/>
        <v>82626.769119433869</v>
      </c>
      <c r="J58" s="285">
        <f t="shared" ca="1" si="12"/>
        <v>86952.868211836409</v>
      </c>
      <c r="K58" s="285">
        <f t="shared" ca="1" si="12"/>
        <v>91575.417122523169</v>
      </c>
      <c r="L58" s="285">
        <f t="shared" ca="1" si="12"/>
        <v>97312.991881556358</v>
      </c>
      <c r="M58" s="285">
        <f t="shared" ca="1" si="12"/>
        <v>103050.56664058955</v>
      </c>
      <c r="N58" s="285"/>
      <c r="P58" s="409" t="str">
        <f t="shared" si="2"/>
        <v>52901C</v>
      </c>
      <c r="Q58" s="397" t="s">
        <v>826</v>
      </c>
      <c r="R58" s="409" t="str">
        <f t="shared" si="3"/>
        <v>Community Navigator</v>
      </c>
      <c r="S58" s="397">
        <f t="shared" si="4"/>
        <v>29</v>
      </c>
      <c r="T58" s="394" cm="1">
        <f t="array" aca="1" ref="T58" ca="1">IF($Q58="Y",VLOOKUP($P58,INDIRECT($Q$3),T$5,0)*INDIRECT($P$2),VLOOKUP($P58,INDIRECT($Q$3),T$5,0))</f>
        <v>74460.610752978362</v>
      </c>
      <c r="U58" s="394" cm="1">
        <f t="array" aca="1" ref="U58" ca="1">IF($Q58="Y",VLOOKUP($P58,INDIRECT($Q$3),U$5,0)*INDIRECT($P$2),VLOOKUP($P58,INDIRECT($Q$3),U$5,0))</f>
        <v>78545.413481661264</v>
      </c>
      <c r="V58" s="394" cm="1">
        <f t="array" aca="1" ref="V58" ca="1">IF($Q58="Y",VLOOKUP($P58,INDIRECT($Q$3),V$5,0)*INDIRECT($P$2),VLOOKUP($P58,INDIRECT($Q$3),V$5,0))</f>
        <v>82626.769119433869</v>
      </c>
      <c r="W58" s="394" cm="1">
        <f t="array" aca="1" ref="W58" ca="1">IF($Q58="Y",VLOOKUP($P58,INDIRECT($Q$3),W$5,0)*INDIRECT($P$2),VLOOKUP($P58,INDIRECT($Q$3),W$5,0))</f>
        <v>86952.868211836409</v>
      </c>
      <c r="X58" s="394" cm="1">
        <f t="array" aca="1" ref="X58" ca="1">IF($Q58="Y",VLOOKUP($P58,INDIRECT($Q$3),X$5,0)*INDIRECT($P$2),VLOOKUP($P58,INDIRECT($Q$3),X$5,0))</f>
        <v>91575.417122523169</v>
      </c>
      <c r="Y58" s="394" cm="1">
        <f t="array" aca="1" ref="Y58" ca="1">IF($Q58="Y",VLOOKUP($P58,INDIRECT($Q$3),Y$5,0)*INDIRECT($P$2),VLOOKUP($P58,INDIRECT($Q$3),Y$5,0))</f>
        <v>97312.991881556358</v>
      </c>
      <c r="Z58" s="394" cm="1">
        <f t="array" aca="1" ref="Z58" ca="1">IF($Q58="Y",VLOOKUP($P58,INDIRECT($Q$3),Z$5,0)*INDIRECT($P$2),VLOOKUP($P58,INDIRECT($Q$3),Z$5,0))</f>
        <v>103050.56664058955</v>
      </c>
      <c r="AA58" s="406" t="str">
        <f t="shared" si="5"/>
        <v>52901C</v>
      </c>
      <c r="AB58" s="406" t="str">
        <f t="shared" si="6"/>
        <v>Y</v>
      </c>
      <c r="AC58" s="412" t="str">
        <f t="shared" si="14"/>
        <v>Community Navigator</v>
      </c>
      <c r="AD58" s="406">
        <f t="shared" si="8"/>
        <v>29</v>
      </c>
      <c r="AE58" s="398" t="str">
        <f t="shared" si="9"/>
        <v>E</v>
      </c>
      <c r="AF58" s="403">
        <f t="shared" ca="1" si="11"/>
        <v>35.798999999999999</v>
      </c>
      <c r="AG58" s="403">
        <f t="shared" ca="1" si="11"/>
        <v>37.762999999999998</v>
      </c>
      <c r="AH58" s="403">
        <f t="shared" ca="1" si="11"/>
        <v>39.724999999999994</v>
      </c>
      <c r="AI58" s="403">
        <f t="shared" ca="1" si="11"/>
        <v>41.805</v>
      </c>
      <c r="AJ58" s="403">
        <f t="shared" ca="1" si="11"/>
        <v>44.027000000000001</v>
      </c>
      <c r="AK58" s="403">
        <f t="shared" ca="1" si="11"/>
        <v>46.785999999999994</v>
      </c>
      <c r="AL58" s="403">
        <f t="shared" ca="1" si="11"/>
        <v>49.543999999999997</v>
      </c>
      <c r="AM58" s="710"/>
    </row>
    <row r="59" spans="1:39" ht="15" customHeight="1">
      <c r="A59" s="259" t="s">
        <v>16</v>
      </c>
      <c r="B59" s="259" t="s">
        <v>576</v>
      </c>
      <c r="C59" s="259">
        <v>115</v>
      </c>
      <c r="D59" s="260" t="s">
        <v>740</v>
      </c>
      <c r="E59" s="265">
        <v>386</v>
      </c>
      <c r="F59" s="262">
        <v>8</v>
      </c>
      <c r="G59" s="285">
        <f t="shared" ca="1" si="13"/>
        <v>76084.034641405538</v>
      </c>
      <c r="H59" s="285">
        <f t="shared" ca="1" si="13"/>
        <v>80169.385173004834</v>
      </c>
      <c r="I59" s="285">
        <f t="shared" ca="1" si="13"/>
        <v>84250.769344864704</v>
      </c>
      <c r="J59" s="285">
        <f t="shared" ca="1" si="12"/>
        <v>88576.745700655258</v>
      </c>
      <c r="K59" s="285">
        <f t="shared" ca="1" si="12"/>
        <v>93198.876916988898</v>
      </c>
      <c r="L59" s="285">
        <f t="shared" ca="1" si="12"/>
        <v>98936.877340011837</v>
      </c>
      <c r="M59" s="285">
        <f t="shared" ca="1" si="12"/>
        <v>104674.87776303475</v>
      </c>
      <c r="N59" s="285"/>
      <c r="P59" s="409" t="str">
        <f t="shared" si="2"/>
        <v>52902C</v>
      </c>
      <c r="Q59" s="397" t="s">
        <v>826</v>
      </c>
      <c r="R59" s="409" t="str">
        <f t="shared" si="3"/>
        <v xml:space="preserve">Community Navigator Bilingual </v>
      </c>
      <c r="S59" s="397">
        <f t="shared" si="4"/>
        <v>115</v>
      </c>
      <c r="T59" s="394" cm="1">
        <f t="array" aca="1" ref="T59" ca="1">IF($Q59="Y",VLOOKUP($P59,INDIRECT($Q$3),T$5,0)*INDIRECT($P$2),VLOOKUP($P59,INDIRECT($Q$3),T$5,0))</f>
        <v>76084.034641405538</v>
      </c>
      <c r="U59" s="394" cm="1">
        <f t="array" aca="1" ref="U59" ca="1">IF($Q59="Y",VLOOKUP($P59,INDIRECT($Q$3),U$5,0)*INDIRECT($P$2),VLOOKUP($P59,INDIRECT($Q$3),U$5,0))</f>
        <v>80169.385173004834</v>
      </c>
      <c r="V59" s="394" cm="1">
        <f t="array" aca="1" ref="V59" ca="1">IF($Q59="Y",VLOOKUP($P59,INDIRECT($Q$3),V$5,0)*INDIRECT($P$2),VLOOKUP($P59,INDIRECT($Q$3),V$5,0))</f>
        <v>84250.769344864704</v>
      </c>
      <c r="W59" s="394" cm="1">
        <f t="array" aca="1" ref="W59" ca="1">IF($Q59="Y",VLOOKUP($P59,INDIRECT($Q$3),W$5,0)*INDIRECT($P$2),VLOOKUP($P59,INDIRECT($Q$3),W$5,0))</f>
        <v>88576.745700655258</v>
      </c>
      <c r="X59" s="394" cm="1">
        <f t="array" aca="1" ref="X59" ca="1">IF($Q59="Y",VLOOKUP($P59,INDIRECT($Q$3),X$5,0)*INDIRECT($P$2),VLOOKUP($P59,INDIRECT($Q$3),X$5,0))</f>
        <v>93198.876916988898</v>
      </c>
      <c r="Y59" s="394" cm="1">
        <f t="array" aca="1" ref="Y59" ca="1">IF($Q59="Y",VLOOKUP($P59,INDIRECT($Q$3),Y$5,0)*INDIRECT($P$2),VLOOKUP($P59,INDIRECT($Q$3),Y$5,0))</f>
        <v>98936.877340011837</v>
      </c>
      <c r="Z59" s="394" cm="1">
        <f t="array" aca="1" ref="Z59" ca="1">IF($Q59="Y",VLOOKUP($P59,INDIRECT($Q$3),Z$5,0)*INDIRECT($P$2),VLOOKUP($P59,INDIRECT($Q$3),Z$5,0))</f>
        <v>104674.87776303475</v>
      </c>
      <c r="AA59" s="406" t="str">
        <f t="shared" si="5"/>
        <v>52902C</v>
      </c>
      <c r="AB59" s="406" t="str">
        <f t="shared" si="6"/>
        <v>Y</v>
      </c>
      <c r="AC59" s="412" t="str">
        <f t="shared" si="14"/>
        <v xml:space="preserve">Community Navigator Bilingual </v>
      </c>
      <c r="AD59" s="406">
        <f t="shared" si="8"/>
        <v>115</v>
      </c>
      <c r="AE59" s="398" t="str">
        <f t="shared" si="9"/>
        <v>E</v>
      </c>
      <c r="AF59" s="403">
        <f t="shared" ca="1" si="11"/>
        <v>36.579000000000001</v>
      </c>
      <c r="AG59" s="403">
        <f t="shared" ca="1" si="11"/>
        <v>38.542999999999999</v>
      </c>
      <c r="AH59" s="403">
        <f t="shared" ca="1" si="11"/>
        <v>40.506</v>
      </c>
      <c r="AI59" s="403">
        <f t="shared" ca="1" si="11"/>
        <v>42.585000000000001</v>
      </c>
      <c r="AJ59" s="403">
        <f t="shared" ca="1" si="11"/>
        <v>44.808</v>
      </c>
      <c r="AK59" s="403">
        <f t="shared" ca="1" si="11"/>
        <v>47.565999999999995</v>
      </c>
      <c r="AL59" s="403">
        <f t="shared" ca="1" si="11"/>
        <v>50.324999999999996</v>
      </c>
      <c r="AM59" s="710"/>
    </row>
    <row r="60" spans="1:39" ht="15" customHeight="1">
      <c r="A60" s="259" t="s">
        <v>16</v>
      </c>
      <c r="B60" s="262" t="s">
        <v>434</v>
      </c>
      <c r="C60" s="259">
        <v>45</v>
      </c>
      <c r="D60" s="275" t="s">
        <v>532</v>
      </c>
      <c r="E60" s="271">
        <v>445</v>
      </c>
      <c r="F60" s="271">
        <v>9</v>
      </c>
      <c r="G60" s="285">
        <f t="shared" ca="1" si="13"/>
        <v>84691.576574692139</v>
      </c>
      <c r="H60" s="285">
        <f t="shared" ca="1" si="13"/>
        <v>89169.347667147071</v>
      </c>
      <c r="I60" s="285">
        <f t="shared" ca="1" si="13"/>
        <v>94233.124214349751</v>
      </c>
      <c r="J60" s="285">
        <f t="shared" ca="1" si="12"/>
        <v>99245.194397898245</v>
      </c>
      <c r="K60" s="285">
        <f t="shared" ca="1" si="12"/>
        <v>104560.60858155144</v>
      </c>
      <c r="L60" s="285">
        <f t="shared" ca="1" si="12"/>
        <v>110772.97487040763</v>
      </c>
      <c r="M60" s="285">
        <f t="shared" ca="1" si="12"/>
        <v>116985.3411592638</v>
      </c>
      <c r="N60" s="285"/>
      <c r="P60" s="409" t="str">
        <f t="shared" si="2"/>
        <v>06251C</v>
      </c>
      <c r="Q60" s="397" t="s">
        <v>826</v>
      </c>
      <c r="R60" s="409" t="str">
        <f t="shared" si="3"/>
        <v>Community Relations Policy Specialist</v>
      </c>
      <c r="S60" s="397">
        <f t="shared" si="4"/>
        <v>45</v>
      </c>
      <c r="T60" s="394" cm="1">
        <f t="array" aca="1" ref="T60" ca="1">IF($Q60="Y",VLOOKUP($P60,INDIRECT($Q$3),T$5,0)*INDIRECT($P$2),VLOOKUP($P60,INDIRECT($Q$3),T$5,0))</f>
        <v>84691.576574692139</v>
      </c>
      <c r="U60" s="394" cm="1">
        <f t="array" aca="1" ref="U60" ca="1">IF($Q60="Y",VLOOKUP($P60,INDIRECT($Q$3),U$5,0)*INDIRECT($P$2),VLOOKUP($P60,INDIRECT($Q$3),U$5,0))</f>
        <v>89169.347667147071</v>
      </c>
      <c r="V60" s="394" cm="1">
        <f t="array" aca="1" ref="V60" ca="1">IF($Q60="Y",VLOOKUP($P60,INDIRECT($Q$3),V$5,0)*INDIRECT($P$2),VLOOKUP($P60,INDIRECT($Q$3),V$5,0))</f>
        <v>94233.124214349751</v>
      </c>
      <c r="W60" s="394" cm="1">
        <f t="array" aca="1" ref="W60" ca="1">IF($Q60="Y",VLOOKUP($P60,INDIRECT($Q$3),W$5,0)*INDIRECT($P$2),VLOOKUP($P60,INDIRECT($Q$3),W$5,0))</f>
        <v>99245.194397898245</v>
      </c>
      <c r="X60" s="394" cm="1">
        <f t="array" aca="1" ref="X60" ca="1">IF($Q60="Y",VLOOKUP($P60,INDIRECT($Q$3),X$5,0)*INDIRECT($P$2),VLOOKUP($P60,INDIRECT($Q$3),X$5,0))</f>
        <v>104560.60858155144</v>
      </c>
      <c r="Y60" s="394" cm="1">
        <f t="array" aca="1" ref="Y60" ca="1">IF($Q60="Y",VLOOKUP($P60,INDIRECT($Q$3),Y$5,0)*INDIRECT($P$2),VLOOKUP($P60,INDIRECT($Q$3),Y$5,0))</f>
        <v>110772.97487040763</v>
      </c>
      <c r="Z60" s="394" cm="1">
        <f t="array" aca="1" ref="Z60" ca="1">IF($Q60="Y",VLOOKUP($P60,INDIRECT($Q$3),Z$5,0)*INDIRECT($P$2),VLOOKUP($P60,INDIRECT($Q$3),Z$5,0))</f>
        <v>116985.3411592638</v>
      </c>
      <c r="AA60" s="406" t="str">
        <f t="shared" si="5"/>
        <v>06251C</v>
      </c>
      <c r="AB60" s="406" t="str">
        <f t="shared" si="6"/>
        <v>Y</v>
      </c>
      <c r="AC60" s="412" t="str">
        <f t="shared" si="14"/>
        <v>Community Relations Policy Specialist</v>
      </c>
      <c r="AD60" s="406">
        <f t="shared" si="8"/>
        <v>45</v>
      </c>
      <c r="AE60" s="398" t="str">
        <f t="shared" si="9"/>
        <v>E</v>
      </c>
      <c r="AF60" s="403">
        <f t="shared" ca="1" si="11"/>
        <v>40.717999999999996</v>
      </c>
      <c r="AG60" s="403">
        <f t="shared" ca="1" si="11"/>
        <v>42.87</v>
      </c>
      <c r="AH60" s="403">
        <f t="shared" ca="1" si="11"/>
        <v>45.305</v>
      </c>
      <c r="AI60" s="403">
        <f t="shared" ca="1" si="11"/>
        <v>47.714999999999996</v>
      </c>
      <c r="AJ60" s="403">
        <f t="shared" ca="1" si="11"/>
        <v>50.269999999999996</v>
      </c>
      <c r="AK60" s="403">
        <f t="shared" ca="1" si="11"/>
        <v>53.256999999999998</v>
      </c>
      <c r="AL60" s="403">
        <f t="shared" ca="1" si="11"/>
        <v>56.242999999999995</v>
      </c>
      <c r="AM60" s="710"/>
    </row>
    <row r="61" spans="1:39" ht="15" customHeight="1">
      <c r="A61" s="272" t="s">
        <v>16</v>
      </c>
      <c r="B61" s="272" t="s">
        <v>904</v>
      </c>
      <c r="C61" s="272" t="s">
        <v>20</v>
      </c>
      <c r="D61" s="273" t="s">
        <v>1129</v>
      </c>
      <c r="E61" s="265">
        <v>393</v>
      </c>
      <c r="F61" s="262">
        <v>8</v>
      </c>
      <c r="G61" s="285">
        <f t="shared" ca="1" si="13"/>
        <v>75246.547480522408</v>
      </c>
      <c r="H61" s="285">
        <f t="shared" ca="1" si="13"/>
        <v>79331.35020920531</v>
      </c>
      <c r="I61" s="285">
        <f t="shared" ca="1" si="13"/>
        <v>83464.412210632116</v>
      </c>
      <c r="J61" s="285">
        <f t="shared" ca="1" si="13"/>
        <v>87935.289121266498</v>
      </c>
      <c r="K61" s="285">
        <f t="shared" ca="1" si="13"/>
        <v>92561.285122863512</v>
      </c>
      <c r="L61" s="285">
        <f t="shared" ca="1" si="13"/>
        <v>98301.620048595214</v>
      </c>
      <c r="M61" s="285">
        <f t="shared" ca="1" si="13"/>
        <v>104041.95497432696</v>
      </c>
      <c r="N61" s="285"/>
      <c r="O61" s="23"/>
      <c r="P61" s="409" t="str">
        <f>B61</f>
        <v>53049C</v>
      </c>
      <c r="Q61" s="397" t="s">
        <v>826</v>
      </c>
      <c r="R61" s="409" t="str">
        <f>D61</f>
        <v>Community Relations Specialist - CPED</v>
      </c>
      <c r="S61" s="397" t="str">
        <f>C61</f>
        <v>33B</v>
      </c>
      <c r="T61" s="394" cm="1">
        <f t="array" aca="1" ref="T61" ca="1">IF($Q61="Y",VLOOKUP($P61,INDIRECT($Q$3),T$5,0)*INDIRECT($P$2),VLOOKUP($P61,INDIRECT($Q$3),T$5,0))</f>
        <v>75246.547480522408</v>
      </c>
      <c r="U61" s="394" cm="1">
        <f t="array" aca="1" ref="U61" ca="1">IF($Q61="Y",VLOOKUP($P61,INDIRECT($Q$3),U$5,0)*INDIRECT($P$2),VLOOKUP($P61,INDIRECT($Q$3),U$5,0))</f>
        <v>79331.35020920531</v>
      </c>
      <c r="V61" s="394" cm="1">
        <f t="array" aca="1" ref="V61" ca="1">IF($Q61="Y",VLOOKUP($P61,INDIRECT($Q$3),V$5,0)*INDIRECT($P$2),VLOOKUP($P61,INDIRECT($Q$3),V$5,0))</f>
        <v>83464.412210632116</v>
      </c>
      <c r="W61" s="394" cm="1">
        <f t="array" aca="1" ref="W61" ca="1">IF($Q61="Y",VLOOKUP($P61,INDIRECT($Q$3),W$5,0)*INDIRECT($P$2),VLOOKUP($P61,INDIRECT($Q$3),W$5,0))</f>
        <v>87935.289121266498</v>
      </c>
      <c r="X61" s="394" cm="1">
        <f t="array" aca="1" ref="X61" ca="1">IF($Q61="Y",VLOOKUP($P61,INDIRECT($Q$3),X$5,0)*INDIRECT($P$2),VLOOKUP($P61,INDIRECT($Q$3),X$5,0))</f>
        <v>92561.285122863512</v>
      </c>
      <c r="Y61" s="394" cm="1">
        <f t="array" aca="1" ref="Y61" ca="1">IF($Q61="Y",VLOOKUP($P61,INDIRECT($Q$3),Y$5,0)*INDIRECT($P$2),VLOOKUP($P61,INDIRECT($Q$3),Y$5,0))</f>
        <v>98301.620048595214</v>
      </c>
      <c r="Z61" s="394" cm="1">
        <f t="array" aca="1" ref="Z61" ca="1">IF($Q61="Y",VLOOKUP($P61,INDIRECT($Q$3),Z$5,0)*INDIRECT($P$2),VLOOKUP($P61,INDIRECT($Q$3),Z$5,0))</f>
        <v>104041.95497432696</v>
      </c>
      <c r="AA61" s="406" t="str">
        <f>B61</f>
        <v>53049C</v>
      </c>
      <c r="AB61" s="406" t="str">
        <f>Q61</f>
        <v>Y</v>
      </c>
      <c r="AC61" s="412" t="str">
        <f>D61</f>
        <v>Community Relations Specialist - CPED</v>
      </c>
      <c r="AD61" s="406" t="str">
        <f>C61</f>
        <v>33B</v>
      </c>
      <c r="AE61" s="398" t="str">
        <f>LEFT(A61,1)</f>
        <v>E</v>
      </c>
      <c r="AF61" s="403">
        <f t="shared" ca="1" si="11"/>
        <v>36.177</v>
      </c>
      <c r="AG61" s="403">
        <f t="shared" ca="1" si="11"/>
        <v>38.140999999999998</v>
      </c>
      <c r="AH61" s="403">
        <f t="shared" ca="1" si="11"/>
        <v>40.128</v>
      </c>
      <c r="AI61" s="403">
        <f t="shared" ca="1" si="11"/>
        <v>42.277000000000001</v>
      </c>
      <c r="AJ61" s="403">
        <f t="shared" ca="1" si="11"/>
        <v>44.500999999999998</v>
      </c>
      <c r="AK61" s="403">
        <f t="shared" ca="1" si="11"/>
        <v>47.260999999999996</v>
      </c>
      <c r="AL61" s="403">
        <f t="shared" ca="1" si="11"/>
        <v>50.021000000000001</v>
      </c>
      <c r="AM61" s="710"/>
    </row>
    <row r="62" spans="1:39" ht="15" customHeight="1">
      <c r="A62" s="259" t="s">
        <v>16</v>
      </c>
      <c r="B62" s="262" t="s">
        <v>59</v>
      </c>
      <c r="C62" s="259">
        <v>29</v>
      </c>
      <c r="D62" s="275" t="s">
        <v>61</v>
      </c>
      <c r="E62" s="271">
        <v>363</v>
      </c>
      <c r="F62" s="271">
        <v>8</v>
      </c>
      <c r="G62" s="285">
        <f t="shared" ca="1" si="13"/>
        <v>74460.610752978362</v>
      </c>
      <c r="H62" s="285">
        <f t="shared" ca="1" si="13"/>
        <v>78545.413481661264</v>
      </c>
      <c r="I62" s="285">
        <f t="shared" ca="1" si="13"/>
        <v>82626.769119433869</v>
      </c>
      <c r="J62" s="285">
        <f t="shared" ca="1" si="13"/>
        <v>86952.868211836409</v>
      </c>
      <c r="K62" s="285">
        <f t="shared" ca="1" si="13"/>
        <v>91575.417122523169</v>
      </c>
      <c r="L62" s="285">
        <f t="shared" ca="1" si="13"/>
        <v>97312.991881556358</v>
      </c>
      <c r="M62" s="285">
        <f t="shared" ca="1" si="13"/>
        <v>103050.56664058955</v>
      </c>
      <c r="N62" s="285"/>
      <c r="P62" s="409" t="str">
        <f t="shared" ref="P62:P96" si="15">B62</f>
        <v>02319C</v>
      </c>
      <c r="Q62" s="397" t="s">
        <v>826</v>
      </c>
      <c r="R62" s="409" t="str">
        <f t="shared" ref="R62:R126" si="16">D62</f>
        <v>Community Relations Specialist</v>
      </c>
      <c r="S62" s="397">
        <f t="shared" ref="S62:S72" si="17">C62</f>
        <v>29</v>
      </c>
      <c r="T62" s="394" cm="1">
        <f t="array" aca="1" ref="T62" ca="1">IF($Q62="Y",VLOOKUP($P62,INDIRECT($Q$3),T$5,0)*INDIRECT($P$2),VLOOKUP($P62,INDIRECT($Q$3),T$5,0))</f>
        <v>74460.610752978362</v>
      </c>
      <c r="U62" s="394" cm="1">
        <f t="array" aca="1" ref="U62" ca="1">IF($Q62="Y",VLOOKUP($P62,INDIRECT($Q$3),U$5,0)*INDIRECT($P$2),VLOOKUP($P62,INDIRECT($Q$3),U$5,0))</f>
        <v>78545.413481661264</v>
      </c>
      <c r="V62" s="394" cm="1">
        <f t="array" aca="1" ref="V62" ca="1">IF($Q62="Y",VLOOKUP($P62,INDIRECT($Q$3),V$5,0)*INDIRECT($P$2),VLOOKUP($P62,INDIRECT($Q$3),V$5,0))</f>
        <v>82626.769119433869</v>
      </c>
      <c r="W62" s="394" cm="1">
        <f t="array" aca="1" ref="W62" ca="1">IF($Q62="Y",VLOOKUP($P62,INDIRECT($Q$3),W$5,0)*INDIRECT($P$2),VLOOKUP($P62,INDIRECT($Q$3),W$5,0))</f>
        <v>86952.868211836409</v>
      </c>
      <c r="X62" s="394" cm="1">
        <f t="array" aca="1" ref="X62" ca="1">IF($Q62="Y",VLOOKUP($P62,INDIRECT($Q$3),X$5,0)*INDIRECT($P$2),VLOOKUP($P62,INDIRECT($Q$3),X$5,0))</f>
        <v>91575.417122523169</v>
      </c>
      <c r="Y62" s="394" cm="1">
        <f t="array" aca="1" ref="Y62" ca="1">IF($Q62="Y",VLOOKUP($P62,INDIRECT($Q$3),Y$5,0)*INDIRECT($P$2),VLOOKUP($P62,INDIRECT($Q$3),Y$5,0))</f>
        <v>97312.991881556358</v>
      </c>
      <c r="Z62" s="394" cm="1">
        <f t="array" aca="1" ref="Z62" ca="1">IF($Q62="Y",VLOOKUP($P62,INDIRECT($Q$3),Z$5,0)*INDIRECT($P$2),VLOOKUP($P62,INDIRECT($Q$3),Z$5,0))</f>
        <v>103050.56664058955</v>
      </c>
      <c r="AA62" s="406" t="str">
        <f t="shared" ref="AA62:AA96" si="18">B62</f>
        <v>02319C</v>
      </c>
      <c r="AB62" s="406" t="str">
        <f t="shared" ref="AB62:AB125" si="19">Q62</f>
        <v>Y</v>
      </c>
      <c r="AC62" s="412" t="str">
        <f t="shared" ref="AC62:AC128" si="20">D62</f>
        <v>Community Relations Specialist</v>
      </c>
      <c r="AD62" s="406">
        <f t="shared" ref="AD62:AD72" si="21">C62</f>
        <v>29</v>
      </c>
      <c r="AE62" s="398" t="str">
        <f t="shared" ref="AE62:AE104" si="22">LEFT(A62,1)</f>
        <v>E</v>
      </c>
      <c r="AF62" s="403">
        <f t="shared" ca="1" si="11"/>
        <v>35.798999999999999</v>
      </c>
      <c r="AG62" s="403">
        <f t="shared" ca="1" si="11"/>
        <v>37.762999999999998</v>
      </c>
      <c r="AH62" s="403">
        <f t="shared" ca="1" si="11"/>
        <v>39.724999999999994</v>
      </c>
      <c r="AI62" s="403">
        <f t="shared" ca="1" si="11"/>
        <v>41.805</v>
      </c>
      <c r="AJ62" s="403">
        <f t="shared" ca="1" si="11"/>
        <v>44.027000000000001</v>
      </c>
      <c r="AK62" s="403">
        <f t="shared" ca="1" si="11"/>
        <v>46.785999999999994</v>
      </c>
      <c r="AL62" s="403">
        <f t="shared" ca="1" si="11"/>
        <v>49.543999999999997</v>
      </c>
      <c r="AM62" s="710"/>
    </row>
    <row r="63" spans="1:39" ht="15" customHeight="1">
      <c r="A63" s="259" t="s">
        <v>16</v>
      </c>
      <c r="B63" s="262" t="s">
        <v>388</v>
      </c>
      <c r="C63" s="259">
        <v>35</v>
      </c>
      <c r="D63" s="266" t="s">
        <v>396</v>
      </c>
      <c r="E63" s="265">
        <v>378</v>
      </c>
      <c r="F63" s="262">
        <v>8</v>
      </c>
      <c r="G63" s="285">
        <f t="shared" ca="1" si="13"/>
        <v>74460.610752978362</v>
      </c>
      <c r="H63" s="285">
        <f t="shared" ca="1" si="13"/>
        <v>78545.413481661264</v>
      </c>
      <c r="I63" s="285">
        <f t="shared" ca="1" si="13"/>
        <v>82626.769119433869</v>
      </c>
      <c r="J63" s="285">
        <f t="shared" ca="1" si="13"/>
        <v>86952.868211836409</v>
      </c>
      <c r="K63" s="285">
        <f t="shared" ca="1" si="13"/>
        <v>91575.417122523169</v>
      </c>
      <c r="L63" s="285">
        <f t="shared" ca="1" si="13"/>
        <v>97889.203312695478</v>
      </c>
      <c r="M63" s="285">
        <f t="shared" ca="1" si="13"/>
        <v>104202.98950286784</v>
      </c>
      <c r="N63" s="285"/>
      <c r="P63" s="409" t="str">
        <f t="shared" si="15"/>
        <v>02374C</v>
      </c>
      <c r="Q63" s="397" t="s">
        <v>826</v>
      </c>
      <c r="R63" s="409" t="str">
        <f t="shared" si="16"/>
        <v xml:space="preserve">Community Specialist </v>
      </c>
      <c r="S63" s="397">
        <f t="shared" si="17"/>
        <v>35</v>
      </c>
      <c r="T63" s="394" cm="1">
        <f t="array" aca="1" ref="T63" ca="1">IF($Q63="Y",VLOOKUP($P63,INDIRECT($Q$3),T$5,0)*INDIRECT($P$2),VLOOKUP($P63,INDIRECT($Q$3),T$5,0))</f>
        <v>74460.610752978362</v>
      </c>
      <c r="U63" s="394" cm="1">
        <f t="array" aca="1" ref="U63" ca="1">IF($Q63="Y",VLOOKUP($P63,INDIRECT($Q$3),U$5,0)*INDIRECT($P$2),VLOOKUP($P63,INDIRECT($Q$3),U$5,0))</f>
        <v>78545.413481661264</v>
      </c>
      <c r="V63" s="394" cm="1">
        <f t="array" aca="1" ref="V63" ca="1">IF($Q63="Y",VLOOKUP($P63,INDIRECT($Q$3),V$5,0)*INDIRECT($P$2),VLOOKUP($P63,INDIRECT($Q$3),V$5,0))</f>
        <v>82626.769119433869</v>
      </c>
      <c r="W63" s="394" cm="1">
        <f t="array" aca="1" ref="W63" ca="1">IF($Q63="Y",VLOOKUP($P63,INDIRECT($Q$3),W$5,0)*INDIRECT($P$2),VLOOKUP($P63,INDIRECT($Q$3),W$5,0))</f>
        <v>86952.868211836409</v>
      </c>
      <c r="X63" s="394" cm="1">
        <f t="array" aca="1" ref="X63" ca="1">IF($Q63="Y",VLOOKUP($P63,INDIRECT($Q$3),X$5,0)*INDIRECT($P$2),VLOOKUP($P63,INDIRECT($Q$3),X$5,0))</f>
        <v>91575.417122523169</v>
      </c>
      <c r="Y63" s="394" cm="1">
        <f t="array" aca="1" ref="Y63" ca="1">IF($Q63="Y",VLOOKUP($P63,INDIRECT($Q$3),Y$5,0)*INDIRECT($P$2),VLOOKUP($P63,INDIRECT($Q$3),Y$5,0))</f>
        <v>97889.203312695478</v>
      </c>
      <c r="Z63" s="394" cm="1">
        <f t="array" aca="1" ref="Z63" ca="1">IF($Q63="Y",VLOOKUP($P63,INDIRECT($Q$3),Z$5,0)*INDIRECT($P$2),VLOOKUP($P63,INDIRECT($Q$3),Z$5,0))</f>
        <v>104202.98950286784</v>
      </c>
      <c r="AA63" s="406" t="str">
        <f t="shared" si="18"/>
        <v>02374C</v>
      </c>
      <c r="AB63" s="406" t="str">
        <f t="shared" si="19"/>
        <v>Y</v>
      </c>
      <c r="AC63" s="412" t="str">
        <f t="shared" si="20"/>
        <v xml:space="preserve">Community Specialist </v>
      </c>
      <c r="AD63" s="406">
        <f t="shared" si="21"/>
        <v>35</v>
      </c>
      <c r="AE63" s="398" t="str">
        <f t="shared" si="22"/>
        <v>E</v>
      </c>
      <c r="AF63" s="403">
        <f t="shared" ca="1" si="11"/>
        <v>35.798999999999999</v>
      </c>
      <c r="AG63" s="403">
        <f t="shared" ca="1" si="11"/>
        <v>37.762999999999998</v>
      </c>
      <c r="AH63" s="403">
        <f t="shared" ca="1" si="11"/>
        <v>39.724999999999994</v>
      </c>
      <c r="AI63" s="403">
        <f t="shared" ca="1" si="11"/>
        <v>41.805</v>
      </c>
      <c r="AJ63" s="403">
        <f t="shared" ca="1" si="11"/>
        <v>44.027000000000001</v>
      </c>
      <c r="AK63" s="403">
        <f t="shared" ca="1" si="11"/>
        <v>47.062999999999995</v>
      </c>
      <c r="AL63" s="403">
        <f t="shared" ca="1" si="11"/>
        <v>50.097999999999999</v>
      </c>
      <c r="AM63" s="710"/>
    </row>
    <row r="64" spans="1:39" ht="15" customHeight="1">
      <c r="A64" s="259" t="s">
        <v>16</v>
      </c>
      <c r="B64" s="262" t="s">
        <v>715</v>
      </c>
      <c r="C64" s="259">
        <v>35</v>
      </c>
      <c r="D64" s="266" t="s">
        <v>714</v>
      </c>
      <c r="E64" s="265">
        <v>378</v>
      </c>
      <c r="F64" s="262">
        <v>8</v>
      </c>
      <c r="G64" s="285">
        <f t="shared" ca="1" si="13"/>
        <v>74460.610752978362</v>
      </c>
      <c r="H64" s="285">
        <f t="shared" ca="1" si="13"/>
        <v>78545.413481661264</v>
      </c>
      <c r="I64" s="285">
        <f t="shared" ca="1" si="13"/>
        <v>82626.769119433869</v>
      </c>
      <c r="J64" s="285">
        <f t="shared" ca="1" si="13"/>
        <v>86952.868211836409</v>
      </c>
      <c r="K64" s="285">
        <f t="shared" ca="1" si="13"/>
        <v>91575.417122523169</v>
      </c>
      <c r="L64" s="285">
        <f t="shared" ca="1" si="13"/>
        <v>97889.203312695478</v>
      </c>
      <c r="M64" s="285">
        <f t="shared" ca="1" si="13"/>
        <v>104202.98950286784</v>
      </c>
      <c r="N64" s="285"/>
      <c r="P64" s="409" t="str">
        <f t="shared" si="15"/>
        <v>59411C</v>
      </c>
      <c r="Q64" s="397" t="s">
        <v>826</v>
      </c>
      <c r="R64" s="409" t="str">
        <f t="shared" si="16"/>
        <v>Community Specialist - Health</v>
      </c>
      <c r="S64" s="397">
        <f t="shared" si="17"/>
        <v>35</v>
      </c>
      <c r="T64" s="394" cm="1">
        <f t="array" aca="1" ref="T64" ca="1">IF($Q64="Y",VLOOKUP($P64,INDIRECT($Q$3),T$5,0)*INDIRECT($P$2),VLOOKUP($P64,INDIRECT($Q$3),T$5,0))</f>
        <v>74460.610752978362</v>
      </c>
      <c r="U64" s="394" cm="1">
        <f t="array" aca="1" ref="U64" ca="1">IF($Q64="Y",VLOOKUP($P64,INDIRECT($Q$3),U$5,0)*INDIRECT($P$2),VLOOKUP($P64,INDIRECT($Q$3),U$5,0))</f>
        <v>78545.413481661264</v>
      </c>
      <c r="V64" s="394" cm="1">
        <f t="array" aca="1" ref="V64" ca="1">IF($Q64="Y",VLOOKUP($P64,INDIRECT($Q$3),V$5,0)*INDIRECT($P$2),VLOOKUP($P64,INDIRECT($Q$3),V$5,0))</f>
        <v>82626.769119433869</v>
      </c>
      <c r="W64" s="394" cm="1">
        <f t="array" aca="1" ref="W64" ca="1">IF($Q64="Y",VLOOKUP($P64,INDIRECT($Q$3),W$5,0)*INDIRECT($P$2),VLOOKUP($P64,INDIRECT($Q$3),W$5,0))</f>
        <v>86952.868211836409</v>
      </c>
      <c r="X64" s="394" cm="1">
        <f t="array" aca="1" ref="X64" ca="1">IF($Q64="Y",VLOOKUP($P64,INDIRECT($Q$3),X$5,0)*INDIRECT($P$2),VLOOKUP($P64,INDIRECT($Q$3),X$5,0))</f>
        <v>91575.417122523169</v>
      </c>
      <c r="Y64" s="394" cm="1">
        <f t="array" aca="1" ref="Y64" ca="1">IF($Q64="Y",VLOOKUP($P64,INDIRECT($Q$3),Y$5,0)*INDIRECT($P$2),VLOOKUP($P64,INDIRECT($Q$3),Y$5,0))</f>
        <v>97889.203312695478</v>
      </c>
      <c r="Z64" s="394" cm="1">
        <f t="array" aca="1" ref="Z64" ca="1">IF($Q64="Y",VLOOKUP($P64,INDIRECT($Q$3),Z$5,0)*INDIRECT($P$2),VLOOKUP($P64,INDIRECT($Q$3),Z$5,0))</f>
        <v>104202.98950286784</v>
      </c>
      <c r="AA64" s="406" t="str">
        <f t="shared" si="18"/>
        <v>59411C</v>
      </c>
      <c r="AB64" s="406" t="str">
        <f t="shared" si="19"/>
        <v>Y</v>
      </c>
      <c r="AC64" s="412" t="str">
        <f t="shared" si="20"/>
        <v>Community Specialist - Health</v>
      </c>
      <c r="AD64" s="406">
        <f t="shared" si="21"/>
        <v>35</v>
      </c>
      <c r="AE64" s="398" t="str">
        <f t="shared" si="22"/>
        <v>E</v>
      </c>
      <c r="AF64" s="403">
        <f t="shared" ca="1" si="11"/>
        <v>35.798999999999999</v>
      </c>
      <c r="AG64" s="403">
        <f t="shared" ca="1" si="11"/>
        <v>37.762999999999998</v>
      </c>
      <c r="AH64" s="403">
        <f t="shared" ca="1" si="11"/>
        <v>39.724999999999994</v>
      </c>
      <c r="AI64" s="403">
        <f t="shared" ca="1" si="11"/>
        <v>41.805</v>
      </c>
      <c r="AJ64" s="403">
        <f t="shared" ca="1" si="11"/>
        <v>44.027000000000001</v>
      </c>
      <c r="AK64" s="403">
        <f t="shared" ca="1" si="11"/>
        <v>47.062999999999995</v>
      </c>
      <c r="AL64" s="403">
        <f t="shared" ca="1" si="11"/>
        <v>50.097999999999999</v>
      </c>
      <c r="AM64" s="710"/>
    </row>
    <row r="65" spans="1:39" ht="15" customHeight="1">
      <c r="A65" s="259" t="s">
        <v>16</v>
      </c>
      <c r="B65" s="262" t="s">
        <v>798</v>
      </c>
      <c r="C65" s="259" t="s">
        <v>20</v>
      </c>
      <c r="D65" s="266" t="s">
        <v>796</v>
      </c>
      <c r="E65" s="265">
        <v>393</v>
      </c>
      <c r="F65" s="262">
        <v>8</v>
      </c>
      <c r="G65" s="285">
        <f t="shared" ca="1" si="13"/>
        <v>75246.547480522408</v>
      </c>
      <c r="H65" s="285">
        <f t="shared" ca="1" si="13"/>
        <v>79331.35020920531</v>
      </c>
      <c r="I65" s="285">
        <f t="shared" ca="1" si="13"/>
        <v>83464.412210632116</v>
      </c>
      <c r="J65" s="285">
        <f t="shared" ca="1" si="13"/>
        <v>87935.289121266498</v>
      </c>
      <c r="K65" s="285">
        <f t="shared" ca="1" si="13"/>
        <v>92561.285122863512</v>
      </c>
      <c r="L65" s="285">
        <f t="shared" ca="1" si="13"/>
        <v>98301.620048595214</v>
      </c>
      <c r="M65" s="285">
        <f t="shared" ca="1" si="13"/>
        <v>104041.95497432696</v>
      </c>
      <c r="N65" s="285"/>
      <c r="P65" s="409" t="str">
        <f t="shared" si="15"/>
        <v>59430C</v>
      </c>
      <c r="Q65" s="397" t="s">
        <v>826</v>
      </c>
      <c r="R65" s="409" t="str">
        <f t="shared" si="16"/>
        <v>Community Specialist - People with Disabilities</v>
      </c>
      <c r="S65" s="397" t="str">
        <f t="shared" si="17"/>
        <v>33B</v>
      </c>
      <c r="T65" s="394" cm="1">
        <f t="array" aca="1" ref="T65" ca="1">IF($Q65="Y",VLOOKUP($P65,INDIRECT($Q$3),T$5,0)*INDIRECT($P$2),VLOOKUP($P65,INDIRECT($Q$3),T$5,0))</f>
        <v>75246.547480522408</v>
      </c>
      <c r="U65" s="394" cm="1">
        <f t="array" aca="1" ref="U65" ca="1">IF($Q65="Y",VLOOKUP($P65,INDIRECT($Q$3),U$5,0)*INDIRECT($P$2),VLOOKUP($P65,INDIRECT($Q$3),U$5,0))</f>
        <v>79331.35020920531</v>
      </c>
      <c r="V65" s="394" cm="1">
        <f t="array" aca="1" ref="V65" ca="1">IF($Q65="Y",VLOOKUP($P65,INDIRECT($Q$3),V$5,0)*INDIRECT($P$2),VLOOKUP($P65,INDIRECT($Q$3),V$5,0))</f>
        <v>83464.412210632116</v>
      </c>
      <c r="W65" s="394" cm="1">
        <f t="array" aca="1" ref="W65" ca="1">IF($Q65="Y",VLOOKUP($P65,INDIRECT($Q$3),W$5,0)*INDIRECT($P$2),VLOOKUP($P65,INDIRECT($Q$3),W$5,0))</f>
        <v>87935.289121266498</v>
      </c>
      <c r="X65" s="394" cm="1">
        <f t="array" aca="1" ref="X65" ca="1">IF($Q65="Y",VLOOKUP($P65,INDIRECT($Q$3),X$5,0)*INDIRECT($P$2),VLOOKUP($P65,INDIRECT($Q$3),X$5,0))</f>
        <v>92561.285122863512</v>
      </c>
      <c r="Y65" s="394" cm="1">
        <f t="array" aca="1" ref="Y65" ca="1">IF($Q65="Y",VLOOKUP($P65,INDIRECT($Q$3),Y$5,0)*INDIRECT($P$2),VLOOKUP($P65,INDIRECT($Q$3),Y$5,0))</f>
        <v>98301.620048595214</v>
      </c>
      <c r="Z65" s="394" cm="1">
        <f t="array" aca="1" ref="Z65" ca="1">IF($Q65="Y",VLOOKUP($P65,INDIRECT($Q$3),Z$5,0)*INDIRECT($P$2),VLOOKUP($P65,INDIRECT($Q$3),Z$5,0))</f>
        <v>104041.95497432696</v>
      </c>
      <c r="AA65" s="406" t="str">
        <f t="shared" si="18"/>
        <v>59430C</v>
      </c>
      <c r="AB65" s="406" t="str">
        <f t="shared" si="19"/>
        <v>Y</v>
      </c>
      <c r="AC65" s="412" t="str">
        <f t="shared" si="20"/>
        <v>Community Specialist - People with Disabilities</v>
      </c>
      <c r="AD65" s="406" t="str">
        <f t="shared" si="21"/>
        <v>33B</v>
      </c>
      <c r="AE65" s="398" t="str">
        <f t="shared" si="22"/>
        <v>E</v>
      </c>
      <c r="AF65" s="403">
        <f t="shared" ca="1" si="11"/>
        <v>36.177</v>
      </c>
      <c r="AG65" s="403">
        <f t="shared" ca="1" si="11"/>
        <v>38.140999999999998</v>
      </c>
      <c r="AH65" s="403">
        <f t="shared" ca="1" si="11"/>
        <v>40.128</v>
      </c>
      <c r="AI65" s="403">
        <f t="shared" ca="1" si="11"/>
        <v>42.277000000000001</v>
      </c>
      <c r="AJ65" s="403">
        <f t="shared" ca="1" si="11"/>
        <v>44.500999999999998</v>
      </c>
      <c r="AK65" s="403">
        <f t="shared" ca="1" si="11"/>
        <v>47.260999999999996</v>
      </c>
      <c r="AL65" s="403">
        <f t="shared" ca="1" si="11"/>
        <v>50.021000000000001</v>
      </c>
      <c r="AM65" s="710"/>
    </row>
    <row r="66" spans="1:39" ht="15" customHeight="1">
      <c r="A66" s="259" t="s">
        <v>16</v>
      </c>
      <c r="B66" s="262" t="s">
        <v>523</v>
      </c>
      <c r="C66" s="259">
        <v>116</v>
      </c>
      <c r="D66" s="266" t="s">
        <v>506</v>
      </c>
      <c r="E66" s="265">
        <v>381</v>
      </c>
      <c r="F66" s="262">
        <v>8</v>
      </c>
      <c r="G66" s="285">
        <f t="shared" ca="1" si="13"/>
        <v>75936.042412530194</v>
      </c>
      <c r="H66" s="285">
        <f t="shared" ca="1" si="13"/>
        <v>80020.845141213111</v>
      </c>
      <c r="I66" s="285">
        <f t="shared" ca="1" si="13"/>
        <v>84102.200778985745</v>
      </c>
      <c r="J66" s="285">
        <f t="shared" ca="1" si="13"/>
        <v>88428.299871388255</v>
      </c>
      <c r="K66" s="285">
        <f t="shared" ca="1" si="13"/>
        <v>93050.848782075016</v>
      </c>
      <c r="L66" s="285">
        <f t="shared" ca="1" si="13"/>
        <v>99364.634972247353</v>
      </c>
      <c r="M66" s="285">
        <f t="shared" ca="1" si="13"/>
        <v>105678.42116241969</v>
      </c>
      <c r="N66" s="285"/>
      <c r="P66" s="409" t="str">
        <f t="shared" si="15"/>
        <v>52909C</v>
      </c>
      <c r="Q66" s="397" t="s">
        <v>826</v>
      </c>
      <c r="R66" s="409" t="str">
        <f t="shared" si="16"/>
        <v>Community Specialist Bilingual</v>
      </c>
      <c r="S66" s="397">
        <f t="shared" si="17"/>
        <v>116</v>
      </c>
      <c r="T66" s="394" cm="1">
        <f t="array" aca="1" ref="T66" ca="1">IF($Q66="Y",VLOOKUP($P66,INDIRECT($Q$3),T$5,0)*INDIRECT($P$2),VLOOKUP($P66,INDIRECT($Q$3),T$5,0))</f>
        <v>75936.042412530194</v>
      </c>
      <c r="U66" s="394" cm="1">
        <f t="array" aca="1" ref="U66" ca="1">IF($Q66="Y",VLOOKUP($P66,INDIRECT($Q$3),U$5,0)*INDIRECT($P$2),VLOOKUP($P66,INDIRECT($Q$3),U$5,0))</f>
        <v>80020.845141213111</v>
      </c>
      <c r="V66" s="394" cm="1">
        <f t="array" aca="1" ref="V66" ca="1">IF($Q66="Y",VLOOKUP($P66,INDIRECT($Q$3),V$5,0)*INDIRECT($P$2),VLOOKUP($P66,INDIRECT($Q$3),V$5,0))</f>
        <v>84102.200778985745</v>
      </c>
      <c r="W66" s="394" cm="1">
        <f t="array" aca="1" ref="W66" ca="1">IF($Q66="Y",VLOOKUP($P66,INDIRECT($Q$3),W$5,0)*INDIRECT($P$2),VLOOKUP($P66,INDIRECT($Q$3),W$5,0))</f>
        <v>88428.299871388255</v>
      </c>
      <c r="X66" s="394" cm="1">
        <f t="array" aca="1" ref="X66" ca="1">IF($Q66="Y",VLOOKUP($P66,INDIRECT($Q$3),X$5,0)*INDIRECT($P$2),VLOOKUP($P66,INDIRECT($Q$3),X$5,0))</f>
        <v>93050.848782075016</v>
      </c>
      <c r="Y66" s="394" cm="1">
        <f t="array" aca="1" ref="Y66" ca="1">IF($Q66="Y",VLOOKUP($P66,INDIRECT($Q$3),Y$5,0)*INDIRECT($P$2),VLOOKUP($P66,INDIRECT($Q$3),Y$5,0))</f>
        <v>99364.634972247353</v>
      </c>
      <c r="Z66" s="394" cm="1">
        <f t="array" aca="1" ref="Z66" ca="1">IF($Q66="Y",VLOOKUP($P66,INDIRECT($Q$3),Z$5,0)*INDIRECT($P$2),VLOOKUP($P66,INDIRECT($Q$3),Z$5,0))</f>
        <v>105678.42116241969</v>
      </c>
      <c r="AA66" s="406" t="str">
        <f t="shared" si="18"/>
        <v>52909C</v>
      </c>
      <c r="AB66" s="406" t="str">
        <f t="shared" si="19"/>
        <v>Y</v>
      </c>
      <c r="AC66" s="412" t="str">
        <f t="shared" si="20"/>
        <v>Community Specialist Bilingual</v>
      </c>
      <c r="AD66" s="406">
        <f t="shared" si="21"/>
        <v>116</v>
      </c>
      <c r="AE66" s="398" t="str">
        <f t="shared" si="22"/>
        <v>E</v>
      </c>
      <c r="AF66" s="403">
        <f t="shared" ca="1" si="11"/>
        <v>36.507999999999996</v>
      </c>
      <c r="AG66" s="403">
        <f t="shared" ca="1" si="11"/>
        <v>38.471999999999994</v>
      </c>
      <c r="AH66" s="403">
        <f t="shared" ca="1" si="11"/>
        <v>40.433999999999997</v>
      </c>
      <c r="AI66" s="403">
        <f t="shared" ca="1" si="11"/>
        <v>42.513999999999996</v>
      </c>
      <c r="AJ66" s="403">
        <f t="shared" ca="1" si="11"/>
        <v>44.735999999999997</v>
      </c>
      <c r="AK66" s="403">
        <f t="shared" ca="1" si="11"/>
        <v>47.771999999999998</v>
      </c>
      <c r="AL66" s="403">
        <f t="shared" ca="1" si="11"/>
        <v>50.806999999999995</v>
      </c>
      <c r="AM66" s="710"/>
    </row>
    <row r="67" spans="1:39" ht="15" customHeight="1">
      <c r="A67" s="259" t="s">
        <v>16</v>
      </c>
      <c r="B67" s="262" t="s">
        <v>521</v>
      </c>
      <c r="C67" s="259">
        <v>99</v>
      </c>
      <c r="D67" s="266" t="s">
        <v>512</v>
      </c>
      <c r="E67" s="265">
        <v>415</v>
      </c>
      <c r="F67" s="262">
        <v>9</v>
      </c>
      <c r="G67" s="285">
        <f t="shared" ca="1" si="13"/>
        <v>83267.131750745844</v>
      </c>
      <c r="H67" s="285">
        <f t="shared" ca="1" si="13"/>
        <v>87652.227804077876</v>
      </c>
      <c r="I67" s="285">
        <f t="shared" ca="1" si="13"/>
        <v>92279.285509675246</v>
      </c>
      <c r="J67" s="285">
        <f t="shared" ca="1" si="13"/>
        <v>97096.925977520223</v>
      </c>
      <c r="K67" s="285">
        <f t="shared" ca="1" si="13"/>
        <v>102209.55814419435</v>
      </c>
      <c r="L67" s="285">
        <f t="shared" ca="1" si="13"/>
        <v>108394.70110049429</v>
      </c>
      <c r="M67" s="285">
        <f t="shared" ca="1" si="13"/>
        <v>114578.49192162708</v>
      </c>
      <c r="N67" s="285"/>
      <c r="P67" s="409" t="str">
        <f t="shared" si="15"/>
        <v>02373C</v>
      </c>
      <c r="Q67" s="397" t="s">
        <v>826</v>
      </c>
      <c r="R67" s="409" t="str">
        <f t="shared" si="16"/>
        <v>Community Specialist Project Lead</v>
      </c>
      <c r="S67" s="397">
        <f t="shared" si="17"/>
        <v>99</v>
      </c>
      <c r="T67" s="394" cm="1">
        <f t="array" aca="1" ref="T67" ca="1">IF($Q67="Y",VLOOKUP($P67,INDIRECT($Q$3),T$5,0)*INDIRECT($P$2),VLOOKUP($P67,INDIRECT($Q$3),T$5,0))</f>
        <v>83267.131750745844</v>
      </c>
      <c r="U67" s="394" cm="1">
        <f t="array" aca="1" ref="U67" ca="1">IF($Q67="Y",VLOOKUP($P67,INDIRECT($Q$3),U$5,0)*INDIRECT($P$2),VLOOKUP($P67,INDIRECT($Q$3),U$5,0))</f>
        <v>87652.227804077876</v>
      </c>
      <c r="V67" s="394" cm="1">
        <f t="array" aca="1" ref="V67" ca="1">IF($Q67="Y",VLOOKUP($P67,INDIRECT($Q$3),V$5,0)*INDIRECT($P$2),VLOOKUP($P67,INDIRECT($Q$3),V$5,0))</f>
        <v>92279.285509675246</v>
      </c>
      <c r="W67" s="394" cm="1">
        <f t="array" aca="1" ref="W67" ca="1">IF($Q67="Y",VLOOKUP($P67,INDIRECT($Q$3),W$5,0)*INDIRECT($P$2),VLOOKUP($P67,INDIRECT($Q$3),W$5,0))</f>
        <v>97096.925977520223</v>
      </c>
      <c r="X67" s="394" cm="1">
        <f t="array" aca="1" ref="X67" ca="1">IF($Q67="Y",VLOOKUP($P67,INDIRECT($Q$3),X$5,0)*INDIRECT($P$2),VLOOKUP($P67,INDIRECT($Q$3),X$5,0))</f>
        <v>102209.55814419435</v>
      </c>
      <c r="Y67" s="394" cm="1">
        <f t="array" aca="1" ref="Y67" ca="1">IF($Q67="Y",VLOOKUP($P67,INDIRECT($Q$3),Y$5,0)*INDIRECT($P$2),VLOOKUP($P67,INDIRECT($Q$3),Y$5,0))</f>
        <v>108394.70110049429</v>
      </c>
      <c r="Z67" s="394" cm="1">
        <f t="array" aca="1" ref="Z67" ca="1">IF($Q67="Y",VLOOKUP($P67,INDIRECT($Q$3),Z$5,0)*INDIRECT($P$2),VLOOKUP($P67,INDIRECT($Q$3),Z$5,0))</f>
        <v>114578.49192162708</v>
      </c>
      <c r="AA67" s="406" t="str">
        <f t="shared" si="18"/>
        <v>02373C</v>
      </c>
      <c r="AB67" s="406" t="str">
        <f t="shared" si="19"/>
        <v>Y</v>
      </c>
      <c r="AC67" s="412" t="str">
        <f t="shared" si="20"/>
        <v>Community Specialist Project Lead</v>
      </c>
      <c r="AD67" s="406">
        <f t="shared" si="21"/>
        <v>99</v>
      </c>
      <c r="AE67" s="398" t="str">
        <f t="shared" si="22"/>
        <v>E</v>
      </c>
      <c r="AF67" s="403">
        <f t="shared" ca="1" si="11"/>
        <v>40.032999999999994</v>
      </c>
      <c r="AG67" s="403">
        <f t="shared" ca="1" si="11"/>
        <v>42.140999999999998</v>
      </c>
      <c r="AH67" s="403">
        <f t="shared" ca="1" si="11"/>
        <v>44.366</v>
      </c>
      <c r="AI67" s="403">
        <f t="shared" ca="1" si="11"/>
        <v>46.681999999999995</v>
      </c>
      <c r="AJ67" s="403">
        <f t="shared" ca="1" si="11"/>
        <v>49.14</v>
      </c>
      <c r="AK67" s="403">
        <f t="shared" ca="1" si="11"/>
        <v>52.113</v>
      </c>
      <c r="AL67" s="403">
        <f t="shared" ca="1" si="11"/>
        <v>55.085999999999999</v>
      </c>
      <c r="AM67" s="710"/>
    </row>
    <row r="68" spans="1:39" ht="15" customHeight="1">
      <c r="A68" s="259" t="s">
        <v>16</v>
      </c>
      <c r="B68" s="262" t="s">
        <v>959</v>
      </c>
      <c r="C68" s="259" t="s">
        <v>896</v>
      </c>
      <c r="D68" s="266" t="s">
        <v>960</v>
      </c>
      <c r="E68" s="265">
        <v>378</v>
      </c>
      <c r="F68" s="262">
        <v>8</v>
      </c>
      <c r="G68" s="285">
        <f t="shared" ca="1" si="13"/>
        <v>74460.610752978362</v>
      </c>
      <c r="H68" s="285">
        <f t="shared" ca="1" si="13"/>
        <v>78545.413481661264</v>
      </c>
      <c r="I68" s="285">
        <f t="shared" ca="1" si="13"/>
        <v>82626.769119433869</v>
      </c>
      <c r="J68" s="285">
        <f t="shared" ca="1" si="13"/>
        <v>86952.868211836409</v>
      </c>
      <c r="K68" s="285">
        <f t="shared" ca="1" si="13"/>
        <v>91575.417122523169</v>
      </c>
      <c r="L68" s="285">
        <f t="shared" ca="1" si="13"/>
        <v>97889.203312695478</v>
      </c>
      <c r="M68" s="285">
        <f t="shared" ca="1" si="13"/>
        <v>104202.98950286784</v>
      </c>
      <c r="N68" s="285"/>
      <c r="P68" s="409" t="str">
        <f t="shared" si="15"/>
        <v>53065C</v>
      </c>
      <c r="Q68" s="397" t="s">
        <v>826</v>
      </c>
      <c r="R68" s="409" t="str">
        <f t="shared" si="16"/>
        <v>Constituent Services Coordinator</v>
      </c>
      <c r="S68" s="397" t="str">
        <f t="shared" si="17"/>
        <v>35</v>
      </c>
      <c r="T68" s="394" cm="1">
        <f t="array" aca="1" ref="T68" ca="1">IF($Q68="Y",VLOOKUP($P68,INDIRECT($Q$3),T$5,0)*INDIRECT($P$2),VLOOKUP($P68,INDIRECT($Q$3),T$5,0))</f>
        <v>74460.610752978362</v>
      </c>
      <c r="U68" s="394" cm="1">
        <f t="array" aca="1" ref="U68" ca="1">IF($Q68="Y",VLOOKUP($P68,INDIRECT($Q$3),U$5,0)*INDIRECT($P$2),VLOOKUP($P68,INDIRECT($Q$3),U$5,0))</f>
        <v>78545.413481661264</v>
      </c>
      <c r="V68" s="394" cm="1">
        <f t="array" aca="1" ref="V68" ca="1">IF($Q68="Y",VLOOKUP($P68,INDIRECT($Q$3),V$5,0)*INDIRECT($P$2),VLOOKUP($P68,INDIRECT($Q$3),V$5,0))</f>
        <v>82626.769119433869</v>
      </c>
      <c r="W68" s="394" cm="1">
        <f t="array" aca="1" ref="W68" ca="1">IF($Q68="Y",VLOOKUP($P68,INDIRECT($Q$3),W$5,0)*INDIRECT($P$2),VLOOKUP($P68,INDIRECT($Q$3),W$5,0))</f>
        <v>86952.868211836409</v>
      </c>
      <c r="X68" s="394" cm="1">
        <f t="array" aca="1" ref="X68" ca="1">IF($Q68="Y",VLOOKUP($P68,INDIRECT($Q$3),X$5,0)*INDIRECT($P$2),VLOOKUP($P68,INDIRECT($Q$3),X$5,0))</f>
        <v>91575.417122523169</v>
      </c>
      <c r="Y68" s="394" cm="1">
        <f t="array" aca="1" ref="Y68" ca="1">IF($Q68="Y",VLOOKUP($P68,INDIRECT($Q$3),Y$5,0)*INDIRECT($P$2),VLOOKUP($P68,INDIRECT($Q$3),Y$5,0))</f>
        <v>97889.203312695478</v>
      </c>
      <c r="Z68" s="394" cm="1">
        <f t="array" aca="1" ref="Z68" ca="1">IF($Q68="Y",VLOOKUP($P68,INDIRECT($Q$3),Z$5,0)*INDIRECT($P$2),VLOOKUP($P68,INDIRECT($Q$3),Z$5,0))</f>
        <v>104202.98950286784</v>
      </c>
      <c r="AA68" s="406" t="str">
        <f t="shared" si="18"/>
        <v>53065C</v>
      </c>
      <c r="AB68" s="406" t="str">
        <f t="shared" si="19"/>
        <v>Y</v>
      </c>
      <c r="AC68" s="412" t="str">
        <f t="shared" si="20"/>
        <v>Constituent Services Coordinator</v>
      </c>
      <c r="AD68" s="406" t="str">
        <f t="shared" si="21"/>
        <v>35</v>
      </c>
      <c r="AE68" s="398" t="str">
        <f t="shared" si="22"/>
        <v>E</v>
      </c>
      <c r="AF68" s="403">
        <f t="shared" ca="1" si="11"/>
        <v>35.798999999999999</v>
      </c>
      <c r="AG68" s="403">
        <f t="shared" ca="1" si="11"/>
        <v>37.762999999999998</v>
      </c>
      <c r="AH68" s="403">
        <f t="shared" ca="1" si="11"/>
        <v>39.724999999999994</v>
      </c>
      <c r="AI68" s="403">
        <f t="shared" ca="1" si="11"/>
        <v>41.805</v>
      </c>
      <c r="AJ68" s="403">
        <f t="shared" ca="1" si="11"/>
        <v>44.027000000000001</v>
      </c>
      <c r="AK68" s="403">
        <f t="shared" ca="1" si="11"/>
        <v>47.062999999999995</v>
      </c>
      <c r="AL68" s="403">
        <f t="shared" ca="1" si="11"/>
        <v>50.097999999999999</v>
      </c>
      <c r="AM68" s="710"/>
    </row>
    <row r="69" spans="1:39" ht="15" customHeight="1">
      <c r="A69" s="259" t="s">
        <v>16</v>
      </c>
      <c r="B69" s="259" t="s">
        <v>62</v>
      </c>
      <c r="C69" s="259">
        <v>38</v>
      </c>
      <c r="D69" s="260" t="s">
        <v>63</v>
      </c>
      <c r="E69" s="265">
        <v>383</v>
      </c>
      <c r="F69" s="262">
        <v>8</v>
      </c>
      <c r="G69" s="285">
        <f t="shared" ca="1" si="13"/>
        <v>78052.479481491071</v>
      </c>
      <c r="H69" s="285">
        <f t="shared" ca="1" si="13"/>
        <v>82330.319301149721</v>
      </c>
      <c r="I69" s="285">
        <f t="shared" ca="1" si="13"/>
        <v>86559.899848064379</v>
      </c>
      <c r="J69" s="285">
        <f t="shared" ca="1" si="13"/>
        <v>91137.636576917503</v>
      </c>
      <c r="K69" s="285">
        <f t="shared" ca="1" si="13"/>
        <v>95953.222578579967</v>
      </c>
      <c r="L69" s="285">
        <f t="shared" ca="1" si="13"/>
        <v>101935.06935809363</v>
      </c>
      <c r="M69" s="285">
        <f t="shared" ca="1" si="13"/>
        <v>107916.91613760733</v>
      </c>
      <c r="N69" s="285"/>
      <c r="P69" s="409" t="str">
        <f t="shared" si="15"/>
        <v>52444C</v>
      </c>
      <c r="Q69" s="397" t="s">
        <v>826</v>
      </c>
      <c r="R69" s="409" t="str">
        <f t="shared" si="16"/>
        <v>Construction Management Specialist - City</v>
      </c>
      <c r="S69" s="397">
        <f t="shared" si="17"/>
        <v>38</v>
      </c>
      <c r="T69" s="394" cm="1">
        <f t="array" aca="1" ref="T69" ca="1">IF($Q69="Y",VLOOKUP($P69,INDIRECT($Q$3),T$5,0)*INDIRECT($P$2),VLOOKUP($P69,INDIRECT($Q$3),T$5,0))</f>
        <v>78052.479481491071</v>
      </c>
      <c r="U69" s="394" cm="1">
        <f t="array" aca="1" ref="U69" ca="1">IF($Q69="Y",VLOOKUP($P69,INDIRECT($Q$3),U$5,0)*INDIRECT($P$2),VLOOKUP($P69,INDIRECT($Q$3),U$5,0))</f>
        <v>82330.319301149721</v>
      </c>
      <c r="V69" s="394" cm="1">
        <f t="array" aca="1" ref="V69" ca="1">IF($Q69="Y",VLOOKUP($P69,INDIRECT($Q$3),V$5,0)*INDIRECT($P$2),VLOOKUP($P69,INDIRECT($Q$3),V$5,0))</f>
        <v>86559.899848064379</v>
      </c>
      <c r="W69" s="394" cm="1">
        <f t="array" aca="1" ref="W69" ca="1">IF($Q69="Y",VLOOKUP($P69,INDIRECT($Q$3),W$5,0)*INDIRECT($P$2),VLOOKUP($P69,INDIRECT($Q$3),W$5,0))</f>
        <v>91137.636576917503</v>
      </c>
      <c r="X69" s="394" cm="1">
        <f t="array" aca="1" ref="X69" ca="1">IF($Q69="Y",VLOOKUP($P69,INDIRECT($Q$3),X$5,0)*INDIRECT($P$2),VLOOKUP($P69,INDIRECT($Q$3),X$5,0))</f>
        <v>95953.222578579967</v>
      </c>
      <c r="Y69" s="394" cm="1">
        <f t="array" aca="1" ref="Y69" ca="1">IF($Q69="Y",VLOOKUP($P69,INDIRECT($Q$3),Y$5,0)*INDIRECT($P$2),VLOOKUP($P69,INDIRECT($Q$3),Y$5,0))</f>
        <v>101935.06935809363</v>
      </c>
      <c r="Z69" s="394" cm="1">
        <f t="array" aca="1" ref="Z69" ca="1">IF($Q69="Y",VLOOKUP($P69,INDIRECT($Q$3),Z$5,0)*INDIRECT($P$2),VLOOKUP($P69,INDIRECT($Q$3),Z$5,0))</f>
        <v>107916.91613760733</v>
      </c>
      <c r="AA69" s="406" t="str">
        <f t="shared" si="18"/>
        <v>52444C</v>
      </c>
      <c r="AB69" s="406" t="str">
        <f t="shared" si="19"/>
        <v>Y</v>
      </c>
      <c r="AC69" s="412" t="str">
        <f t="shared" si="20"/>
        <v>Construction Management Specialist - City</v>
      </c>
      <c r="AD69" s="406">
        <f t="shared" si="21"/>
        <v>38</v>
      </c>
      <c r="AE69" s="398" t="str">
        <f t="shared" si="22"/>
        <v>E</v>
      </c>
      <c r="AF69" s="403">
        <f t="shared" ca="1" si="11"/>
        <v>37.525999999999996</v>
      </c>
      <c r="AG69" s="403">
        <f t="shared" ca="1" si="11"/>
        <v>39.582000000000001</v>
      </c>
      <c r="AH69" s="403">
        <f t="shared" ca="1" si="11"/>
        <v>41.616</v>
      </c>
      <c r="AI69" s="403">
        <f t="shared" ca="1" si="11"/>
        <v>43.817</v>
      </c>
      <c r="AJ69" s="403">
        <f t="shared" ca="1" si="11"/>
        <v>46.131999999999998</v>
      </c>
      <c r="AK69" s="403">
        <f t="shared" ca="1" si="11"/>
        <v>49.007999999999996</v>
      </c>
      <c r="AL69" s="403">
        <f t="shared" ca="1" si="11"/>
        <v>51.884</v>
      </c>
      <c r="AM69" s="710"/>
    </row>
    <row r="70" spans="1:39" ht="15" customHeight="1">
      <c r="A70" s="259" t="s">
        <v>16</v>
      </c>
      <c r="B70" s="259" t="s">
        <v>387</v>
      </c>
      <c r="C70" s="259">
        <v>45</v>
      </c>
      <c r="D70" s="260" t="s">
        <v>362</v>
      </c>
      <c r="E70" s="265">
        <v>435</v>
      </c>
      <c r="F70" s="262">
        <v>9</v>
      </c>
      <c r="G70" s="285">
        <f t="shared" ca="1" si="13"/>
        <v>84691.576574692139</v>
      </c>
      <c r="H70" s="285">
        <f t="shared" ca="1" si="13"/>
        <v>89169.347667147071</v>
      </c>
      <c r="I70" s="285">
        <f t="shared" ca="1" si="13"/>
        <v>94233.124214349751</v>
      </c>
      <c r="J70" s="285">
        <f t="shared" ca="1" si="13"/>
        <v>99245.194397898245</v>
      </c>
      <c r="K70" s="285">
        <f t="shared" ca="1" si="13"/>
        <v>104560.60858155144</v>
      </c>
      <c r="L70" s="285">
        <f t="shared" ca="1" si="13"/>
        <v>110772.97487040763</v>
      </c>
      <c r="M70" s="285">
        <f t="shared" ca="1" si="13"/>
        <v>116985.3411592638</v>
      </c>
      <c r="N70" s="285"/>
      <c r="P70" s="409" t="str">
        <f t="shared" si="15"/>
        <v>02628C</v>
      </c>
      <c r="Q70" s="397" t="s">
        <v>826</v>
      </c>
      <c r="R70" s="409" t="str">
        <f t="shared" si="16"/>
        <v>Contract Compliance Officer II</v>
      </c>
      <c r="S70" s="397">
        <f t="shared" si="17"/>
        <v>45</v>
      </c>
      <c r="T70" s="394" cm="1">
        <f t="array" aca="1" ref="T70" ca="1">IF($Q70="Y",VLOOKUP($P70,INDIRECT($Q$3),T$5,0)*INDIRECT($P$2),VLOOKUP($P70,INDIRECT($Q$3),T$5,0))</f>
        <v>84691.576574692139</v>
      </c>
      <c r="U70" s="394" cm="1">
        <f t="array" aca="1" ref="U70" ca="1">IF($Q70="Y",VLOOKUP($P70,INDIRECT($Q$3),U$5,0)*INDIRECT($P$2),VLOOKUP($P70,INDIRECT($Q$3),U$5,0))</f>
        <v>89169.347667147071</v>
      </c>
      <c r="V70" s="394" cm="1">
        <f t="array" aca="1" ref="V70" ca="1">IF($Q70="Y",VLOOKUP($P70,INDIRECT($Q$3),V$5,0)*INDIRECT($P$2),VLOOKUP($P70,INDIRECT($Q$3),V$5,0))</f>
        <v>94233.124214349751</v>
      </c>
      <c r="W70" s="394" cm="1">
        <f t="array" aca="1" ref="W70" ca="1">IF($Q70="Y",VLOOKUP($P70,INDIRECT($Q$3),W$5,0)*INDIRECT($P$2),VLOOKUP($P70,INDIRECT($Q$3),W$5,0))</f>
        <v>99245.194397898245</v>
      </c>
      <c r="X70" s="394" cm="1">
        <f t="array" aca="1" ref="X70" ca="1">IF($Q70="Y",VLOOKUP($P70,INDIRECT($Q$3),X$5,0)*INDIRECT($P$2),VLOOKUP($P70,INDIRECT($Q$3),X$5,0))</f>
        <v>104560.60858155144</v>
      </c>
      <c r="Y70" s="394" cm="1">
        <f t="array" aca="1" ref="Y70" ca="1">IF($Q70="Y",VLOOKUP($P70,INDIRECT($Q$3),Y$5,0)*INDIRECT($P$2),VLOOKUP($P70,INDIRECT($Q$3),Y$5,0))</f>
        <v>110772.97487040763</v>
      </c>
      <c r="Z70" s="394" cm="1">
        <f t="array" aca="1" ref="Z70" ca="1">IF($Q70="Y",VLOOKUP($P70,INDIRECT($Q$3),Z$5,0)*INDIRECT($P$2),VLOOKUP($P70,INDIRECT($Q$3),Z$5,0))</f>
        <v>116985.3411592638</v>
      </c>
      <c r="AA70" s="406" t="str">
        <f t="shared" si="18"/>
        <v>02628C</v>
      </c>
      <c r="AB70" s="406" t="str">
        <f t="shared" si="19"/>
        <v>Y</v>
      </c>
      <c r="AC70" s="412" t="str">
        <f t="shared" si="20"/>
        <v>Contract Compliance Officer II</v>
      </c>
      <c r="AD70" s="406">
        <f t="shared" si="21"/>
        <v>45</v>
      </c>
      <c r="AE70" s="398" t="str">
        <f t="shared" si="22"/>
        <v>E</v>
      </c>
      <c r="AF70" s="403">
        <f t="shared" ca="1" si="11"/>
        <v>40.717999999999996</v>
      </c>
      <c r="AG70" s="403">
        <f t="shared" ca="1" si="11"/>
        <v>42.87</v>
      </c>
      <c r="AH70" s="403">
        <f t="shared" ca="1" si="11"/>
        <v>45.305</v>
      </c>
      <c r="AI70" s="403">
        <f t="shared" ca="1" si="11"/>
        <v>47.714999999999996</v>
      </c>
      <c r="AJ70" s="403">
        <f t="shared" ca="1" si="11"/>
        <v>50.269999999999996</v>
      </c>
      <c r="AK70" s="403">
        <f t="shared" ca="1" si="11"/>
        <v>53.256999999999998</v>
      </c>
      <c r="AL70" s="403">
        <f t="shared" ca="1" si="11"/>
        <v>56.242999999999995</v>
      </c>
      <c r="AM70" s="710"/>
    </row>
    <row r="71" spans="1:39" ht="15" customHeight="1">
      <c r="A71" s="259" t="s">
        <v>16</v>
      </c>
      <c r="B71" s="259" t="s">
        <v>441</v>
      </c>
      <c r="C71" s="259" t="s">
        <v>96</v>
      </c>
      <c r="D71" s="260" t="s">
        <v>496</v>
      </c>
      <c r="E71" s="265">
        <v>405</v>
      </c>
      <c r="F71" s="262">
        <v>8</v>
      </c>
      <c r="G71" s="285">
        <f t="shared" ca="1" si="13"/>
        <v>78000.773117836856</v>
      </c>
      <c r="H71" s="285">
        <f t="shared" ca="1" si="13"/>
        <v>82282.060028405773</v>
      </c>
      <c r="I71" s="285">
        <f t="shared" ca="1" si="13"/>
        <v>86559.899848064379</v>
      </c>
      <c r="J71" s="285">
        <f t="shared" ca="1" si="13"/>
        <v>91137.636576917503</v>
      </c>
      <c r="K71" s="285">
        <f t="shared" ca="1" si="13"/>
        <v>95953.222578579967</v>
      </c>
      <c r="L71" s="285">
        <f t="shared" ca="1" si="13"/>
        <v>101912.42480432182</v>
      </c>
      <c r="M71" s="285">
        <f t="shared" ca="1" si="13"/>
        <v>107871.6270300637</v>
      </c>
      <c r="N71" s="285"/>
      <c r="P71" s="409" t="str">
        <f t="shared" si="15"/>
        <v>02671C</v>
      </c>
      <c r="Q71" s="397" t="s">
        <v>826</v>
      </c>
      <c r="R71" s="409" t="str">
        <f t="shared" si="16"/>
        <v>Coordinator Administrative Legal Processes</v>
      </c>
      <c r="S71" s="397" t="str">
        <f t="shared" si="17"/>
        <v>60M</v>
      </c>
      <c r="T71" s="394" cm="1">
        <f t="array" aca="1" ref="T71" ca="1">IF($Q71="Y",VLOOKUP($P71,INDIRECT($Q$3),T$5,0)*INDIRECT($P$2),VLOOKUP($P71,INDIRECT($Q$3),T$5,0))</f>
        <v>78000.773117836856</v>
      </c>
      <c r="U71" s="394" cm="1">
        <f t="array" aca="1" ref="U71" ca="1">IF($Q71="Y",VLOOKUP($P71,INDIRECT($Q$3),U$5,0)*INDIRECT($P$2),VLOOKUP($P71,INDIRECT($Q$3),U$5,0))</f>
        <v>82282.060028405773</v>
      </c>
      <c r="V71" s="394" cm="1">
        <f t="array" aca="1" ref="V71" ca="1">IF($Q71="Y",VLOOKUP($P71,INDIRECT($Q$3),V$5,0)*INDIRECT($P$2),VLOOKUP($P71,INDIRECT($Q$3),V$5,0))</f>
        <v>86559.899848064379</v>
      </c>
      <c r="W71" s="394" cm="1">
        <f t="array" aca="1" ref="W71" ca="1">IF($Q71="Y",VLOOKUP($P71,INDIRECT($Q$3),W$5,0)*INDIRECT($P$2),VLOOKUP($P71,INDIRECT($Q$3),W$5,0))</f>
        <v>91137.636576917503</v>
      </c>
      <c r="X71" s="394" cm="1">
        <f t="array" aca="1" ref="X71" ca="1">IF($Q71="Y",VLOOKUP($P71,INDIRECT($Q$3),X$5,0)*INDIRECT($P$2),VLOOKUP($P71,INDIRECT($Q$3),X$5,0))</f>
        <v>95953.222578579967</v>
      </c>
      <c r="Y71" s="394" cm="1">
        <f t="array" aca="1" ref="Y71" ca="1">IF($Q71="Y",VLOOKUP($P71,INDIRECT($Q$3),Y$5,0)*INDIRECT($P$2),VLOOKUP($P71,INDIRECT($Q$3),Y$5,0))</f>
        <v>101912.42480432182</v>
      </c>
      <c r="Z71" s="394" cm="1">
        <f t="array" aca="1" ref="Z71" ca="1">IF($Q71="Y",VLOOKUP($P71,INDIRECT($Q$3),Z$5,0)*INDIRECT($P$2),VLOOKUP($P71,INDIRECT($Q$3),Z$5,0))</f>
        <v>107871.6270300637</v>
      </c>
      <c r="AA71" s="406" t="str">
        <f t="shared" si="18"/>
        <v>02671C</v>
      </c>
      <c r="AB71" s="406" t="str">
        <f t="shared" si="19"/>
        <v>Y</v>
      </c>
      <c r="AC71" s="412" t="str">
        <f t="shared" si="20"/>
        <v>Coordinator Administrative Legal Processes</v>
      </c>
      <c r="AD71" s="406" t="str">
        <f t="shared" si="21"/>
        <v>60M</v>
      </c>
      <c r="AE71" s="398" t="str">
        <f t="shared" si="22"/>
        <v>E</v>
      </c>
      <c r="AF71" s="403">
        <f t="shared" ca="1" si="11"/>
        <v>37.500999999999998</v>
      </c>
      <c r="AG71" s="403">
        <f t="shared" ca="1" si="11"/>
        <v>39.558999999999997</v>
      </c>
      <c r="AH71" s="403">
        <f t="shared" ca="1" si="11"/>
        <v>41.616</v>
      </c>
      <c r="AI71" s="403">
        <f t="shared" ca="1" si="11"/>
        <v>43.817</v>
      </c>
      <c r="AJ71" s="403">
        <f t="shared" ca="1" si="11"/>
        <v>46.131999999999998</v>
      </c>
      <c r="AK71" s="403">
        <f t="shared" ca="1" si="11"/>
        <v>48.997</v>
      </c>
      <c r="AL71" s="403">
        <f t="shared" ca="1" si="11"/>
        <v>51.861999999999995</v>
      </c>
      <c r="AM71" s="710"/>
    </row>
    <row r="72" spans="1:39" ht="15" customHeight="1">
      <c r="A72" s="259" t="s">
        <v>16</v>
      </c>
      <c r="B72" s="259" t="s">
        <v>666</v>
      </c>
      <c r="C72" s="259">
        <v>121</v>
      </c>
      <c r="D72" s="260" t="s">
        <v>665</v>
      </c>
      <c r="E72" s="265">
        <v>408</v>
      </c>
      <c r="F72" s="262">
        <v>9</v>
      </c>
      <c r="G72" s="285">
        <f t="shared" ca="1" si="13"/>
        <v>105528.96722692247</v>
      </c>
      <c r="H72" s="285">
        <f t="shared" ca="1" si="13"/>
        <v>108694.12229897709</v>
      </c>
      <c r="I72" s="285">
        <f t="shared" ca="1" si="13"/>
        <v>111955.79212469079</v>
      </c>
      <c r="J72" s="285">
        <f t="shared" ca="1" si="13"/>
        <v>115313.97670406365</v>
      </c>
      <c r="K72" s="285">
        <f t="shared" ca="1" si="13"/>
        <v>0</v>
      </c>
      <c r="L72" s="285">
        <f t="shared" ca="1" si="13"/>
        <v>0</v>
      </c>
      <c r="M72" s="285">
        <f t="shared" ca="1" si="13"/>
        <v>0</v>
      </c>
      <c r="N72" s="285"/>
      <c r="P72" s="409" t="str">
        <f t="shared" si="15"/>
        <v>02678C</v>
      </c>
      <c r="Q72" s="397" t="s">
        <v>826</v>
      </c>
      <c r="R72" s="409" t="str">
        <f t="shared" si="16"/>
        <v>Coordinator Plans &amp; Scheduling</v>
      </c>
      <c r="S72" s="397">
        <f t="shared" si="17"/>
        <v>121</v>
      </c>
      <c r="T72" s="394" cm="1">
        <f t="array" aca="1" ref="T72" ca="1">IF($Q72="Y",VLOOKUP($P72,INDIRECT($Q$3),T$5,0)*INDIRECT($P$2),VLOOKUP($P72,INDIRECT($Q$3),T$5,0))</f>
        <v>105528.96722692247</v>
      </c>
      <c r="U72" s="394" cm="1">
        <f t="array" aca="1" ref="U72" ca="1">IF($Q72="Y",VLOOKUP($P72,INDIRECT($Q$3),U$5,0)*INDIRECT($P$2),VLOOKUP($P72,INDIRECT($Q$3),U$5,0))</f>
        <v>108694.12229897709</v>
      </c>
      <c r="V72" s="394" cm="1">
        <f t="array" aca="1" ref="V72" ca="1">IF($Q72="Y",VLOOKUP($P72,INDIRECT($Q$3),V$5,0)*INDIRECT($P$2),VLOOKUP($P72,INDIRECT($Q$3),V$5,0))</f>
        <v>111955.79212469079</v>
      </c>
      <c r="W72" s="394" cm="1">
        <f t="array" aca="1" ref="W72" ca="1">IF($Q72="Y",VLOOKUP($P72,INDIRECT($Q$3),W$5,0)*INDIRECT($P$2),VLOOKUP($P72,INDIRECT($Q$3),W$5,0))</f>
        <v>115313.97670406365</v>
      </c>
      <c r="X72" s="394" cm="1">
        <f t="array" aca="1" ref="X72" ca="1">IF($Q72="Y",VLOOKUP($P72,INDIRECT($Q$3),X$5,0)*INDIRECT($P$2),VLOOKUP($P72,INDIRECT($Q$3),X$5,0))</f>
        <v>0</v>
      </c>
      <c r="Y72" s="394" cm="1">
        <f t="array" aca="1" ref="Y72" ca="1">IF($Q72="Y",VLOOKUP($P72,INDIRECT($Q$3),Y$5,0)*INDIRECT($P$2),VLOOKUP($P72,INDIRECT($Q$3),Y$5,0))</f>
        <v>0</v>
      </c>
      <c r="Z72" s="394" cm="1">
        <f t="array" aca="1" ref="Z72" ca="1">IF($Q72="Y",VLOOKUP($P72,INDIRECT($Q$3),Z$5,0)*INDIRECT($P$2),VLOOKUP($P72,INDIRECT($Q$3),Z$5,0))</f>
        <v>0</v>
      </c>
      <c r="AA72" s="406" t="str">
        <f t="shared" si="18"/>
        <v>02678C</v>
      </c>
      <c r="AB72" s="406" t="str">
        <f t="shared" si="19"/>
        <v>Y</v>
      </c>
      <c r="AC72" s="412" t="str">
        <f t="shared" si="20"/>
        <v>Coordinator Plans &amp; Scheduling</v>
      </c>
      <c r="AD72" s="406">
        <f t="shared" si="21"/>
        <v>121</v>
      </c>
      <c r="AE72" s="398" t="str">
        <f t="shared" si="22"/>
        <v>E</v>
      </c>
      <c r="AF72" s="403">
        <f t="shared" ref="AF72:AL104" ca="1" si="23">IF($AE72="N",ROUND(T72,3),IF($AE72="E",ROUNDUP(T72/2080,3),"check"))</f>
        <v>50.735999999999997</v>
      </c>
      <c r="AG72" s="403">
        <f t="shared" ca="1" si="23"/>
        <v>52.256999999999998</v>
      </c>
      <c r="AH72" s="403">
        <f t="shared" ca="1" si="23"/>
        <v>53.824999999999996</v>
      </c>
      <c r="AI72" s="403">
        <f t="shared" ca="1" si="23"/>
        <v>55.44</v>
      </c>
      <c r="AJ72" s="403">
        <f t="shared" ca="1" si="23"/>
        <v>0</v>
      </c>
      <c r="AK72" s="403">
        <f t="shared" ca="1" si="23"/>
        <v>0</v>
      </c>
      <c r="AL72" s="403">
        <f t="shared" ca="1" si="23"/>
        <v>0</v>
      </c>
      <c r="AM72" s="710"/>
    </row>
    <row r="73" spans="1:39" ht="15" customHeight="1">
      <c r="A73" s="259" t="s">
        <v>16</v>
      </c>
      <c r="B73" s="262" t="s">
        <v>66</v>
      </c>
      <c r="C73" s="259" t="s">
        <v>1006</v>
      </c>
      <c r="D73" s="260" t="s">
        <v>67</v>
      </c>
      <c r="E73" s="265">
        <v>393</v>
      </c>
      <c r="F73" s="262">
        <v>8</v>
      </c>
      <c r="G73" s="285">
        <f t="shared" ca="1" si="13"/>
        <v>87249.453464718987</v>
      </c>
      <c r="H73" s="285">
        <f t="shared" ca="1" si="13"/>
        <v>91840.98622871899</v>
      </c>
      <c r="I73" s="285">
        <f t="shared" ca="1" si="13"/>
        <v>96674.722346019989</v>
      </c>
      <c r="J73" s="285">
        <f t="shared" ca="1" si="13"/>
        <v>101763.288531723</v>
      </c>
      <c r="K73" s="285">
        <f t="shared" ca="1" si="13"/>
        <v>107119.31150092899</v>
      </c>
      <c r="L73" s="285">
        <f t="shared" ca="1" si="13"/>
        <v>112756.56585192999</v>
      </c>
      <c r="M73" s="285">
        <f t="shared" ca="1" si="13"/>
        <v>118691.1219494</v>
      </c>
      <c r="N73" s="285"/>
      <c r="P73" s="409" t="str">
        <f t="shared" si="15"/>
        <v>02758C</v>
      </c>
      <c r="Q73" s="397" t="s">
        <v>826</v>
      </c>
      <c r="R73" s="409" t="str">
        <f t="shared" si="16"/>
        <v>Crime Analyst I</v>
      </c>
      <c r="S73" s="397" t="s">
        <v>1006</v>
      </c>
      <c r="T73" s="394" cm="1">
        <f t="array" aca="1" ref="T73" ca="1">IF($Q73="Y",VLOOKUP($P73,INDIRECT($Q$3),T$5,0)*INDIRECT($P$2),VLOOKUP($P73,INDIRECT($Q$3),T$5,0))</f>
        <v>87249.453464718987</v>
      </c>
      <c r="U73" s="394" cm="1">
        <f t="array" aca="1" ref="U73" ca="1">IF($Q73="Y",VLOOKUP($P73,INDIRECT($Q$3),U$5,0)*INDIRECT($P$2),VLOOKUP($P73,INDIRECT($Q$3),U$5,0))</f>
        <v>91840.98622871899</v>
      </c>
      <c r="V73" s="394" cm="1">
        <f t="array" aca="1" ref="V73" ca="1">IF($Q73="Y",VLOOKUP($P73,INDIRECT($Q$3),V$5,0)*INDIRECT($P$2),VLOOKUP($P73,INDIRECT($Q$3),V$5,0))</f>
        <v>96674.722346019989</v>
      </c>
      <c r="W73" s="394" cm="1">
        <f t="array" aca="1" ref="W73" ca="1">IF($Q73="Y",VLOOKUP($P73,INDIRECT($Q$3),W$5,0)*INDIRECT($P$2),VLOOKUP($P73,INDIRECT($Q$3),W$5,0))</f>
        <v>101763.288531723</v>
      </c>
      <c r="X73" s="394" cm="1">
        <f t="array" aca="1" ref="X73" ca="1">IF($Q73="Y",VLOOKUP($P73,INDIRECT($Q$3),X$5,0)*INDIRECT($P$2),VLOOKUP($P73,INDIRECT($Q$3),X$5,0))</f>
        <v>107119.31150092899</v>
      </c>
      <c r="Y73" s="394" cm="1">
        <f t="array" aca="1" ref="Y73" ca="1">IF($Q73="Y",VLOOKUP($P73,INDIRECT($Q$3),Y$5,0)*INDIRECT($P$2),VLOOKUP($P73,INDIRECT($Q$3),Y$5,0))</f>
        <v>112756.56585192999</v>
      </c>
      <c r="Z73" s="394" cm="1">
        <f t="array" aca="1" ref="Z73" ca="1">IF($Q73="Y",VLOOKUP($P73,INDIRECT($Q$3),Z$5,0)*INDIRECT($P$2),VLOOKUP($P73,INDIRECT($Q$3),Z$5,0))</f>
        <v>118691.1219494</v>
      </c>
      <c r="AA73" s="406" t="str">
        <f t="shared" si="18"/>
        <v>02758C</v>
      </c>
      <c r="AB73" s="406" t="str">
        <f t="shared" si="19"/>
        <v>Y</v>
      </c>
      <c r="AC73" s="412" t="str">
        <f t="shared" si="20"/>
        <v>Crime Analyst I</v>
      </c>
      <c r="AD73" s="406" t="str">
        <f>S73</f>
        <v>124</v>
      </c>
      <c r="AE73" s="398" t="str">
        <f t="shared" si="22"/>
        <v>E</v>
      </c>
      <c r="AF73" s="403">
        <f t="shared" ca="1" si="23"/>
        <v>41.946999999999996</v>
      </c>
      <c r="AG73" s="403">
        <f t="shared" ca="1" si="23"/>
        <v>44.155000000000001</v>
      </c>
      <c r="AH73" s="403">
        <f t="shared" ca="1" si="23"/>
        <v>46.478999999999999</v>
      </c>
      <c r="AI73" s="403">
        <f t="shared" ca="1" si="23"/>
        <v>48.924999999999997</v>
      </c>
      <c r="AJ73" s="403">
        <f t="shared" ca="1" si="23"/>
        <v>51.5</v>
      </c>
      <c r="AK73" s="403">
        <f t="shared" ca="1" si="23"/>
        <v>54.21</v>
      </c>
      <c r="AL73" s="403">
        <f t="shared" ca="1" si="23"/>
        <v>57.064</v>
      </c>
      <c r="AM73" s="710"/>
    </row>
    <row r="74" spans="1:39" ht="15" customHeight="1">
      <c r="A74" s="259" t="s">
        <v>16</v>
      </c>
      <c r="B74" s="259" t="s">
        <v>442</v>
      </c>
      <c r="C74" s="259" t="s">
        <v>1053</v>
      </c>
      <c r="D74" s="260" t="s">
        <v>68</v>
      </c>
      <c r="E74" s="265">
        <v>423</v>
      </c>
      <c r="F74" s="262">
        <v>9</v>
      </c>
      <c r="G74" s="285">
        <f t="shared" ca="1" si="13"/>
        <v>100074.75235776199</v>
      </c>
      <c r="H74" s="285">
        <f t="shared" ca="1" si="13"/>
        <v>105341.24043806999</v>
      </c>
      <c r="I74" s="285">
        <f t="shared" ca="1" si="13"/>
        <v>110885.51625059998</v>
      </c>
      <c r="J74" s="285">
        <f t="shared" ca="1" si="13"/>
        <v>116722.50227683499</v>
      </c>
      <c r="K74" s="285">
        <f t="shared" ca="1" si="13"/>
        <v>122865.97311506698</v>
      </c>
      <c r="L74" s="285">
        <f t="shared" ca="1" si="13"/>
        <v>129331.99912996999</v>
      </c>
      <c r="M74" s="285">
        <f t="shared" ca="1" si="13"/>
        <v>136138.94645260001</v>
      </c>
      <c r="N74" s="285"/>
      <c r="P74" s="409" t="str">
        <f t="shared" si="15"/>
        <v>02759C</v>
      </c>
      <c r="Q74" s="397" t="s">
        <v>826</v>
      </c>
      <c r="R74" s="409" t="str">
        <f t="shared" si="16"/>
        <v>Crime Analyst II</v>
      </c>
      <c r="S74" s="397" t="str">
        <f t="shared" ref="S74:S137" si="24">C74</f>
        <v>125</v>
      </c>
      <c r="T74" s="394" cm="1">
        <f t="array" aca="1" ref="T74" ca="1">IF($Q74="Y",VLOOKUP($P74,INDIRECT($Q$3),T$5,0)*INDIRECT($P$2),VLOOKUP($P74,INDIRECT($Q$3),T$5,0))</f>
        <v>100074.75235776199</v>
      </c>
      <c r="U74" s="394" cm="1">
        <f t="array" aca="1" ref="U74" ca="1">IF($Q74="Y",VLOOKUP($P74,INDIRECT($Q$3),U$5,0)*INDIRECT($P$2),VLOOKUP($P74,INDIRECT($Q$3),U$5,0))</f>
        <v>105341.24043806999</v>
      </c>
      <c r="V74" s="394" cm="1">
        <f t="array" aca="1" ref="V74" ca="1">IF($Q74="Y",VLOOKUP($P74,INDIRECT($Q$3),V$5,0)*INDIRECT($P$2),VLOOKUP($P74,INDIRECT($Q$3),V$5,0))</f>
        <v>110885.51625059998</v>
      </c>
      <c r="W74" s="394" cm="1">
        <f t="array" aca="1" ref="W74" ca="1">IF($Q74="Y",VLOOKUP($P74,INDIRECT($Q$3),W$5,0)*INDIRECT($P$2),VLOOKUP($P74,INDIRECT($Q$3),W$5,0))</f>
        <v>116722.50227683499</v>
      </c>
      <c r="X74" s="394" cm="1">
        <f t="array" aca="1" ref="X74" ca="1">IF($Q74="Y",VLOOKUP($P74,INDIRECT($Q$3),X$5,0)*INDIRECT($P$2),VLOOKUP($P74,INDIRECT($Q$3),X$5,0))</f>
        <v>122865.97311506698</v>
      </c>
      <c r="Y74" s="394" cm="1">
        <f t="array" aca="1" ref="Y74" ca="1">IF($Q74="Y",VLOOKUP($P74,INDIRECT($Q$3),Y$5,0)*INDIRECT($P$2),VLOOKUP($P74,INDIRECT($Q$3),Y$5,0))</f>
        <v>129331.99912996999</v>
      </c>
      <c r="Z74" s="394" cm="1">
        <f t="array" aca="1" ref="Z74" ca="1">IF($Q74="Y",VLOOKUP($P74,INDIRECT($Q$3),Z$5,0)*INDIRECT($P$2),VLOOKUP($P74,INDIRECT($Q$3),Z$5,0))</f>
        <v>136138.94645260001</v>
      </c>
      <c r="AA74" s="406" t="str">
        <f t="shared" si="18"/>
        <v>02759C</v>
      </c>
      <c r="AB74" s="406" t="str">
        <f t="shared" si="19"/>
        <v>Y</v>
      </c>
      <c r="AC74" s="412" t="str">
        <f t="shared" si="20"/>
        <v>Crime Analyst II</v>
      </c>
      <c r="AD74" s="406" t="str">
        <f t="shared" ref="AD74:AD139" si="25">C74</f>
        <v>125</v>
      </c>
      <c r="AE74" s="398" t="str">
        <f t="shared" si="22"/>
        <v>E</v>
      </c>
      <c r="AF74" s="403">
        <f t="shared" ca="1" si="23"/>
        <v>48.113</v>
      </c>
      <c r="AG74" s="403">
        <f t="shared" ca="1" si="23"/>
        <v>50.644999999999996</v>
      </c>
      <c r="AH74" s="403">
        <f t="shared" ca="1" si="23"/>
        <v>53.311</v>
      </c>
      <c r="AI74" s="403">
        <f t="shared" ca="1" si="23"/>
        <v>56.116999999999997</v>
      </c>
      <c r="AJ74" s="403">
        <f t="shared" ca="1" si="23"/>
        <v>59.070999999999998</v>
      </c>
      <c r="AK74" s="403">
        <f t="shared" ca="1" si="23"/>
        <v>62.178999999999995</v>
      </c>
      <c r="AL74" s="403">
        <f t="shared" ca="1" si="23"/>
        <v>65.451999999999998</v>
      </c>
      <c r="AM74" s="710"/>
    </row>
    <row r="75" spans="1:39" ht="15" customHeight="1">
      <c r="A75" s="256" t="s">
        <v>16</v>
      </c>
      <c r="B75" s="256" t="s">
        <v>596</v>
      </c>
      <c r="C75" s="256">
        <v>40</v>
      </c>
      <c r="D75" s="276" t="s">
        <v>605</v>
      </c>
      <c r="E75" s="277">
        <v>413</v>
      </c>
      <c r="F75" s="278">
        <v>9</v>
      </c>
      <c r="G75" s="380">
        <f t="shared" ca="1" si="13"/>
        <v>80317.218209545652</v>
      </c>
      <c r="H75" s="380">
        <f t="shared" ca="1" si="13"/>
        <v>84591.61093829399</v>
      </c>
      <c r="I75" s="380">
        <f t="shared" ca="1" si="13"/>
        <v>89314.125485378885</v>
      </c>
      <c r="J75" s="380">
        <f t="shared" ca="1" si="13"/>
        <v>94184.864941605818</v>
      </c>
      <c r="K75" s="380">
        <f t="shared" ca="1" si="13"/>
        <v>99148.675852410364</v>
      </c>
      <c r="L75" s="380">
        <f t="shared" ca="1" si="13"/>
        <v>105080.26687996084</v>
      </c>
      <c r="M75" s="380">
        <f t="shared" ca="1" si="13"/>
        <v>111011.85790751144</v>
      </c>
      <c r="N75" s="380" t="s">
        <v>633</v>
      </c>
      <c r="P75" s="409" t="str">
        <f t="shared" si="15"/>
        <v>02763C</v>
      </c>
      <c r="Q75" s="397" t="s">
        <v>826</v>
      </c>
      <c r="R75" s="409" t="str">
        <f t="shared" si="16"/>
        <v>Crime Lab Quality Assurance Analyst</v>
      </c>
      <c r="S75" s="397">
        <f t="shared" si="24"/>
        <v>40</v>
      </c>
      <c r="T75" s="394" cm="1">
        <f t="array" aca="1" ref="T75" ca="1">IF($Q75="Y",VLOOKUP($P75,INDIRECT($Q$3),T$5,0)*INDIRECT($P$2),VLOOKUP($P75,INDIRECT($Q$3),T$5,0))</f>
        <v>80317.218209545652</v>
      </c>
      <c r="U75" s="394" cm="1">
        <f t="array" aca="1" ref="U75" ca="1">IF($Q75="Y",VLOOKUP($P75,INDIRECT($Q$3),U$5,0)*INDIRECT($P$2),VLOOKUP($P75,INDIRECT($Q$3),U$5,0))</f>
        <v>84591.61093829399</v>
      </c>
      <c r="V75" s="394" cm="1">
        <f t="array" aca="1" ref="V75" ca="1">IF($Q75="Y",VLOOKUP($P75,INDIRECT($Q$3),V$5,0)*INDIRECT($P$2),VLOOKUP($P75,INDIRECT($Q$3),V$5,0))</f>
        <v>89314.125485378885</v>
      </c>
      <c r="W75" s="394" cm="1">
        <f t="array" aca="1" ref="W75" ca="1">IF($Q75="Y",VLOOKUP($P75,INDIRECT($Q$3),W$5,0)*INDIRECT($P$2),VLOOKUP($P75,INDIRECT($Q$3),W$5,0))</f>
        <v>94184.864941605818</v>
      </c>
      <c r="X75" s="394" cm="1">
        <f t="array" aca="1" ref="X75" ca="1">IF($Q75="Y",VLOOKUP($P75,INDIRECT($Q$3),X$5,0)*INDIRECT($P$2),VLOOKUP($P75,INDIRECT($Q$3),X$5,0))</f>
        <v>99148.675852410364</v>
      </c>
      <c r="Y75" s="394" cm="1">
        <f t="array" aca="1" ref="Y75" ca="1">IF($Q75="Y",VLOOKUP($P75,INDIRECT($Q$3),Y$5,0)*INDIRECT($P$2),VLOOKUP($P75,INDIRECT($Q$3),Y$5,0))</f>
        <v>105080.26687996084</v>
      </c>
      <c r="Z75" s="394" cm="1">
        <f t="array" aca="1" ref="Z75" ca="1">IF($Q75="Y",VLOOKUP($P75,INDIRECT($Q$3),Z$5,0)*INDIRECT($P$2),VLOOKUP($P75,INDIRECT($Q$3),Z$5,0))</f>
        <v>111011.85790751144</v>
      </c>
      <c r="AA75" s="406" t="str">
        <f t="shared" si="18"/>
        <v>02763C</v>
      </c>
      <c r="AB75" s="406" t="str">
        <f t="shared" si="19"/>
        <v>Y</v>
      </c>
      <c r="AC75" s="412" t="str">
        <f t="shared" si="20"/>
        <v>Crime Lab Quality Assurance Analyst</v>
      </c>
      <c r="AD75" s="406">
        <f t="shared" si="25"/>
        <v>40</v>
      </c>
      <c r="AE75" s="398" t="str">
        <f t="shared" si="22"/>
        <v>E</v>
      </c>
      <c r="AF75" s="403">
        <f t="shared" ca="1" si="23"/>
        <v>38.614999999999995</v>
      </c>
      <c r="AG75" s="403">
        <f t="shared" ca="1" si="23"/>
        <v>40.669999999999995</v>
      </c>
      <c r="AH75" s="403">
        <f t="shared" ca="1" si="23"/>
        <v>42.94</v>
      </c>
      <c r="AI75" s="403">
        <f t="shared" ca="1" si="23"/>
        <v>45.281999999999996</v>
      </c>
      <c r="AJ75" s="403">
        <f t="shared" ca="1" si="23"/>
        <v>47.667999999999999</v>
      </c>
      <c r="AK75" s="403">
        <f t="shared" ca="1" si="23"/>
        <v>50.519999999999996</v>
      </c>
      <c r="AL75" s="403">
        <f t="shared" ca="1" si="23"/>
        <v>53.372</v>
      </c>
      <c r="AM75" s="710"/>
    </row>
    <row r="76" spans="1:39" ht="15" customHeight="1">
      <c r="A76" s="259" t="s">
        <v>16</v>
      </c>
      <c r="B76" s="584" t="s">
        <v>1052</v>
      </c>
      <c r="C76" s="584" t="s">
        <v>896</v>
      </c>
      <c r="D76" s="606" t="s">
        <v>1041</v>
      </c>
      <c r="E76" s="600">
        <v>378</v>
      </c>
      <c r="F76" s="586">
        <v>8</v>
      </c>
      <c r="G76" s="285">
        <f t="shared" ca="1" si="13"/>
        <v>74460.610752978362</v>
      </c>
      <c r="H76" s="285">
        <f t="shared" ca="1" si="13"/>
        <v>78545.413481661264</v>
      </c>
      <c r="I76" s="285">
        <f t="shared" ca="1" si="13"/>
        <v>82626.769119433869</v>
      </c>
      <c r="J76" s="285">
        <f t="shared" ca="1" si="13"/>
        <v>86952.868211836409</v>
      </c>
      <c r="K76" s="285">
        <f t="shared" ca="1" si="13"/>
        <v>91575.417122523169</v>
      </c>
      <c r="L76" s="285">
        <f t="shared" ca="1" si="13"/>
        <v>97889.203312695478</v>
      </c>
      <c r="M76" s="285">
        <f t="shared" ca="1" si="13"/>
        <v>104202.98950286784</v>
      </c>
      <c r="N76" s="9"/>
      <c r="P76" s="409" t="str">
        <f t="shared" si="15"/>
        <v>59503C</v>
      </c>
      <c r="Q76" s="397" t="s">
        <v>826</v>
      </c>
      <c r="R76" s="409" t="str">
        <f t="shared" si="16"/>
        <v>Data and Technology Operations Analyst</v>
      </c>
      <c r="S76" s="397" t="str">
        <f t="shared" si="24"/>
        <v>35</v>
      </c>
      <c r="T76" s="394" cm="1">
        <f t="array" aca="1" ref="T76" ca="1">IF($Q76="Y",VLOOKUP($P76,INDIRECT($Q$3),T$5,0)*INDIRECT($P$2),VLOOKUP($P76,INDIRECT($Q$3),T$5,0))</f>
        <v>74460.610752978362</v>
      </c>
      <c r="U76" s="394" cm="1">
        <f t="array" aca="1" ref="U76" ca="1">IF($Q76="Y",VLOOKUP($P76,INDIRECT($Q$3),U$5,0)*INDIRECT($P$2),VLOOKUP($P76,INDIRECT($Q$3),U$5,0))</f>
        <v>78545.413481661264</v>
      </c>
      <c r="V76" s="394" cm="1">
        <f t="array" aca="1" ref="V76" ca="1">IF($Q76="Y",VLOOKUP($P76,INDIRECT($Q$3),V$5,0)*INDIRECT($P$2),VLOOKUP($P76,INDIRECT($Q$3),V$5,0))</f>
        <v>82626.769119433869</v>
      </c>
      <c r="W76" s="394" cm="1">
        <f t="array" aca="1" ref="W76" ca="1">IF($Q76="Y",VLOOKUP($P76,INDIRECT($Q$3),W$5,0)*INDIRECT($P$2),VLOOKUP($P76,INDIRECT($Q$3),W$5,0))</f>
        <v>86952.868211836409</v>
      </c>
      <c r="X76" s="394" cm="1">
        <f t="array" aca="1" ref="X76" ca="1">IF($Q76="Y",VLOOKUP($P76,INDIRECT($Q$3),X$5,0)*INDIRECT($P$2),VLOOKUP($P76,INDIRECT($Q$3),X$5,0))</f>
        <v>91575.417122523169</v>
      </c>
      <c r="Y76" s="394" cm="1">
        <f t="array" aca="1" ref="Y76" ca="1">IF($Q76="Y",VLOOKUP($P76,INDIRECT($Q$3),Y$5,0)*INDIRECT($P$2),VLOOKUP($P76,INDIRECT($Q$3),Y$5,0))</f>
        <v>97889.203312695478</v>
      </c>
      <c r="Z76" s="394" cm="1">
        <f t="array" aca="1" ref="Z76" ca="1">IF($Q76="Y",VLOOKUP($P76,INDIRECT($Q$3),Z$5,0)*INDIRECT($P$2),VLOOKUP($P76,INDIRECT($Q$3),Z$5,0))</f>
        <v>104202.98950286784</v>
      </c>
      <c r="AA76" s="406" t="str">
        <f t="shared" si="18"/>
        <v>59503C</v>
      </c>
      <c r="AB76" s="406" t="str">
        <f t="shared" si="19"/>
        <v>Y</v>
      </c>
      <c r="AC76" s="412" t="str">
        <f t="shared" si="20"/>
        <v>Data and Technology Operations Analyst</v>
      </c>
      <c r="AD76" s="406" t="str">
        <f t="shared" si="25"/>
        <v>35</v>
      </c>
      <c r="AE76" s="398" t="str">
        <f t="shared" si="22"/>
        <v>E</v>
      </c>
      <c r="AF76" s="403">
        <f t="shared" ca="1" si="23"/>
        <v>35.798999999999999</v>
      </c>
      <c r="AG76" s="403">
        <f t="shared" ca="1" si="23"/>
        <v>37.762999999999998</v>
      </c>
      <c r="AH76" s="403">
        <f t="shared" ca="1" si="23"/>
        <v>39.724999999999994</v>
      </c>
      <c r="AI76" s="403">
        <f t="shared" ca="1" si="23"/>
        <v>41.805</v>
      </c>
      <c r="AJ76" s="403">
        <f t="shared" ca="1" si="23"/>
        <v>44.027000000000001</v>
      </c>
      <c r="AK76" s="403">
        <f t="shared" ca="1" si="23"/>
        <v>47.062999999999995</v>
      </c>
      <c r="AL76" s="403">
        <f t="shared" ca="1" si="23"/>
        <v>50.097999999999999</v>
      </c>
      <c r="AM76" s="710"/>
    </row>
    <row r="77" spans="1:39" ht="15" customHeight="1">
      <c r="A77" s="259" t="s">
        <v>16</v>
      </c>
      <c r="B77" s="259" t="s">
        <v>69</v>
      </c>
      <c r="C77" s="259">
        <v>65</v>
      </c>
      <c r="D77" s="260" t="s">
        <v>565</v>
      </c>
      <c r="E77" s="265">
        <v>508</v>
      </c>
      <c r="F77" s="262">
        <v>11</v>
      </c>
      <c r="G77" s="285">
        <f t="shared" ca="1" si="13"/>
        <v>97332.058942692282</v>
      </c>
      <c r="H77" s="285">
        <f t="shared" ca="1" si="13"/>
        <v>102447.54185354921</v>
      </c>
      <c r="I77" s="285">
        <f t="shared" ca="1" si="13"/>
        <v>107807.76821903606</v>
      </c>
      <c r="J77" s="285">
        <f t="shared" ca="1" si="13"/>
        <v>113509.25658464074</v>
      </c>
      <c r="K77" s="285">
        <f t="shared" ca="1" si="13"/>
        <v>119462.38258669585</v>
      </c>
      <c r="L77" s="285">
        <f t="shared" ca="1" si="13"/>
        <v>126711.04062665709</v>
      </c>
      <c r="M77" s="285">
        <f t="shared" ca="1" si="13"/>
        <v>133959.69866661821</v>
      </c>
      <c r="N77" s="285"/>
      <c r="P77" s="409" t="str">
        <f t="shared" si="15"/>
        <v>02870C</v>
      </c>
      <c r="Q77" s="397" t="s">
        <v>826</v>
      </c>
      <c r="R77" s="409" t="str">
        <f t="shared" si="16"/>
        <v>Data Engineer I</v>
      </c>
      <c r="S77" s="397">
        <f t="shared" si="24"/>
        <v>65</v>
      </c>
      <c r="T77" s="394" cm="1">
        <f t="array" aca="1" ref="T77" ca="1">IF($Q77="Y",VLOOKUP($P77,INDIRECT($Q$3),T$5,0)*INDIRECT($P$2),VLOOKUP($P77,INDIRECT($Q$3),T$5,0))</f>
        <v>97332.058942692282</v>
      </c>
      <c r="U77" s="394" cm="1">
        <f t="array" aca="1" ref="U77" ca="1">IF($Q77="Y",VLOOKUP($P77,INDIRECT($Q$3),U$5,0)*INDIRECT($P$2),VLOOKUP($P77,INDIRECT($Q$3),U$5,0))</f>
        <v>102447.54185354921</v>
      </c>
      <c r="V77" s="394" cm="1">
        <f t="array" aca="1" ref="V77" ca="1">IF($Q77="Y",VLOOKUP($P77,INDIRECT($Q$3),V$5,0)*INDIRECT($P$2),VLOOKUP($P77,INDIRECT($Q$3),V$5,0))</f>
        <v>107807.76821903606</v>
      </c>
      <c r="W77" s="394" cm="1">
        <f t="array" aca="1" ref="W77" ca="1">IF($Q77="Y",VLOOKUP($P77,INDIRECT($Q$3),W$5,0)*INDIRECT($P$2),VLOOKUP($P77,INDIRECT($Q$3),W$5,0))</f>
        <v>113509.25658464074</v>
      </c>
      <c r="X77" s="394" cm="1">
        <f t="array" aca="1" ref="X77" ca="1">IF($Q77="Y",VLOOKUP($P77,INDIRECT($Q$3),X$5,0)*INDIRECT($P$2),VLOOKUP($P77,INDIRECT($Q$3),X$5,0))</f>
        <v>119462.38258669585</v>
      </c>
      <c r="Y77" s="394" cm="1">
        <f t="array" aca="1" ref="Y77" ca="1">IF($Q77="Y",VLOOKUP($P77,INDIRECT($Q$3),Y$5,0)*INDIRECT($P$2),VLOOKUP($P77,INDIRECT($Q$3),Y$5,0))</f>
        <v>126711.04062665709</v>
      </c>
      <c r="Z77" s="394" cm="1">
        <f t="array" aca="1" ref="Z77" ca="1">IF($Q77="Y",VLOOKUP($P77,INDIRECT($Q$3),Z$5,0)*INDIRECT($P$2),VLOOKUP($P77,INDIRECT($Q$3),Z$5,0))</f>
        <v>133959.69866661821</v>
      </c>
      <c r="AA77" s="406" t="str">
        <f t="shared" si="18"/>
        <v>02870C</v>
      </c>
      <c r="AB77" s="406" t="str">
        <f t="shared" si="19"/>
        <v>Y</v>
      </c>
      <c r="AC77" s="412" t="str">
        <f t="shared" si="20"/>
        <v>Data Engineer I</v>
      </c>
      <c r="AD77" s="406">
        <f t="shared" si="25"/>
        <v>65</v>
      </c>
      <c r="AE77" s="398" t="str">
        <f t="shared" si="22"/>
        <v>E</v>
      </c>
      <c r="AF77" s="403">
        <f t="shared" ca="1" si="23"/>
        <v>46.794999999999995</v>
      </c>
      <c r="AG77" s="403">
        <f t="shared" ca="1" si="23"/>
        <v>49.253999999999998</v>
      </c>
      <c r="AH77" s="403">
        <f t="shared" ca="1" si="23"/>
        <v>51.830999999999996</v>
      </c>
      <c r="AI77" s="403">
        <f t="shared" ca="1" si="23"/>
        <v>54.571999999999996</v>
      </c>
      <c r="AJ77" s="403">
        <f t="shared" ca="1" si="23"/>
        <v>57.433999999999997</v>
      </c>
      <c r="AK77" s="403">
        <f t="shared" ca="1" si="23"/>
        <v>60.918999999999997</v>
      </c>
      <c r="AL77" s="403">
        <f t="shared" ca="1" si="23"/>
        <v>64.404000000000011</v>
      </c>
      <c r="AM77" s="710"/>
    </row>
    <row r="78" spans="1:39" ht="15" customHeight="1">
      <c r="A78" s="259" t="s">
        <v>16</v>
      </c>
      <c r="B78" s="259" t="s">
        <v>592</v>
      </c>
      <c r="C78" s="259">
        <v>104</v>
      </c>
      <c r="D78" s="260" t="s">
        <v>600</v>
      </c>
      <c r="E78" s="265">
        <v>545</v>
      </c>
      <c r="F78" s="262">
        <v>12</v>
      </c>
      <c r="G78" s="285">
        <f t="shared" ca="1" si="13"/>
        <v>108118.34700952453</v>
      </c>
      <c r="H78" s="285">
        <f t="shared" ca="1" si="13"/>
        <v>113808.78549079222</v>
      </c>
      <c r="I78" s="285">
        <f t="shared" ca="1" si="13"/>
        <v>119798.72115174339</v>
      </c>
      <c r="J78" s="285">
        <f t="shared" ca="1" si="13"/>
        <v>126103.9176281025</v>
      </c>
      <c r="K78" s="285">
        <f t="shared" ca="1" si="13"/>
        <v>132740.96620265947</v>
      </c>
      <c r="L78" s="285">
        <f t="shared" ca="1" si="13"/>
        <v>139727.33207946684</v>
      </c>
      <c r="M78" s="285">
        <f t="shared" ca="1" si="13"/>
        <v>147081.40198015669</v>
      </c>
      <c r="N78" s="285"/>
      <c r="P78" s="409" t="str">
        <f t="shared" si="15"/>
        <v>52942C</v>
      </c>
      <c r="Q78" s="397" t="s">
        <v>826</v>
      </c>
      <c r="R78" s="409" t="str">
        <f t="shared" si="16"/>
        <v>Data Engineer II</v>
      </c>
      <c r="S78" s="397">
        <f t="shared" si="24"/>
        <v>104</v>
      </c>
      <c r="T78" s="394" cm="1">
        <f t="array" aca="1" ref="T78" ca="1">IF($Q78="Y",VLOOKUP($P78,INDIRECT($Q$3),T$5,0)*INDIRECT($P$2),VLOOKUP($P78,INDIRECT($Q$3),T$5,0))</f>
        <v>108118.34700952453</v>
      </c>
      <c r="U78" s="394" cm="1">
        <f t="array" aca="1" ref="U78" ca="1">IF($Q78="Y",VLOOKUP($P78,INDIRECT($Q$3),U$5,0)*INDIRECT($P$2),VLOOKUP($P78,INDIRECT($Q$3),U$5,0))</f>
        <v>113808.78549079222</v>
      </c>
      <c r="V78" s="394" cm="1">
        <f t="array" aca="1" ref="V78" ca="1">IF($Q78="Y",VLOOKUP($P78,INDIRECT($Q$3),V$5,0)*INDIRECT($P$2),VLOOKUP($P78,INDIRECT($Q$3),V$5,0))</f>
        <v>119798.72115174339</v>
      </c>
      <c r="W78" s="394" cm="1">
        <f t="array" aca="1" ref="W78" ca="1">IF($Q78="Y",VLOOKUP($P78,INDIRECT($Q$3),W$5,0)*INDIRECT($P$2),VLOOKUP($P78,INDIRECT($Q$3),W$5,0))</f>
        <v>126103.9176281025</v>
      </c>
      <c r="X78" s="394" cm="1">
        <f t="array" aca="1" ref="X78" ca="1">IF($Q78="Y",VLOOKUP($P78,INDIRECT($Q$3),X$5,0)*INDIRECT($P$2),VLOOKUP($P78,INDIRECT($Q$3),X$5,0))</f>
        <v>132740.96620265947</v>
      </c>
      <c r="Y78" s="394" cm="1">
        <f t="array" aca="1" ref="Y78" ca="1">IF($Q78="Y",VLOOKUP($P78,INDIRECT($Q$3),Y$5,0)*INDIRECT($P$2),VLOOKUP($P78,INDIRECT($Q$3),Y$5,0))</f>
        <v>139727.33207946684</v>
      </c>
      <c r="Z78" s="394" cm="1">
        <f t="array" aca="1" ref="Z78" ca="1">IF($Q78="Y",VLOOKUP($P78,INDIRECT($Q$3),Z$5,0)*INDIRECT($P$2),VLOOKUP($P78,INDIRECT($Q$3),Z$5,0))</f>
        <v>147081.40198015669</v>
      </c>
      <c r="AA78" s="406" t="str">
        <f t="shared" si="18"/>
        <v>52942C</v>
      </c>
      <c r="AB78" s="406" t="str">
        <f t="shared" si="19"/>
        <v>Y</v>
      </c>
      <c r="AC78" s="412" t="str">
        <f t="shared" si="20"/>
        <v>Data Engineer II</v>
      </c>
      <c r="AD78" s="406">
        <f t="shared" si="25"/>
        <v>104</v>
      </c>
      <c r="AE78" s="398" t="str">
        <f t="shared" si="22"/>
        <v>E</v>
      </c>
      <c r="AF78" s="403">
        <f t="shared" ca="1" si="23"/>
        <v>51.98</v>
      </c>
      <c r="AG78" s="403">
        <f t="shared" ca="1" si="23"/>
        <v>54.716000000000001</v>
      </c>
      <c r="AH78" s="403">
        <f t="shared" ca="1" si="23"/>
        <v>57.595999999999997</v>
      </c>
      <c r="AI78" s="403">
        <f t="shared" ca="1" si="23"/>
        <v>60.626999999999995</v>
      </c>
      <c r="AJ78" s="403">
        <f t="shared" ca="1" si="23"/>
        <v>63.817999999999998</v>
      </c>
      <c r="AK78" s="403">
        <f t="shared" ca="1" si="23"/>
        <v>67.177000000000007</v>
      </c>
      <c r="AL78" s="403">
        <f t="shared" ca="1" si="23"/>
        <v>70.713000000000008</v>
      </c>
      <c r="AM78" s="710"/>
    </row>
    <row r="79" spans="1:39" ht="15" customHeight="1">
      <c r="A79" s="259" t="s">
        <v>16</v>
      </c>
      <c r="B79" s="259" t="s">
        <v>719</v>
      </c>
      <c r="C79" s="259">
        <v>122</v>
      </c>
      <c r="D79" s="260" t="s">
        <v>1082</v>
      </c>
      <c r="E79" s="265">
        <v>478</v>
      </c>
      <c r="F79" s="262">
        <v>10</v>
      </c>
      <c r="G79" s="285">
        <f t="shared" ca="1" si="13"/>
        <v>90986.181865413673</v>
      </c>
      <c r="H79" s="285">
        <f t="shared" ca="1" si="13"/>
        <v>95560.020010024426</v>
      </c>
      <c r="I79" s="285">
        <f t="shared" ca="1" si="13"/>
        <v>100724.0308184559</v>
      </c>
      <c r="J79" s="285">
        <f t="shared" ca="1" si="13"/>
        <v>105891.73020603624</v>
      </c>
      <c r="K79" s="285">
        <f t="shared" ca="1" si="13"/>
        <v>111299.18723829376</v>
      </c>
      <c r="L79" s="285">
        <f t="shared" ca="1" si="13"/>
        <v>118071.41855563676</v>
      </c>
      <c r="M79" s="285">
        <f t="shared" ca="1" si="13"/>
        <v>124844.87939936272</v>
      </c>
      <c r="N79" s="285"/>
      <c r="P79" s="409" t="str">
        <f t="shared" si="15"/>
        <v>53002C</v>
      </c>
      <c r="Q79" s="397" t="s">
        <v>826</v>
      </c>
      <c r="R79" s="409" t="str">
        <f t="shared" si="16"/>
        <v>Data Scientist - Police</v>
      </c>
      <c r="S79" s="397">
        <f t="shared" si="24"/>
        <v>122</v>
      </c>
      <c r="T79" s="394" cm="1">
        <f t="array" aca="1" ref="T79" ca="1">IF($Q79="Y",VLOOKUP($P79,INDIRECT($Q$3),T$5,0)*INDIRECT($P$2),VLOOKUP($P79,INDIRECT($Q$3),T$5,0))</f>
        <v>90986.181865413673</v>
      </c>
      <c r="U79" s="394" cm="1">
        <f t="array" aca="1" ref="U79" ca="1">IF($Q79="Y",VLOOKUP($P79,INDIRECT($Q$3),U$5,0)*INDIRECT($P$2),VLOOKUP($P79,INDIRECT($Q$3),U$5,0))</f>
        <v>95560.020010024426</v>
      </c>
      <c r="V79" s="394" cm="1">
        <f t="array" aca="1" ref="V79" ca="1">IF($Q79="Y",VLOOKUP($P79,INDIRECT($Q$3),V$5,0)*INDIRECT($P$2),VLOOKUP($P79,INDIRECT($Q$3),V$5,0))</f>
        <v>100724.0308184559</v>
      </c>
      <c r="W79" s="394" cm="1">
        <f t="array" aca="1" ref="W79" ca="1">IF($Q79="Y",VLOOKUP($P79,INDIRECT($Q$3),W$5,0)*INDIRECT($P$2),VLOOKUP($P79,INDIRECT($Q$3),W$5,0))</f>
        <v>105891.73020603624</v>
      </c>
      <c r="X79" s="394" cm="1">
        <f t="array" aca="1" ref="X79" ca="1">IF($Q79="Y",VLOOKUP($P79,INDIRECT($Q$3),X$5,0)*INDIRECT($P$2),VLOOKUP($P79,INDIRECT($Q$3),X$5,0))</f>
        <v>111299.18723829376</v>
      </c>
      <c r="Y79" s="394" cm="1">
        <f t="array" aca="1" ref="Y79" ca="1">IF($Q79="Y",VLOOKUP($P79,INDIRECT($Q$3),Y$5,0)*INDIRECT($P$2),VLOOKUP($P79,INDIRECT($Q$3),Y$5,0))</f>
        <v>118071.41855563676</v>
      </c>
      <c r="Z79" s="394" cm="1">
        <f t="array" aca="1" ref="Z79" ca="1">IF($Q79="Y",VLOOKUP($P79,INDIRECT($Q$3),Z$5,0)*INDIRECT($P$2),VLOOKUP($P79,INDIRECT($Q$3),Z$5,0))</f>
        <v>124844.87939936272</v>
      </c>
      <c r="AA79" s="406" t="str">
        <f t="shared" si="18"/>
        <v>53002C</v>
      </c>
      <c r="AB79" s="406" t="str">
        <f t="shared" si="19"/>
        <v>Y</v>
      </c>
      <c r="AC79" s="412" t="str">
        <f t="shared" si="20"/>
        <v>Data Scientist - Police</v>
      </c>
      <c r="AD79" s="406">
        <f t="shared" si="25"/>
        <v>122</v>
      </c>
      <c r="AE79" s="398" t="str">
        <f t="shared" si="22"/>
        <v>E</v>
      </c>
      <c r="AF79" s="403">
        <f t="shared" ca="1" si="23"/>
        <v>43.744</v>
      </c>
      <c r="AG79" s="403">
        <f t="shared" ca="1" si="23"/>
        <v>45.942999999999998</v>
      </c>
      <c r="AH79" s="403">
        <f t="shared" ca="1" si="23"/>
        <v>48.425999999999995</v>
      </c>
      <c r="AI79" s="403">
        <f t="shared" ca="1" si="23"/>
        <v>50.91</v>
      </c>
      <c r="AJ79" s="403">
        <f t="shared" ca="1" si="23"/>
        <v>53.51</v>
      </c>
      <c r="AK79" s="403">
        <f t="shared" ca="1" si="23"/>
        <v>56.765999999999998</v>
      </c>
      <c r="AL79" s="403">
        <f t="shared" ca="1" si="23"/>
        <v>60.021999999999998</v>
      </c>
      <c r="AM79" s="710"/>
    </row>
    <row r="80" spans="1:39" ht="15" customHeight="1">
      <c r="A80" s="259" t="s">
        <v>16</v>
      </c>
      <c r="B80" s="259" t="s">
        <v>400</v>
      </c>
      <c r="C80" s="259">
        <v>65</v>
      </c>
      <c r="D80" s="260" t="s">
        <v>548</v>
      </c>
      <c r="E80" s="265">
        <v>508</v>
      </c>
      <c r="F80" s="262">
        <v>11</v>
      </c>
      <c r="G80" s="285">
        <f t="shared" ca="1" si="13"/>
        <v>97332.058942692282</v>
      </c>
      <c r="H80" s="285">
        <f t="shared" ca="1" si="13"/>
        <v>102447.54185354921</v>
      </c>
      <c r="I80" s="285">
        <f t="shared" ca="1" si="13"/>
        <v>107807.76821903606</v>
      </c>
      <c r="J80" s="285">
        <f t="shared" ca="1" si="13"/>
        <v>113509.25658464074</v>
      </c>
      <c r="K80" s="285">
        <f t="shared" ca="1" si="13"/>
        <v>119462.38258669585</v>
      </c>
      <c r="L80" s="285">
        <f t="shared" ca="1" si="13"/>
        <v>126711.04062665709</v>
      </c>
      <c r="M80" s="285">
        <f t="shared" ca="1" si="13"/>
        <v>133959.69866661821</v>
      </c>
      <c r="N80" s="285"/>
      <c r="P80" s="409" t="str">
        <f t="shared" si="15"/>
        <v>02945C</v>
      </c>
      <c r="Q80" s="397" t="s">
        <v>826</v>
      </c>
      <c r="R80" s="409" t="str">
        <f t="shared" si="16"/>
        <v>Data Scientist I</v>
      </c>
      <c r="S80" s="397">
        <f t="shared" si="24"/>
        <v>65</v>
      </c>
      <c r="T80" s="394" cm="1">
        <f t="array" aca="1" ref="T80" ca="1">IF($Q80="Y",VLOOKUP($P80,INDIRECT($Q$3),T$5,0)*INDIRECT($P$2),VLOOKUP($P80,INDIRECT($Q$3),T$5,0))</f>
        <v>97332.058942692282</v>
      </c>
      <c r="U80" s="394" cm="1">
        <f t="array" aca="1" ref="U80" ca="1">IF($Q80="Y",VLOOKUP($P80,INDIRECT($Q$3),U$5,0)*INDIRECT($P$2),VLOOKUP($P80,INDIRECT($Q$3),U$5,0))</f>
        <v>102447.54185354921</v>
      </c>
      <c r="V80" s="394" cm="1">
        <f t="array" aca="1" ref="V80" ca="1">IF($Q80="Y",VLOOKUP($P80,INDIRECT($Q$3),V$5,0)*INDIRECT($P$2),VLOOKUP($P80,INDIRECT($Q$3),V$5,0))</f>
        <v>107807.76821903606</v>
      </c>
      <c r="W80" s="394" cm="1">
        <f t="array" aca="1" ref="W80" ca="1">IF($Q80="Y",VLOOKUP($P80,INDIRECT($Q$3),W$5,0)*INDIRECT($P$2),VLOOKUP($P80,INDIRECT($Q$3),W$5,0))</f>
        <v>113509.25658464074</v>
      </c>
      <c r="X80" s="394" cm="1">
        <f t="array" aca="1" ref="X80" ca="1">IF($Q80="Y",VLOOKUP($P80,INDIRECT($Q$3),X$5,0)*INDIRECT($P$2),VLOOKUP($P80,INDIRECT($Q$3),X$5,0))</f>
        <v>119462.38258669585</v>
      </c>
      <c r="Y80" s="394" cm="1">
        <f t="array" aca="1" ref="Y80" ca="1">IF($Q80="Y",VLOOKUP($P80,INDIRECT($Q$3),Y$5,0)*INDIRECT($P$2),VLOOKUP($P80,INDIRECT($Q$3),Y$5,0))</f>
        <v>126711.04062665709</v>
      </c>
      <c r="Z80" s="394" cm="1">
        <f t="array" aca="1" ref="Z80" ca="1">IF($Q80="Y",VLOOKUP($P80,INDIRECT($Q$3),Z$5,0)*INDIRECT($P$2),VLOOKUP($P80,INDIRECT($Q$3),Z$5,0))</f>
        <v>133959.69866661821</v>
      </c>
      <c r="AA80" s="406" t="str">
        <f t="shared" si="18"/>
        <v>02945C</v>
      </c>
      <c r="AB80" s="406" t="str">
        <f t="shared" si="19"/>
        <v>Y</v>
      </c>
      <c r="AC80" s="412" t="str">
        <f t="shared" si="20"/>
        <v>Data Scientist I</v>
      </c>
      <c r="AD80" s="406">
        <f t="shared" si="25"/>
        <v>65</v>
      </c>
      <c r="AE80" s="398" t="str">
        <f t="shared" si="22"/>
        <v>E</v>
      </c>
      <c r="AF80" s="403">
        <f t="shared" ca="1" si="23"/>
        <v>46.794999999999995</v>
      </c>
      <c r="AG80" s="403">
        <f t="shared" ca="1" si="23"/>
        <v>49.253999999999998</v>
      </c>
      <c r="AH80" s="403">
        <f t="shared" ca="1" si="23"/>
        <v>51.830999999999996</v>
      </c>
      <c r="AI80" s="403">
        <f t="shared" ca="1" si="23"/>
        <v>54.571999999999996</v>
      </c>
      <c r="AJ80" s="403">
        <f t="shared" ca="1" si="23"/>
        <v>57.433999999999997</v>
      </c>
      <c r="AK80" s="403">
        <f t="shared" ca="1" si="23"/>
        <v>60.918999999999997</v>
      </c>
      <c r="AL80" s="403">
        <f t="shared" ca="1" si="23"/>
        <v>64.404000000000011</v>
      </c>
      <c r="AM80" s="710"/>
    </row>
    <row r="81" spans="1:39" ht="15" customHeight="1">
      <c r="A81" s="259" t="s">
        <v>16</v>
      </c>
      <c r="B81" s="259" t="s">
        <v>655</v>
      </c>
      <c r="C81" s="259">
        <v>104</v>
      </c>
      <c r="D81" s="260" t="s">
        <v>549</v>
      </c>
      <c r="E81" s="265">
        <v>545</v>
      </c>
      <c r="F81" s="262">
        <v>12</v>
      </c>
      <c r="G81" s="285">
        <f t="shared" ca="1" si="13"/>
        <v>108118.34700952453</v>
      </c>
      <c r="H81" s="285">
        <f t="shared" ca="1" si="13"/>
        <v>113808.78549079222</v>
      </c>
      <c r="I81" s="285">
        <f t="shared" ca="1" si="13"/>
        <v>119798.72115174339</v>
      </c>
      <c r="J81" s="285">
        <f t="shared" ca="1" si="13"/>
        <v>126103.9176281025</v>
      </c>
      <c r="K81" s="285">
        <f t="shared" ca="1" si="13"/>
        <v>132740.96620265947</v>
      </c>
      <c r="L81" s="285">
        <f t="shared" ca="1" si="13"/>
        <v>139727.33207946684</v>
      </c>
      <c r="M81" s="285">
        <f t="shared" ca="1" si="13"/>
        <v>147081.40198015669</v>
      </c>
      <c r="N81" s="285"/>
      <c r="P81" s="409" t="str">
        <f t="shared" si="15"/>
        <v>52940C</v>
      </c>
      <c r="Q81" s="397" t="s">
        <v>826</v>
      </c>
      <c r="R81" s="409" t="str">
        <f t="shared" si="16"/>
        <v>Data Scientist II</v>
      </c>
      <c r="S81" s="397">
        <f t="shared" si="24"/>
        <v>104</v>
      </c>
      <c r="T81" s="394" cm="1">
        <f t="array" aca="1" ref="T81" ca="1">IF($Q81="Y",VLOOKUP($P81,INDIRECT($Q$3),T$5,0)*INDIRECT($P$2),VLOOKUP($P81,INDIRECT($Q$3),T$5,0))</f>
        <v>108118.34700952453</v>
      </c>
      <c r="U81" s="394" cm="1">
        <f t="array" aca="1" ref="U81" ca="1">IF($Q81="Y",VLOOKUP($P81,INDIRECT($Q$3),U$5,0)*INDIRECT($P$2),VLOOKUP($P81,INDIRECT($Q$3),U$5,0))</f>
        <v>113808.78549079222</v>
      </c>
      <c r="V81" s="394" cm="1">
        <f t="array" aca="1" ref="V81" ca="1">IF($Q81="Y",VLOOKUP($P81,INDIRECT($Q$3),V$5,0)*INDIRECT($P$2),VLOOKUP($P81,INDIRECT($Q$3),V$5,0))</f>
        <v>119798.72115174339</v>
      </c>
      <c r="W81" s="394" cm="1">
        <f t="array" aca="1" ref="W81" ca="1">IF($Q81="Y",VLOOKUP($P81,INDIRECT($Q$3),W$5,0)*INDIRECT($P$2),VLOOKUP($P81,INDIRECT($Q$3),W$5,0))</f>
        <v>126103.9176281025</v>
      </c>
      <c r="X81" s="394" cm="1">
        <f t="array" aca="1" ref="X81" ca="1">IF($Q81="Y",VLOOKUP($P81,INDIRECT($Q$3),X$5,0)*INDIRECT($P$2),VLOOKUP($P81,INDIRECT($Q$3),X$5,0))</f>
        <v>132740.96620265947</v>
      </c>
      <c r="Y81" s="394" cm="1">
        <f t="array" aca="1" ref="Y81" ca="1">IF($Q81="Y",VLOOKUP($P81,INDIRECT($Q$3),Y$5,0)*INDIRECT($P$2),VLOOKUP($P81,INDIRECT($Q$3),Y$5,0))</f>
        <v>139727.33207946684</v>
      </c>
      <c r="Z81" s="394" cm="1">
        <f t="array" aca="1" ref="Z81" ca="1">IF($Q81="Y",VLOOKUP($P81,INDIRECT($Q$3),Z$5,0)*INDIRECT($P$2),VLOOKUP($P81,INDIRECT($Q$3),Z$5,0))</f>
        <v>147081.40198015669</v>
      </c>
      <c r="AA81" s="406" t="str">
        <f t="shared" si="18"/>
        <v>52940C</v>
      </c>
      <c r="AB81" s="406" t="str">
        <f t="shared" si="19"/>
        <v>Y</v>
      </c>
      <c r="AC81" s="412" t="str">
        <f t="shared" si="20"/>
        <v>Data Scientist II</v>
      </c>
      <c r="AD81" s="406">
        <f t="shared" si="25"/>
        <v>104</v>
      </c>
      <c r="AE81" s="398" t="str">
        <f t="shared" si="22"/>
        <v>E</v>
      </c>
      <c r="AF81" s="403">
        <f t="shared" ca="1" si="23"/>
        <v>51.98</v>
      </c>
      <c r="AG81" s="403">
        <f t="shared" ca="1" si="23"/>
        <v>54.716000000000001</v>
      </c>
      <c r="AH81" s="403">
        <f t="shared" ca="1" si="23"/>
        <v>57.595999999999997</v>
      </c>
      <c r="AI81" s="403">
        <f t="shared" ca="1" si="23"/>
        <v>60.626999999999995</v>
      </c>
      <c r="AJ81" s="403">
        <f t="shared" ca="1" si="23"/>
        <v>63.817999999999998</v>
      </c>
      <c r="AK81" s="403">
        <f t="shared" ca="1" si="23"/>
        <v>67.177000000000007</v>
      </c>
      <c r="AL81" s="403">
        <f t="shared" ca="1" si="23"/>
        <v>70.713000000000008</v>
      </c>
      <c r="AM81" s="710"/>
    </row>
    <row r="82" spans="1:39" ht="15" customHeight="1">
      <c r="A82" s="259" t="s">
        <v>16</v>
      </c>
      <c r="B82" s="259" t="s">
        <v>1001</v>
      </c>
      <c r="C82" s="259">
        <v>65</v>
      </c>
      <c r="D82" s="260" t="s">
        <v>1002</v>
      </c>
      <c r="E82" s="265">
        <v>508</v>
      </c>
      <c r="F82" s="262">
        <v>11</v>
      </c>
      <c r="G82" s="285">
        <f t="shared" ca="1" si="13"/>
        <v>97332.058942692282</v>
      </c>
      <c r="H82" s="285">
        <f t="shared" ca="1" si="13"/>
        <v>102447.54185354921</v>
      </c>
      <c r="I82" s="285">
        <f t="shared" ca="1" si="13"/>
        <v>107807.76821903606</v>
      </c>
      <c r="J82" s="285">
        <f t="shared" ca="1" si="13"/>
        <v>113509.25658464074</v>
      </c>
      <c r="K82" s="285">
        <f t="shared" ca="1" si="13"/>
        <v>119462.38258669585</v>
      </c>
      <c r="L82" s="285">
        <f t="shared" ca="1" si="13"/>
        <v>126711.04062665709</v>
      </c>
      <c r="M82" s="285">
        <f t="shared" ca="1" si="13"/>
        <v>133959.69866661821</v>
      </c>
      <c r="N82" s="9"/>
      <c r="P82" s="409" t="str">
        <f t="shared" si="15"/>
        <v>53084C</v>
      </c>
      <c r="Q82" s="397" t="s">
        <v>826</v>
      </c>
      <c r="R82" s="409" t="str">
        <f t="shared" si="16"/>
        <v>Database Engineer II</v>
      </c>
      <c r="S82" s="397">
        <f t="shared" si="24"/>
        <v>65</v>
      </c>
      <c r="T82" s="394" cm="1">
        <f t="array" aca="1" ref="T82" ca="1">IF($Q82="Y",VLOOKUP($P82,INDIRECT($Q$3),T$5,0)*INDIRECT($P$2),VLOOKUP($P82,INDIRECT($Q$3),T$5,0))</f>
        <v>97332.058942692282</v>
      </c>
      <c r="U82" s="394" cm="1">
        <f t="array" aca="1" ref="U82" ca="1">IF($Q82="Y",VLOOKUP($P82,INDIRECT($Q$3),U$5,0)*INDIRECT($P$2),VLOOKUP($P82,INDIRECT($Q$3),U$5,0))</f>
        <v>102447.54185354921</v>
      </c>
      <c r="V82" s="394" cm="1">
        <f t="array" aca="1" ref="V82" ca="1">IF($Q82="Y",VLOOKUP($P82,INDIRECT($Q$3),V$5,0)*INDIRECT($P$2),VLOOKUP($P82,INDIRECT($Q$3),V$5,0))</f>
        <v>107807.76821903606</v>
      </c>
      <c r="W82" s="394" cm="1">
        <f t="array" aca="1" ref="W82" ca="1">IF($Q82="Y",VLOOKUP($P82,INDIRECT($Q$3),W$5,0)*INDIRECT($P$2),VLOOKUP($P82,INDIRECT($Q$3),W$5,0))</f>
        <v>113509.25658464074</v>
      </c>
      <c r="X82" s="394" cm="1">
        <f t="array" aca="1" ref="X82" ca="1">IF($Q82="Y",VLOOKUP($P82,INDIRECT($Q$3),X$5,0)*INDIRECT($P$2),VLOOKUP($P82,INDIRECT($Q$3),X$5,0))</f>
        <v>119462.38258669585</v>
      </c>
      <c r="Y82" s="394" cm="1">
        <f t="array" aca="1" ref="Y82" ca="1">IF($Q82="Y",VLOOKUP($P82,INDIRECT($Q$3),Y$5,0)*INDIRECT($P$2),VLOOKUP($P82,INDIRECT($Q$3),Y$5,0))</f>
        <v>126711.04062665709</v>
      </c>
      <c r="Z82" s="394" cm="1">
        <f t="array" aca="1" ref="Z82" ca="1">IF($Q82="Y",VLOOKUP($P82,INDIRECT($Q$3),Z$5,0)*INDIRECT($P$2),VLOOKUP($P82,INDIRECT($Q$3),Z$5,0))</f>
        <v>133959.69866661821</v>
      </c>
      <c r="AA82" s="406" t="str">
        <f t="shared" si="18"/>
        <v>53084C</v>
      </c>
      <c r="AB82" s="406" t="str">
        <f t="shared" si="19"/>
        <v>Y</v>
      </c>
      <c r="AC82" s="412" t="str">
        <f t="shared" si="20"/>
        <v>Database Engineer II</v>
      </c>
      <c r="AD82" s="406">
        <f t="shared" si="25"/>
        <v>65</v>
      </c>
      <c r="AE82" s="398" t="str">
        <f t="shared" si="22"/>
        <v>E</v>
      </c>
      <c r="AF82" s="403">
        <f t="shared" ca="1" si="23"/>
        <v>46.794999999999995</v>
      </c>
      <c r="AG82" s="403">
        <f t="shared" ca="1" si="23"/>
        <v>49.253999999999998</v>
      </c>
      <c r="AH82" s="403">
        <f t="shared" ca="1" si="23"/>
        <v>51.830999999999996</v>
      </c>
      <c r="AI82" s="403">
        <f t="shared" ca="1" si="23"/>
        <v>54.571999999999996</v>
      </c>
      <c r="AJ82" s="403">
        <f t="shared" ca="1" si="23"/>
        <v>57.433999999999997</v>
      </c>
      <c r="AK82" s="403">
        <f t="shared" ca="1" si="23"/>
        <v>60.918999999999997</v>
      </c>
      <c r="AL82" s="403">
        <f t="shared" ca="1" si="23"/>
        <v>64.404000000000011</v>
      </c>
      <c r="AM82" s="710"/>
    </row>
    <row r="83" spans="1:39" ht="15" customHeight="1">
      <c r="A83" s="259" t="s">
        <v>16</v>
      </c>
      <c r="B83" s="259" t="s">
        <v>993</v>
      </c>
      <c r="C83" s="259" t="s">
        <v>235</v>
      </c>
      <c r="D83" s="260" t="s">
        <v>994</v>
      </c>
      <c r="E83" s="265">
        <v>455</v>
      </c>
      <c r="F83" s="262">
        <v>10</v>
      </c>
      <c r="G83" s="285">
        <f t="shared" ca="1" si="13"/>
        <v>90985.96457686511</v>
      </c>
      <c r="H83" s="285">
        <f t="shared" ca="1" si="13"/>
        <v>95560.254214807923</v>
      </c>
      <c r="I83" s="285">
        <f t="shared" ca="1" si="13"/>
        <v>100724.45424386801</v>
      </c>
      <c r="J83" s="285">
        <f t="shared" ca="1" si="13"/>
        <v>105891.18567291988</v>
      </c>
      <c r="K83" s="285">
        <f t="shared" ca="1" si="13"/>
        <v>111299.67131115065</v>
      </c>
      <c r="L83" s="285">
        <f t="shared" ca="1" si="13"/>
        <v>118072.94485532002</v>
      </c>
      <c r="M83" s="285">
        <f t="shared" ca="1" si="13"/>
        <v>124844.3062584713</v>
      </c>
      <c r="N83" s="9"/>
      <c r="P83" s="409" t="str">
        <f t="shared" si="15"/>
        <v>01545C</v>
      </c>
      <c r="Q83" s="397" t="s">
        <v>826</v>
      </c>
      <c r="R83" s="409" t="str">
        <f t="shared" si="16"/>
        <v>Debt Manager - Non Supervisory</v>
      </c>
      <c r="S83" s="397" t="str">
        <f t="shared" si="24"/>
        <v>51</v>
      </c>
      <c r="T83" s="394" cm="1">
        <f t="array" aca="1" ref="T83" ca="1">IF($Q83="Y",VLOOKUP($P83,INDIRECT($Q$3),T$5,0)*INDIRECT($P$2),VLOOKUP($P83,INDIRECT($Q$3),T$5,0))</f>
        <v>90985.96457686511</v>
      </c>
      <c r="U83" s="394" cm="1">
        <f t="array" aca="1" ref="U83" ca="1">IF($Q83="Y",VLOOKUP($P83,INDIRECT($Q$3),U$5,0)*INDIRECT($P$2),VLOOKUP($P83,INDIRECT($Q$3),U$5,0))</f>
        <v>95560.254214807923</v>
      </c>
      <c r="V83" s="394" cm="1">
        <f t="array" aca="1" ref="V83" ca="1">IF($Q83="Y",VLOOKUP($P83,INDIRECT($Q$3),V$5,0)*INDIRECT($P$2),VLOOKUP($P83,INDIRECT($Q$3),V$5,0))</f>
        <v>100724.45424386801</v>
      </c>
      <c r="W83" s="394" cm="1">
        <f t="array" aca="1" ref="W83" ca="1">IF($Q83="Y",VLOOKUP($P83,INDIRECT($Q$3),W$5,0)*INDIRECT($P$2),VLOOKUP($P83,INDIRECT($Q$3),W$5,0))</f>
        <v>105891.18567291988</v>
      </c>
      <c r="X83" s="394" cm="1">
        <f t="array" aca="1" ref="X83" ca="1">IF($Q83="Y",VLOOKUP($P83,INDIRECT($Q$3),X$5,0)*INDIRECT($P$2),VLOOKUP($P83,INDIRECT($Q$3),X$5,0))</f>
        <v>111299.67131115065</v>
      </c>
      <c r="Y83" s="394" cm="1">
        <f t="array" aca="1" ref="Y83" ca="1">IF($Q83="Y",VLOOKUP($P83,INDIRECT($Q$3),Y$5,0)*INDIRECT($P$2),VLOOKUP($P83,INDIRECT($Q$3),Y$5,0))</f>
        <v>118072.94485532002</v>
      </c>
      <c r="Z83" s="394" cm="1">
        <f t="array" aca="1" ref="Z83" ca="1">IF($Q83="Y",VLOOKUP($P83,INDIRECT($Q$3),Z$5,0)*INDIRECT($P$2),VLOOKUP($P83,INDIRECT($Q$3),Z$5,0))</f>
        <v>124844.3062584713</v>
      </c>
      <c r="AA83" s="406" t="str">
        <f t="shared" si="18"/>
        <v>01545C</v>
      </c>
      <c r="AB83" s="406" t="str">
        <f t="shared" si="19"/>
        <v>Y</v>
      </c>
      <c r="AC83" s="412" t="str">
        <f t="shared" si="20"/>
        <v>Debt Manager - Non Supervisory</v>
      </c>
      <c r="AD83" s="406" t="str">
        <f t="shared" si="25"/>
        <v>51</v>
      </c>
      <c r="AE83" s="398" t="str">
        <f t="shared" si="22"/>
        <v>E</v>
      </c>
      <c r="AF83" s="403">
        <f t="shared" ca="1" si="23"/>
        <v>43.744</v>
      </c>
      <c r="AG83" s="403">
        <f t="shared" ca="1" si="23"/>
        <v>45.942999999999998</v>
      </c>
      <c r="AH83" s="403">
        <f t="shared" ca="1" si="23"/>
        <v>48.425999999999995</v>
      </c>
      <c r="AI83" s="403">
        <f t="shared" ca="1" si="23"/>
        <v>50.91</v>
      </c>
      <c r="AJ83" s="403">
        <f t="shared" ca="1" si="23"/>
        <v>53.51</v>
      </c>
      <c r="AK83" s="403">
        <f t="shared" ca="1" si="23"/>
        <v>56.765999999999998</v>
      </c>
      <c r="AL83" s="403">
        <f t="shared" ca="1" si="23"/>
        <v>60.021999999999998</v>
      </c>
      <c r="AM83" s="710"/>
    </row>
    <row r="84" spans="1:39" ht="15" customHeight="1">
      <c r="A84" s="259" t="s">
        <v>16</v>
      </c>
      <c r="B84" s="259" t="s">
        <v>487</v>
      </c>
      <c r="C84" s="259">
        <v>58</v>
      </c>
      <c r="D84" s="260" t="s">
        <v>486</v>
      </c>
      <c r="E84" s="265">
        <v>488</v>
      </c>
      <c r="F84" s="262">
        <v>10</v>
      </c>
      <c r="G84" s="285">
        <f t="shared" ca="1" si="13"/>
        <v>95953.222578579967</v>
      </c>
      <c r="H84" s="285">
        <f t="shared" ca="1" si="13"/>
        <v>101313.44894406678</v>
      </c>
      <c r="I84" s="285">
        <f t="shared" ca="1" si="13"/>
        <v>106380.67258217976</v>
      </c>
      <c r="J84" s="285">
        <f t="shared" ca="1" si="13"/>
        <v>111692.63967492267</v>
      </c>
      <c r="K84" s="285">
        <f t="shared" ca="1" si="13"/>
        <v>117301.05658594974</v>
      </c>
      <c r="L84" s="285">
        <f t="shared" ca="1" si="13"/>
        <v>124240.58994569759</v>
      </c>
      <c r="M84" s="285">
        <f t="shared" ca="1" si="13"/>
        <v>131180.1233054453</v>
      </c>
      <c r="N84" s="285"/>
      <c r="P84" s="409" t="str">
        <f t="shared" si="15"/>
        <v>03033C</v>
      </c>
      <c r="Q84" s="397" t="s">
        <v>826</v>
      </c>
      <c r="R84" s="409" t="str">
        <f t="shared" si="16"/>
        <v>Development Contracts Administrator</v>
      </c>
      <c r="S84" s="397">
        <f t="shared" si="24"/>
        <v>58</v>
      </c>
      <c r="T84" s="394" cm="1">
        <f t="array" aca="1" ref="T84" ca="1">IF($Q84="Y",VLOOKUP($P84,INDIRECT($Q$3),T$5,0)*INDIRECT($P$2),VLOOKUP($P84,INDIRECT($Q$3),T$5,0))</f>
        <v>95953.222578579967</v>
      </c>
      <c r="U84" s="394" cm="1">
        <f t="array" aca="1" ref="U84" ca="1">IF($Q84="Y",VLOOKUP($P84,INDIRECT($Q$3),U$5,0)*INDIRECT($P$2),VLOOKUP($P84,INDIRECT($Q$3),U$5,0))</f>
        <v>101313.44894406678</v>
      </c>
      <c r="V84" s="394" cm="1">
        <f t="array" aca="1" ref="V84" ca="1">IF($Q84="Y",VLOOKUP($P84,INDIRECT($Q$3),V$5,0)*INDIRECT($P$2),VLOOKUP($P84,INDIRECT($Q$3),V$5,0))</f>
        <v>106380.67258217976</v>
      </c>
      <c r="W84" s="394" cm="1">
        <f t="array" aca="1" ref="W84" ca="1">IF($Q84="Y",VLOOKUP($P84,INDIRECT($Q$3),W$5,0)*INDIRECT($P$2),VLOOKUP($P84,INDIRECT($Q$3),W$5,0))</f>
        <v>111692.63967492267</v>
      </c>
      <c r="X84" s="394" cm="1">
        <f t="array" aca="1" ref="X84" ca="1">IF($Q84="Y",VLOOKUP($P84,INDIRECT($Q$3),X$5,0)*INDIRECT($P$2),VLOOKUP($P84,INDIRECT($Q$3),X$5,0))</f>
        <v>117301.05658594974</v>
      </c>
      <c r="Y84" s="394" cm="1">
        <f t="array" aca="1" ref="Y84" ca="1">IF($Q84="Y",VLOOKUP($P84,INDIRECT($Q$3),Y$5,0)*INDIRECT($P$2),VLOOKUP($P84,INDIRECT($Q$3),Y$5,0))</f>
        <v>124240.58994569759</v>
      </c>
      <c r="Z84" s="394" cm="1">
        <f t="array" aca="1" ref="Z84" ca="1">IF($Q84="Y",VLOOKUP($P84,INDIRECT($Q$3),Z$5,0)*INDIRECT($P$2),VLOOKUP($P84,INDIRECT($Q$3),Z$5,0))</f>
        <v>131180.1233054453</v>
      </c>
      <c r="AA84" s="406" t="str">
        <f t="shared" si="18"/>
        <v>03033C</v>
      </c>
      <c r="AB84" s="406" t="str">
        <f t="shared" si="19"/>
        <v>Y</v>
      </c>
      <c r="AC84" s="412" t="str">
        <f t="shared" si="20"/>
        <v>Development Contracts Administrator</v>
      </c>
      <c r="AD84" s="406">
        <f t="shared" si="25"/>
        <v>58</v>
      </c>
      <c r="AE84" s="398" t="str">
        <f t="shared" si="22"/>
        <v>E</v>
      </c>
      <c r="AF84" s="403">
        <f t="shared" ca="1" si="23"/>
        <v>46.131999999999998</v>
      </c>
      <c r="AG84" s="403">
        <f t="shared" ca="1" si="23"/>
        <v>48.708999999999996</v>
      </c>
      <c r="AH84" s="403">
        <f t="shared" ca="1" si="23"/>
        <v>51.144999999999996</v>
      </c>
      <c r="AI84" s="403">
        <f t="shared" ca="1" si="23"/>
        <v>53.698999999999998</v>
      </c>
      <c r="AJ84" s="403">
        <f t="shared" ca="1" si="23"/>
        <v>56.394999999999996</v>
      </c>
      <c r="AK84" s="403">
        <f t="shared" ca="1" si="23"/>
        <v>59.731999999999999</v>
      </c>
      <c r="AL84" s="403">
        <f t="shared" ca="1" si="23"/>
        <v>63.067999999999998</v>
      </c>
      <c r="AM84" s="710"/>
    </row>
    <row r="85" spans="1:39" ht="15" customHeight="1">
      <c r="A85" s="259" t="s">
        <v>16</v>
      </c>
      <c r="B85" s="259" t="s">
        <v>71</v>
      </c>
      <c r="C85" s="259">
        <v>51</v>
      </c>
      <c r="D85" s="260" t="s">
        <v>72</v>
      </c>
      <c r="E85" s="265">
        <v>480</v>
      </c>
      <c r="F85" s="262">
        <v>10</v>
      </c>
      <c r="G85" s="285">
        <f t="shared" ca="1" si="13"/>
        <v>90985.96457686511</v>
      </c>
      <c r="H85" s="285">
        <f t="shared" ca="1" si="13"/>
        <v>95560.254214807923</v>
      </c>
      <c r="I85" s="285">
        <f t="shared" ca="1" si="13"/>
        <v>100724.45424386801</v>
      </c>
      <c r="J85" s="285">
        <f t="shared" ca="1" si="13"/>
        <v>105891.18567291988</v>
      </c>
      <c r="K85" s="285">
        <f t="shared" ca="1" si="13"/>
        <v>111299.67131115065</v>
      </c>
      <c r="L85" s="285">
        <f t="shared" ca="1" si="13"/>
        <v>118072.94485532002</v>
      </c>
      <c r="M85" s="285">
        <f t="shared" ca="1" si="13"/>
        <v>124844.3062584713</v>
      </c>
      <c r="N85" s="285"/>
      <c r="P85" s="409" t="str">
        <f t="shared" si="15"/>
        <v>52265C</v>
      </c>
      <c r="Q85" s="397" t="s">
        <v>826</v>
      </c>
      <c r="R85" s="409" t="str">
        <f t="shared" si="16"/>
        <v>Development Finance Analyst</v>
      </c>
      <c r="S85" s="397">
        <f t="shared" si="24"/>
        <v>51</v>
      </c>
      <c r="T85" s="394" cm="1">
        <f t="array" aca="1" ref="T85" ca="1">IF($Q85="Y",VLOOKUP($P85,INDIRECT($Q$3),T$5,0)*INDIRECT($P$2),VLOOKUP($P85,INDIRECT($Q$3),T$5,0))</f>
        <v>90985.96457686511</v>
      </c>
      <c r="U85" s="394" cm="1">
        <f t="array" aca="1" ref="U85" ca="1">IF($Q85="Y",VLOOKUP($P85,INDIRECT($Q$3),U$5,0)*INDIRECT($P$2),VLOOKUP($P85,INDIRECT($Q$3),U$5,0))</f>
        <v>95560.254214807923</v>
      </c>
      <c r="V85" s="394" cm="1">
        <f t="array" aca="1" ref="V85" ca="1">IF($Q85="Y",VLOOKUP($P85,INDIRECT($Q$3),V$5,0)*INDIRECT($P$2),VLOOKUP($P85,INDIRECT($Q$3),V$5,0))</f>
        <v>100724.45424386801</v>
      </c>
      <c r="W85" s="394" cm="1">
        <f t="array" aca="1" ref="W85" ca="1">IF($Q85="Y",VLOOKUP($P85,INDIRECT($Q$3),W$5,0)*INDIRECT($P$2),VLOOKUP($P85,INDIRECT($Q$3),W$5,0))</f>
        <v>105891.18567291988</v>
      </c>
      <c r="X85" s="394" cm="1">
        <f t="array" aca="1" ref="X85" ca="1">IF($Q85="Y",VLOOKUP($P85,INDIRECT($Q$3),X$5,0)*INDIRECT($P$2),VLOOKUP($P85,INDIRECT($Q$3),X$5,0))</f>
        <v>111299.67131115065</v>
      </c>
      <c r="Y85" s="394" cm="1">
        <f t="array" aca="1" ref="Y85" ca="1">IF($Q85="Y",VLOOKUP($P85,INDIRECT($Q$3),Y$5,0)*INDIRECT($P$2),VLOOKUP($P85,INDIRECT($Q$3),Y$5,0))</f>
        <v>118072.94485532002</v>
      </c>
      <c r="Z85" s="394" cm="1">
        <f t="array" aca="1" ref="Z85" ca="1">IF($Q85="Y",VLOOKUP($P85,INDIRECT($Q$3),Z$5,0)*INDIRECT($P$2),VLOOKUP($P85,INDIRECT($Q$3),Z$5,0))</f>
        <v>124844.3062584713</v>
      </c>
      <c r="AA85" s="406" t="str">
        <f t="shared" si="18"/>
        <v>52265C</v>
      </c>
      <c r="AB85" s="406" t="str">
        <f t="shared" si="19"/>
        <v>Y</v>
      </c>
      <c r="AC85" s="412" t="str">
        <f t="shared" si="20"/>
        <v>Development Finance Analyst</v>
      </c>
      <c r="AD85" s="406">
        <f t="shared" si="25"/>
        <v>51</v>
      </c>
      <c r="AE85" s="398" t="str">
        <f t="shared" si="22"/>
        <v>E</v>
      </c>
      <c r="AF85" s="403">
        <f t="shared" ca="1" si="23"/>
        <v>43.744</v>
      </c>
      <c r="AG85" s="403">
        <f t="shared" ca="1" si="23"/>
        <v>45.942999999999998</v>
      </c>
      <c r="AH85" s="403">
        <f t="shared" ca="1" si="23"/>
        <v>48.425999999999995</v>
      </c>
      <c r="AI85" s="403">
        <f t="shared" ca="1" si="23"/>
        <v>50.91</v>
      </c>
      <c r="AJ85" s="403">
        <f t="shared" ca="1" si="23"/>
        <v>53.51</v>
      </c>
      <c r="AK85" s="403">
        <f t="shared" ca="1" si="23"/>
        <v>56.765999999999998</v>
      </c>
      <c r="AL85" s="403">
        <f t="shared" ca="1" si="23"/>
        <v>60.021999999999998</v>
      </c>
      <c r="AM85" s="710"/>
    </row>
    <row r="86" spans="1:39" ht="15" customHeight="1">
      <c r="A86" s="256" t="s">
        <v>16</v>
      </c>
      <c r="B86" s="256" t="s">
        <v>73</v>
      </c>
      <c r="C86" s="256">
        <v>98</v>
      </c>
      <c r="D86" s="276" t="s">
        <v>74</v>
      </c>
      <c r="E86" s="277">
        <v>523</v>
      </c>
      <c r="F86" s="278">
        <v>11</v>
      </c>
      <c r="G86" s="380">
        <f t="shared" ca="1" si="13"/>
        <v>99466.80097833839</v>
      </c>
      <c r="H86" s="380">
        <f t="shared" ca="1" si="13"/>
        <v>104702.0702983275</v>
      </c>
      <c r="I86" s="380">
        <f t="shared" ca="1" si="13"/>
        <v>110212.44504968436</v>
      </c>
      <c r="J86" s="380">
        <f t="shared" ca="1" si="13"/>
        <v>116012.8373476868</v>
      </c>
      <c r="K86" s="380">
        <f t="shared" ca="1" si="13"/>
        <v>122118.16620179453</v>
      </c>
      <c r="L86" s="380">
        <f t="shared" ca="1" si="13"/>
        <v>128743.47114472516</v>
      </c>
      <c r="M86" s="380">
        <f t="shared" ca="1" si="13"/>
        <v>135368.77608765571</v>
      </c>
      <c r="N86" s="380" t="s">
        <v>633</v>
      </c>
      <c r="O86" s="441"/>
      <c r="P86" s="451" t="str">
        <f t="shared" si="15"/>
        <v>52890C</v>
      </c>
      <c r="Q86" s="452" t="s">
        <v>826</v>
      </c>
      <c r="R86" s="451" t="str">
        <f t="shared" si="16"/>
        <v>Development Finance Specialist</v>
      </c>
      <c r="S86" s="452">
        <f t="shared" si="24"/>
        <v>98</v>
      </c>
      <c r="T86" s="394" cm="1">
        <f t="array" aca="1" ref="T86" ca="1">IF($Q86="Y",VLOOKUP($P86,INDIRECT($Q$3),T$5,0)*INDIRECT($P$2),VLOOKUP($P86,INDIRECT($Q$3),T$5,0))</f>
        <v>99466.80097833839</v>
      </c>
      <c r="U86" s="394" cm="1">
        <f t="array" aca="1" ref="U86" ca="1">IF($Q86="Y",VLOOKUP($P86,INDIRECT($Q$3),U$5,0)*INDIRECT($P$2),VLOOKUP($P86,INDIRECT($Q$3),U$5,0))</f>
        <v>104702.0702983275</v>
      </c>
      <c r="V86" s="394" cm="1">
        <f t="array" aca="1" ref="V86" ca="1">IF($Q86="Y",VLOOKUP($P86,INDIRECT($Q$3),V$5,0)*INDIRECT($P$2),VLOOKUP($P86,INDIRECT($Q$3),V$5,0))</f>
        <v>110212.44504968436</v>
      </c>
      <c r="W86" s="394" cm="1">
        <f t="array" aca="1" ref="W86" ca="1">IF($Q86="Y",VLOOKUP($P86,INDIRECT($Q$3),W$5,0)*INDIRECT($P$2),VLOOKUP($P86,INDIRECT($Q$3),W$5,0))</f>
        <v>116012.8373476868</v>
      </c>
      <c r="X86" s="394" cm="1">
        <f t="array" aca="1" ref="X86" ca="1">IF($Q86="Y",VLOOKUP($P86,INDIRECT($Q$3),X$5,0)*INDIRECT($P$2),VLOOKUP($P86,INDIRECT($Q$3),X$5,0))</f>
        <v>122118.16620179453</v>
      </c>
      <c r="Y86" s="394" cm="1">
        <f t="array" aca="1" ref="Y86" ca="1">IF($Q86="Y",VLOOKUP($P86,INDIRECT($Q$3),Y$5,0)*INDIRECT($P$2),VLOOKUP($P86,INDIRECT($Q$3),Y$5,0))</f>
        <v>128743.47114472516</v>
      </c>
      <c r="Z86" s="394" cm="1">
        <f t="array" aca="1" ref="Z86" ca="1">IF($Q86="Y",VLOOKUP($P86,INDIRECT($Q$3),Z$5,0)*INDIRECT($P$2),VLOOKUP($P86,INDIRECT($Q$3),Z$5,0))</f>
        <v>135368.77608765571</v>
      </c>
      <c r="AA86" s="452" t="str">
        <f t="shared" si="18"/>
        <v>52890C</v>
      </c>
      <c r="AB86" s="452" t="str">
        <f t="shared" si="19"/>
        <v>Y</v>
      </c>
      <c r="AC86" s="454" t="str">
        <f t="shared" si="20"/>
        <v>Development Finance Specialist</v>
      </c>
      <c r="AD86" s="452">
        <f t="shared" si="25"/>
        <v>98</v>
      </c>
      <c r="AE86" s="455" t="str">
        <f t="shared" si="22"/>
        <v>E</v>
      </c>
      <c r="AF86" s="453">
        <f t="shared" ca="1" si="23"/>
        <v>47.820999999999998</v>
      </c>
      <c r="AG86" s="453">
        <f t="shared" ca="1" si="23"/>
        <v>50.338000000000001</v>
      </c>
      <c r="AH86" s="453">
        <f t="shared" ca="1" si="23"/>
        <v>52.986999999999995</v>
      </c>
      <c r="AI86" s="453">
        <f t="shared" ca="1" si="23"/>
        <v>55.775999999999996</v>
      </c>
      <c r="AJ86" s="453">
        <f t="shared" ca="1" si="23"/>
        <v>58.710999999999999</v>
      </c>
      <c r="AK86" s="453">
        <f t="shared" ca="1" si="23"/>
        <v>61.896000000000001</v>
      </c>
      <c r="AL86" s="453">
        <f t="shared" ca="1" si="23"/>
        <v>65.082000000000008</v>
      </c>
      <c r="AM86" s="710"/>
    </row>
    <row r="87" spans="1:39" ht="15" customHeight="1">
      <c r="A87" s="259" t="s">
        <v>16</v>
      </c>
      <c r="B87" s="259" t="s">
        <v>75</v>
      </c>
      <c r="C87" s="259">
        <v>65</v>
      </c>
      <c r="D87" s="260" t="s">
        <v>76</v>
      </c>
      <c r="E87" s="265">
        <v>500</v>
      </c>
      <c r="F87" s="262">
        <v>11</v>
      </c>
      <c r="G87" s="285">
        <f t="shared" ca="1" si="13"/>
        <v>97332.058942692282</v>
      </c>
      <c r="H87" s="285">
        <f t="shared" ca="1" si="13"/>
        <v>102447.54185354921</v>
      </c>
      <c r="I87" s="285">
        <f t="shared" ca="1" si="13"/>
        <v>107807.76821903606</v>
      </c>
      <c r="J87" s="285">
        <f t="shared" ca="1" si="13"/>
        <v>113509.25658464074</v>
      </c>
      <c r="K87" s="285">
        <f t="shared" ca="1" si="13"/>
        <v>119462.38258669585</v>
      </c>
      <c r="L87" s="285">
        <f t="shared" ca="1" si="13"/>
        <v>126711.04062665709</v>
      </c>
      <c r="M87" s="285">
        <f t="shared" ca="1" si="13"/>
        <v>133959.69866661821</v>
      </c>
      <c r="N87" s="285"/>
      <c r="P87" s="409" t="str">
        <f t="shared" si="15"/>
        <v>52893C</v>
      </c>
      <c r="Q87" s="397" t="s">
        <v>826</v>
      </c>
      <c r="R87" s="409" t="str">
        <f t="shared" si="16"/>
        <v>Development Grants Coordinator</v>
      </c>
      <c r="S87" s="397">
        <f t="shared" si="24"/>
        <v>65</v>
      </c>
      <c r="T87" s="394" cm="1">
        <f t="array" aca="1" ref="T87" ca="1">IF($Q87="Y",VLOOKUP($P87,INDIRECT($Q$3),T$5,0)*INDIRECT($P$2),VLOOKUP($P87,INDIRECT($Q$3),T$5,0))</f>
        <v>97332.058942692282</v>
      </c>
      <c r="U87" s="394" cm="1">
        <f t="array" aca="1" ref="U87" ca="1">IF($Q87="Y",VLOOKUP($P87,INDIRECT($Q$3),U$5,0)*INDIRECT($P$2),VLOOKUP($P87,INDIRECT($Q$3),U$5,0))</f>
        <v>102447.54185354921</v>
      </c>
      <c r="V87" s="394" cm="1">
        <f t="array" aca="1" ref="V87" ca="1">IF($Q87="Y",VLOOKUP($P87,INDIRECT($Q$3),V$5,0)*INDIRECT($P$2),VLOOKUP($P87,INDIRECT($Q$3),V$5,0))</f>
        <v>107807.76821903606</v>
      </c>
      <c r="W87" s="394" cm="1">
        <f t="array" aca="1" ref="W87" ca="1">IF($Q87="Y",VLOOKUP($P87,INDIRECT($Q$3),W$5,0)*INDIRECT($P$2),VLOOKUP($P87,INDIRECT($Q$3),W$5,0))</f>
        <v>113509.25658464074</v>
      </c>
      <c r="X87" s="394" cm="1">
        <f t="array" aca="1" ref="X87" ca="1">IF($Q87="Y",VLOOKUP($P87,INDIRECT($Q$3),X$5,0)*INDIRECT($P$2),VLOOKUP($P87,INDIRECT($Q$3),X$5,0))</f>
        <v>119462.38258669585</v>
      </c>
      <c r="Y87" s="394" cm="1">
        <f t="array" aca="1" ref="Y87" ca="1">IF($Q87="Y",VLOOKUP($P87,INDIRECT($Q$3),Y$5,0)*INDIRECT($P$2),VLOOKUP($P87,INDIRECT($Q$3),Y$5,0))</f>
        <v>126711.04062665709</v>
      </c>
      <c r="Z87" s="394" cm="1">
        <f t="array" aca="1" ref="Z87" ca="1">IF($Q87="Y",VLOOKUP($P87,INDIRECT($Q$3),Z$5,0)*INDIRECT($P$2),VLOOKUP($P87,INDIRECT($Q$3),Z$5,0))</f>
        <v>133959.69866661821</v>
      </c>
      <c r="AA87" s="406" t="str">
        <f t="shared" si="18"/>
        <v>52893C</v>
      </c>
      <c r="AB87" s="406" t="str">
        <f t="shared" si="19"/>
        <v>Y</v>
      </c>
      <c r="AC87" s="412" t="str">
        <f t="shared" si="20"/>
        <v>Development Grants Coordinator</v>
      </c>
      <c r="AD87" s="406">
        <f t="shared" si="25"/>
        <v>65</v>
      </c>
      <c r="AE87" s="398" t="str">
        <f t="shared" si="22"/>
        <v>E</v>
      </c>
      <c r="AF87" s="403">
        <f t="shared" ca="1" si="23"/>
        <v>46.794999999999995</v>
      </c>
      <c r="AG87" s="403">
        <f t="shared" ca="1" si="23"/>
        <v>49.253999999999998</v>
      </c>
      <c r="AH87" s="403">
        <f t="shared" ca="1" si="23"/>
        <v>51.830999999999996</v>
      </c>
      <c r="AI87" s="403">
        <f t="shared" ca="1" si="23"/>
        <v>54.571999999999996</v>
      </c>
      <c r="AJ87" s="403">
        <f t="shared" ca="1" si="23"/>
        <v>57.433999999999997</v>
      </c>
      <c r="AK87" s="403">
        <f t="shared" ca="1" si="23"/>
        <v>60.918999999999997</v>
      </c>
      <c r="AL87" s="403">
        <f t="shared" ca="1" si="23"/>
        <v>64.404000000000011</v>
      </c>
      <c r="AM87" s="710"/>
    </row>
    <row r="88" spans="1:39" ht="15" customHeight="1">
      <c r="A88" s="259" t="s">
        <v>16</v>
      </c>
      <c r="B88" s="259" t="s">
        <v>77</v>
      </c>
      <c r="C88" s="259">
        <v>51</v>
      </c>
      <c r="D88" s="260" t="s">
        <v>485</v>
      </c>
      <c r="E88" s="265">
        <v>470</v>
      </c>
      <c r="F88" s="262">
        <v>10</v>
      </c>
      <c r="G88" s="285">
        <f t="shared" ca="1" si="13"/>
        <v>90985.96457686511</v>
      </c>
      <c r="H88" s="285">
        <f t="shared" ca="1" si="13"/>
        <v>95560.254214807923</v>
      </c>
      <c r="I88" s="285">
        <f t="shared" ca="1" si="13"/>
        <v>100724.45424386801</v>
      </c>
      <c r="J88" s="285">
        <f t="shared" ca="1" si="13"/>
        <v>105891.18567291988</v>
      </c>
      <c r="K88" s="285">
        <f t="shared" ca="1" si="13"/>
        <v>111299.67131115065</v>
      </c>
      <c r="L88" s="285">
        <f t="shared" ca="1" si="13"/>
        <v>118072.94485532002</v>
      </c>
      <c r="M88" s="285">
        <f t="shared" ca="1" si="13"/>
        <v>124844.3062584713</v>
      </c>
      <c r="N88" s="285"/>
      <c r="P88" s="409" t="str">
        <f t="shared" si="15"/>
        <v>52710C</v>
      </c>
      <c r="Q88" s="397" t="s">
        <v>826</v>
      </c>
      <c r="R88" s="409" t="str">
        <f t="shared" si="16"/>
        <v>Development Process Analyst</v>
      </c>
      <c r="S88" s="397">
        <f t="shared" si="24"/>
        <v>51</v>
      </c>
      <c r="T88" s="394" cm="1">
        <f t="array" aca="1" ref="T88" ca="1">IF($Q88="Y",VLOOKUP($P88,INDIRECT($Q$3),T$5,0)*INDIRECT($P$2),VLOOKUP($P88,INDIRECT($Q$3),T$5,0))</f>
        <v>90985.96457686511</v>
      </c>
      <c r="U88" s="394" cm="1">
        <f t="array" aca="1" ref="U88" ca="1">IF($Q88="Y",VLOOKUP($P88,INDIRECT($Q$3),U$5,0)*INDIRECT($P$2),VLOOKUP($P88,INDIRECT($Q$3),U$5,0))</f>
        <v>95560.254214807923</v>
      </c>
      <c r="V88" s="394" cm="1">
        <f t="array" aca="1" ref="V88" ca="1">IF($Q88="Y",VLOOKUP($P88,INDIRECT($Q$3),V$5,0)*INDIRECT($P$2),VLOOKUP($P88,INDIRECT($Q$3),V$5,0))</f>
        <v>100724.45424386801</v>
      </c>
      <c r="W88" s="394" cm="1">
        <f t="array" aca="1" ref="W88" ca="1">IF($Q88="Y",VLOOKUP($P88,INDIRECT($Q$3),W$5,0)*INDIRECT($P$2),VLOOKUP($P88,INDIRECT($Q$3),W$5,0))</f>
        <v>105891.18567291988</v>
      </c>
      <c r="X88" s="394" cm="1">
        <f t="array" aca="1" ref="X88" ca="1">IF($Q88="Y",VLOOKUP($P88,INDIRECT($Q$3),X$5,0)*INDIRECT($P$2),VLOOKUP($P88,INDIRECT($Q$3),X$5,0))</f>
        <v>111299.67131115065</v>
      </c>
      <c r="Y88" s="394" cm="1">
        <f t="array" aca="1" ref="Y88" ca="1">IF($Q88="Y",VLOOKUP($P88,INDIRECT($Q$3),Y$5,0)*INDIRECT($P$2),VLOOKUP($P88,INDIRECT($Q$3),Y$5,0))</f>
        <v>118072.94485532002</v>
      </c>
      <c r="Z88" s="394" cm="1">
        <f t="array" aca="1" ref="Z88" ca="1">IF($Q88="Y",VLOOKUP($P88,INDIRECT($Q$3),Z$5,0)*INDIRECT($P$2),VLOOKUP($P88,INDIRECT($Q$3),Z$5,0))</f>
        <v>124844.3062584713</v>
      </c>
      <c r="AA88" s="406" t="str">
        <f t="shared" si="18"/>
        <v>52710C</v>
      </c>
      <c r="AB88" s="406" t="str">
        <f t="shared" si="19"/>
        <v>Y</v>
      </c>
      <c r="AC88" s="412" t="str">
        <f t="shared" si="20"/>
        <v>Development Process Analyst</v>
      </c>
      <c r="AD88" s="406">
        <f t="shared" si="25"/>
        <v>51</v>
      </c>
      <c r="AE88" s="398" t="str">
        <f t="shared" si="22"/>
        <v>E</v>
      </c>
      <c r="AF88" s="403">
        <f t="shared" ca="1" si="23"/>
        <v>43.744</v>
      </c>
      <c r="AG88" s="403">
        <f t="shared" ca="1" si="23"/>
        <v>45.942999999999998</v>
      </c>
      <c r="AH88" s="403">
        <f t="shared" ca="1" si="23"/>
        <v>48.425999999999995</v>
      </c>
      <c r="AI88" s="403">
        <f t="shared" ca="1" si="23"/>
        <v>50.91</v>
      </c>
      <c r="AJ88" s="403">
        <f t="shared" ca="1" si="23"/>
        <v>53.51</v>
      </c>
      <c r="AK88" s="403">
        <f t="shared" ca="1" si="23"/>
        <v>56.765999999999998</v>
      </c>
      <c r="AL88" s="403">
        <f t="shared" ca="1" si="23"/>
        <v>60.021999999999998</v>
      </c>
      <c r="AM88" s="710"/>
    </row>
    <row r="89" spans="1:39" ht="15" customHeight="1">
      <c r="A89" s="259" t="s">
        <v>16</v>
      </c>
      <c r="B89" s="259" t="s">
        <v>1126</v>
      </c>
      <c r="C89" s="259" t="s">
        <v>235</v>
      </c>
      <c r="D89" s="260" t="s">
        <v>1127</v>
      </c>
      <c r="E89" s="265">
        <v>458</v>
      </c>
      <c r="F89" s="262">
        <v>10</v>
      </c>
      <c r="G89" s="285">
        <f t="shared" ca="1" si="13"/>
        <v>90985.96457686511</v>
      </c>
      <c r="H89" s="285">
        <f t="shared" ca="1" si="13"/>
        <v>95560.254214807923</v>
      </c>
      <c r="I89" s="285">
        <f t="shared" ca="1" si="13"/>
        <v>100723.99639840877</v>
      </c>
      <c r="J89" s="285">
        <f t="shared" ca="1" si="13"/>
        <v>105891.18567291988</v>
      </c>
      <c r="K89" s="285">
        <f t="shared" ca="1" si="13"/>
        <v>111299.67131115065</v>
      </c>
      <c r="L89" s="285">
        <f t="shared" ca="1" si="13"/>
        <v>118071.98878481099</v>
      </c>
      <c r="M89" s="285">
        <f t="shared" ca="1" si="13"/>
        <v>124844.3062584713</v>
      </c>
      <c r="N89" s="285"/>
      <c r="P89" s="409" t="str">
        <f t="shared" si="15"/>
        <v>53117C</v>
      </c>
      <c r="Q89" s="397" t="s">
        <v>826</v>
      </c>
      <c r="R89" s="409" t="str">
        <f t="shared" si="16"/>
        <v>Digital Communications Coordinator</v>
      </c>
      <c r="S89" s="397" t="str">
        <f t="shared" si="24"/>
        <v>51</v>
      </c>
      <c r="T89" s="394" cm="1">
        <f t="array" aca="1" ref="T89" ca="1">IF($Q89="Y",VLOOKUP($P89,INDIRECT($Q$3),T$5,0)*INDIRECT($P$2),VLOOKUP($P89,INDIRECT($Q$3),T$5,0))</f>
        <v>90985.96457686511</v>
      </c>
      <c r="U89" s="394" cm="1">
        <f t="array" aca="1" ref="U89" ca="1">IF($Q89="Y",VLOOKUP($P89,INDIRECT($Q$3),U$5,0)*INDIRECT($P$2),VLOOKUP($P89,INDIRECT($Q$3),U$5,0))</f>
        <v>95560.254214807923</v>
      </c>
      <c r="V89" s="394" cm="1">
        <f t="array" aca="1" ref="V89" ca="1">IF($Q89="Y",VLOOKUP($P89,INDIRECT($Q$3),V$5,0)*INDIRECT($P$2),VLOOKUP($P89,INDIRECT($Q$3),V$5,0))</f>
        <v>100723.99639840877</v>
      </c>
      <c r="W89" s="394" cm="1">
        <f t="array" aca="1" ref="W89" ca="1">IF($Q89="Y",VLOOKUP($P89,INDIRECT($Q$3),W$5,0)*INDIRECT($P$2),VLOOKUP($P89,INDIRECT($Q$3),W$5,0))</f>
        <v>105891.18567291988</v>
      </c>
      <c r="X89" s="394" cm="1">
        <f t="array" aca="1" ref="X89" ca="1">IF($Q89="Y",VLOOKUP($P89,INDIRECT($Q$3),X$5,0)*INDIRECT($P$2),VLOOKUP($P89,INDIRECT($Q$3),X$5,0))</f>
        <v>111299.67131115065</v>
      </c>
      <c r="Y89" s="394" cm="1">
        <f t="array" aca="1" ref="Y89" ca="1">IF($Q89="Y",VLOOKUP($P89,INDIRECT($Q$3),Y$5,0)*INDIRECT($P$2),VLOOKUP($P89,INDIRECT($Q$3),Y$5,0))</f>
        <v>118071.98878481099</v>
      </c>
      <c r="Z89" s="394" cm="1">
        <f t="array" aca="1" ref="Z89" ca="1">IF($Q89="Y",VLOOKUP($P89,INDIRECT($Q$3),Z$5,0)*INDIRECT($P$2),VLOOKUP($P89,INDIRECT($Q$3),Z$5,0))</f>
        <v>124844.3062584713</v>
      </c>
      <c r="AA89" s="406" t="str">
        <f t="shared" si="18"/>
        <v>53117C</v>
      </c>
      <c r="AB89" s="406" t="str">
        <f t="shared" si="19"/>
        <v>Y</v>
      </c>
      <c r="AC89" s="412" t="str">
        <f t="shared" si="20"/>
        <v>Digital Communications Coordinator</v>
      </c>
      <c r="AD89" s="406" t="str">
        <f t="shared" si="25"/>
        <v>51</v>
      </c>
      <c r="AE89" s="398" t="str">
        <f t="shared" si="22"/>
        <v>E</v>
      </c>
      <c r="AF89" s="403">
        <f t="shared" ca="1" si="23"/>
        <v>43.744</v>
      </c>
      <c r="AG89" s="403">
        <f t="shared" ca="1" si="23"/>
        <v>45.942999999999998</v>
      </c>
      <c r="AH89" s="403">
        <f t="shared" ca="1" si="23"/>
        <v>48.424999999999997</v>
      </c>
      <c r="AI89" s="403">
        <f t="shared" ca="1" si="23"/>
        <v>50.91</v>
      </c>
      <c r="AJ89" s="403">
        <f t="shared" ca="1" si="23"/>
        <v>53.51</v>
      </c>
      <c r="AK89" s="403">
        <f t="shared" ca="1" si="23"/>
        <v>56.765999999999998</v>
      </c>
      <c r="AL89" s="403">
        <f t="shared" ca="1" si="23"/>
        <v>60.021999999999998</v>
      </c>
      <c r="AM89" s="710"/>
    </row>
    <row r="90" spans="1:39" ht="15" customHeight="1">
      <c r="A90" s="259" t="s">
        <v>16</v>
      </c>
      <c r="B90" s="259" t="s">
        <v>79</v>
      </c>
      <c r="C90" s="259">
        <v>66</v>
      </c>
      <c r="D90" s="260" t="s">
        <v>80</v>
      </c>
      <c r="E90" s="265">
        <v>443</v>
      </c>
      <c r="F90" s="262">
        <v>9</v>
      </c>
      <c r="G90" s="285">
        <f t="shared" ca="1" si="13"/>
        <v>87037.387433865631</v>
      </c>
      <c r="H90" s="285">
        <f t="shared" ref="H90:M132" ca="1" si="26">U90</f>
        <v>91389.3397080953</v>
      </c>
      <c r="I90" s="285">
        <f t="shared" ca="1" si="26"/>
        <v>95960.047818582301</v>
      </c>
      <c r="J90" s="285">
        <f t="shared" ca="1" si="26"/>
        <v>100742.88645659709</v>
      </c>
      <c r="K90" s="285">
        <f t="shared" ca="1" si="26"/>
        <v>105795.85982088694</v>
      </c>
      <c r="L90" s="285">
        <f t="shared" ca="1" si="26"/>
        <v>111389.76135060204</v>
      </c>
      <c r="M90" s="285">
        <f t="shared" ca="1" si="26"/>
        <v>116983.66288031709</v>
      </c>
      <c r="N90" s="285"/>
      <c r="P90" s="409" t="str">
        <f t="shared" si="15"/>
        <v>52360C</v>
      </c>
      <c r="Q90" s="397" t="s">
        <v>826</v>
      </c>
      <c r="R90" s="409" t="str">
        <f t="shared" si="16"/>
        <v>Economic Development Specialist</v>
      </c>
      <c r="S90" s="397">
        <f t="shared" si="24"/>
        <v>66</v>
      </c>
      <c r="T90" s="394" cm="1">
        <f t="array" aca="1" ref="T90" ca="1">IF($Q90="Y",VLOOKUP($P90,INDIRECT($Q$3),T$5,0)*INDIRECT($P$2),VLOOKUP($P90,INDIRECT($Q$3),T$5,0))</f>
        <v>87037.387433865631</v>
      </c>
      <c r="U90" s="394" cm="1">
        <f t="array" aca="1" ref="U90" ca="1">IF($Q90="Y",VLOOKUP($P90,INDIRECT($Q$3),U$5,0)*INDIRECT($P$2),VLOOKUP($P90,INDIRECT($Q$3),U$5,0))</f>
        <v>91389.3397080953</v>
      </c>
      <c r="V90" s="394" cm="1">
        <f t="array" aca="1" ref="V90" ca="1">IF($Q90="Y",VLOOKUP($P90,INDIRECT($Q$3),V$5,0)*INDIRECT($P$2),VLOOKUP($P90,INDIRECT($Q$3),V$5,0))</f>
        <v>95960.047818582301</v>
      </c>
      <c r="W90" s="394" cm="1">
        <f t="array" aca="1" ref="W90" ca="1">IF($Q90="Y",VLOOKUP($P90,INDIRECT($Q$3),W$5,0)*INDIRECT($P$2),VLOOKUP($P90,INDIRECT($Q$3),W$5,0))</f>
        <v>100742.88645659709</v>
      </c>
      <c r="X90" s="394" cm="1">
        <f t="array" aca="1" ref="X90" ca="1">IF($Q90="Y",VLOOKUP($P90,INDIRECT($Q$3),X$5,0)*INDIRECT($P$2),VLOOKUP($P90,INDIRECT($Q$3),X$5,0))</f>
        <v>105795.85982088694</v>
      </c>
      <c r="Y90" s="394" cm="1">
        <f t="array" aca="1" ref="Y90" ca="1">IF($Q90="Y",VLOOKUP($P90,INDIRECT($Q$3),Y$5,0)*INDIRECT($P$2),VLOOKUP($P90,INDIRECT($Q$3),Y$5,0))</f>
        <v>111389.76135060204</v>
      </c>
      <c r="Z90" s="394" cm="1">
        <f t="array" aca="1" ref="Z90" ca="1">IF($Q90="Y",VLOOKUP($P90,INDIRECT($Q$3),Z$5,0)*INDIRECT($P$2),VLOOKUP($P90,INDIRECT($Q$3),Z$5,0))</f>
        <v>116983.66288031709</v>
      </c>
      <c r="AA90" s="406" t="str">
        <f t="shared" si="18"/>
        <v>52360C</v>
      </c>
      <c r="AB90" s="406" t="str">
        <f t="shared" si="19"/>
        <v>Y</v>
      </c>
      <c r="AC90" s="412" t="str">
        <f t="shared" si="20"/>
        <v>Economic Development Specialist</v>
      </c>
      <c r="AD90" s="406">
        <f t="shared" si="25"/>
        <v>66</v>
      </c>
      <c r="AE90" s="398" t="str">
        <f t="shared" si="22"/>
        <v>E</v>
      </c>
      <c r="AF90" s="403">
        <f t="shared" ca="1" si="23"/>
        <v>41.844999999999999</v>
      </c>
      <c r="AG90" s="403">
        <f t="shared" ca="1" si="23"/>
        <v>43.937999999999995</v>
      </c>
      <c r="AH90" s="403">
        <f t="shared" ca="1" si="23"/>
        <v>46.134999999999998</v>
      </c>
      <c r="AI90" s="403">
        <f t="shared" ca="1" si="23"/>
        <v>48.434999999999995</v>
      </c>
      <c r="AJ90" s="403">
        <f t="shared" ca="1" si="23"/>
        <v>50.863999999999997</v>
      </c>
      <c r="AK90" s="403">
        <f t="shared" ca="1" si="23"/>
        <v>53.552999999999997</v>
      </c>
      <c r="AL90" s="403">
        <f t="shared" ca="1" si="23"/>
        <v>56.242999999999995</v>
      </c>
      <c r="AM90" s="710"/>
    </row>
    <row r="91" spans="1:39" ht="15" customHeight="1">
      <c r="A91" s="259" t="s">
        <v>16</v>
      </c>
      <c r="B91" s="259" t="s">
        <v>407</v>
      </c>
      <c r="C91" s="259">
        <v>51</v>
      </c>
      <c r="D91" s="260" t="s">
        <v>498</v>
      </c>
      <c r="E91" s="265">
        <v>458</v>
      </c>
      <c r="F91" s="262">
        <v>10</v>
      </c>
      <c r="G91" s="285">
        <f t="shared" ref="G91:J156" ca="1" si="27">T91</f>
        <v>90985.96457686511</v>
      </c>
      <c r="H91" s="285">
        <f t="shared" ca="1" si="26"/>
        <v>95560.254214807923</v>
      </c>
      <c r="I91" s="285">
        <f t="shared" ca="1" si="26"/>
        <v>100724.45424386801</v>
      </c>
      <c r="J91" s="285">
        <f t="shared" ca="1" si="26"/>
        <v>105891.18567291988</v>
      </c>
      <c r="K91" s="285">
        <f t="shared" ca="1" si="26"/>
        <v>111299.67131115065</v>
      </c>
      <c r="L91" s="285">
        <f t="shared" ca="1" si="26"/>
        <v>118072.94485532002</v>
      </c>
      <c r="M91" s="285">
        <f t="shared" ca="1" si="26"/>
        <v>124844.3062584713</v>
      </c>
      <c r="N91" s="285"/>
      <c r="P91" s="409" t="str">
        <f t="shared" si="15"/>
        <v>52364C</v>
      </c>
      <c r="Q91" s="397" t="s">
        <v>826</v>
      </c>
      <c r="R91" s="409" t="str">
        <f t="shared" si="16"/>
        <v>Economic Research Analyst</v>
      </c>
      <c r="S91" s="397">
        <f t="shared" si="24"/>
        <v>51</v>
      </c>
      <c r="T91" s="394" cm="1">
        <f t="array" aca="1" ref="T91" ca="1">IF($Q91="Y",VLOOKUP($P91,INDIRECT($Q$3),T$5,0)*INDIRECT($P$2),VLOOKUP($P91,INDIRECT($Q$3),T$5,0))</f>
        <v>90985.96457686511</v>
      </c>
      <c r="U91" s="394" cm="1">
        <f t="array" aca="1" ref="U91" ca="1">IF($Q91="Y",VLOOKUP($P91,INDIRECT($Q$3),U$5,0)*INDIRECT($P$2),VLOOKUP($P91,INDIRECT($Q$3),U$5,0))</f>
        <v>95560.254214807923</v>
      </c>
      <c r="V91" s="394" cm="1">
        <f t="array" aca="1" ref="V91" ca="1">IF($Q91="Y",VLOOKUP($P91,INDIRECT($Q$3),V$5,0)*INDIRECT($P$2),VLOOKUP($P91,INDIRECT($Q$3),V$5,0))</f>
        <v>100724.45424386801</v>
      </c>
      <c r="W91" s="394" cm="1">
        <f t="array" aca="1" ref="W91" ca="1">IF($Q91="Y",VLOOKUP($P91,INDIRECT($Q$3),W$5,0)*INDIRECT($P$2),VLOOKUP($P91,INDIRECT($Q$3),W$5,0))</f>
        <v>105891.18567291988</v>
      </c>
      <c r="X91" s="394" cm="1">
        <f t="array" aca="1" ref="X91" ca="1">IF($Q91="Y",VLOOKUP($P91,INDIRECT($Q$3),X$5,0)*INDIRECT($P$2),VLOOKUP($P91,INDIRECT($Q$3),X$5,0))</f>
        <v>111299.67131115065</v>
      </c>
      <c r="Y91" s="394" cm="1">
        <f t="array" aca="1" ref="Y91" ca="1">IF($Q91="Y",VLOOKUP($P91,INDIRECT($Q$3),Y$5,0)*INDIRECT($P$2),VLOOKUP($P91,INDIRECT($Q$3),Y$5,0))</f>
        <v>118072.94485532002</v>
      </c>
      <c r="Z91" s="394" cm="1">
        <f t="array" aca="1" ref="Z91" ca="1">IF($Q91="Y",VLOOKUP($P91,INDIRECT($Q$3),Z$5,0)*INDIRECT($P$2),VLOOKUP($P91,INDIRECT($Q$3),Z$5,0))</f>
        <v>124844.3062584713</v>
      </c>
      <c r="AA91" s="406" t="str">
        <f t="shared" si="18"/>
        <v>52364C</v>
      </c>
      <c r="AB91" s="406" t="str">
        <f t="shared" si="19"/>
        <v>Y</v>
      </c>
      <c r="AC91" s="412" t="str">
        <f t="shared" si="20"/>
        <v>Economic Research Analyst</v>
      </c>
      <c r="AD91" s="406">
        <f t="shared" si="25"/>
        <v>51</v>
      </c>
      <c r="AE91" s="398" t="str">
        <f t="shared" si="22"/>
        <v>E</v>
      </c>
      <c r="AF91" s="403">
        <f t="shared" ca="1" si="23"/>
        <v>43.744</v>
      </c>
      <c r="AG91" s="403">
        <f t="shared" ca="1" si="23"/>
        <v>45.942999999999998</v>
      </c>
      <c r="AH91" s="403">
        <f t="shared" ca="1" si="23"/>
        <v>48.425999999999995</v>
      </c>
      <c r="AI91" s="403">
        <f t="shared" ca="1" si="23"/>
        <v>50.91</v>
      </c>
      <c r="AJ91" s="403">
        <f t="shared" ca="1" si="23"/>
        <v>53.51</v>
      </c>
      <c r="AK91" s="403">
        <f t="shared" ca="1" si="23"/>
        <v>56.765999999999998</v>
      </c>
      <c r="AL91" s="403">
        <f t="shared" ca="1" si="23"/>
        <v>60.021999999999998</v>
      </c>
      <c r="AM91" s="710"/>
    </row>
    <row r="92" spans="1:39" ht="15" customHeight="1">
      <c r="A92" s="256" t="s">
        <v>16</v>
      </c>
      <c r="B92" s="256" t="s">
        <v>81</v>
      </c>
      <c r="C92" s="256">
        <v>72</v>
      </c>
      <c r="D92" s="276" t="s">
        <v>82</v>
      </c>
      <c r="E92" s="277">
        <v>465</v>
      </c>
      <c r="F92" s="278">
        <v>10</v>
      </c>
      <c r="G92" s="380">
        <f t="shared" ca="1" si="27"/>
        <v>91137.636576917503</v>
      </c>
      <c r="H92" s="380">
        <f t="shared" ca="1" si="26"/>
        <v>95953.222578579967</v>
      </c>
      <c r="I92" s="380">
        <f t="shared" ca="1" si="26"/>
        <v>100972.18694394897</v>
      </c>
      <c r="J92" s="380">
        <f t="shared" ca="1" si="26"/>
        <v>106280.7069457816</v>
      </c>
      <c r="K92" s="380">
        <f t="shared" ca="1" si="26"/>
        <v>111892.57094771898</v>
      </c>
      <c r="L92" s="380">
        <f t="shared" ca="1" si="26"/>
        <v>118654.98589990367</v>
      </c>
      <c r="M92" s="380">
        <f t="shared" ca="1" si="26"/>
        <v>125416.3237368164</v>
      </c>
      <c r="N92" s="380" t="s">
        <v>633</v>
      </c>
      <c r="P92" s="409" t="str">
        <f t="shared" si="15"/>
        <v>03943C</v>
      </c>
      <c r="Q92" s="397" t="s">
        <v>826</v>
      </c>
      <c r="R92" s="409" t="str">
        <f t="shared" si="16"/>
        <v>Emergency Management Assistant</v>
      </c>
      <c r="S92" s="397">
        <f t="shared" si="24"/>
        <v>72</v>
      </c>
      <c r="T92" s="394" cm="1">
        <f t="array" aca="1" ref="T92" ca="1">IF($Q92="Y",VLOOKUP($P92,INDIRECT($Q$3),T$5,0)*INDIRECT($P$2),VLOOKUP($P92,INDIRECT($Q$3),T$5,0))</f>
        <v>91137.636576917503</v>
      </c>
      <c r="U92" s="394" cm="1">
        <f t="array" aca="1" ref="U92" ca="1">IF($Q92="Y",VLOOKUP($P92,INDIRECT($Q$3),U$5,0)*INDIRECT($P$2),VLOOKUP($P92,INDIRECT($Q$3),U$5,0))</f>
        <v>95953.222578579967</v>
      </c>
      <c r="V92" s="394" cm="1">
        <f t="array" aca="1" ref="V92" ca="1">IF($Q92="Y",VLOOKUP($P92,INDIRECT($Q$3),V$5,0)*INDIRECT($P$2),VLOOKUP($P92,INDIRECT($Q$3),V$5,0))</f>
        <v>100972.18694394897</v>
      </c>
      <c r="W92" s="394" cm="1">
        <f t="array" aca="1" ref="W92" ca="1">IF($Q92="Y",VLOOKUP($P92,INDIRECT($Q$3),W$5,0)*INDIRECT($P$2),VLOOKUP($P92,INDIRECT($Q$3),W$5,0))</f>
        <v>106280.7069457816</v>
      </c>
      <c r="X92" s="394" cm="1">
        <f t="array" aca="1" ref="X92" ca="1">IF($Q92="Y",VLOOKUP($P92,INDIRECT($Q$3),X$5,0)*INDIRECT($P$2),VLOOKUP($P92,INDIRECT($Q$3),X$5,0))</f>
        <v>111892.57094771898</v>
      </c>
      <c r="Y92" s="394" cm="1">
        <f t="array" aca="1" ref="Y92" ca="1">IF($Q92="Y",VLOOKUP($P92,INDIRECT($Q$3),Y$5,0)*INDIRECT($P$2),VLOOKUP($P92,INDIRECT($Q$3),Y$5,0))</f>
        <v>118654.98589990367</v>
      </c>
      <c r="Z92" s="394" cm="1">
        <f t="array" aca="1" ref="Z92" ca="1">IF($Q92="Y",VLOOKUP($P92,INDIRECT($Q$3),Z$5,0)*INDIRECT($P$2),VLOOKUP($P92,INDIRECT($Q$3),Z$5,0))</f>
        <v>125416.3237368164</v>
      </c>
      <c r="AA92" s="406" t="str">
        <f t="shared" si="18"/>
        <v>03943C</v>
      </c>
      <c r="AB92" s="406" t="str">
        <f t="shared" si="19"/>
        <v>Y</v>
      </c>
      <c r="AC92" s="412" t="str">
        <f t="shared" si="20"/>
        <v>Emergency Management Assistant</v>
      </c>
      <c r="AD92" s="406">
        <f t="shared" si="25"/>
        <v>72</v>
      </c>
      <c r="AE92" s="398" t="str">
        <f t="shared" si="22"/>
        <v>E</v>
      </c>
      <c r="AF92" s="403">
        <f t="shared" ca="1" si="23"/>
        <v>43.817</v>
      </c>
      <c r="AG92" s="403">
        <f t="shared" ca="1" si="23"/>
        <v>46.131999999999998</v>
      </c>
      <c r="AH92" s="403">
        <f t="shared" ca="1" si="23"/>
        <v>48.544999999999995</v>
      </c>
      <c r="AI92" s="403">
        <f t="shared" ca="1" si="23"/>
        <v>51.096999999999994</v>
      </c>
      <c r="AJ92" s="403">
        <f t="shared" ca="1" si="23"/>
        <v>53.794999999999995</v>
      </c>
      <c r="AK92" s="403">
        <f t="shared" ca="1" si="23"/>
        <v>57.045999999999999</v>
      </c>
      <c r="AL92" s="403">
        <f t="shared" ca="1" si="23"/>
        <v>60.296999999999997</v>
      </c>
      <c r="AM92" s="710"/>
    </row>
    <row r="93" spans="1:39" ht="15" customHeight="1">
      <c r="A93" s="256" t="s">
        <v>16</v>
      </c>
      <c r="B93" s="256" t="s">
        <v>85</v>
      </c>
      <c r="C93" s="256">
        <v>99</v>
      </c>
      <c r="D93" s="276" t="s">
        <v>634</v>
      </c>
      <c r="E93" s="277">
        <v>415</v>
      </c>
      <c r="F93" s="278">
        <v>9</v>
      </c>
      <c r="G93" s="380">
        <f t="shared" ca="1" si="27"/>
        <v>83267.131750745844</v>
      </c>
      <c r="H93" s="380">
        <f t="shared" ca="1" si="26"/>
        <v>87652.227804077876</v>
      </c>
      <c r="I93" s="380">
        <f t="shared" ca="1" si="26"/>
        <v>92279.285509675246</v>
      </c>
      <c r="J93" s="380">
        <f t="shared" ca="1" si="26"/>
        <v>97096.925977520223</v>
      </c>
      <c r="K93" s="380">
        <f t="shared" ca="1" si="26"/>
        <v>102209.55814419435</v>
      </c>
      <c r="L93" s="380">
        <f t="shared" ca="1" si="26"/>
        <v>108394.70110049429</v>
      </c>
      <c r="M93" s="380">
        <f t="shared" ca="1" si="26"/>
        <v>114578.49192162708</v>
      </c>
      <c r="N93" s="380" t="s">
        <v>633</v>
      </c>
      <c r="P93" s="409" t="str">
        <f t="shared" si="15"/>
        <v>03947C</v>
      </c>
      <c r="Q93" s="397" t="s">
        <v>826</v>
      </c>
      <c r="R93" s="409" t="str">
        <f t="shared" si="16"/>
        <v>Emergency Management Grants and Training Specialist</v>
      </c>
      <c r="S93" s="397">
        <f t="shared" si="24"/>
        <v>99</v>
      </c>
      <c r="T93" s="394" cm="1">
        <f t="array" aca="1" ref="T93" ca="1">IF($Q93="Y",VLOOKUP($P93,INDIRECT($Q$3),T$5,0)*INDIRECT($P$2),VLOOKUP($P93,INDIRECT($Q$3),T$5,0))</f>
        <v>83267.131750745844</v>
      </c>
      <c r="U93" s="394" cm="1">
        <f t="array" aca="1" ref="U93" ca="1">IF($Q93="Y",VLOOKUP($P93,INDIRECT($Q$3),U$5,0)*INDIRECT($P$2),VLOOKUP($P93,INDIRECT($Q$3),U$5,0))</f>
        <v>87652.227804077876</v>
      </c>
      <c r="V93" s="394" cm="1">
        <f t="array" aca="1" ref="V93" ca="1">IF($Q93="Y",VLOOKUP($P93,INDIRECT($Q$3),V$5,0)*INDIRECT($P$2),VLOOKUP($P93,INDIRECT($Q$3),V$5,0))</f>
        <v>92279.285509675246</v>
      </c>
      <c r="W93" s="394" cm="1">
        <f t="array" aca="1" ref="W93" ca="1">IF($Q93="Y",VLOOKUP($P93,INDIRECT($Q$3),W$5,0)*INDIRECT($P$2),VLOOKUP($P93,INDIRECT($Q$3),W$5,0))</f>
        <v>97096.925977520223</v>
      </c>
      <c r="X93" s="394" cm="1">
        <f t="array" aca="1" ref="X93" ca="1">IF($Q93="Y",VLOOKUP($P93,INDIRECT($Q$3),X$5,0)*INDIRECT($P$2),VLOOKUP($P93,INDIRECT($Q$3),X$5,0))</f>
        <v>102209.55814419435</v>
      </c>
      <c r="Y93" s="394" cm="1">
        <f t="array" aca="1" ref="Y93" ca="1">IF($Q93="Y",VLOOKUP($P93,INDIRECT($Q$3),Y$5,0)*INDIRECT($P$2),VLOOKUP($P93,INDIRECT($Q$3),Y$5,0))</f>
        <v>108394.70110049429</v>
      </c>
      <c r="Z93" s="394" cm="1">
        <f t="array" aca="1" ref="Z93" ca="1">IF($Q93="Y",VLOOKUP($P93,INDIRECT($Q$3),Z$5,0)*INDIRECT($P$2),VLOOKUP($P93,INDIRECT($Q$3),Z$5,0))</f>
        <v>114578.49192162708</v>
      </c>
      <c r="AA93" s="406" t="str">
        <f t="shared" si="18"/>
        <v>03947C</v>
      </c>
      <c r="AB93" s="406" t="str">
        <f t="shared" si="19"/>
        <v>Y</v>
      </c>
      <c r="AC93" s="412" t="str">
        <f t="shared" si="20"/>
        <v>Emergency Management Grants and Training Specialist</v>
      </c>
      <c r="AD93" s="406">
        <f t="shared" si="25"/>
        <v>99</v>
      </c>
      <c r="AE93" s="398" t="str">
        <f t="shared" si="22"/>
        <v>E</v>
      </c>
      <c r="AF93" s="403">
        <f t="shared" ca="1" si="23"/>
        <v>40.032999999999994</v>
      </c>
      <c r="AG93" s="403">
        <f t="shared" ca="1" si="23"/>
        <v>42.140999999999998</v>
      </c>
      <c r="AH93" s="403">
        <f t="shared" ca="1" si="23"/>
        <v>44.366</v>
      </c>
      <c r="AI93" s="403">
        <f t="shared" ca="1" si="23"/>
        <v>46.681999999999995</v>
      </c>
      <c r="AJ93" s="403">
        <f t="shared" ca="1" si="23"/>
        <v>49.14</v>
      </c>
      <c r="AK93" s="403">
        <f t="shared" ca="1" si="23"/>
        <v>52.113</v>
      </c>
      <c r="AL93" s="403">
        <f t="shared" ca="1" si="23"/>
        <v>55.085999999999999</v>
      </c>
      <c r="AM93" s="710"/>
    </row>
    <row r="94" spans="1:39" ht="15" customHeight="1">
      <c r="A94" s="259" t="s">
        <v>16</v>
      </c>
      <c r="B94" s="262" t="s">
        <v>371</v>
      </c>
      <c r="C94" s="259">
        <v>58</v>
      </c>
      <c r="D94" s="268" t="s">
        <v>372</v>
      </c>
      <c r="E94" s="265">
        <v>493</v>
      </c>
      <c r="F94" s="262">
        <v>10</v>
      </c>
      <c r="G94" s="285">
        <f t="shared" ca="1" si="27"/>
        <v>95953.222578579967</v>
      </c>
      <c r="H94" s="285">
        <f t="shared" ca="1" si="26"/>
        <v>101313.44894406678</v>
      </c>
      <c r="I94" s="285">
        <f t="shared" ca="1" si="26"/>
        <v>106380.67258217976</v>
      </c>
      <c r="J94" s="285">
        <f t="shared" ca="1" si="26"/>
        <v>111692.63967492267</v>
      </c>
      <c r="K94" s="285">
        <f t="shared" ca="1" si="26"/>
        <v>117301.05658594974</v>
      </c>
      <c r="L94" s="285">
        <f t="shared" ca="1" si="26"/>
        <v>124240.58994569759</v>
      </c>
      <c r="M94" s="285">
        <f t="shared" ca="1" si="26"/>
        <v>131180.1233054453</v>
      </c>
      <c r="N94" s="285"/>
      <c r="P94" s="409" t="str">
        <f t="shared" si="15"/>
        <v>03948C</v>
      </c>
      <c r="Q94" s="397" t="s">
        <v>826</v>
      </c>
      <c r="R94" s="409" t="str">
        <f t="shared" si="16"/>
        <v>Emergency Management Operations Administrator</v>
      </c>
      <c r="S94" s="397">
        <f t="shared" si="24"/>
        <v>58</v>
      </c>
      <c r="T94" s="394" cm="1">
        <f t="array" aca="1" ref="T94" ca="1">IF($Q94="Y",VLOOKUP($P94,INDIRECT($Q$3),T$5,0)*INDIRECT($P$2),VLOOKUP($P94,INDIRECT($Q$3),T$5,0))</f>
        <v>95953.222578579967</v>
      </c>
      <c r="U94" s="394" cm="1">
        <f t="array" aca="1" ref="U94" ca="1">IF($Q94="Y",VLOOKUP($P94,INDIRECT($Q$3),U$5,0)*INDIRECT($P$2),VLOOKUP($P94,INDIRECT($Q$3),U$5,0))</f>
        <v>101313.44894406678</v>
      </c>
      <c r="V94" s="394" cm="1">
        <f t="array" aca="1" ref="V94" ca="1">IF($Q94="Y",VLOOKUP($P94,INDIRECT($Q$3),V$5,0)*INDIRECT($P$2),VLOOKUP($P94,INDIRECT($Q$3),V$5,0))</f>
        <v>106380.67258217976</v>
      </c>
      <c r="W94" s="394" cm="1">
        <f t="array" aca="1" ref="W94" ca="1">IF($Q94="Y",VLOOKUP($P94,INDIRECT($Q$3),W$5,0)*INDIRECT($P$2),VLOOKUP($P94,INDIRECT($Q$3),W$5,0))</f>
        <v>111692.63967492267</v>
      </c>
      <c r="X94" s="394" cm="1">
        <f t="array" aca="1" ref="X94" ca="1">IF($Q94="Y",VLOOKUP($P94,INDIRECT($Q$3),X$5,0)*INDIRECT($P$2),VLOOKUP($P94,INDIRECT($Q$3),X$5,0))</f>
        <v>117301.05658594974</v>
      </c>
      <c r="Y94" s="394" cm="1">
        <f t="array" aca="1" ref="Y94" ca="1">IF($Q94="Y",VLOOKUP($P94,INDIRECT($Q$3),Y$5,0)*INDIRECT($P$2),VLOOKUP($P94,INDIRECT($Q$3),Y$5,0))</f>
        <v>124240.58994569759</v>
      </c>
      <c r="Z94" s="394" cm="1">
        <f t="array" aca="1" ref="Z94" ca="1">IF($Q94="Y",VLOOKUP($P94,INDIRECT($Q$3),Z$5,0)*INDIRECT($P$2),VLOOKUP($P94,INDIRECT($Q$3),Z$5,0))</f>
        <v>131180.1233054453</v>
      </c>
      <c r="AA94" s="406" t="str">
        <f t="shared" si="18"/>
        <v>03948C</v>
      </c>
      <c r="AB94" s="406" t="str">
        <f t="shared" si="19"/>
        <v>Y</v>
      </c>
      <c r="AC94" s="412" t="str">
        <f t="shared" si="20"/>
        <v>Emergency Management Operations Administrator</v>
      </c>
      <c r="AD94" s="406">
        <f t="shared" si="25"/>
        <v>58</v>
      </c>
      <c r="AE94" s="398" t="str">
        <f t="shared" si="22"/>
        <v>E</v>
      </c>
      <c r="AF94" s="403">
        <f t="shared" ca="1" si="23"/>
        <v>46.131999999999998</v>
      </c>
      <c r="AG94" s="403">
        <f t="shared" ca="1" si="23"/>
        <v>48.708999999999996</v>
      </c>
      <c r="AH94" s="403">
        <f t="shared" ca="1" si="23"/>
        <v>51.144999999999996</v>
      </c>
      <c r="AI94" s="403">
        <f t="shared" ca="1" si="23"/>
        <v>53.698999999999998</v>
      </c>
      <c r="AJ94" s="403">
        <f t="shared" ca="1" si="23"/>
        <v>56.394999999999996</v>
      </c>
      <c r="AK94" s="403">
        <f t="shared" ca="1" si="23"/>
        <v>59.731999999999999</v>
      </c>
      <c r="AL94" s="403">
        <f t="shared" ca="1" si="23"/>
        <v>63.067999999999998</v>
      </c>
      <c r="AM94" s="710"/>
    </row>
    <row r="95" spans="1:39" ht="15" customHeight="1">
      <c r="A95" s="259" t="s">
        <v>16</v>
      </c>
      <c r="B95" s="262" t="s">
        <v>381</v>
      </c>
      <c r="C95" s="259">
        <v>109</v>
      </c>
      <c r="D95" s="268" t="s">
        <v>380</v>
      </c>
      <c r="E95" s="265">
        <v>508</v>
      </c>
      <c r="F95" s="262">
        <v>11</v>
      </c>
      <c r="G95" s="285">
        <f t="shared" ca="1" si="27"/>
        <v>106424.47601633714</v>
      </c>
      <c r="H95" s="285">
        <f t="shared" ca="1" si="26"/>
        <v>110859.40967238297</v>
      </c>
      <c r="I95" s="285">
        <f t="shared" ca="1" si="26"/>
        <v>115478.5517420656</v>
      </c>
      <c r="J95" s="285">
        <f t="shared" ca="1" si="26"/>
        <v>120289.64207469751</v>
      </c>
      <c r="K95" s="285">
        <f t="shared" ca="1" si="26"/>
        <v>125301.96848945363</v>
      </c>
      <c r="L95" s="285">
        <f t="shared" ca="1" si="26"/>
        <v>130523.27083564646</v>
      </c>
      <c r="M95" s="285">
        <f t="shared" ca="1" si="26"/>
        <v>135962.83693245103</v>
      </c>
      <c r="N95" s="285"/>
      <c r="P95" s="409" t="str">
        <f t="shared" si="15"/>
        <v>03949C</v>
      </c>
      <c r="Q95" s="397" t="s">
        <v>826</v>
      </c>
      <c r="R95" s="409" t="str">
        <f t="shared" si="16"/>
        <v>Emergency Management Planning Administrator</v>
      </c>
      <c r="S95" s="397">
        <f t="shared" si="24"/>
        <v>109</v>
      </c>
      <c r="T95" s="394" cm="1">
        <f t="array" aca="1" ref="T95" ca="1">IF($Q95="Y",VLOOKUP($P95,INDIRECT($Q$3),T$5,0)*INDIRECT($P$2),VLOOKUP($P95,INDIRECT($Q$3),T$5,0))</f>
        <v>106424.47601633714</v>
      </c>
      <c r="U95" s="394" cm="1">
        <f t="array" aca="1" ref="U95" ca="1">IF($Q95="Y",VLOOKUP($P95,INDIRECT($Q$3),U$5,0)*INDIRECT($P$2),VLOOKUP($P95,INDIRECT($Q$3),U$5,0))</f>
        <v>110859.40967238297</v>
      </c>
      <c r="V95" s="394" cm="1">
        <f t="array" aca="1" ref="V95" ca="1">IF($Q95="Y",VLOOKUP($P95,INDIRECT($Q$3),V$5,0)*INDIRECT($P$2),VLOOKUP($P95,INDIRECT($Q$3),V$5,0))</f>
        <v>115478.5517420656</v>
      </c>
      <c r="W95" s="394" cm="1">
        <f t="array" aca="1" ref="W95" ca="1">IF($Q95="Y",VLOOKUP($P95,INDIRECT($Q$3),W$5,0)*INDIRECT($P$2),VLOOKUP($P95,INDIRECT($Q$3),W$5,0))</f>
        <v>120289.64207469751</v>
      </c>
      <c r="X95" s="394" cm="1">
        <f t="array" aca="1" ref="X95" ca="1">IF($Q95="Y",VLOOKUP($P95,INDIRECT($Q$3),X$5,0)*INDIRECT($P$2),VLOOKUP($P95,INDIRECT($Q$3),X$5,0))</f>
        <v>125301.96848945363</v>
      </c>
      <c r="Y95" s="394" cm="1">
        <f t="array" aca="1" ref="Y95" ca="1">IF($Q95="Y",VLOOKUP($P95,INDIRECT($Q$3),Y$5,0)*INDIRECT($P$2),VLOOKUP($P95,INDIRECT($Q$3),Y$5,0))</f>
        <v>130523.27083564646</v>
      </c>
      <c r="Z95" s="394" cm="1">
        <f t="array" aca="1" ref="Z95" ca="1">IF($Q95="Y",VLOOKUP($P95,INDIRECT($Q$3),Z$5,0)*INDIRECT($P$2),VLOOKUP($P95,INDIRECT($Q$3),Z$5,0))</f>
        <v>135962.83693245103</v>
      </c>
      <c r="AA95" s="406" t="str">
        <f t="shared" si="18"/>
        <v>03949C</v>
      </c>
      <c r="AB95" s="406" t="str">
        <f t="shared" si="19"/>
        <v>Y</v>
      </c>
      <c r="AC95" s="412" t="str">
        <f t="shared" si="20"/>
        <v>Emergency Management Planning Administrator</v>
      </c>
      <c r="AD95" s="406">
        <f t="shared" si="25"/>
        <v>109</v>
      </c>
      <c r="AE95" s="398" t="str">
        <f t="shared" si="22"/>
        <v>E</v>
      </c>
      <c r="AF95" s="403">
        <f t="shared" ca="1" si="23"/>
        <v>51.165999999999997</v>
      </c>
      <c r="AG95" s="403">
        <f t="shared" ca="1" si="23"/>
        <v>53.297999999999995</v>
      </c>
      <c r="AH95" s="403">
        <f t="shared" ca="1" si="23"/>
        <v>55.518999999999998</v>
      </c>
      <c r="AI95" s="403">
        <f t="shared" ca="1" si="23"/>
        <v>57.832000000000001</v>
      </c>
      <c r="AJ95" s="403">
        <f t="shared" ca="1" si="23"/>
        <v>60.241999999999997</v>
      </c>
      <c r="AK95" s="403">
        <f t="shared" ca="1" si="23"/>
        <v>62.751999999999995</v>
      </c>
      <c r="AL95" s="403">
        <f t="shared" ca="1" si="23"/>
        <v>65.367000000000004</v>
      </c>
      <c r="AM95" s="710"/>
    </row>
    <row r="96" spans="1:39" ht="15" customHeight="1">
      <c r="A96" s="256" t="s">
        <v>16</v>
      </c>
      <c r="B96" s="256" t="s">
        <v>83</v>
      </c>
      <c r="C96" s="256">
        <v>98</v>
      </c>
      <c r="D96" s="727" t="s">
        <v>499</v>
      </c>
      <c r="E96" s="277">
        <v>520</v>
      </c>
      <c r="F96" s="735">
        <v>11</v>
      </c>
      <c r="G96" s="380">
        <f t="shared" ca="1" si="27"/>
        <v>99466.80097833839</v>
      </c>
      <c r="H96" s="380">
        <f t="shared" ca="1" si="26"/>
        <v>104702.0702983275</v>
      </c>
      <c r="I96" s="380">
        <f t="shared" ca="1" si="26"/>
        <v>110212.44504968436</v>
      </c>
      <c r="J96" s="380">
        <f t="shared" ca="1" si="26"/>
        <v>116012.8373476868</v>
      </c>
      <c r="K96" s="380">
        <f t="shared" ca="1" si="26"/>
        <v>122118.16620179453</v>
      </c>
      <c r="L96" s="380">
        <f t="shared" ca="1" si="26"/>
        <v>128743.47114472516</v>
      </c>
      <c r="M96" s="380">
        <f t="shared" ca="1" si="26"/>
        <v>135368.77608765571</v>
      </c>
      <c r="N96" s="380" t="s">
        <v>633</v>
      </c>
      <c r="P96" s="409" t="str">
        <f t="shared" si="15"/>
        <v>03957C</v>
      </c>
      <c r="Q96" s="397" t="s">
        <v>826</v>
      </c>
      <c r="R96" s="409" t="str">
        <f t="shared" si="16"/>
        <v>Emergency Management Training Manager</v>
      </c>
      <c r="S96" s="397">
        <f t="shared" si="24"/>
        <v>98</v>
      </c>
      <c r="T96" s="394" cm="1">
        <f t="array" aca="1" ref="T96" ca="1">IF($Q96="Y",VLOOKUP($P96,INDIRECT($Q$3),T$5,0)*INDIRECT($P$2),VLOOKUP($P96,INDIRECT($Q$3),T$5,0))</f>
        <v>99466.80097833839</v>
      </c>
      <c r="U96" s="394" cm="1">
        <f t="array" aca="1" ref="U96" ca="1">IF($Q96="Y",VLOOKUP($P96,INDIRECT($Q$3),U$5,0)*INDIRECT($P$2),VLOOKUP($P96,INDIRECT($Q$3),U$5,0))</f>
        <v>104702.0702983275</v>
      </c>
      <c r="V96" s="394" cm="1">
        <f t="array" aca="1" ref="V96" ca="1">IF($Q96="Y",VLOOKUP($P96,INDIRECT($Q$3),V$5,0)*INDIRECT($P$2),VLOOKUP($P96,INDIRECT($Q$3),V$5,0))</f>
        <v>110212.44504968436</v>
      </c>
      <c r="W96" s="394" cm="1">
        <f t="array" aca="1" ref="W96" ca="1">IF($Q96="Y",VLOOKUP($P96,INDIRECT($Q$3),W$5,0)*INDIRECT($P$2),VLOOKUP($P96,INDIRECT($Q$3),W$5,0))</f>
        <v>116012.8373476868</v>
      </c>
      <c r="X96" s="394" cm="1">
        <f t="array" aca="1" ref="X96" ca="1">IF($Q96="Y",VLOOKUP($P96,INDIRECT($Q$3),X$5,0)*INDIRECT($P$2),VLOOKUP($P96,INDIRECT($Q$3),X$5,0))</f>
        <v>122118.16620179453</v>
      </c>
      <c r="Y96" s="394" cm="1">
        <f t="array" aca="1" ref="Y96" ca="1">IF($Q96="Y",VLOOKUP($P96,INDIRECT($Q$3),Y$5,0)*INDIRECT($P$2),VLOOKUP($P96,INDIRECT($Q$3),Y$5,0))</f>
        <v>128743.47114472516</v>
      </c>
      <c r="Z96" s="394" cm="1">
        <f t="array" aca="1" ref="Z96" ca="1">IF($Q96="Y",VLOOKUP($P96,INDIRECT($Q$3),Z$5,0)*INDIRECT($P$2),VLOOKUP($P96,INDIRECT($Q$3),Z$5,0))</f>
        <v>135368.77608765571</v>
      </c>
      <c r="AA96" s="406" t="str">
        <f t="shared" si="18"/>
        <v>03957C</v>
      </c>
      <c r="AB96" s="406" t="str">
        <f t="shared" si="19"/>
        <v>Y</v>
      </c>
      <c r="AC96" s="412" t="str">
        <f t="shared" si="20"/>
        <v>Emergency Management Training Manager</v>
      </c>
      <c r="AD96" s="406">
        <f t="shared" si="25"/>
        <v>98</v>
      </c>
      <c r="AE96" s="398" t="str">
        <f t="shared" si="22"/>
        <v>E</v>
      </c>
      <c r="AF96" s="403">
        <f t="shared" ca="1" si="23"/>
        <v>47.820999999999998</v>
      </c>
      <c r="AG96" s="403">
        <f t="shared" ca="1" si="23"/>
        <v>50.338000000000001</v>
      </c>
      <c r="AH96" s="403">
        <f t="shared" ca="1" si="23"/>
        <v>52.986999999999995</v>
      </c>
      <c r="AI96" s="403">
        <f t="shared" ca="1" si="23"/>
        <v>55.775999999999996</v>
      </c>
      <c r="AJ96" s="403">
        <f t="shared" ca="1" si="23"/>
        <v>58.710999999999999</v>
      </c>
      <c r="AK96" s="403">
        <f t="shared" ca="1" si="23"/>
        <v>61.896000000000001</v>
      </c>
      <c r="AL96" s="403">
        <f t="shared" ca="1" si="23"/>
        <v>65.082000000000008</v>
      </c>
      <c r="AM96" s="710"/>
    </row>
    <row r="97" spans="1:39" ht="15" customHeight="1">
      <c r="A97" s="259" t="s">
        <v>16</v>
      </c>
      <c r="B97" s="259" t="s">
        <v>1008</v>
      </c>
      <c r="C97" s="259" t="s">
        <v>20</v>
      </c>
      <c r="D97" s="268" t="s">
        <v>1009</v>
      </c>
      <c r="E97" s="265">
        <v>391</v>
      </c>
      <c r="F97" s="280">
        <v>8</v>
      </c>
      <c r="G97" s="285">
        <f t="shared" ca="1" si="27"/>
        <v>75246.547480522408</v>
      </c>
      <c r="H97" s="285">
        <f t="shared" ca="1" si="26"/>
        <v>79331.35020920531</v>
      </c>
      <c r="I97" s="285">
        <f t="shared" ca="1" si="26"/>
        <v>83464.412210632116</v>
      </c>
      <c r="J97" s="285">
        <f t="shared" ca="1" si="26"/>
        <v>87935.289121266498</v>
      </c>
      <c r="K97" s="285">
        <f t="shared" ca="1" si="26"/>
        <v>92561.285122863512</v>
      </c>
      <c r="L97" s="285">
        <f t="shared" ca="1" si="26"/>
        <v>98301.620048595214</v>
      </c>
      <c r="M97" s="285">
        <f t="shared" ca="1" si="26"/>
        <v>104041.95497432696</v>
      </c>
      <c r="N97" s="285"/>
      <c r="P97" s="409" t="s">
        <v>1008</v>
      </c>
      <c r="Q97" s="397" t="s">
        <v>826</v>
      </c>
      <c r="R97" s="409" t="str">
        <f t="shared" si="16"/>
        <v>Emergency Preparedness Specialist - Volunteer &amp; Collaborations Coordinator</v>
      </c>
      <c r="S97" s="397" t="str">
        <f t="shared" si="24"/>
        <v>33B</v>
      </c>
      <c r="T97" s="394" cm="1">
        <f t="array" aca="1" ref="T97" ca="1">IF($Q97="Y",VLOOKUP($P97,INDIRECT($Q$3),T$5,0)*INDIRECT($P$2),VLOOKUP($P97,INDIRECT($Q$3),T$5,0))</f>
        <v>75246.547480522408</v>
      </c>
      <c r="U97" s="394" cm="1">
        <f t="array" aca="1" ref="U97" ca="1">IF($Q97="Y",VLOOKUP($P97,INDIRECT($Q$3),U$5,0)*INDIRECT($P$2),VLOOKUP($P97,INDIRECT($Q$3),U$5,0))</f>
        <v>79331.35020920531</v>
      </c>
      <c r="V97" s="394" cm="1">
        <f t="array" aca="1" ref="V97" ca="1">IF($Q97="Y",VLOOKUP($P97,INDIRECT($Q$3),V$5,0)*INDIRECT($P$2),VLOOKUP($P97,INDIRECT($Q$3),V$5,0))</f>
        <v>83464.412210632116</v>
      </c>
      <c r="W97" s="394" cm="1">
        <f t="array" aca="1" ref="W97" ca="1">IF($Q97="Y",VLOOKUP($P97,INDIRECT($Q$3),W$5,0)*INDIRECT($P$2),VLOOKUP($P97,INDIRECT($Q$3),W$5,0))</f>
        <v>87935.289121266498</v>
      </c>
      <c r="X97" s="394" cm="1">
        <f t="array" aca="1" ref="X97" ca="1">IF($Q97="Y",VLOOKUP($P97,INDIRECT($Q$3),X$5,0)*INDIRECT($P$2),VLOOKUP($P97,INDIRECT($Q$3),X$5,0))</f>
        <v>92561.285122863512</v>
      </c>
      <c r="Y97" s="394" cm="1">
        <f t="array" aca="1" ref="Y97" ca="1">IF($Q97="Y",VLOOKUP($P97,INDIRECT($Q$3),Y$5,0)*INDIRECT($P$2),VLOOKUP($P97,INDIRECT($Q$3),Y$5,0))</f>
        <v>98301.620048595214</v>
      </c>
      <c r="Z97" s="394" cm="1">
        <f t="array" aca="1" ref="Z97" ca="1">IF($Q97="Y",VLOOKUP($P97,INDIRECT($Q$3),Z$5,0)*INDIRECT($P$2),VLOOKUP($P97,INDIRECT($Q$3),Z$5,0))</f>
        <v>104041.95497432696</v>
      </c>
      <c r="AA97" s="406" t="s">
        <v>1008</v>
      </c>
      <c r="AB97" s="406" t="str">
        <f t="shared" si="19"/>
        <v>Y</v>
      </c>
      <c r="AC97" s="412" t="str">
        <f t="shared" si="20"/>
        <v>Emergency Preparedness Specialist - Volunteer &amp; Collaborations Coordinator</v>
      </c>
      <c r="AD97" s="406" t="str">
        <f t="shared" si="25"/>
        <v>33B</v>
      </c>
      <c r="AE97" s="398" t="str">
        <f t="shared" si="22"/>
        <v>E</v>
      </c>
      <c r="AF97" s="403">
        <f t="shared" ca="1" si="23"/>
        <v>36.177</v>
      </c>
      <c r="AG97" s="403">
        <f t="shared" ca="1" si="23"/>
        <v>38.140999999999998</v>
      </c>
      <c r="AH97" s="403">
        <f t="shared" ca="1" si="23"/>
        <v>40.128</v>
      </c>
      <c r="AI97" s="403">
        <f t="shared" ca="1" si="23"/>
        <v>42.277000000000001</v>
      </c>
      <c r="AJ97" s="403">
        <f t="shared" ca="1" si="23"/>
        <v>44.500999999999998</v>
      </c>
      <c r="AK97" s="403">
        <f t="shared" ca="1" si="23"/>
        <v>47.260999999999996</v>
      </c>
      <c r="AL97" s="403">
        <f t="shared" ca="1" si="23"/>
        <v>50.021000000000001</v>
      </c>
      <c r="AM97" s="710"/>
    </row>
    <row r="98" spans="1:39" ht="15" customHeight="1">
      <c r="A98" s="259" t="s">
        <v>16</v>
      </c>
      <c r="B98" s="262" t="s">
        <v>88</v>
      </c>
      <c r="C98" s="259" t="s">
        <v>20</v>
      </c>
      <c r="D98" s="268" t="s">
        <v>89</v>
      </c>
      <c r="E98" s="265">
        <v>393</v>
      </c>
      <c r="F98" s="262">
        <v>8</v>
      </c>
      <c r="G98" s="285">
        <f t="shared" ca="1" si="27"/>
        <v>75246.547480522408</v>
      </c>
      <c r="H98" s="285">
        <f t="shared" ca="1" si="26"/>
        <v>79331.35020920531</v>
      </c>
      <c r="I98" s="285">
        <f t="shared" ca="1" si="26"/>
        <v>83464.412210632116</v>
      </c>
      <c r="J98" s="285">
        <f t="shared" ca="1" si="26"/>
        <v>87935.289121266498</v>
      </c>
      <c r="K98" s="285">
        <f t="shared" ca="1" si="26"/>
        <v>92561.285122863512</v>
      </c>
      <c r="L98" s="285">
        <f t="shared" ca="1" si="26"/>
        <v>98301.620048595214</v>
      </c>
      <c r="M98" s="285">
        <f t="shared" ca="1" si="26"/>
        <v>104041.95497432696</v>
      </c>
      <c r="N98" s="285"/>
      <c r="P98" s="409" t="str">
        <f t="shared" ref="P98:P162" si="28">B98</f>
        <v>03959C</v>
      </c>
      <c r="Q98" s="397" t="s">
        <v>826</v>
      </c>
      <c r="R98" s="409" t="str">
        <f t="shared" si="16"/>
        <v>Employment Equity Analyst</v>
      </c>
      <c r="S98" s="397" t="str">
        <f t="shared" si="24"/>
        <v>33B</v>
      </c>
      <c r="T98" s="394" cm="1">
        <f t="array" aca="1" ref="T98" ca="1">IF($Q98="Y",VLOOKUP($P98,INDIRECT($Q$3),T$5,0)*INDIRECT($P$2),VLOOKUP($P98,INDIRECT($Q$3),T$5,0))</f>
        <v>75246.547480522408</v>
      </c>
      <c r="U98" s="394" cm="1">
        <f t="array" aca="1" ref="U98" ca="1">IF($Q98="Y",VLOOKUP($P98,INDIRECT($Q$3),U$5,0)*INDIRECT($P$2),VLOOKUP($P98,INDIRECT($Q$3),U$5,0))</f>
        <v>79331.35020920531</v>
      </c>
      <c r="V98" s="394" cm="1">
        <f t="array" aca="1" ref="V98" ca="1">IF($Q98="Y",VLOOKUP($P98,INDIRECT($Q$3),V$5,0)*INDIRECT($P$2),VLOOKUP($P98,INDIRECT($Q$3),V$5,0))</f>
        <v>83464.412210632116</v>
      </c>
      <c r="W98" s="394" cm="1">
        <f t="array" aca="1" ref="W98" ca="1">IF($Q98="Y",VLOOKUP($P98,INDIRECT($Q$3),W$5,0)*INDIRECT($P$2),VLOOKUP($P98,INDIRECT($Q$3),W$5,0))</f>
        <v>87935.289121266498</v>
      </c>
      <c r="X98" s="394" cm="1">
        <f t="array" aca="1" ref="X98" ca="1">IF($Q98="Y",VLOOKUP($P98,INDIRECT($Q$3),X$5,0)*INDIRECT($P$2),VLOOKUP($P98,INDIRECT($Q$3),X$5,0))</f>
        <v>92561.285122863512</v>
      </c>
      <c r="Y98" s="394" cm="1">
        <f t="array" aca="1" ref="Y98" ca="1">IF($Q98="Y",VLOOKUP($P98,INDIRECT($Q$3),Y$5,0)*INDIRECT($P$2),VLOOKUP($P98,INDIRECT($Q$3),Y$5,0))</f>
        <v>98301.620048595214</v>
      </c>
      <c r="Z98" s="394" cm="1">
        <f t="array" aca="1" ref="Z98" ca="1">IF($Q98="Y",VLOOKUP($P98,INDIRECT($Q$3),Z$5,0)*INDIRECT($P$2),VLOOKUP($P98,INDIRECT($Q$3),Z$5,0))</f>
        <v>104041.95497432696</v>
      </c>
      <c r="AA98" s="406" t="str">
        <f t="shared" ref="AA98:AA162" si="29">B98</f>
        <v>03959C</v>
      </c>
      <c r="AB98" s="406" t="str">
        <f t="shared" si="19"/>
        <v>Y</v>
      </c>
      <c r="AC98" s="412" t="str">
        <f t="shared" si="20"/>
        <v>Employment Equity Analyst</v>
      </c>
      <c r="AD98" s="406" t="str">
        <f t="shared" si="25"/>
        <v>33B</v>
      </c>
      <c r="AE98" s="398" t="str">
        <f t="shared" si="22"/>
        <v>E</v>
      </c>
      <c r="AF98" s="403">
        <f t="shared" ca="1" si="23"/>
        <v>36.177</v>
      </c>
      <c r="AG98" s="403">
        <f t="shared" ca="1" si="23"/>
        <v>38.140999999999998</v>
      </c>
      <c r="AH98" s="403">
        <f t="shared" ca="1" si="23"/>
        <v>40.128</v>
      </c>
      <c r="AI98" s="403">
        <f t="shared" ca="1" si="23"/>
        <v>42.277000000000001</v>
      </c>
      <c r="AJ98" s="403">
        <f t="shared" ca="1" si="23"/>
        <v>44.500999999999998</v>
      </c>
      <c r="AK98" s="403">
        <f t="shared" ca="1" si="23"/>
        <v>47.260999999999996</v>
      </c>
      <c r="AL98" s="403">
        <f t="shared" ca="1" si="23"/>
        <v>50.021000000000001</v>
      </c>
      <c r="AM98" s="710"/>
    </row>
    <row r="99" spans="1:39" ht="15" customHeight="1">
      <c r="A99" s="259" t="s">
        <v>16</v>
      </c>
      <c r="B99" s="259" t="s">
        <v>92</v>
      </c>
      <c r="C99" s="259" t="s">
        <v>93</v>
      </c>
      <c r="D99" s="281" t="s">
        <v>94</v>
      </c>
      <c r="E99" s="265">
        <v>525</v>
      </c>
      <c r="F99" s="262">
        <v>11</v>
      </c>
      <c r="G99" s="285">
        <f t="shared" ca="1" si="27"/>
        <v>104856.19662710799</v>
      </c>
      <c r="H99" s="285">
        <f t="shared" ca="1" si="26"/>
        <v>110461.03201067928</v>
      </c>
      <c r="I99" s="285">
        <f t="shared" ca="1" si="26"/>
        <v>116022.18585823549</v>
      </c>
      <c r="J99" s="285">
        <f t="shared" ca="1" si="26"/>
        <v>121725.39776929532</v>
      </c>
      <c r="K99" s="285">
        <f t="shared" ca="1" si="26"/>
        <v>128266.25277155335</v>
      </c>
      <c r="L99" s="285">
        <f t="shared" ca="1" si="26"/>
        <v>135853.51535514399</v>
      </c>
      <c r="M99" s="285">
        <f t="shared" ca="1" si="26"/>
        <v>143440.77793873465</v>
      </c>
      <c r="N99" s="285"/>
      <c r="P99" s="409" t="str">
        <f t="shared" si="28"/>
        <v>03958C</v>
      </c>
      <c r="Q99" s="397" t="s">
        <v>826</v>
      </c>
      <c r="R99" s="409" t="str">
        <f t="shared" si="16"/>
        <v>Energy Manager</v>
      </c>
      <c r="S99" s="397" t="str">
        <f t="shared" si="24"/>
        <v>56</v>
      </c>
      <c r="T99" s="394" cm="1">
        <f t="array" aca="1" ref="T99" ca="1">IF($Q99="Y",VLOOKUP($P99,INDIRECT($Q$3),T$5,0)*INDIRECT($P$2),VLOOKUP($P99,INDIRECT($Q$3),T$5,0))</f>
        <v>104856.19662710799</v>
      </c>
      <c r="U99" s="394" cm="1">
        <f t="array" aca="1" ref="U99" ca="1">IF($Q99="Y",VLOOKUP($P99,INDIRECT($Q$3),U$5,0)*INDIRECT($P$2),VLOOKUP($P99,INDIRECT($Q$3),U$5,0))</f>
        <v>110461.03201067928</v>
      </c>
      <c r="V99" s="394" cm="1">
        <f t="array" aca="1" ref="V99" ca="1">IF($Q99="Y",VLOOKUP($P99,INDIRECT($Q$3),V$5,0)*INDIRECT($P$2),VLOOKUP($P99,INDIRECT($Q$3),V$5,0))</f>
        <v>116022.18585823549</v>
      </c>
      <c r="W99" s="394" cm="1">
        <f t="array" aca="1" ref="W99" ca="1">IF($Q99="Y",VLOOKUP($P99,INDIRECT($Q$3),W$5,0)*INDIRECT($P$2),VLOOKUP($P99,INDIRECT($Q$3),W$5,0))</f>
        <v>121725.39776929532</v>
      </c>
      <c r="X99" s="394" cm="1">
        <f t="array" aca="1" ref="X99" ca="1">IF($Q99="Y",VLOOKUP($P99,INDIRECT($Q$3),X$5,0)*INDIRECT($P$2),VLOOKUP($P99,INDIRECT($Q$3),X$5,0))</f>
        <v>128266.25277155335</v>
      </c>
      <c r="Y99" s="394" cm="1">
        <f t="array" aca="1" ref="Y99" ca="1">IF($Q99="Y",VLOOKUP($P99,INDIRECT($Q$3),Y$5,0)*INDIRECT($P$2),VLOOKUP($P99,INDIRECT($Q$3),Y$5,0))</f>
        <v>135853.51535514399</v>
      </c>
      <c r="Z99" s="394" cm="1">
        <f t="array" aca="1" ref="Z99" ca="1">IF($Q99="Y",VLOOKUP($P99,INDIRECT($Q$3),Z$5,0)*INDIRECT($P$2),VLOOKUP($P99,INDIRECT($Q$3),Z$5,0))</f>
        <v>143440.77793873465</v>
      </c>
      <c r="AA99" s="406" t="str">
        <f t="shared" si="29"/>
        <v>03958C</v>
      </c>
      <c r="AB99" s="406" t="str">
        <f t="shared" si="19"/>
        <v>Y</v>
      </c>
      <c r="AC99" s="412" t="str">
        <f t="shared" si="20"/>
        <v>Energy Manager</v>
      </c>
      <c r="AD99" s="406" t="str">
        <f t="shared" si="25"/>
        <v>56</v>
      </c>
      <c r="AE99" s="398" t="str">
        <f t="shared" si="22"/>
        <v>E</v>
      </c>
      <c r="AF99" s="403">
        <f t="shared" ca="1" si="23"/>
        <v>50.411999999999999</v>
      </c>
      <c r="AG99" s="403">
        <f t="shared" ca="1" si="23"/>
        <v>53.106999999999999</v>
      </c>
      <c r="AH99" s="403">
        <f t="shared" ca="1" si="23"/>
        <v>55.78</v>
      </c>
      <c r="AI99" s="403">
        <f t="shared" ca="1" si="23"/>
        <v>58.521999999999998</v>
      </c>
      <c r="AJ99" s="403">
        <f t="shared" ca="1" si="23"/>
        <v>61.666999999999994</v>
      </c>
      <c r="AK99" s="403">
        <f t="shared" ca="1" si="23"/>
        <v>65.314999999999998</v>
      </c>
      <c r="AL99" s="403">
        <f t="shared" ca="1" si="23"/>
        <v>68.962000000000003</v>
      </c>
      <c r="AM99" s="710"/>
    </row>
    <row r="100" spans="1:39" ht="15" customHeight="1">
      <c r="A100" s="259" t="s">
        <v>91</v>
      </c>
      <c r="B100" s="272" t="s">
        <v>300</v>
      </c>
      <c r="C100" s="259" t="s">
        <v>280</v>
      </c>
      <c r="D100" s="260" t="s">
        <v>301</v>
      </c>
      <c r="E100" s="265">
        <v>393</v>
      </c>
      <c r="F100" s="262">
        <v>8</v>
      </c>
      <c r="G100" s="285">
        <f t="shared" ca="1" si="27"/>
        <v>37.923749941788479</v>
      </c>
      <c r="H100" s="285">
        <f t="shared" ca="1" si="26"/>
        <v>39.914992583709711</v>
      </c>
      <c r="I100" s="285">
        <f t="shared" ca="1" si="26"/>
        <v>42.001476937576861</v>
      </c>
      <c r="J100" s="285">
        <f t="shared" ca="1" si="26"/>
        <v>44.225513476806171</v>
      </c>
      <c r="K100" s="285">
        <f t="shared" ca="1" si="26"/>
        <v>46.544013565019185</v>
      </c>
      <c r="L100" s="285">
        <f t="shared" ca="1" si="26"/>
        <v>49.369304793136145</v>
      </c>
      <c r="M100" s="285">
        <f t="shared" ca="1" si="26"/>
        <v>52.194596021253105</v>
      </c>
      <c r="N100" s="285"/>
      <c r="O100" s="23"/>
      <c r="P100" s="409" t="str">
        <f t="shared" si="28"/>
        <v>04063C</v>
      </c>
      <c r="Q100" s="397" t="s">
        <v>826</v>
      </c>
      <c r="R100" s="409" t="str">
        <f t="shared" si="16"/>
        <v>Engineering Applications Analyst</v>
      </c>
      <c r="S100" s="397" t="str">
        <f t="shared" si="24"/>
        <v>63</v>
      </c>
      <c r="T100" s="394" cm="1">
        <f t="array" aca="1" ref="T100" ca="1">IF($Q100="Y",VLOOKUP($P100,INDIRECT($Q$3),T$5,0)*INDIRECT($P$2),VLOOKUP($P100,INDIRECT($Q$3),T$5,0))</f>
        <v>37.923749941788479</v>
      </c>
      <c r="U100" s="394" cm="1">
        <f t="array" aca="1" ref="U100" ca="1">IF($Q100="Y",VLOOKUP($P100,INDIRECT($Q$3),U$5,0)*INDIRECT($P$2),VLOOKUP($P100,INDIRECT($Q$3),U$5,0))</f>
        <v>39.914992583709711</v>
      </c>
      <c r="V100" s="394" cm="1">
        <f t="array" aca="1" ref="V100" ca="1">IF($Q100="Y",VLOOKUP($P100,INDIRECT($Q$3),V$5,0)*INDIRECT($P$2),VLOOKUP($P100,INDIRECT($Q$3),V$5,0))</f>
        <v>42.001476937576861</v>
      </c>
      <c r="W100" s="394" cm="1">
        <f t="array" aca="1" ref="W100" ca="1">IF($Q100="Y",VLOOKUP($P100,INDIRECT($Q$3),W$5,0)*INDIRECT($P$2),VLOOKUP($P100,INDIRECT($Q$3),W$5,0))</f>
        <v>44.225513476806171</v>
      </c>
      <c r="X100" s="394" cm="1">
        <f t="array" aca="1" ref="X100" ca="1">IF($Q100="Y",VLOOKUP($P100,INDIRECT($Q$3),X$5,0)*INDIRECT($P$2),VLOOKUP($P100,INDIRECT($Q$3),X$5,0))</f>
        <v>46.544013565019185</v>
      </c>
      <c r="Y100" s="394" cm="1">
        <f t="array" aca="1" ref="Y100" ca="1">IF($Q100="Y",VLOOKUP($P100,INDIRECT($Q$3),Y$5,0)*INDIRECT($P$2),VLOOKUP($P100,INDIRECT($Q$3),Y$5,0))</f>
        <v>49.369304793136145</v>
      </c>
      <c r="Z100" s="394" cm="1">
        <f t="array" aca="1" ref="Z100" ca="1">IF($Q100="Y",VLOOKUP($P100,INDIRECT($Q$3),Z$5,0)*INDIRECT($P$2),VLOOKUP($P100,INDIRECT($Q$3),Z$5,0))</f>
        <v>52.194596021253105</v>
      </c>
      <c r="AA100" s="406" t="str">
        <f t="shared" si="29"/>
        <v>04063C</v>
      </c>
      <c r="AB100" s="406" t="str">
        <f t="shared" si="19"/>
        <v>Y</v>
      </c>
      <c r="AC100" s="412" t="str">
        <f t="shared" si="20"/>
        <v>Engineering Applications Analyst</v>
      </c>
      <c r="AD100" s="406" t="str">
        <f t="shared" si="25"/>
        <v>63</v>
      </c>
      <c r="AE100" s="398" t="str">
        <f t="shared" si="22"/>
        <v>N</v>
      </c>
      <c r="AF100" s="403">
        <f t="shared" ca="1" si="23"/>
        <v>37.923999999999999</v>
      </c>
      <c r="AG100" s="403">
        <f t="shared" ca="1" si="23"/>
        <v>39.914999999999999</v>
      </c>
      <c r="AH100" s="403">
        <f t="shared" ca="1" si="23"/>
        <v>42.000999999999998</v>
      </c>
      <c r="AI100" s="403">
        <f t="shared" ca="1" si="23"/>
        <v>44.225999999999999</v>
      </c>
      <c r="AJ100" s="403">
        <f t="shared" ca="1" si="23"/>
        <v>46.543999999999997</v>
      </c>
      <c r="AK100" s="403">
        <f t="shared" ca="1" si="23"/>
        <v>49.369</v>
      </c>
      <c r="AL100" s="403">
        <f t="shared" ca="1" si="23"/>
        <v>52.195</v>
      </c>
      <c r="AM100" s="710"/>
    </row>
    <row r="101" spans="1:39" ht="15" customHeight="1">
      <c r="A101" s="259" t="s">
        <v>16</v>
      </c>
      <c r="B101" s="259" t="s">
        <v>95</v>
      </c>
      <c r="C101" s="259" t="s">
        <v>96</v>
      </c>
      <c r="D101" s="260" t="s">
        <v>97</v>
      </c>
      <c r="E101" s="265">
        <v>403</v>
      </c>
      <c r="F101" s="262">
        <v>8</v>
      </c>
      <c r="G101" s="285">
        <f t="shared" ca="1" si="27"/>
        <v>78000.773117836856</v>
      </c>
      <c r="H101" s="285">
        <f t="shared" ca="1" si="26"/>
        <v>82282.060028405773</v>
      </c>
      <c r="I101" s="285">
        <f t="shared" ca="1" si="26"/>
        <v>86559.899848064379</v>
      </c>
      <c r="J101" s="285">
        <f t="shared" ca="1" si="26"/>
        <v>91137.636576917503</v>
      </c>
      <c r="K101" s="285">
        <f t="shared" ca="1" si="26"/>
        <v>95953.222578579967</v>
      </c>
      <c r="L101" s="285">
        <f t="shared" ca="1" si="26"/>
        <v>101912.42480432182</v>
      </c>
      <c r="M101" s="285">
        <f t="shared" ca="1" si="26"/>
        <v>107871.6270300637</v>
      </c>
      <c r="N101" s="285"/>
      <c r="P101" s="409" t="str">
        <f t="shared" si="28"/>
        <v>52320C</v>
      </c>
      <c r="Q101" s="397" t="s">
        <v>826</v>
      </c>
      <c r="R101" s="409" t="str">
        <f t="shared" si="16"/>
        <v>Engineering Inspector - City</v>
      </c>
      <c r="S101" s="397" t="str">
        <f t="shared" si="24"/>
        <v>60M</v>
      </c>
      <c r="T101" s="394" cm="1">
        <f t="array" aca="1" ref="T101" ca="1">IF($Q101="Y",VLOOKUP($P101,INDIRECT($Q$3),T$5,0)*INDIRECT($P$2),VLOOKUP($P101,INDIRECT($Q$3),T$5,0))</f>
        <v>78000.773117836856</v>
      </c>
      <c r="U101" s="394" cm="1">
        <f t="array" aca="1" ref="U101" ca="1">IF($Q101="Y",VLOOKUP($P101,INDIRECT($Q$3),U$5,0)*INDIRECT($P$2),VLOOKUP($P101,INDIRECT($Q$3),U$5,0))</f>
        <v>82282.060028405773</v>
      </c>
      <c r="V101" s="394" cm="1">
        <f t="array" aca="1" ref="V101" ca="1">IF($Q101="Y",VLOOKUP($P101,INDIRECT($Q$3),V$5,0)*INDIRECT($P$2),VLOOKUP($P101,INDIRECT($Q$3),V$5,0))</f>
        <v>86559.899848064379</v>
      </c>
      <c r="W101" s="394" cm="1">
        <f t="array" aca="1" ref="W101" ca="1">IF($Q101="Y",VLOOKUP($P101,INDIRECT($Q$3),W$5,0)*INDIRECT($P$2),VLOOKUP($P101,INDIRECT($Q$3),W$5,0))</f>
        <v>91137.636576917503</v>
      </c>
      <c r="X101" s="394" cm="1">
        <f t="array" aca="1" ref="X101" ca="1">IF($Q101="Y",VLOOKUP($P101,INDIRECT($Q$3),X$5,0)*INDIRECT($P$2),VLOOKUP($P101,INDIRECT($Q$3),X$5,0))</f>
        <v>95953.222578579967</v>
      </c>
      <c r="Y101" s="394" cm="1">
        <f t="array" aca="1" ref="Y101" ca="1">IF($Q101="Y",VLOOKUP($P101,INDIRECT($Q$3),Y$5,0)*INDIRECT($P$2),VLOOKUP($P101,INDIRECT($Q$3),Y$5,0))</f>
        <v>101912.42480432182</v>
      </c>
      <c r="Z101" s="394" cm="1">
        <f t="array" aca="1" ref="Z101" ca="1">IF($Q101="Y",VLOOKUP($P101,INDIRECT($Q$3),Z$5,0)*INDIRECT($P$2),VLOOKUP($P101,INDIRECT($Q$3),Z$5,0))</f>
        <v>107871.6270300637</v>
      </c>
      <c r="AA101" s="406" t="str">
        <f t="shared" si="29"/>
        <v>52320C</v>
      </c>
      <c r="AB101" s="406" t="str">
        <f t="shared" si="19"/>
        <v>Y</v>
      </c>
      <c r="AC101" s="412" t="str">
        <f t="shared" si="20"/>
        <v>Engineering Inspector - City</v>
      </c>
      <c r="AD101" s="406" t="str">
        <f t="shared" si="25"/>
        <v>60M</v>
      </c>
      <c r="AE101" s="398" t="str">
        <f t="shared" si="22"/>
        <v>E</v>
      </c>
      <c r="AF101" s="403">
        <f t="shared" ca="1" si="23"/>
        <v>37.500999999999998</v>
      </c>
      <c r="AG101" s="403">
        <f t="shared" ca="1" si="23"/>
        <v>39.558999999999997</v>
      </c>
      <c r="AH101" s="403">
        <f t="shared" ca="1" si="23"/>
        <v>41.616</v>
      </c>
      <c r="AI101" s="403">
        <f t="shared" ca="1" si="23"/>
        <v>43.817</v>
      </c>
      <c r="AJ101" s="403">
        <f t="shared" ca="1" si="23"/>
        <v>46.131999999999998</v>
      </c>
      <c r="AK101" s="403">
        <f t="shared" ca="1" si="23"/>
        <v>48.997</v>
      </c>
      <c r="AL101" s="403">
        <f t="shared" ca="1" si="23"/>
        <v>51.861999999999995</v>
      </c>
      <c r="AM101" s="710"/>
    </row>
    <row r="102" spans="1:39" ht="15" customHeight="1">
      <c r="A102" s="259" t="s">
        <v>16</v>
      </c>
      <c r="B102" s="259" t="s">
        <v>750</v>
      </c>
      <c r="C102" s="259">
        <v>51</v>
      </c>
      <c r="D102" s="260" t="s">
        <v>751</v>
      </c>
      <c r="E102" s="265">
        <v>458</v>
      </c>
      <c r="F102" s="262">
        <v>10</v>
      </c>
      <c r="G102" s="285">
        <f t="shared" ca="1" si="27"/>
        <v>90985.96457686511</v>
      </c>
      <c r="H102" s="285">
        <f t="shared" ca="1" si="26"/>
        <v>95560.254214807923</v>
      </c>
      <c r="I102" s="285">
        <f t="shared" ca="1" si="26"/>
        <v>100724.45424386801</v>
      </c>
      <c r="J102" s="285">
        <f t="shared" ca="1" si="26"/>
        <v>105891.18567291988</v>
      </c>
      <c r="K102" s="285">
        <f t="shared" ca="1" si="26"/>
        <v>111299.67131115065</v>
      </c>
      <c r="L102" s="285">
        <f t="shared" ca="1" si="26"/>
        <v>118072.94485532002</v>
      </c>
      <c r="M102" s="285">
        <f t="shared" ca="1" si="26"/>
        <v>124844.3062584713</v>
      </c>
      <c r="N102" s="285"/>
      <c r="P102" s="409" t="str">
        <f t="shared" si="28"/>
        <v>59419C</v>
      </c>
      <c r="Q102" s="397" t="s">
        <v>826</v>
      </c>
      <c r="R102" s="409" t="str">
        <f t="shared" si="16"/>
        <v>Engineering Project Management Analyst</v>
      </c>
      <c r="S102" s="397">
        <f t="shared" si="24"/>
        <v>51</v>
      </c>
      <c r="T102" s="394" cm="1">
        <f t="array" aca="1" ref="T102" ca="1">IF($Q102="Y",VLOOKUP($P102,INDIRECT($Q$3),T$5,0)*INDIRECT($P$2),VLOOKUP($P102,INDIRECT($Q$3),T$5,0))</f>
        <v>90985.96457686511</v>
      </c>
      <c r="U102" s="394" cm="1">
        <f t="array" aca="1" ref="U102" ca="1">IF($Q102="Y",VLOOKUP($P102,INDIRECT($Q$3),U$5,0)*INDIRECT($P$2),VLOOKUP($P102,INDIRECT($Q$3),U$5,0))</f>
        <v>95560.254214807923</v>
      </c>
      <c r="V102" s="394" cm="1">
        <f t="array" aca="1" ref="V102" ca="1">IF($Q102="Y",VLOOKUP($P102,INDIRECT($Q$3),V$5,0)*INDIRECT($P$2),VLOOKUP($P102,INDIRECT($Q$3),V$5,0))</f>
        <v>100724.45424386801</v>
      </c>
      <c r="W102" s="394" cm="1">
        <f t="array" aca="1" ref="W102" ca="1">IF($Q102="Y",VLOOKUP($P102,INDIRECT($Q$3),W$5,0)*INDIRECT($P$2),VLOOKUP($P102,INDIRECT($Q$3),W$5,0))</f>
        <v>105891.18567291988</v>
      </c>
      <c r="X102" s="394" cm="1">
        <f t="array" aca="1" ref="X102" ca="1">IF($Q102="Y",VLOOKUP($P102,INDIRECT($Q$3),X$5,0)*INDIRECT($P$2),VLOOKUP($P102,INDIRECT($Q$3),X$5,0))</f>
        <v>111299.67131115065</v>
      </c>
      <c r="Y102" s="394" cm="1">
        <f t="array" aca="1" ref="Y102" ca="1">IF($Q102="Y",VLOOKUP($P102,INDIRECT($Q$3),Y$5,0)*INDIRECT($P$2),VLOOKUP($P102,INDIRECT($Q$3),Y$5,0))</f>
        <v>118072.94485532002</v>
      </c>
      <c r="Z102" s="394" cm="1">
        <f t="array" aca="1" ref="Z102" ca="1">IF($Q102="Y",VLOOKUP($P102,INDIRECT($Q$3),Z$5,0)*INDIRECT($P$2),VLOOKUP($P102,INDIRECT($Q$3),Z$5,0))</f>
        <v>124844.3062584713</v>
      </c>
      <c r="AA102" s="406" t="str">
        <f t="shared" si="29"/>
        <v>59419C</v>
      </c>
      <c r="AB102" s="406" t="str">
        <f t="shared" si="19"/>
        <v>Y</v>
      </c>
      <c r="AC102" s="412" t="str">
        <f t="shared" si="20"/>
        <v>Engineering Project Management Analyst</v>
      </c>
      <c r="AD102" s="406">
        <f t="shared" si="25"/>
        <v>51</v>
      </c>
      <c r="AE102" s="398" t="str">
        <f t="shared" si="22"/>
        <v>E</v>
      </c>
      <c r="AF102" s="403">
        <f t="shared" ca="1" si="23"/>
        <v>43.744</v>
      </c>
      <c r="AG102" s="403">
        <f t="shared" ca="1" si="23"/>
        <v>45.942999999999998</v>
      </c>
      <c r="AH102" s="403">
        <f t="shared" ca="1" si="23"/>
        <v>48.425999999999995</v>
      </c>
      <c r="AI102" s="403">
        <f t="shared" ca="1" si="23"/>
        <v>50.91</v>
      </c>
      <c r="AJ102" s="403">
        <f t="shared" ca="1" si="23"/>
        <v>53.51</v>
      </c>
      <c r="AK102" s="403">
        <f t="shared" ca="1" si="23"/>
        <v>56.765999999999998</v>
      </c>
      <c r="AL102" s="403">
        <f t="shared" ca="1" si="23"/>
        <v>60.021999999999998</v>
      </c>
      <c r="AM102" s="710"/>
    </row>
    <row r="103" spans="1:39" ht="15" customHeight="1">
      <c r="A103" s="259" t="s">
        <v>16</v>
      </c>
      <c r="B103" s="259" t="s">
        <v>98</v>
      </c>
      <c r="C103" s="259">
        <v>40</v>
      </c>
      <c r="D103" s="260" t="s">
        <v>99</v>
      </c>
      <c r="E103" s="265">
        <v>410</v>
      </c>
      <c r="F103" s="262">
        <v>9</v>
      </c>
      <c r="G103" s="285">
        <f t="shared" ca="1" si="27"/>
        <v>80317.218209545652</v>
      </c>
      <c r="H103" s="285">
        <f t="shared" ca="1" si="26"/>
        <v>84591.61093829399</v>
      </c>
      <c r="I103" s="285">
        <f t="shared" ca="1" si="26"/>
        <v>89314.125485378885</v>
      </c>
      <c r="J103" s="285">
        <f t="shared" ca="1" si="26"/>
        <v>94184.864941605818</v>
      </c>
      <c r="K103" s="285">
        <f t="shared" ca="1" si="26"/>
        <v>99148.675852410364</v>
      </c>
      <c r="L103" s="285">
        <f t="shared" ca="1" si="26"/>
        <v>105080.26687996084</v>
      </c>
      <c r="M103" s="285">
        <f t="shared" ca="1" si="26"/>
        <v>111011.85790751144</v>
      </c>
      <c r="N103" s="285"/>
      <c r="P103" s="409" t="str">
        <f t="shared" si="28"/>
        <v>04108C</v>
      </c>
      <c r="Q103" s="397" t="s">
        <v>826</v>
      </c>
      <c r="R103" s="409" t="str">
        <f t="shared" si="16"/>
        <v>Enterprise Coordinator Asp-IPI</v>
      </c>
      <c r="S103" s="397">
        <f t="shared" si="24"/>
        <v>40</v>
      </c>
      <c r="T103" s="394" cm="1">
        <f t="array" aca="1" ref="T103" ca="1">IF($Q103="Y",VLOOKUP($P103,INDIRECT($Q$3),T$5,0)*INDIRECT($P$2),VLOOKUP($P103,INDIRECT($Q$3),T$5,0))</f>
        <v>80317.218209545652</v>
      </c>
      <c r="U103" s="394" cm="1">
        <f t="array" aca="1" ref="U103" ca="1">IF($Q103="Y",VLOOKUP($P103,INDIRECT($Q$3),U$5,0)*INDIRECT($P$2),VLOOKUP($P103,INDIRECT($Q$3),U$5,0))</f>
        <v>84591.61093829399</v>
      </c>
      <c r="V103" s="394" cm="1">
        <f t="array" aca="1" ref="V103" ca="1">IF($Q103="Y",VLOOKUP($P103,INDIRECT($Q$3),V$5,0)*INDIRECT($P$2),VLOOKUP($P103,INDIRECT($Q$3),V$5,0))</f>
        <v>89314.125485378885</v>
      </c>
      <c r="W103" s="394" cm="1">
        <f t="array" aca="1" ref="W103" ca="1">IF($Q103="Y",VLOOKUP($P103,INDIRECT($Q$3),W$5,0)*INDIRECT($P$2),VLOOKUP($P103,INDIRECT($Q$3),W$5,0))</f>
        <v>94184.864941605818</v>
      </c>
      <c r="X103" s="394" cm="1">
        <f t="array" aca="1" ref="X103" ca="1">IF($Q103="Y",VLOOKUP($P103,INDIRECT($Q$3),X$5,0)*INDIRECT($P$2),VLOOKUP($P103,INDIRECT($Q$3),X$5,0))</f>
        <v>99148.675852410364</v>
      </c>
      <c r="Y103" s="394" cm="1">
        <f t="array" aca="1" ref="Y103" ca="1">IF($Q103="Y",VLOOKUP($P103,INDIRECT($Q$3),Y$5,0)*INDIRECT($P$2),VLOOKUP($P103,INDIRECT($Q$3),Y$5,0))</f>
        <v>105080.26687996084</v>
      </c>
      <c r="Z103" s="394" cm="1">
        <f t="array" aca="1" ref="Z103" ca="1">IF($Q103="Y",VLOOKUP($P103,INDIRECT($Q$3),Z$5,0)*INDIRECT($P$2),VLOOKUP($P103,INDIRECT($Q$3),Z$5,0))</f>
        <v>111011.85790751144</v>
      </c>
      <c r="AA103" s="406" t="str">
        <f t="shared" si="29"/>
        <v>04108C</v>
      </c>
      <c r="AB103" s="406" t="str">
        <f t="shared" si="19"/>
        <v>Y</v>
      </c>
      <c r="AC103" s="412" t="str">
        <f t="shared" si="20"/>
        <v>Enterprise Coordinator Asp-IPI</v>
      </c>
      <c r="AD103" s="406">
        <f t="shared" si="25"/>
        <v>40</v>
      </c>
      <c r="AE103" s="398" t="str">
        <f t="shared" si="22"/>
        <v>E</v>
      </c>
      <c r="AF103" s="403">
        <f t="shared" ca="1" si="23"/>
        <v>38.614999999999995</v>
      </c>
      <c r="AG103" s="403">
        <f t="shared" ca="1" si="23"/>
        <v>40.669999999999995</v>
      </c>
      <c r="AH103" s="403">
        <f t="shared" ca="1" si="23"/>
        <v>42.94</v>
      </c>
      <c r="AI103" s="403">
        <f t="shared" ca="1" si="23"/>
        <v>45.281999999999996</v>
      </c>
      <c r="AJ103" s="403">
        <f t="shared" ca="1" si="23"/>
        <v>47.667999999999999</v>
      </c>
      <c r="AK103" s="403">
        <f t="shared" ca="1" si="23"/>
        <v>50.519999999999996</v>
      </c>
      <c r="AL103" s="403">
        <f t="shared" ca="1" si="23"/>
        <v>53.372</v>
      </c>
      <c r="AM103" s="710"/>
    </row>
    <row r="104" spans="1:39" ht="15" customHeight="1">
      <c r="A104" s="259" t="s">
        <v>16</v>
      </c>
      <c r="B104" s="259" t="s">
        <v>100</v>
      </c>
      <c r="C104" s="259">
        <v>40</v>
      </c>
      <c r="D104" s="260" t="s">
        <v>101</v>
      </c>
      <c r="E104" s="265">
        <v>410</v>
      </c>
      <c r="F104" s="262">
        <v>9</v>
      </c>
      <c r="G104" s="285">
        <f t="shared" ca="1" si="27"/>
        <v>80317.218209545652</v>
      </c>
      <c r="H104" s="285">
        <f t="shared" ca="1" si="26"/>
        <v>84591.61093829399</v>
      </c>
      <c r="I104" s="285">
        <f t="shared" ca="1" si="26"/>
        <v>89314.125485378885</v>
      </c>
      <c r="J104" s="285">
        <f t="shared" ca="1" si="26"/>
        <v>94184.864941605818</v>
      </c>
      <c r="K104" s="285">
        <f t="shared" ca="1" si="26"/>
        <v>99148.675852410364</v>
      </c>
      <c r="L104" s="285">
        <f t="shared" ca="1" si="26"/>
        <v>105080.26687996084</v>
      </c>
      <c r="M104" s="285">
        <f t="shared" ca="1" si="26"/>
        <v>111011.85790751144</v>
      </c>
      <c r="N104" s="285"/>
      <c r="P104" s="409" t="str">
        <f t="shared" si="28"/>
        <v>04107C</v>
      </c>
      <c r="Q104" s="397" t="s">
        <v>826</v>
      </c>
      <c r="R104" s="409" t="str">
        <f t="shared" si="16"/>
        <v>Enterprise Coordinator WFD-IPI</v>
      </c>
      <c r="S104" s="397">
        <f t="shared" si="24"/>
        <v>40</v>
      </c>
      <c r="T104" s="394" cm="1">
        <f t="array" aca="1" ref="T104" ca="1">IF($Q104="Y",VLOOKUP($P104,INDIRECT($Q$3),T$5,0)*INDIRECT($P$2),VLOOKUP($P104,INDIRECT($Q$3),T$5,0))</f>
        <v>80317.218209545652</v>
      </c>
      <c r="U104" s="394" cm="1">
        <f t="array" aca="1" ref="U104" ca="1">IF($Q104="Y",VLOOKUP($P104,INDIRECT($Q$3),U$5,0)*INDIRECT($P$2),VLOOKUP($P104,INDIRECT($Q$3),U$5,0))</f>
        <v>84591.61093829399</v>
      </c>
      <c r="V104" s="394" cm="1">
        <f t="array" aca="1" ref="V104" ca="1">IF($Q104="Y",VLOOKUP($P104,INDIRECT($Q$3),V$5,0)*INDIRECT($P$2),VLOOKUP($P104,INDIRECT($Q$3),V$5,0))</f>
        <v>89314.125485378885</v>
      </c>
      <c r="W104" s="394" cm="1">
        <f t="array" aca="1" ref="W104" ca="1">IF($Q104="Y",VLOOKUP($P104,INDIRECT($Q$3),W$5,0)*INDIRECT($P$2),VLOOKUP($P104,INDIRECT($Q$3),W$5,0))</f>
        <v>94184.864941605818</v>
      </c>
      <c r="X104" s="394" cm="1">
        <f t="array" aca="1" ref="X104" ca="1">IF($Q104="Y",VLOOKUP($P104,INDIRECT($Q$3),X$5,0)*INDIRECT($P$2),VLOOKUP($P104,INDIRECT($Q$3),X$5,0))</f>
        <v>99148.675852410364</v>
      </c>
      <c r="Y104" s="394" cm="1">
        <f t="array" aca="1" ref="Y104" ca="1">IF($Q104="Y",VLOOKUP($P104,INDIRECT($Q$3),Y$5,0)*INDIRECT($P$2),VLOOKUP($P104,INDIRECT($Q$3),Y$5,0))</f>
        <v>105080.26687996084</v>
      </c>
      <c r="Z104" s="394" cm="1">
        <f t="array" aca="1" ref="Z104" ca="1">IF($Q104="Y",VLOOKUP($P104,INDIRECT($Q$3),Z$5,0)*INDIRECT($P$2),VLOOKUP($P104,INDIRECT($Q$3),Z$5,0))</f>
        <v>111011.85790751144</v>
      </c>
      <c r="AA104" s="406" t="str">
        <f t="shared" si="29"/>
        <v>04107C</v>
      </c>
      <c r="AB104" s="406" t="str">
        <f t="shared" si="19"/>
        <v>Y</v>
      </c>
      <c r="AC104" s="412" t="str">
        <f t="shared" si="20"/>
        <v>Enterprise Coordinator WFD-IPI</v>
      </c>
      <c r="AD104" s="406">
        <f t="shared" si="25"/>
        <v>40</v>
      </c>
      <c r="AE104" s="398" t="str">
        <f t="shared" si="22"/>
        <v>E</v>
      </c>
      <c r="AF104" s="403">
        <f t="shared" ca="1" si="23"/>
        <v>38.614999999999995</v>
      </c>
      <c r="AG104" s="403">
        <f t="shared" ca="1" si="23"/>
        <v>40.669999999999995</v>
      </c>
      <c r="AH104" s="403">
        <f t="shared" ca="1" si="23"/>
        <v>42.94</v>
      </c>
      <c r="AI104" s="403">
        <f t="shared" ca="1" si="23"/>
        <v>45.281999999999996</v>
      </c>
      <c r="AJ104" s="403">
        <f t="shared" ca="1" si="23"/>
        <v>47.667999999999999</v>
      </c>
      <c r="AK104" s="403">
        <f t="shared" ca="1" si="23"/>
        <v>50.519999999999996</v>
      </c>
      <c r="AL104" s="403">
        <f t="shared" ca="1" si="23"/>
        <v>53.372</v>
      </c>
      <c r="AM104" s="710"/>
    </row>
    <row r="105" spans="1:39" ht="15" customHeight="1">
      <c r="A105" s="259" t="s">
        <v>16</v>
      </c>
      <c r="B105" s="259" t="s">
        <v>913</v>
      </c>
      <c r="C105" s="259">
        <v>51</v>
      </c>
      <c r="D105" s="260" t="s">
        <v>914</v>
      </c>
      <c r="E105" s="265">
        <v>451</v>
      </c>
      <c r="F105" s="262">
        <v>10</v>
      </c>
      <c r="G105" s="285">
        <f t="shared" ca="1" si="27"/>
        <v>90985.96457686511</v>
      </c>
      <c r="H105" s="285">
        <f t="shared" ca="1" si="26"/>
        <v>95560.254214807923</v>
      </c>
      <c r="I105" s="285">
        <f t="shared" ca="1" si="26"/>
        <v>100724.45424386801</v>
      </c>
      <c r="J105" s="285">
        <f t="shared" ca="1" si="26"/>
        <v>105891.18567291988</v>
      </c>
      <c r="K105" s="285">
        <f t="shared" ca="1" si="26"/>
        <v>111299.67131115065</v>
      </c>
      <c r="L105" s="285">
        <f t="shared" ca="1" si="26"/>
        <v>118072.94485532002</v>
      </c>
      <c r="M105" s="285">
        <f t="shared" ca="1" si="26"/>
        <v>124844.3062584713</v>
      </c>
      <c r="N105" s="285"/>
      <c r="P105" s="409" t="str">
        <f t="shared" si="28"/>
        <v>53052C</v>
      </c>
      <c r="Q105" s="397" t="s">
        <v>826</v>
      </c>
      <c r="R105" s="409" t="str">
        <f t="shared" si="16"/>
        <v>Enterprise Events Manager</v>
      </c>
      <c r="S105" s="397">
        <f t="shared" si="24"/>
        <v>51</v>
      </c>
      <c r="T105" s="394" cm="1">
        <f t="array" aca="1" ref="T105" ca="1">IF($Q105="Y",VLOOKUP($P105,INDIRECT($Q$3),T$5,0)*INDIRECT($P$2),VLOOKUP($P105,INDIRECT($Q$3),T$5,0))</f>
        <v>90985.96457686511</v>
      </c>
      <c r="U105" s="394" cm="1">
        <f t="array" aca="1" ref="U105" ca="1">IF($Q105="Y",VLOOKUP($P105,INDIRECT($Q$3),U$5,0)*INDIRECT($P$2),VLOOKUP($P105,INDIRECT($Q$3),U$5,0))</f>
        <v>95560.254214807923</v>
      </c>
      <c r="V105" s="394" cm="1">
        <f t="array" aca="1" ref="V105" ca="1">IF($Q105="Y",VLOOKUP($P105,INDIRECT($Q$3),V$5,0)*INDIRECT($P$2),VLOOKUP($P105,INDIRECT($Q$3),V$5,0))</f>
        <v>100724.45424386801</v>
      </c>
      <c r="W105" s="394" cm="1">
        <f t="array" aca="1" ref="W105" ca="1">IF($Q105="Y",VLOOKUP($P105,INDIRECT($Q$3),W$5,0)*INDIRECT($P$2),VLOOKUP($P105,INDIRECT($Q$3),W$5,0))</f>
        <v>105891.18567291988</v>
      </c>
      <c r="X105" s="394" cm="1">
        <f t="array" aca="1" ref="X105" ca="1">IF($Q105="Y",VLOOKUP($P105,INDIRECT($Q$3),X$5,0)*INDIRECT($P$2),VLOOKUP($P105,INDIRECT($Q$3),X$5,0))</f>
        <v>111299.67131115065</v>
      </c>
      <c r="Y105" s="394" cm="1">
        <f t="array" aca="1" ref="Y105" ca="1">IF($Q105="Y",VLOOKUP($P105,INDIRECT($Q$3),Y$5,0)*INDIRECT($P$2),VLOOKUP($P105,INDIRECT($Q$3),Y$5,0))</f>
        <v>118072.94485532002</v>
      </c>
      <c r="Z105" s="394" cm="1">
        <f t="array" aca="1" ref="Z105" ca="1">IF($Q105="Y",VLOOKUP($P105,INDIRECT($Q$3),Z$5,0)*INDIRECT($P$2),VLOOKUP($P105,INDIRECT($Q$3),Z$5,0))</f>
        <v>124844.3062584713</v>
      </c>
      <c r="AA105" s="406" t="str">
        <f t="shared" si="29"/>
        <v>53052C</v>
      </c>
      <c r="AB105" s="406" t="str">
        <f t="shared" si="19"/>
        <v>Y</v>
      </c>
      <c r="AC105" s="412" t="str">
        <f t="shared" si="20"/>
        <v>Enterprise Events Manager</v>
      </c>
      <c r="AD105" s="406">
        <f t="shared" si="25"/>
        <v>51</v>
      </c>
      <c r="AE105" s="398" t="s">
        <v>915</v>
      </c>
      <c r="AF105" s="403">
        <f t="shared" ref="AF105:AL137" ca="1" si="30">IF($AE105="N",ROUND(T105,3),IF($AE105="E",ROUNDUP(T105/2080,3),"check"))</f>
        <v>43.744</v>
      </c>
      <c r="AG105" s="403">
        <f t="shared" ca="1" si="30"/>
        <v>45.942999999999998</v>
      </c>
      <c r="AH105" s="403">
        <f t="shared" ca="1" si="30"/>
        <v>48.425999999999995</v>
      </c>
      <c r="AI105" s="403">
        <f t="shared" ca="1" si="30"/>
        <v>50.91</v>
      </c>
      <c r="AJ105" s="403">
        <f t="shared" ca="1" si="30"/>
        <v>53.51</v>
      </c>
      <c r="AK105" s="403">
        <f t="shared" ca="1" si="30"/>
        <v>56.765999999999998</v>
      </c>
      <c r="AL105" s="403">
        <f t="shared" ca="1" si="30"/>
        <v>60.021999999999998</v>
      </c>
      <c r="AM105" s="710"/>
    </row>
    <row r="106" spans="1:39" ht="15" customHeight="1">
      <c r="A106" s="259" t="s">
        <v>16</v>
      </c>
      <c r="B106" s="259" t="s">
        <v>102</v>
      </c>
      <c r="C106" s="259" t="s">
        <v>103</v>
      </c>
      <c r="D106" s="260" t="s">
        <v>104</v>
      </c>
      <c r="E106" s="265">
        <v>508</v>
      </c>
      <c r="F106" s="262">
        <v>11</v>
      </c>
      <c r="G106" s="285">
        <f t="shared" ca="1" si="27"/>
        <v>106424.47601633714</v>
      </c>
      <c r="H106" s="285">
        <f t="shared" ca="1" si="26"/>
        <v>110859.40967238297</v>
      </c>
      <c r="I106" s="285">
        <f t="shared" ca="1" si="26"/>
        <v>115478.5517420656</v>
      </c>
      <c r="J106" s="285">
        <f t="shared" ca="1" si="26"/>
        <v>120289.64207469751</v>
      </c>
      <c r="K106" s="285">
        <f t="shared" ca="1" si="26"/>
        <v>125301.96848945363</v>
      </c>
      <c r="L106" s="285">
        <f t="shared" ca="1" si="26"/>
        <v>130523.27083564646</v>
      </c>
      <c r="M106" s="285">
        <f t="shared" ca="1" si="26"/>
        <v>135962.83693245103</v>
      </c>
      <c r="N106" s="285"/>
      <c r="P106" s="409" t="str">
        <f t="shared" si="28"/>
        <v>04111C</v>
      </c>
      <c r="Q106" s="397" t="s">
        <v>826</v>
      </c>
      <c r="R106" s="409" t="str">
        <f t="shared" si="16"/>
        <v>Enterprise Finance Specialist</v>
      </c>
      <c r="S106" s="397" t="str">
        <f t="shared" si="24"/>
        <v>109</v>
      </c>
      <c r="T106" s="394" cm="1">
        <f t="array" aca="1" ref="T106" ca="1">IF($Q106="Y",VLOOKUP($P106,INDIRECT($Q$3),T$5,0)*INDIRECT($P$2),VLOOKUP($P106,INDIRECT($Q$3),T$5,0))</f>
        <v>106424.47601633714</v>
      </c>
      <c r="U106" s="394" cm="1">
        <f t="array" aca="1" ref="U106" ca="1">IF($Q106="Y",VLOOKUP($P106,INDIRECT($Q$3),U$5,0)*INDIRECT($P$2),VLOOKUP($P106,INDIRECT($Q$3),U$5,0))</f>
        <v>110859.40967238297</v>
      </c>
      <c r="V106" s="394" cm="1">
        <f t="array" aca="1" ref="V106" ca="1">IF($Q106="Y",VLOOKUP($P106,INDIRECT($Q$3),V$5,0)*INDIRECT($P$2),VLOOKUP($P106,INDIRECT($Q$3),V$5,0))</f>
        <v>115478.5517420656</v>
      </c>
      <c r="W106" s="394" cm="1">
        <f t="array" aca="1" ref="W106" ca="1">IF($Q106="Y",VLOOKUP($P106,INDIRECT($Q$3),W$5,0)*INDIRECT($P$2),VLOOKUP($P106,INDIRECT($Q$3),W$5,0))</f>
        <v>120289.64207469751</v>
      </c>
      <c r="X106" s="394" cm="1">
        <f t="array" aca="1" ref="X106" ca="1">IF($Q106="Y",VLOOKUP($P106,INDIRECT($Q$3),X$5,0)*INDIRECT($P$2),VLOOKUP($P106,INDIRECT($Q$3),X$5,0))</f>
        <v>125301.96848945363</v>
      </c>
      <c r="Y106" s="394" cm="1">
        <f t="array" aca="1" ref="Y106" ca="1">IF($Q106="Y",VLOOKUP($P106,INDIRECT($Q$3),Y$5,0)*INDIRECT($P$2),VLOOKUP($P106,INDIRECT($Q$3),Y$5,0))</f>
        <v>130523.27083564646</v>
      </c>
      <c r="Z106" s="394" cm="1">
        <f t="array" aca="1" ref="Z106" ca="1">IF($Q106="Y",VLOOKUP($P106,INDIRECT($Q$3),Z$5,0)*INDIRECT($P$2),VLOOKUP($P106,INDIRECT($Q$3),Z$5,0))</f>
        <v>135962.83693245103</v>
      </c>
      <c r="AA106" s="406" t="str">
        <f t="shared" si="29"/>
        <v>04111C</v>
      </c>
      <c r="AB106" s="406" t="str">
        <f t="shared" si="19"/>
        <v>Y</v>
      </c>
      <c r="AC106" s="412" t="str">
        <f t="shared" si="20"/>
        <v>Enterprise Finance Specialist</v>
      </c>
      <c r="AD106" s="406" t="str">
        <f t="shared" si="25"/>
        <v>109</v>
      </c>
      <c r="AE106" s="398" t="str">
        <f t="shared" ref="AE106:AE171" si="31">LEFT(A106,1)</f>
        <v>E</v>
      </c>
      <c r="AF106" s="403">
        <f t="shared" ca="1" si="30"/>
        <v>51.165999999999997</v>
      </c>
      <c r="AG106" s="403">
        <f t="shared" ca="1" si="30"/>
        <v>53.297999999999995</v>
      </c>
      <c r="AH106" s="403">
        <f t="shared" ca="1" si="30"/>
        <v>55.518999999999998</v>
      </c>
      <c r="AI106" s="403">
        <f t="shared" ca="1" si="30"/>
        <v>57.832000000000001</v>
      </c>
      <c r="AJ106" s="403">
        <f t="shared" ca="1" si="30"/>
        <v>60.241999999999997</v>
      </c>
      <c r="AK106" s="403">
        <f t="shared" ca="1" si="30"/>
        <v>62.751999999999995</v>
      </c>
      <c r="AL106" s="403">
        <f t="shared" ca="1" si="30"/>
        <v>65.367000000000004</v>
      </c>
      <c r="AM106" s="710"/>
    </row>
    <row r="107" spans="1:39" ht="15" customHeight="1">
      <c r="A107" s="259" t="s">
        <v>16</v>
      </c>
      <c r="B107" s="259" t="s">
        <v>894</v>
      </c>
      <c r="C107" s="259">
        <v>35</v>
      </c>
      <c r="D107" s="260" t="s">
        <v>897</v>
      </c>
      <c r="E107" s="265">
        <v>378</v>
      </c>
      <c r="F107" s="262">
        <v>8</v>
      </c>
      <c r="G107" s="285">
        <f t="shared" ca="1" si="27"/>
        <v>74460.610752978362</v>
      </c>
      <c r="H107" s="285">
        <f t="shared" ca="1" si="26"/>
        <v>78545.413481661264</v>
      </c>
      <c r="I107" s="285">
        <f t="shared" ca="1" si="26"/>
        <v>82626.769119433869</v>
      </c>
      <c r="J107" s="285">
        <f t="shared" ca="1" si="26"/>
        <v>86952.868211836409</v>
      </c>
      <c r="K107" s="285">
        <f t="shared" ca="1" si="26"/>
        <v>91575.417122523169</v>
      </c>
      <c r="L107" s="285">
        <f t="shared" ca="1" si="26"/>
        <v>97889.203312695478</v>
      </c>
      <c r="M107" s="285">
        <f t="shared" ca="1" si="26"/>
        <v>104202.98950286784</v>
      </c>
      <c r="N107" s="285"/>
      <c r="P107" s="409" t="str">
        <f t="shared" si="28"/>
        <v>59451C</v>
      </c>
      <c r="Q107" s="397" t="s">
        <v>826</v>
      </c>
      <c r="R107" s="409" t="str">
        <f t="shared" si="16"/>
        <v>Enterprise Information Management Analyst I</v>
      </c>
      <c r="S107" s="397">
        <f t="shared" si="24"/>
        <v>35</v>
      </c>
      <c r="T107" s="394" cm="1">
        <f t="array" aca="1" ref="T107" ca="1">IF($Q107="Y",VLOOKUP($P107,INDIRECT($Q$3),T$5,0)*INDIRECT($P$2),VLOOKUP($P107,INDIRECT($Q$3),T$5,0))</f>
        <v>74460.610752978362</v>
      </c>
      <c r="U107" s="394" cm="1">
        <f t="array" aca="1" ref="U107" ca="1">IF($Q107="Y",VLOOKUP($P107,INDIRECT($Q$3),U$5,0)*INDIRECT($P$2),VLOOKUP($P107,INDIRECT($Q$3),U$5,0))</f>
        <v>78545.413481661264</v>
      </c>
      <c r="V107" s="394" cm="1">
        <f t="array" aca="1" ref="V107" ca="1">IF($Q107="Y",VLOOKUP($P107,INDIRECT($Q$3),V$5,0)*INDIRECT($P$2),VLOOKUP($P107,INDIRECT($Q$3),V$5,0))</f>
        <v>82626.769119433869</v>
      </c>
      <c r="W107" s="394" cm="1">
        <f t="array" aca="1" ref="W107" ca="1">IF($Q107="Y",VLOOKUP($P107,INDIRECT($Q$3),W$5,0)*INDIRECT($P$2),VLOOKUP($P107,INDIRECT($Q$3),W$5,0))</f>
        <v>86952.868211836409</v>
      </c>
      <c r="X107" s="394" cm="1">
        <f t="array" aca="1" ref="X107" ca="1">IF($Q107="Y",VLOOKUP($P107,INDIRECT($Q$3),X$5,0)*INDIRECT($P$2),VLOOKUP($P107,INDIRECT($Q$3),X$5,0))</f>
        <v>91575.417122523169</v>
      </c>
      <c r="Y107" s="394" cm="1">
        <f t="array" aca="1" ref="Y107" ca="1">IF($Q107="Y",VLOOKUP($P107,INDIRECT($Q$3),Y$5,0)*INDIRECT($P$2),VLOOKUP($P107,INDIRECT($Q$3),Y$5,0))</f>
        <v>97889.203312695478</v>
      </c>
      <c r="Z107" s="394" cm="1">
        <f t="array" aca="1" ref="Z107" ca="1">IF($Q107="Y",VLOOKUP($P107,INDIRECT($Q$3),Z$5,0)*INDIRECT($P$2),VLOOKUP($P107,INDIRECT($Q$3),Z$5,0))</f>
        <v>104202.98950286784</v>
      </c>
      <c r="AA107" s="406" t="str">
        <f t="shared" si="29"/>
        <v>59451C</v>
      </c>
      <c r="AB107" s="406" t="str">
        <f t="shared" si="19"/>
        <v>Y</v>
      </c>
      <c r="AC107" s="412" t="str">
        <f t="shared" si="20"/>
        <v>Enterprise Information Management Analyst I</v>
      </c>
      <c r="AD107" s="406">
        <f t="shared" si="25"/>
        <v>35</v>
      </c>
      <c r="AE107" s="398" t="str">
        <f t="shared" si="31"/>
        <v>E</v>
      </c>
      <c r="AF107" s="403">
        <f t="shared" ca="1" si="30"/>
        <v>35.798999999999999</v>
      </c>
      <c r="AG107" s="403">
        <f t="shared" ca="1" si="30"/>
        <v>37.762999999999998</v>
      </c>
      <c r="AH107" s="403">
        <f t="shared" ca="1" si="30"/>
        <v>39.724999999999994</v>
      </c>
      <c r="AI107" s="403">
        <f t="shared" ca="1" si="30"/>
        <v>41.805</v>
      </c>
      <c r="AJ107" s="403">
        <f t="shared" ca="1" si="30"/>
        <v>44.027000000000001</v>
      </c>
      <c r="AK107" s="403">
        <f t="shared" ca="1" si="30"/>
        <v>47.062999999999995</v>
      </c>
      <c r="AL107" s="403">
        <f t="shared" ca="1" si="30"/>
        <v>50.097999999999999</v>
      </c>
      <c r="AM107" s="710"/>
    </row>
    <row r="108" spans="1:39" ht="15" customHeight="1">
      <c r="A108" s="259" t="s">
        <v>16</v>
      </c>
      <c r="B108" s="259" t="s">
        <v>645</v>
      </c>
      <c r="C108" s="259">
        <v>105</v>
      </c>
      <c r="D108" s="260" t="s">
        <v>895</v>
      </c>
      <c r="E108" s="265">
        <v>435</v>
      </c>
      <c r="F108" s="262">
        <v>9</v>
      </c>
      <c r="G108" s="285">
        <f t="shared" ca="1" si="27"/>
        <v>85676.014611228427</v>
      </c>
      <c r="H108" s="285">
        <f t="shared" ca="1" si="26"/>
        <v>90205.597433642397</v>
      </c>
      <c r="I108" s="285">
        <f t="shared" ca="1" si="26"/>
        <v>95328.812097055721</v>
      </c>
      <c r="J108" s="285">
        <f t="shared" ca="1" si="26"/>
        <v>100399.14196394348</v>
      </c>
      <c r="K108" s="285">
        <f t="shared" ca="1" si="26"/>
        <v>105776.20365067945</v>
      </c>
      <c r="L108" s="285">
        <f t="shared" ca="1" si="26"/>
        <v>112061.5617177419</v>
      </c>
      <c r="M108" s="285">
        <f t="shared" ca="1" si="26"/>
        <v>118345.59766489123</v>
      </c>
      <c r="N108" s="285"/>
      <c r="P108" s="409" t="str">
        <f t="shared" si="28"/>
        <v>52957C</v>
      </c>
      <c r="Q108" s="397" t="s">
        <v>826</v>
      </c>
      <c r="R108" s="409" t="str">
        <f t="shared" si="16"/>
        <v>Enterprise Information Management Analyst II</v>
      </c>
      <c r="S108" s="397">
        <f t="shared" si="24"/>
        <v>105</v>
      </c>
      <c r="T108" s="394" cm="1">
        <f t="array" aca="1" ref="T108" ca="1">IF($Q108="Y",VLOOKUP($P108,INDIRECT($Q$3),T$5,0)*INDIRECT($P$2),VLOOKUP($P108,INDIRECT($Q$3),T$5,0))</f>
        <v>85676.014611228427</v>
      </c>
      <c r="U108" s="394" cm="1">
        <f t="array" aca="1" ref="U108" ca="1">IF($Q108="Y",VLOOKUP($P108,INDIRECT($Q$3),U$5,0)*INDIRECT($P$2),VLOOKUP($P108,INDIRECT($Q$3),U$5,0))</f>
        <v>90205.597433642397</v>
      </c>
      <c r="V108" s="394" cm="1">
        <f t="array" aca="1" ref="V108" ca="1">IF($Q108="Y",VLOOKUP($P108,INDIRECT($Q$3),V$5,0)*INDIRECT($P$2),VLOOKUP($P108,INDIRECT($Q$3),V$5,0))</f>
        <v>95328.812097055721</v>
      </c>
      <c r="W108" s="394" cm="1">
        <f t="array" aca="1" ref="W108" ca="1">IF($Q108="Y",VLOOKUP($P108,INDIRECT($Q$3),W$5,0)*INDIRECT($P$2),VLOOKUP($P108,INDIRECT($Q$3),W$5,0))</f>
        <v>100399.14196394348</v>
      </c>
      <c r="X108" s="394" cm="1">
        <f t="array" aca="1" ref="X108" ca="1">IF($Q108="Y",VLOOKUP($P108,INDIRECT($Q$3),X$5,0)*INDIRECT($P$2),VLOOKUP($P108,INDIRECT($Q$3),X$5,0))</f>
        <v>105776.20365067945</v>
      </c>
      <c r="Y108" s="394" cm="1">
        <f t="array" aca="1" ref="Y108" ca="1">IF($Q108="Y",VLOOKUP($P108,INDIRECT($Q$3),Y$5,0)*INDIRECT($P$2),VLOOKUP($P108,INDIRECT($Q$3),Y$5,0))</f>
        <v>112061.5617177419</v>
      </c>
      <c r="Z108" s="394" cm="1">
        <f t="array" aca="1" ref="Z108" ca="1">IF($Q108="Y",VLOOKUP($P108,INDIRECT($Q$3),Z$5,0)*INDIRECT($P$2),VLOOKUP($P108,INDIRECT($Q$3),Z$5,0))</f>
        <v>118345.59766489123</v>
      </c>
      <c r="AA108" s="406" t="str">
        <f t="shared" si="29"/>
        <v>52957C</v>
      </c>
      <c r="AB108" s="406" t="str">
        <f t="shared" si="19"/>
        <v>Y</v>
      </c>
      <c r="AC108" s="412" t="str">
        <f t="shared" si="20"/>
        <v>Enterprise Information Management Analyst II</v>
      </c>
      <c r="AD108" s="406">
        <f t="shared" si="25"/>
        <v>105</v>
      </c>
      <c r="AE108" s="398" t="str">
        <f t="shared" si="31"/>
        <v>E</v>
      </c>
      <c r="AF108" s="403">
        <f t="shared" ca="1" si="30"/>
        <v>41.190999999999995</v>
      </c>
      <c r="AG108" s="403">
        <f t="shared" ca="1" si="30"/>
        <v>43.369</v>
      </c>
      <c r="AH108" s="403">
        <f t="shared" ca="1" si="30"/>
        <v>45.832000000000001</v>
      </c>
      <c r="AI108" s="403">
        <f t="shared" ca="1" si="30"/>
        <v>48.268999999999998</v>
      </c>
      <c r="AJ108" s="403">
        <f t="shared" ca="1" si="30"/>
        <v>50.853999999999999</v>
      </c>
      <c r="AK108" s="403">
        <f t="shared" ca="1" si="30"/>
        <v>53.875999999999998</v>
      </c>
      <c r="AL108" s="403">
        <f t="shared" ca="1" si="30"/>
        <v>56.896999999999998</v>
      </c>
      <c r="AM108" s="710"/>
    </row>
    <row r="109" spans="1:39" ht="15" customHeight="1">
      <c r="A109" s="259" t="s">
        <v>16</v>
      </c>
      <c r="B109" s="259" t="s">
        <v>898</v>
      </c>
      <c r="C109" s="259">
        <v>72</v>
      </c>
      <c r="D109" s="260" t="s">
        <v>899</v>
      </c>
      <c r="E109" s="265">
        <v>463</v>
      </c>
      <c r="F109" s="262">
        <v>10</v>
      </c>
      <c r="G109" s="285">
        <f t="shared" ca="1" si="27"/>
        <v>91137.636576917503</v>
      </c>
      <c r="H109" s="285">
        <f t="shared" ca="1" si="26"/>
        <v>95953.222578579967</v>
      </c>
      <c r="I109" s="285">
        <f t="shared" ca="1" si="26"/>
        <v>100972.18694394897</v>
      </c>
      <c r="J109" s="285">
        <f t="shared" ca="1" si="26"/>
        <v>106280.7069457816</v>
      </c>
      <c r="K109" s="285">
        <f t="shared" ca="1" si="26"/>
        <v>111892.57094771898</v>
      </c>
      <c r="L109" s="285">
        <f t="shared" ca="1" si="26"/>
        <v>118654.98589990367</v>
      </c>
      <c r="M109" s="285">
        <f t="shared" ca="1" si="26"/>
        <v>125416.3237368164</v>
      </c>
      <c r="N109" s="285"/>
      <c r="P109" s="409" t="str">
        <f t="shared" si="28"/>
        <v>59452C</v>
      </c>
      <c r="Q109" s="397" t="s">
        <v>826</v>
      </c>
      <c r="R109" s="409" t="str">
        <f t="shared" si="16"/>
        <v>Enterprise Information Management Analyst III</v>
      </c>
      <c r="S109" s="397">
        <f t="shared" si="24"/>
        <v>72</v>
      </c>
      <c r="T109" s="394" cm="1">
        <f t="array" aca="1" ref="T109" ca="1">IF($Q109="Y",VLOOKUP($P109,INDIRECT($Q$3),T$5,0)*INDIRECT($P$2),VLOOKUP($P109,INDIRECT($Q$3),T$5,0))</f>
        <v>91137.636576917503</v>
      </c>
      <c r="U109" s="394" cm="1">
        <f t="array" aca="1" ref="U109" ca="1">IF($Q109="Y",VLOOKUP($P109,INDIRECT($Q$3),U$5,0)*INDIRECT($P$2),VLOOKUP($P109,INDIRECT($Q$3),U$5,0))</f>
        <v>95953.222578579967</v>
      </c>
      <c r="V109" s="394" cm="1">
        <f t="array" aca="1" ref="V109" ca="1">IF($Q109="Y",VLOOKUP($P109,INDIRECT($Q$3),V$5,0)*INDIRECT($P$2),VLOOKUP($P109,INDIRECT($Q$3),V$5,0))</f>
        <v>100972.18694394897</v>
      </c>
      <c r="W109" s="394" cm="1">
        <f t="array" aca="1" ref="W109" ca="1">IF($Q109="Y",VLOOKUP($P109,INDIRECT($Q$3),W$5,0)*INDIRECT($P$2),VLOOKUP($P109,INDIRECT($Q$3),W$5,0))</f>
        <v>106280.7069457816</v>
      </c>
      <c r="X109" s="394" cm="1">
        <f t="array" aca="1" ref="X109" ca="1">IF($Q109="Y",VLOOKUP($P109,INDIRECT($Q$3),X$5,0)*INDIRECT($P$2),VLOOKUP($P109,INDIRECT($Q$3),X$5,0))</f>
        <v>111892.57094771898</v>
      </c>
      <c r="Y109" s="394" cm="1">
        <f t="array" aca="1" ref="Y109" ca="1">IF($Q109="Y",VLOOKUP($P109,INDIRECT($Q$3),Y$5,0)*INDIRECT($P$2),VLOOKUP($P109,INDIRECT($Q$3),Y$5,0))</f>
        <v>118654.98589990367</v>
      </c>
      <c r="Z109" s="394" cm="1">
        <f t="array" aca="1" ref="Z109" ca="1">IF($Q109="Y",VLOOKUP($P109,INDIRECT($Q$3),Z$5,0)*INDIRECT($P$2),VLOOKUP($P109,INDIRECT($Q$3),Z$5,0))</f>
        <v>125416.3237368164</v>
      </c>
      <c r="AA109" s="406" t="str">
        <f t="shared" si="29"/>
        <v>59452C</v>
      </c>
      <c r="AB109" s="406" t="str">
        <f t="shared" si="19"/>
        <v>Y</v>
      </c>
      <c r="AC109" s="412" t="str">
        <f t="shared" si="20"/>
        <v>Enterprise Information Management Analyst III</v>
      </c>
      <c r="AD109" s="406">
        <f t="shared" si="25"/>
        <v>72</v>
      </c>
      <c r="AE109" s="398" t="str">
        <f t="shared" si="31"/>
        <v>E</v>
      </c>
      <c r="AF109" s="403">
        <f t="shared" ca="1" si="30"/>
        <v>43.817</v>
      </c>
      <c r="AG109" s="403">
        <f t="shared" ca="1" si="30"/>
        <v>46.131999999999998</v>
      </c>
      <c r="AH109" s="403">
        <f t="shared" ca="1" si="30"/>
        <v>48.544999999999995</v>
      </c>
      <c r="AI109" s="403">
        <f t="shared" ca="1" si="30"/>
        <v>51.096999999999994</v>
      </c>
      <c r="AJ109" s="403">
        <f t="shared" ca="1" si="30"/>
        <v>53.794999999999995</v>
      </c>
      <c r="AK109" s="403">
        <f t="shared" ca="1" si="30"/>
        <v>57.045999999999999</v>
      </c>
      <c r="AL109" s="403">
        <f t="shared" ca="1" si="30"/>
        <v>60.296999999999997</v>
      </c>
      <c r="AM109" s="710"/>
    </row>
    <row r="110" spans="1:39" ht="15" customHeight="1">
      <c r="A110" s="259" t="s">
        <v>16</v>
      </c>
      <c r="B110" s="259" t="s">
        <v>416</v>
      </c>
      <c r="C110" s="259">
        <v>29</v>
      </c>
      <c r="D110" s="260" t="s">
        <v>415</v>
      </c>
      <c r="E110" s="265">
        <v>373</v>
      </c>
      <c r="F110" s="262">
        <v>8</v>
      </c>
      <c r="G110" s="285">
        <f t="shared" ca="1" si="27"/>
        <v>74460.610752978362</v>
      </c>
      <c r="H110" s="285">
        <f t="shared" ca="1" si="26"/>
        <v>78545.413481661264</v>
      </c>
      <c r="I110" s="285">
        <f t="shared" ca="1" si="26"/>
        <v>82626.769119433869</v>
      </c>
      <c r="J110" s="285">
        <f t="shared" ca="1" si="26"/>
        <v>86952.868211836409</v>
      </c>
      <c r="K110" s="285">
        <f t="shared" ca="1" si="26"/>
        <v>91575.417122523169</v>
      </c>
      <c r="L110" s="285">
        <f t="shared" ca="1" si="26"/>
        <v>97312.991881556358</v>
      </c>
      <c r="M110" s="285">
        <f t="shared" ca="1" si="26"/>
        <v>103050.56664058955</v>
      </c>
      <c r="N110" s="285"/>
      <c r="P110" s="409" t="str">
        <f t="shared" si="28"/>
        <v>04113C</v>
      </c>
      <c r="Q110" s="397" t="s">
        <v>826</v>
      </c>
      <c r="R110" s="409" t="str">
        <f t="shared" si="16"/>
        <v>Environmental Health Community Liaison</v>
      </c>
      <c r="S110" s="397">
        <f t="shared" si="24"/>
        <v>29</v>
      </c>
      <c r="T110" s="394" cm="1">
        <f t="array" aca="1" ref="T110" ca="1">IF($Q110="Y",VLOOKUP($P110,INDIRECT($Q$3),T$5,0)*INDIRECT($P$2),VLOOKUP($P110,INDIRECT($Q$3),T$5,0))</f>
        <v>74460.610752978362</v>
      </c>
      <c r="U110" s="394" cm="1">
        <f t="array" aca="1" ref="U110" ca="1">IF($Q110="Y",VLOOKUP($P110,INDIRECT($Q$3),U$5,0)*INDIRECT($P$2),VLOOKUP($P110,INDIRECT($Q$3),U$5,0))</f>
        <v>78545.413481661264</v>
      </c>
      <c r="V110" s="394" cm="1">
        <f t="array" aca="1" ref="V110" ca="1">IF($Q110="Y",VLOOKUP($P110,INDIRECT($Q$3),V$5,0)*INDIRECT($P$2),VLOOKUP($P110,INDIRECT($Q$3),V$5,0))</f>
        <v>82626.769119433869</v>
      </c>
      <c r="W110" s="394" cm="1">
        <f t="array" aca="1" ref="W110" ca="1">IF($Q110="Y",VLOOKUP($P110,INDIRECT($Q$3),W$5,0)*INDIRECT($P$2),VLOOKUP($P110,INDIRECT($Q$3),W$5,0))</f>
        <v>86952.868211836409</v>
      </c>
      <c r="X110" s="394" cm="1">
        <f t="array" aca="1" ref="X110" ca="1">IF($Q110="Y",VLOOKUP($P110,INDIRECT($Q$3),X$5,0)*INDIRECT($P$2),VLOOKUP($P110,INDIRECT($Q$3),X$5,0))</f>
        <v>91575.417122523169</v>
      </c>
      <c r="Y110" s="394" cm="1">
        <f t="array" aca="1" ref="Y110" ca="1">IF($Q110="Y",VLOOKUP($P110,INDIRECT($Q$3),Y$5,0)*INDIRECT($P$2),VLOOKUP($P110,INDIRECT($Q$3),Y$5,0))</f>
        <v>97312.991881556358</v>
      </c>
      <c r="Z110" s="394" cm="1">
        <f t="array" aca="1" ref="Z110" ca="1">IF($Q110="Y",VLOOKUP($P110,INDIRECT($Q$3),Z$5,0)*INDIRECT($P$2),VLOOKUP($P110,INDIRECT($Q$3),Z$5,0))</f>
        <v>103050.56664058955</v>
      </c>
      <c r="AA110" s="406" t="str">
        <f t="shared" si="29"/>
        <v>04113C</v>
      </c>
      <c r="AB110" s="406" t="str">
        <f t="shared" si="19"/>
        <v>Y</v>
      </c>
      <c r="AC110" s="412" t="str">
        <f t="shared" si="20"/>
        <v>Environmental Health Community Liaison</v>
      </c>
      <c r="AD110" s="406">
        <f t="shared" si="25"/>
        <v>29</v>
      </c>
      <c r="AE110" s="398" t="str">
        <f t="shared" si="31"/>
        <v>E</v>
      </c>
      <c r="AF110" s="403">
        <f t="shared" ca="1" si="30"/>
        <v>35.798999999999999</v>
      </c>
      <c r="AG110" s="403">
        <f t="shared" ca="1" si="30"/>
        <v>37.762999999999998</v>
      </c>
      <c r="AH110" s="403">
        <f t="shared" ca="1" si="30"/>
        <v>39.724999999999994</v>
      </c>
      <c r="AI110" s="403">
        <f t="shared" ca="1" si="30"/>
        <v>41.805</v>
      </c>
      <c r="AJ110" s="403">
        <f t="shared" ca="1" si="30"/>
        <v>44.027000000000001</v>
      </c>
      <c r="AK110" s="403">
        <f t="shared" ca="1" si="30"/>
        <v>46.785999999999994</v>
      </c>
      <c r="AL110" s="403">
        <f t="shared" ca="1" si="30"/>
        <v>49.543999999999997</v>
      </c>
      <c r="AM110" s="710"/>
    </row>
    <row r="111" spans="1:39" ht="15" customHeight="1">
      <c r="A111" s="259" t="s">
        <v>16</v>
      </c>
      <c r="B111" s="259" t="s">
        <v>1118</v>
      </c>
      <c r="C111" s="259" t="s">
        <v>1119</v>
      </c>
      <c r="D111" s="260" t="s">
        <v>1120</v>
      </c>
      <c r="E111" s="265">
        <v>373</v>
      </c>
      <c r="F111" s="262">
        <v>8</v>
      </c>
      <c r="G111" s="285">
        <f t="shared" ca="1" si="27"/>
        <v>75949.55134676001</v>
      </c>
      <c r="H111" s="285">
        <f t="shared" ca="1" si="26"/>
        <v>80116.647301599995</v>
      </c>
      <c r="I111" s="285">
        <f t="shared" ca="1" si="26"/>
        <v>84279.263712279993</v>
      </c>
      <c r="J111" s="285">
        <f t="shared" ca="1" si="26"/>
        <v>88691.614709880014</v>
      </c>
      <c r="K111" s="285">
        <f t="shared" ca="1" si="26"/>
        <v>93407.454824320012</v>
      </c>
      <c r="L111" s="285">
        <f t="shared" ca="1" si="26"/>
        <v>99258.859383320014</v>
      </c>
      <c r="M111" s="285">
        <f t="shared" ca="1" si="26"/>
        <v>105111.38382835999</v>
      </c>
      <c r="N111" s="285"/>
      <c r="P111" s="409" t="str">
        <f t="shared" si="28"/>
        <v>59519C</v>
      </c>
      <c r="Q111" s="397" t="s">
        <v>826</v>
      </c>
      <c r="R111" s="409" t="str">
        <f t="shared" si="16"/>
        <v>Environmental Health Community Liaison - Bilingual</v>
      </c>
      <c r="S111" s="397" t="str">
        <f t="shared" si="24"/>
        <v>127</v>
      </c>
      <c r="T111" s="394" cm="1">
        <f t="array" aca="1" ref="T111" ca="1">IF($Q111="Y",VLOOKUP($P111,INDIRECT($Q$3),T$5,0)*INDIRECT($P$2),VLOOKUP($P111,INDIRECT($Q$3),T$5,0))</f>
        <v>75949.55134676001</v>
      </c>
      <c r="U111" s="394" cm="1">
        <f t="array" aca="1" ref="U111" ca="1">IF($Q111="Y",VLOOKUP($P111,INDIRECT($Q$3),U$5,0)*INDIRECT($P$2),VLOOKUP($P111,INDIRECT($Q$3),U$5,0))</f>
        <v>80116.647301599995</v>
      </c>
      <c r="V111" s="394" cm="1">
        <f t="array" aca="1" ref="V111" ca="1">IF($Q111="Y",VLOOKUP($P111,INDIRECT($Q$3),V$5,0)*INDIRECT($P$2),VLOOKUP($P111,INDIRECT($Q$3),V$5,0))</f>
        <v>84279.263712279993</v>
      </c>
      <c r="W111" s="394" cm="1">
        <f t="array" aca="1" ref="W111" ca="1">IF($Q111="Y",VLOOKUP($P111,INDIRECT($Q$3),W$5,0)*INDIRECT($P$2),VLOOKUP($P111,INDIRECT($Q$3),W$5,0))</f>
        <v>88691.614709880014</v>
      </c>
      <c r="X111" s="394" cm="1">
        <f t="array" aca="1" ref="X111" ca="1">IF($Q111="Y",VLOOKUP($P111,INDIRECT($Q$3),X$5,0)*INDIRECT($P$2),VLOOKUP($P111,INDIRECT($Q$3),X$5,0))</f>
        <v>93407.454824320012</v>
      </c>
      <c r="Y111" s="394" cm="1">
        <f t="array" aca="1" ref="Y111" ca="1">IF($Q111="Y",VLOOKUP($P111,INDIRECT($Q$3),Y$5,0)*INDIRECT($P$2),VLOOKUP($P111,INDIRECT($Q$3),Y$5,0))</f>
        <v>99258.859383320014</v>
      </c>
      <c r="Z111" s="394" cm="1">
        <f t="array" aca="1" ref="Z111" ca="1">IF($Q111="Y",VLOOKUP($P111,INDIRECT($Q$3),Z$5,0)*INDIRECT($P$2),VLOOKUP($P111,INDIRECT($Q$3),Z$5,0))</f>
        <v>105111.38382835999</v>
      </c>
      <c r="AA111" s="406" t="str">
        <f t="shared" si="29"/>
        <v>59519C</v>
      </c>
      <c r="AB111" s="406" t="str">
        <f t="shared" si="19"/>
        <v>Y</v>
      </c>
      <c r="AC111" s="412" t="str">
        <f t="shared" si="20"/>
        <v>Environmental Health Community Liaison - Bilingual</v>
      </c>
      <c r="AD111" s="406" t="str">
        <f t="shared" si="25"/>
        <v>127</v>
      </c>
      <c r="AE111" s="398" t="str">
        <f t="shared" si="31"/>
        <v>E</v>
      </c>
      <c r="AF111" s="403">
        <f t="shared" ca="1" si="30"/>
        <v>36.515000000000001</v>
      </c>
      <c r="AG111" s="403">
        <f t="shared" ca="1" si="30"/>
        <v>38.518000000000001</v>
      </c>
      <c r="AH111" s="403">
        <f t="shared" ca="1" si="30"/>
        <v>40.518999999999998</v>
      </c>
      <c r="AI111" s="403">
        <f t="shared" ca="1" si="30"/>
        <v>42.640999999999998</v>
      </c>
      <c r="AJ111" s="403">
        <f t="shared" ca="1" si="30"/>
        <v>44.907999999999994</v>
      </c>
      <c r="AK111" s="403">
        <f t="shared" ca="1" si="30"/>
        <v>47.720999999999997</v>
      </c>
      <c r="AL111" s="403">
        <f t="shared" ca="1" si="30"/>
        <v>50.534999999999997</v>
      </c>
      <c r="AM111" s="710"/>
    </row>
    <row r="112" spans="1:39" ht="15" customHeight="1">
      <c r="A112" s="259" t="s">
        <v>91</v>
      </c>
      <c r="B112" s="259" t="s">
        <v>788</v>
      </c>
      <c r="C112" s="259">
        <v>160</v>
      </c>
      <c r="D112" s="260" t="s">
        <v>786</v>
      </c>
      <c r="E112" s="265">
        <v>333</v>
      </c>
      <c r="F112" s="262">
        <v>7</v>
      </c>
      <c r="G112" s="285">
        <f t="shared" ca="1" si="27"/>
        <v>33.400139521792234</v>
      </c>
      <c r="H112" s="285">
        <f t="shared" ca="1" si="26"/>
        <v>35.163759870246054</v>
      </c>
      <c r="I112" s="285">
        <f t="shared" ca="1" si="26"/>
        <v>37.03981733260558</v>
      </c>
      <c r="J112" s="285">
        <f t="shared" ca="1" si="26"/>
        <v>38.963881652587794</v>
      </c>
      <c r="K112" s="285">
        <f t="shared" ca="1" si="26"/>
        <v>41.026913192004031</v>
      </c>
      <c r="L112" s="285">
        <f t="shared" ca="1" si="26"/>
        <v>43.514426419873359</v>
      </c>
      <c r="M112" s="285">
        <f t="shared" ca="1" si="26"/>
        <v>46.00193964774266</v>
      </c>
      <c r="N112" s="285"/>
      <c r="P112" s="409" t="str">
        <f t="shared" si="28"/>
        <v>53026C</v>
      </c>
      <c r="Q112" s="397" t="s">
        <v>826</v>
      </c>
      <c r="R112" s="409" t="str">
        <f t="shared" si="16"/>
        <v>Environmental Health Specialist I</v>
      </c>
      <c r="S112" s="397">
        <f t="shared" si="24"/>
        <v>160</v>
      </c>
      <c r="T112" s="394" cm="1">
        <f t="array" aca="1" ref="T112" ca="1">IF($Q112="Y",VLOOKUP($P112,INDIRECT($Q$3),T$5,0)*INDIRECT($P$2),VLOOKUP($P112,INDIRECT($Q$3),T$5,0))</f>
        <v>33.400139521792234</v>
      </c>
      <c r="U112" s="394" cm="1">
        <f t="array" aca="1" ref="U112" ca="1">IF($Q112="Y",VLOOKUP($P112,INDIRECT($Q$3),U$5,0)*INDIRECT($P$2),VLOOKUP($P112,INDIRECT($Q$3),U$5,0))</f>
        <v>35.163759870246054</v>
      </c>
      <c r="V112" s="394" cm="1">
        <f t="array" aca="1" ref="V112" ca="1">IF($Q112="Y",VLOOKUP($P112,INDIRECT($Q$3),V$5,0)*INDIRECT($P$2),VLOOKUP($P112,INDIRECT($Q$3),V$5,0))</f>
        <v>37.03981733260558</v>
      </c>
      <c r="W112" s="394" cm="1">
        <f t="array" aca="1" ref="W112" ca="1">IF($Q112="Y",VLOOKUP($P112,INDIRECT($Q$3),W$5,0)*INDIRECT($P$2),VLOOKUP($P112,INDIRECT($Q$3),W$5,0))</f>
        <v>38.963881652587794</v>
      </c>
      <c r="X112" s="394" cm="1">
        <f t="array" aca="1" ref="X112" ca="1">IF($Q112="Y",VLOOKUP($P112,INDIRECT($Q$3),X$5,0)*INDIRECT($P$2),VLOOKUP($P112,INDIRECT($Q$3),X$5,0))</f>
        <v>41.026913192004031</v>
      </c>
      <c r="Y112" s="394" cm="1">
        <f t="array" aca="1" ref="Y112" ca="1">IF($Q112="Y",VLOOKUP($P112,INDIRECT($Q$3),Y$5,0)*INDIRECT($P$2),VLOOKUP($P112,INDIRECT($Q$3),Y$5,0))</f>
        <v>43.514426419873359</v>
      </c>
      <c r="Z112" s="394" cm="1">
        <f t="array" aca="1" ref="Z112" ca="1">IF($Q112="Y",VLOOKUP($P112,INDIRECT($Q$3),Z$5,0)*INDIRECT($P$2),VLOOKUP($P112,INDIRECT($Q$3),Z$5,0))</f>
        <v>46.00193964774266</v>
      </c>
      <c r="AA112" s="406" t="str">
        <f t="shared" si="29"/>
        <v>53026C</v>
      </c>
      <c r="AB112" s="406" t="str">
        <f t="shared" si="19"/>
        <v>Y</v>
      </c>
      <c r="AC112" s="412" t="str">
        <f t="shared" si="20"/>
        <v>Environmental Health Specialist I</v>
      </c>
      <c r="AD112" s="406">
        <f t="shared" si="25"/>
        <v>160</v>
      </c>
      <c r="AE112" s="398" t="str">
        <f t="shared" si="31"/>
        <v>N</v>
      </c>
      <c r="AF112" s="403">
        <f t="shared" ca="1" si="30"/>
        <v>33.4</v>
      </c>
      <c r="AG112" s="403">
        <f t="shared" ca="1" si="30"/>
        <v>35.164000000000001</v>
      </c>
      <c r="AH112" s="403">
        <f t="shared" ca="1" si="30"/>
        <v>37.04</v>
      </c>
      <c r="AI112" s="403">
        <f t="shared" ca="1" si="30"/>
        <v>38.963999999999999</v>
      </c>
      <c r="AJ112" s="403">
        <f t="shared" ca="1" si="30"/>
        <v>41.027000000000001</v>
      </c>
      <c r="AK112" s="403">
        <f t="shared" ca="1" si="30"/>
        <v>43.514000000000003</v>
      </c>
      <c r="AL112" s="403">
        <f t="shared" ca="1" si="30"/>
        <v>46.002000000000002</v>
      </c>
      <c r="AM112" s="710"/>
    </row>
    <row r="113" spans="1:39" ht="15" customHeight="1">
      <c r="A113" s="259" t="s">
        <v>91</v>
      </c>
      <c r="B113" s="259" t="s">
        <v>887</v>
      </c>
      <c r="C113" s="259">
        <v>118</v>
      </c>
      <c r="D113" s="260" t="s">
        <v>787</v>
      </c>
      <c r="E113" s="265">
        <v>401</v>
      </c>
      <c r="F113" s="262">
        <v>8</v>
      </c>
      <c r="G113" s="285">
        <f t="shared" ca="1" si="27"/>
        <v>37.500935833454911</v>
      </c>
      <c r="H113" s="285">
        <f t="shared" ca="1" si="26"/>
        <v>39.558914019437175</v>
      </c>
      <c r="I113" s="285">
        <f t="shared" ca="1" si="26"/>
        <v>41.61562886706097</v>
      </c>
      <c r="J113" s="285">
        <f t="shared" ca="1" si="26"/>
        <v>43.816364287552773</v>
      </c>
      <c r="K113" s="285">
        <f t="shared" ca="1" si="26"/>
        <v>46.132063498667257</v>
      </c>
      <c r="L113" s="285">
        <f t="shared" ca="1" si="26"/>
        <v>48.997314895725466</v>
      </c>
      <c r="M113" s="285">
        <f t="shared" ca="1" si="26"/>
        <v>51.862566292783676</v>
      </c>
      <c r="N113" s="285"/>
      <c r="P113" s="409" t="str">
        <f t="shared" si="28"/>
        <v>59428C</v>
      </c>
      <c r="Q113" s="397" t="s">
        <v>826</v>
      </c>
      <c r="R113" s="409" t="str">
        <f t="shared" si="16"/>
        <v>Environmental Health Specialist II</v>
      </c>
      <c r="S113" s="397">
        <f t="shared" si="24"/>
        <v>118</v>
      </c>
      <c r="T113" s="394" cm="1">
        <f t="array" aca="1" ref="T113" ca="1">IF($Q113="Y",VLOOKUP($P113,INDIRECT($Q$3),T$5,0)*INDIRECT($P$2),VLOOKUP($P113,INDIRECT($Q$3),T$5,0))</f>
        <v>37.500935833454911</v>
      </c>
      <c r="U113" s="394" cm="1">
        <f t="array" aca="1" ref="U113" ca="1">IF($Q113="Y",VLOOKUP($P113,INDIRECT($Q$3),U$5,0)*INDIRECT($P$2),VLOOKUP($P113,INDIRECT($Q$3),U$5,0))</f>
        <v>39.558914019437175</v>
      </c>
      <c r="V113" s="394" cm="1">
        <f t="array" aca="1" ref="V113" ca="1">IF($Q113="Y",VLOOKUP($P113,INDIRECT($Q$3),V$5,0)*INDIRECT($P$2),VLOOKUP($P113,INDIRECT($Q$3),V$5,0))</f>
        <v>41.61562886706097</v>
      </c>
      <c r="W113" s="394" cm="1">
        <f t="array" aca="1" ref="W113" ca="1">IF($Q113="Y",VLOOKUP($P113,INDIRECT($Q$3),W$5,0)*INDIRECT($P$2),VLOOKUP($P113,INDIRECT($Q$3),W$5,0))</f>
        <v>43.816364287552773</v>
      </c>
      <c r="X113" s="394" cm="1">
        <f t="array" aca="1" ref="X113" ca="1">IF($Q113="Y",VLOOKUP($P113,INDIRECT($Q$3),X$5,0)*INDIRECT($P$2),VLOOKUP($P113,INDIRECT($Q$3),X$5,0))</f>
        <v>46.132063498667257</v>
      </c>
      <c r="Y113" s="394" cm="1">
        <f t="array" aca="1" ref="Y113" ca="1">IF($Q113="Y",VLOOKUP($P113,INDIRECT($Q$3),Y$5,0)*INDIRECT($P$2),VLOOKUP($P113,INDIRECT($Q$3),Y$5,0))</f>
        <v>48.997314895725466</v>
      </c>
      <c r="Z113" s="394" cm="1">
        <f t="array" aca="1" ref="Z113" ca="1">IF($Q113="Y",VLOOKUP($P113,INDIRECT($Q$3),Z$5,0)*INDIRECT($P$2),VLOOKUP($P113,INDIRECT($Q$3),Z$5,0))</f>
        <v>51.862566292783676</v>
      </c>
      <c r="AA113" s="406" t="str">
        <f t="shared" si="29"/>
        <v>59428C</v>
      </c>
      <c r="AB113" s="406" t="str">
        <f t="shared" si="19"/>
        <v>Y</v>
      </c>
      <c r="AC113" s="412" t="str">
        <f t="shared" si="20"/>
        <v>Environmental Health Specialist II</v>
      </c>
      <c r="AD113" s="406">
        <f t="shared" si="25"/>
        <v>118</v>
      </c>
      <c r="AE113" s="398" t="str">
        <f t="shared" si="31"/>
        <v>N</v>
      </c>
      <c r="AF113" s="403">
        <f t="shared" ca="1" si="30"/>
        <v>37.500999999999998</v>
      </c>
      <c r="AG113" s="403">
        <f t="shared" ca="1" si="30"/>
        <v>39.558999999999997</v>
      </c>
      <c r="AH113" s="403">
        <f t="shared" ca="1" si="30"/>
        <v>41.616</v>
      </c>
      <c r="AI113" s="403">
        <f t="shared" ca="1" si="30"/>
        <v>43.816000000000003</v>
      </c>
      <c r="AJ113" s="403">
        <f t="shared" ca="1" si="30"/>
        <v>46.131999999999998</v>
      </c>
      <c r="AK113" s="403">
        <f t="shared" ca="1" si="30"/>
        <v>48.997</v>
      </c>
      <c r="AL113" s="403">
        <f t="shared" ca="1" si="30"/>
        <v>51.863</v>
      </c>
      <c r="AM113" s="710"/>
    </row>
    <row r="114" spans="1:39" ht="15" customHeight="1">
      <c r="A114" s="259" t="s">
        <v>16</v>
      </c>
      <c r="B114" s="259" t="s">
        <v>404</v>
      </c>
      <c r="C114" s="259">
        <v>51</v>
      </c>
      <c r="D114" s="260" t="s">
        <v>405</v>
      </c>
      <c r="E114" s="265">
        <v>453</v>
      </c>
      <c r="F114" s="262">
        <v>10</v>
      </c>
      <c r="G114" s="285">
        <f t="shared" ca="1" si="27"/>
        <v>90985.96457686511</v>
      </c>
      <c r="H114" s="285">
        <f t="shared" ca="1" si="26"/>
        <v>95560.254214807923</v>
      </c>
      <c r="I114" s="285">
        <f t="shared" ca="1" si="26"/>
        <v>100724.45424386801</v>
      </c>
      <c r="J114" s="285">
        <f t="shared" ca="1" si="26"/>
        <v>105891.18567291988</v>
      </c>
      <c r="K114" s="285">
        <f t="shared" ca="1" si="26"/>
        <v>111299.67131115065</v>
      </c>
      <c r="L114" s="285">
        <f t="shared" ca="1" si="26"/>
        <v>118072.94485532002</v>
      </c>
      <c r="M114" s="285">
        <f t="shared" ca="1" si="26"/>
        <v>124844.3062584713</v>
      </c>
      <c r="N114" s="285"/>
      <c r="P114" s="409" t="str">
        <f t="shared" si="28"/>
        <v>04187C</v>
      </c>
      <c r="Q114" s="397" t="s">
        <v>826</v>
      </c>
      <c r="R114" s="409" t="str">
        <f t="shared" si="16"/>
        <v>Equity &amp; Inclusion Program Coordinator</v>
      </c>
      <c r="S114" s="397">
        <f t="shared" si="24"/>
        <v>51</v>
      </c>
      <c r="T114" s="394" cm="1">
        <f t="array" aca="1" ref="T114" ca="1">IF($Q114="Y",VLOOKUP($P114,INDIRECT($Q$3),T$5,0)*INDIRECT($P$2),VLOOKUP($P114,INDIRECT($Q$3),T$5,0))</f>
        <v>90985.96457686511</v>
      </c>
      <c r="U114" s="394" cm="1">
        <f t="array" aca="1" ref="U114" ca="1">IF($Q114="Y",VLOOKUP($P114,INDIRECT($Q$3),U$5,0)*INDIRECT($P$2),VLOOKUP($P114,INDIRECT($Q$3),U$5,0))</f>
        <v>95560.254214807923</v>
      </c>
      <c r="V114" s="394" cm="1">
        <f t="array" aca="1" ref="V114" ca="1">IF($Q114="Y",VLOOKUP($P114,INDIRECT($Q$3),V$5,0)*INDIRECT($P$2),VLOOKUP($P114,INDIRECT($Q$3),V$5,0))</f>
        <v>100724.45424386801</v>
      </c>
      <c r="W114" s="394" cm="1">
        <f t="array" aca="1" ref="W114" ca="1">IF($Q114="Y",VLOOKUP($P114,INDIRECT($Q$3),W$5,0)*INDIRECT($P$2),VLOOKUP($P114,INDIRECT($Q$3),W$5,0))</f>
        <v>105891.18567291988</v>
      </c>
      <c r="X114" s="394" cm="1">
        <f t="array" aca="1" ref="X114" ca="1">IF($Q114="Y",VLOOKUP($P114,INDIRECT($Q$3),X$5,0)*INDIRECT($P$2),VLOOKUP($P114,INDIRECT($Q$3),X$5,0))</f>
        <v>111299.67131115065</v>
      </c>
      <c r="Y114" s="394" cm="1">
        <f t="array" aca="1" ref="Y114" ca="1">IF($Q114="Y",VLOOKUP($P114,INDIRECT($Q$3),Y$5,0)*INDIRECT($P$2),VLOOKUP($P114,INDIRECT($Q$3),Y$5,0))</f>
        <v>118072.94485532002</v>
      </c>
      <c r="Z114" s="394" cm="1">
        <f t="array" aca="1" ref="Z114" ca="1">IF($Q114="Y",VLOOKUP($P114,INDIRECT($Q$3),Z$5,0)*INDIRECT($P$2),VLOOKUP($P114,INDIRECT($Q$3),Z$5,0))</f>
        <v>124844.3062584713</v>
      </c>
      <c r="AA114" s="406" t="str">
        <f t="shared" si="29"/>
        <v>04187C</v>
      </c>
      <c r="AB114" s="406" t="str">
        <f t="shared" si="19"/>
        <v>Y</v>
      </c>
      <c r="AC114" s="412" t="str">
        <f t="shared" si="20"/>
        <v>Equity &amp; Inclusion Program Coordinator</v>
      </c>
      <c r="AD114" s="406">
        <f t="shared" si="25"/>
        <v>51</v>
      </c>
      <c r="AE114" s="398" t="str">
        <f t="shared" si="31"/>
        <v>E</v>
      </c>
      <c r="AF114" s="403">
        <f t="shared" ca="1" si="30"/>
        <v>43.744</v>
      </c>
      <c r="AG114" s="403">
        <f t="shared" ca="1" si="30"/>
        <v>45.942999999999998</v>
      </c>
      <c r="AH114" s="403">
        <f t="shared" ca="1" si="30"/>
        <v>48.425999999999995</v>
      </c>
      <c r="AI114" s="403">
        <f t="shared" ca="1" si="30"/>
        <v>50.91</v>
      </c>
      <c r="AJ114" s="403">
        <f t="shared" ca="1" si="30"/>
        <v>53.51</v>
      </c>
      <c r="AK114" s="403">
        <f t="shared" ca="1" si="30"/>
        <v>56.765999999999998</v>
      </c>
      <c r="AL114" s="403">
        <f t="shared" ca="1" si="30"/>
        <v>60.021999999999998</v>
      </c>
      <c r="AM114" s="710"/>
    </row>
    <row r="115" spans="1:39" ht="15" customHeight="1">
      <c r="A115" s="259" t="s">
        <v>16</v>
      </c>
      <c r="B115" s="259" t="s">
        <v>105</v>
      </c>
      <c r="C115" s="259">
        <v>29</v>
      </c>
      <c r="D115" s="260" t="s">
        <v>106</v>
      </c>
      <c r="E115" s="265">
        <v>373</v>
      </c>
      <c r="F115" s="262">
        <v>8</v>
      </c>
      <c r="G115" s="285">
        <f t="shared" ca="1" si="27"/>
        <v>74460.610752978362</v>
      </c>
      <c r="H115" s="285">
        <f t="shared" ca="1" si="26"/>
        <v>78545.413481661264</v>
      </c>
      <c r="I115" s="285">
        <f t="shared" ca="1" si="26"/>
        <v>82626.769119433869</v>
      </c>
      <c r="J115" s="285">
        <f t="shared" ca="1" si="26"/>
        <v>86952.868211836409</v>
      </c>
      <c r="K115" s="285">
        <f t="shared" ca="1" si="26"/>
        <v>91575.417122523169</v>
      </c>
      <c r="L115" s="285">
        <f t="shared" ca="1" si="26"/>
        <v>97312.991881556358</v>
      </c>
      <c r="M115" s="285">
        <f t="shared" ca="1" si="26"/>
        <v>103050.56664058955</v>
      </c>
      <c r="N115" s="285"/>
      <c r="P115" s="409" t="str">
        <f t="shared" si="28"/>
        <v>04230C</v>
      </c>
      <c r="Q115" s="397" t="s">
        <v>826</v>
      </c>
      <c r="R115" s="409" t="str">
        <f t="shared" si="16"/>
        <v>Event Coordinator</v>
      </c>
      <c r="S115" s="397">
        <f t="shared" si="24"/>
        <v>29</v>
      </c>
      <c r="T115" s="394" cm="1">
        <f t="array" aca="1" ref="T115" ca="1">IF($Q115="Y",VLOOKUP($P115,INDIRECT($Q$3),T$5,0)*INDIRECT($P$2),VLOOKUP($P115,INDIRECT($Q$3),T$5,0))</f>
        <v>74460.610752978362</v>
      </c>
      <c r="U115" s="394" cm="1">
        <f t="array" aca="1" ref="U115" ca="1">IF($Q115="Y",VLOOKUP($P115,INDIRECT($Q$3),U$5,0)*INDIRECT($P$2),VLOOKUP($P115,INDIRECT($Q$3),U$5,0))</f>
        <v>78545.413481661264</v>
      </c>
      <c r="V115" s="394" cm="1">
        <f t="array" aca="1" ref="V115" ca="1">IF($Q115="Y",VLOOKUP($P115,INDIRECT($Q$3),V$5,0)*INDIRECT($P$2),VLOOKUP($P115,INDIRECT($Q$3),V$5,0))</f>
        <v>82626.769119433869</v>
      </c>
      <c r="W115" s="394" cm="1">
        <f t="array" aca="1" ref="W115" ca="1">IF($Q115="Y",VLOOKUP($P115,INDIRECT($Q$3),W$5,0)*INDIRECT($P$2),VLOOKUP($P115,INDIRECT($Q$3),W$5,0))</f>
        <v>86952.868211836409</v>
      </c>
      <c r="X115" s="394" cm="1">
        <f t="array" aca="1" ref="X115" ca="1">IF($Q115="Y",VLOOKUP($P115,INDIRECT($Q$3),X$5,0)*INDIRECT($P$2),VLOOKUP($P115,INDIRECT($Q$3),X$5,0))</f>
        <v>91575.417122523169</v>
      </c>
      <c r="Y115" s="394" cm="1">
        <f t="array" aca="1" ref="Y115" ca="1">IF($Q115="Y",VLOOKUP($P115,INDIRECT($Q$3),Y$5,0)*INDIRECT($P$2),VLOOKUP($P115,INDIRECT($Q$3),Y$5,0))</f>
        <v>97312.991881556358</v>
      </c>
      <c r="Z115" s="394" cm="1">
        <f t="array" aca="1" ref="Z115" ca="1">IF($Q115="Y",VLOOKUP($P115,INDIRECT($Q$3),Z$5,0)*INDIRECT($P$2),VLOOKUP($P115,INDIRECT($Q$3),Z$5,0))</f>
        <v>103050.56664058955</v>
      </c>
      <c r="AA115" s="406" t="str">
        <f t="shared" si="29"/>
        <v>04230C</v>
      </c>
      <c r="AB115" s="406" t="str">
        <f t="shared" si="19"/>
        <v>Y</v>
      </c>
      <c r="AC115" s="412" t="str">
        <f t="shared" si="20"/>
        <v>Event Coordinator</v>
      </c>
      <c r="AD115" s="406">
        <f t="shared" si="25"/>
        <v>29</v>
      </c>
      <c r="AE115" s="398" t="str">
        <f t="shared" si="31"/>
        <v>E</v>
      </c>
      <c r="AF115" s="403">
        <f t="shared" ca="1" si="30"/>
        <v>35.798999999999999</v>
      </c>
      <c r="AG115" s="403">
        <f t="shared" ca="1" si="30"/>
        <v>37.762999999999998</v>
      </c>
      <c r="AH115" s="403">
        <f t="shared" ca="1" si="30"/>
        <v>39.724999999999994</v>
      </c>
      <c r="AI115" s="403">
        <f t="shared" ca="1" si="30"/>
        <v>41.805</v>
      </c>
      <c r="AJ115" s="403">
        <f t="shared" ca="1" si="30"/>
        <v>44.027000000000001</v>
      </c>
      <c r="AK115" s="403">
        <f t="shared" ca="1" si="30"/>
        <v>46.785999999999994</v>
      </c>
      <c r="AL115" s="403">
        <f t="shared" ca="1" si="30"/>
        <v>49.543999999999997</v>
      </c>
      <c r="AM115" s="710"/>
    </row>
    <row r="116" spans="1:39" ht="15" customHeight="1">
      <c r="A116" s="272" t="s">
        <v>91</v>
      </c>
      <c r="B116" s="272" t="s">
        <v>302</v>
      </c>
      <c r="C116" s="272" t="s">
        <v>274</v>
      </c>
      <c r="D116" s="273" t="s">
        <v>1030</v>
      </c>
      <c r="E116" s="265">
        <v>325</v>
      </c>
      <c r="F116" s="262">
        <v>7</v>
      </c>
      <c r="G116" s="285">
        <f t="shared" ca="1" si="27"/>
        <v>31.431896306645644</v>
      </c>
      <c r="H116" s="285">
        <f t="shared" ca="1" si="26"/>
        <v>33.423523787762385</v>
      </c>
      <c r="I116" s="285">
        <f t="shared" ca="1" si="26"/>
        <v>35.185186113545399</v>
      </c>
      <c r="J116" s="285">
        <f t="shared" ca="1" si="26"/>
        <v>37.132461026805046</v>
      </c>
      <c r="K116" s="285">
        <f t="shared" ca="1" si="26"/>
        <v>39.12613908693389</v>
      </c>
      <c r="L116" s="285">
        <f t="shared" ca="1" si="26"/>
        <v>41.501071367858657</v>
      </c>
      <c r="M116" s="285">
        <f t="shared" ca="1" si="26"/>
        <v>43.876003648783438</v>
      </c>
      <c r="N116" s="285"/>
      <c r="O116" s="23"/>
      <c r="P116" s="409" t="str">
        <f t="shared" si="28"/>
        <v>04304C</v>
      </c>
      <c r="Q116" s="397" t="s">
        <v>826</v>
      </c>
      <c r="R116" s="409" t="str">
        <f t="shared" si="16"/>
        <v>Family Support Specialist I - Employment &amp; Training</v>
      </c>
      <c r="S116" s="397" t="str">
        <f t="shared" si="24"/>
        <v>07</v>
      </c>
      <c r="T116" s="394" cm="1">
        <f t="array" aca="1" ref="T116" ca="1">IF($Q116="Y",VLOOKUP($P116,INDIRECT($Q$3),T$5,0)*INDIRECT($P$2),VLOOKUP($P116,INDIRECT($Q$3),T$5,0))</f>
        <v>31.431896306645644</v>
      </c>
      <c r="U116" s="394" cm="1">
        <f t="array" aca="1" ref="U116" ca="1">IF($Q116="Y",VLOOKUP($P116,INDIRECT($Q$3),U$5,0)*INDIRECT($P$2),VLOOKUP($P116,INDIRECT($Q$3),U$5,0))</f>
        <v>33.423523787762385</v>
      </c>
      <c r="V116" s="394" cm="1">
        <f t="array" aca="1" ref="V116" ca="1">IF($Q116="Y",VLOOKUP($P116,INDIRECT($Q$3),V$5,0)*INDIRECT($P$2),VLOOKUP($P116,INDIRECT($Q$3),V$5,0))</f>
        <v>35.185186113545399</v>
      </c>
      <c r="W116" s="394" cm="1">
        <f t="array" aca="1" ref="W116" ca="1">IF($Q116="Y",VLOOKUP($P116,INDIRECT($Q$3),W$5,0)*INDIRECT($P$2),VLOOKUP($P116,INDIRECT($Q$3),W$5,0))</f>
        <v>37.132461026805046</v>
      </c>
      <c r="X116" s="394" cm="1">
        <f t="array" aca="1" ref="X116" ca="1">IF($Q116="Y",VLOOKUP($P116,INDIRECT($Q$3),X$5,0)*INDIRECT($P$2),VLOOKUP($P116,INDIRECT($Q$3),X$5,0))</f>
        <v>39.12613908693389</v>
      </c>
      <c r="Y116" s="394" cm="1">
        <f t="array" aca="1" ref="Y116" ca="1">IF($Q116="Y",VLOOKUP($P116,INDIRECT($Q$3),Y$5,0)*INDIRECT($P$2),VLOOKUP($P116,INDIRECT($Q$3),Y$5,0))</f>
        <v>41.501071367858657</v>
      </c>
      <c r="Z116" s="394" cm="1">
        <f t="array" aca="1" ref="Z116" ca="1">IF($Q116="Y",VLOOKUP($P116,INDIRECT($Q$3),Z$5,0)*INDIRECT($P$2),VLOOKUP($P116,INDIRECT($Q$3),Z$5,0))</f>
        <v>43.876003648783438</v>
      </c>
      <c r="AA116" s="406" t="str">
        <f t="shared" si="29"/>
        <v>04304C</v>
      </c>
      <c r="AB116" s="406" t="str">
        <f t="shared" si="19"/>
        <v>Y</v>
      </c>
      <c r="AC116" s="412" t="str">
        <f t="shared" si="20"/>
        <v>Family Support Specialist I - Employment &amp; Training</v>
      </c>
      <c r="AD116" s="406" t="str">
        <f t="shared" si="25"/>
        <v>07</v>
      </c>
      <c r="AE116" s="398" t="str">
        <f t="shared" si="31"/>
        <v>N</v>
      </c>
      <c r="AF116" s="403">
        <f t="shared" ca="1" si="30"/>
        <v>31.431999999999999</v>
      </c>
      <c r="AG116" s="403">
        <f t="shared" ca="1" si="30"/>
        <v>33.423999999999999</v>
      </c>
      <c r="AH116" s="403">
        <f t="shared" ca="1" si="30"/>
        <v>35.185000000000002</v>
      </c>
      <c r="AI116" s="403">
        <f t="shared" ca="1" si="30"/>
        <v>37.131999999999998</v>
      </c>
      <c r="AJ116" s="403">
        <f t="shared" ca="1" si="30"/>
        <v>39.125999999999998</v>
      </c>
      <c r="AK116" s="403">
        <f t="shared" ca="1" si="30"/>
        <v>41.500999999999998</v>
      </c>
      <c r="AL116" s="403">
        <f t="shared" ca="1" si="30"/>
        <v>43.875999999999998</v>
      </c>
      <c r="AM116" s="710"/>
    </row>
    <row r="117" spans="1:39" ht="15" customHeight="1">
      <c r="A117" s="259" t="s">
        <v>16</v>
      </c>
      <c r="B117" s="259" t="s">
        <v>107</v>
      </c>
      <c r="C117" s="259">
        <v>29</v>
      </c>
      <c r="D117" s="260" t="s">
        <v>108</v>
      </c>
      <c r="E117" s="265">
        <v>383</v>
      </c>
      <c r="F117" s="262">
        <v>8</v>
      </c>
      <c r="G117" s="285">
        <f t="shared" ca="1" si="27"/>
        <v>74460.610752978362</v>
      </c>
      <c r="H117" s="285">
        <f t="shared" ca="1" si="26"/>
        <v>78545.413481661264</v>
      </c>
      <c r="I117" s="285">
        <f t="shared" ca="1" si="26"/>
        <v>82626.769119433869</v>
      </c>
      <c r="J117" s="285">
        <f t="shared" ca="1" si="26"/>
        <v>86952.868211836409</v>
      </c>
      <c r="K117" s="285">
        <f t="shared" ca="1" si="26"/>
        <v>91575.417122523169</v>
      </c>
      <c r="L117" s="285">
        <f t="shared" ca="1" si="26"/>
        <v>97312.991881556358</v>
      </c>
      <c r="M117" s="285">
        <f t="shared" ca="1" si="26"/>
        <v>103050.56664058955</v>
      </c>
      <c r="N117" s="285"/>
      <c r="O117" s="59"/>
      <c r="P117" s="409" t="str">
        <f t="shared" si="28"/>
        <v>04305C</v>
      </c>
      <c r="Q117" s="397" t="s">
        <v>826</v>
      </c>
      <c r="R117" s="409" t="str">
        <f t="shared" si="16"/>
        <v xml:space="preserve">Family Support Specialist II - Employment &amp; Training </v>
      </c>
      <c r="S117" s="397">
        <f t="shared" si="24"/>
        <v>29</v>
      </c>
      <c r="T117" s="394" cm="1">
        <f t="array" aca="1" ref="T117" ca="1">IF($Q117="Y",VLOOKUP($P117,INDIRECT($Q$3),T$5,0)*INDIRECT($P$2),VLOOKUP($P117,INDIRECT($Q$3),T$5,0))</f>
        <v>74460.610752978362</v>
      </c>
      <c r="U117" s="394" cm="1">
        <f t="array" aca="1" ref="U117" ca="1">IF($Q117="Y",VLOOKUP($P117,INDIRECT($Q$3),U$5,0)*INDIRECT($P$2),VLOOKUP($P117,INDIRECT($Q$3),U$5,0))</f>
        <v>78545.413481661264</v>
      </c>
      <c r="V117" s="394" cm="1">
        <f t="array" aca="1" ref="V117" ca="1">IF($Q117="Y",VLOOKUP($P117,INDIRECT($Q$3),V$5,0)*INDIRECT($P$2),VLOOKUP($P117,INDIRECT($Q$3),V$5,0))</f>
        <v>82626.769119433869</v>
      </c>
      <c r="W117" s="394" cm="1">
        <f t="array" aca="1" ref="W117" ca="1">IF($Q117="Y",VLOOKUP($P117,INDIRECT($Q$3),W$5,0)*INDIRECT($P$2),VLOOKUP($P117,INDIRECT($Q$3),W$5,0))</f>
        <v>86952.868211836409</v>
      </c>
      <c r="X117" s="394" cm="1">
        <f t="array" aca="1" ref="X117" ca="1">IF($Q117="Y",VLOOKUP($P117,INDIRECT($Q$3),X$5,0)*INDIRECT($P$2),VLOOKUP($P117,INDIRECT($Q$3),X$5,0))</f>
        <v>91575.417122523169</v>
      </c>
      <c r="Y117" s="394" cm="1">
        <f t="array" aca="1" ref="Y117" ca="1">IF($Q117="Y",VLOOKUP($P117,INDIRECT($Q$3),Y$5,0)*INDIRECT($P$2),VLOOKUP($P117,INDIRECT($Q$3),Y$5,0))</f>
        <v>97312.991881556358</v>
      </c>
      <c r="Z117" s="394" cm="1">
        <f t="array" aca="1" ref="Z117" ca="1">IF($Q117="Y",VLOOKUP($P117,INDIRECT($Q$3),Z$5,0)*INDIRECT($P$2),VLOOKUP($P117,INDIRECT($Q$3),Z$5,0))</f>
        <v>103050.56664058955</v>
      </c>
      <c r="AA117" s="406" t="str">
        <f t="shared" si="29"/>
        <v>04305C</v>
      </c>
      <c r="AB117" s="406" t="str">
        <f t="shared" si="19"/>
        <v>Y</v>
      </c>
      <c r="AC117" s="412" t="str">
        <f t="shared" si="20"/>
        <v xml:space="preserve">Family Support Specialist II - Employment &amp; Training </v>
      </c>
      <c r="AD117" s="406">
        <f t="shared" si="25"/>
        <v>29</v>
      </c>
      <c r="AE117" s="398" t="str">
        <f t="shared" si="31"/>
        <v>E</v>
      </c>
      <c r="AF117" s="403">
        <f t="shared" ca="1" si="30"/>
        <v>35.798999999999999</v>
      </c>
      <c r="AG117" s="403">
        <f t="shared" ca="1" si="30"/>
        <v>37.762999999999998</v>
      </c>
      <c r="AH117" s="403">
        <f t="shared" ca="1" si="30"/>
        <v>39.724999999999994</v>
      </c>
      <c r="AI117" s="403">
        <f t="shared" ca="1" si="30"/>
        <v>41.805</v>
      </c>
      <c r="AJ117" s="403">
        <f t="shared" ca="1" si="30"/>
        <v>44.027000000000001</v>
      </c>
      <c r="AK117" s="403">
        <f t="shared" ca="1" si="30"/>
        <v>46.785999999999994</v>
      </c>
      <c r="AL117" s="403">
        <f t="shared" ca="1" si="30"/>
        <v>49.543999999999997</v>
      </c>
      <c r="AM117" s="710"/>
    </row>
    <row r="118" spans="1:39" ht="15" customHeight="1">
      <c r="A118" s="259" t="s">
        <v>16</v>
      </c>
      <c r="B118" s="259" t="s">
        <v>109</v>
      </c>
      <c r="C118" s="259">
        <v>45</v>
      </c>
      <c r="D118" s="260" t="s">
        <v>110</v>
      </c>
      <c r="E118" s="265">
        <v>430</v>
      </c>
      <c r="F118" s="262">
        <v>9</v>
      </c>
      <c r="G118" s="285">
        <f t="shared" ca="1" si="27"/>
        <v>84691.576574692139</v>
      </c>
      <c r="H118" s="285">
        <f t="shared" ca="1" si="26"/>
        <v>89169.347667147071</v>
      </c>
      <c r="I118" s="285">
        <f t="shared" ca="1" si="26"/>
        <v>94233.124214349751</v>
      </c>
      <c r="J118" s="285">
        <f t="shared" ca="1" si="26"/>
        <v>99245.194397898245</v>
      </c>
      <c r="K118" s="285">
        <f t="shared" ca="1" si="26"/>
        <v>104560.60858155144</v>
      </c>
      <c r="L118" s="285">
        <f t="shared" ca="1" si="26"/>
        <v>110772.97487040763</v>
      </c>
      <c r="M118" s="285">
        <f t="shared" ca="1" si="26"/>
        <v>116985.3411592638</v>
      </c>
      <c r="N118" s="285"/>
      <c r="P118" s="409" t="str">
        <f t="shared" si="28"/>
        <v>04306C</v>
      </c>
      <c r="Q118" s="397" t="s">
        <v>826</v>
      </c>
      <c r="R118" s="409" t="str">
        <f t="shared" si="16"/>
        <v>Family Support Specialist III - Employment &amp; Training</v>
      </c>
      <c r="S118" s="397">
        <f t="shared" si="24"/>
        <v>45</v>
      </c>
      <c r="T118" s="394" cm="1">
        <f t="array" aca="1" ref="T118" ca="1">IF($Q118="Y",VLOOKUP($P118,INDIRECT($Q$3),T$5,0)*INDIRECT($P$2),VLOOKUP($P118,INDIRECT($Q$3),T$5,0))</f>
        <v>84691.576574692139</v>
      </c>
      <c r="U118" s="394" cm="1">
        <f t="array" aca="1" ref="U118" ca="1">IF($Q118="Y",VLOOKUP($P118,INDIRECT($Q$3),U$5,0)*INDIRECT($P$2),VLOOKUP($P118,INDIRECT($Q$3),U$5,0))</f>
        <v>89169.347667147071</v>
      </c>
      <c r="V118" s="394" cm="1">
        <f t="array" aca="1" ref="V118" ca="1">IF($Q118="Y",VLOOKUP($P118,INDIRECT($Q$3),V$5,0)*INDIRECT($P$2),VLOOKUP($P118,INDIRECT($Q$3),V$5,0))</f>
        <v>94233.124214349751</v>
      </c>
      <c r="W118" s="394" cm="1">
        <f t="array" aca="1" ref="W118" ca="1">IF($Q118="Y",VLOOKUP($P118,INDIRECT($Q$3),W$5,0)*INDIRECT($P$2),VLOOKUP($P118,INDIRECT($Q$3),W$5,0))</f>
        <v>99245.194397898245</v>
      </c>
      <c r="X118" s="394" cm="1">
        <f t="array" aca="1" ref="X118" ca="1">IF($Q118="Y",VLOOKUP($P118,INDIRECT($Q$3),X$5,0)*INDIRECT($P$2),VLOOKUP($P118,INDIRECT($Q$3),X$5,0))</f>
        <v>104560.60858155144</v>
      </c>
      <c r="Y118" s="394" cm="1">
        <f t="array" aca="1" ref="Y118" ca="1">IF($Q118="Y",VLOOKUP($P118,INDIRECT($Q$3),Y$5,0)*INDIRECT($P$2),VLOOKUP($P118,INDIRECT($Q$3),Y$5,0))</f>
        <v>110772.97487040763</v>
      </c>
      <c r="Z118" s="394" cm="1">
        <f t="array" aca="1" ref="Z118" ca="1">IF($Q118="Y",VLOOKUP($P118,INDIRECT($Q$3),Z$5,0)*INDIRECT($P$2),VLOOKUP($P118,INDIRECT($Q$3),Z$5,0))</f>
        <v>116985.3411592638</v>
      </c>
      <c r="AA118" s="406" t="str">
        <f t="shared" si="29"/>
        <v>04306C</v>
      </c>
      <c r="AB118" s="406" t="str">
        <f t="shared" si="19"/>
        <v>Y</v>
      </c>
      <c r="AC118" s="412" t="str">
        <f t="shared" si="20"/>
        <v>Family Support Specialist III - Employment &amp; Training</v>
      </c>
      <c r="AD118" s="406">
        <f t="shared" si="25"/>
        <v>45</v>
      </c>
      <c r="AE118" s="398" t="str">
        <f t="shared" si="31"/>
        <v>E</v>
      </c>
      <c r="AF118" s="403">
        <f t="shared" ca="1" si="30"/>
        <v>40.717999999999996</v>
      </c>
      <c r="AG118" s="403">
        <f t="shared" ca="1" si="30"/>
        <v>42.87</v>
      </c>
      <c r="AH118" s="403">
        <f t="shared" ca="1" si="30"/>
        <v>45.305</v>
      </c>
      <c r="AI118" s="403">
        <f t="shared" ca="1" si="30"/>
        <v>47.714999999999996</v>
      </c>
      <c r="AJ118" s="403">
        <f t="shared" ca="1" si="30"/>
        <v>50.269999999999996</v>
      </c>
      <c r="AK118" s="403">
        <f t="shared" ca="1" si="30"/>
        <v>53.256999999999998</v>
      </c>
      <c r="AL118" s="403">
        <f t="shared" ca="1" si="30"/>
        <v>56.242999999999995</v>
      </c>
      <c r="AM118" s="710"/>
    </row>
    <row r="119" spans="1:39" ht="15" customHeight="1">
      <c r="A119" s="259" t="s">
        <v>16</v>
      </c>
      <c r="B119" s="259" t="s">
        <v>718</v>
      </c>
      <c r="C119" s="259">
        <v>113</v>
      </c>
      <c r="D119" s="260" t="s">
        <v>700</v>
      </c>
      <c r="E119" s="265">
        <v>485</v>
      </c>
      <c r="F119" s="262">
        <v>10</v>
      </c>
      <c r="G119" s="285">
        <f t="shared" ca="1" si="27"/>
        <v>94960.091054354882</v>
      </c>
      <c r="H119" s="285">
        <f t="shared" ca="1" si="26"/>
        <v>100007.12779652752</v>
      </c>
      <c r="I119" s="285">
        <f t="shared" ca="1" si="26"/>
        <v>105203.23846500211</v>
      </c>
      <c r="J119" s="285">
        <f t="shared" ca="1" si="26"/>
        <v>110526.94630768435</v>
      </c>
      <c r="K119" s="285">
        <f t="shared" ca="1" si="26"/>
        <v>116122.27189744217</v>
      </c>
      <c r="L119" s="285">
        <f t="shared" ca="1" si="26"/>
        <v>123087.05626780455</v>
      </c>
      <c r="M119" s="285">
        <f t="shared" ca="1" si="26"/>
        <v>130051.84063816695</v>
      </c>
      <c r="N119" s="285"/>
      <c r="P119" s="409" t="str">
        <f t="shared" si="28"/>
        <v>53003C</v>
      </c>
      <c r="Q119" s="397" t="s">
        <v>826</v>
      </c>
      <c r="R119" s="409" t="str">
        <f t="shared" si="16"/>
        <v>Finance Administrator - CPED</v>
      </c>
      <c r="S119" s="397">
        <f t="shared" si="24"/>
        <v>113</v>
      </c>
      <c r="T119" s="394" cm="1">
        <f t="array" aca="1" ref="T119" ca="1">IF($Q119="Y",VLOOKUP($P119,INDIRECT($Q$3),T$5,0)*INDIRECT($P$2),VLOOKUP($P119,INDIRECT($Q$3),T$5,0))</f>
        <v>94960.091054354882</v>
      </c>
      <c r="U119" s="394" cm="1">
        <f t="array" aca="1" ref="U119" ca="1">IF($Q119="Y",VLOOKUP($P119,INDIRECT($Q$3),U$5,0)*INDIRECT($P$2),VLOOKUP($P119,INDIRECT($Q$3),U$5,0))</f>
        <v>100007.12779652752</v>
      </c>
      <c r="V119" s="394" cm="1">
        <f t="array" aca="1" ref="V119" ca="1">IF($Q119="Y",VLOOKUP($P119,INDIRECT($Q$3),V$5,0)*INDIRECT($P$2),VLOOKUP($P119,INDIRECT($Q$3),V$5,0))</f>
        <v>105203.23846500211</v>
      </c>
      <c r="W119" s="394" cm="1">
        <f t="array" aca="1" ref="W119" ca="1">IF($Q119="Y",VLOOKUP($P119,INDIRECT($Q$3),W$5,0)*INDIRECT($P$2),VLOOKUP($P119,INDIRECT($Q$3),W$5,0))</f>
        <v>110526.94630768435</v>
      </c>
      <c r="X119" s="394" cm="1">
        <f t="array" aca="1" ref="X119" ca="1">IF($Q119="Y",VLOOKUP($P119,INDIRECT($Q$3),X$5,0)*INDIRECT($P$2),VLOOKUP($P119,INDIRECT($Q$3),X$5,0))</f>
        <v>116122.27189744217</v>
      </c>
      <c r="Y119" s="394" cm="1">
        <f t="array" aca="1" ref="Y119" ca="1">IF($Q119="Y",VLOOKUP($P119,INDIRECT($Q$3),Y$5,0)*INDIRECT($P$2),VLOOKUP($P119,INDIRECT($Q$3),Y$5,0))</f>
        <v>123087.05626780455</v>
      </c>
      <c r="Z119" s="394" cm="1">
        <f t="array" aca="1" ref="Z119" ca="1">IF($Q119="Y",VLOOKUP($P119,INDIRECT($Q$3),Z$5,0)*INDIRECT($P$2),VLOOKUP($P119,INDIRECT($Q$3),Z$5,0))</f>
        <v>130051.84063816695</v>
      </c>
      <c r="AA119" s="406" t="str">
        <f t="shared" si="29"/>
        <v>53003C</v>
      </c>
      <c r="AB119" s="406" t="str">
        <f t="shared" si="19"/>
        <v>Y</v>
      </c>
      <c r="AC119" s="412" t="str">
        <f t="shared" si="20"/>
        <v>Finance Administrator - CPED</v>
      </c>
      <c r="AD119" s="406">
        <f t="shared" si="25"/>
        <v>113</v>
      </c>
      <c r="AE119" s="398" t="str">
        <f t="shared" si="31"/>
        <v>E</v>
      </c>
      <c r="AF119" s="403">
        <f t="shared" ca="1" si="30"/>
        <v>45.653999999999996</v>
      </c>
      <c r="AG119" s="403">
        <f t="shared" ca="1" si="30"/>
        <v>48.080999999999996</v>
      </c>
      <c r="AH119" s="403">
        <f t="shared" ca="1" si="30"/>
        <v>50.579000000000001</v>
      </c>
      <c r="AI119" s="403">
        <f t="shared" ca="1" si="30"/>
        <v>53.137999999999998</v>
      </c>
      <c r="AJ119" s="403">
        <f t="shared" ca="1" si="30"/>
        <v>55.829000000000001</v>
      </c>
      <c r="AK119" s="403">
        <f t="shared" ca="1" si="30"/>
        <v>59.177</v>
      </c>
      <c r="AL119" s="403">
        <f t="shared" ca="1" si="30"/>
        <v>62.524999999999999</v>
      </c>
      <c r="AM119" s="710"/>
    </row>
    <row r="120" spans="1:39" ht="15" customHeight="1">
      <c r="A120" s="256" t="s">
        <v>16</v>
      </c>
      <c r="B120" s="256" t="s">
        <v>111</v>
      </c>
      <c r="C120" s="256">
        <v>51</v>
      </c>
      <c r="D120" s="276" t="s">
        <v>112</v>
      </c>
      <c r="E120" s="277">
        <v>478</v>
      </c>
      <c r="F120" s="278">
        <v>10</v>
      </c>
      <c r="G120" s="380">
        <f t="shared" ca="1" si="27"/>
        <v>90985.96457686511</v>
      </c>
      <c r="H120" s="380">
        <f t="shared" ca="1" si="26"/>
        <v>95560.254214807923</v>
      </c>
      <c r="I120" s="380">
        <f t="shared" ca="1" si="26"/>
        <v>100723.99639840877</v>
      </c>
      <c r="J120" s="380">
        <f t="shared" ca="1" si="26"/>
        <v>105891.18567291988</v>
      </c>
      <c r="K120" s="380">
        <f t="shared" ca="1" si="26"/>
        <v>111299.67131115065</v>
      </c>
      <c r="L120" s="380">
        <f t="shared" ca="1" si="26"/>
        <v>118071.98878481099</v>
      </c>
      <c r="M120" s="380">
        <f t="shared" ca="1" si="26"/>
        <v>124844.3062584713</v>
      </c>
      <c r="N120" s="380" t="s">
        <v>633</v>
      </c>
      <c r="O120" s="442"/>
      <c r="P120" s="451" t="str">
        <f t="shared" si="28"/>
        <v>04330C</v>
      </c>
      <c r="Q120" s="452" t="s">
        <v>826</v>
      </c>
      <c r="R120" s="451" t="str">
        <f t="shared" si="16"/>
        <v>Finance Administrator Regulatory Services</v>
      </c>
      <c r="S120" s="452">
        <f t="shared" si="24"/>
        <v>51</v>
      </c>
      <c r="T120" s="394" cm="1">
        <f t="array" aca="1" ref="T120" ca="1">IF($Q120="Y",VLOOKUP($P120,INDIRECT($Q$3),T$5,0)*INDIRECT($P$2),VLOOKUP($P120,INDIRECT($Q$3),T$5,0))</f>
        <v>90985.96457686511</v>
      </c>
      <c r="U120" s="394" cm="1">
        <f t="array" aca="1" ref="U120" ca="1">IF($Q120="Y",VLOOKUP($P120,INDIRECT($Q$3),U$5,0)*INDIRECT($P$2),VLOOKUP($P120,INDIRECT($Q$3),U$5,0))</f>
        <v>95560.254214807923</v>
      </c>
      <c r="V120" s="394" cm="1">
        <f t="array" aca="1" ref="V120" ca="1">IF($Q120="Y",VLOOKUP($P120,INDIRECT($Q$3),V$5,0)*INDIRECT($P$2),VLOOKUP($P120,INDIRECT($Q$3),V$5,0))</f>
        <v>100723.99639840877</v>
      </c>
      <c r="W120" s="394" cm="1">
        <f t="array" aca="1" ref="W120" ca="1">IF($Q120="Y",VLOOKUP($P120,INDIRECT($Q$3),W$5,0)*INDIRECT($P$2),VLOOKUP($P120,INDIRECT($Q$3),W$5,0))</f>
        <v>105891.18567291988</v>
      </c>
      <c r="X120" s="394" cm="1">
        <f t="array" aca="1" ref="X120" ca="1">IF($Q120="Y",VLOOKUP($P120,INDIRECT($Q$3),X$5,0)*INDIRECT($P$2),VLOOKUP($P120,INDIRECT($Q$3),X$5,0))</f>
        <v>111299.67131115065</v>
      </c>
      <c r="Y120" s="394" cm="1">
        <f t="array" aca="1" ref="Y120" ca="1">IF($Q120="Y",VLOOKUP($P120,INDIRECT($Q$3),Y$5,0)*INDIRECT($P$2),VLOOKUP($P120,INDIRECT($Q$3),Y$5,0))</f>
        <v>118071.98878481099</v>
      </c>
      <c r="Z120" s="394" cm="1">
        <f t="array" aca="1" ref="Z120" ca="1">IF($Q120="Y",VLOOKUP($P120,INDIRECT($Q$3),Z$5,0)*INDIRECT($P$2),VLOOKUP($P120,INDIRECT($Q$3),Z$5,0))</f>
        <v>124844.3062584713</v>
      </c>
      <c r="AA120" s="452" t="str">
        <f t="shared" si="29"/>
        <v>04330C</v>
      </c>
      <c r="AB120" s="452" t="str">
        <f t="shared" si="19"/>
        <v>Y</v>
      </c>
      <c r="AC120" s="454" t="str">
        <f t="shared" si="20"/>
        <v>Finance Administrator Regulatory Services</v>
      </c>
      <c r="AD120" s="452">
        <f t="shared" si="25"/>
        <v>51</v>
      </c>
      <c r="AE120" s="455" t="str">
        <f t="shared" si="31"/>
        <v>E</v>
      </c>
      <c r="AF120" s="453">
        <f t="shared" ca="1" si="30"/>
        <v>43.744</v>
      </c>
      <c r="AG120" s="453">
        <f t="shared" ca="1" si="30"/>
        <v>45.942999999999998</v>
      </c>
      <c r="AH120" s="453">
        <f t="shared" ca="1" si="30"/>
        <v>48.424999999999997</v>
      </c>
      <c r="AI120" s="453">
        <f t="shared" ca="1" si="30"/>
        <v>50.91</v>
      </c>
      <c r="AJ120" s="453">
        <f t="shared" ca="1" si="30"/>
        <v>53.51</v>
      </c>
      <c r="AK120" s="453">
        <f t="shared" ca="1" si="30"/>
        <v>56.765999999999998</v>
      </c>
      <c r="AL120" s="453">
        <f t="shared" ca="1" si="30"/>
        <v>60.021999999999998</v>
      </c>
      <c r="AM120" s="710"/>
    </row>
    <row r="121" spans="1:39" ht="15" customHeight="1">
      <c r="A121" s="256" t="s">
        <v>16</v>
      </c>
      <c r="B121" s="256" t="s">
        <v>113</v>
      </c>
      <c r="C121" s="256">
        <v>29</v>
      </c>
      <c r="D121" s="276" t="s">
        <v>114</v>
      </c>
      <c r="E121" s="277">
        <v>400</v>
      </c>
      <c r="F121" s="278">
        <v>8</v>
      </c>
      <c r="G121" s="380">
        <f t="shared" ca="1" si="27"/>
        <v>74460.610752978362</v>
      </c>
      <c r="H121" s="380">
        <f t="shared" ca="1" si="26"/>
        <v>78545.413481661264</v>
      </c>
      <c r="I121" s="380">
        <f t="shared" ca="1" si="26"/>
        <v>82626.769119433869</v>
      </c>
      <c r="J121" s="380">
        <f t="shared" ca="1" si="26"/>
        <v>86952.868211836409</v>
      </c>
      <c r="K121" s="380">
        <f t="shared" ca="1" si="26"/>
        <v>91575.417122523169</v>
      </c>
      <c r="L121" s="380">
        <f t="shared" ca="1" si="26"/>
        <v>97312.991881556358</v>
      </c>
      <c r="M121" s="380">
        <f t="shared" ca="1" si="26"/>
        <v>103050.56664058955</v>
      </c>
      <c r="N121" s="380" t="s">
        <v>633</v>
      </c>
      <c r="O121" s="441"/>
      <c r="P121" s="451" t="str">
        <f t="shared" si="28"/>
        <v>04350C</v>
      </c>
      <c r="Q121" s="452" t="s">
        <v>826</v>
      </c>
      <c r="R121" s="451" t="str">
        <f t="shared" si="16"/>
        <v>Financial Analyst</v>
      </c>
      <c r="S121" s="452">
        <f t="shared" si="24"/>
        <v>29</v>
      </c>
      <c r="T121" s="394" cm="1">
        <f t="array" aca="1" ref="T121" ca="1">IF($Q121="Y",VLOOKUP($P121,INDIRECT($Q$3),T$5,0)*INDIRECT($P$2),VLOOKUP($P121,INDIRECT($Q$3),T$5,0))</f>
        <v>74460.610752978362</v>
      </c>
      <c r="U121" s="394" cm="1">
        <f t="array" aca="1" ref="U121" ca="1">IF($Q121="Y",VLOOKUP($P121,INDIRECT($Q$3),U$5,0)*INDIRECT($P$2),VLOOKUP($P121,INDIRECT($Q$3),U$5,0))</f>
        <v>78545.413481661264</v>
      </c>
      <c r="V121" s="394" cm="1">
        <f t="array" aca="1" ref="V121" ca="1">IF($Q121="Y",VLOOKUP($P121,INDIRECT($Q$3),V$5,0)*INDIRECT($P$2),VLOOKUP($P121,INDIRECT($Q$3),V$5,0))</f>
        <v>82626.769119433869</v>
      </c>
      <c r="W121" s="394" cm="1">
        <f t="array" aca="1" ref="W121" ca="1">IF($Q121="Y",VLOOKUP($P121,INDIRECT($Q$3),W$5,0)*INDIRECT($P$2),VLOOKUP($P121,INDIRECT($Q$3),W$5,0))</f>
        <v>86952.868211836409</v>
      </c>
      <c r="X121" s="394" cm="1">
        <f t="array" aca="1" ref="X121" ca="1">IF($Q121="Y",VLOOKUP($P121,INDIRECT($Q$3),X$5,0)*INDIRECT($P$2),VLOOKUP($P121,INDIRECT($Q$3),X$5,0))</f>
        <v>91575.417122523169</v>
      </c>
      <c r="Y121" s="394" cm="1">
        <f t="array" aca="1" ref="Y121" ca="1">IF($Q121="Y",VLOOKUP($P121,INDIRECT($Q$3),Y$5,0)*INDIRECT($P$2),VLOOKUP($P121,INDIRECT($Q$3),Y$5,0))</f>
        <v>97312.991881556358</v>
      </c>
      <c r="Z121" s="394" cm="1">
        <f t="array" aca="1" ref="Z121" ca="1">IF($Q121="Y",VLOOKUP($P121,INDIRECT($Q$3),Z$5,0)*INDIRECT($P$2),VLOOKUP($P121,INDIRECT($Q$3),Z$5,0))</f>
        <v>103050.56664058955</v>
      </c>
      <c r="AA121" s="452" t="str">
        <f t="shared" si="29"/>
        <v>04350C</v>
      </c>
      <c r="AB121" s="452" t="str">
        <f t="shared" si="19"/>
        <v>Y</v>
      </c>
      <c r="AC121" s="454" t="str">
        <f t="shared" si="20"/>
        <v>Financial Analyst</v>
      </c>
      <c r="AD121" s="452">
        <f t="shared" si="25"/>
        <v>29</v>
      </c>
      <c r="AE121" s="455" t="str">
        <f t="shared" si="31"/>
        <v>E</v>
      </c>
      <c r="AF121" s="453">
        <f t="shared" ca="1" si="30"/>
        <v>35.798999999999999</v>
      </c>
      <c r="AG121" s="453">
        <f t="shared" ca="1" si="30"/>
        <v>37.762999999999998</v>
      </c>
      <c r="AH121" s="453">
        <f t="shared" ca="1" si="30"/>
        <v>39.724999999999994</v>
      </c>
      <c r="AI121" s="453">
        <f t="shared" ca="1" si="30"/>
        <v>41.805</v>
      </c>
      <c r="AJ121" s="453">
        <f t="shared" ca="1" si="30"/>
        <v>44.027000000000001</v>
      </c>
      <c r="AK121" s="453">
        <f t="shared" ca="1" si="30"/>
        <v>46.785999999999994</v>
      </c>
      <c r="AL121" s="453">
        <f t="shared" ca="1" si="30"/>
        <v>49.543999999999997</v>
      </c>
      <c r="AM121" s="710"/>
    </row>
    <row r="122" spans="1:39" ht="15" customHeight="1">
      <c r="A122" s="259" t="s">
        <v>91</v>
      </c>
      <c r="B122" s="259" t="s">
        <v>978</v>
      </c>
      <c r="C122" s="259" t="s">
        <v>856</v>
      </c>
      <c r="D122" s="260" t="s">
        <v>979</v>
      </c>
      <c r="E122" s="265">
        <v>363</v>
      </c>
      <c r="F122" s="262">
        <v>8</v>
      </c>
      <c r="G122" s="285">
        <f t="shared" ca="1" si="27"/>
        <v>35.094037075052377</v>
      </c>
      <c r="H122" s="285">
        <f t="shared" ca="1" si="26"/>
        <v>37.018110414877469</v>
      </c>
      <c r="I122" s="285">
        <f t="shared" ca="1" si="26"/>
        <v>38.940526499457206</v>
      </c>
      <c r="J122" s="285">
        <f t="shared" ca="1" si="26"/>
        <v>40.980607706455196</v>
      </c>
      <c r="K122" s="285">
        <f t="shared" ca="1" si="26"/>
        <v>43.159898354060658</v>
      </c>
      <c r="L122" s="285">
        <f t="shared" ca="1" si="26"/>
        <v>45.864736790711255</v>
      </c>
      <c r="M122" s="285">
        <f t="shared" ca="1" si="26"/>
        <v>48.56957522736181</v>
      </c>
      <c r="N122" s="285"/>
      <c r="P122" s="409" t="str">
        <f t="shared" si="28"/>
        <v>53075C</v>
      </c>
      <c r="Q122" s="397" t="s">
        <v>826</v>
      </c>
      <c r="R122" s="409" t="str">
        <f t="shared" si="16"/>
        <v>Financial Analyst - Banking, Investment and Debt</v>
      </c>
      <c r="S122" s="397" t="str">
        <f t="shared" si="24"/>
        <v>90</v>
      </c>
      <c r="T122" s="394" cm="1">
        <f t="array" aca="1" ref="T122" ca="1">IF($Q122="Y",VLOOKUP($P122,INDIRECT($Q$3),T$5,0)*INDIRECT($P$2),VLOOKUP($P122,INDIRECT($Q$3),T$5,0))</f>
        <v>35.094037075052377</v>
      </c>
      <c r="U122" s="394" cm="1">
        <f t="array" aca="1" ref="U122" ca="1">IF($Q122="Y",VLOOKUP($P122,INDIRECT($Q$3),U$5,0)*INDIRECT($P$2),VLOOKUP($P122,INDIRECT($Q$3),U$5,0))</f>
        <v>37.018110414877469</v>
      </c>
      <c r="V122" s="394" cm="1">
        <f t="array" aca="1" ref="V122" ca="1">IF($Q122="Y",VLOOKUP($P122,INDIRECT($Q$3),V$5,0)*INDIRECT($P$2),VLOOKUP($P122,INDIRECT($Q$3),V$5,0))</f>
        <v>38.940526499457206</v>
      </c>
      <c r="W122" s="394" cm="1">
        <f t="array" aca="1" ref="W122" ca="1">IF($Q122="Y",VLOOKUP($P122,INDIRECT($Q$3),W$5,0)*INDIRECT($P$2),VLOOKUP($P122,INDIRECT($Q$3),W$5,0))</f>
        <v>40.980607706455196</v>
      </c>
      <c r="X122" s="394" cm="1">
        <f t="array" aca="1" ref="X122" ca="1">IF($Q122="Y",VLOOKUP($P122,INDIRECT($Q$3),X$5,0)*INDIRECT($P$2),VLOOKUP($P122,INDIRECT($Q$3),X$5,0))</f>
        <v>43.159898354060658</v>
      </c>
      <c r="Y122" s="394" cm="1">
        <f t="array" aca="1" ref="Y122" ca="1">IF($Q122="Y",VLOOKUP($P122,INDIRECT($Q$3),Y$5,0)*INDIRECT($P$2),VLOOKUP($P122,INDIRECT($Q$3),Y$5,0))</f>
        <v>45.864736790711255</v>
      </c>
      <c r="Z122" s="394" cm="1">
        <f t="array" aca="1" ref="Z122" ca="1">IF($Q122="Y",VLOOKUP($P122,INDIRECT($Q$3),Z$5,0)*INDIRECT($P$2),VLOOKUP($P122,INDIRECT($Q$3),Z$5,0))</f>
        <v>48.56957522736181</v>
      </c>
      <c r="AA122" s="406" t="str">
        <f t="shared" si="29"/>
        <v>53075C</v>
      </c>
      <c r="AB122" s="406" t="str">
        <f t="shared" si="19"/>
        <v>Y</v>
      </c>
      <c r="AC122" s="412" t="str">
        <f t="shared" si="20"/>
        <v>Financial Analyst - Banking, Investment and Debt</v>
      </c>
      <c r="AD122" s="406" t="str">
        <f t="shared" si="25"/>
        <v>90</v>
      </c>
      <c r="AE122" s="398" t="str">
        <f t="shared" si="31"/>
        <v>N</v>
      </c>
      <c r="AF122" s="403">
        <f t="shared" ca="1" si="30"/>
        <v>35.094000000000001</v>
      </c>
      <c r="AG122" s="403">
        <f t="shared" ca="1" si="30"/>
        <v>37.018000000000001</v>
      </c>
      <c r="AH122" s="403">
        <f t="shared" ca="1" si="30"/>
        <v>38.941000000000003</v>
      </c>
      <c r="AI122" s="403">
        <f t="shared" ca="1" si="30"/>
        <v>40.981000000000002</v>
      </c>
      <c r="AJ122" s="403">
        <f t="shared" ca="1" si="30"/>
        <v>43.16</v>
      </c>
      <c r="AK122" s="403">
        <f t="shared" ca="1" si="30"/>
        <v>45.865000000000002</v>
      </c>
      <c r="AL122" s="403">
        <f t="shared" ca="1" si="30"/>
        <v>48.57</v>
      </c>
      <c r="AM122" s="710"/>
    </row>
    <row r="123" spans="1:39" ht="15" customHeight="1">
      <c r="A123" s="259" t="s">
        <v>16</v>
      </c>
      <c r="B123" s="259" t="s">
        <v>663</v>
      </c>
      <c r="C123" s="259">
        <v>58</v>
      </c>
      <c r="D123" s="260" t="s">
        <v>664</v>
      </c>
      <c r="E123" s="265">
        <v>493</v>
      </c>
      <c r="F123" s="262">
        <v>10</v>
      </c>
      <c r="G123" s="285">
        <f t="shared" ca="1" si="27"/>
        <v>95953.222578579967</v>
      </c>
      <c r="H123" s="285">
        <f t="shared" ca="1" si="26"/>
        <v>101313.44894406678</v>
      </c>
      <c r="I123" s="285">
        <f t="shared" ca="1" si="26"/>
        <v>106380.67258217976</v>
      </c>
      <c r="J123" s="285">
        <f t="shared" ca="1" si="26"/>
        <v>111692.63967492267</v>
      </c>
      <c r="K123" s="285">
        <f t="shared" ca="1" si="26"/>
        <v>117301.05658594974</v>
      </c>
      <c r="L123" s="285">
        <f t="shared" ca="1" si="26"/>
        <v>124240.58994569759</v>
      </c>
      <c r="M123" s="285">
        <f t="shared" ca="1" si="26"/>
        <v>131180.1233054453</v>
      </c>
      <c r="N123" s="285"/>
      <c r="P123" s="409" t="str">
        <f t="shared" si="28"/>
        <v>59220C</v>
      </c>
      <c r="Q123" s="397" t="s">
        <v>826</v>
      </c>
      <c r="R123" s="409" t="str">
        <f t="shared" si="16"/>
        <v>Financial Systems Services Lead</v>
      </c>
      <c r="S123" s="397">
        <f t="shared" si="24"/>
        <v>58</v>
      </c>
      <c r="T123" s="394" cm="1">
        <f t="array" aca="1" ref="T123" ca="1">IF($Q123="Y",VLOOKUP($P123,INDIRECT($Q$3),T$5,0)*INDIRECT($P$2),VLOOKUP($P123,INDIRECT($Q$3),T$5,0))</f>
        <v>95953.222578579967</v>
      </c>
      <c r="U123" s="394" cm="1">
        <f t="array" aca="1" ref="U123" ca="1">IF($Q123="Y",VLOOKUP($P123,INDIRECT($Q$3),U$5,0)*INDIRECT($P$2),VLOOKUP($P123,INDIRECT($Q$3),U$5,0))</f>
        <v>101313.44894406678</v>
      </c>
      <c r="V123" s="394" cm="1">
        <f t="array" aca="1" ref="V123" ca="1">IF($Q123="Y",VLOOKUP($P123,INDIRECT($Q$3),V$5,0)*INDIRECT($P$2),VLOOKUP($P123,INDIRECT($Q$3),V$5,0))</f>
        <v>106380.67258217976</v>
      </c>
      <c r="W123" s="394" cm="1">
        <f t="array" aca="1" ref="W123" ca="1">IF($Q123="Y",VLOOKUP($P123,INDIRECT($Q$3),W$5,0)*INDIRECT($P$2),VLOOKUP($P123,INDIRECT($Q$3),W$5,0))</f>
        <v>111692.63967492267</v>
      </c>
      <c r="X123" s="394" cm="1">
        <f t="array" aca="1" ref="X123" ca="1">IF($Q123="Y",VLOOKUP($P123,INDIRECT($Q$3),X$5,0)*INDIRECT($P$2),VLOOKUP($P123,INDIRECT($Q$3),X$5,0))</f>
        <v>117301.05658594974</v>
      </c>
      <c r="Y123" s="394" cm="1">
        <f t="array" aca="1" ref="Y123" ca="1">IF($Q123="Y",VLOOKUP($P123,INDIRECT($Q$3),Y$5,0)*INDIRECT($P$2),VLOOKUP($P123,INDIRECT($Q$3),Y$5,0))</f>
        <v>124240.58994569759</v>
      </c>
      <c r="Z123" s="394" cm="1">
        <f t="array" aca="1" ref="Z123" ca="1">IF($Q123="Y",VLOOKUP($P123,INDIRECT($Q$3),Z$5,0)*INDIRECT($P$2),VLOOKUP($P123,INDIRECT($Q$3),Z$5,0))</f>
        <v>131180.1233054453</v>
      </c>
      <c r="AA123" s="406" t="str">
        <f t="shared" si="29"/>
        <v>59220C</v>
      </c>
      <c r="AB123" s="406" t="str">
        <f t="shared" si="19"/>
        <v>Y</v>
      </c>
      <c r="AC123" s="412" t="str">
        <f t="shared" si="20"/>
        <v>Financial Systems Services Lead</v>
      </c>
      <c r="AD123" s="406">
        <f t="shared" si="25"/>
        <v>58</v>
      </c>
      <c r="AE123" s="398" t="str">
        <f t="shared" si="31"/>
        <v>E</v>
      </c>
      <c r="AF123" s="403">
        <f t="shared" ca="1" si="30"/>
        <v>46.131999999999998</v>
      </c>
      <c r="AG123" s="403">
        <f t="shared" ca="1" si="30"/>
        <v>48.708999999999996</v>
      </c>
      <c r="AH123" s="403">
        <f t="shared" ca="1" si="30"/>
        <v>51.144999999999996</v>
      </c>
      <c r="AI123" s="403">
        <f t="shared" ca="1" si="30"/>
        <v>53.698999999999998</v>
      </c>
      <c r="AJ123" s="403">
        <f t="shared" ca="1" si="30"/>
        <v>56.394999999999996</v>
      </c>
      <c r="AK123" s="403">
        <f t="shared" ca="1" si="30"/>
        <v>59.731999999999999</v>
      </c>
      <c r="AL123" s="403">
        <f t="shared" ca="1" si="30"/>
        <v>63.067999999999998</v>
      </c>
      <c r="AM123" s="710"/>
    </row>
    <row r="124" spans="1:39" ht="15" customHeight="1">
      <c r="A124" s="256" t="s">
        <v>16</v>
      </c>
      <c r="B124" s="256" t="s">
        <v>115</v>
      </c>
      <c r="C124" s="256">
        <v>45</v>
      </c>
      <c r="D124" s="276" t="s">
        <v>116</v>
      </c>
      <c r="E124" s="277">
        <v>433</v>
      </c>
      <c r="F124" s="278">
        <v>9</v>
      </c>
      <c r="G124" s="380">
        <f t="shared" ca="1" si="27"/>
        <v>84691.576574692139</v>
      </c>
      <c r="H124" s="380">
        <f t="shared" ca="1" si="26"/>
        <v>89169.347667147071</v>
      </c>
      <c r="I124" s="380">
        <f t="shared" ca="1" si="26"/>
        <v>94233.124214349751</v>
      </c>
      <c r="J124" s="380">
        <f t="shared" ca="1" si="26"/>
        <v>99245.194397898245</v>
      </c>
      <c r="K124" s="380">
        <f t="shared" ca="1" si="26"/>
        <v>104560.60858155144</v>
      </c>
      <c r="L124" s="380">
        <f t="shared" ca="1" si="26"/>
        <v>110772.97487040763</v>
      </c>
      <c r="M124" s="380">
        <f t="shared" ca="1" si="26"/>
        <v>116985.3411592638</v>
      </c>
      <c r="N124" s="380" t="s">
        <v>633</v>
      </c>
      <c r="P124" s="409" t="str">
        <f t="shared" si="28"/>
        <v>04427C</v>
      </c>
      <c r="Q124" s="397" t="s">
        <v>826</v>
      </c>
      <c r="R124" s="409" t="str">
        <f t="shared" si="16"/>
        <v>Fire Plan Examiner</v>
      </c>
      <c r="S124" s="397">
        <f t="shared" si="24"/>
        <v>45</v>
      </c>
      <c r="T124" s="394" cm="1">
        <f t="array" aca="1" ref="T124" ca="1">IF($Q124="Y",VLOOKUP($P124,INDIRECT($Q$3),T$5,0)*INDIRECT($P$2),VLOOKUP($P124,INDIRECT($Q$3),T$5,0))</f>
        <v>84691.576574692139</v>
      </c>
      <c r="U124" s="394" cm="1">
        <f t="array" aca="1" ref="U124" ca="1">IF($Q124="Y",VLOOKUP($P124,INDIRECT($Q$3),U$5,0)*INDIRECT($P$2),VLOOKUP($P124,INDIRECT($Q$3),U$5,0))</f>
        <v>89169.347667147071</v>
      </c>
      <c r="V124" s="394" cm="1">
        <f t="array" aca="1" ref="V124" ca="1">IF($Q124="Y",VLOOKUP($P124,INDIRECT($Q$3),V$5,0)*INDIRECT($P$2),VLOOKUP($P124,INDIRECT($Q$3),V$5,0))</f>
        <v>94233.124214349751</v>
      </c>
      <c r="W124" s="394" cm="1">
        <f t="array" aca="1" ref="W124" ca="1">IF($Q124="Y",VLOOKUP($P124,INDIRECT($Q$3),W$5,0)*INDIRECT($P$2),VLOOKUP($P124,INDIRECT($Q$3),W$5,0))</f>
        <v>99245.194397898245</v>
      </c>
      <c r="X124" s="394" cm="1">
        <f t="array" aca="1" ref="X124" ca="1">IF($Q124="Y",VLOOKUP($P124,INDIRECT($Q$3),X$5,0)*INDIRECT($P$2),VLOOKUP($P124,INDIRECT($Q$3),X$5,0))</f>
        <v>104560.60858155144</v>
      </c>
      <c r="Y124" s="394" cm="1">
        <f t="array" aca="1" ref="Y124" ca="1">IF($Q124="Y",VLOOKUP($P124,INDIRECT($Q$3),Y$5,0)*INDIRECT($P$2),VLOOKUP($P124,INDIRECT($Q$3),Y$5,0))</f>
        <v>110772.97487040763</v>
      </c>
      <c r="Z124" s="394" cm="1">
        <f t="array" aca="1" ref="Z124" ca="1">IF($Q124="Y",VLOOKUP($P124,INDIRECT($Q$3),Z$5,0)*INDIRECT($P$2),VLOOKUP($P124,INDIRECT($Q$3),Z$5,0))</f>
        <v>116985.3411592638</v>
      </c>
      <c r="AA124" s="406" t="str">
        <f t="shared" si="29"/>
        <v>04427C</v>
      </c>
      <c r="AB124" s="406" t="str">
        <f t="shared" si="19"/>
        <v>Y</v>
      </c>
      <c r="AC124" s="412" t="str">
        <f t="shared" si="20"/>
        <v>Fire Plan Examiner</v>
      </c>
      <c r="AD124" s="406">
        <f t="shared" si="25"/>
        <v>45</v>
      </c>
      <c r="AE124" s="398" t="str">
        <f t="shared" si="31"/>
        <v>E</v>
      </c>
      <c r="AF124" s="403">
        <f t="shared" ca="1" si="30"/>
        <v>40.717999999999996</v>
      </c>
      <c r="AG124" s="403">
        <f t="shared" ca="1" si="30"/>
        <v>42.87</v>
      </c>
      <c r="AH124" s="403">
        <f t="shared" ca="1" si="30"/>
        <v>45.305</v>
      </c>
      <c r="AI124" s="403">
        <f t="shared" ca="1" si="30"/>
        <v>47.714999999999996</v>
      </c>
      <c r="AJ124" s="403">
        <f t="shared" ca="1" si="30"/>
        <v>50.269999999999996</v>
      </c>
      <c r="AK124" s="403">
        <f t="shared" ca="1" si="30"/>
        <v>53.256999999999998</v>
      </c>
      <c r="AL124" s="403">
        <f t="shared" ca="1" si="30"/>
        <v>56.242999999999995</v>
      </c>
      <c r="AM124" s="710"/>
    </row>
    <row r="125" spans="1:39" ht="15" customHeight="1">
      <c r="A125" s="259" t="s">
        <v>16</v>
      </c>
      <c r="B125" s="259" t="s">
        <v>117</v>
      </c>
      <c r="C125" s="259">
        <v>72</v>
      </c>
      <c r="D125" s="260" t="s">
        <v>118</v>
      </c>
      <c r="E125" s="265">
        <v>478</v>
      </c>
      <c r="F125" s="262">
        <v>10</v>
      </c>
      <c r="G125" s="285">
        <f t="shared" ca="1" si="27"/>
        <v>91137.636576917503</v>
      </c>
      <c r="H125" s="285">
        <f t="shared" ca="1" si="26"/>
        <v>95953.222578579967</v>
      </c>
      <c r="I125" s="285">
        <f t="shared" ca="1" si="26"/>
        <v>100972.18694394897</v>
      </c>
      <c r="J125" s="285">
        <f t="shared" ca="1" si="26"/>
        <v>106280.7069457816</v>
      </c>
      <c r="K125" s="285">
        <f t="shared" ca="1" si="26"/>
        <v>111892.57094771898</v>
      </c>
      <c r="L125" s="285">
        <f t="shared" ca="1" si="26"/>
        <v>118654.98589990367</v>
      </c>
      <c r="M125" s="285">
        <f t="shared" ca="1" si="26"/>
        <v>125416.3237368164</v>
      </c>
      <c r="N125" s="285"/>
      <c r="P125" s="409" t="str">
        <f t="shared" si="28"/>
        <v>04430C</v>
      </c>
      <c r="Q125" s="397" t="s">
        <v>826</v>
      </c>
      <c r="R125" s="409" t="str">
        <f t="shared" si="16"/>
        <v>Fire Protection Specialist Inspector</v>
      </c>
      <c r="S125" s="397">
        <f t="shared" si="24"/>
        <v>72</v>
      </c>
      <c r="T125" s="394" cm="1">
        <f t="array" aca="1" ref="T125" ca="1">IF($Q125="Y",VLOOKUP($P125,INDIRECT($Q$3),T$5,0)*INDIRECT($P$2),VLOOKUP($P125,INDIRECT($Q$3),T$5,0))</f>
        <v>91137.636576917503</v>
      </c>
      <c r="U125" s="394" cm="1">
        <f t="array" aca="1" ref="U125" ca="1">IF($Q125="Y",VLOOKUP($P125,INDIRECT($Q$3),U$5,0)*INDIRECT($P$2),VLOOKUP($P125,INDIRECT($Q$3),U$5,0))</f>
        <v>95953.222578579967</v>
      </c>
      <c r="V125" s="394" cm="1">
        <f t="array" aca="1" ref="V125" ca="1">IF($Q125="Y",VLOOKUP($P125,INDIRECT($Q$3),V$5,0)*INDIRECT($P$2),VLOOKUP($P125,INDIRECT($Q$3),V$5,0))</f>
        <v>100972.18694394897</v>
      </c>
      <c r="W125" s="394" cm="1">
        <f t="array" aca="1" ref="W125" ca="1">IF($Q125="Y",VLOOKUP($P125,INDIRECT($Q$3),W$5,0)*INDIRECT($P$2),VLOOKUP($P125,INDIRECT($Q$3),W$5,0))</f>
        <v>106280.7069457816</v>
      </c>
      <c r="X125" s="394" cm="1">
        <f t="array" aca="1" ref="X125" ca="1">IF($Q125="Y",VLOOKUP($P125,INDIRECT($Q$3),X$5,0)*INDIRECT($P$2),VLOOKUP($P125,INDIRECT($Q$3),X$5,0))</f>
        <v>111892.57094771898</v>
      </c>
      <c r="Y125" s="394" cm="1">
        <f t="array" aca="1" ref="Y125" ca="1">IF($Q125="Y",VLOOKUP($P125,INDIRECT($Q$3),Y$5,0)*INDIRECT($P$2),VLOOKUP($P125,INDIRECT($Q$3),Y$5,0))</f>
        <v>118654.98589990367</v>
      </c>
      <c r="Z125" s="394" cm="1">
        <f t="array" aca="1" ref="Z125" ca="1">IF($Q125="Y",VLOOKUP($P125,INDIRECT($Q$3),Z$5,0)*INDIRECT($P$2),VLOOKUP($P125,INDIRECT($Q$3),Z$5,0))</f>
        <v>125416.3237368164</v>
      </c>
      <c r="AA125" s="406" t="str">
        <f t="shared" si="29"/>
        <v>04430C</v>
      </c>
      <c r="AB125" s="406" t="str">
        <f t="shared" si="19"/>
        <v>Y</v>
      </c>
      <c r="AC125" s="412" t="str">
        <f t="shared" si="20"/>
        <v>Fire Protection Specialist Inspector</v>
      </c>
      <c r="AD125" s="406">
        <f t="shared" si="25"/>
        <v>72</v>
      </c>
      <c r="AE125" s="398" t="str">
        <f t="shared" si="31"/>
        <v>E</v>
      </c>
      <c r="AF125" s="403">
        <f t="shared" ca="1" si="30"/>
        <v>43.817</v>
      </c>
      <c r="AG125" s="403">
        <f t="shared" ca="1" si="30"/>
        <v>46.131999999999998</v>
      </c>
      <c r="AH125" s="403">
        <f t="shared" ca="1" si="30"/>
        <v>48.544999999999995</v>
      </c>
      <c r="AI125" s="403">
        <f t="shared" ca="1" si="30"/>
        <v>51.096999999999994</v>
      </c>
      <c r="AJ125" s="403">
        <f t="shared" ca="1" si="30"/>
        <v>53.794999999999995</v>
      </c>
      <c r="AK125" s="403">
        <f t="shared" ca="1" si="30"/>
        <v>57.045999999999999</v>
      </c>
      <c r="AL125" s="403">
        <f t="shared" ca="1" si="30"/>
        <v>60.296999999999997</v>
      </c>
      <c r="AM125" s="710"/>
    </row>
    <row r="126" spans="1:39" ht="15" customHeight="1">
      <c r="A126" s="259" t="s">
        <v>16</v>
      </c>
      <c r="B126" s="259" t="s">
        <v>461</v>
      </c>
      <c r="C126" s="259">
        <v>29</v>
      </c>
      <c r="D126" s="260" t="s">
        <v>460</v>
      </c>
      <c r="E126" s="265">
        <v>393</v>
      </c>
      <c r="F126" s="262">
        <v>8</v>
      </c>
      <c r="G126" s="285">
        <f t="shared" ca="1" si="27"/>
        <v>74460.610752978362</v>
      </c>
      <c r="H126" s="285">
        <f t="shared" ca="1" si="26"/>
        <v>78545.413481661264</v>
      </c>
      <c r="I126" s="285">
        <f t="shared" ca="1" si="26"/>
        <v>82626.769119433869</v>
      </c>
      <c r="J126" s="285">
        <f t="shared" ca="1" si="26"/>
        <v>86952.868211836409</v>
      </c>
      <c r="K126" s="285">
        <f t="shared" ca="1" si="26"/>
        <v>91575.417122523169</v>
      </c>
      <c r="L126" s="285">
        <f t="shared" ca="1" si="26"/>
        <v>97312.991881556358</v>
      </c>
      <c r="M126" s="285">
        <f t="shared" ca="1" si="26"/>
        <v>103050.56664058955</v>
      </c>
      <c r="N126" s="285"/>
      <c r="P126" s="409" t="str">
        <f t="shared" si="28"/>
        <v>04465C</v>
      </c>
      <c r="Q126" s="397" t="s">
        <v>826</v>
      </c>
      <c r="R126" s="409" t="str">
        <f t="shared" si="16"/>
        <v>Fleet Management Specialist</v>
      </c>
      <c r="S126" s="397">
        <f t="shared" si="24"/>
        <v>29</v>
      </c>
      <c r="T126" s="394" cm="1">
        <f t="array" aca="1" ref="T126" ca="1">IF($Q126="Y",VLOOKUP($P126,INDIRECT($Q$3),T$5,0)*INDIRECT($P$2),VLOOKUP($P126,INDIRECT($Q$3),T$5,0))</f>
        <v>74460.610752978362</v>
      </c>
      <c r="U126" s="394" cm="1">
        <f t="array" aca="1" ref="U126" ca="1">IF($Q126="Y",VLOOKUP($P126,INDIRECT($Q$3),U$5,0)*INDIRECT($P$2),VLOOKUP($P126,INDIRECT($Q$3),U$5,0))</f>
        <v>78545.413481661264</v>
      </c>
      <c r="V126" s="394" cm="1">
        <f t="array" aca="1" ref="V126" ca="1">IF($Q126="Y",VLOOKUP($P126,INDIRECT($Q$3),V$5,0)*INDIRECT($P$2),VLOOKUP($P126,INDIRECT($Q$3),V$5,0))</f>
        <v>82626.769119433869</v>
      </c>
      <c r="W126" s="394" cm="1">
        <f t="array" aca="1" ref="W126" ca="1">IF($Q126="Y",VLOOKUP($P126,INDIRECT($Q$3),W$5,0)*INDIRECT($P$2),VLOOKUP($P126,INDIRECT($Q$3),W$5,0))</f>
        <v>86952.868211836409</v>
      </c>
      <c r="X126" s="394" cm="1">
        <f t="array" aca="1" ref="X126" ca="1">IF($Q126="Y",VLOOKUP($P126,INDIRECT($Q$3),X$5,0)*INDIRECT($P$2),VLOOKUP($P126,INDIRECT($Q$3),X$5,0))</f>
        <v>91575.417122523169</v>
      </c>
      <c r="Y126" s="394" cm="1">
        <f t="array" aca="1" ref="Y126" ca="1">IF($Q126="Y",VLOOKUP($P126,INDIRECT($Q$3),Y$5,0)*INDIRECT($P$2),VLOOKUP($P126,INDIRECT($Q$3),Y$5,0))</f>
        <v>97312.991881556358</v>
      </c>
      <c r="Z126" s="394" cm="1">
        <f t="array" aca="1" ref="Z126" ca="1">IF($Q126="Y",VLOOKUP($P126,INDIRECT($Q$3),Z$5,0)*INDIRECT($P$2),VLOOKUP($P126,INDIRECT($Q$3),Z$5,0))</f>
        <v>103050.56664058955</v>
      </c>
      <c r="AA126" s="406" t="str">
        <f t="shared" si="29"/>
        <v>04465C</v>
      </c>
      <c r="AB126" s="406" t="str">
        <f t="shared" ref="AB126:AB132" si="32">Q126</f>
        <v>Y</v>
      </c>
      <c r="AC126" s="412" t="str">
        <f t="shared" si="20"/>
        <v>Fleet Management Specialist</v>
      </c>
      <c r="AD126" s="406">
        <f t="shared" si="25"/>
        <v>29</v>
      </c>
      <c r="AE126" s="398" t="str">
        <f t="shared" si="31"/>
        <v>E</v>
      </c>
      <c r="AF126" s="403">
        <f t="shared" ca="1" si="30"/>
        <v>35.798999999999999</v>
      </c>
      <c r="AG126" s="403">
        <f t="shared" ca="1" si="30"/>
        <v>37.762999999999998</v>
      </c>
      <c r="AH126" s="403">
        <f t="shared" ca="1" si="30"/>
        <v>39.724999999999994</v>
      </c>
      <c r="AI126" s="403">
        <f t="shared" ca="1" si="30"/>
        <v>41.805</v>
      </c>
      <c r="AJ126" s="403">
        <f t="shared" ca="1" si="30"/>
        <v>44.027000000000001</v>
      </c>
      <c r="AK126" s="403">
        <f t="shared" ca="1" si="30"/>
        <v>46.785999999999994</v>
      </c>
      <c r="AL126" s="403">
        <f t="shared" ca="1" si="30"/>
        <v>49.543999999999997</v>
      </c>
      <c r="AM126" s="710"/>
    </row>
    <row r="127" spans="1:39" ht="15" customHeight="1">
      <c r="A127" s="256" t="s">
        <v>16</v>
      </c>
      <c r="B127" s="256" t="s">
        <v>119</v>
      </c>
      <c r="C127" s="256">
        <v>51</v>
      </c>
      <c r="D127" s="276" t="s">
        <v>120</v>
      </c>
      <c r="E127" s="277">
        <v>465</v>
      </c>
      <c r="F127" s="278">
        <v>10</v>
      </c>
      <c r="G127" s="380">
        <f t="shared" ca="1" si="27"/>
        <v>90985.96457686511</v>
      </c>
      <c r="H127" s="380">
        <f t="shared" ca="1" si="26"/>
        <v>95560.254214807923</v>
      </c>
      <c r="I127" s="380">
        <f t="shared" ca="1" si="26"/>
        <v>100723.99639840877</v>
      </c>
      <c r="J127" s="380">
        <f t="shared" ca="1" si="26"/>
        <v>105891.18567291988</v>
      </c>
      <c r="K127" s="380">
        <f t="shared" ca="1" si="26"/>
        <v>111299.67131115065</v>
      </c>
      <c r="L127" s="380">
        <f t="shared" ca="1" si="26"/>
        <v>118071.98878481099</v>
      </c>
      <c r="M127" s="380">
        <f t="shared" ca="1" si="26"/>
        <v>124844.3062584713</v>
      </c>
      <c r="N127" s="380" t="s">
        <v>1077</v>
      </c>
      <c r="P127" s="409" t="str">
        <f t="shared" si="28"/>
        <v>04470C</v>
      </c>
      <c r="Q127" s="397" t="s">
        <v>826</v>
      </c>
      <c r="R127" s="409" t="str">
        <f t="shared" ref="R127:R193" si="33">D127</f>
        <v>Fleet Manager</v>
      </c>
      <c r="S127" s="397">
        <f t="shared" si="24"/>
        <v>51</v>
      </c>
      <c r="T127" s="394" cm="1">
        <f t="array" aca="1" ref="T127" ca="1">IF($Q127="Y",VLOOKUP($P127,INDIRECT($Q$3),T$5,0)*INDIRECT($P$2),VLOOKUP($P127,INDIRECT($Q$3),T$5,0))</f>
        <v>90985.96457686511</v>
      </c>
      <c r="U127" s="394" cm="1">
        <f t="array" aca="1" ref="U127" ca="1">IF($Q127="Y",VLOOKUP($P127,INDIRECT($Q$3),U$5,0)*INDIRECT($P$2),VLOOKUP($P127,INDIRECT($Q$3),U$5,0))</f>
        <v>95560.254214807923</v>
      </c>
      <c r="V127" s="394" cm="1">
        <f t="array" aca="1" ref="V127" ca="1">IF($Q127="Y",VLOOKUP($P127,INDIRECT($Q$3),V$5,0)*INDIRECT($P$2),VLOOKUP($P127,INDIRECT($Q$3),V$5,0))</f>
        <v>100723.99639840877</v>
      </c>
      <c r="W127" s="394" cm="1">
        <f t="array" aca="1" ref="W127" ca="1">IF($Q127="Y",VLOOKUP($P127,INDIRECT($Q$3),W$5,0)*INDIRECT($P$2),VLOOKUP($P127,INDIRECT($Q$3),W$5,0))</f>
        <v>105891.18567291988</v>
      </c>
      <c r="X127" s="394" cm="1">
        <f t="array" aca="1" ref="X127" ca="1">IF($Q127="Y",VLOOKUP($P127,INDIRECT($Q$3),X$5,0)*INDIRECT($P$2),VLOOKUP($P127,INDIRECT($Q$3),X$5,0))</f>
        <v>111299.67131115065</v>
      </c>
      <c r="Y127" s="394" cm="1">
        <f t="array" aca="1" ref="Y127" ca="1">IF($Q127="Y",VLOOKUP($P127,INDIRECT($Q$3),Y$5,0)*INDIRECT($P$2),VLOOKUP($P127,INDIRECT($Q$3),Y$5,0))</f>
        <v>118071.98878481099</v>
      </c>
      <c r="Z127" s="394" cm="1">
        <f t="array" aca="1" ref="Z127" ca="1">IF($Q127="Y",VLOOKUP($P127,INDIRECT($Q$3),Z$5,0)*INDIRECT($P$2),VLOOKUP($P127,INDIRECT($Q$3),Z$5,0))</f>
        <v>124844.3062584713</v>
      </c>
      <c r="AA127" s="406" t="str">
        <f t="shared" si="29"/>
        <v>04470C</v>
      </c>
      <c r="AB127" s="406" t="str">
        <f t="shared" si="32"/>
        <v>Y</v>
      </c>
      <c r="AC127" s="412" t="str">
        <f t="shared" si="20"/>
        <v>Fleet Manager</v>
      </c>
      <c r="AD127" s="406">
        <f t="shared" si="25"/>
        <v>51</v>
      </c>
      <c r="AE127" s="398" t="str">
        <f t="shared" si="31"/>
        <v>E</v>
      </c>
      <c r="AF127" s="403">
        <f t="shared" ca="1" si="30"/>
        <v>43.744</v>
      </c>
      <c r="AG127" s="403">
        <f t="shared" ca="1" si="30"/>
        <v>45.942999999999998</v>
      </c>
      <c r="AH127" s="403">
        <f t="shared" ca="1" si="30"/>
        <v>48.424999999999997</v>
      </c>
      <c r="AI127" s="403">
        <f t="shared" ca="1" si="30"/>
        <v>50.91</v>
      </c>
      <c r="AJ127" s="403">
        <f t="shared" ca="1" si="30"/>
        <v>53.51</v>
      </c>
      <c r="AK127" s="403">
        <f t="shared" ca="1" si="30"/>
        <v>56.765999999999998</v>
      </c>
      <c r="AL127" s="403">
        <f t="shared" ca="1" si="30"/>
        <v>60.021999999999998</v>
      </c>
      <c r="AM127" s="710"/>
    </row>
    <row r="128" spans="1:39" ht="15" customHeight="1">
      <c r="A128" s="256" t="s">
        <v>16</v>
      </c>
      <c r="B128" s="256" t="s">
        <v>121</v>
      </c>
      <c r="C128" s="256" t="s">
        <v>20</v>
      </c>
      <c r="D128" s="379" t="s">
        <v>122</v>
      </c>
      <c r="E128" s="277">
        <v>398</v>
      </c>
      <c r="F128" s="278">
        <v>8</v>
      </c>
      <c r="G128" s="380">
        <f t="shared" ca="1" si="27"/>
        <v>75246.547480522408</v>
      </c>
      <c r="H128" s="380">
        <f t="shared" ca="1" si="26"/>
        <v>79331.35020920531</v>
      </c>
      <c r="I128" s="380">
        <f t="shared" ca="1" si="26"/>
        <v>83464.412210632116</v>
      </c>
      <c r="J128" s="380">
        <f t="shared" ca="1" si="26"/>
        <v>87935.289121266498</v>
      </c>
      <c r="K128" s="380">
        <f t="shared" ca="1" si="26"/>
        <v>92561.285122863512</v>
      </c>
      <c r="L128" s="380">
        <f t="shared" ca="1" si="26"/>
        <v>98301.620048595214</v>
      </c>
      <c r="M128" s="380">
        <f t="shared" ca="1" si="26"/>
        <v>104041.95497432696</v>
      </c>
      <c r="N128" s="380" t="s">
        <v>633</v>
      </c>
      <c r="P128" s="409" t="str">
        <f t="shared" si="28"/>
        <v>04472C</v>
      </c>
      <c r="Q128" s="397" t="s">
        <v>826</v>
      </c>
      <c r="R128" s="409" t="str">
        <f t="shared" si="33"/>
        <v>Fleet Services Training Coordinator</v>
      </c>
      <c r="S128" s="397" t="str">
        <f t="shared" si="24"/>
        <v>33B</v>
      </c>
      <c r="T128" s="394" cm="1">
        <f t="array" aca="1" ref="T128" ca="1">IF($Q128="Y",VLOOKUP($P128,INDIRECT($Q$3),T$5,0)*INDIRECT($P$2),VLOOKUP($P128,INDIRECT($Q$3),T$5,0))</f>
        <v>75246.547480522408</v>
      </c>
      <c r="U128" s="394" cm="1">
        <f t="array" aca="1" ref="U128" ca="1">IF($Q128="Y",VLOOKUP($P128,INDIRECT($Q$3),U$5,0)*INDIRECT($P$2),VLOOKUP($P128,INDIRECT($Q$3),U$5,0))</f>
        <v>79331.35020920531</v>
      </c>
      <c r="V128" s="394" cm="1">
        <f t="array" aca="1" ref="V128" ca="1">IF($Q128="Y",VLOOKUP($P128,INDIRECT($Q$3),V$5,0)*INDIRECT($P$2),VLOOKUP($P128,INDIRECT($Q$3),V$5,0))</f>
        <v>83464.412210632116</v>
      </c>
      <c r="W128" s="394" cm="1">
        <f t="array" aca="1" ref="W128" ca="1">IF($Q128="Y",VLOOKUP($P128,INDIRECT($Q$3),W$5,0)*INDIRECT($P$2),VLOOKUP($P128,INDIRECT($Q$3),W$5,0))</f>
        <v>87935.289121266498</v>
      </c>
      <c r="X128" s="394" cm="1">
        <f t="array" aca="1" ref="X128" ca="1">IF($Q128="Y",VLOOKUP($P128,INDIRECT($Q$3),X$5,0)*INDIRECT($P$2),VLOOKUP($P128,INDIRECT($Q$3),X$5,0))</f>
        <v>92561.285122863512</v>
      </c>
      <c r="Y128" s="394" cm="1">
        <f t="array" aca="1" ref="Y128" ca="1">IF($Q128="Y",VLOOKUP($P128,INDIRECT($Q$3),Y$5,0)*INDIRECT($P$2),VLOOKUP($P128,INDIRECT($Q$3),Y$5,0))</f>
        <v>98301.620048595214</v>
      </c>
      <c r="Z128" s="394" cm="1">
        <f t="array" aca="1" ref="Z128" ca="1">IF($Q128="Y",VLOOKUP($P128,INDIRECT($Q$3),Z$5,0)*INDIRECT($P$2),VLOOKUP($P128,INDIRECT($Q$3),Z$5,0))</f>
        <v>104041.95497432696</v>
      </c>
      <c r="AA128" s="406" t="str">
        <f t="shared" si="29"/>
        <v>04472C</v>
      </c>
      <c r="AB128" s="406" t="str">
        <f t="shared" si="32"/>
        <v>Y</v>
      </c>
      <c r="AC128" s="412" t="str">
        <f t="shared" si="20"/>
        <v>Fleet Services Training Coordinator</v>
      </c>
      <c r="AD128" s="406" t="str">
        <f t="shared" si="25"/>
        <v>33B</v>
      </c>
      <c r="AE128" s="398" t="str">
        <f t="shared" si="31"/>
        <v>E</v>
      </c>
      <c r="AF128" s="403">
        <f t="shared" ca="1" si="30"/>
        <v>36.177</v>
      </c>
      <c r="AG128" s="403">
        <f t="shared" ca="1" si="30"/>
        <v>38.140999999999998</v>
      </c>
      <c r="AH128" s="403">
        <f t="shared" ca="1" si="30"/>
        <v>40.128</v>
      </c>
      <c r="AI128" s="403">
        <f t="shared" ca="1" si="30"/>
        <v>42.277000000000001</v>
      </c>
      <c r="AJ128" s="403">
        <f t="shared" ca="1" si="30"/>
        <v>44.500999999999998</v>
      </c>
      <c r="AK128" s="403">
        <f t="shared" ca="1" si="30"/>
        <v>47.260999999999996</v>
      </c>
      <c r="AL128" s="403">
        <f t="shared" ca="1" si="30"/>
        <v>50.021000000000001</v>
      </c>
      <c r="AM128" s="710"/>
    </row>
    <row r="129" spans="1:39" ht="15" customHeight="1">
      <c r="A129" s="259" t="s">
        <v>91</v>
      </c>
      <c r="B129" s="259" t="s">
        <v>767</v>
      </c>
      <c r="C129" s="259" t="s">
        <v>277</v>
      </c>
      <c r="D129" s="273" t="s">
        <v>766</v>
      </c>
      <c r="E129" s="265">
        <v>350</v>
      </c>
      <c r="F129" s="262">
        <v>7</v>
      </c>
      <c r="G129" s="285">
        <f t="shared" ca="1" si="27"/>
        <v>34.515654994433142</v>
      </c>
      <c r="H129" s="285">
        <f t="shared" ca="1" si="26"/>
        <v>36.336978509047903</v>
      </c>
      <c r="I129" s="285">
        <f t="shared" ca="1" si="26"/>
        <v>38.27596714608093</v>
      </c>
      <c r="J129" s="285">
        <f t="shared" ca="1" si="26"/>
        <v>40.264673440473778</v>
      </c>
      <c r="K129" s="285">
        <f t="shared" ca="1" si="26"/>
        <v>42.397560941210109</v>
      </c>
      <c r="L129" s="285">
        <f t="shared" ca="1" si="26"/>
        <v>44.501407198203893</v>
      </c>
      <c r="M129" s="285">
        <f t="shared" ca="1" si="26"/>
        <v>46.605253455197676</v>
      </c>
      <c r="N129" s="285"/>
      <c r="P129" s="409" t="str">
        <f t="shared" si="28"/>
        <v>59423C</v>
      </c>
      <c r="Q129" s="397" t="s">
        <v>826</v>
      </c>
      <c r="R129" s="409" t="str">
        <f t="shared" si="33"/>
        <v>Forensic Administrative Analyst</v>
      </c>
      <c r="S129" s="397" t="str">
        <f t="shared" si="24"/>
        <v>74</v>
      </c>
      <c r="T129" s="394" cm="1">
        <f t="array" aca="1" ref="T129" ca="1">IF($Q129="Y",VLOOKUP($P129,INDIRECT($Q$3),T$5,0)*INDIRECT($P$2),VLOOKUP($P129,INDIRECT($Q$3),T$5,0))</f>
        <v>34.515654994433142</v>
      </c>
      <c r="U129" s="394" cm="1">
        <f t="array" aca="1" ref="U129" ca="1">IF($Q129="Y",VLOOKUP($P129,INDIRECT($Q$3),U$5,0)*INDIRECT($P$2),VLOOKUP($P129,INDIRECT($Q$3),U$5,0))</f>
        <v>36.336978509047903</v>
      </c>
      <c r="V129" s="394" cm="1">
        <f t="array" aca="1" ref="V129" ca="1">IF($Q129="Y",VLOOKUP($P129,INDIRECT($Q$3),V$5,0)*INDIRECT($P$2),VLOOKUP($P129,INDIRECT($Q$3),V$5,0))</f>
        <v>38.27596714608093</v>
      </c>
      <c r="W129" s="394" cm="1">
        <f t="array" aca="1" ref="W129" ca="1">IF($Q129="Y",VLOOKUP($P129,INDIRECT($Q$3),W$5,0)*INDIRECT($P$2),VLOOKUP($P129,INDIRECT($Q$3),W$5,0))</f>
        <v>40.264673440473778</v>
      </c>
      <c r="X129" s="394" cm="1">
        <f t="array" aca="1" ref="X129" ca="1">IF($Q129="Y",VLOOKUP($P129,INDIRECT($Q$3),X$5,0)*INDIRECT($P$2),VLOOKUP($P129,INDIRECT($Q$3),X$5,0))</f>
        <v>42.397560941210109</v>
      </c>
      <c r="Y129" s="394" cm="1">
        <f t="array" aca="1" ref="Y129" ca="1">IF($Q129="Y",VLOOKUP($P129,INDIRECT($Q$3),Y$5,0)*INDIRECT($P$2),VLOOKUP($P129,INDIRECT($Q$3),Y$5,0))</f>
        <v>44.501407198203893</v>
      </c>
      <c r="Z129" s="394" cm="1">
        <f t="array" aca="1" ref="Z129" ca="1">IF($Q129="Y",VLOOKUP($P129,INDIRECT($Q$3),Z$5,0)*INDIRECT($P$2),VLOOKUP($P129,INDIRECT($Q$3),Z$5,0))</f>
        <v>46.605253455197676</v>
      </c>
      <c r="AA129" s="406" t="str">
        <f t="shared" si="29"/>
        <v>59423C</v>
      </c>
      <c r="AB129" s="406" t="str">
        <f t="shared" si="32"/>
        <v>Y</v>
      </c>
      <c r="AC129" s="412" t="str">
        <f t="shared" ref="AC129:AC193" si="34">D129</f>
        <v>Forensic Administrative Analyst</v>
      </c>
      <c r="AD129" s="406" t="str">
        <f t="shared" si="25"/>
        <v>74</v>
      </c>
      <c r="AE129" s="398" t="str">
        <f t="shared" si="31"/>
        <v>N</v>
      </c>
      <c r="AF129" s="403">
        <f t="shared" ca="1" si="30"/>
        <v>34.515999999999998</v>
      </c>
      <c r="AG129" s="403">
        <f t="shared" ca="1" si="30"/>
        <v>36.337000000000003</v>
      </c>
      <c r="AH129" s="403">
        <f t="shared" ca="1" si="30"/>
        <v>38.276000000000003</v>
      </c>
      <c r="AI129" s="403">
        <f t="shared" ca="1" si="30"/>
        <v>40.265000000000001</v>
      </c>
      <c r="AJ129" s="403">
        <f t="shared" ca="1" si="30"/>
        <v>42.398000000000003</v>
      </c>
      <c r="AK129" s="403">
        <f t="shared" ca="1" si="30"/>
        <v>44.500999999999998</v>
      </c>
      <c r="AL129" s="403">
        <f t="shared" ca="1" si="30"/>
        <v>46.604999999999997</v>
      </c>
      <c r="AM129" s="710"/>
    </row>
    <row r="130" spans="1:39" ht="15" customHeight="1">
      <c r="A130" s="259" t="s">
        <v>91</v>
      </c>
      <c r="B130" s="272" t="s">
        <v>367</v>
      </c>
      <c r="C130" s="272">
        <v>110</v>
      </c>
      <c r="D130" s="260" t="s">
        <v>365</v>
      </c>
      <c r="E130" s="265">
        <v>344</v>
      </c>
      <c r="F130" s="262">
        <v>7</v>
      </c>
      <c r="G130" s="285">
        <f t="shared" ca="1" si="27"/>
        <v>30.524030726057052</v>
      </c>
      <c r="H130" s="285">
        <f t="shared" ca="1" si="26"/>
        <v>37.792232971049238</v>
      </c>
      <c r="I130" s="285">
        <f t="shared" ca="1" si="26"/>
        <v>42.153456655908315</v>
      </c>
      <c r="J130" s="285">
        <f t="shared" ca="1" si="26"/>
        <v>0</v>
      </c>
      <c r="K130" s="285">
        <f t="shared" ca="1" si="26"/>
        <v>0</v>
      </c>
      <c r="L130" s="285">
        <f t="shared" ca="1" si="26"/>
        <v>0</v>
      </c>
      <c r="M130" s="285">
        <f t="shared" ca="1" si="26"/>
        <v>0</v>
      </c>
      <c r="N130" s="285"/>
      <c r="O130" s="23"/>
      <c r="P130" s="409" t="str">
        <f t="shared" si="28"/>
        <v>05040C</v>
      </c>
      <c r="Q130" s="397" t="s">
        <v>826</v>
      </c>
      <c r="R130" s="409" t="str">
        <f t="shared" si="33"/>
        <v>Forensic Scientist I</v>
      </c>
      <c r="S130" s="397">
        <f t="shared" si="24"/>
        <v>110</v>
      </c>
      <c r="T130" s="394" cm="1">
        <f t="array" aca="1" ref="T130" ca="1">IF($Q130="Y",VLOOKUP($P130,INDIRECT($Q$3),T$5,0)*INDIRECT($P$2),VLOOKUP($P130,INDIRECT($Q$3),T$5,0))</f>
        <v>30.524030726057052</v>
      </c>
      <c r="U130" s="394" cm="1">
        <f t="array" aca="1" ref="U130" ca="1">IF($Q130="Y",VLOOKUP($P130,INDIRECT($Q$3),U$5,0)*INDIRECT($P$2),VLOOKUP($P130,INDIRECT($Q$3),U$5,0))</f>
        <v>37.792232971049238</v>
      </c>
      <c r="V130" s="394" cm="1">
        <f t="array" aca="1" ref="V130" ca="1">IF($Q130="Y",VLOOKUP($P130,INDIRECT($Q$3),V$5,0)*INDIRECT($P$2),VLOOKUP($P130,INDIRECT($Q$3),V$5,0))</f>
        <v>42.153456655908315</v>
      </c>
      <c r="W130" s="394" cm="1">
        <f t="array" aca="1" ref="W130" ca="1">IF($Q130="Y",VLOOKUP($P130,INDIRECT($Q$3),W$5,0)*INDIRECT($P$2),VLOOKUP($P130,INDIRECT($Q$3),W$5,0))</f>
        <v>0</v>
      </c>
      <c r="X130" s="394" cm="1">
        <f t="array" aca="1" ref="X130" ca="1">IF($Q130="Y",VLOOKUP($P130,INDIRECT($Q$3),X$5,0)*INDIRECT($P$2),VLOOKUP($P130,INDIRECT($Q$3),X$5,0))</f>
        <v>0</v>
      </c>
      <c r="Y130" s="394" cm="1">
        <f t="array" aca="1" ref="Y130" ca="1">IF($Q130="Y",VLOOKUP($P130,INDIRECT($Q$3),Y$5,0)*INDIRECT($P$2),VLOOKUP($P130,INDIRECT($Q$3),Y$5,0))</f>
        <v>0</v>
      </c>
      <c r="Z130" s="394" cm="1">
        <f t="array" aca="1" ref="Z130" ca="1">IF($Q130="Y",VLOOKUP($P130,INDIRECT($Q$3),Z$5,0)*INDIRECT($P$2),VLOOKUP($P130,INDIRECT($Q$3),Z$5,0))</f>
        <v>0</v>
      </c>
      <c r="AA130" s="406" t="str">
        <f t="shared" si="29"/>
        <v>05040C</v>
      </c>
      <c r="AB130" s="406" t="str">
        <f t="shared" si="32"/>
        <v>Y</v>
      </c>
      <c r="AC130" s="412" t="str">
        <f t="shared" si="34"/>
        <v>Forensic Scientist I</v>
      </c>
      <c r="AD130" s="406">
        <f t="shared" si="25"/>
        <v>110</v>
      </c>
      <c r="AE130" s="398" t="str">
        <f t="shared" si="31"/>
        <v>N</v>
      </c>
      <c r="AF130" s="403">
        <f t="shared" ca="1" si="30"/>
        <v>30.524000000000001</v>
      </c>
      <c r="AG130" s="403">
        <f t="shared" ca="1" si="30"/>
        <v>37.792000000000002</v>
      </c>
      <c r="AH130" s="403">
        <f t="shared" ca="1" si="30"/>
        <v>42.152999999999999</v>
      </c>
      <c r="AI130" s="403">
        <f t="shared" ca="1" si="30"/>
        <v>0</v>
      </c>
      <c r="AJ130" s="403">
        <f t="shared" ca="1" si="30"/>
        <v>0</v>
      </c>
      <c r="AK130" s="403">
        <f t="shared" ca="1" si="30"/>
        <v>0</v>
      </c>
      <c r="AL130" s="403">
        <f t="shared" ca="1" si="30"/>
        <v>0</v>
      </c>
      <c r="AM130" s="710"/>
    </row>
    <row r="131" spans="1:39" ht="15" customHeight="1">
      <c r="A131" s="259" t="s">
        <v>91</v>
      </c>
      <c r="B131" s="272" t="s">
        <v>304</v>
      </c>
      <c r="C131" s="272">
        <v>111</v>
      </c>
      <c r="D131" s="260" t="s">
        <v>366</v>
      </c>
      <c r="E131" s="265">
        <v>424</v>
      </c>
      <c r="F131" s="262">
        <v>9</v>
      </c>
      <c r="G131" s="285">
        <f t="shared" ca="1" si="27"/>
        <v>47.967415567447048</v>
      </c>
      <c r="H131" s="285">
        <f t="shared" ca="1" si="26"/>
        <v>50.147458768965109</v>
      </c>
      <c r="I131" s="285">
        <f t="shared" ca="1" si="26"/>
        <v>52.327501970483162</v>
      </c>
      <c r="J131" s="285">
        <f t="shared" ca="1" si="26"/>
        <v>54.508838198811162</v>
      </c>
      <c r="K131" s="285">
        <f t="shared" ca="1" si="26"/>
        <v>56.688881400329215</v>
      </c>
      <c r="L131" s="285">
        <f t="shared" ca="1" si="26"/>
        <v>0</v>
      </c>
      <c r="M131" s="285">
        <f t="shared" ca="1" si="26"/>
        <v>0</v>
      </c>
      <c r="N131" s="285"/>
      <c r="O131" s="23"/>
      <c r="P131" s="409" t="str">
        <f t="shared" si="28"/>
        <v>05050C</v>
      </c>
      <c r="Q131" s="397" t="s">
        <v>826</v>
      </c>
      <c r="R131" s="409" t="str">
        <f t="shared" si="33"/>
        <v>Forensic Scientist II</v>
      </c>
      <c r="S131" s="397">
        <f t="shared" si="24"/>
        <v>111</v>
      </c>
      <c r="T131" s="394" cm="1">
        <f t="array" aca="1" ref="T131" ca="1">IF($Q131="Y",VLOOKUP($P131,INDIRECT($Q$3),T$5,0)*INDIRECT($P$2),VLOOKUP($P131,INDIRECT($Q$3),T$5,0))</f>
        <v>47.967415567447048</v>
      </c>
      <c r="U131" s="394" cm="1">
        <f t="array" aca="1" ref="U131" ca="1">IF($Q131="Y",VLOOKUP($P131,INDIRECT($Q$3),U$5,0)*INDIRECT($P$2),VLOOKUP($P131,INDIRECT($Q$3),U$5,0))</f>
        <v>50.147458768965109</v>
      </c>
      <c r="V131" s="394" cm="1">
        <f t="array" aca="1" ref="V131" ca="1">IF($Q131="Y",VLOOKUP($P131,INDIRECT($Q$3),V$5,0)*INDIRECT($P$2),VLOOKUP($P131,INDIRECT($Q$3),V$5,0))</f>
        <v>52.327501970483162</v>
      </c>
      <c r="W131" s="394" cm="1">
        <f t="array" aca="1" ref="W131" ca="1">IF($Q131="Y",VLOOKUP($P131,INDIRECT($Q$3),W$5,0)*INDIRECT($P$2),VLOOKUP($P131,INDIRECT($Q$3),W$5,0))</f>
        <v>54.508838198811162</v>
      </c>
      <c r="X131" s="394" cm="1">
        <f t="array" aca="1" ref="X131" ca="1">IF($Q131="Y",VLOOKUP($P131,INDIRECT($Q$3),X$5,0)*INDIRECT($P$2),VLOOKUP($P131,INDIRECT($Q$3),X$5,0))</f>
        <v>56.688881400329215</v>
      </c>
      <c r="Y131" s="394" cm="1">
        <f t="array" aca="1" ref="Y131" ca="1">IF($Q131="Y",VLOOKUP($P131,INDIRECT($Q$3),Y$5,0)*INDIRECT($P$2),VLOOKUP($P131,INDIRECT($Q$3),Y$5,0))</f>
        <v>0</v>
      </c>
      <c r="Z131" s="394" cm="1">
        <f t="array" aca="1" ref="Z131" ca="1">IF($Q131="Y",VLOOKUP($P131,INDIRECT($Q$3),Z$5,0)*INDIRECT($P$2),VLOOKUP($P131,INDIRECT($Q$3),Z$5,0))</f>
        <v>0</v>
      </c>
      <c r="AA131" s="406" t="str">
        <f t="shared" si="29"/>
        <v>05050C</v>
      </c>
      <c r="AB131" s="406" t="str">
        <f t="shared" si="32"/>
        <v>Y</v>
      </c>
      <c r="AC131" s="412" t="str">
        <f t="shared" si="34"/>
        <v>Forensic Scientist II</v>
      </c>
      <c r="AD131" s="406">
        <f t="shared" si="25"/>
        <v>111</v>
      </c>
      <c r="AE131" s="398" t="str">
        <f t="shared" si="31"/>
        <v>N</v>
      </c>
      <c r="AF131" s="403">
        <f t="shared" ca="1" si="30"/>
        <v>47.966999999999999</v>
      </c>
      <c r="AG131" s="403">
        <f t="shared" ca="1" si="30"/>
        <v>50.146999999999998</v>
      </c>
      <c r="AH131" s="403">
        <f t="shared" ca="1" si="30"/>
        <v>52.328000000000003</v>
      </c>
      <c r="AI131" s="403">
        <f t="shared" ca="1" si="30"/>
        <v>54.509</v>
      </c>
      <c r="AJ131" s="403">
        <f t="shared" ca="1" si="30"/>
        <v>56.689</v>
      </c>
      <c r="AK131" s="403">
        <f t="shared" ca="1" si="30"/>
        <v>0</v>
      </c>
      <c r="AL131" s="403">
        <f t="shared" ca="1" si="30"/>
        <v>0</v>
      </c>
      <c r="AM131" s="710"/>
    </row>
    <row r="132" spans="1:39" ht="15" customHeight="1">
      <c r="A132" s="259" t="s">
        <v>16</v>
      </c>
      <c r="B132" s="262" t="s">
        <v>123</v>
      </c>
      <c r="C132" s="259" t="s">
        <v>124</v>
      </c>
      <c r="D132" s="266" t="s">
        <v>125</v>
      </c>
      <c r="E132" s="265">
        <v>463</v>
      </c>
      <c r="F132" s="262">
        <v>10</v>
      </c>
      <c r="G132" s="285">
        <f t="shared" ca="1" si="27"/>
        <v>91137.636576917503</v>
      </c>
      <c r="H132" s="285">
        <f t="shared" ca="1" si="26"/>
        <v>95953.222578579967</v>
      </c>
      <c r="I132" s="285">
        <f t="shared" ca="1" si="26"/>
        <v>100972.18694394897</v>
      </c>
      <c r="J132" s="285">
        <f t="shared" ca="1" si="26"/>
        <v>106280.7069457816</v>
      </c>
      <c r="K132" s="285">
        <f t="shared" ref="K132:M198" ca="1" si="35">X132</f>
        <v>111892.57094771898</v>
      </c>
      <c r="L132" s="285">
        <f t="shared" ca="1" si="35"/>
        <v>118654.98589990367</v>
      </c>
      <c r="M132" s="285">
        <f t="shared" ca="1" si="35"/>
        <v>125416.3237368164</v>
      </c>
      <c r="N132" s="285"/>
      <c r="P132" s="409" t="str">
        <f t="shared" si="28"/>
        <v>05263C</v>
      </c>
      <c r="Q132" s="397" t="s">
        <v>826</v>
      </c>
      <c r="R132" s="409" t="str">
        <f t="shared" si="33"/>
        <v>GIS Analyst</v>
      </c>
      <c r="S132" s="397" t="str">
        <f t="shared" si="24"/>
        <v>72</v>
      </c>
      <c r="T132" s="394" cm="1">
        <f t="array" aca="1" ref="T132" ca="1">IF($Q132="Y",VLOOKUP($P132,INDIRECT($Q$3),T$5,0)*INDIRECT($P$2),VLOOKUP($P132,INDIRECT($Q$3),T$5,0))</f>
        <v>91137.636576917503</v>
      </c>
      <c r="U132" s="394" cm="1">
        <f t="array" aca="1" ref="U132" ca="1">IF($Q132="Y",VLOOKUP($P132,INDIRECT($Q$3),U$5,0)*INDIRECT($P$2),VLOOKUP($P132,INDIRECT($Q$3),U$5,0))</f>
        <v>95953.222578579967</v>
      </c>
      <c r="V132" s="394" cm="1">
        <f t="array" aca="1" ref="V132" ca="1">IF($Q132="Y",VLOOKUP($P132,INDIRECT($Q$3),V$5,0)*INDIRECT($P$2),VLOOKUP($P132,INDIRECT($Q$3),V$5,0))</f>
        <v>100972.18694394897</v>
      </c>
      <c r="W132" s="394" cm="1">
        <f t="array" aca="1" ref="W132" ca="1">IF($Q132="Y",VLOOKUP($P132,INDIRECT($Q$3),W$5,0)*INDIRECT($P$2),VLOOKUP($P132,INDIRECT($Q$3),W$5,0))</f>
        <v>106280.7069457816</v>
      </c>
      <c r="X132" s="394" cm="1">
        <f t="array" aca="1" ref="X132" ca="1">IF($Q132="Y",VLOOKUP($P132,INDIRECT($Q$3),X$5,0)*INDIRECT($P$2),VLOOKUP($P132,INDIRECT($Q$3),X$5,0))</f>
        <v>111892.57094771898</v>
      </c>
      <c r="Y132" s="394" cm="1">
        <f t="array" aca="1" ref="Y132" ca="1">IF($Q132="Y",VLOOKUP($P132,INDIRECT($Q$3),Y$5,0)*INDIRECT($P$2),VLOOKUP($P132,INDIRECT($Q$3),Y$5,0))</f>
        <v>118654.98589990367</v>
      </c>
      <c r="Z132" s="394" cm="1">
        <f t="array" aca="1" ref="Z132" ca="1">IF($Q132="Y",VLOOKUP($P132,INDIRECT($Q$3),Z$5,0)*INDIRECT($P$2),VLOOKUP($P132,INDIRECT($Q$3),Z$5,0))</f>
        <v>125416.3237368164</v>
      </c>
      <c r="AA132" s="406" t="str">
        <f t="shared" si="29"/>
        <v>05263C</v>
      </c>
      <c r="AB132" s="406" t="str">
        <f t="shared" si="32"/>
        <v>Y</v>
      </c>
      <c r="AC132" s="412" t="str">
        <f t="shared" si="34"/>
        <v>GIS Analyst</v>
      </c>
      <c r="AD132" s="406" t="str">
        <f t="shared" si="25"/>
        <v>72</v>
      </c>
      <c r="AE132" s="398" t="str">
        <f t="shared" si="31"/>
        <v>E</v>
      </c>
      <c r="AF132" s="403">
        <f t="shared" ca="1" si="30"/>
        <v>43.817</v>
      </c>
      <c r="AG132" s="403">
        <f t="shared" ca="1" si="30"/>
        <v>46.131999999999998</v>
      </c>
      <c r="AH132" s="403">
        <f t="shared" ca="1" si="30"/>
        <v>48.544999999999995</v>
      </c>
      <c r="AI132" s="403">
        <f t="shared" ca="1" si="30"/>
        <v>51.096999999999994</v>
      </c>
      <c r="AJ132" s="403">
        <f t="shared" ca="1" si="30"/>
        <v>53.794999999999995</v>
      </c>
      <c r="AK132" s="403">
        <f t="shared" ca="1" si="30"/>
        <v>57.045999999999999</v>
      </c>
      <c r="AL132" s="403">
        <f t="shared" ca="1" si="30"/>
        <v>60.296999999999997</v>
      </c>
      <c r="AM132" s="710"/>
    </row>
    <row r="133" spans="1:39" ht="15" customHeight="1">
      <c r="A133" s="259" t="s">
        <v>16</v>
      </c>
      <c r="B133" s="262" t="s">
        <v>1060</v>
      </c>
      <c r="C133" s="259" t="s">
        <v>235</v>
      </c>
      <c r="D133" s="266" t="s">
        <v>1062</v>
      </c>
      <c r="E133" s="265">
        <v>455</v>
      </c>
      <c r="F133" s="262">
        <v>10</v>
      </c>
      <c r="G133" s="285">
        <f t="shared" ca="1" si="27"/>
        <v>85762.997998741732</v>
      </c>
      <c r="H133" s="285">
        <f t="shared" ca="1" si="27"/>
        <v>90074.704698659552</v>
      </c>
      <c r="I133" s="285">
        <f t="shared" ca="1" si="27"/>
        <v>94942.45852</v>
      </c>
      <c r="J133" s="285">
        <f t="shared" ca="1" si="27"/>
        <v>99812.598428617086</v>
      </c>
      <c r="K133" s="285">
        <f t="shared" ca="1" si="35"/>
        <v>104910.61486582208</v>
      </c>
      <c r="L133" s="285">
        <f t="shared" ca="1" si="35"/>
        <v>111295.0748</v>
      </c>
      <c r="M133" s="285">
        <f t="shared" ca="1" si="35"/>
        <v>117677.73235787662</v>
      </c>
      <c r="N133" s="285"/>
      <c r="P133" s="409" t="str">
        <f t="shared" si="28"/>
        <v>53092C</v>
      </c>
      <c r="Q133" s="397"/>
      <c r="R133" s="409" t="str">
        <f t="shared" si="33"/>
        <v>GIS Analyst - Surface Water &amp; Sewers</v>
      </c>
      <c r="S133" s="397" t="str">
        <f t="shared" si="24"/>
        <v>51</v>
      </c>
      <c r="T133" s="394" cm="1">
        <f t="array" aca="1" ref="T133" ca="1">IF($Q133="Y",VLOOKUP($P133,INDIRECT($Q$3),T$5,0)*INDIRECT($P$2),VLOOKUP($P133,INDIRECT($Q$3),T$5,0))</f>
        <v>85762.997998741732</v>
      </c>
      <c r="U133" s="394" cm="1">
        <f t="array" aca="1" ref="U133" ca="1">IF($Q133="Y",VLOOKUP($P133,INDIRECT($Q$3),U$5,0)*INDIRECT($P$2),VLOOKUP($P133,INDIRECT($Q$3),U$5,0))</f>
        <v>90074.704698659552</v>
      </c>
      <c r="V133" s="394" cm="1">
        <f t="array" aca="1" ref="V133" ca="1">IF($Q133="Y",VLOOKUP($P133,INDIRECT($Q$3),V$5,0)*INDIRECT($P$2),VLOOKUP($P133,INDIRECT($Q$3),V$5,0))</f>
        <v>94942.45852</v>
      </c>
      <c r="W133" s="394" cm="1">
        <f t="array" aca="1" ref="W133" ca="1">IF($Q133="Y",VLOOKUP($P133,INDIRECT($Q$3),W$5,0)*INDIRECT($P$2),VLOOKUP($P133,INDIRECT($Q$3),W$5,0))</f>
        <v>99812.598428617086</v>
      </c>
      <c r="X133" s="394" cm="1">
        <f t="array" aca="1" ref="X133" ca="1">IF($Q133="Y",VLOOKUP($P133,INDIRECT($Q$3),X$5,0)*INDIRECT($P$2),VLOOKUP($P133,INDIRECT($Q$3),X$5,0))</f>
        <v>104910.61486582208</v>
      </c>
      <c r="Y133" s="394" cm="1">
        <f t="array" aca="1" ref="Y133" ca="1">IF($Q133="Y",VLOOKUP($P133,INDIRECT($Q$3),Y$5,0)*INDIRECT($P$2),VLOOKUP($P133,INDIRECT($Q$3),Y$5,0))</f>
        <v>111295.0748</v>
      </c>
      <c r="Z133" s="394" cm="1">
        <f t="array" aca="1" ref="Z133" ca="1">IF($Q133="Y",VLOOKUP($P133,INDIRECT($Q$3),Z$5,0)*INDIRECT($P$2),VLOOKUP($P133,INDIRECT($Q$3),Z$5,0))</f>
        <v>117677.73235787662</v>
      </c>
      <c r="AA133" s="406" t="str">
        <f t="shared" si="29"/>
        <v>53092C</v>
      </c>
      <c r="AB133" s="406" t="s">
        <v>826</v>
      </c>
      <c r="AC133" s="412" t="str">
        <f t="shared" si="34"/>
        <v>GIS Analyst - Surface Water &amp; Sewers</v>
      </c>
      <c r="AD133" s="406" t="str">
        <f t="shared" si="25"/>
        <v>51</v>
      </c>
      <c r="AE133" s="398" t="str">
        <f t="shared" si="31"/>
        <v>E</v>
      </c>
      <c r="AF133" s="403">
        <f t="shared" ca="1" si="30"/>
        <v>41.232999999999997</v>
      </c>
      <c r="AG133" s="403">
        <f t="shared" ca="1" si="30"/>
        <v>43.305999999999997</v>
      </c>
      <c r="AH133" s="403">
        <f t="shared" ca="1" si="30"/>
        <v>45.646000000000001</v>
      </c>
      <c r="AI133" s="403">
        <f t="shared" ca="1" si="30"/>
        <v>47.986999999999995</v>
      </c>
      <c r="AJ133" s="403">
        <f t="shared" ca="1" si="30"/>
        <v>50.437999999999995</v>
      </c>
      <c r="AK133" s="403">
        <f t="shared" ca="1" si="30"/>
        <v>53.507999999999996</v>
      </c>
      <c r="AL133" s="403">
        <f t="shared" ca="1" si="30"/>
        <v>56.576000000000001</v>
      </c>
      <c r="AM133" s="710"/>
    </row>
    <row r="134" spans="1:39" ht="15" customHeight="1">
      <c r="A134" s="259" t="s">
        <v>91</v>
      </c>
      <c r="B134" s="269" t="s">
        <v>305</v>
      </c>
      <c r="C134" s="272" t="s">
        <v>280</v>
      </c>
      <c r="D134" s="268" t="s">
        <v>306</v>
      </c>
      <c r="E134" s="265">
        <v>383</v>
      </c>
      <c r="F134" s="262">
        <v>8</v>
      </c>
      <c r="G134" s="285">
        <f t="shared" ca="1" si="27"/>
        <v>37.923749941788479</v>
      </c>
      <c r="H134" s="285">
        <f t="shared" ca="1" si="27"/>
        <v>39.914992583709711</v>
      </c>
      <c r="I134" s="285">
        <f t="shared" ca="1" si="27"/>
        <v>42.001476937576861</v>
      </c>
      <c r="J134" s="285">
        <f t="shared" ca="1" si="27"/>
        <v>44.225513476806171</v>
      </c>
      <c r="K134" s="285">
        <f t="shared" ca="1" si="35"/>
        <v>46.544013565019185</v>
      </c>
      <c r="L134" s="285">
        <f t="shared" ca="1" si="35"/>
        <v>49.369304793136145</v>
      </c>
      <c r="M134" s="285">
        <f t="shared" ca="1" si="35"/>
        <v>52.194596021253105</v>
      </c>
      <c r="N134" s="285"/>
      <c r="O134" s="23"/>
      <c r="P134" s="409" t="str">
        <f t="shared" si="28"/>
        <v>05261C</v>
      </c>
      <c r="Q134" s="397" t="s">
        <v>826</v>
      </c>
      <c r="R134" s="409" t="str">
        <f t="shared" si="33"/>
        <v>GIS Specialist I</v>
      </c>
      <c r="S134" s="397" t="str">
        <f t="shared" si="24"/>
        <v>63</v>
      </c>
      <c r="T134" s="394" cm="1">
        <f t="array" aca="1" ref="T134" ca="1">IF($Q134="Y",VLOOKUP($P134,INDIRECT($Q$3),T$5,0)*INDIRECT($P$2),VLOOKUP($P134,INDIRECT($Q$3),T$5,0))</f>
        <v>37.923749941788479</v>
      </c>
      <c r="U134" s="394" cm="1">
        <f t="array" aca="1" ref="U134" ca="1">IF($Q134="Y",VLOOKUP($P134,INDIRECT($Q$3),U$5,0)*INDIRECT($P$2),VLOOKUP($P134,INDIRECT($Q$3),U$5,0))</f>
        <v>39.914992583709711</v>
      </c>
      <c r="V134" s="394" cm="1">
        <f t="array" aca="1" ref="V134" ca="1">IF($Q134="Y",VLOOKUP($P134,INDIRECT($Q$3),V$5,0)*INDIRECT($P$2),VLOOKUP($P134,INDIRECT($Q$3),V$5,0))</f>
        <v>42.001476937576861</v>
      </c>
      <c r="W134" s="394" cm="1">
        <f t="array" aca="1" ref="W134" ca="1">IF($Q134="Y",VLOOKUP($P134,INDIRECT($Q$3),W$5,0)*INDIRECT($P$2),VLOOKUP($P134,INDIRECT($Q$3),W$5,0))</f>
        <v>44.225513476806171</v>
      </c>
      <c r="X134" s="394" cm="1">
        <f t="array" aca="1" ref="X134" ca="1">IF($Q134="Y",VLOOKUP($P134,INDIRECT($Q$3),X$5,0)*INDIRECT($P$2),VLOOKUP($P134,INDIRECT($Q$3),X$5,0))</f>
        <v>46.544013565019185</v>
      </c>
      <c r="Y134" s="394" cm="1">
        <f t="array" aca="1" ref="Y134" ca="1">IF($Q134="Y",VLOOKUP($P134,INDIRECT($Q$3),Y$5,0)*INDIRECT($P$2),VLOOKUP($P134,INDIRECT($Q$3),Y$5,0))</f>
        <v>49.369304793136145</v>
      </c>
      <c r="Z134" s="394" cm="1">
        <f t="array" aca="1" ref="Z134" ca="1">IF($Q134="Y",VLOOKUP($P134,INDIRECT($Q$3),Z$5,0)*INDIRECT($P$2),VLOOKUP($P134,INDIRECT($Q$3),Z$5,0))</f>
        <v>52.194596021253105</v>
      </c>
      <c r="AA134" s="406" t="str">
        <f t="shared" si="29"/>
        <v>05261C</v>
      </c>
      <c r="AB134" s="406" t="str">
        <f t="shared" ref="AB134:AB172" si="36">Q134</f>
        <v>Y</v>
      </c>
      <c r="AC134" s="412" t="str">
        <f t="shared" si="34"/>
        <v>GIS Specialist I</v>
      </c>
      <c r="AD134" s="406" t="str">
        <f t="shared" si="25"/>
        <v>63</v>
      </c>
      <c r="AE134" s="398" t="str">
        <f t="shared" si="31"/>
        <v>N</v>
      </c>
      <c r="AF134" s="403">
        <f t="shared" ca="1" si="30"/>
        <v>37.923999999999999</v>
      </c>
      <c r="AG134" s="403">
        <f t="shared" ca="1" si="30"/>
        <v>39.914999999999999</v>
      </c>
      <c r="AH134" s="403">
        <f t="shared" ca="1" si="30"/>
        <v>42.000999999999998</v>
      </c>
      <c r="AI134" s="403">
        <f t="shared" ca="1" si="30"/>
        <v>44.225999999999999</v>
      </c>
      <c r="AJ134" s="403">
        <f t="shared" ca="1" si="30"/>
        <v>46.543999999999997</v>
      </c>
      <c r="AK134" s="403">
        <f t="shared" ca="1" si="30"/>
        <v>49.369</v>
      </c>
      <c r="AL134" s="403">
        <f t="shared" ca="1" si="30"/>
        <v>52.195</v>
      </c>
      <c r="AM134" s="710"/>
    </row>
    <row r="135" spans="1:39" ht="15" customHeight="1">
      <c r="A135" s="259" t="s">
        <v>91</v>
      </c>
      <c r="B135" s="269" t="s">
        <v>307</v>
      </c>
      <c r="C135" s="272" t="s">
        <v>269</v>
      </c>
      <c r="D135" s="268" t="s">
        <v>308</v>
      </c>
      <c r="E135" s="265">
        <v>425</v>
      </c>
      <c r="F135" s="262">
        <v>9</v>
      </c>
      <c r="G135" s="285">
        <f t="shared" ca="1" si="27"/>
        <v>40.032657706127935</v>
      </c>
      <c r="H135" s="285">
        <f t="shared" ca="1" si="27"/>
        <v>42.140686378184355</v>
      </c>
      <c r="I135" s="285">
        <f t="shared" ca="1" si="27"/>
        <v>44.364722917413687</v>
      </c>
      <c r="J135" s="285">
        <f t="shared" ca="1" si="27"/>
        <v>46.681565750381345</v>
      </c>
      <c r="K135" s="285">
        <f t="shared" ca="1" si="35"/>
        <v>49.13927527920184</v>
      </c>
      <c r="L135" s="285">
        <f t="shared" ca="1" si="35"/>
        <v>52.112918030761641</v>
      </c>
      <c r="M135" s="285">
        <f t="shared" ca="1" si="35"/>
        <v>55.086560782321421</v>
      </c>
      <c r="N135" s="285"/>
      <c r="O135" s="23"/>
      <c r="P135" s="409" t="str">
        <f t="shared" si="28"/>
        <v>05262C</v>
      </c>
      <c r="Q135" s="397" t="s">
        <v>826</v>
      </c>
      <c r="R135" s="409" t="str">
        <f t="shared" si="33"/>
        <v>GIS Specialist II</v>
      </c>
      <c r="S135" s="397" t="str">
        <f t="shared" si="24"/>
        <v>64</v>
      </c>
      <c r="T135" s="394" cm="1">
        <f t="array" aca="1" ref="T135" ca="1">IF($Q135="Y",VLOOKUP($P135,INDIRECT($Q$3),T$5,0)*INDIRECT($P$2),VLOOKUP($P135,INDIRECT($Q$3),T$5,0))</f>
        <v>40.032657706127935</v>
      </c>
      <c r="U135" s="394" cm="1">
        <f t="array" aca="1" ref="U135" ca="1">IF($Q135="Y",VLOOKUP($P135,INDIRECT($Q$3),U$5,0)*INDIRECT($P$2),VLOOKUP($P135,INDIRECT($Q$3),U$5,0))</f>
        <v>42.140686378184355</v>
      </c>
      <c r="V135" s="394" cm="1">
        <f t="array" aca="1" ref="V135" ca="1">IF($Q135="Y",VLOOKUP($P135,INDIRECT($Q$3),V$5,0)*INDIRECT($P$2),VLOOKUP($P135,INDIRECT($Q$3),V$5,0))</f>
        <v>44.364722917413687</v>
      </c>
      <c r="W135" s="394" cm="1">
        <f t="array" aca="1" ref="W135" ca="1">IF($Q135="Y",VLOOKUP($P135,INDIRECT($Q$3),W$5,0)*INDIRECT($P$2),VLOOKUP($P135,INDIRECT($Q$3),W$5,0))</f>
        <v>46.681565750381345</v>
      </c>
      <c r="X135" s="394" cm="1">
        <f t="array" aca="1" ref="X135" ca="1">IF($Q135="Y",VLOOKUP($P135,INDIRECT($Q$3),X$5,0)*INDIRECT($P$2),VLOOKUP($P135,INDIRECT($Q$3),X$5,0))</f>
        <v>49.13927527920184</v>
      </c>
      <c r="Y135" s="394" cm="1">
        <f t="array" aca="1" ref="Y135" ca="1">IF($Q135="Y",VLOOKUP($P135,INDIRECT($Q$3),Y$5,0)*INDIRECT($P$2),VLOOKUP($P135,INDIRECT($Q$3),Y$5,0))</f>
        <v>52.112918030761641</v>
      </c>
      <c r="Z135" s="394" cm="1">
        <f t="array" aca="1" ref="Z135" ca="1">IF($Q135="Y",VLOOKUP($P135,INDIRECT($Q$3),Z$5,0)*INDIRECT($P$2),VLOOKUP($P135,INDIRECT($Q$3),Z$5,0))</f>
        <v>55.086560782321421</v>
      </c>
      <c r="AA135" s="406" t="str">
        <f t="shared" si="29"/>
        <v>05262C</v>
      </c>
      <c r="AB135" s="406" t="str">
        <f t="shared" si="36"/>
        <v>Y</v>
      </c>
      <c r="AC135" s="412" t="str">
        <f t="shared" si="34"/>
        <v>GIS Specialist II</v>
      </c>
      <c r="AD135" s="406" t="str">
        <f t="shared" si="25"/>
        <v>64</v>
      </c>
      <c r="AE135" s="398" t="str">
        <f t="shared" si="31"/>
        <v>N</v>
      </c>
      <c r="AF135" s="403">
        <f t="shared" ca="1" si="30"/>
        <v>40.033000000000001</v>
      </c>
      <c r="AG135" s="403">
        <f t="shared" ca="1" si="30"/>
        <v>42.140999999999998</v>
      </c>
      <c r="AH135" s="403">
        <f t="shared" ca="1" si="30"/>
        <v>44.365000000000002</v>
      </c>
      <c r="AI135" s="403">
        <f t="shared" ca="1" si="30"/>
        <v>46.682000000000002</v>
      </c>
      <c r="AJ135" s="403">
        <f t="shared" ca="1" si="30"/>
        <v>49.139000000000003</v>
      </c>
      <c r="AK135" s="403">
        <f t="shared" ca="1" si="30"/>
        <v>52.113</v>
      </c>
      <c r="AL135" s="403">
        <f t="shared" ca="1" si="30"/>
        <v>55.087000000000003</v>
      </c>
      <c r="AM135" s="710"/>
    </row>
    <row r="136" spans="1:39" ht="15" customHeight="1">
      <c r="A136" s="259" t="s">
        <v>91</v>
      </c>
      <c r="B136" s="269" t="s">
        <v>309</v>
      </c>
      <c r="C136" s="272" t="s">
        <v>285</v>
      </c>
      <c r="D136" s="268" t="s">
        <v>310</v>
      </c>
      <c r="E136" s="265">
        <v>333</v>
      </c>
      <c r="F136" s="262">
        <v>7</v>
      </c>
      <c r="G136" s="285">
        <f t="shared" ca="1" si="27"/>
        <v>33.400322214327815</v>
      </c>
      <c r="H136" s="285">
        <f t="shared" ca="1" si="27"/>
        <v>35.163641795356128</v>
      </c>
      <c r="I136" s="285">
        <f t="shared" ca="1" si="27"/>
        <v>37.039654733066719</v>
      </c>
      <c r="J136" s="285">
        <f t="shared" ca="1" si="27"/>
        <v>38.963728072891797</v>
      </c>
      <c r="K136" s="285">
        <f t="shared" ca="1" si="35"/>
        <v>41.02701085332437</v>
      </c>
      <c r="L136" s="285">
        <f t="shared" ca="1" si="35"/>
        <v>43.514186877583349</v>
      </c>
      <c r="M136" s="285">
        <f t="shared" ca="1" si="35"/>
        <v>46.001362901842313</v>
      </c>
      <c r="N136" s="285"/>
      <c r="O136" s="23"/>
      <c r="P136" s="409" t="str">
        <f t="shared" si="28"/>
        <v>05260C</v>
      </c>
      <c r="Q136" s="397" t="s">
        <v>826</v>
      </c>
      <c r="R136" s="409" t="str">
        <f t="shared" si="33"/>
        <v xml:space="preserve">GIS Technician </v>
      </c>
      <c r="S136" s="397" t="str">
        <f t="shared" si="24"/>
        <v>61</v>
      </c>
      <c r="T136" s="394" cm="1">
        <f t="array" aca="1" ref="T136" ca="1">IF($Q136="Y",VLOOKUP($P136,INDIRECT($Q$3),T$5,0)*INDIRECT($P$2),VLOOKUP($P136,INDIRECT($Q$3),T$5,0))</f>
        <v>33.400322214327815</v>
      </c>
      <c r="U136" s="394" cm="1">
        <f t="array" aca="1" ref="U136" ca="1">IF($Q136="Y",VLOOKUP($P136,INDIRECT($Q$3),U$5,0)*INDIRECT($P$2),VLOOKUP($P136,INDIRECT($Q$3),U$5,0))</f>
        <v>35.163641795356128</v>
      </c>
      <c r="V136" s="394" cm="1">
        <f t="array" aca="1" ref="V136" ca="1">IF($Q136="Y",VLOOKUP($P136,INDIRECT($Q$3),V$5,0)*INDIRECT($P$2),VLOOKUP($P136,INDIRECT($Q$3),V$5,0))</f>
        <v>37.039654733066719</v>
      </c>
      <c r="W136" s="394" cm="1">
        <f t="array" aca="1" ref="W136" ca="1">IF($Q136="Y",VLOOKUP($P136,INDIRECT($Q$3),W$5,0)*INDIRECT($P$2),VLOOKUP($P136,INDIRECT($Q$3),W$5,0))</f>
        <v>38.963728072891797</v>
      </c>
      <c r="X136" s="394" cm="1">
        <f t="array" aca="1" ref="X136" ca="1">IF($Q136="Y",VLOOKUP($P136,INDIRECT($Q$3),X$5,0)*INDIRECT($P$2),VLOOKUP($P136,INDIRECT($Q$3),X$5,0))</f>
        <v>41.02701085332437</v>
      </c>
      <c r="Y136" s="394" cm="1">
        <f t="array" aca="1" ref="Y136" ca="1">IF($Q136="Y",VLOOKUP($P136,INDIRECT($Q$3),Y$5,0)*INDIRECT($P$2),VLOOKUP($P136,INDIRECT($Q$3),Y$5,0))</f>
        <v>43.514186877583349</v>
      </c>
      <c r="Z136" s="394" cm="1">
        <f t="array" aca="1" ref="Z136" ca="1">IF($Q136="Y",VLOOKUP($P136,INDIRECT($Q$3),Z$5,0)*INDIRECT($P$2),VLOOKUP($P136,INDIRECT($Q$3),Z$5,0))</f>
        <v>46.001362901842313</v>
      </c>
      <c r="AA136" s="406" t="str">
        <f t="shared" si="29"/>
        <v>05260C</v>
      </c>
      <c r="AB136" s="406" t="str">
        <f t="shared" si="36"/>
        <v>Y</v>
      </c>
      <c r="AC136" s="412" t="str">
        <f t="shared" si="34"/>
        <v xml:space="preserve">GIS Technician </v>
      </c>
      <c r="AD136" s="406" t="str">
        <f t="shared" si="25"/>
        <v>61</v>
      </c>
      <c r="AE136" s="398" t="str">
        <f t="shared" si="31"/>
        <v>N</v>
      </c>
      <c r="AF136" s="403">
        <f t="shared" ca="1" si="30"/>
        <v>33.4</v>
      </c>
      <c r="AG136" s="403">
        <f t="shared" ca="1" si="30"/>
        <v>35.164000000000001</v>
      </c>
      <c r="AH136" s="403">
        <f t="shared" ca="1" si="30"/>
        <v>37.04</v>
      </c>
      <c r="AI136" s="403">
        <f t="shared" ca="1" si="30"/>
        <v>38.963999999999999</v>
      </c>
      <c r="AJ136" s="403">
        <f t="shared" ca="1" si="30"/>
        <v>41.027000000000001</v>
      </c>
      <c r="AK136" s="403">
        <f t="shared" ca="1" si="30"/>
        <v>43.514000000000003</v>
      </c>
      <c r="AL136" s="403">
        <f t="shared" ca="1" si="30"/>
        <v>46.000999999999998</v>
      </c>
      <c r="AM136" s="710"/>
    </row>
    <row r="137" spans="1:39" ht="15" customHeight="1">
      <c r="A137" s="377" t="s">
        <v>91</v>
      </c>
      <c r="B137" s="277" t="s">
        <v>311</v>
      </c>
      <c r="C137" s="377">
        <v>27</v>
      </c>
      <c r="D137" s="379" t="s">
        <v>312</v>
      </c>
      <c r="E137" s="277">
        <v>330</v>
      </c>
      <c r="F137" s="278">
        <v>7</v>
      </c>
      <c r="G137" s="380">
        <f t="shared" ca="1" si="27"/>
        <v>31.431896306645644</v>
      </c>
      <c r="H137" s="380">
        <f t="shared" ca="1" si="27"/>
        <v>34.794073875648138</v>
      </c>
      <c r="I137" s="380">
        <f t="shared" ca="1" si="27"/>
        <v>36.8324978274008</v>
      </c>
      <c r="J137" s="380">
        <f t="shared" ca="1" si="27"/>
        <v>38.662107618242217</v>
      </c>
      <c r="K137" s="380">
        <f t="shared" ca="1" si="35"/>
        <v>40.703846080485533</v>
      </c>
      <c r="L137" s="380">
        <f t="shared" ca="1" si="35"/>
        <v>42.572579193079946</v>
      </c>
      <c r="M137" s="380">
        <f t="shared" ca="1" si="35"/>
        <v>44.441312305674394</v>
      </c>
      <c r="N137" s="380" t="s">
        <v>633</v>
      </c>
      <c r="O137" s="23"/>
      <c r="P137" s="409" t="str">
        <f t="shared" si="28"/>
        <v>02233C</v>
      </c>
      <c r="Q137" s="397" t="s">
        <v>826</v>
      </c>
      <c r="R137" s="409" t="str">
        <f t="shared" si="33"/>
        <v>Health Inspector I</v>
      </c>
      <c r="S137" s="397">
        <f t="shared" si="24"/>
        <v>27</v>
      </c>
      <c r="T137" s="394" cm="1">
        <f t="array" aca="1" ref="T137" ca="1">IF($Q137="Y",VLOOKUP($P137,INDIRECT($Q$3),T$5,0)*INDIRECT($P$2),VLOOKUP($P137,INDIRECT($Q$3),T$5,0))</f>
        <v>31.431896306645644</v>
      </c>
      <c r="U137" s="394" cm="1">
        <f t="array" aca="1" ref="U137" ca="1">IF($Q137="Y",VLOOKUP($P137,INDIRECT($Q$3),U$5,0)*INDIRECT($P$2),VLOOKUP($P137,INDIRECT($Q$3),U$5,0))</f>
        <v>34.794073875648138</v>
      </c>
      <c r="V137" s="394" cm="1">
        <f t="array" aca="1" ref="V137" ca="1">IF($Q137="Y",VLOOKUP($P137,INDIRECT($Q$3),V$5,0)*INDIRECT($P$2),VLOOKUP($P137,INDIRECT($Q$3),V$5,0))</f>
        <v>36.8324978274008</v>
      </c>
      <c r="W137" s="394" cm="1">
        <f t="array" aca="1" ref="W137" ca="1">IF($Q137="Y",VLOOKUP($P137,INDIRECT($Q$3),W$5,0)*INDIRECT($P$2),VLOOKUP($P137,INDIRECT($Q$3),W$5,0))</f>
        <v>38.662107618242217</v>
      </c>
      <c r="X137" s="394" cm="1">
        <f t="array" aca="1" ref="X137" ca="1">IF($Q137="Y",VLOOKUP($P137,INDIRECT($Q$3),X$5,0)*INDIRECT($P$2),VLOOKUP($P137,INDIRECT($Q$3),X$5,0))</f>
        <v>40.703846080485533</v>
      </c>
      <c r="Y137" s="394" cm="1">
        <f t="array" aca="1" ref="Y137" ca="1">IF($Q137="Y",VLOOKUP($P137,INDIRECT($Q$3),Y$5,0)*INDIRECT($P$2),VLOOKUP($P137,INDIRECT($Q$3),Y$5,0))</f>
        <v>42.572579193079946</v>
      </c>
      <c r="Z137" s="394" cm="1">
        <f t="array" aca="1" ref="Z137" ca="1">IF($Q137="Y",VLOOKUP($P137,INDIRECT($Q$3),Z$5,0)*INDIRECT($P$2),VLOOKUP($P137,INDIRECT($Q$3),Z$5,0))</f>
        <v>44.441312305674394</v>
      </c>
      <c r="AA137" s="406" t="str">
        <f t="shared" si="29"/>
        <v>02233C</v>
      </c>
      <c r="AB137" s="406" t="str">
        <f t="shared" si="36"/>
        <v>Y</v>
      </c>
      <c r="AC137" s="412" t="str">
        <f t="shared" si="34"/>
        <v>Health Inspector I</v>
      </c>
      <c r="AD137" s="406">
        <f t="shared" si="25"/>
        <v>27</v>
      </c>
      <c r="AE137" s="398" t="str">
        <f t="shared" si="31"/>
        <v>N</v>
      </c>
      <c r="AF137" s="403">
        <f t="shared" ca="1" si="30"/>
        <v>31.431999999999999</v>
      </c>
      <c r="AG137" s="403">
        <f t="shared" ca="1" si="30"/>
        <v>34.793999999999997</v>
      </c>
      <c r="AH137" s="403">
        <f t="shared" ca="1" si="30"/>
        <v>36.832000000000001</v>
      </c>
      <c r="AI137" s="403">
        <f t="shared" ca="1" si="30"/>
        <v>38.661999999999999</v>
      </c>
      <c r="AJ137" s="403">
        <f t="shared" ca="1" si="30"/>
        <v>40.704000000000001</v>
      </c>
      <c r="AK137" s="403">
        <f t="shared" ca="1" si="30"/>
        <v>42.573</v>
      </c>
      <c r="AL137" s="403">
        <f t="shared" ca="1" si="30"/>
        <v>44.441000000000003</v>
      </c>
      <c r="AM137" s="710"/>
    </row>
    <row r="138" spans="1:39" ht="15" customHeight="1">
      <c r="A138" s="256" t="s">
        <v>91</v>
      </c>
      <c r="B138" s="377" t="s">
        <v>313</v>
      </c>
      <c r="C138" s="256" t="s">
        <v>314</v>
      </c>
      <c r="D138" s="276" t="s">
        <v>315</v>
      </c>
      <c r="E138" s="277">
        <v>398</v>
      </c>
      <c r="F138" s="278">
        <v>8</v>
      </c>
      <c r="G138" s="380">
        <f t="shared" ca="1" si="27"/>
        <v>36.529220117505893</v>
      </c>
      <c r="H138" s="380">
        <f t="shared" ca="1" si="27"/>
        <v>38.338942845403366</v>
      </c>
      <c r="I138" s="380">
        <f t="shared" ca="1" si="27"/>
        <v>40.238157356548541</v>
      </c>
      <c r="J138" s="380">
        <f t="shared" ca="1" si="27"/>
        <v>42.256694245357295</v>
      </c>
      <c r="K138" s="380">
        <f t="shared" ca="1" si="35"/>
        <v>44.435984892962765</v>
      </c>
      <c r="L138" s="380">
        <f t="shared" ca="1" si="35"/>
        <v>47.056346400738029</v>
      </c>
      <c r="M138" s="380">
        <f t="shared" ca="1" si="35"/>
        <v>49.676707908513237</v>
      </c>
      <c r="N138" s="380" t="s">
        <v>633</v>
      </c>
      <c r="O138" s="23"/>
      <c r="P138" s="409" t="str">
        <f t="shared" si="28"/>
        <v>02234C</v>
      </c>
      <c r="Q138" s="397" t="s">
        <v>826</v>
      </c>
      <c r="R138" s="409" t="str">
        <f t="shared" si="33"/>
        <v>Health Inspector II</v>
      </c>
      <c r="S138" s="397" t="str">
        <f t="shared" ref="S138:S145" si="37">C138</f>
        <v>28</v>
      </c>
      <c r="T138" s="394" cm="1">
        <f t="array" aca="1" ref="T138" ca="1">IF($Q138="Y",VLOOKUP($P138,INDIRECT($Q$3),T$5,0)*INDIRECT($P$2),VLOOKUP($P138,INDIRECT($Q$3),T$5,0))</f>
        <v>36.529220117505893</v>
      </c>
      <c r="U138" s="394" cm="1">
        <f t="array" aca="1" ref="U138" ca="1">IF($Q138="Y",VLOOKUP($P138,INDIRECT($Q$3),U$5,0)*INDIRECT($P$2),VLOOKUP($P138,INDIRECT($Q$3),U$5,0))</f>
        <v>38.338942845403366</v>
      </c>
      <c r="V138" s="394" cm="1">
        <f t="array" aca="1" ref="V138" ca="1">IF($Q138="Y",VLOOKUP($P138,INDIRECT($Q$3),V$5,0)*INDIRECT($P$2),VLOOKUP($P138,INDIRECT($Q$3),V$5,0))</f>
        <v>40.238157356548541</v>
      </c>
      <c r="W138" s="394" cm="1">
        <f t="array" aca="1" ref="W138" ca="1">IF($Q138="Y",VLOOKUP($P138,INDIRECT($Q$3),W$5,0)*INDIRECT($P$2),VLOOKUP($P138,INDIRECT($Q$3),W$5,0))</f>
        <v>42.256694245357295</v>
      </c>
      <c r="X138" s="394" cm="1">
        <f t="array" aca="1" ref="X138" ca="1">IF($Q138="Y",VLOOKUP($P138,INDIRECT($Q$3),X$5,0)*INDIRECT($P$2),VLOOKUP($P138,INDIRECT($Q$3),X$5,0))</f>
        <v>44.435984892962765</v>
      </c>
      <c r="Y138" s="394" cm="1">
        <f t="array" aca="1" ref="Y138" ca="1">IF($Q138="Y",VLOOKUP($P138,INDIRECT($Q$3),Y$5,0)*INDIRECT($P$2),VLOOKUP($P138,INDIRECT($Q$3),Y$5,0))</f>
        <v>47.056346400738029</v>
      </c>
      <c r="Z138" s="394" cm="1">
        <f t="array" aca="1" ref="Z138" ca="1">IF($Q138="Y",VLOOKUP($P138,INDIRECT($Q$3),Z$5,0)*INDIRECT($P$2),VLOOKUP($P138,INDIRECT($Q$3),Z$5,0))</f>
        <v>49.676707908513237</v>
      </c>
      <c r="AA138" s="406" t="str">
        <f t="shared" si="29"/>
        <v>02234C</v>
      </c>
      <c r="AB138" s="406" t="str">
        <f t="shared" si="36"/>
        <v>Y</v>
      </c>
      <c r="AC138" s="412" t="str">
        <f t="shared" si="34"/>
        <v>Health Inspector II</v>
      </c>
      <c r="AD138" s="406" t="str">
        <f t="shared" si="25"/>
        <v>28</v>
      </c>
      <c r="AE138" s="398" t="str">
        <f t="shared" si="31"/>
        <v>N</v>
      </c>
      <c r="AF138" s="403">
        <f t="shared" ref="AF138:AL174" ca="1" si="38">IF($AE138="N",ROUND(T138,3),IF($AE138="E",ROUNDUP(T138/2080,3),"check"))</f>
        <v>36.529000000000003</v>
      </c>
      <c r="AG138" s="403">
        <f t="shared" ca="1" si="38"/>
        <v>38.338999999999999</v>
      </c>
      <c r="AH138" s="403">
        <f t="shared" ca="1" si="38"/>
        <v>40.238</v>
      </c>
      <c r="AI138" s="403">
        <f t="shared" ca="1" si="38"/>
        <v>42.256999999999998</v>
      </c>
      <c r="AJ138" s="403">
        <f t="shared" ca="1" si="38"/>
        <v>44.436</v>
      </c>
      <c r="AK138" s="403">
        <f t="shared" ca="1" si="38"/>
        <v>47.055999999999997</v>
      </c>
      <c r="AL138" s="403">
        <f t="shared" ca="1" si="38"/>
        <v>49.677</v>
      </c>
      <c r="AM138" s="710"/>
    </row>
    <row r="139" spans="1:39" ht="15" customHeight="1">
      <c r="A139" s="259" t="s">
        <v>16</v>
      </c>
      <c r="B139" s="272" t="s">
        <v>753</v>
      </c>
      <c r="C139" s="259" t="s">
        <v>235</v>
      </c>
      <c r="D139" s="260" t="s">
        <v>748</v>
      </c>
      <c r="E139" s="265">
        <v>453</v>
      </c>
      <c r="F139" s="262">
        <v>10</v>
      </c>
      <c r="G139" s="285">
        <f t="shared" ca="1" si="27"/>
        <v>90985.96457686511</v>
      </c>
      <c r="H139" s="285">
        <f t="shared" ca="1" si="27"/>
        <v>95560.254214807923</v>
      </c>
      <c r="I139" s="285">
        <f t="shared" ca="1" si="27"/>
        <v>100724.45424386801</v>
      </c>
      <c r="J139" s="285">
        <f t="shared" ca="1" si="27"/>
        <v>105891.18567291988</v>
      </c>
      <c r="K139" s="285">
        <f t="shared" ca="1" si="35"/>
        <v>111299.67131115065</v>
      </c>
      <c r="L139" s="285">
        <f t="shared" ca="1" si="35"/>
        <v>118072.94485532002</v>
      </c>
      <c r="M139" s="285">
        <f t="shared" ca="1" si="35"/>
        <v>124844.3062584713</v>
      </c>
      <c r="N139" s="285"/>
      <c r="O139" s="23"/>
      <c r="P139" s="409" t="str">
        <f t="shared" si="28"/>
        <v>53014C</v>
      </c>
      <c r="Q139" s="397" t="s">
        <v>826</v>
      </c>
      <c r="R139" s="409" t="str">
        <f t="shared" si="33"/>
        <v>Health Program Coordinator - Non-Supervisor</v>
      </c>
      <c r="S139" s="397" t="str">
        <f t="shared" si="37"/>
        <v>51</v>
      </c>
      <c r="T139" s="394" cm="1">
        <f t="array" aca="1" ref="T139" ca="1">IF($Q139="Y",VLOOKUP($P139,INDIRECT($Q$3),T$5,0)*INDIRECT($P$2),VLOOKUP($P139,INDIRECT($Q$3),T$5,0))</f>
        <v>90985.96457686511</v>
      </c>
      <c r="U139" s="394" cm="1">
        <f t="array" aca="1" ref="U139" ca="1">IF($Q139="Y",VLOOKUP($P139,INDIRECT($Q$3),U$5,0)*INDIRECT($P$2),VLOOKUP($P139,INDIRECT($Q$3),U$5,0))</f>
        <v>95560.254214807923</v>
      </c>
      <c r="V139" s="394" cm="1">
        <f t="array" aca="1" ref="V139" ca="1">IF($Q139="Y",VLOOKUP($P139,INDIRECT($Q$3),V$5,0)*INDIRECT($P$2),VLOOKUP($P139,INDIRECT($Q$3),V$5,0))</f>
        <v>100724.45424386801</v>
      </c>
      <c r="W139" s="394" cm="1">
        <f t="array" aca="1" ref="W139" ca="1">IF($Q139="Y",VLOOKUP($P139,INDIRECT($Q$3),W$5,0)*INDIRECT($P$2),VLOOKUP($P139,INDIRECT($Q$3),W$5,0))</f>
        <v>105891.18567291988</v>
      </c>
      <c r="X139" s="394" cm="1">
        <f t="array" aca="1" ref="X139" ca="1">IF($Q139="Y",VLOOKUP($P139,INDIRECT($Q$3),X$5,0)*INDIRECT($P$2),VLOOKUP($P139,INDIRECT($Q$3),X$5,0))</f>
        <v>111299.67131115065</v>
      </c>
      <c r="Y139" s="394" cm="1">
        <f t="array" aca="1" ref="Y139" ca="1">IF($Q139="Y",VLOOKUP($P139,INDIRECT($Q$3),Y$5,0)*INDIRECT($P$2),VLOOKUP($P139,INDIRECT($Q$3),Y$5,0))</f>
        <v>118072.94485532002</v>
      </c>
      <c r="Z139" s="394" cm="1">
        <f t="array" aca="1" ref="Z139" ca="1">IF($Q139="Y",VLOOKUP($P139,INDIRECT($Q$3),Z$5,0)*INDIRECT($P$2),VLOOKUP($P139,INDIRECT($Q$3),Z$5,0))</f>
        <v>124844.3062584713</v>
      </c>
      <c r="AA139" s="406" t="str">
        <f t="shared" si="29"/>
        <v>53014C</v>
      </c>
      <c r="AB139" s="406" t="str">
        <f t="shared" si="36"/>
        <v>Y</v>
      </c>
      <c r="AC139" s="412" t="str">
        <f t="shared" si="34"/>
        <v>Health Program Coordinator - Non-Supervisor</v>
      </c>
      <c r="AD139" s="406" t="str">
        <f t="shared" si="25"/>
        <v>51</v>
      </c>
      <c r="AE139" s="398" t="str">
        <f t="shared" si="31"/>
        <v>E</v>
      </c>
      <c r="AF139" s="403">
        <f t="shared" ca="1" si="38"/>
        <v>43.744</v>
      </c>
      <c r="AG139" s="403">
        <f t="shared" ca="1" si="38"/>
        <v>45.942999999999998</v>
      </c>
      <c r="AH139" s="403">
        <f t="shared" ca="1" si="38"/>
        <v>48.425999999999995</v>
      </c>
      <c r="AI139" s="403">
        <f t="shared" ca="1" si="38"/>
        <v>50.91</v>
      </c>
      <c r="AJ139" s="403">
        <f t="shared" ca="1" si="38"/>
        <v>53.51</v>
      </c>
      <c r="AK139" s="403">
        <f t="shared" ca="1" si="38"/>
        <v>56.765999999999998</v>
      </c>
      <c r="AL139" s="403">
        <f t="shared" ca="1" si="38"/>
        <v>60.021999999999998</v>
      </c>
      <c r="AM139" s="710"/>
    </row>
    <row r="140" spans="1:39" ht="15" customHeight="1">
      <c r="A140" s="259" t="s">
        <v>91</v>
      </c>
      <c r="B140" s="262" t="s">
        <v>808</v>
      </c>
      <c r="C140" s="259">
        <v>61</v>
      </c>
      <c r="D140" s="266" t="s">
        <v>806</v>
      </c>
      <c r="E140" s="265">
        <v>333</v>
      </c>
      <c r="F140" s="262">
        <v>7</v>
      </c>
      <c r="G140" s="285">
        <f t="shared" ca="1" si="27"/>
        <v>33.400322214327815</v>
      </c>
      <c r="H140" s="285">
        <f t="shared" ca="1" si="27"/>
        <v>35.163641795356128</v>
      </c>
      <c r="I140" s="285">
        <f t="shared" ca="1" si="27"/>
        <v>37.039654733066719</v>
      </c>
      <c r="J140" s="285">
        <f t="shared" ca="1" si="27"/>
        <v>38.963728072891797</v>
      </c>
      <c r="K140" s="285">
        <f t="shared" ca="1" si="35"/>
        <v>41.02701085332437</v>
      </c>
      <c r="L140" s="285">
        <f t="shared" ca="1" si="35"/>
        <v>43.514186877583349</v>
      </c>
      <c r="M140" s="285">
        <f t="shared" ca="1" si="35"/>
        <v>46.001362901842313</v>
      </c>
      <c r="N140" s="285"/>
      <c r="P140" s="409" t="str">
        <f t="shared" si="28"/>
        <v>53032C</v>
      </c>
      <c r="Q140" s="397" t="s">
        <v>826</v>
      </c>
      <c r="R140" s="409" t="str">
        <f t="shared" si="33"/>
        <v>Healthy Homes Inspector I</v>
      </c>
      <c r="S140" s="397">
        <f t="shared" si="37"/>
        <v>61</v>
      </c>
      <c r="T140" s="394" cm="1">
        <f t="array" aca="1" ref="T140" ca="1">IF($Q140="Y",VLOOKUP($P140,INDIRECT($Q$3),T$5,0)*INDIRECT($P$2),VLOOKUP($P140,INDIRECT($Q$3),T$5,0))</f>
        <v>33.400322214327815</v>
      </c>
      <c r="U140" s="394" cm="1">
        <f t="array" aca="1" ref="U140" ca="1">IF($Q140="Y",VLOOKUP($P140,INDIRECT($Q$3),U$5,0)*INDIRECT($P$2),VLOOKUP($P140,INDIRECT($Q$3),U$5,0))</f>
        <v>35.163641795356128</v>
      </c>
      <c r="V140" s="394" cm="1">
        <f t="array" aca="1" ref="V140" ca="1">IF($Q140="Y",VLOOKUP($P140,INDIRECT($Q$3),V$5,0)*INDIRECT($P$2),VLOOKUP($P140,INDIRECT($Q$3),V$5,0))</f>
        <v>37.039654733066719</v>
      </c>
      <c r="W140" s="394" cm="1">
        <f t="array" aca="1" ref="W140" ca="1">IF($Q140="Y",VLOOKUP($P140,INDIRECT($Q$3),W$5,0)*INDIRECT($P$2),VLOOKUP($P140,INDIRECT($Q$3),W$5,0))</f>
        <v>38.963728072891797</v>
      </c>
      <c r="X140" s="394" cm="1">
        <f t="array" aca="1" ref="X140" ca="1">IF($Q140="Y",VLOOKUP($P140,INDIRECT($Q$3),X$5,0)*INDIRECT($P$2),VLOOKUP($P140,INDIRECT($Q$3),X$5,0))</f>
        <v>41.02701085332437</v>
      </c>
      <c r="Y140" s="394" cm="1">
        <f t="array" aca="1" ref="Y140" ca="1">IF($Q140="Y",VLOOKUP($P140,INDIRECT($Q$3),Y$5,0)*INDIRECT($P$2),VLOOKUP($P140,INDIRECT($Q$3),Y$5,0))</f>
        <v>43.514186877583349</v>
      </c>
      <c r="Z140" s="394" cm="1">
        <f t="array" aca="1" ref="Z140" ca="1">IF($Q140="Y",VLOOKUP($P140,INDIRECT($Q$3),Z$5,0)*INDIRECT($P$2),VLOOKUP($P140,INDIRECT($Q$3),Z$5,0))</f>
        <v>46.001362901842313</v>
      </c>
      <c r="AA140" s="406" t="str">
        <f t="shared" si="29"/>
        <v>53032C</v>
      </c>
      <c r="AB140" s="406" t="str">
        <f t="shared" si="36"/>
        <v>Y</v>
      </c>
      <c r="AC140" s="412" t="str">
        <f t="shared" si="34"/>
        <v>Healthy Homes Inspector I</v>
      </c>
      <c r="AD140" s="406">
        <f t="shared" ref="AD140:AD204" si="39">C140</f>
        <v>61</v>
      </c>
      <c r="AE140" s="398" t="str">
        <f t="shared" si="31"/>
        <v>N</v>
      </c>
      <c r="AF140" s="403">
        <f t="shared" ca="1" si="38"/>
        <v>33.4</v>
      </c>
      <c r="AG140" s="403">
        <f t="shared" ca="1" si="38"/>
        <v>35.164000000000001</v>
      </c>
      <c r="AH140" s="403">
        <f t="shared" ca="1" si="38"/>
        <v>37.04</v>
      </c>
      <c r="AI140" s="403">
        <f t="shared" ca="1" si="38"/>
        <v>38.963999999999999</v>
      </c>
      <c r="AJ140" s="403">
        <f t="shared" ca="1" si="38"/>
        <v>41.027000000000001</v>
      </c>
      <c r="AK140" s="403">
        <f t="shared" ca="1" si="38"/>
        <v>43.514000000000003</v>
      </c>
      <c r="AL140" s="403">
        <f t="shared" ca="1" si="38"/>
        <v>46.000999999999998</v>
      </c>
      <c r="AM140" s="710"/>
    </row>
    <row r="141" spans="1:39" ht="15" customHeight="1">
      <c r="A141" s="259" t="s">
        <v>91</v>
      </c>
      <c r="B141" s="262" t="s">
        <v>809</v>
      </c>
      <c r="C141" s="259">
        <v>118</v>
      </c>
      <c r="D141" s="266" t="s">
        <v>807</v>
      </c>
      <c r="E141" s="265">
        <v>401</v>
      </c>
      <c r="F141" s="262">
        <v>8</v>
      </c>
      <c r="G141" s="285">
        <f t="shared" ca="1" si="27"/>
        <v>37.500935833454911</v>
      </c>
      <c r="H141" s="285">
        <f t="shared" ca="1" si="27"/>
        <v>39.558914019437175</v>
      </c>
      <c r="I141" s="285">
        <f t="shared" ca="1" si="27"/>
        <v>41.61562886706097</v>
      </c>
      <c r="J141" s="285">
        <f t="shared" ca="1" si="27"/>
        <v>43.816364287552773</v>
      </c>
      <c r="K141" s="285">
        <f t="shared" ca="1" si="35"/>
        <v>46.132063498667257</v>
      </c>
      <c r="L141" s="285">
        <f t="shared" ca="1" si="35"/>
        <v>48.997314895725466</v>
      </c>
      <c r="M141" s="285">
        <f t="shared" ca="1" si="35"/>
        <v>51.862566292783676</v>
      </c>
      <c r="N141" s="285"/>
      <c r="P141" s="409" t="str">
        <f t="shared" si="28"/>
        <v>59432C</v>
      </c>
      <c r="Q141" s="397" t="s">
        <v>826</v>
      </c>
      <c r="R141" s="409" t="str">
        <f t="shared" si="33"/>
        <v>Healthy Homes Inspector II</v>
      </c>
      <c r="S141" s="397">
        <f t="shared" si="37"/>
        <v>118</v>
      </c>
      <c r="T141" s="394" cm="1">
        <f t="array" aca="1" ref="T141" ca="1">IF($Q141="Y",VLOOKUP($P141,INDIRECT($Q$3),T$5,0)*INDIRECT($P$2),VLOOKUP($P141,INDIRECT($Q$3),T$5,0))</f>
        <v>37.500935833454911</v>
      </c>
      <c r="U141" s="394" cm="1">
        <f t="array" aca="1" ref="U141" ca="1">IF($Q141="Y",VLOOKUP($P141,INDIRECT($Q$3),U$5,0)*INDIRECT($P$2),VLOOKUP($P141,INDIRECT($Q$3),U$5,0))</f>
        <v>39.558914019437175</v>
      </c>
      <c r="V141" s="394" cm="1">
        <f t="array" aca="1" ref="V141" ca="1">IF($Q141="Y",VLOOKUP($P141,INDIRECT($Q$3),V$5,0)*INDIRECT($P$2),VLOOKUP($P141,INDIRECT($Q$3),V$5,0))</f>
        <v>41.61562886706097</v>
      </c>
      <c r="W141" s="394" cm="1">
        <f t="array" aca="1" ref="W141" ca="1">IF($Q141="Y",VLOOKUP($P141,INDIRECT($Q$3),W$5,0)*INDIRECT($P$2),VLOOKUP($P141,INDIRECT($Q$3),W$5,0))</f>
        <v>43.816364287552773</v>
      </c>
      <c r="X141" s="394" cm="1">
        <f t="array" aca="1" ref="X141" ca="1">IF($Q141="Y",VLOOKUP($P141,INDIRECT($Q$3),X$5,0)*INDIRECT($P$2),VLOOKUP($P141,INDIRECT($Q$3),X$5,0))</f>
        <v>46.132063498667257</v>
      </c>
      <c r="Y141" s="394" cm="1">
        <f t="array" aca="1" ref="Y141" ca="1">IF($Q141="Y",VLOOKUP($P141,INDIRECT($Q$3),Y$5,0)*INDIRECT($P$2),VLOOKUP($P141,INDIRECT($Q$3),Y$5,0))</f>
        <v>48.997314895725466</v>
      </c>
      <c r="Z141" s="394" cm="1">
        <f t="array" aca="1" ref="Z141" ca="1">IF($Q141="Y",VLOOKUP($P141,INDIRECT($Q$3),Z$5,0)*INDIRECT($P$2),VLOOKUP($P141,INDIRECT($Q$3),Z$5,0))</f>
        <v>51.862566292783676</v>
      </c>
      <c r="AA141" s="406" t="str">
        <f t="shared" si="29"/>
        <v>59432C</v>
      </c>
      <c r="AB141" s="406" t="str">
        <f t="shared" si="36"/>
        <v>Y</v>
      </c>
      <c r="AC141" s="412" t="str">
        <f t="shared" si="34"/>
        <v>Healthy Homes Inspector II</v>
      </c>
      <c r="AD141" s="406">
        <f t="shared" si="39"/>
        <v>118</v>
      </c>
      <c r="AE141" s="398" t="str">
        <f t="shared" si="31"/>
        <v>N</v>
      </c>
      <c r="AF141" s="403">
        <f t="shared" ca="1" si="38"/>
        <v>37.500999999999998</v>
      </c>
      <c r="AG141" s="403">
        <f t="shared" ca="1" si="38"/>
        <v>39.558999999999997</v>
      </c>
      <c r="AH141" s="403">
        <f t="shared" ca="1" si="38"/>
        <v>41.616</v>
      </c>
      <c r="AI141" s="403">
        <f t="shared" ca="1" si="38"/>
        <v>43.816000000000003</v>
      </c>
      <c r="AJ141" s="403">
        <f t="shared" ca="1" si="38"/>
        <v>46.131999999999998</v>
      </c>
      <c r="AK141" s="403">
        <f t="shared" ca="1" si="38"/>
        <v>48.997</v>
      </c>
      <c r="AL141" s="403">
        <f t="shared" ca="1" si="38"/>
        <v>51.863</v>
      </c>
      <c r="AM141" s="710"/>
    </row>
    <row r="142" spans="1:39" ht="15" customHeight="1">
      <c r="A142" s="259" t="s">
        <v>16</v>
      </c>
      <c r="B142" s="262" t="s">
        <v>484</v>
      </c>
      <c r="C142" s="259">
        <v>40</v>
      </c>
      <c r="D142" s="266" t="s">
        <v>483</v>
      </c>
      <c r="E142" s="265">
        <v>410</v>
      </c>
      <c r="F142" s="262">
        <v>9</v>
      </c>
      <c r="G142" s="285">
        <f t="shared" ca="1" si="27"/>
        <v>80317.218209545652</v>
      </c>
      <c r="H142" s="285">
        <f t="shared" ca="1" si="27"/>
        <v>84591.61093829399</v>
      </c>
      <c r="I142" s="285">
        <f t="shared" ca="1" si="27"/>
        <v>89314.125485378885</v>
      </c>
      <c r="J142" s="285">
        <f t="shared" ca="1" si="27"/>
        <v>94184.864941605818</v>
      </c>
      <c r="K142" s="285">
        <f t="shared" ca="1" si="35"/>
        <v>99148.675852410364</v>
      </c>
      <c r="L142" s="285">
        <f t="shared" ca="1" si="35"/>
        <v>105080.26687996084</v>
      </c>
      <c r="M142" s="285">
        <f t="shared" ca="1" si="35"/>
        <v>111011.85790751144</v>
      </c>
      <c r="N142" s="285"/>
      <c r="P142" s="409" t="str">
        <f t="shared" si="28"/>
        <v>05407C</v>
      </c>
      <c r="Q142" s="397" t="s">
        <v>826</v>
      </c>
      <c r="R142" s="409" t="str">
        <f t="shared" si="33"/>
        <v>Homeowner Navigation Program Coordinator</v>
      </c>
      <c r="S142" s="397">
        <f t="shared" si="37"/>
        <v>40</v>
      </c>
      <c r="T142" s="394" cm="1">
        <f t="array" aca="1" ref="T142" ca="1">IF($Q142="Y",VLOOKUP($P142,INDIRECT($Q$3),T$5,0)*INDIRECT($P$2),VLOOKUP($P142,INDIRECT($Q$3),T$5,0))</f>
        <v>80317.218209545652</v>
      </c>
      <c r="U142" s="394" cm="1">
        <f t="array" aca="1" ref="U142" ca="1">IF($Q142="Y",VLOOKUP($P142,INDIRECT($Q$3),U$5,0)*INDIRECT($P$2),VLOOKUP($P142,INDIRECT($Q$3),U$5,0))</f>
        <v>84591.61093829399</v>
      </c>
      <c r="V142" s="394" cm="1">
        <f t="array" aca="1" ref="V142" ca="1">IF($Q142="Y",VLOOKUP($P142,INDIRECT($Q$3),V$5,0)*INDIRECT($P$2),VLOOKUP($P142,INDIRECT($Q$3),V$5,0))</f>
        <v>89314.125485378885</v>
      </c>
      <c r="W142" s="394" cm="1">
        <f t="array" aca="1" ref="W142" ca="1">IF($Q142="Y",VLOOKUP($P142,INDIRECT($Q$3),W$5,0)*INDIRECT($P$2),VLOOKUP($P142,INDIRECT($Q$3),W$5,0))</f>
        <v>94184.864941605818</v>
      </c>
      <c r="X142" s="394" cm="1">
        <f t="array" aca="1" ref="X142" ca="1">IF($Q142="Y",VLOOKUP($P142,INDIRECT($Q$3),X$5,0)*INDIRECT($P$2),VLOOKUP($P142,INDIRECT($Q$3),X$5,0))</f>
        <v>99148.675852410364</v>
      </c>
      <c r="Y142" s="394" cm="1">
        <f t="array" aca="1" ref="Y142" ca="1">IF($Q142="Y",VLOOKUP($P142,INDIRECT($Q$3),Y$5,0)*INDIRECT($P$2),VLOOKUP($P142,INDIRECT($Q$3),Y$5,0))</f>
        <v>105080.26687996084</v>
      </c>
      <c r="Z142" s="394" cm="1">
        <f t="array" aca="1" ref="Z142" ca="1">IF($Q142="Y",VLOOKUP($P142,INDIRECT($Q$3),Z$5,0)*INDIRECT($P$2),VLOOKUP($P142,INDIRECT($Q$3),Z$5,0))</f>
        <v>111011.85790751144</v>
      </c>
      <c r="AA142" s="406" t="str">
        <f t="shared" si="29"/>
        <v>05407C</v>
      </c>
      <c r="AB142" s="406" t="str">
        <f t="shared" si="36"/>
        <v>Y</v>
      </c>
      <c r="AC142" s="412" t="str">
        <f t="shared" si="34"/>
        <v>Homeowner Navigation Program Coordinator</v>
      </c>
      <c r="AD142" s="406">
        <f t="shared" si="39"/>
        <v>40</v>
      </c>
      <c r="AE142" s="398" t="str">
        <f t="shared" si="31"/>
        <v>E</v>
      </c>
      <c r="AF142" s="403">
        <f t="shared" ca="1" si="38"/>
        <v>38.614999999999995</v>
      </c>
      <c r="AG142" s="403">
        <f t="shared" ca="1" si="38"/>
        <v>40.669999999999995</v>
      </c>
      <c r="AH142" s="403">
        <f t="shared" ca="1" si="38"/>
        <v>42.94</v>
      </c>
      <c r="AI142" s="403">
        <f t="shared" ca="1" si="38"/>
        <v>45.281999999999996</v>
      </c>
      <c r="AJ142" s="403">
        <f t="shared" ca="1" si="38"/>
        <v>47.667999999999999</v>
      </c>
      <c r="AK142" s="403">
        <f t="shared" ca="1" si="38"/>
        <v>50.519999999999996</v>
      </c>
      <c r="AL142" s="403">
        <f t="shared" ca="1" si="38"/>
        <v>53.372</v>
      </c>
      <c r="AM142" s="710"/>
    </row>
    <row r="143" spans="1:39" ht="15" customHeight="1">
      <c r="A143" s="259" t="s">
        <v>16</v>
      </c>
      <c r="B143" s="262" t="s">
        <v>673</v>
      </c>
      <c r="C143" s="259">
        <v>29</v>
      </c>
      <c r="D143" s="266" t="s">
        <v>672</v>
      </c>
      <c r="E143" s="265">
        <v>383</v>
      </c>
      <c r="F143" s="262">
        <v>8</v>
      </c>
      <c r="G143" s="285">
        <f t="shared" ca="1" si="27"/>
        <v>74460.610752978362</v>
      </c>
      <c r="H143" s="285">
        <f t="shared" ca="1" si="27"/>
        <v>78545.413481661264</v>
      </c>
      <c r="I143" s="285">
        <f t="shared" ca="1" si="27"/>
        <v>82626.769119433869</v>
      </c>
      <c r="J143" s="285">
        <f t="shared" ca="1" si="27"/>
        <v>86952.868211836409</v>
      </c>
      <c r="K143" s="285">
        <f t="shared" ca="1" si="35"/>
        <v>91575.417122523169</v>
      </c>
      <c r="L143" s="285">
        <f t="shared" ca="1" si="35"/>
        <v>97312.991881556358</v>
      </c>
      <c r="M143" s="285">
        <f t="shared" ca="1" si="35"/>
        <v>103050.56664058955</v>
      </c>
      <c r="N143" s="285"/>
      <c r="P143" s="409" t="str">
        <f t="shared" si="28"/>
        <v>52983C</v>
      </c>
      <c r="Q143" s="397" t="s">
        <v>826</v>
      </c>
      <c r="R143" s="409" t="str">
        <f t="shared" si="33"/>
        <v>Homless Response Coordinator</v>
      </c>
      <c r="S143" s="397">
        <f t="shared" si="37"/>
        <v>29</v>
      </c>
      <c r="T143" s="394" cm="1">
        <f t="array" aca="1" ref="T143" ca="1">IF($Q143="Y",VLOOKUP($P143,INDIRECT($Q$3),T$5,0)*INDIRECT($P$2),VLOOKUP($P143,INDIRECT($Q$3),T$5,0))</f>
        <v>74460.610752978362</v>
      </c>
      <c r="U143" s="394" cm="1">
        <f t="array" aca="1" ref="U143" ca="1">IF($Q143="Y",VLOOKUP($P143,INDIRECT($Q$3),U$5,0)*INDIRECT($P$2),VLOOKUP($P143,INDIRECT($Q$3),U$5,0))</f>
        <v>78545.413481661264</v>
      </c>
      <c r="V143" s="394" cm="1">
        <f t="array" aca="1" ref="V143" ca="1">IF($Q143="Y",VLOOKUP($P143,INDIRECT($Q$3),V$5,0)*INDIRECT($P$2),VLOOKUP($P143,INDIRECT($Q$3),V$5,0))</f>
        <v>82626.769119433869</v>
      </c>
      <c r="W143" s="394" cm="1">
        <f t="array" aca="1" ref="W143" ca="1">IF($Q143="Y",VLOOKUP($P143,INDIRECT($Q$3),W$5,0)*INDIRECT($P$2),VLOOKUP($P143,INDIRECT($Q$3),W$5,0))</f>
        <v>86952.868211836409</v>
      </c>
      <c r="X143" s="394" cm="1">
        <f t="array" aca="1" ref="X143" ca="1">IF($Q143="Y",VLOOKUP($P143,INDIRECT($Q$3),X$5,0)*INDIRECT($P$2),VLOOKUP($P143,INDIRECT($Q$3),X$5,0))</f>
        <v>91575.417122523169</v>
      </c>
      <c r="Y143" s="394" cm="1">
        <f t="array" aca="1" ref="Y143" ca="1">IF($Q143="Y",VLOOKUP($P143,INDIRECT($Q$3),Y$5,0)*INDIRECT($P$2),VLOOKUP($P143,INDIRECT($Q$3),Y$5,0))</f>
        <v>97312.991881556358</v>
      </c>
      <c r="Z143" s="394" cm="1">
        <f t="array" aca="1" ref="Z143" ca="1">IF($Q143="Y",VLOOKUP($P143,INDIRECT($Q$3),Z$5,0)*INDIRECT($P$2),VLOOKUP($P143,INDIRECT($Q$3),Z$5,0))</f>
        <v>103050.56664058955</v>
      </c>
      <c r="AA143" s="406" t="str">
        <f t="shared" si="29"/>
        <v>52983C</v>
      </c>
      <c r="AB143" s="406" t="str">
        <f t="shared" si="36"/>
        <v>Y</v>
      </c>
      <c r="AC143" s="412" t="str">
        <f t="shared" si="34"/>
        <v>Homless Response Coordinator</v>
      </c>
      <c r="AD143" s="406">
        <f t="shared" si="39"/>
        <v>29</v>
      </c>
      <c r="AE143" s="398" t="str">
        <f t="shared" si="31"/>
        <v>E</v>
      </c>
      <c r="AF143" s="403">
        <f t="shared" ca="1" si="38"/>
        <v>35.798999999999999</v>
      </c>
      <c r="AG143" s="403">
        <f t="shared" ca="1" si="38"/>
        <v>37.762999999999998</v>
      </c>
      <c r="AH143" s="403">
        <f t="shared" ca="1" si="38"/>
        <v>39.724999999999994</v>
      </c>
      <c r="AI143" s="403">
        <f t="shared" ca="1" si="38"/>
        <v>41.805</v>
      </c>
      <c r="AJ143" s="403">
        <f t="shared" ca="1" si="38"/>
        <v>44.027000000000001</v>
      </c>
      <c r="AK143" s="403">
        <f t="shared" ca="1" si="38"/>
        <v>46.785999999999994</v>
      </c>
      <c r="AL143" s="403">
        <f t="shared" ca="1" si="38"/>
        <v>49.543999999999997</v>
      </c>
      <c r="AM143" s="710"/>
    </row>
    <row r="144" spans="1:39" ht="15" customHeight="1">
      <c r="A144" s="259" t="s">
        <v>16</v>
      </c>
      <c r="B144" s="262" t="s">
        <v>475</v>
      </c>
      <c r="C144" s="259">
        <v>21</v>
      </c>
      <c r="D144" s="266" t="s">
        <v>678</v>
      </c>
      <c r="E144" s="265">
        <v>533</v>
      </c>
      <c r="F144" s="262">
        <v>11</v>
      </c>
      <c r="G144" s="285">
        <f t="shared" ca="1" si="27"/>
        <v>109906.37188867699</v>
      </c>
      <c r="H144" s="285">
        <f t="shared" ca="1" si="27"/>
        <v>113594.52058135998</v>
      </c>
      <c r="I144" s="285">
        <f t="shared" ca="1" si="27"/>
        <v>118328.39086104398</v>
      </c>
      <c r="J144" s="285">
        <f t="shared" ca="1" si="27"/>
        <v>123258.549166389</v>
      </c>
      <c r="K144" s="285">
        <f t="shared" ca="1" si="35"/>
        <v>128395.32644611401</v>
      </c>
      <c r="L144" s="285">
        <f t="shared" ca="1" si="35"/>
        <v>133744.46211617399</v>
      </c>
      <c r="M144" s="285">
        <f t="shared" ca="1" si="35"/>
        <v>139317.43500847896</v>
      </c>
      <c r="N144" s="285"/>
      <c r="P144" s="409" t="str">
        <f t="shared" si="28"/>
        <v>05402C</v>
      </c>
      <c r="Q144" s="397" t="s">
        <v>826</v>
      </c>
      <c r="R144" s="409" t="str">
        <f t="shared" si="33"/>
        <v xml:space="preserve">Housing &amp; Equitable Development Policy Coordinator </v>
      </c>
      <c r="S144" s="397">
        <f t="shared" si="37"/>
        <v>21</v>
      </c>
      <c r="T144" s="394" cm="1">
        <f t="array" aca="1" ref="T144" ca="1">IF($Q144="Y",VLOOKUP($P144,INDIRECT($Q$3),T$5,0)*INDIRECT($P$2),VLOOKUP($P144,INDIRECT($Q$3),T$5,0))</f>
        <v>109906.37188867699</v>
      </c>
      <c r="U144" s="394" cm="1">
        <f t="array" aca="1" ref="U144" ca="1">IF($Q144="Y",VLOOKUP($P144,INDIRECT($Q$3),U$5,0)*INDIRECT($P$2),VLOOKUP($P144,INDIRECT($Q$3),U$5,0))</f>
        <v>113594.52058135998</v>
      </c>
      <c r="V144" s="394" cm="1">
        <f t="array" aca="1" ref="V144" ca="1">IF($Q144="Y",VLOOKUP($P144,INDIRECT($Q$3),V$5,0)*INDIRECT($P$2),VLOOKUP($P144,INDIRECT($Q$3),V$5,0))</f>
        <v>118328.39086104398</v>
      </c>
      <c r="W144" s="394" cm="1">
        <f t="array" aca="1" ref="W144" ca="1">IF($Q144="Y",VLOOKUP($P144,INDIRECT($Q$3),W$5,0)*INDIRECT($P$2),VLOOKUP($P144,INDIRECT($Q$3),W$5,0))</f>
        <v>123258.549166389</v>
      </c>
      <c r="X144" s="394" cm="1">
        <f t="array" aca="1" ref="X144" ca="1">IF($Q144="Y",VLOOKUP($P144,INDIRECT($Q$3),X$5,0)*INDIRECT($P$2),VLOOKUP($P144,INDIRECT($Q$3),X$5,0))</f>
        <v>128395.32644611401</v>
      </c>
      <c r="Y144" s="394" cm="1">
        <f t="array" aca="1" ref="Y144" ca="1">IF($Q144="Y",VLOOKUP($P144,INDIRECT($Q$3),Y$5,0)*INDIRECT($P$2),VLOOKUP($P144,INDIRECT($Q$3),Y$5,0))</f>
        <v>133744.46211617399</v>
      </c>
      <c r="Z144" s="394" cm="1">
        <f t="array" aca="1" ref="Z144" ca="1">IF($Q144="Y",VLOOKUP($P144,INDIRECT($Q$3),Z$5,0)*INDIRECT($P$2),VLOOKUP($P144,INDIRECT($Q$3),Z$5,0))</f>
        <v>139317.43500847896</v>
      </c>
      <c r="AA144" s="406" t="str">
        <f t="shared" si="29"/>
        <v>05402C</v>
      </c>
      <c r="AB144" s="406" t="str">
        <f t="shared" si="36"/>
        <v>Y</v>
      </c>
      <c r="AC144" s="412" t="str">
        <f t="shared" si="34"/>
        <v xml:space="preserve">Housing &amp; Equitable Development Policy Coordinator </v>
      </c>
      <c r="AD144" s="406">
        <f t="shared" si="39"/>
        <v>21</v>
      </c>
      <c r="AE144" s="398" t="str">
        <f t="shared" si="31"/>
        <v>E</v>
      </c>
      <c r="AF144" s="403">
        <f t="shared" ca="1" si="38"/>
        <v>52.839999999999996</v>
      </c>
      <c r="AG144" s="403">
        <f t="shared" ca="1" si="38"/>
        <v>54.613</v>
      </c>
      <c r="AH144" s="403">
        <f t="shared" ca="1" si="38"/>
        <v>56.888999999999996</v>
      </c>
      <c r="AI144" s="403">
        <f t="shared" ca="1" si="38"/>
        <v>59.259</v>
      </c>
      <c r="AJ144" s="403">
        <f t="shared" ca="1" si="38"/>
        <v>61.728999999999999</v>
      </c>
      <c r="AK144" s="403">
        <f t="shared" ca="1" si="38"/>
        <v>64.301000000000002</v>
      </c>
      <c r="AL144" s="403">
        <f t="shared" ca="1" si="38"/>
        <v>66.98</v>
      </c>
      <c r="AM144" s="710"/>
    </row>
    <row r="145" spans="1:39" ht="15" customHeight="1">
      <c r="A145" s="377" t="s">
        <v>91</v>
      </c>
      <c r="B145" s="256" t="s">
        <v>477</v>
      </c>
      <c r="C145" s="256">
        <v>61</v>
      </c>
      <c r="D145" s="379" t="s">
        <v>468</v>
      </c>
      <c r="E145" s="277">
        <v>345</v>
      </c>
      <c r="F145" s="278">
        <v>7</v>
      </c>
      <c r="G145" s="380">
        <f t="shared" ca="1" si="27"/>
        <v>33.400322214327815</v>
      </c>
      <c r="H145" s="380">
        <f t="shared" ca="1" si="27"/>
        <v>35.163641795356128</v>
      </c>
      <c r="I145" s="380">
        <f t="shared" ca="1" si="27"/>
        <v>37.039654733066719</v>
      </c>
      <c r="J145" s="380">
        <f t="shared" ca="1" si="27"/>
        <v>38.963728072891797</v>
      </c>
      <c r="K145" s="380">
        <f t="shared" ca="1" si="35"/>
        <v>41.02701085332437</v>
      </c>
      <c r="L145" s="380">
        <f t="shared" ca="1" si="35"/>
        <v>43.514186877583349</v>
      </c>
      <c r="M145" s="380">
        <f t="shared" ca="1" si="35"/>
        <v>46.001362901842313</v>
      </c>
      <c r="N145" s="380" t="s">
        <v>633</v>
      </c>
      <c r="O145" s="441"/>
      <c r="P145" s="451" t="str">
        <f t="shared" si="28"/>
        <v>05413C</v>
      </c>
      <c r="Q145" s="452" t="s">
        <v>826</v>
      </c>
      <c r="R145" s="451" t="str">
        <f t="shared" si="33"/>
        <v>HR Business Applications Analyst</v>
      </c>
      <c r="S145" s="452">
        <f t="shared" si="37"/>
        <v>61</v>
      </c>
      <c r="T145" s="394" cm="1">
        <f t="array" aca="1" ref="T145" ca="1">IF($Q145="Y",VLOOKUP($P145,INDIRECT($Q$3),T$5,0)*INDIRECT($P$2),VLOOKUP($P145,INDIRECT($Q$3),T$5,0))</f>
        <v>33.400322214327815</v>
      </c>
      <c r="U145" s="394" cm="1">
        <f t="array" aca="1" ref="U145" ca="1">IF($Q145="Y",VLOOKUP($P145,INDIRECT($Q$3),U$5,0)*INDIRECT($P$2),VLOOKUP($P145,INDIRECT($Q$3),U$5,0))</f>
        <v>35.163641795356128</v>
      </c>
      <c r="V145" s="394" cm="1">
        <f t="array" aca="1" ref="V145" ca="1">IF($Q145="Y",VLOOKUP($P145,INDIRECT($Q$3),V$5,0)*INDIRECT($P$2),VLOOKUP($P145,INDIRECT($Q$3),V$5,0))</f>
        <v>37.039654733066719</v>
      </c>
      <c r="W145" s="394" cm="1">
        <f t="array" aca="1" ref="W145" ca="1">IF($Q145="Y",VLOOKUP($P145,INDIRECT($Q$3),W$5,0)*INDIRECT($P$2),VLOOKUP($P145,INDIRECT($Q$3),W$5,0))</f>
        <v>38.963728072891797</v>
      </c>
      <c r="X145" s="394" cm="1">
        <f t="array" aca="1" ref="X145" ca="1">IF($Q145="Y",VLOOKUP($P145,INDIRECT($Q$3),X$5,0)*INDIRECT($P$2),VLOOKUP($P145,INDIRECT($Q$3),X$5,0))</f>
        <v>41.02701085332437</v>
      </c>
      <c r="Y145" s="394" cm="1">
        <f t="array" aca="1" ref="Y145" ca="1">IF($Q145="Y",VLOOKUP($P145,INDIRECT($Q$3),Y$5,0)*INDIRECT($P$2),VLOOKUP($P145,INDIRECT($Q$3),Y$5,0))</f>
        <v>43.514186877583349</v>
      </c>
      <c r="Z145" s="394" cm="1">
        <f t="array" aca="1" ref="Z145" ca="1">IF($Q145="Y",VLOOKUP($P145,INDIRECT($Q$3),Z$5,0)*INDIRECT($P$2),VLOOKUP($P145,INDIRECT($Q$3),Z$5,0))</f>
        <v>46.001362901842313</v>
      </c>
      <c r="AA145" s="452" t="str">
        <f t="shared" si="29"/>
        <v>05413C</v>
      </c>
      <c r="AB145" s="452" t="str">
        <f t="shared" si="36"/>
        <v>Y</v>
      </c>
      <c r="AC145" s="454" t="str">
        <f t="shared" si="34"/>
        <v>HR Business Applications Analyst</v>
      </c>
      <c r="AD145" s="452">
        <f t="shared" si="39"/>
        <v>61</v>
      </c>
      <c r="AE145" s="455" t="str">
        <f t="shared" si="31"/>
        <v>N</v>
      </c>
      <c r="AF145" s="453">
        <f t="shared" ca="1" si="38"/>
        <v>33.4</v>
      </c>
      <c r="AG145" s="453">
        <f t="shared" ca="1" si="38"/>
        <v>35.164000000000001</v>
      </c>
      <c r="AH145" s="453">
        <f t="shared" ca="1" si="38"/>
        <v>37.04</v>
      </c>
      <c r="AI145" s="453">
        <f t="shared" ca="1" si="38"/>
        <v>38.963999999999999</v>
      </c>
      <c r="AJ145" s="453">
        <f t="shared" ca="1" si="38"/>
        <v>41.027000000000001</v>
      </c>
      <c r="AK145" s="453">
        <f t="shared" ca="1" si="38"/>
        <v>43.514000000000003</v>
      </c>
      <c r="AL145" s="453">
        <f t="shared" ca="1" si="38"/>
        <v>46.000999999999998</v>
      </c>
      <c r="AM145" s="710"/>
    </row>
    <row r="146" spans="1:39" ht="15" customHeight="1">
      <c r="A146" s="272" t="s">
        <v>16</v>
      </c>
      <c r="B146" s="259" t="s">
        <v>1074</v>
      </c>
      <c r="C146" s="259" t="s">
        <v>235</v>
      </c>
      <c r="D146" s="273" t="s">
        <v>1075</v>
      </c>
      <c r="E146" s="265">
        <v>455</v>
      </c>
      <c r="F146" s="262">
        <v>10</v>
      </c>
      <c r="G146" s="285">
        <f t="shared" ca="1" si="27"/>
        <v>90985.96457686511</v>
      </c>
      <c r="H146" s="285">
        <f t="shared" ca="1" si="27"/>
        <v>95560.254214807923</v>
      </c>
      <c r="I146" s="285">
        <f t="shared" ca="1" si="27"/>
        <v>100724.45424386801</v>
      </c>
      <c r="J146" s="285">
        <f t="shared" ca="1" si="27"/>
        <v>105891.18567291988</v>
      </c>
      <c r="K146" s="285">
        <f t="shared" ca="1" si="35"/>
        <v>111299.67131115065</v>
      </c>
      <c r="L146" s="285">
        <f t="shared" ca="1" si="35"/>
        <v>118072.94485532002</v>
      </c>
      <c r="M146" s="285">
        <f t="shared" ca="1" si="35"/>
        <v>124844.3062584713</v>
      </c>
      <c r="N146" s="285"/>
      <c r="P146" s="409" t="str">
        <f t="shared" si="28"/>
        <v>53100C</v>
      </c>
      <c r="Q146" s="397" t="s">
        <v>826</v>
      </c>
      <c r="R146" s="409" t="str">
        <f t="shared" si="33"/>
        <v>Industrial Outreach Specialist</v>
      </c>
      <c r="S146" s="397" t="s">
        <v>235</v>
      </c>
      <c r="T146" s="394" cm="1">
        <f t="array" aca="1" ref="T146" ca="1">IF($Q146="Y",VLOOKUP($P146,INDIRECT($Q$3),T$5,0)*INDIRECT($P$2),VLOOKUP($P146,INDIRECT($Q$3),T$5,0))</f>
        <v>90985.96457686511</v>
      </c>
      <c r="U146" s="394" cm="1">
        <f t="array" aca="1" ref="U146" ca="1">IF($Q146="Y",VLOOKUP($P146,INDIRECT($Q$3),U$5,0)*INDIRECT($P$2),VLOOKUP($P146,INDIRECT($Q$3),U$5,0))</f>
        <v>95560.254214807923</v>
      </c>
      <c r="V146" s="394" cm="1">
        <f t="array" aca="1" ref="V146" ca="1">IF($Q146="Y",VLOOKUP($P146,INDIRECT($Q$3),V$5,0)*INDIRECT($P$2),VLOOKUP($P146,INDIRECT($Q$3),V$5,0))</f>
        <v>100724.45424386801</v>
      </c>
      <c r="W146" s="394" cm="1">
        <f t="array" aca="1" ref="W146" ca="1">IF($Q146="Y",VLOOKUP($P146,INDIRECT($Q$3),W$5,0)*INDIRECT($P$2),VLOOKUP($P146,INDIRECT($Q$3),W$5,0))</f>
        <v>105891.18567291988</v>
      </c>
      <c r="X146" s="394" cm="1">
        <f t="array" aca="1" ref="X146" ca="1">IF($Q146="Y",VLOOKUP($P146,INDIRECT($Q$3),X$5,0)*INDIRECT($P$2),VLOOKUP($P146,INDIRECT($Q$3),X$5,0))</f>
        <v>111299.67131115065</v>
      </c>
      <c r="Y146" s="394" cm="1">
        <f t="array" aca="1" ref="Y146" ca="1">IF($Q146="Y",VLOOKUP($P146,INDIRECT($Q$3),Y$5,0)*INDIRECT($P$2),VLOOKUP($P146,INDIRECT($Q$3),Y$5,0))</f>
        <v>118072.94485532002</v>
      </c>
      <c r="Z146" s="394" cm="1">
        <f t="array" aca="1" ref="Z146" ca="1">IF($Q146="Y",VLOOKUP($P146,INDIRECT($Q$3),Z$5,0)*INDIRECT($P$2),VLOOKUP($P146,INDIRECT($Q$3),Z$5,0))</f>
        <v>124844.3062584713</v>
      </c>
      <c r="AA146" s="406" t="str">
        <f t="shared" si="29"/>
        <v>53100C</v>
      </c>
      <c r="AB146" s="406" t="str">
        <f t="shared" si="36"/>
        <v>Y</v>
      </c>
      <c r="AC146" s="412" t="str">
        <f t="shared" si="34"/>
        <v>Industrial Outreach Specialist</v>
      </c>
      <c r="AD146" s="406" t="str">
        <f t="shared" si="39"/>
        <v>51</v>
      </c>
      <c r="AE146" s="398" t="str">
        <f t="shared" si="31"/>
        <v>E</v>
      </c>
      <c r="AF146" s="403">
        <f t="shared" ca="1" si="38"/>
        <v>43.744</v>
      </c>
      <c r="AG146" s="403">
        <f t="shared" ca="1" si="38"/>
        <v>45.942999999999998</v>
      </c>
      <c r="AH146" s="403">
        <f t="shared" ca="1" si="38"/>
        <v>48.425999999999995</v>
      </c>
      <c r="AI146" s="403">
        <f t="shared" ca="1" si="38"/>
        <v>50.91</v>
      </c>
      <c r="AJ146" s="403">
        <f t="shared" ca="1" si="38"/>
        <v>53.51</v>
      </c>
      <c r="AK146" s="403">
        <f t="shared" ca="1" si="38"/>
        <v>56.765999999999998</v>
      </c>
      <c r="AL146" s="403">
        <f t="shared" ca="1" si="38"/>
        <v>60.021999999999998</v>
      </c>
      <c r="AM146" s="710"/>
    </row>
    <row r="147" spans="1:39" ht="15" customHeight="1">
      <c r="A147" s="259" t="s">
        <v>16</v>
      </c>
      <c r="B147" s="259" t="s">
        <v>419</v>
      </c>
      <c r="C147" s="259" t="s">
        <v>20</v>
      </c>
      <c r="D147" s="260" t="s">
        <v>500</v>
      </c>
      <c r="E147" s="265">
        <v>385</v>
      </c>
      <c r="F147" s="262">
        <v>8</v>
      </c>
      <c r="G147" s="285">
        <f t="shared" ca="1" si="27"/>
        <v>75246.547480522408</v>
      </c>
      <c r="H147" s="285">
        <f t="shared" ca="1" si="27"/>
        <v>79331.35020920531</v>
      </c>
      <c r="I147" s="285">
        <f t="shared" ca="1" si="27"/>
        <v>83464.412210632116</v>
      </c>
      <c r="J147" s="285">
        <f t="shared" ca="1" si="27"/>
        <v>87935.289121266498</v>
      </c>
      <c r="K147" s="285">
        <f t="shared" ca="1" si="35"/>
        <v>92561.285122863512</v>
      </c>
      <c r="L147" s="285">
        <f t="shared" ca="1" si="35"/>
        <v>98301.620048595214</v>
      </c>
      <c r="M147" s="285">
        <f t="shared" ca="1" si="35"/>
        <v>104041.95497432696</v>
      </c>
      <c r="N147" s="285"/>
      <c r="P147" s="409" t="str">
        <f t="shared" si="28"/>
        <v>05464C</v>
      </c>
      <c r="Q147" s="397" t="s">
        <v>826</v>
      </c>
      <c r="R147" s="409" t="str">
        <f t="shared" si="33"/>
        <v>Innovation Team Planner Analyst</v>
      </c>
      <c r="S147" s="397" t="str">
        <f t="shared" ref="S147:S191" si="40">C147</f>
        <v>33B</v>
      </c>
      <c r="T147" s="394" cm="1">
        <f t="array" aca="1" ref="T147" ca="1">IF($Q147="Y",VLOOKUP($P147,INDIRECT($Q$3),T$5,0)*INDIRECT($P$2),VLOOKUP($P147,INDIRECT($Q$3),T$5,0))</f>
        <v>75246.547480522408</v>
      </c>
      <c r="U147" s="394" cm="1">
        <f t="array" aca="1" ref="U147" ca="1">IF($Q147="Y",VLOOKUP($P147,INDIRECT($Q$3),U$5,0)*INDIRECT($P$2),VLOOKUP($P147,INDIRECT($Q$3),U$5,0))</f>
        <v>79331.35020920531</v>
      </c>
      <c r="V147" s="394" cm="1">
        <f t="array" aca="1" ref="V147" ca="1">IF($Q147="Y",VLOOKUP($P147,INDIRECT($Q$3),V$5,0)*INDIRECT($P$2),VLOOKUP($P147,INDIRECT($Q$3),V$5,0))</f>
        <v>83464.412210632116</v>
      </c>
      <c r="W147" s="394" cm="1">
        <f t="array" aca="1" ref="W147" ca="1">IF($Q147="Y",VLOOKUP($P147,INDIRECT($Q$3),W$5,0)*INDIRECT($P$2),VLOOKUP($P147,INDIRECT($Q$3),W$5,0))</f>
        <v>87935.289121266498</v>
      </c>
      <c r="X147" s="394" cm="1">
        <f t="array" aca="1" ref="X147" ca="1">IF($Q147="Y",VLOOKUP($P147,INDIRECT($Q$3),X$5,0)*INDIRECT($P$2),VLOOKUP($P147,INDIRECT($Q$3),X$5,0))</f>
        <v>92561.285122863512</v>
      </c>
      <c r="Y147" s="394" cm="1">
        <f t="array" aca="1" ref="Y147" ca="1">IF($Q147="Y",VLOOKUP($P147,INDIRECT($Q$3),Y$5,0)*INDIRECT($P$2),VLOOKUP($P147,INDIRECT($Q$3),Y$5,0))</f>
        <v>98301.620048595214</v>
      </c>
      <c r="Z147" s="394" cm="1">
        <f t="array" aca="1" ref="Z147" ca="1">IF($Q147="Y",VLOOKUP($P147,INDIRECT($Q$3),Z$5,0)*INDIRECT($P$2),VLOOKUP($P147,INDIRECT($Q$3),Z$5,0))</f>
        <v>104041.95497432696</v>
      </c>
      <c r="AA147" s="406" t="str">
        <f t="shared" si="29"/>
        <v>05464C</v>
      </c>
      <c r="AB147" s="406" t="str">
        <f t="shared" si="36"/>
        <v>Y</v>
      </c>
      <c r="AC147" s="412" t="str">
        <f t="shared" si="34"/>
        <v>Innovation Team Planner Analyst</v>
      </c>
      <c r="AD147" s="406" t="str">
        <f t="shared" si="39"/>
        <v>33B</v>
      </c>
      <c r="AE147" s="398" t="str">
        <f t="shared" si="31"/>
        <v>E</v>
      </c>
      <c r="AF147" s="403">
        <f t="shared" ca="1" si="38"/>
        <v>36.177</v>
      </c>
      <c r="AG147" s="403">
        <f t="shared" ca="1" si="38"/>
        <v>38.140999999999998</v>
      </c>
      <c r="AH147" s="403">
        <f t="shared" ca="1" si="38"/>
        <v>40.128</v>
      </c>
      <c r="AI147" s="403">
        <f t="shared" ca="1" si="38"/>
        <v>42.277000000000001</v>
      </c>
      <c r="AJ147" s="403">
        <f t="shared" ca="1" si="38"/>
        <v>44.500999999999998</v>
      </c>
      <c r="AK147" s="403">
        <f t="shared" ca="1" si="38"/>
        <v>47.260999999999996</v>
      </c>
      <c r="AL147" s="403">
        <f t="shared" ca="1" si="38"/>
        <v>50.021000000000001</v>
      </c>
      <c r="AM147" s="710"/>
    </row>
    <row r="148" spans="1:39" ht="15" customHeight="1">
      <c r="A148" s="259" t="s">
        <v>91</v>
      </c>
      <c r="B148" s="259" t="s">
        <v>973</v>
      </c>
      <c r="C148" s="259" t="s">
        <v>254</v>
      </c>
      <c r="D148" s="260" t="s">
        <v>974</v>
      </c>
      <c r="E148" s="265">
        <v>355</v>
      </c>
      <c r="F148" s="262">
        <v>7</v>
      </c>
      <c r="G148" s="285">
        <f t="shared" ca="1" si="27"/>
        <v>33.547078034575215</v>
      </c>
      <c r="H148" s="285">
        <f t="shared" ca="1" si="27"/>
        <v>35.488757067541485</v>
      </c>
      <c r="I148" s="285">
        <f t="shared" ca="1" si="27"/>
        <v>37.320005414872107</v>
      </c>
      <c r="J148" s="285">
        <f t="shared" ca="1" si="27"/>
        <v>39.405120819651763</v>
      </c>
      <c r="K148" s="285">
        <f t="shared" ca="1" si="35"/>
        <v>41.535127350443751</v>
      </c>
      <c r="L148" s="285">
        <f t="shared" ca="1" si="35"/>
        <v>44.06451010575924</v>
      </c>
      <c r="M148" s="285">
        <f t="shared" ca="1" si="35"/>
        <v>46.593892861074721</v>
      </c>
      <c r="N148" s="285"/>
      <c r="P148" s="409" t="str">
        <f t="shared" si="28"/>
        <v>59480C</v>
      </c>
      <c r="Q148" s="397" t="s">
        <v>826</v>
      </c>
      <c r="R148" s="409" t="str">
        <f t="shared" si="33"/>
        <v>Intake Coordinator</v>
      </c>
      <c r="S148" s="397" t="str">
        <f t="shared" si="40"/>
        <v>16</v>
      </c>
      <c r="T148" s="394" cm="1">
        <f t="array" aca="1" ref="T148" ca="1">IF($Q148="Y",VLOOKUP($P148,INDIRECT($Q$3),T$5,0)*INDIRECT($P$2),VLOOKUP($P148,INDIRECT($Q$3),T$5,0))</f>
        <v>33.547078034575215</v>
      </c>
      <c r="U148" s="394" cm="1">
        <f t="array" aca="1" ref="U148" ca="1">IF($Q148="Y",VLOOKUP($P148,INDIRECT($Q$3),U$5,0)*INDIRECT($P$2),VLOOKUP($P148,INDIRECT($Q$3),U$5,0))</f>
        <v>35.488757067541485</v>
      </c>
      <c r="V148" s="394" cm="1">
        <f t="array" aca="1" ref="V148" ca="1">IF($Q148="Y",VLOOKUP($P148,INDIRECT($Q$3),V$5,0)*INDIRECT($P$2),VLOOKUP($P148,INDIRECT($Q$3),V$5,0))</f>
        <v>37.320005414872107</v>
      </c>
      <c r="W148" s="394" cm="1">
        <f t="array" aca="1" ref="W148" ca="1">IF($Q148="Y",VLOOKUP($P148,INDIRECT($Q$3),W$5,0)*INDIRECT($P$2),VLOOKUP($P148,INDIRECT($Q$3),W$5,0))</f>
        <v>39.405120819651763</v>
      </c>
      <c r="X148" s="394" cm="1">
        <f t="array" aca="1" ref="X148" ca="1">IF($Q148="Y",VLOOKUP($P148,INDIRECT($Q$3),X$5,0)*INDIRECT($P$2),VLOOKUP($P148,INDIRECT($Q$3),X$5,0))</f>
        <v>41.535127350443751</v>
      </c>
      <c r="Y148" s="394" cm="1">
        <f t="array" aca="1" ref="Y148" ca="1">IF($Q148="Y",VLOOKUP($P148,INDIRECT($Q$3),Y$5,0)*INDIRECT($P$2),VLOOKUP($P148,INDIRECT($Q$3),Y$5,0))</f>
        <v>44.06451010575924</v>
      </c>
      <c r="Z148" s="394" cm="1">
        <f t="array" aca="1" ref="Z148" ca="1">IF($Q148="Y",VLOOKUP($P148,INDIRECT($Q$3),Z$5,0)*INDIRECT($P$2),VLOOKUP($P148,INDIRECT($Q$3),Z$5,0))</f>
        <v>46.593892861074721</v>
      </c>
      <c r="AA148" s="406" t="str">
        <f t="shared" si="29"/>
        <v>59480C</v>
      </c>
      <c r="AB148" s="406" t="str">
        <f t="shared" si="36"/>
        <v>Y</v>
      </c>
      <c r="AC148" s="412" t="str">
        <f t="shared" si="34"/>
        <v>Intake Coordinator</v>
      </c>
      <c r="AD148" s="406" t="str">
        <f t="shared" si="39"/>
        <v>16</v>
      </c>
      <c r="AE148" s="398" t="str">
        <f t="shared" si="31"/>
        <v>N</v>
      </c>
      <c r="AF148" s="403">
        <f t="shared" ca="1" si="38"/>
        <v>33.546999999999997</v>
      </c>
      <c r="AG148" s="403">
        <f t="shared" ca="1" si="38"/>
        <v>35.488999999999997</v>
      </c>
      <c r="AH148" s="403">
        <f t="shared" ca="1" si="38"/>
        <v>37.32</v>
      </c>
      <c r="AI148" s="403">
        <f t="shared" ca="1" si="38"/>
        <v>39.405000000000001</v>
      </c>
      <c r="AJ148" s="403">
        <f t="shared" ca="1" si="38"/>
        <v>41.534999999999997</v>
      </c>
      <c r="AK148" s="403">
        <f t="shared" ca="1" si="38"/>
        <v>44.064999999999998</v>
      </c>
      <c r="AL148" s="403">
        <f t="shared" ca="1" si="38"/>
        <v>46.594000000000001</v>
      </c>
      <c r="AM148" s="710"/>
    </row>
    <row r="149" spans="1:39" ht="15" customHeight="1">
      <c r="A149" s="259" t="s">
        <v>16</v>
      </c>
      <c r="B149" s="259" t="s">
        <v>319</v>
      </c>
      <c r="C149" s="259" t="s">
        <v>1006</v>
      </c>
      <c r="D149" s="260" t="s">
        <v>778</v>
      </c>
      <c r="E149" s="265">
        <v>393</v>
      </c>
      <c r="F149" s="262">
        <v>8</v>
      </c>
      <c r="G149" s="285">
        <f t="shared" ca="1" si="27"/>
        <v>87249.453464718987</v>
      </c>
      <c r="H149" s="285">
        <f t="shared" ca="1" si="27"/>
        <v>91840.98622871899</v>
      </c>
      <c r="I149" s="285">
        <f t="shared" ca="1" si="27"/>
        <v>96674.722346019989</v>
      </c>
      <c r="J149" s="285">
        <f t="shared" ca="1" si="27"/>
        <v>101763.288531723</v>
      </c>
      <c r="K149" s="285">
        <f t="shared" ca="1" si="35"/>
        <v>107119.31150092899</v>
      </c>
      <c r="L149" s="285">
        <f t="shared" ca="1" si="35"/>
        <v>112756.56585192999</v>
      </c>
      <c r="M149" s="285">
        <f t="shared" ca="1" si="35"/>
        <v>118691.1219494</v>
      </c>
      <c r="N149" s="285"/>
      <c r="P149" s="409" t="str">
        <f t="shared" si="28"/>
        <v>05743C</v>
      </c>
      <c r="Q149" s="397" t="s">
        <v>826</v>
      </c>
      <c r="R149" s="409" t="str">
        <f t="shared" si="33"/>
        <v>Intelligence Analyst I</v>
      </c>
      <c r="S149" s="397" t="str">
        <f t="shared" si="40"/>
        <v>124</v>
      </c>
      <c r="T149" s="394" cm="1">
        <f t="array" aca="1" ref="T149" ca="1">IF($Q149="Y",VLOOKUP($P149,INDIRECT($Q$3),T$5,0)*INDIRECT($P$2),VLOOKUP($P149,INDIRECT($Q$3),T$5,0))</f>
        <v>87249.453464718987</v>
      </c>
      <c r="U149" s="394" cm="1">
        <f t="array" aca="1" ref="U149" ca="1">IF($Q149="Y",VLOOKUP($P149,INDIRECT($Q$3),U$5,0)*INDIRECT($P$2),VLOOKUP($P149,INDIRECT($Q$3),U$5,0))</f>
        <v>91840.98622871899</v>
      </c>
      <c r="V149" s="394" cm="1">
        <f t="array" aca="1" ref="V149" ca="1">IF($Q149="Y",VLOOKUP($P149,INDIRECT($Q$3),V$5,0)*INDIRECT($P$2),VLOOKUP($P149,INDIRECT($Q$3),V$5,0))</f>
        <v>96674.722346019989</v>
      </c>
      <c r="W149" s="394" cm="1">
        <f t="array" aca="1" ref="W149" ca="1">IF($Q149="Y",VLOOKUP($P149,INDIRECT($Q$3),W$5,0)*INDIRECT($P$2),VLOOKUP($P149,INDIRECT($Q$3),W$5,0))</f>
        <v>101763.288531723</v>
      </c>
      <c r="X149" s="394" cm="1">
        <f t="array" aca="1" ref="X149" ca="1">IF($Q149="Y",VLOOKUP($P149,INDIRECT($Q$3),X$5,0)*INDIRECT($P$2),VLOOKUP($P149,INDIRECT($Q$3),X$5,0))</f>
        <v>107119.31150092899</v>
      </c>
      <c r="Y149" s="394" cm="1">
        <f t="array" aca="1" ref="Y149" ca="1">IF($Q149="Y",VLOOKUP($P149,INDIRECT($Q$3),Y$5,0)*INDIRECT($P$2),VLOOKUP($P149,INDIRECT($Q$3),Y$5,0))</f>
        <v>112756.56585192999</v>
      </c>
      <c r="Z149" s="394" cm="1">
        <f t="array" aca="1" ref="Z149" ca="1">IF($Q149="Y",VLOOKUP($P149,INDIRECT($Q$3),Z$5,0)*INDIRECT($P$2),VLOOKUP($P149,INDIRECT($Q$3),Z$5,0))</f>
        <v>118691.1219494</v>
      </c>
      <c r="AA149" s="406" t="str">
        <f t="shared" si="29"/>
        <v>05743C</v>
      </c>
      <c r="AB149" s="406" t="str">
        <f t="shared" si="36"/>
        <v>Y</v>
      </c>
      <c r="AC149" s="412" t="str">
        <f t="shared" si="34"/>
        <v>Intelligence Analyst I</v>
      </c>
      <c r="AD149" s="406" t="str">
        <f t="shared" si="39"/>
        <v>124</v>
      </c>
      <c r="AE149" s="398" t="str">
        <f t="shared" si="31"/>
        <v>E</v>
      </c>
      <c r="AF149" s="403">
        <f t="shared" ca="1" si="38"/>
        <v>41.946999999999996</v>
      </c>
      <c r="AG149" s="403">
        <f t="shared" ca="1" si="38"/>
        <v>44.155000000000001</v>
      </c>
      <c r="AH149" s="403">
        <f t="shared" ca="1" si="38"/>
        <v>46.478999999999999</v>
      </c>
      <c r="AI149" s="403">
        <f t="shared" ca="1" si="38"/>
        <v>48.924999999999997</v>
      </c>
      <c r="AJ149" s="403">
        <f t="shared" ca="1" si="38"/>
        <v>51.5</v>
      </c>
      <c r="AK149" s="403">
        <f t="shared" ca="1" si="38"/>
        <v>54.21</v>
      </c>
      <c r="AL149" s="403">
        <f t="shared" ca="1" si="38"/>
        <v>57.064</v>
      </c>
      <c r="AM149" s="710"/>
    </row>
    <row r="150" spans="1:39" ht="15" customHeight="1">
      <c r="A150" s="259" t="s">
        <v>16</v>
      </c>
      <c r="B150" s="259" t="s">
        <v>779</v>
      </c>
      <c r="C150" s="259" t="s">
        <v>1053</v>
      </c>
      <c r="D150" s="260" t="s">
        <v>707</v>
      </c>
      <c r="E150" s="265">
        <v>423</v>
      </c>
      <c r="F150" s="262">
        <v>9</v>
      </c>
      <c r="G150" s="285">
        <f t="shared" ca="1" si="27"/>
        <v>100074.75235776199</v>
      </c>
      <c r="H150" s="285">
        <f t="shared" ca="1" si="27"/>
        <v>105341.24043806999</v>
      </c>
      <c r="I150" s="285">
        <f t="shared" ca="1" si="27"/>
        <v>110885.51625059998</v>
      </c>
      <c r="J150" s="285">
        <f t="shared" ca="1" si="27"/>
        <v>116722.50227683499</v>
      </c>
      <c r="K150" s="285">
        <f t="shared" ca="1" si="35"/>
        <v>122865.97311506698</v>
      </c>
      <c r="L150" s="285">
        <f t="shared" ca="1" si="35"/>
        <v>129331.99912996999</v>
      </c>
      <c r="M150" s="285">
        <f t="shared" ca="1" si="35"/>
        <v>136138.94645260001</v>
      </c>
      <c r="N150" s="285"/>
      <c r="P150" s="409" t="str">
        <f t="shared" si="28"/>
        <v>59424C</v>
      </c>
      <c r="Q150" s="397" t="s">
        <v>826</v>
      </c>
      <c r="R150" s="409" t="str">
        <f t="shared" si="33"/>
        <v>Intelligence Analyst II</v>
      </c>
      <c r="S150" s="397" t="str">
        <f t="shared" si="40"/>
        <v>125</v>
      </c>
      <c r="T150" s="394" cm="1">
        <f t="array" aca="1" ref="T150" ca="1">IF($Q150="Y",VLOOKUP($P150,INDIRECT($Q$3),T$5,0)*INDIRECT($P$2),VLOOKUP($P150,INDIRECT($Q$3),T$5,0))</f>
        <v>100074.75235776199</v>
      </c>
      <c r="U150" s="394" cm="1">
        <f t="array" aca="1" ref="U150" ca="1">IF($Q150="Y",VLOOKUP($P150,INDIRECT($Q$3),U$5,0)*INDIRECT($P$2),VLOOKUP($P150,INDIRECT($Q$3),U$5,0))</f>
        <v>105341.24043806999</v>
      </c>
      <c r="V150" s="394" cm="1">
        <f t="array" aca="1" ref="V150" ca="1">IF($Q150="Y",VLOOKUP($P150,INDIRECT($Q$3),V$5,0)*INDIRECT($P$2),VLOOKUP($P150,INDIRECT($Q$3),V$5,0))</f>
        <v>110885.51625059998</v>
      </c>
      <c r="W150" s="394" cm="1">
        <f t="array" aca="1" ref="W150" ca="1">IF($Q150="Y",VLOOKUP($P150,INDIRECT($Q$3),W$5,0)*INDIRECT($P$2),VLOOKUP($P150,INDIRECT($Q$3),W$5,0))</f>
        <v>116722.50227683499</v>
      </c>
      <c r="X150" s="394" cm="1">
        <f t="array" aca="1" ref="X150" ca="1">IF($Q150="Y",VLOOKUP($P150,INDIRECT($Q$3),X$5,0)*INDIRECT($P$2),VLOOKUP($P150,INDIRECT($Q$3),X$5,0))</f>
        <v>122865.97311506698</v>
      </c>
      <c r="Y150" s="394" cm="1">
        <f t="array" aca="1" ref="Y150" ca="1">IF($Q150="Y",VLOOKUP($P150,INDIRECT($Q$3),Y$5,0)*INDIRECT($P$2),VLOOKUP($P150,INDIRECT($Q$3),Y$5,0))</f>
        <v>129331.99912996999</v>
      </c>
      <c r="Z150" s="394" cm="1">
        <f t="array" aca="1" ref="Z150" ca="1">IF($Q150="Y",VLOOKUP($P150,INDIRECT($Q$3),Z$5,0)*INDIRECT($P$2),VLOOKUP($P150,INDIRECT($Q$3),Z$5,0))</f>
        <v>136138.94645260001</v>
      </c>
      <c r="AA150" s="406" t="str">
        <f t="shared" si="29"/>
        <v>59424C</v>
      </c>
      <c r="AB150" s="406" t="str">
        <f t="shared" si="36"/>
        <v>Y</v>
      </c>
      <c r="AC150" s="412" t="str">
        <f t="shared" si="34"/>
        <v>Intelligence Analyst II</v>
      </c>
      <c r="AD150" s="406" t="str">
        <f t="shared" si="39"/>
        <v>125</v>
      </c>
      <c r="AE150" s="398" t="str">
        <f t="shared" si="31"/>
        <v>E</v>
      </c>
      <c r="AF150" s="403">
        <f t="shared" ca="1" si="38"/>
        <v>48.113</v>
      </c>
      <c r="AG150" s="403">
        <f t="shared" ca="1" si="38"/>
        <v>50.644999999999996</v>
      </c>
      <c r="AH150" s="403">
        <f t="shared" ca="1" si="38"/>
        <v>53.311</v>
      </c>
      <c r="AI150" s="403">
        <f t="shared" ca="1" si="38"/>
        <v>56.116999999999997</v>
      </c>
      <c r="AJ150" s="403">
        <f t="shared" ca="1" si="38"/>
        <v>59.070999999999998</v>
      </c>
      <c r="AK150" s="403">
        <f t="shared" ca="1" si="38"/>
        <v>62.178999999999995</v>
      </c>
      <c r="AL150" s="403">
        <f t="shared" ca="1" si="38"/>
        <v>65.451999999999998</v>
      </c>
      <c r="AM150" s="710"/>
    </row>
    <row r="151" spans="1:39" ht="15" customHeight="1">
      <c r="A151" s="259" t="s">
        <v>16</v>
      </c>
      <c r="B151" s="259" t="s">
        <v>1063</v>
      </c>
      <c r="C151" s="259" t="s">
        <v>896</v>
      </c>
      <c r="D151" s="260" t="s">
        <v>1064</v>
      </c>
      <c r="E151" s="265">
        <v>378</v>
      </c>
      <c r="F151" s="262">
        <v>8</v>
      </c>
      <c r="G151" s="285">
        <f t="shared" ca="1" si="27"/>
        <v>74460.610752978362</v>
      </c>
      <c r="H151" s="285">
        <f t="shared" ca="1" si="27"/>
        <v>78545.413481661264</v>
      </c>
      <c r="I151" s="285">
        <f t="shared" ca="1" si="27"/>
        <v>82626.769119433869</v>
      </c>
      <c r="J151" s="285">
        <f t="shared" ca="1" si="27"/>
        <v>86952.868211836409</v>
      </c>
      <c r="K151" s="285">
        <f t="shared" ca="1" si="35"/>
        <v>91575.417122523169</v>
      </c>
      <c r="L151" s="285">
        <f t="shared" ca="1" si="35"/>
        <v>97889.203312695478</v>
      </c>
      <c r="M151" s="285">
        <f t="shared" ca="1" si="35"/>
        <v>104202.98950286784</v>
      </c>
      <c r="N151" s="285"/>
      <c r="P151" s="409" t="str">
        <f t="shared" si="28"/>
        <v>53093C</v>
      </c>
      <c r="Q151" s="397" t="s">
        <v>826</v>
      </c>
      <c r="R151" s="409" t="str">
        <f t="shared" si="33"/>
        <v>Intergovernmental Relations Coordinator - Sustainability</v>
      </c>
      <c r="S151" s="397" t="str">
        <f t="shared" si="40"/>
        <v>35</v>
      </c>
      <c r="T151" s="394" cm="1">
        <f t="array" aca="1" ref="T151" ca="1">IF($Q151="Y",VLOOKUP($P151,INDIRECT($Q$3),T$5,0)*INDIRECT($P$2),VLOOKUP($P151,INDIRECT($Q$3),T$5,0))</f>
        <v>74460.610752978362</v>
      </c>
      <c r="U151" s="394" cm="1">
        <f t="array" aca="1" ref="U151" ca="1">IF($Q151="Y",VLOOKUP($P151,INDIRECT($Q$3),U$5,0)*INDIRECT($P$2),VLOOKUP($P151,INDIRECT($Q$3),U$5,0))</f>
        <v>78545.413481661264</v>
      </c>
      <c r="V151" s="394" cm="1">
        <f t="array" aca="1" ref="V151" ca="1">IF($Q151="Y",VLOOKUP($P151,INDIRECT($Q$3),V$5,0)*INDIRECT($P$2),VLOOKUP($P151,INDIRECT($Q$3),V$5,0))</f>
        <v>82626.769119433869</v>
      </c>
      <c r="W151" s="394" cm="1">
        <f t="array" aca="1" ref="W151" ca="1">IF($Q151="Y",VLOOKUP($P151,INDIRECT($Q$3),W$5,0)*INDIRECT($P$2),VLOOKUP($P151,INDIRECT($Q$3),W$5,0))</f>
        <v>86952.868211836409</v>
      </c>
      <c r="X151" s="394" cm="1">
        <f t="array" aca="1" ref="X151" ca="1">IF($Q151="Y",VLOOKUP($P151,INDIRECT($Q$3),X$5,0)*INDIRECT($P$2),VLOOKUP($P151,INDIRECT($Q$3),X$5,0))</f>
        <v>91575.417122523169</v>
      </c>
      <c r="Y151" s="394" cm="1">
        <f t="array" aca="1" ref="Y151" ca="1">IF($Q151="Y",VLOOKUP($P151,INDIRECT($Q$3),Y$5,0)*INDIRECT($P$2),VLOOKUP($P151,INDIRECT($Q$3),Y$5,0))</f>
        <v>97889.203312695478</v>
      </c>
      <c r="Z151" s="394" cm="1">
        <f t="array" aca="1" ref="Z151" ca="1">IF($Q151="Y",VLOOKUP($P151,INDIRECT($Q$3),Z$5,0)*INDIRECT($P$2),VLOOKUP($P151,INDIRECT($Q$3),Z$5,0))</f>
        <v>104202.98950286784</v>
      </c>
      <c r="AA151" s="406" t="str">
        <f t="shared" si="29"/>
        <v>53093C</v>
      </c>
      <c r="AB151" s="406" t="str">
        <f t="shared" si="36"/>
        <v>Y</v>
      </c>
      <c r="AC151" s="412" t="str">
        <f t="shared" si="34"/>
        <v>Intergovernmental Relations Coordinator - Sustainability</v>
      </c>
      <c r="AD151" s="406" t="str">
        <f t="shared" si="39"/>
        <v>35</v>
      </c>
      <c r="AE151" s="398" t="str">
        <f t="shared" si="31"/>
        <v>E</v>
      </c>
      <c r="AF151" s="403">
        <f t="shared" ca="1" si="38"/>
        <v>35.798999999999999</v>
      </c>
      <c r="AG151" s="403">
        <f t="shared" ca="1" si="38"/>
        <v>37.762999999999998</v>
      </c>
      <c r="AH151" s="403">
        <f t="shared" ca="1" si="38"/>
        <v>39.724999999999994</v>
      </c>
      <c r="AI151" s="403">
        <f t="shared" ca="1" si="38"/>
        <v>41.805</v>
      </c>
      <c r="AJ151" s="403">
        <f t="shared" ca="1" si="38"/>
        <v>44.027000000000001</v>
      </c>
      <c r="AK151" s="403">
        <f t="shared" ca="1" si="38"/>
        <v>47.062999999999995</v>
      </c>
      <c r="AL151" s="403">
        <f t="shared" ca="1" si="38"/>
        <v>50.097999999999999</v>
      </c>
      <c r="AM151" s="710"/>
    </row>
    <row r="152" spans="1:39" ht="15" customHeight="1">
      <c r="A152" s="259" t="s">
        <v>16</v>
      </c>
      <c r="B152" s="259" t="s">
        <v>471</v>
      </c>
      <c r="C152" s="259">
        <v>35</v>
      </c>
      <c r="D152" s="260" t="s">
        <v>466</v>
      </c>
      <c r="E152" s="265">
        <v>363</v>
      </c>
      <c r="F152" s="262">
        <v>8</v>
      </c>
      <c r="G152" s="285">
        <f t="shared" ca="1" si="27"/>
        <v>74460.610752978362</v>
      </c>
      <c r="H152" s="285">
        <f t="shared" ca="1" si="27"/>
        <v>78545.413481661264</v>
      </c>
      <c r="I152" s="285">
        <f t="shared" ca="1" si="27"/>
        <v>82626.769119433869</v>
      </c>
      <c r="J152" s="285">
        <f t="shared" ca="1" si="27"/>
        <v>86952.868211836409</v>
      </c>
      <c r="K152" s="285">
        <f t="shared" ca="1" si="35"/>
        <v>91575.417122523169</v>
      </c>
      <c r="L152" s="285">
        <f t="shared" ca="1" si="35"/>
        <v>97889.203312695478</v>
      </c>
      <c r="M152" s="285">
        <f t="shared" ca="1" si="35"/>
        <v>104202.98950286784</v>
      </c>
      <c r="N152" s="285"/>
      <c r="P152" s="409" t="str">
        <f t="shared" si="28"/>
        <v>03354C</v>
      </c>
      <c r="Q152" s="397" t="s">
        <v>826</v>
      </c>
      <c r="R152" s="409" t="str">
        <f t="shared" si="33"/>
        <v>Internal Auditor I</v>
      </c>
      <c r="S152" s="397">
        <f t="shared" si="40"/>
        <v>35</v>
      </c>
      <c r="T152" s="394" cm="1">
        <f t="array" aca="1" ref="T152" ca="1">IF($Q152="Y",VLOOKUP($P152,INDIRECT($Q$3),T$5,0)*INDIRECT($P$2),VLOOKUP($P152,INDIRECT($Q$3),T$5,0))</f>
        <v>74460.610752978362</v>
      </c>
      <c r="U152" s="394" cm="1">
        <f t="array" aca="1" ref="U152" ca="1">IF($Q152="Y",VLOOKUP($P152,INDIRECT($Q$3),U$5,0)*INDIRECT($P$2),VLOOKUP($P152,INDIRECT($Q$3),U$5,0))</f>
        <v>78545.413481661264</v>
      </c>
      <c r="V152" s="394" cm="1">
        <f t="array" aca="1" ref="V152" ca="1">IF($Q152="Y",VLOOKUP($P152,INDIRECT($Q$3),V$5,0)*INDIRECT($P$2),VLOOKUP($P152,INDIRECT($Q$3),V$5,0))</f>
        <v>82626.769119433869</v>
      </c>
      <c r="W152" s="394" cm="1">
        <f t="array" aca="1" ref="W152" ca="1">IF($Q152="Y",VLOOKUP($P152,INDIRECT($Q$3),W$5,0)*INDIRECT($P$2),VLOOKUP($P152,INDIRECT($Q$3),W$5,0))</f>
        <v>86952.868211836409</v>
      </c>
      <c r="X152" s="394" cm="1">
        <f t="array" aca="1" ref="X152" ca="1">IF($Q152="Y",VLOOKUP($P152,INDIRECT($Q$3),X$5,0)*INDIRECT($P$2),VLOOKUP($P152,INDIRECT($Q$3),X$5,0))</f>
        <v>91575.417122523169</v>
      </c>
      <c r="Y152" s="394" cm="1">
        <f t="array" aca="1" ref="Y152" ca="1">IF($Q152="Y",VLOOKUP($P152,INDIRECT($Q$3),Y$5,0)*INDIRECT($P$2),VLOOKUP($P152,INDIRECT($Q$3),Y$5,0))</f>
        <v>97889.203312695478</v>
      </c>
      <c r="Z152" s="394" cm="1">
        <f t="array" aca="1" ref="Z152" ca="1">IF($Q152="Y",VLOOKUP($P152,INDIRECT($Q$3),Z$5,0)*INDIRECT($P$2),VLOOKUP($P152,INDIRECT($Q$3),Z$5,0))</f>
        <v>104202.98950286784</v>
      </c>
      <c r="AA152" s="406" t="str">
        <f t="shared" si="29"/>
        <v>03354C</v>
      </c>
      <c r="AB152" s="406" t="str">
        <f t="shared" si="36"/>
        <v>Y</v>
      </c>
      <c r="AC152" s="412" t="str">
        <f t="shared" si="34"/>
        <v>Internal Auditor I</v>
      </c>
      <c r="AD152" s="406">
        <f t="shared" si="39"/>
        <v>35</v>
      </c>
      <c r="AE152" s="398" t="str">
        <f t="shared" si="31"/>
        <v>E</v>
      </c>
      <c r="AF152" s="403">
        <f t="shared" ca="1" si="38"/>
        <v>35.798999999999999</v>
      </c>
      <c r="AG152" s="403">
        <f t="shared" ca="1" si="38"/>
        <v>37.762999999999998</v>
      </c>
      <c r="AH152" s="403">
        <f t="shared" ca="1" si="38"/>
        <v>39.724999999999994</v>
      </c>
      <c r="AI152" s="403">
        <f t="shared" ca="1" si="38"/>
        <v>41.805</v>
      </c>
      <c r="AJ152" s="403">
        <f t="shared" ca="1" si="38"/>
        <v>44.027000000000001</v>
      </c>
      <c r="AK152" s="403">
        <f t="shared" ca="1" si="38"/>
        <v>47.062999999999995</v>
      </c>
      <c r="AL152" s="403">
        <f t="shared" ca="1" si="38"/>
        <v>50.097999999999999</v>
      </c>
      <c r="AM152" s="710"/>
    </row>
    <row r="153" spans="1:39" ht="15" customHeight="1">
      <c r="A153" s="259" t="s">
        <v>16</v>
      </c>
      <c r="B153" s="259" t="s">
        <v>701</v>
      </c>
      <c r="C153" s="259">
        <v>99</v>
      </c>
      <c r="D153" s="260" t="s">
        <v>697</v>
      </c>
      <c r="E153" s="265">
        <v>420</v>
      </c>
      <c r="F153" s="262">
        <v>9</v>
      </c>
      <c r="G153" s="285">
        <f t="shared" ca="1" si="27"/>
        <v>83267.131750745844</v>
      </c>
      <c r="H153" s="285">
        <f t="shared" ca="1" si="27"/>
        <v>87652.227804077876</v>
      </c>
      <c r="I153" s="285">
        <f t="shared" ca="1" si="27"/>
        <v>92279.285509675246</v>
      </c>
      <c r="J153" s="285">
        <f t="shared" ca="1" si="27"/>
        <v>97096.925977520223</v>
      </c>
      <c r="K153" s="285">
        <f t="shared" ca="1" si="35"/>
        <v>102209.55814419435</v>
      </c>
      <c r="L153" s="285">
        <f t="shared" ca="1" si="35"/>
        <v>108394.70110049429</v>
      </c>
      <c r="M153" s="285">
        <f t="shared" ca="1" si="35"/>
        <v>114578.49192162708</v>
      </c>
      <c r="N153" s="285"/>
      <c r="P153" s="409" t="str">
        <f t="shared" si="28"/>
        <v>52997C</v>
      </c>
      <c r="Q153" s="397" t="s">
        <v>826</v>
      </c>
      <c r="R153" s="409" t="str">
        <f t="shared" si="33"/>
        <v>Internal Auditor II</v>
      </c>
      <c r="S153" s="397">
        <f t="shared" si="40"/>
        <v>99</v>
      </c>
      <c r="T153" s="394" cm="1">
        <f t="array" aca="1" ref="T153" ca="1">IF($Q153="Y",VLOOKUP($P153,INDIRECT($Q$3),T$5,0)*INDIRECT($P$2),VLOOKUP($P153,INDIRECT($Q$3),T$5,0))</f>
        <v>83267.131750745844</v>
      </c>
      <c r="U153" s="394" cm="1">
        <f t="array" aca="1" ref="U153" ca="1">IF($Q153="Y",VLOOKUP($P153,INDIRECT($Q$3),U$5,0)*INDIRECT($P$2),VLOOKUP($P153,INDIRECT($Q$3),U$5,0))</f>
        <v>87652.227804077876</v>
      </c>
      <c r="V153" s="394" cm="1">
        <f t="array" aca="1" ref="V153" ca="1">IF($Q153="Y",VLOOKUP($P153,INDIRECT($Q$3),V$5,0)*INDIRECT($P$2),VLOOKUP($P153,INDIRECT($Q$3),V$5,0))</f>
        <v>92279.285509675246</v>
      </c>
      <c r="W153" s="394" cm="1">
        <f t="array" aca="1" ref="W153" ca="1">IF($Q153="Y",VLOOKUP($P153,INDIRECT($Q$3),W$5,0)*INDIRECT($P$2),VLOOKUP($P153,INDIRECT($Q$3),W$5,0))</f>
        <v>97096.925977520223</v>
      </c>
      <c r="X153" s="394" cm="1">
        <f t="array" aca="1" ref="X153" ca="1">IF($Q153="Y",VLOOKUP($P153,INDIRECT($Q$3),X$5,0)*INDIRECT($P$2),VLOOKUP($P153,INDIRECT($Q$3),X$5,0))</f>
        <v>102209.55814419435</v>
      </c>
      <c r="Y153" s="394" cm="1">
        <f t="array" aca="1" ref="Y153" ca="1">IF($Q153="Y",VLOOKUP($P153,INDIRECT($Q$3),Y$5,0)*INDIRECT($P$2),VLOOKUP($P153,INDIRECT($Q$3),Y$5,0))</f>
        <v>108394.70110049429</v>
      </c>
      <c r="Z153" s="394" cm="1">
        <f t="array" aca="1" ref="Z153" ca="1">IF($Q153="Y",VLOOKUP($P153,INDIRECT($Q$3),Z$5,0)*INDIRECT($P$2),VLOOKUP($P153,INDIRECT($Q$3),Z$5,0))</f>
        <v>114578.49192162708</v>
      </c>
      <c r="AA153" s="406" t="str">
        <f t="shared" si="29"/>
        <v>52997C</v>
      </c>
      <c r="AB153" s="406" t="str">
        <f t="shared" si="36"/>
        <v>Y</v>
      </c>
      <c r="AC153" s="412" t="str">
        <f t="shared" si="34"/>
        <v>Internal Auditor II</v>
      </c>
      <c r="AD153" s="406">
        <f t="shared" si="39"/>
        <v>99</v>
      </c>
      <c r="AE153" s="398" t="str">
        <f t="shared" si="31"/>
        <v>E</v>
      </c>
      <c r="AF153" s="403">
        <f t="shared" ca="1" si="38"/>
        <v>40.032999999999994</v>
      </c>
      <c r="AG153" s="403">
        <f t="shared" ca="1" si="38"/>
        <v>42.140999999999998</v>
      </c>
      <c r="AH153" s="403">
        <f t="shared" ca="1" si="38"/>
        <v>44.366</v>
      </c>
      <c r="AI153" s="403">
        <f t="shared" ca="1" si="38"/>
        <v>46.681999999999995</v>
      </c>
      <c r="AJ153" s="403">
        <f t="shared" ca="1" si="38"/>
        <v>49.14</v>
      </c>
      <c r="AK153" s="403">
        <f t="shared" ca="1" si="38"/>
        <v>52.113</v>
      </c>
      <c r="AL153" s="403">
        <f t="shared" ca="1" si="38"/>
        <v>55.085999999999999</v>
      </c>
      <c r="AM153" s="710"/>
    </row>
    <row r="154" spans="1:39" ht="15" customHeight="1">
      <c r="A154" s="259" t="s">
        <v>16</v>
      </c>
      <c r="B154" s="259" t="s">
        <v>423</v>
      </c>
      <c r="C154" s="259">
        <v>35</v>
      </c>
      <c r="D154" s="260" t="s">
        <v>1088</v>
      </c>
      <c r="E154" s="265">
        <v>363</v>
      </c>
      <c r="F154" s="262">
        <v>8</v>
      </c>
      <c r="G154" s="285">
        <f t="shared" ca="1" si="27"/>
        <v>74460.610752978362</v>
      </c>
      <c r="H154" s="285">
        <f t="shared" ca="1" si="27"/>
        <v>78545.413481661264</v>
      </c>
      <c r="I154" s="285">
        <f t="shared" ca="1" si="27"/>
        <v>82626.769119433869</v>
      </c>
      <c r="J154" s="285">
        <f t="shared" ca="1" si="27"/>
        <v>86952.868211836409</v>
      </c>
      <c r="K154" s="285">
        <f t="shared" ca="1" si="35"/>
        <v>91575.417122523169</v>
      </c>
      <c r="L154" s="285">
        <f t="shared" ca="1" si="35"/>
        <v>97889.203312695478</v>
      </c>
      <c r="M154" s="285">
        <f t="shared" ca="1" si="35"/>
        <v>104202.98950286784</v>
      </c>
      <c r="N154" s="285"/>
      <c r="P154" s="409" t="str">
        <f t="shared" si="28"/>
        <v>10082C</v>
      </c>
      <c r="Q154" s="397" t="s">
        <v>826</v>
      </c>
      <c r="R154" s="409" t="str">
        <f t="shared" si="33"/>
        <v>IT Collaboration Analyst I</v>
      </c>
      <c r="S154" s="397">
        <f t="shared" si="40"/>
        <v>35</v>
      </c>
      <c r="T154" s="394" cm="1">
        <f t="array" aca="1" ref="T154" ca="1">IF($Q154="Y",VLOOKUP($P154,INDIRECT($Q$3),T$5,0)*INDIRECT($P$2),VLOOKUP($P154,INDIRECT($Q$3),T$5,0))</f>
        <v>74460.610752978362</v>
      </c>
      <c r="U154" s="394" cm="1">
        <f t="array" aca="1" ref="U154" ca="1">IF($Q154="Y",VLOOKUP($P154,INDIRECT($Q$3),U$5,0)*INDIRECT($P$2),VLOOKUP($P154,INDIRECT($Q$3),U$5,0))</f>
        <v>78545.413481661264</v>
      </c>
      <c r="V154" s="394" cm="1">
        <f t="array" aca="1" ref="V154" ca="1">IF($Q154="Y",VLOOKUP($P154,INDIRECT($Q$3),V$5,0)*INDIRECT($P$2),VLOOKUP($P154,INDIRECT($Q$3),V$5,0))</f>
        <v>82626.769119433869</v>
      </c>
      <c r="W154" s="394" cm="1">
        <f t="array" aca="1" ref="W154" ca="1">IF($Q154="Y",VLOOKUP($P154,INDIRECT($Q$3),W$5,0)*INDIRECT($P$2),VLOOKUP($P154,INDIRECT($Q$3),W$5,0))</f>
        <v>86952.868211836409</v>
      </c>
      <c r="X154" s="394" cm="1">
        <f t="array" aca="1" ref="X154" ca="1">IF($Q154="Y",VLOOKUP($P154,INDIRECT($Q$3),X$5,0)*INDIRECT($P$2),VLOOKUP($P154,INDIRECT($Q$3),X$5,0))</f>
        <v>91575.417122523169</v>
      </c>
      <c r="Y154" s="394" cm="1">
        <f t="array" aca="1" ref="Y154" ca="1">IF($Q154="Y",VLOOKUP($P154,INDIRECT($Q$3),Y$5,0)*INDIRECT($P$2),VLOOKUP($P154,INDIRECT($Q$3),Y$5,0))</f>
        <v>97889.203312695478</v>
      </c>
      <c r="Z154" s="394" cm="1">
        <f t="array" aca="1" ref="Z154" ca="1">IF($Q154="Y",VLOOKUP($P154,INDIRECT($Q$3),Z$5,0)*INDIRECT($P$2),VLOOKUP($P154,INDIRECT($Q$3),Z$5,0))</f>
        <v>104202.98950286784</v>
      </c>
      <c r="AA154" s="406" t="str">
        <f t="shared" si="29"/>
        <v>10082C</v>
      </c>
      <c r="AB154" s="406" t="str">
        <f t="shared" si="36"/>
        <v>Y</v>
      </c>
      <c r="AC154" s="412" t="str">
        <f t="shared" si="34"/>
        <v>IT Collaboration Analyst I</v>
      </c>
      <c r="AD154" s="406">
        <f t="shared" si="39"/>
        <v>35</v>
      </c>
      <c r="AE154" s="398" t="str">
        <f t="shared" si="31"/>
        <v>E</v>
      </c>
      <c r="AF154" s="403">
        <f t="shared" ca="1" si="38"/>
        <v>35.798999999999999</v>
      </c>
      <c r="AG154" s="403">
        <f t="shared" ca="1" si="38"/>
        <v>37.762999999999998</v>
      </c>
      <c r="AH154" s="403">
        <f t="shared" ca="1" si="38"/>
        <v>39.724999999999994</v>
      </c>
      <c r="AI154" s="403">
        <f t="shared" ca="1" si="38"/>
        <v>41.805</v>
      </c>
      <c r="AJ154" s="403">
        <f t="shared" ca="1" si="38"/>
        <v>44.027000000000001</v>
      </c>
      <c r="AK154" s="403">
        <f t="shared" ca="1" si="38"/>
        <v>47.062999999999995</v>
      </c>
      <c r="AL154" s="403">
        <f t="shared" ca="1" si="38"/>
        <v>50.097999999999999</v>
      </c>
      <c r="AM154" s="710"/>
    </row>
    <row r="155" spans="1:39" ht="15" customHeight="1">
      <c r="A155" s="259" t="s">
        <v>16</v>
      </c>
      <c r="B155" s="259" t="s">
        <v>424</v>
      </c>
      <c r="C155" s="259">
        <v>99</v>
      </c>
      <c r="D155" s="260" t="s">
        <v>1089</v>
      </c>
      <c r="E155" s="265">
        <v>413</v>
      </c>
      <c r="F155" s="262">
        <v>9</v>
      </c>
      <c r="G155" s="285">
        <f t="shared" ca="1" si="27"/>
        <v>83267.131750745844</v>
      </c>
      <c r="H155" s="285">
        <f t="shared" ca="1" si="27"/>
        <v>87652.227804077876</v>
      </c>
      <c r="I155" s="285">
        <f t="shared" ca="1" si="27"/>
        <v>92279.285509675246</v>
      </c>
      <c r="J155" s="285">
        <f t="shared" ca="1" si="27"/>
        <v>97096.925977520223</v>
      </c>
      <c r="K155" s="285">
        <f t="shared" ca="1" si="35"/>
        <v>102209.55814419435</v>
      </c>
      <c r="L155" s="285">
        <f t="shared" ca="1" si="35"/>
        <v>108394.70110049429</v>
      </c>
      <c r="M155" s="285">
        <f t="shared" ca="1" si="35"/>
        <v>114578.49192162708</v>
      </c>
      <c r="N155" s="285"/>
      <c r="P155" s="409" t="str">
        <f t="shared" si="28"/>
        <v>10083C</v>
      </c>
      <c r="Q155" s="397" t="s">
        <v>826</v>
      </c>
      <c r="R155" s="409" t="str">
        <f t="shared" si="33"/>
        <v>IT Collaboration Analyst II</v>
      </c>
      <c r="S155" s="397">
        <f t="shared" si="40"/>
        <v>99</v>
      </c>
      <c r="T155" s="394" cm="1">
        <f t="array" aca="1" ref="T155" ca="1">IF($Q155="Y",VLOOKUP($P155,INDIRECT($Q$3),T$5,0)*INDIRECT($P$2),VLOOKUP($P155,INDIRECT($Q$3),T$5,0))</f>
        <v>83267.131750745844</v>
      </c>
      <c r="U155" s="394" cm="1">
        <f t="array" aca="1" ref="U155" ca="1">IF($Q155="Y",VLOOKUP($P155,INDIRECT($Q$3),U$5,0)*INDIRECT($P$2),VLOOKUP($P155,INDIRECT($Q$3),U$5,0))</f>
        <v>87652.227804077876</v>
      </c>
      <c r="V155" s="394" cm="1">
        <f t="array" aca="1" ref="V155" ca="1">IF($Q155="Y",VLOOKUP($P155,INDIRECT($Q$3),V$5,0)*INDIRECT($P$2),VLOOKUP($P155,INDIRECT($Q$3),V$5,0))</f>
        <v>92279.285509675246</v>
      </c>
      <c r="W155" s="394" cm="1">
        <f t="array" aca="1" ref="W155" ca="1">IF($Q155="Y",VLOOKUP($P155,INDIRECT($Q$3),W$5,0)*INDIRECT($P$2),VLOOKUP($P155,INDIRECT($Q$3),W$5,0))</f>
        <v>97096.925977520223</v>
      </c>
      <c r="X155" s="394" cm="1">
        <f t="array" aca="1" ref="X155" ca="1">IF($Q155="Y",VLOOKUP($P155,INDIRECT($Q$3),X$5,0)*INDIRECT($P$2),VLOOKUP($P155,INDIRECT($Q$3),X$5,0))</f>
        <v>102209.55814419435</v>
      </c>
      <c r="Y155" s="394" cm="1">
        <f t="array" aca="1" ref="Y155" ca="1">IF($Q155="Y",VLOOKUP($P155,INDIRECT($Q$3),Y$5,0)*INDIRECT($P$2),VLOOKUP($P155,INDIRECT($Q$3),Y$5,0))</f>
        <v>108394.70110049429</v>
      </c>
      <c r="Z155" s="394" cm="1">
        <f t="array" aca="1" ref="Z155" ca="1">IF($Q155="Y",VLOOKUP($P155,INDIRECT($Q$3),Z$5,0)*INDIRECT($P$2),VLOOKUP($P155,INDIRECT($Q$3),Z$5,0))</f>
        <v>114578.49192162708</v>
      </c>
      <c r="AA155" s="406" t="str">
        <f t="shared" si="29"/>
        <v>10083C</v>
      </c>
      <c r="AB155" s="406" t="str">
        <f t="shared" si="36"/>
        <v>Y</v>
      </c>
      <c r="AC155" s="412" t="str">
        <f t="shared" si="34"/>
        <v>IT Collaboration Analyst II</v>
      </c>
      <c r="AD155" s="406">
        <f t="shared" si="39"/>
        <v>99</v>
      </c>
      <c r="AE155" s="398" t="str">
        <f t="shared" si="31"/>
        <v>E</v>
      </c>
      <c r="AF155" s="403">
        <f t="shared" ca="1" si="38"/>
        <v>40.032999999999994</v>
      </c>
      <c r="AG155" s="403">
        <f t="shared" ca="1" si="38"/>
        <v>42.140999999999998</v>
      </c>
      <c r="AH155" s="403">
        <f t="shared" ca="1" si="38"/>
        <v>44.366</v>
      </c>
      <c r="AI155" s="403">
        <f t="shared" ca="1" si="38"/>
        <v>46.681999999999995</v>
      </c>
      <c r="AJ155" s="403">
        <f t="shared" ca="1" si="38"/>
        <v>49.14</v>
      </c>
      <c r="AK155" s="403">
        <f t="shared" ca="1" si="38"/>
        <v>52.113</v>
      </c>
      <c r="AL155" s="403">
        <f t="shared" ca="1" si="38"/>
        <v>55.085999999999999</v>
      </c>
      <c r="AM155" s="710"/>
    </row>
    <row r="156" spans="1:39" ht="15" customHeight="1">
      <c r="A156" s="259" t="s">
        <v>16</v>
      </c>
      <c r="B156" s="259" t="s">
        <v>768</v>
      </c>
      <c r="C156" s="259">
        <v>99</v>
      </c>
      <c r="D156" s="260" t="s">
        <v>1091</v>
      </c>
      <c r="E156" s="265">
        <v>413</v>
      </c>
      <c r="F156" s="262">
        <v>9</v>
      </c>
      <c r="G156" s="285">
        <f t="shared" ca="1" si="27"/>
        <v>83267.131750745844</v>
      </c>
      <c r="H156" s="285">
        <f t="shared" ca="1" si="27"/>
        <v>87652.227804077876</v>
      </c>
      <c r="I156" s="285">
        <f t="shared" ca="1" si="27"/>
        <v>92279.285509675246</v>
      </c>
      <c r="J156" s="285">
        <f t="shared" ca="1" si="27"/>
        <v>97096.925977520223</v>
      </c>
      <c r="K156" s="285">
        <f t="shared" ca="1" si="35"/>
        <v>102209.55814419435</v>
      </c>
      <c r="L156" s="285">
        <f t="shared" ca="1" si="35"/>
        <v>108394.70110049429</v>
      </c>
      <c r="M156" s="285">
        <f t="shared" ca="1" si="35"/>
        <v>114578.49192162708</v>
      </c>
      <c r="N156" s="285"/>
      <c r="P156" s="409" t="str">
        <f t="shared" si="28"/>
        <v>53018C</v>
      </c>
      <c r="Q156" s="397" t="s">
        <v>826</v>
      </c>
      <c r="R156" s="409" t="str">
        <f t="shared" si="33"/>
        <v>IT Collaboration Analyst II - CPED</v>
      </c>
      <c r="S156" s="397">
        <f t="shared" si="40"/>
        <v>99</v>
      </c>
      <c r="T156" s="394" cm="1">
        <f t="array" aca="1" ref="T156" ca="1">IF($Q156="Y",VLOOKUP($P156,INDIRECT($Q$3),T$5,0)*INDIRECT($P$2),VLOOKUP($P156,INDIRECT($Q$3),T$5,0))</f>
        <v>83267.131750745844</v>
      </c>
      <c r="U156" s="394" cm="1">
        <f t="array" aca="1" ref="U156" ca="1">IF($Q156="Y",VLOOKUP($P156,INDIRECT($Q$3),U$5,0)*INDIRECT($P$2),VLOOKUP($P156,INDIRECT($Q$3),U$5,0))</f>
        <v>87652.227804077876</v>
      </c>
      <c r="V156" s="394" cm="1">
        <f t="array" aca="1" ref="V156" ca="1">IF($Q156="Y",VLOOKUP($P156,INDIRECT($Q$3),V$5,0)*INDIRECT($P$2),VLOOKUP($P156,INDIRECT($Q$3),V$5,0))</f>
        <v>92279.285509675246</v>
      </c>
      <c r="W156" s="394" cm="1">
        <f t="array" aca="1" ref="W156" ca="1">IF($Q156="Y",VLOOKUP($P156,INDIRECT($Q$3),W$5,0)*INDIRECT($P$2),VLOOKUP($P156,INDIRECT($Q$3),W$5,0))</f>
        <v>97096.925977520223</v>
      </c>
      <c r="X156" s="394" cm="1">
        <f t="array" aca="1" ref="X156" ca="1">IF($Q156="Y",VLOOKUP($P156,INDIRECT($Q$3),X$5,0)*INDIRECT($P$2),VLOOKUP($P156,INDIRECT($Q$3),X$5,0))</f>
        <v>102209.55814419435</v>
      </c>
      <c r="Y156" s="394" cm="1">
        <f t="array" aca="1" ref="Y156" ca="1">IF($Q156="Y",VLOOKUP($P156,INDIRECT($Q$3),Y$5,0)*INDIRECT($P$2),VLOOKUP($P156,INDIRECT($Q$3),Y$5,0))</f>
        <v>108394.70110049429</v>
      </c>
      <c r="Z156" s="394" cm="1">
        <f t="array" aca="1" ref="Z156" ca="1">IF($Q156="Y",VLOOKUP($P156,INDIRECT($Q$3),Z$5,0)*INDIRECT($P$2),VLOOKUP($P156,INDIRECT($Q$3),Z$5,0))</f>
        <v>114578.49192162708</v>
      </c>
      <c r="AA156" s="406" t="str">
        <f t="shared" si="29"/>
        <v>53018C</v>
      </c>
      <c r="AB156" s="406" t="str">
        <f t="shared" si="36"/>
        <v>Y</v>
      </c>
      <c r="AC156" s="412" t="str">
        <f t="shared" si="34"/>
        <v>IT Collaboration Analyst II - CPED</v>
      </c>
      <c r="AD156" s="406">
        <f t="shared" si="39"/>
        <v>99</v>
      </c>
      <c r="AE156" s="398" t="str">
        <f t="shared" si="31"/>
        <v>E</v>
      </c>
      <c r="AF156" s="403">
        <f t="shared" ca="1" si="38"/>
        <v>40.032999999999994</v>
      </c>
      <c r="AG156" s="403">
        <f t="shared" ca="1" si="38"/>
        <v>42.140999999999998</v>
      </c>
      <c r="AH156" s="403">
        <f t="shared" ca="1" si="38"/>
        <v>44.366</v>
      </c>
      <c r="AI156" s="403">
        <f t="shared" ca="1" si="38"/>
        <v>46.681999999999995</v>
      </c>
      <c r="AJ156" s="403">
        <f t="shared" ca="1" si="38"/>
        <v>49.14</v>
      </c>
      <c r="AK156" s="403">
        <f t="shared" ca="1" si="38"/>
        <v>52.113</v>
      </c>
      <c r="AL156" s="403">
        <f t="shared" ca="1" si="38"/>
        <v>55.085999999999999</v>
      </c>
      <c r="AM156" s="710"/>
    </row>
    <row r="157" spans="1:39" ht="15" customHeight="1">
      <c r="A157" s="259" t="s">
        <v>16</v>
      </c>
      <c r="B157" s="259" t="s">
        <v>425</v>
      </c>
      <c r="C157" s="259">
        <v>72</v>
      </c>
      <c r="D157" s="260" t="s">
        <v>1090</v>
      </c>
      <c r="E157" s="265">
        <v>470</v>
      </c>
      <c r="F157" s="262">
        <v>10</v>
      </c>
      <c r="G157" s="285">
        <f t="shared" ref="G157:M211" ca="1" si="41">T157</f>
        <v>91137.636576917503</v>
      </c>
      <c r="H157" s="285">
        <f t="shared" ca="1" si="41"/>
        <v>95953.222578579967</v>
      </c>
      <c r="I157" s="285">
        <f t="shared" ca="1" si="41"/>
        <v>100972.18694394897</v>
      </c>
      <c r="J157" s="285">
        <f t="shared" ca="1" si="41"/>
        <v>106280.7069457816</v>
      </c>
      <c r="K157" s="285">
        <f t="shared" ca="1" si="35"/>
        <v>111892.57094771898</v>
      </c>
      <c r="L157" s="285">
        <f t="shared" ca="1" si="35"/>
        <v>118654.98589990367</v>
      </c>
      <c r="M157" s="285">
        <f t="shared" ca="1" si="35"/>
        <v>125416.3237368164</v>
      </c>
      <c r="N157" s="285"/>
      <c r="P157" s="409" t="str">
        <f t="shared" si="28"/>
        <v>10088C</v>
      </c>
      <c r="Q157" s="397" t="s">
        <v>826</v>
      </c>
      <c r="R157" s="409" t="str">
        <f t="shared" si="33"/>
        <v>IT Collaboration Engineer I</v>
      </c>
      <c r="S157" s="397">
        <f t="shared" si="40"/>
        <v>72</v>
      </c>
      <c r="T157" s="394" cm="1">
        <f t="array" aca="1" ref="T157" ca="1">IF($Q157="Y",VLOOKUP($P157,INDIRECT($Q$3),T$5,0)*INDIRECT($P$2),VLOOKUP($P157,INDIRECT($Q$3),T$5,0))</f>
        <v>91137.636576917503</v>
      </c>
      <c r="U157" s="394" cm="1">
        <f t="array" aca="1" ref="U157" ca="1">IF($Q157="Y",VLOOKUP($P157,INDIRECT($Q$3),U$5,0)*INDIRECT($P$2),VLOOKUP($P157,INDIRECT($Q$3),U$5,0))</f>
        <v>95953.222578579967</v>
      </c>
      <c r="V157" s="394" cm="1">
        <f t="array" aca="1" ref="V157" ca="1">IF($Q157="Y",VLOOKUP($P157,INDIRECT($Q$3),V$5,0)*INDIRECT($P$2),VLOOKUP($P157,INDIRECT($Q$3),V$5,0))</f>
        <v>100972.18694394897</v>
      </c>
      <c r="W157" s="394" cm="1">
        <f t="array" aca="1" ref="W157" ca="1">IF($Q157="Y",VLOOKUP($P157,INDIRECT($Q$3),W$5,0)*INDIRECT($P$2),VLOOKUP($P157,INDIRECT($Q$3),W$5,0))</f>
        <v>106280.7069457816</v>
      </c>
      <c r="X157" s="394" cm="1">
        <f t="array" aca="1" ref="X157" ca="1">IF($Q157="Y",VLOOKUP($P157,INDIRECT($Q$3),X$5,0)*INDIRECT($P$2),VLOOKUP($P157,INDIRECT($Q$3),X$5,0))</f>
        <v>111892.57094771898</v>
      </c>
      <c r="Y157" s="394" cm="1">
        <f t="array" aca="1" ref="Y157" ca="1">IF($Q157="Y",VLOOKUP($P157,INDIRECT($Q$3),Y$5,0)*INDIRECT($P$2),VLOOKUP($P157,INDIRECT($Q$3),Y$5,0))</f>
        <v>118654.98589990367</v>
      </c>
      <c r="Z157" s="394" cm="1">
        <f t="array" aca="1" ref="Z157" ca="1">IF($Q157="Y",VLOOKUP($P157,INDIRECT($Q$3),Z$5,0)*INDIRECT($P$2),VLOOKUP($P157,INDIRECT($Q$3),Z$5,0))</f>
        <v>125416.3237368164</v>
      </c>
      <c r="AA157" s="406" t="str">
        <f t="shared" si="29"/>
        <v>10088C</v>
      </c>
      <c r="AB157" s="406" t="str">
        <f t="shared" si="36"/>
        <v>Y</v>
      </c>
      <c r="AC157" s="412" t="str">
        <f t="shared" si="34"/>
        <v>IT Collaboration Engineer I</v>
      </c>
      <c r="AD157" s="406">
        <f t="shared" si="39"/>
        <v>72</v>
      </c>
      <c r="AE157" s="398" t="str">
        <f t="shared" si="31"/>
        <v>E</v>
      </c>
      <c r="AF157" s="403">
        <f t="shared" ca="1" si="38"/>
        <v>43.817</v>
      </c>
      <c r="AG157" s="403">
        <f t="shared" ca="1" si="38"/>
        <v>46.131999999999998</v>
      </c>
      <c r="AH157" s="403">
        <f t="shared" ca="1" si="38"/>
        <v>48.544999999999995</v>
      </c>
      <c r="AI157" s="403">
        <f t="shared" ca="1" si="38"/>
        <v>51.096999999999994</v>
      </c>
      <c r="AJ157" s="403">
        <f t="shared" ca="1" si="38"/>
        <v>53.794999999999995</v>
      </c>
      <c r="AK157" s="403">
        <f t="shared" ca="1" si="38"/>
        <v>57.045999999999999</v>
      </c>
      <c r="AL157" s="403">
        <f t="shared" ca="1" si="38"/>
        <v>60.296999999999997</v>
      </c>
      <c r="AM157" s="710"/>
    </row>
    <row r="158" spans="1:39" ht="15" customHeight="1">
      <c r="A158" s="259" t="s">
        <v>16</v>
      </c>
      <c r="B158" s="259" t="s">
        <v>426</v>
      </c>
      <c r="C158" s="259">
        <v>65</v>
      </c>
      <c r="D158" s="260" t="s">
        <v>1092</v>
      </c>
      <c r="E158" s="265">
        <v>508</v>
      </c>
      <c r="F158" s="262">
        <v>11</v>
      </c>
      <c r="G158" s="285">
        <f t="shared" ca="1" si="41"/>
        <v>97332.058942692282</v>
      </c>
      <c r="H158" s="285">
        <f t="shared" ca="1" si="41"/>
        <v>102447.54185354921</v>
      </c>
      <c r="I158" s="285">
        <f t="shared" ca="1" si="41"/>
        <v>107807.76821903606</v>
      </c>
      <c r="J158" s="285">
        <f t="shared" ca="1" si="41"/>
        <v>113509.25658464074</v>
      </c>
      <c r="K158" s="285">
        <f t="shared" ca="1" si="35"/>
        <v>119462.38258669585</v>
      </c>
      <c r="L158" s="285">
        <f t="shared" ca="1" si="35"/>
        <v>126711.04062665709</v>
      </c>
      <c r="M158" s="285">
        <f t="shared" ca="1" si="35"/>
        <v>133959.69866661821</v>
      </c>
      <c r="N158" s="285"/>
      <c r="P158" s="409" t="str">
        <f t="shared" si="28"/>
        <v>10089C</v>
      </c>
      <c r="Q158" s="397" t="s">
        <v>826</v>
      </c>
      <c r="R158" s="409" t="str">
        <f t="shared" si="33"/>
        <v>IT Collaboration Engineer II</v>
      </c>
      <c r="S158" s="397">
        <f t="shared" si="40"/>
        <v>65</v>
      </c>
      <c r="T158" s="394" cm="1">
        <f t="array" aca="1" ref="T158" ca="1">IF($Q158="Y",VLOOKUP($P158,INDIRECT($Q$3),T$5,0)*INDIRECT($P$2),VLOOKUP($P158,INDIRECT($Q$3),T$5,0))</f>
        <v>97332.058942692282</v>
      </c>
      <c r="U158" s="394" cm="1">
        <f t="array" aca="1" ref="U158" ca="1">IF($Q158="Y",VLOOKUP($P158,INDIRECT($Q$3),U$5,0)*INDIRECT($P$2),VLOOKUP($P158,INDIRECT($Q$3),U$5,0))</f>
        <v>102447.54185354921</v>
      </c>
      <c r="V158" s="394" cm="1">
        <f t="array" aca="1" ref="V158" ca="1">IF($Q158="Y",VLOOKUP($P158,INDIRECT($Q$3),V$5,0)*INDIRECT($P$2),VLOOKUP($P158,INDIRECT($Q$3),V$5,0))</f>
        <v>107807.76821903606</v>
      </c>
      <c r="W158" s="394" cm="1">
        <f t="array" aca="1" ref="W158" ca="1">IF($Q158="Y",VLOOKUP($P158,INDIRECT($Q$3),W$5,0)*INDIRECT($P$2),VLOOKUP($P158,INDIRECT($Q$3),W$5,0))</f>
        <v>113509.25658464074</v>
      </c>
      <c r="X158" s="394" cm="1">
        <f t="array" aca="1" ref="X158" ca="1">IF($Q158="Y",VLOOKUP($P158,INDIRECT($Q$3),X$5,0)*INDIRECT($P$2),VLOOKUP($P158,INDIRECT($Q$3),X$5,0))</f>
        <v>119462.38258669585</v>
      </c>
      <c r="Y158" s="394" cm="1">
        <f t="array" aca="1" ref="Y158" ca="1">IF($Q158="Y",VLOOKUP($P158,INDIRECT($Q$3),Y$5,0)*INDIRECT($P$2),VLOOKUP($P158,INDIRECT($Q$3),Y$5,0))</f>
        <v>126711.04062665709</v>
      </c>
      <c r="Z158" s="394" cm="1">
        <f t="array" aca="1" ref="Z158" ca="1">IF($Q158="Y",VLOOKUP($P158,INDIRECT($Q$3),Z$5,0)*INDIRECT($P$2),VLOOKUP($P158,INDIRECT($Q$3),Z$5,0))</f>
        <v>133959.69866661821</v>
      </c>
      <c r="AA158" s="406" t="str">
        <f t="shared" si="29"/>
        <v>10089C</v>
      </c>
      <c r="AB158" s="406" t="str">
        <f t="shared" si="36"/>
        <v>Y</v>
      </c>
      <c r="AC158" s="412" t="str">
        <f t="shared" si="34"/>
        <v>IT Collaboration Engineer II</v>
      </c>
      <c r="AD158" s="406">
        <f t="shared" si="39"/>
        <v>65</v>
      </c>
      <c r="AE158" s="398" t="str">
        <f t="shared" si="31"/>
        <v>E</v>
      </c>
      <c r="AF158" s="403">
        <f t="shared" ca="1" si="38"/>
        <v>46.794999999999995</v>
      </c>
      <c r="AG158" s="403">
        <f t="shared" ca="1" si="38"/>
        <v>49.253999999999998</v>
      </c>
      <c r="AH158" s="403">
        <f t="shared" ca="1" si="38"/>
        <v>51.830999999999996</v>
      </c>
      <c r="AI158" s="403">
        <f t="shared" ca="1" si="38"/>
        <v>54.571999999999996</v>
      </c>
      <c r="AJ158" s="403">
        <f t="shared" ca="1" si="38"/>
        <v>57.433999999999997</v>
      </c>
      <c r="AK158" s="403">
        <f t="shared" ca="1" si="38"/>
        <v>60.918999999999997</v>
      </c>
      <c r="AL158" s="403">
        <f t="shared" ca="1" si="38"/>
        <v>64.404000000000011</v>
      </c>
      <c r="AM158" s="710"/>
    </row>
    <row r="159" spans="1:39" ht="15" customHeight="1">
      <c r="A159" s="259" t="s">
        <v>16</v>
      </c>
      <c r="B159" s="259" t="s">
        <v>802</v>
      </c>
      <c r="C159" s="259">
        <v>56</v>
      </c>
      <c r="D159" s="260" t="s">
        <v>803</v>
      </c>
      <c r="E159" s="265">
        <v>520</v>
      </c>
      <c r="F159" s="262">
        <v>11</v>
      </c>
      <c r="G159" s="285">
        <f t="shared" ca="1" si="41"/>
        <v>104856.19662710799</v>
      </c>
      <c r="H159" s="285">
        <f t="shared" ca="1" si="41"/>
        <v>110461.03201067928</v>
      </c>
      <c r="I159" s="285">
        <f t="shared" ca="1" si="41"/>
        <v>116022.18585823549</v>
      </c>
      <c r="J159" s="285">
        <f t="shared" ca="1" si="41"/>
        <v>121725.39776929532</v>
      </c>
      <c r="K159" s="285">
        <f t="shared" ca="1" si="35"/>
        <v>128266.25277155335</v>
      </c>
      <c r="L159" s="285">
        <f t="shared" ca="1" si="35"/>
        <v>135853.51535514399</v>
      </c>
      <c r="M159" s="285">
        <f t="shared" ca="1" si="35"/>
        <v>143440.77793873465</v>
      </c>
      <c r="N159" s="285"/>
      <c r="P159" s="409" t="str">
        <f t="shared" si="28"/>
        <v>59431C</v>
      </c>
      <c r="Q159" s="397" t="s">
        <v>826</v>
      </c>
      <c r="R159" s="409" t="str">
        <f t="shared" si="33"/>
        <v>IT Contracts Manager</v>
      </c>
      <c r="S159" s="397">
        <f t="shared" si="40"/>
        <v>56</v>
      </c>
      <c r="T159" s="394" cm="1">
        <f t="array" aca="1" ref="T159" ca="1">IF($Q159="Y",VLOOKUP($P159,INDIRECT($Q$3),T$5,0)*INDIRECT($P$2),VLOOKUP($P159,INDIRECT($Q$3),T$5,0))</f>
        <v>104856.19662710799</v>
      </c>
      <c r="U159" s="394" cm="1">
        <f t="array" aca="1" ref="U159" ca="1">IF($Q159="Y",VLOOKUP($P159,INDIRECT($Q$3),U$5,0)*INDIRECT($P$2),VLOOKUP($P159,INDIRECT($Q$3),U$5,0))</f>
        <v>110461.03201067928</v>
      </c>
      <c r="V159" s="394" cm="1">
        <f t="array" aca="1" ref="V159" ca="1">IF($Q159="Y",VLOOKUP($P159,INDIRECT($Q$3),V$5,0)*INDIRECT($P$2),VLOOKUP($P159,INDIRECT($Q$3),V$5,0))</f>
        <v>116022.18585823549</v>
      </c>
      <c r="W159" s="394" cm="1">
        <f t="array" aca="1" ref="W159" ca="1">IF($Q159="Y",VLOOKUP($P159,INDIRECT($Q$3),W$5,0)*INDIRECT($P$2),VLOOKUP($P159,INDIRECT($Q$3),W$5,0))</f>
        <v>121725.39776929532</v>
      </c>
      <c r="X159" s="394" cm="1">
        <f t="array" aca="1" ref="X159" ca="1">IF($Q159="Y",VLOOKUP($P159,INDIRECT($Q$3),X$5,0)*INDIRECT($P$2),VLOOKUP($P159,INDIRECT($Q$3),X$5,0))</f>
        <v>128266.25277155335</v>
      </c>
      <c r="Y159" s="394" cm="1">
        <f t="array" aca="1" ref="Y159" ca="1">IF($Q159="Y",VLOOKUP($P159,INDIRECT($Q$3),Y$5,0)*INDIRECT($P$2),VLOOKUP($P159,INDIRECT($Q$3),Y$5,0))</f>
        <v>135853.51535514399</v>
      </c>
      <c r="Z159" s="394" cm="1">
        <f t="array" aca="1" ref="Z159" ca="1">IF($Q159="Y",VLOOKUP($P159,INDIRECT($Q$3),Z$5,0)*INDIRECT($P$2),VLOOKUP($P159,INDIRECT($Q$3),Z$5,0))</f>
        <v>143440.77793873465</v>
      </c>
      <c r="AA159" s="406" t="str">
        <f t="shared" si="29"/>
        <v>59431C</v>
      </c>
      <c r="AB159" s="406" t="str">
        <f t="shared" si="36"/>
        <v>Y</v>
      </c>
      <c r="AC159" s="412" t="str">
        <f t="shared" si="34"/>
        <v>IT Contracts Manager</v>
      </c>
      <c r="AD159" s="406">
        <f t="shared" si="39"/>
        <v>56</v>
      </c>
      <c r="AE159" s="398" t="str">
        <f t="shared" si="31"/>
        <v>E</v>
      </c>
      <c r="AF159" s="403">
        <f t="shared" ca="1" si="38"/>
        <v>50.411999999999999</v>
      </c>
      <c r="AG159" s="403">
        <f t="shared" ca="1" si="38"/>
        <v>53.106999999999999</v>
      </c>
      <c r="AH159" s="403">
        <f t="shared" ca="1" si="38"/>
        <v>55.78</v>
      </c>
      <c r="AI159" s="403">
        <f t="shared" ca="1" si="38"/>
        <v>58.521999999999998</v>
      </c>
      <c r="AJ159" s="403">
        <f t="shared" ca="1" si="38"/>
        <v>61.666999999999994</v>
      </c>
      <c r="AK159" s="403">
        <f t="shared" ca="1" si="38"/>
        <v>65.314999999999998</v>
      </c>
      <c r="AL159" s="403">
        <f t="shared" ca="1" si="38"/>
        <v>68.962000000000003</v>
      </c>
      <c r="AM159" s="710"/>
    </row>
    <row r="160" spans="1:39" ht="15" customHeight="1">
      <c r="A160" s="272" t="s">
        <v>91</v>
      </c>
      <c r="B160" s="272" t="s">
        <v>273</v>
      </c>
      <c r="C160" s="272" t="s">
        <v>274</v>
      </c>
      <c r="D160" s="273" t="s">
        <v>682</v>
      </c>
      <c r="E160" s="265">
        <v>323</v>
      </c>
      <c r="F160" s="262">
        <v>7</v>
      </c>
      <c r="G160" s="285">
        <f t="shared" ca="1" si="41"/>
        <v>31.431896306645644</v>
      </c>
      <c r="H160" s="285">
        <f t="shared" ca="1" si="41"/>
        <v>33.423523787762385</v>
      </c>
      <c r="I160" s="285">
        <f t="shared" ca="1" si="41"/>
        <v>35.185186113545399</v>
      </c>
      <c r="J160" s="285">
        <f t="shared" ca="1" si="41"/>
        <v>37.132461026805046</v>
      </c>
      <c r="K160" s="285">
        <f t="shared" ca="1" si="35"/>
        <v>39.12613908693389</v>
      </c>
      <c r="L160" s="285">
        <f t="shared" ca="1" si="35"/>
        <v>41.501071367858657</v>
      </c>
      <c r="M160" s="285">
        <f t="shared" ca="1" si="35"/>
        <v>43.876003648783438</v>
      </c>
      <c r="N160" s="285"/>
      <c r="P160" s="409" t="str">
        <f t="shared" si="28"/>
        <v>01339C</v>
      </c>
      <c r="Q160" s="397" t="s">
        <v>826</v>
      </c>
      <c r="R160" s="409" t="str">
        <f t="shared" si="33"/>
        <v>IT Project Assistant</v>
      </c>
      <c r="S160" s="397" t="str">
        <f t="shared" si="40"/>
        <v>07</v>
      </c>
      <c r="T160" s="394" cm="1">
        <f t="array" aca="1" ref="T160" ca="1">IF($Q160="Y",VLOOKUP($P160,INDIRECT($Q$3),T$5,0)*INDIRECT($P$2),VLOOKUP($P160,INDIRECT($Q$3),T$5,0))</f>
        <v>31.431896306645644</v>
      </c>
      <c r="U160" s="394" cm="1">
        <f t="array" aca="1" ref="U160" ca="1">IF($Q160="Y",VLOOKUP($P160,INDIRECT($Q$3),U$5,0)*INDIRECT($P$2),VLOOKUP($P160,INDIRECT($Q$3),U$5,0))</f>
        <v>33.423523787762385</v>
      </c>
      <c r="V160" s="394" cm="1">
        <f t="array" aca="1" ref="V160" ca="1">IF($Q160="Y",VLOOKUP($P160,INDIRECT($Q$3),V$5,0)*INDIRECT($P$2),VLOOKUP($P160,INDIRECT($Q$3),V$5,0))</f>
        <v>35.185186113545399</v>
      </c>
      <c r="W160" s="394" cm="1">
        <f t="array" aca="1" ref="W160" ca="1">IF($Q160="Y",VLOOKUP($P160,INDIRECT($Q$3),W$5,0)*INDIRECT($P$2),VLOOKUP($P160,INDIRECT($Q$3),W$5,0))</f>
        <v>37.132461026805046</v>
      </c>
      <c r="X160" s="394" cm="1">
        <f t="array" aca="1" ref="X160" ca="1">IF($Q160="Y",VLOOKUP($P160,INDIRECT($Q$3),X$5,0)*INDIRECT($P$2),VLOOKUP($P160,INDIRECT($Q$3),X$5,0))</f>
        <v>39.12613908693389</v>
      </c>
      <c r="Y160" s="394" cm="1">
        <f t="array" aca="1" ref="Y160" ca="1">IF($Q160="Y",VLOOKUP($P160,INDIRECT($Q$3),Y$5,0)*INDIRECT($P$2),VLOOKUP($P160,INDIRECT($Q$3),Y$5,0))</f>
        <v>41.501071367858657</v>
      </c>
      <c r="Z160" s="394" cm="1">
        <f t="array" aca="1" ref="Z160" ca="1">IF($Q160="Y",VLOOKUP($P160,INDIRECT($Q$3),Z$5,0)*INDIRECT($P$2),VLOOKUP($P160,INDIRECT($Q$3),Z$5,0))</f>
        <v>43.876003648783438</v>
      </c>
      <c r="AA160" s="406" t="str">
        <f t="shared" si="29"/>
        <v>01339C</v>
      </c>
      <c r="AB160" s="406" t="str">
        <f t="shared" si="36"/>
        <v>Y</v>
      </c>
      <c r="AC160" s="412" t="str">
        <f t="shared" si="34"/>
        <v>IT Project Assistant</v>
      </c>
      <c r="AD160" s="406" t="str">
        <f t="shared" si="39"/>
        <v>07</v>
      </c>
      <c r="AE160" s="398" t="str">
        <f t="shared" si="31"/>
        <v>N</v>
      </c>
      <c r="AF160" s="403">
        <f t="shared" ca="1" si="38"/>
        <v>31.431999999999999</v>
      </c>
      <c r="AG160" s="403">
        <f t="shared" ca="1" si="38"/>
        <v>33.423999999999999</v>
      </c>
      <c r="AH160" s="403">
        <f t="shared" ca="1" si="38"/>
        <v>35.185000000000002</v>
      </c>
      <c r="AI160" s="403">
        <f t="shared" ca="1" si="38"/>
        <v>37.131999999999998</v>
      </c>
      <c r="AJ160" s="403">
        <f t="shared" ca="1" si="38"/>
        <v>39.125999999999998</v>
      </c>
      <c r="AK160" s="403">
        <f t="shared" ca="1" si="38"/>
        <v>41.500999999999998</v>
      </c>
      <c r="AL160" s="403">
        <f t="shared" ca="1" si="38"/>
        <v>43.875999999999998</v>
      </c>
      <c r="AM160" s="710"/>
    </row>
    <row r="161" spans="1:39" ht="15" customHeight="1">
      <c r="A161" s="272" t="s">
        <v>91</v>
      </c>
      <c r="B161" s="583" t="s">
        <v>1038</v>
      </c>
      <c r="C161" s="583" t="s">
        <v>896</v>
      </c>
      <c r="D161" s="598" t="s">
        <v>1039</v>
      </c>
      <c r="E161" s="600">
        <v>378</v>
      </c>
      <c r="F161" s="586">
        <v>8</v>
      </c>
      <c r="G161" s="285">
        <f t="shared" ca="1" si="41"/>
        <v>35.799009600000005</v>
      </c>
      <c r="H161" s="285">
        <f t="shared" ca="1" si="41"/>
        <v>37.762735499999998</v>
      </c>
      <c r="I161" s="285">
        <f t="shared" ca="1" si="41"/>
        <v>39.725400500000006</v>
      </c>
      <c r="J161" s="285">
        <f t="shared" ca="1" si="41"/>
        <v>41.804764500000005</v>
      </c>
      <c r="K161" s="285">
        <f t="shared" ca="1" si="35"/>
        <v>44.027350000000006</v>
      </c>
      <c r="L161" s="285">
        <f t="shared" ca="1" si="35"/>
        <v>47.062584899999997</v>
      </c>
      <c r="M161" s="285">
        <f t="shared" ca="1" si="35"/>
        <v>50.097819799999996</v>
      </c>
      <c r="N161" s="9"/>
      <c r="P161" s="409" t="str">
        <f t="shared" si="28"/>
        <v>50504C</v>
      </c>
      <c r="Q161" s="397" t="s">
        <v>826</v>
      </c>
      <c r="R161" s="409" t="str">
        <f t="shared" si="33"/>
        <v>IT Project Coordinator</v>
      </c>
      <c r="S161" s="397" t="str">
        <f t="shared" si="40"/>
        <v>35</v>
      </c>
      <c r="T161" s="394" cm="1">
        <f t="array" aca="1" ref="T161" ca="1">IF($Q161="Y",VLOOKUP($P161,INDIRECT($Q$3),T$5,0)*INDIRECT($P$2),VLOOKUP($P161,INDIRECT($Q$3),T$5,0))</f>
        <v>35.799009600000005</v>
      </c>
      <c r="U161" s="394" cm="1">
        <f t="array" aca="1" ref="U161" ca="1">IF($Q161="Y",VLOOKUP($P161,INDIRECT($Q$3),U$5,0)*INDIRECT($P$2),VLOOKUP($P161,INDIRECT($Q$3),U$5,0))</f>
        <v>37.762735499999998</v>
      </c>
      <c r="V161" s="394" cm="1">
        <f t="array" aca="1" ref="V161" ca="1">IF($Q161="Y",VLOOKUP($P161,INDIRECT($Q$3),V$5,0)*INDIRECT($P$2),VLOOKUP($P161,INDIRECT($Q$3),V$5,0))</f>
        <v>39.725400500000006</v>
      </c>
      <c r="W161" s="394" cm="1">
        <f t="array" aca="1" ref="W161" ca="1">IF($Q161="Y",VLOOKUP($P161,INDIRECT($Q$3),W$5,0)*INDIRECT($P$2),VLOOKUP($P161,INDIRECT($Q$3),W$5,0))</f>
        <v>41.804764500000005</v>
      </c>
      <c r="X161" s="394" cm="1">
        <f t="array" aca="1" ref="X161" ca="1">IF($Q161="Y",VLOOKUP($P161,INDIRECT($Q$3),X$5,0)*INDIRECT($P$2),VLOOKUP($P161,INDIRECT($Q$3),X$5,0))</f>
        <v>44.027350000000006</v>
      </c>
      <c r="Y161" s="394" cm="1">
        <f t="array" aca="1" ref="Y161" ca="1">IF($Q161="Y",VLOOKUP($P161,INDIRECT($Q$3),Y$5,0)*INDIRECT($P$2),VLOOKUP($P161,INDIRECT($Q$3),Y$5,0))</f>
        <v>47.062584899999997</v>
      </c>
      <c r="Z161" s="394" cm="1">
        <f t="array" aca="1" ref="Z161" ca="1">IF($Q161="Y",VLOOKUP($P161,INDIRECT($Q$3),Z$5,0)*INDIRECT($P$2),VLOOKUP($P161,INDIRECT($Q$3),Z$5,0))</f>
        <v>50.097819799999996</v>
      </c>
      <c r="AA161" s="406" t="str">
        <f t="shared" si="29"/>
        <v>50504C</v>
      </c>
      <c r="AB161" s="406" t="str">
        <f t="shared" si="36"/>
        <v>Y</v>
      </c>
      <c r="AC161" s="412" t="str">
        <f t="shared" si="34"/>
        <v>IT Project Coordinator</v>
      </c>
      <c r="AD161" s="406" t="str">
        <f t="shared" si="39"/>
        <v>35</v>
      </c>
      <c r="AE161" s="398" t="str">
        <f t="shared" si="31"/>
        <v>N</v>
      </c>
      <c r="AF161" s="403">
        <f t="shared" ca="1" si="38"/>
        <v>35.798999999999999</v>
      </c>
      <c r="AG161" s="403">
        <f t="shared" ca="1" si="38"/>
        <v>37.762999999999998</v>
      </c>
      <c r="AH161" s="403">
        <f t="shared" ca="1" si="38"/>
        <v>39.725000000000001</v>
      </c>
      <c r="AI161" s="403">
        <f t="shared" ca="1" si="38"/>
        <v>41.805</v>
      </c>
      <c r="AJ161" s="403">
        <f t="shared" ca="1" si="38"/>
        <v>44.027000000000001</v>
      </c>
      <c r="AK161" s="403">
        <f t="shared" ca="1" si="38"/>
        <v>47.063000000000002</v>
      </c>
      <c r="AL161" s="403">
        <f t="shared" ca="1" si="38"/>
        <v>50.097999999999999</v>
      </c>
      <c r="AM161" s="710"/>
    </row>
    <row r="162" spans="1:39" ht="15" customHeight="1">
      <c r="A162" s="259" t="s">
        <v>91</v>
      </c>
      <c r="B162" s="259" t="s">
        <v>651</v>
      </c>
      <c r="C162" s="259">
        <v>64</v>
      </c>
      <c r="D162" s="260" t="s">
        <v>650</v>
      </c>
      <c r="E162" s="265">
        <v>415</v>
      </c>
      <c r="F162" s="262">
        <v>9</v>
      </c>
      <c r="G162" s="285">
        <f t="shared" ca="1" si="41"/>
        <v>40.032657706127935</v>
      </c>
      <c r="H162" s="285">
        <f t="shared" ca="1" si="41"/>
        <v>42.140686378184355</v>
      </c>
      <c r="I162" s="285">
        <f t="shared" ca="1" si="41"/>
        <v>44.364722917413687</v>
      </c>
      <c r="J162" s="285">
        <f t="shared" ca="1" si="41"/>
        <v>46.681565750381345</v>
      </c>
      <c r="K162" s="285">
        <f t="shared" ca="1" si="35"/>
        <v>49.13927527920184</v>
      </c>
      <c r="L162" s="285">
        <f t="shared" ca="1" si="35"/>
        <v>52.112918030761641</v>
      </c>
      <c r="M162" s="285">
        <f t="shared" ca="1" si="35"/>
        <v>55.086560782321421</v>
      </c>
      <c r="N162" s="285"/>
      <c r="P162" s="409" t="str">
        <f t="shared" si="28"/>
        <v>52975C</v>
      </c>
      <c r="Q162" s="397" t="s">
        <v>826</v>
      </c>
      <c r="R162" s="409" t="str">
        <f t="shared" si="33"/>
        <v>IT Security Analyst</v>
      </c>
      <c r="S162" s="397">
        <f t="shared" si="40"/>
        <v>64</v>
      </c>
      <c r="T162" s="394" cm="1">
        <f t="array" aca="1" ref="T162" ca="1">IF($Q162="Y",VLOOKUP($P162,INDIRECT($Q$3),T$5,0)*INDIRECT($P$2),VLOOKUP($P162,INDIRECT($Q$3),T$5,0))</f>
        <v>40.032657706127935</v>
      </c>
      <c r="U162" s="394" cm="1">
        <f t="array" aca="1" ref="U162" ca="1">IF($Q162="Y",VLOOKUP($P162,INDIRECT($Q$3),U$5,0)*INDIRECT($P$2),VLOOKUP($P162,INDIRECT($Q$3),U$5,0))</f>
        <v>42.140686378184355</v>
      </c>
      <c r="V162" s="394" cm="1">
        <f t="array" aca="1" ref="V162" ca="1">IF($Q162="Y",VLOOKUP($P162,INDIRECT($Q$3),V$5,0)*INDIRECT($P$2),VLOOKUP($P162,INDIRECT($Q$3),V$5,0))</f>
        <v>44.364722917413687</v>
      </c>
      <c r="W162" s="394" cm="1">
        <f t="array" aca="1" ref="W162" ca="1">IF($Q162="Y",VLOOKUP($P162,INDIRECT($Q$3),W$5,0)*INDIRECT($P$2),VLOOKUP($P162,INDIRECT($Q$3),W$5,0))</f>
        <v>46.681565750381345</v>
      </c>
      <c r="X162" s="394" cm="1">
        <f t="array" aca="1" ref="X162" ca="1">IF($Q162="Y",VLOOKUP($P162,INDIRECT($Q$3),X$5,0)*INDIRECT($P$2),VLOOKUP($P162,INDIRECT($Q$3),X$5,0))</f>
        <v>49.13927527920184</v>
      </c>
      <c r="Y162" s="394" cm="1">
        <f t="array" aca="1" ref="Y162" ca="1">IF($Q162="Y",VLOOKUP($P162,INDIRECT($Q$3),Y$5,0)*INDIRECT($P$2),VLOOKUP($P162,INDIRECT($Q$3),Y$5,0))</f>
        <v>52.112918030761641</v>
      </c>
      <c r="Z162" s="394" cm="1">
        <f t="array" aca="1" ref="Z162" ca="1">IF($Q162="Y",VLOOKUP($P162,INDIRECT($Q$3),Z$5,0)*INDIRECT($P$2),VLOOKUP($P162,INDIRECT($Q$3),Z$5,0))</f>
        <v>55.086560782321421</v>
      </c>
      <c r="AA162" s="406" t="str">
        <f t="shared" si="29"/>
        <v>52975C</v>
      </c>
      <c r="AB162" s="406" t="str">
        <f t="shared" si="36"/>
        <v>Y</v>
      </c>
      <c r="AC162" s="412" t="str">
        <f t="shared" si="34"/>
        <v>IT Security Analyst</v>
      </c>
      <c r="AD162" s="406">
        <f t="shared" si="39"/>
        <v>64</v>
      </c>
      <c r="AE162" s="398" t="str">
        <f t="shared" si="31"/>
        <v>N</v>
      </c>
      <c r="AF162" s="403">
        <f t="shared" ca="1" si="38"/>
        <v>40.033000000000001</v>
      </c>
      <c r="AG162" s="403">
        <f t="shared" ca="1" si="38"/>
        <v>42.140999999999998</v>
      </c>
      <c r="AH162" s="403">
        <f t="shared" ca="1" si="38"/>
        <v>44.365000000000002</v>
      </c>
      <c r="AI162" s="403">
        <f t="shared" ca="1" si="38"/>
        <v>46.682000000000002</v>
      </c>
      <c r="AJ162" s="403">
        <f t="shared" ca="1" si="38"/>
        <v>49.139000000000003</v>
      </c>
      <c r="AK162" s="403">
        <f t="shared" ca="1" si="38"/>
        <v>52.113</v>
      </c>
      <c r="AL162" s="403">
        <f t="shared" ca="1" si="38"/>
        <v>55.087000000000003</v>
      </c>
      <c r="AM162" s="710"/>
    </row>
    <row r="163" spans="1:39" ht="15" customHeight="1">
      <c r="A163" s="259" t="s">
        <v>16</v>
      </c>
      <c r="B163" s="259" t="s">
        <v>443</v>
      </c>
      <c r="C163" s="259">
        <v>65</v>
      </c>
      <c r="D163" s="260" t="s">
        <v>1093</v>
      </c>
      <c r="E163" s="265">
        <v>508</v>
      </c>
      <c r="F163" s="262">
        <v>11</v>
      </c>
      <c r="G163" s="285">
        <f t="shared" ca="1" si="41"/>
        <v>97332.058942692282</v>
      </c>
      <c r="H163" s="285">
        <f t="shared" ca="1" si="41"/>
        <v>102447.54185354921</v>
      </c>
      <c r="I163" s="285">
        <f t="shared" ca="1" si="41"/>
        <v>107807.76821903606</v>
      </c>
      <c r="J163" s="285">
        <f t="shared" ca="1" si="41"/>
        <v>113509.25658464074</v>
      </c>
      <c r="K163" s="285">
        <f t="shared" ca="1" si="35"/>
        <v>119462.38258669585</v>
      </c>
      <c r="L163" s="285">
        <f t="shared" ca="1" si="35"/>
        <v>126711.04062665709</v>
      </c>
      <c r="M163" s="285">
        <f t="shared" ca="1" si="35"/>
        <v>133959.69866661821</v>
      </c>
      <c r="N163" s="285"/>
      <c r="P163" s="409" t="str">
        <f t="shared" ref="P163:P227" si="42">B163</f>
        <v>05768C</v>
      </c>
      <c r="Q163" s="397" t="s">
        <v>826</v>
      </c>
      <c r="R163" s="409" t="str">
        <f t="shared" si="33"/>
        <v>IT Security Engineer II</v>
      </c>
      <c r="S163" s="397">
        <f t="shared" si="40"/>
        <v>65</v>
      </c>
      <c r="T163" s="394" cm="1">
        <f t="array" aca="1" ref="T163" ca="1">IF($Q163="Y",VLOOKUP($P163,INDIRECT($Q$3),T$5,0)*INDIRECT($P$2),VLOOKUP($P163,INDIRECT($Q$3),T$5,0))</f>
        <v>97332.058942692282</v>
      </c>
      <c r="U163" s="394" cm="1">
        <f t="array" aca="1" ref="U163" ca="1">IF($Q163="Y",VLOOKUP($P163,INDIRECT($Q$3),U$5,0)*INDIRECT($P$2),VLOOKUP($P163,INDIRECT($Q$3),U$5,0))</f>
        <v>102447.54185354921</v>
      </c>
      <c r="V163" s="394" cm="1">
        <f t="array" aca="1" ref="V163" ca="1">IF($Q163="Y",VLOOKUP($P163,INDIRECT($Q$3),V$5,0)*INDIRECT($P$2),VLOOKUP($P163,INDIRECT($Q$3),V$5,0))</f>
        <v>107807.76821903606</v>
      </c>
      <c r="W163" s="394" cm="1">
        <f t="array" aca="1" ref="W163" ca="1">IF($Q163="Y",VLOOKUP($P163,INDIRECT($Q$3),W$5,0)*INDIRECT($P$2),VLOOKUP($P163,INDIRECT($Q$3),W$5,0))</f>
        <v>113509.25658464074</v>
      </c>
      <c r="X163" s="394" cm="1">
        <f t="array" aca="1" ref="X163" ca="1">IF($Q163="Y",VLOOKUP($P163,INDIRECT($Q$3),X$5,0)*INDIRECT($P$2),VLOOKUP($P163,INDIRECT($Q$3),X$5,0))</f>
        <v>119462.38258669585</v>
      </c>
      <c r="Y163" s="394" cm="1">
        <f t="array" aca="1" ref="Y163" ca="1">IF($Q163="Y",VLOOKUP($P163,INDIRECT($Q$3),Y$5,0)*INDIRECT($P$2),VLOOKUP($P163,INDIRECT($Q$3),Y$5,0))</f>
        <v>126711.04062665709</v>
      </c>
      <c r="Z163" s="394" cm="1">
        <f t="array" aca="1" ref="Z163" ca="1">IF($Q163="Y",VLOOKUP($P163,INDIRECT($Q$3),Z$5,0)*INDIRECT($P$2),VLOOKUP($P163,INDIRECT($Q$3),Z$5,0))</f>
        <v>133959.69866661821</v>
      </c>
      <c r="AA163" s="406" t="str">
        <f t="shared" ref="AA163:AA227" si="43">B163</f>
        <v>05768C</v>
      </c>
      <c r="AB163" s="406" t="str">
        <f t="shared" si="36"/>
        <v>Y</v>
      </c>
      <c r="AC163" s="412" t="str">
        <f t="shared" si="34"/>
        <v>IT Security Engineer II</v>
      </c>
      <c r="AD163" s="406">
        <f t="shared" si="39"/>
        <v>65</v>
      </c>
      <c r="AE163" s="398" t="str">
        <f t="shared" si="31"/>
        <v>E</v>
      </c>
      <c r="AF163" s="403">
        <f t="shared" ca="1" si="38"/>
        <v>46.794999999999995</v>
      </c>
      <c r="AG163" s="403">
        <f t="shared" ca="1" si="38"/>
        <v>49.253999999999998</v>
      </c>
      <c r="AH163" s="403">
        <f t="shared" ca="1" si="38"/>
        <v>51.830999999999996</v>
      </c>
      <c r="AI163" s="403">
        <f t="shared" ca="1" si="38"/>
        <v>54.571999999999996</v>
      </c>
      <c r="AJ163" s="403">
        <f t="shared" ca="1" si="38"/>
        <v>57.433999999999997</v>
      </c>
      <c r="AK163" s="403">
        <f t="shared" ca="1" si="38"/>
        <v>60.918999999999997</v>
      </c>
      <c r="AL163" s="403">
        <f t="shared" ca="1" si="38"/>
        <v>64.404000000000011</v>
      </c>
      <c r="AM163" s="710"/>
    </row>
    <row r="164" spans="1:39" ht="15" customHeight="1">
      <c r="A164" s="259" t="s">
        <v>16</v>
      </c>
      <c r="B164" s="259" t="s">
        <v>533</v>
      </c>
      <c r="C164" s="259">
        <v>104</v>
      </c>
      <c r="D164" s="260" t="s">
        <v>1094</v>
      </c>
      <c r="E164" s="265">
        <v>545</v>
      </c>
      <c r="F164" s="262">
        <v>12</v>
      </c>
      <c r="G164" s="285">
        <f t="shared" ca="1" si="41"/>
        <v>108118.34700952453</v>
      </c>
      <c r="H164" s="285">
        <f t="shared" ca="1" si="41"/>
        <v>113808.78549079222</v>
      </c>
      <c r="I164" s="285">
        <f t="shared" ca="1" si="41"/>
        <v>119798.72115174339</v>
      </c>
      <c r="J164" s="285">
        <f t="shared" ca="1" si="41"/>
        <v>126103.9176281025</v>
      </c>
      <c r="K164" s="285">
        <f t="shared" ca="1" si="35"/>
        <v>132740.96620265947</v>
      </c>
      <c r="L164" s="285">
        <f t="shared" ca="1" si="35"/>
        <v>139727.33207946684</v>
      </c>
      <c r="M164" s="285">
        <f t="shared" ca="1" si="35"/>
        <v>147081.40198015669</v>
      </c>
      <c r="N164" s="285"/>
      <c r="P164" s="409" t="str">
        <f t="shared" si="42"/>
        <v>05767C</v>
      </c>
      <c r="Q164" s="397" t="s">
        <v>826</v>
      </c>
      <c r="R164" s="409" t="str">
        <f t="shared" si="33"/>
        <v>IT Security Engineer III</v>
      </c>
      <c r="S164" s="397">
        <f t="shared" si="40"/>
        <v>104</v>
      </c>
      <c r="T164" s="394" cm="1">
        <f t="array" aca="1" ref="T164" ca="1">IF($Q164="Y",VLOOKUP($P164,INDIRECT($Q$3),T$5,0)*INDIRECT($P$2),VLOOKUP($P164,INDIRECT($Q$3),T$5,0))</f>
        <v>108118.34700952453</v>
      </c>
      <c r="U164" s="394" cm="1">
        <f t="array" aca="1" ref="U164" ca="1">IF($Q164="Y",VLOOKUP($P164,INDIRECT($Q$3),U$5,0)*INDIRECT($P$2),VLOOKUP($P164,INDIRECT($Q$3),U$5,0))</f>
        <v>113808.78549079222</v>
      </c>
      <c r="V164" s="394" cm="1">
        <f t="array" aca="1" ref="V164" ca="1">IF($Q164="Y",VLOOKUP($P164,INDIRECT($Q$3),V$5,0)*INDIRECT($P$2),VLOOKUP($P164,INDIRECT($Q$3),V$5,0))</f>
        <v>119798.72115174339</v>
      </c>
      <c r="W164" s="394" cm="1">
        <f t="array" aca="1" ref="W164" ca="1">IF($Q164="Y",VLOOKUP($P164,INDIRECT($Q$3),W$5,0)*INDIRECT($P$2),VLOOKUP($P164,INDIRECT($Q$3),W$5,0))</f>
        <v>126103.9176281025</v>
      </c>
      <c r="X164" s="394" cm="1">
        <f t="array" aca="1" ref="X164" ca="1">IF($Q164="Y",VLOOKUP($P164,INDIRECT($Q$3),X$5,0)*INDIRECT($P$2),VLOOKUP($P164,INDIRECT($Q$3),X$5,0))</f>
        <v>132740.96620265947</v>
      </c>
      <c r="Y164" s="394" cm="1">
        <f t="array" aca="1" ref="Y164" ca="1">IF($Q164="Y",VLOOKUP($P164,INDIRECT($Q$3),Y$5,0)*INDIRECT($P$2),VLOOKUP($P164,INDIRECT($Q$3),Y$5,0))</f>
        <v>139727.33207946684</v>
      </c>
      <c r="Z164" s="394" cm="1">
        <f t="array" aca="1" ref="Z164" ca="1">IF($Q164="Y",VLOOKUP($P164,INDIRECT($Q$3),Z$5,0)*INDIRECT($P$2),VLOOKUP($P164,INDIRECT($Q$3),Z$5,0))</f>
        <v>147081.40198015669</v>
      </c>
      <c r="AA164" s="406" t="str">
        <f t="shared" si="43"/>
        <v>05767C</v>
      </c>
      <c r="AB164" s="406" t="str">
        <f t="shared" si="36"/>
        <v>Y</v>
      </c>
      <c r="AC164" s="412" t="str">
        <f t="shared" si="34"/>
        <v>IT Security Engineer III</v>
      </c>
      <c r="AD164" s="406">
        <f t="shared" si="39"/>
        <v>104</v>
      </c>
      <c r="AE164" s="398" t="str">
        <f t="shared" si="31"/>
        <v>E</v>
      </c>
      <c r="AF164" s="403">
        <f t="shared" ca="1" si="38"/>
        <v>51.98</v>
      </c>
      <c r="AG164" s="403">
        <f t="shared" ca="1" si="38"/>
        <v>54.716000000000001</v>
      </c>
      <c r="AH164" s="403">
        <f t="shared" ca="1" si="38"/>
        <v>57.595999999999997</v>
      </c>
      <c r="AI164" s="403">
        <f t="shared" ca="1" si="38"/>
        <v>60.626999999999995</v>
      </c>
      <c r="AJ164" s="403">
        <f t="shared" ca="1" si="38"/>
        <v>63.817999999999998</v>
      </c>
      <c r="AK164" s="403">
        <f t="shared" ca="1" si="38"/>
        <v>67.177000000000007</v>
      </c>
      <c r="AL164" s="403">
        <f t="shared" ca="1" si="38"/>
        <v>70.713000000000008</v>
      </c>
      <c r="AM164" s="710"/>
    </row>
    <row r="165" spans="1:39" ht="15" customHeight="1">
      <c r="A165" s="259" t="s">
        <v>16</v>
      </c>
      <c r="B165" s="259" t="s">
        <v>568</v>
      </c>
      <c r="C165" s="259">
        <v>65</v>
      </c>
      <c r="D165" s="260" t="s">
        <v>1095</v>
      </c>
      <c r="E165" s="265">
        <v>508</v>
      </c>
      <c r="F165" s="262">
        <v>11</v>
      </c>
      <c r="G165" s="285">
        <f t="shared" ca="1" si="41"/>
        <v>97332.058942692282</v>
      </c>
      <c r="H165" s="285">
        <f t="shared" ca="1" si="41"/>
        <v>102447.54185354921</v>
      </c>
      <c r="I165" s="285">
        <f t="shared" ca="1" si="41"/>
        <v>107807.76821903606</v>
      </c>
      <c r="J165" s="285">
        <f t="shared" ca="1" si="41"/>
        <v>113509.25658464074</v>
      </c>
      <c r="K165" s="285">
        <f t="shared" ca="1" si="35"/>
        <v>119462.38258669585</v>
      </c>
      <c r="L165" s="285">
        <f t="shared" ca="1" si="35"/>
        <v>126711.04062665709</v>
      </c>
      <c r="M165" s="285">
        <f t="shared" ca="1" si="35"/>
        <v>133959.69866661821</v>
      </c>
      <c r="N165" s="285"/>
      <c r="P165" s="409" t="str">
        <f t="shared" si="42"/>
        <v>52929C</v>
      </c>
      <c r="Q165" s="397" t="s">
        <v>826</v>
      </c>
      <c r="R165" s="409" t="str">
        <f t="shared" si="33"/>
        <v>IT Senior Security Analyst</v>
      </c>
      <c r="S165" s="397">
        <f t="shared" si="40"/>
        <v>65</v>
      </c>
      <c r="T165" s="394" cm="1">
        <f t="array" aca="1" ref="T165" ca="1">IF($Q165="Y",VLOOKUP($P165,INDIRECT($Q$3),T$5,0)*INDIRECT($P$2),VLOOKUP($P165,INDIRECT($Q$3),T$5,0))</f>
        <v>97332.058942692282</v>
      </c>
      <c r="U165" s="394" cm="1">
        <f t="array" aca="1" ref="U165" ca="1">IF($Q165="Y",VLOOKUP($P165,INDIRECT($Q$3),U$5,0)*INDIRECT($P$2),VLOOKUP($P165,INDIRECT($Q$3),U$5,0))</f>
        <v>102447.54185354921</v>
      </c>
      <c r="V165" s="394" cm="1">
        <f t="array" aca="1" ref="V165" ca="1">IF($Q165="Y",VLOOKUP($P165,INDIRECT($Q$3),V$5,0)*INDIRECT($P$2),VLOOKUP($P165,INDIRECT($Q$3),V$5,0))</f>
        <v>107807.76821903606</v>
      </c>
      <c r="W165" s="394" cm="1">
        <f t="array" aca="1" ref="W165" ca="1">IF($Q165="Y",VLOOKUP($P165,INDIRECT($Q$3),W$5,0)*INDIRECT($P$2),VLOOKUP($P165,INDIRECT($Q$3),W$5,0))</f>
        <v>113509.25658464074</v>
      </c>
      <c r="X165" s="394" cm="1">
        <f t="array" aca="1" ref="X165" ca="1">IF($Q165="Y",VLOOKUP($P165,INDIRECT($Q$3),X$5,0)*INDIRECT($P$2),VLOOKUP($P165,INDIRECT($Q$3),X$5,0))</f>
        <v>119462.38258669585</v>
      </c>
      <c r="Y165" s="394" cm="1">
        <f t="array" aca="1" ref="Y165" ca="1">IF($Q165="Y",VLOOKUP($P165,INDIRECT($Q$3),Y$5,0)*INDIRECT($P$2),VLOOKUP($P165,INDIRECT($Q$3),Y$5,0))</f>
        <v>126711.04062665709</v>
      </c>
      <c r="Z165" s="394" cm="1">
        <f t="array" aca="1" ref="Z165" ca="1">IF($Q165="Y",VLOOKUP($P165,INDIRECT($Q$3),Z$5,0)*INDIRECT($P$2),VLOOKUP($P165,INDIRECT($Q$3),Z$5,0))</f>
        <v>133959.69866661821</v>
      </c>
      <c r="AA165" s="406" t="str">
        <f t="shared" si="43"/>
        <v>52929C</v>
      </c>
      <c r="AB165" s="406" t="str">
        <f t="shared" si="36"/>
        <v>Y</v>
      </c>
      <c r="AC165" s="412" t="str">
        <f t="shared" si="34"/>
        <v>IT Senior Security Analyst</v>
      </c>
      <c r="AD165" s="406">
        <f t="shared" si="39"/>
        <v>65</v>
      </c>
      <c r="AE165" s="398" t="str">
        <f t="shared" si="31"/>
        <v>E</v>
      </c>
      <c r="AF165" s="403">
        <f t="shared" ca="1" si="38"/>
        <v>46.794999999999995</v>
      </c>
      <c r="AG165" s="403">
        <f t="shared" ca="1" si="38"/>
        <v>49.253999999999998</v>
      </c>
      <c r="AH165" s="403">
        <f t="shared" ca="1" si="38"/>
        <v>51.830999999999996</v>
      </c>
      <c r="AI165" s="403">
        <f t="shared" ca="1" si="38"/>
        <v>54.571999999999996</v>
      </c>
      <c r="AJ165" s="403">
        <f t="shared" ca="1" si="38"/>
        <v>57.433999999999997</v>
      </c>
      <c r="AK165" s="403">
        <f t="shared" ca="1" si="38"/>
        <v>60.918999999999997</v>
      </c>
      <c r="AL165" s="403">
        <f t="shared" ca="1" si="38"/>
        <v>64.404000000000011</v>
      </c>
      <c r="AM165" s="710"/>
    </row>
    <row r="166" spans="1:39" ht="15" customHeight="1">
      <c r="A166" s="272" t="s">
        <v>91</v>
      </c>
      <c r="B166" s="272" t="s">
        <v>276</v>
      </c>
      <c r="C166" s="272" t="s">
        <v>277</v>
      </c>
      <c r="D166" s="273" t="s">
        <v>683</v>
      </c>
      <c r="E166" s="265">
        <v>350</v>
      </c>
      <c r="F166" s="262">
        <v>7</v>
      </c>
      <c r="G166" s="285">
        <f t="shared" ca="1" si="41"/>
        <v>34.515654994433142</v>
      </c>
      <c r="H166" s="285">
        <f t="shared" ca="1" si="41"/>
        <v>36.336978509047903</v>
      </c>
      <c r="I166" s="285">
        <f t="shared" ca="1" si="41"/>
        <v>38.27596714608093</v>
      </c>
      <c r="J166" s="285">
        <f t="shared" ca="1" si="41"/>
        <v>40.264673440473778</v>
      </c>
      <c r="K166" s="285">
        <f t="shared" ca="1" si="35"/>
        <v>42.397560941210109</v>
      </c>
      <c r="L166" s="285">
        <f t="shared" ca="1" si="35"/>
        <v>44.501407198203893</v>
      </c>
      <c r="M166" s="285">
        <f t="shared" ca="1" si="35"/>
        <v>46.605253455197676</v>
      </c>
      <c r="N166" s="285"/>
      <c r="P166" s="409" t="str">
        <f t="shared" si="42"/>
        <v>01336C</v>
      </c>
      <c r="Q166" s="397" t="s">
        <v>826</v>
      </c>
      <c r="R166" s="409" t="str">
        <f t="shared" si="33"/>
        <v>IT Telecom Analyst I</v>
      </c>
      <c r="S166" s="397" t="str">
        <f t="shared" si="40"/>
        <v>74</v>
      </c>
      <c r="T166" s="394" cm="1">
        <f t="array" aca="1" ref="T166" ca="1">IF($Q166="Y",VLOOKUP($P166,INDIRECT($Q$3),T$5,0)*INDIRECT($P$2),VLOOKUP($P166,INDIRECT($Q$3),T$5,0))</f>
        <v>34.515654994433142</v>
      </c>
      <c r="U166" s="394" cm="1">
        <f t="array" aca="1" ref="U166" ca="1">IF($Q166="Y",VLOOKUP($P166,INDIRECT($Q$3),U$5,0)*INDIRECT($P$2),VLOOKUP($P166,INDIRECT($Q$3),U$5,0))</f>
        <v>36.336978509047903</v>
      </c>
      <c r="V166" s="394" cm="1">
        <f t="array" aca="1" ref="V166" ca="1">IF($Q166="Y",VLOOKUP($P166,INDIRECT($Q$3),V$5,0)*INDIRECT($P$2),VLOOKUP($P166,INDIRECT($Q$3),V$5,0))</f>
        <v>38.27596714608093</v>
      </c>
      <c r="W166" s="394" cm="1">
        <f t="array" aca="1" ref="W166" ca="1">IF($Q166="Y",VLOOKUP($P166,INDIRECT($Q$3),W$5,0)*INDIRECT($P$2),VLOOKUP($P166,INDIRECT($Q$3),W$5,0))</f>
        <v>40.264673440473778</v>
      </c>
      <c r="X166" s="394" cm="1">
        <f t="array" aca="1" ref="X166" ca="1">IF($Q166="Y",VLOOKUP($P166,INDIRECT($Q$3),X$5,0)*INDIRECT($P$2),VLOOKUP($P166,INDIRECT($Q$3),X$5,0))</f>
        <v>42.397560941210109</v>
      </c>
      <c r="Y166" s="394" cm="1">
        <f t="array" aca="1" ref="Y166" ca="1">IF($Q166="Y",VLOOKUP($P166,INDIRECT($Q$3),Y$5,0)*INDIRECT($P$2),VLOOKUP($P166,INDIRECT($Q$3),Y$5,0))</f>
        <v>44.501407198203893</v>
      </c>
      <c r="Z166" s="394" cm="1">
        <f t="array" aca="1" ref="Z166" ca="1">IF($Q166="Y",VLOOKUP($P166,INDIRECT($Q$3),Z$5,0)*INDIRECT($P$2),VLOOKUP($P166,INDIRECT($Q$3),Z$5,0))</f>
        <v>46.605253455197676</v>
      </c>
      <c r="AA166" s="406" t="str">
        <f t="shared" si="43"/>
        <v>01336C</v>
      </c>
      <c r="AB166" s="406" t="str">
        <f t="shared" si="36"/>
        <v>Y</v>
      </c>
      <c r="AC166" s="412" t="str">
        <f t="shared" si="34"/>
        <v>IT Telecom Analyst I</v>
      </c>
      <c r="AD166" s="406" t="str">
        <f t="shared" si="39"/>
        <v>74</v>
      </c>
      <c r="AE166" s="398" t="str">
        <f t="shared" si="31"/>
        <v>N</v>
      </c>
      <c r="AF166" s="403">
        <f t="shared" ca="1" si="38"/>
        <v>34.515999999999998</v>
      </c>
      <c r="AG166" s="403">
        <f t="shared" ca="1" si="38"/>
        <v>36.337000000000003</v>
      </c>
      <c r="AH166" s="403">
        <f t="shared" ca="1" si="38"/>
        <v>38.276000000000003</v>
      </c>
      <c r="AI166" s="403">
        <f t="shared" ca="1" si="38"/>
        <v>40.265000000000001</v>
      </c>
      <c r="AJ166" s="403">
        <f t="shared" ca="1" si="38"/>
        <v>42.398000000000003</v>
      </c>
      <c r="AK166" s="403">
        <f t="shared" ca="1" si="38"/>
        <v>44.500999999999998</v>
      </c>
      <c r="AL166" s="403">
        <f t="shared" ca="1" si="38"/>
        <v>46.604999999999997</v>
      </c>
      <c r="AM166" s="710"/>
    </row>
    <row r="167" spans="1:39" ht="15" customHeight="1">
      <c r="A167" s="259" t="s">
        <v>91</v>
      </c>
      <c r="B167" s="272" t="s">
        <v>279</v>
      </c>
      <c r="C167" s="272" t="s">
        <v>280</v>
      </c>
      <c r="D167" s="260" t="s">
        <v>684</v>
      </c>
      <c r="E167" s="265">
        <v>393</v>
      </c>
      <c r="F167" s="262">
        <v>8</v>
      </c>
      <c r="G167" s="285">
        <f t="shared" ca="1" si="41"/>
        <v>37.923749941788479</v>
      </c>
      <c r="H167" s="285">
        <f t="shared" ca="1" si="41"/>
        <v>39.914992583709711</v>
      </c>
      <c r="I167" s="285">
        <f t="shared" ca="1" si="41"/>
        <v>42.001476937576861</v>
      </c>
      <c r="J167" s="285">
        <f t="shared" ca="1" si="41"/>
        <v>44.225513476806171</v>
      </c>
      <c r="K167" s="285">
        <f t="shared" ca="1" si="35"/>
        <v>46.544013565019185</v>
      </c>
      <c r="L167" s="285">
        <f t="shared" ca="1" si="35"/>
        <v>49.369304793136145</v>
      </c>
      <c r="M167" s="285">
        <f t="shared" ca="1" si="35"/>
        <v>52.194596021253105</v>
      </c>
      <c r="N167" s="285"/>
      <c r="O167" s="23"/>
      <c r="P167" s="409" t="str">
        <f t="shared" si="42"/>
        <v>01337C</v>
      </c>
      <c r="Q167" s="397" t="s">
        <v>826</v>
      </c>
      <c r="R167" s="409" t="str">
        <f t="shared" si="33"/>
        <v>IT Telecom Analyst II</v>
      </c>
      <c r="S167" s="397" t="str">
        <f t="shared" si="40"/>
        <v>63</v>
      </c>
      <c r="T167" s="394" cm="1">
        <f t="array" aca="1" ref="T167" ca="1">IF($Q167="Y",VLOOKUP($P167,INDIRECT($Q$3),T$5,0)*INDIRECT($P$2),VLOOKUP($P167,INDIRECT($Q$3),T$5,0))</f>
        <v>37.923749941788479</v>
      </c>
      <c r="U167" s="394" cm="1">
        <f t="array" aca="1" ref="U167" ca="1">IF($Q167="Y",VLOOKUP($P167,INDIRECT($Q$3),U$5,0)*INDIRECT($P$2),VLOOKUP($P167,INDIRECT($Q$3),U$5,0))</f>
        <v>39.914992583709711</v>
      </c>
      <c r="V167" s="394" cm="1">
        <f t="array" aca="1" ref="V167" ca="1">IF($Q167="Y",VLOOKUP($P167,INDIRECT($Q$3),V$5,0)*INDIRECT($P$2),VLOOKUP($P167,INDIRECT($Q$3),V$5,0))</f>
        <v>42.001476937576861</v>
      </c>
      <c r="W167" s="394" cm="1">
        <f t="array" aca="1" ref="W167" ca="1">IF($Q167="Y",VLOOKUP($P167,INDIRECT($Q$3),W$5,0)*INDIRECT($P$2),VLOOKUP($P167,INDIRECT($Q$3),W$5,0))</f>
        <v>44.225513476806171</v>
      </c>
      <c r="X167" s="394" cm="1">
        <f t="array" aca="1" ref="X167" ca="1">IF($Q167="Y",VLOOKUP($P167,INDIRECT($Q$3),X$5,0)*INDIRECT($P$2),VLOOKUP($P167,INDIRECT($Q$3),X$5,0))</f>
        <v>46.544013565019185</v>
      </c>
      <c r="Y167" s="394" cm="1">
        <f t="array" aca="1" ref="Y167" ca="1">IF($Q167="Y",VLOOKUP($P167,INDIRECT($Q$3),Y$5,0)*INDIRECT($P$2),VLOOKUP($P167,INDIRECT($Q$3),Y$5,0))</f>
        <v>49.369304793136145</v>
      </c>
      <c r="Z167" s="394" cm="1">
        <f t="array" aca="1" ref="Z167" ca="1">IF($Q167="Y",VLOOKUP($P167,INDIRECT($Q$3),Z$5,0)*INDIRECT($P$2),VLOOKUP($P167,INDIRECT($Q$3),Z$5,0))</f>
        <v>52.194596021253105</v>
      </c>
      <c r="AA167" s="406" t="str">
        <f t="shared" si="43"/>
        <v>01337C</v>
      </c>
      <c r="AB167" s="406" t="str">
        <f t="shared" si="36"/>
        <v>Y</v>
      </c>
      <c r="AC167" s="412" t="str">
        <f t="shared" si="34"/>
        <v>IT Telecom Analyst II</v>
      </c>
      <c r="AD167" s="406" t="str">
        <f t="shared" si="39"/>
        <v>63</v>
      </c>
      <c r="AE167" s="398" t="str">
        <f t="shared" si="31"/>
        <v>N</v>
      </c>
      <c r="AF167" s="403">
        <f t="shared" ca="1" si="38"/>
        <v>37.923999999999999</v>
      </c>
      <c r="AG167" s="403">
        <f t="shared" ca="1" si="38"/>
        <v>39.914999999999999</v>
      </c>
      <c r="AH167" s="403">
        <f t="shared" ca="1" si="38"/>
        <v>42.000999999999998</v>
      </c>
      <c r="AI167" s="403">
        <f t="shared" ca="1" si="38"/>
        <v>44.225999999999999</v>
      </c>
      <c r="AJ167" s="403">
        <f t="shared" ca="1" si="38"/>
        <v>46.543999999999997</v>
      </c>
      <c r="AK167" s="403">
        <f t="shared" ca="1" si="38"/>
        <v>49.369</v>
      </c>
      <c r="AL167" s="403">
        <f t="shared" ca="1" si="38"/>
        <v>52.195</v>
      </c>
      <c r="AM167" s="710"/>
    </row>
    <row r="168" spans="1:39" ht="15" customHeight="1">
      <c r="A168" s="259" t="s">
        <v>91</v>
      </c>
      <c r="B168" s="272" t="s">
        <v>282</v>
      </c>
      <c r="C168" s="272">
        <v>64</v>
      </c>
      <c r="D168" s="260" t="s">
        <v>685</v>
      </c>
      <c r="E168" s="265">
        <v>425</v>
      </c>
      <c r="F168" s="262">
        <v>9</v>
      </c>
      <c r="G168" s="285">
        <f t="shared" ca="1" si="41"/>
        <v>40.032657706127935</v>
      </c>
      <c r="H168" s="285">
        <f t="shared" ca="1" si="41"/>
        <v>42.140686378184355</v>
      </c>
      <c r="I168" s="285">
        <f t="shared" ca="1" si="41"/>
        <v>44.364722917413687</v>
      </c>
      <c r="J168" s="285">
        <f t="shared" ca="1" si="41"/>
        <v>46.681565750381345</v>
      </c>
      <c r="K168" s="285">
        <f t="shared" ca="1" si="35"/>
        <v>49.13927527920184</v>
      </c>
      <c r="L168" s="285">
        <f t="shared" ca="1" si="35"/>
        <v>52.112918030761641</v>
      </c>
      <c r="M168" s="285">
        <f t="shared" ca="1" si="35"/>
        <v>55.086560782321421</v>
      </c>
      <c r="N168" s="285"/>
      <c r="O168" s="23"/>
      <c r="P168" s="409" t="str">
        <f t="shared" si="42"/>
        <v>01338C</v>
      </c>
      <c r="Q168" s="397" t="s">
        <v>826</v>
      </c>
      <c r="R168" s="409" t="str">
        <f t="shared" si="33"/>
        <v>IT Telecom Analyst III</v>
      </c>
      <c r="S168" s="397">
        <f t="shared" si="40"/>
        <v>64</v>
      </c>
      <c r="T168" s="394" cm="1">
        <f t="array" aca="1" ref="T168" ca="1">IF($Q168="Y",VLOOKUP($P168,INDIRECT($Q$3),T$5,0)*INDIRECT($P$2),VLOOKUP($P168,INDIRECT($Q$3),T$5,0))</f>
        <v>40.032657706127935</v>
      </c>
      <c r="U168" s="394" cm="1">
        <f t="array" aca="1" ref="U168" ca="1">IF($Q168="Y",VLOOKUP($P168,INDIRECT($Q$3),U$5,0)*INDIRECT($P$2),VLOOKUP($P168,INDIRECT($Q$3),U$5,0))</f>
        <v>42.140686378184355</v>
      </c>
      <c r="V168" s="394" cm="1">
        <f t="array" aca="1" ref="V168" ca="1">IF($Q168="Y",VLOOKUP($P168,INDIRECT($Q$3),V$5,0)*INDIRECT($P$2),VLOOKUP($P168,INDIRECT($Q$3),V$5,0))</f>
        <v>44.364722917413687</v>
      </c>
      <c r="W168" s="394" cm="1">
        <f t="array" aca="1" ref="W168" ca="1">IF($Q168="Y",VLOOKUP($P168,INDIRECT($Q$3),W$5,0)*INDIRECT($P$2),VLOOKUP($P168,INDIRECT($Q$3),W$5,0))</f>
        <v>46.681565750381345</v>
      </c>
      <c r="X168" s="394" cm="1">
        <f t="array" aca="1" ref="X168" ca="1">IF($Q168="Y",VLOOKUP($P168,INDIRECT($Q$3),X$5,0)*INDIRECT($P$2),VLOOKUP($P168,INDIRECT($Q$3),X$5,0))</f>
        <v>49.13927527920184</v>
      </c>
      <c r="Y168" s="394" cm="1">
        <f t="array" aca="1" ref="Y168" ca="1">IF($Q168="Y",VLOOKUP($P168,INDIRECT($Q$3),Y$5,0)*INDIRECT($P$2),VLOOKUP($P168,INDIRECT($Q$3),Y$5,0))</f>
        <v>52.112918030761641</v>
      </c>
      <c r="Z168" s="394" cm="1">
        <f t="array" aca="1" ref="Z168" ca="1">IF($Q168="Y",VLOOKUP($P168,INDIRECT($Q$3),Z$5,0)*INDIRECT($P$2),VLOOKUP($P168,INDIRECT($Q$3),Z$5,0))</f>
        <v>55.086560782321421</v>
      </c>
      <c r="AA168" s="406" t="str">
        <f t="shared" si="43"/>
        <v>01338C</v>
      </c>
      <c r="AB168" s="406" t="str">
        <f t="shared" si="36"/>
        <v>Y</v>
      </c>
      <c r="AC168" s="412" t="str">
        <f t="shared" si="34"/>
        <v>IT Telecom Analyst III</v>
      </c>
      <c r="AD168" s="406">
        <f t="shared" si="39"/>
        <v>64</v>
      </c>
      <c r="AE168" s="398" t="str">
        <f t="shared" si="31"/>
        <v>N</v>
      </c>
      <c r="AF168" s="403">
        <f t="shared" ca="1" si="38"/>
        <v>40.033000000000001</v>
      </c>
      <c r="AG168" s="403">
        <f t="shared" ca="1" si="38"/>
        <v>42.140999999999998</v>
      </c>
      <c r="AH168" s="403">
        <f t="shared" ca="1" si="38"/>
        <v>44.365000000000002</v>
      </c>
      <c r="AI168" s="403">
        <f t="shared" ca="1" si="38"/>
        <v>46.682000000000002</v>
      </c>
      <c r="AJ168" s="403">
        <f t="shared" ca="1" si="38"/>
        <v>49.139000000000003</v>
      </c>
      <c r="AK168" s="403">
        <f t="shared" ca="1" si="38"/>
        <v>52.113</v>
      </c>
      <c r="AL168" s="403">
        <f t="shared" ca="1" si="38"/>
        <v>55.087000000000003</v>
      </c>
      <c r="AM168" s="710"/>
    </row>
    <row r="169" spans="1:39" ht="15" customHeight="1">
      <c r="A169" s="259" t="s">
        <v>16</v>
      </c>
      <c r="B169" s="272" t="s">
        <v>817</v>
      </c>
      <c r="C169" s="272">
        <v>51</v>
      </c>
      <c r="D169" s="260" t="s">
        <v>816</v>
      </c>
      <c r="E169" s="265">
        <v>458</v>
      </c>
      <c r="F169" s="262">
        <v>10</v>
      </c>
      <c r="G169" s="285">
        <f t="shared" ca="1" si="41"/>
        <v>90985.96457686511</v>
      </c>
      <c r="H169" s="285">
        <f t="shared" ca="1" si="41"/>
        <v>95560.254214807923</v>
      </c>
      <c r="I169" s="285">
        <f t="shared" ca="1" si="41"/>
        <v>100724.45424386801</v>
      </c>
      <c r="J169" s="285">
        <f t="shared" ca="1" si="41"/>
        <v>105891.18567291988</v>
      </c>
      <c r="K169" s="285">
        <f t="shared" ca="1" si="35"/>
        <v>111299.67131115065</v>
      </c>
      <c r="L169" s="285">
        <f t="shared" ca="1" si="35"/>
        <v>118072.94485532002</v>
      </c>
      <c r="M169" s="285">
        <f t="shared" ca="1" si="35"/>
        <v>124844.3062584713</v>
      </c>
      <c r="N169" s="285"/>
      <c r="O169" s="23"/>
      <c r="P169" s="409" t="str">
        <f t="shared" si="42"/>
        <v>53033C</v>
      </c>
      <c r="Q169" s="397" t="s">
        <v>826</v>
      </c>
      <c r="R169" s="409" t="str">
        <f t="shared" si="33"/>
        <v>Language Services Program Management Coordinator</v>
      </c>
      <c r="S169" s="397">
        <f t="shared" si="40"/>
        <v>51</v>
      </c>
      <c r="T169" s="394" cm="1">
        <f t="array" aca="1" ref="T169" ca="1">IF($Q169="Y",VLOOKUP($P169,INDIRECT($Q$3),T$5,0)*INDIRECT($P$2),VLOOKUP($P169,INDIRECT($Q$3),T$5,0))</f>
        <v>90985.96457686511</v>
      </c>
      <c r="U169" s="394" cm="1">
        <f t="array" aca="1" ref="U169" ca="1">IF($Q169="Y",VLOOKUP($P169,INDIRECT($Q$3),U$5,0)*INDIRECT($P$2),VLOOKUP($P169,INDIRECT($Q$3),U$5,0))</f>
        <v>95560.254214807923</v>
      </c>
      <c r="V169" s="394" cm="1">
        <f t="array" aca="1" ref="V169" ca="1">IF($Q169="Y",VLOOKUP($P169,INDIRECT($Q$3),V$5,0)*INDIRECT($P$2),VLOOKUP($P169,INDIRECT($Q$3),V$5,0))</f>
        <v>100724.45424386801</v>
      </c>
      <c r="W169" s="394" cm="1">
        <f t="array" aca="1" ref="W169" ca="1">IF($Q169="Y",VLOOKUP($P169,INDIRECT($Q$3),W$5,0)*INDIRECT($P$2),VLOOKUP($P169,INDIRECT($Q$3),W$5,0))</f>
        <v>105891.18567291988</v>
      </c>
      <c r="X169" s="394" cm="1">
        <f t="array" aca="1" ref="X169" ca="1">IF($Q169="Y",VLOOKUP($P169,INDIRECT($Q$3),X$5,0)*INDIRECT($P$2),VLOOKUP($P169,INDIRECT($Q$3),X$5,0))</f>
        <v>111299.67131115065</v>
      </c>
      <c r="Y169" s="394" cm="1">
        <f t="array" aca="1" ref="Y169" ca="1">IF($Q169="Y",VLOOKUP($P169,INDIRECT($Q$3),Y$5,0)*INDIRECT($P$2),VLOOKUP($P169,INDIRECT($Q$3),Y$5,0))</f>
        <v>118072.94485532002</v>
      </c>
      <c r="Z169" s="394" cm="1">
        <f t="array" aca="1" ref="Z169" ca="1">IF($Q169="Y",VLOOKUP($P169,INDIRECT($Q$3),Z$5,0)*INDIRECT($P$2),VLOOKUP($P169,INDIRECT($Q$3),Z$5,0))</f>
        <v>124844.3062584713</v>
      </c>
      <c r="AA169" s="406" t="str">
        <f t="shared" si="43"/>
        <v>53033C</v>
      </c>
      <c r="AB169" s="406" t="str">
        <f t="shared" si="36"/>
        <v>Y</v>
      </c>
      <c r="AC169" s="412" t="str">
        <f t="shared" si="34"/>
        <v>Language Services Program Management Coordinator</v>
      </c>
      <c r="AD169" s="406">
        <f t="shared" si="39"/>
        <v>51</v>
      </c>
      <c r="AE169" s="398" t="str">
        <f t="shared" si="31"/>
        <v>E</v>
      </c>
      <c r="AF169" s="403">
        <f t="shared" ca="1" si="38"/>
        <v>43.744</v>
      </c>
      <c r="AG169" s="403">
        <f t="shared" ca="1" si="38"/>
        <v>45.942999999999998</v>
      </c>
      <c r="AH169" s="403">
        <f t="shared" ca="1" si="38"/>
        <v>48.425999999999995</v>
      </c>
      <c r="AI169" s="403">
        <f t="shared" ca="1" si="38"/>
        <v>50.91</v>
      </c>
      <c r="AJ169" s="403">
        <f t="shared" ca="1" si="38"/>
        <v>53.51</v>
      </c>
      <c r="AK169" s="403">
        <f t="shared" ca="1" si="38"/>
        <v>56.765999999999998</v>
      </c>
      <c r="AL169" s="403">
        <f t="shared" ca="1" si="38"/>
        <v>60.021999999999998</v>
      </c>
      <c r="AM169" s="710"/>
    </row>
    <row r="170" spans="1:39" ht="15" customHeight="1">
      <c r="A170" s="256" t="s">
        <v>16</v>
      </c>
      <c r="B170" s="256" t="s">
        <v>761</v>
      </c>
      <c r="C170" s="256">
        <v>45</v>
      </c>
      <c r="D170" s="276" t="s">
        <v>737</v>
      </c>
      <c r="E170" s="277">
        <v>435</v>
      </c>
      <c r="F170" s="278">
        <v>9</v>
      </c>
      <c r="G170" s="380">
        <f t="shared" ca="1" si="41"/>
        <v>84691.576574692139</v>
      </c>
      <c r="H170" s="380">
        <f t="shared" ca="1" si="41"/>
        <v>89169.347667147071</v>
      </c>
      <c r="I170" s="380">
        <f t="shared" ca="1" si="41"/>
        <v>94233.124214349751</v>
      </c>
      <c r="J170" s="380">
        <f t="shared" ca="1" si="41"/>
        <v>99245.194397898245</v>
      </c>
      <c r="K170" s="380">
        <f t="shared" ca="1" si="35"/>
        <v>104560.60858155144</v>
      </c>
      <c r="L170" s="380">
        <f t="shared" ca="1" si="35"/>
        <v>110772.97487040763</v>
      </c>
      <c r="M170" s="380">
        <f t="shared" ca="1" si="35"/>
        <v>116985.3411592638</v>
      </c>
      <c r="N170" s="380" t="s">
        <v>633</v>
      </c>
      <c r="P170" s="409" t="str">
        <f t="shared" si="42"/>
        <v>53017C</v>
      </c>
      <c r="Q170" s="397" t="s">
        <v>826</v>
      </c>
      <c r="R170" s="409" t="str">
        <f t="shared" si="33"/>
        <v>Law Enforcement Auditor</v>
      </c>
      <c r="S170" s="397">
        <f t="shared" si="40"/>
        <v>45</v>
      </c>
      <c r="T170" s="394" cm="1">
        <f t="array" aca="1" ref="T170" ca="1">IF($Q170="Y",VLOOKUP($P170,INDIRECT($Q$3),T$5,0)*INDIRECT($P$2),VLOOKUP($P170,INDIRECT($Q$3),T$5,0))</f>
        <v>84691.576574692139</v>
      </c>
      <c r="U170" s="394" cm="1">
        <f t="array" aca="1" ref="U170" ca="1">IF($Q170="Y",VLOOKUP($P170,INDIRECT($Q$3),U$5,0)*INDIRECT($P$2),VLOOKUP($P170,INDIRECT($Q$3),U$5,0))</f>
        <v>89169.347667147071</v>
      </c>
      <c r="V170" s="394" cm="1">
        <f t="array" aca="1" ref="V170" ca="1">IF($Q170="Y",VLOOKUP($P170,INDIRECT($Q$3),V$5,0)*INDIRECT($P$2),VLOOKUP($P170,INDIRECT($Q$3),V$5,0))</f>
        <v>94233.124214349751</v>
      </c>
      <c r="W170" s="394" cm="1">
        <f t="array" aca="1" ref="W170" ca="1">IF($Q170="Y",VLOOKUP($P170,INDIRECT($Q$3),W$5,0)*INDIRECT($P$2),VLOOKUP($P170,INDIRECT($Q$3),W$5,0))</f>
        <v>99245.194397898245</v>
      </c>
      <c r="X170" s="394" cm="1">
        <f t="array" aca="1" ref="X170" ca="1">IF($Q170="Y",VLOOKUP($P170,INDIRECT($Q$3),X$5,0)*INDIRECT($P$2),VLOOKUP($P170,INDIRECT($Q$3),X$5,0))</f>
        <v>104560.60858155144</v>
      </c>
      <c r="Y170" s="394" cm="1">
        <f t="array" aca="1" ref="Y170" ca="1">IF($Q170="Y",VLOOKUP($P170,INDIRECT($Q$3),Y$5,0)*INDIRECT($P$2),VLOOKUP($P170,INDIRECT($Q$3),Y$5,0))</f>
        <v>110772.97487040763</v>
      </c>
      <c r="Z170" s="394" cm="1">
        <f t="array" aca="1" ref="Z170" ca="1">IF($Q170="Y",VLOOKUP($P170,INDIRECT($Q$3),Z$5,0)*INDIRECT($P$2),VLOOKUP($P170,INDIRECT($Q$3),Z$5,0))</f>
        <v>116985.3411592638</v>
      </c>
      <c r="AA170" s="406" t="str">
        <f t="shared" si="43"/>
        <v>53017C</v>
      </c>
      <c r="AB170" s="406" t="str">
        <f t="shared" si="36"/>
        <v>Y</v>
      </c>
      <c r="AC170" s="412" t="str">
        <f t="shared" si="34"/>
        <v>Law Enforcement Auditor</v>
      </c>
      <c r="AD170" s="406">
        <f t="shared" si="39"/>
        <v>45</v>
      </c>
      <c r="AE170" s="398" t="str">
        <f t="shared" si="31"/>
        <v>E</v>
      </c>
      <c r="AF170" s="403">
        <f t="shared" ca="1" si="38"/>
        <v>40.717999999999996</v>
      </c>
      <c r="AG170" s="403">
        <f t="shared" ca="1" si="38"/>
        <v>42.87</v>
      </c>
      <c r="AH170" s="403">
        <f t="shared" ca="1" si="38"/>
        <v>45.305</v>
      </c>
      <c r="AI170" s="403">
        <f t="shared" ca="1" si="38"/>
        <v>47.714999999999996</v>
      </c>
      <c r="AJ170" s="403">
        <f t="shared" ca="1" si="38"/>
        <v>50.269999999999996</v>
      </c>
      <c r="AK170" s="403">
        <f t="shared" ca="1" si="38"/>
        <v>53.256999999999998</v>
      </c>
      <c r="AL170" s="403">
        <f t="shared" ca="1" si="38"/>
        <v>56.242999999999995</v>
      </c>
      <c r="AM170" s="710"/>
    </row>
    <row r="171" spans="1:39" ht="15" customHeight="1">
      <c r="A171" s="259" t="s">
        <v>16</v>
      </c>
      <c r="B171" s="259" t="s">
        <v>1149</v>
      </c>
      <c r="C171" s="259" t="s">
        <v>216</v>
      </c>
      <c r="D171" s="260" t="s">
        <v>1150</v>
      </c>
      <c r="E171" s="265">
        <v>500</v>
      </c>
      <c r="F171" s="262">
        <v>11</v>
      </c>
      <c r="G171" s="285">
        <f t="shared" ref="G171:J171" ca="1" si="44">T171</f>
        <v>97332.058942692282</v>
      </c>
      <c r="H171" s="285">
        <f t="shared" ca="1" si="44"/>
        <v>102447.54185354921</v>
      </c>
      <c r="I171" s="285">
        <f t="shared" ca="1" si="44"/>
        <v>107807.76821903606</v>
      </c>
      <c r="J171" s="285">
        <f t="shared" ca="1" si="44"/>
        <v>113509.25658464074</v>
      </c>
      <c r="K171" s="285">
        <f t="shared" ref="K171" ca="1" si="45">X171</f>
        <v>119462.38258669585</v>
      </c>
      <c r="L171" s="285">
        <f t="shared" ref="L171" ca="1" si="46">Y171</f>
        <v>126711.04062665709</v>
      </c>
      <c r="M171" s="285">
        <f t="shared" ref="M171" ca="1" si="47">Z171</f>
        <v>133959.69866661821</v>
      </c>
      <c r="N171" s="285"/>
      <c r="P171" s="409" t="str">
        <f t="shared" si="42"/>
        <v>59529C</v>
      </c>
      <c r="Q171" s="397" t="s">
        <v>826</v>
      </c>
      <c r="R171" s="409" t="str">
        <f t="shared" si="33"/>
        <v>Lead 311 Service Center Analyst</v>
      </c>
      <c r="S171" s="397" t="s">
        <v>216</v>
      </c>
      <c r="T171" s="394" cm="1">
        <f t="array" aca="1" ref="T171" ca="1">IF($Q171="Y",VLOOKUP($P171,INDIRECT($Q$3),T$5,0)*INDIRECT($P$2),VLOOKUP($P171,INDIRECT($Q$3),T$5,0))</f>
        <v>97332.058942692282</v>
      </c>
      <c r="U171" s="394" cm="1">
        <f t="array" aca="1" ref="U171" ca="1">IF($Q171="Y",VLOOKUP($P171,INDIRECT($Q$3),U$5,0)*INDIRECT($P$2),VLOOKUP($P171,INDIRECT($Q$3),U$5,0))</f>
        <v>102447.54185354921</v>
      </c>
      <c r="V171" s="394" cm="1">
        <f t="array" aca="1" ref="V171" ca="1">IF($Q171="Y",VLOOKUP($P171,INDIRECT($Q$3),V$5,0)*INDIRECT($P$2),VLOOKUP($P171,INDIRECT($Q$3),V$5,0))</f>
        <v>107807.76821903606</v>
      </c>
      <c r="W171" s="394" cm="1">
        <f t="array" aca="1" ref="W171" ca="1">IF($Q171="Y",VLOOKUP($P171,INDIRECT($Q$3),W$5,0)*INDIRECT($P$2),VLOOKUP($P171,INDIRECT($Q$3),W$5,0))</f>
        <v>113509.25658464074</v>
      </c>
      <c r="X171" s="394" cm="1">
        <f t="array" aca="1" ref="X171" ca="1">IF($Q171="Y",VLOOKUP($P171,INDIRECT($Q$3),X$5,0)*INDIRECT($P$2),VLOOKUP($P171,INDIRECT($Q$3),X$5,0))</f>
        <v>119462.38258669585</v>
      </c>
      <c r="Y171" s="394" cm="1">
        <f t="array" aca="1" ref="Y171" ca="1">IF($Q171="Y",VLOOKUP($P171,INDIRECT($Q$3),Y$5,0)*INDIRECT($P$2),VLOOKUP($P171,INDIRECT($Q$3),Y$5,0))</f>
        <v>126711.04062665709</v>
      </c>
      <c r="Z171" s="394" cm="1">
        <f t="array" aca="1" ref="Z171" ca="1">IF($Q171="Y",VLOOKUP($P171,INDIRECT($Q$3),Z$5,0)*INDIRECT($P$2),VLOOKUP($P171,INDIRECT($Q$3),Z$5,0))</f>
        <v>133959.69866661821</v>
      </c>
      <c r="AA171" s="406" t="str">
        <f t="shared" si="43"/>
        <v>59529C</v>
      </c>
      <c r="AB171" s="406" t="str">
        <f t="shared" si="36"/>
        <v>Y</v>
      </c>
      <c r="AC171" s="412" t="str">
        <f t="shared" si="34"/>
        <v>Lead 311 Service Center Analyst</v>
      </c>
      <c r="AD171" s="406" t="s">
        <v>216</v>
      </c>
      <c r="AE171" s="398" t="str">
        <f t="shared" si="31"/>
        <v>E</v>
      </c>
      <c r="AF171" s="403">
        <f t="shared" ca="1" si="38"/>
        <v>46.794999999999995</v>
      </c>
      <c r="AG171" s="403">
        <f t="shared" ca="1" si="38"/>
        <v>49.253999999999998</v>
      </c>
      <c r="AH171" s="403">
        <f t="shared" ca="1" si="38"/>
        <v>51.830999999999996</v>
      </c>
      <c r="AI171" s="403">
        <f t="shared" ref="AI171:AL171" ca="1" si="48">IF($AE171="N",ROUND(W171,3),IF($AE171="E",ROUNDUP(W171/2080,3),"check"))</f>
        <v>54.571999999999996</v>
      </c>
      <c r="AJ171" s="403">
        <f t="shared" ca="1" si="48"/>
        <v>57.433999999999997</v>
      </c>
      <c r="AK171" s="403">
        <f t="shared" ca="1" si="48"/>
        <v>60.918999999999997</v>
      </c>
      <c r="AL171" s="403">
        <f t="shared" ca="1" si="48"/>
        <v>64.404000000000011</v>
      </c>
      <c r="AM171" s="710"/>
    </row>
    <row r="172" spans="1:39" ht="15" customHeight="1">
      <c r="A172" s="259" t="s">
        <v>16</v>
      </c>
      <c r="B172" s="584" t="s">
        <v>1055</v>
      </c>
      <c r="C172" s="584" t="s">
        <v>38</v>
      </c>
      <c r="D172" s="606" t="s">
        <v>1056</v>
      </c>
      <c r="E172" s="600">
        <v>533</v>
      </c>
      <c r="F172" s="586">
        <v>11</v>
      </c>
      <c r="G172" s="285">
        <f t="shared" ca="1" si="41"/>
        <v>109906.37188867699</v>
      </c>
      <c r="H172" s="285">
        <f t="shared" ca="1" si="41"/>
        <v>113594.52058135998</v>
      </c>
      <c r="I172" s="285">
        <f t="shared" ca="1" si="41"/>
        <v>118328.39086104398</v>
      </c>
      <c r="J172" s="285">
        <f t="shared" ca="1" si="41"/>
        <v>123258.549166389</v>
      </c>
      <c r="K172" s="285">
        <f t="shared" ca="1" si="35"/>
        <v>128395.32644611401</v>
      </c>
      <c r="L172" s="285">
        <f t="shared" ca="1" si="35"/>
        <v>133744.46211617399</v>
      </c>
      <c r="M172" s="285">
        <f t="shared" ca="1" si="35"/>
        <v>139317.43500847896</v>
      </c>
      <c r="N172" s="9"/>
      <c r="P172" s="409" t="str">
        <f t="shared" si="42"/>
        <v>59502C</v>
      </c>
      <c r="Q172" s="397" t="s">
        <v>826</v>
      </c>
      <c r="R172" s="409" t="str">
        <f t="shared" si="33"/>
        <v>Lead Applications Analyst</v>
      </c>
      <c r="S172" s="397" t="str">
        <f t="shared" si="40"/>
        <v>21</v>
      </c>
      <c r="T172" s="394" cm="1">
        <f t="array" aca="1" ref="T172" ca="1">IF($Q172="Y",VLOOKUP($P172,INDIRECT($Q$3),T$5,0)*INDIRECT($P$2),VLOOKUP($P172,INDIRECT($Q$3),T$5,0))</f>
        <v>109906.37188867699</v>
      </c>
      <c r="U172" s="394" cm="1">
        <f t="array" aca="1" ref="U172" ca="1">IF($Q172="Y",VLOOKUP($P172,INDIRECT($Q$3),U$5,0)*INDIRECT($P$2),VLOOKUP($P172,INDIRECT($Q$3),U$5,0))</f>
        <v>113594.52058135998</v>
      </c>
      <c r="V172" s="394" cm="1">
        <f t="array" aca="1" ref="V172" ca="1">IF($Q172="Y",VLOOKUP($P172,INDIRECT($Q$3),V$5,0)*INDIRECT($P$2),VLOOKUP($P172,INDIRECT($Q$3),V$5,0))</f>
        <v>118328.39086104398</v>
      </c>
      <c r="W172" s="394" cm="1">
        <f t="array" aca="1" ref="W172" ca="1">IF($Q172="Y",VLOOKUP($P172,INDIRECT($Q$3),W$5,0)*INDIRECT($P$2),VLOOKUP($P172,INDIRECT($Q$3),W$5,0))</f>
        <v>123258.549166389</v>
      </c>
      <c r="X172" s="394" cm="1">
        <f t="array" aca="1" ref="X172" ca="1">IF($Q172="Y",VLOOKUP($P172,INDIRECT($Q$3),X$5,0)*INDIRECT($P$2),VLOOKUP($P172,INDIRECT($Q$3),X$5,0))</f>
        <v>128395.32644611401</v>
      </c>
      <c r="Y172" s="394" cm="1">
        <f t="array" aca="1" ref="Y172" ca="1">IF($Q172="Y",VLOOKUP($P172,INDIRECT($Q$3),Y$5,0)*INDIRECT($P$2),VLOOKUP($P172,INDIRECT($Q$3),Y$5,0))</f>
        <v>133744.46211617399</v>
      </c>
      <c r="Z172" s="394" cm="1">
        <f t="array" aca="1" ref="Z172" ca="1">IF($Q172="Y",VLOOKUP($P172,INDIRECT($Q$3),Z$5,0)*INDIRECT($P$2),VLOOKUP($P172,INDIRECT($Q$3),Z$5,0))</f>
        <v>139317.43500847896</v>
      </c>
      <c r="AA172" s="406" t="str">
        <f t="shared" si="43"/>
        <v>59502C</v>
      </c>
      <c r="AB172" s="406" t="str">
        <f t="shared" si="36"/>
        <v>Y</v>
      </c>
      <c r="AC172" s="412" t="str">
        <f t="shared" si="34"/>
        <v>Lead Applications Analyst</v>
      </c>
      <c r="AD172" s="406" t="str">
        <f t="shared" si="39"/>
        <v>21</v>
      </c>
      <c r="AE172" s="398" t="str">
        <f t="shared" ref="AE172:AE235" si="49">LEFT(A172,1)</f>
        <v>E</v>
      </c>
      <c r="AF172" s="403">
        <f t="shared" ca="1" si="38"/>
        <v>52.839999999999996</v>
      </c>
      <c r="AG172" s="403">
        <f t="shared" ca="1" si="38"/>
        <v>54.613</v>
      </c>
      <c r="AH172" s="403">
        <f t="shared" ca="1" si="38"/>
        <v>56.888999999999996</v>
      </c>
      <c r="AI172" s="403">
        <f t="shared" ca="1" si="38"/>
        <v>59.259</v>
      </c>
      <c r="AJ172" s="403">
        <f t="shared" ca="1" si="38"/>
        <v>61.728999999999999</v>
      </c>
      <c r="AK172" s="403">
        <f t="shared" ca="1" si="38"/>
        <v>64.301000000000002</v>
      </c>
      <c r="AL172" s="403">
        <f t="shared" ca="1" si="38"/>
        <v>66.98</v>
      </c>
      <c r="AM172" s="710"/>
    </row>
    <row r="173" spans="1:39" ht="15" customHeight="1">
      <c r="A173" s="259" t="s">
        <v>16</v>
      </c>
      <c r="B173" s="259" t="s">
        <v>938</v>
      </c>
      <c r="C173" s="259" t="s">
        <v>939</v>
      </c>
      <c r="D173" s="260" t="s">
        <v>940</v>
      </c>
      <c r="E173" s="265">
        <v>493</v>
      </c>
      <c r="F173" s="262">
        <v>10</v>
      </c>
      <c r="G173" s="285">
        <f t="shared" ca="1" si="41"/>
        <v>116443.566661422</v>
      </c>
      <c r="H173" s="285">
        <f t="shared" ca="1" si="41"/>
        <v>122573.26290136199</v>
      </c>
      <c r="I173" s="285">
        <f t="shared" ca="1" si="41"/>
        <v>129024.36643478199</v>
      </c>
      <c r="J173" s="285">
        <f t="shared" ca="1" si="41"/>
        <v>135815.24339273799</v>
      </c>
      <c r="K173" s="285">
        <f t="shared" ca="1" si="35"/>
        <v>142963.11202309499</v>
      </c>
      <c r="L173" s="285">
        <f t="shared" ca="1" si="35"/>
        <v>150487.4863401</v>
      </c>
      <c r="M173" s="285">
        <f t="shared" ca="1" si="35"/>
        <v>158407.88035799999</v>
      </c>
      <c r="N173" s="285"/>
      <c r="P173" s="409" t="str">
        <f t="shared" si="42"/>
        <v>59467C</v>
      </c>
      <c r="Q173" s="397" t="s">
        <v>826</v>
      </c>
      <c r="R173" s="409" t="str">
        <f t="shared" si="33"/>
        <v>Lead Clinician Nurse Practitioner/Physician Assistant</v>
      </c>
      <c r="S173" s="397" t="str">
        <f t="shared" si="40"/>
        <v>123</v>
      </c>
      <c r="T173" s="394" cm="1">
        <f t="array" aca="1" ref="T173" ca="1">IF($Q173="Y",VLOOKUP($P173,INDIRECT($Q$3),T$5,0)*INDIRECT($P$2),VLOOKUP($P173,INDIRECT($Q$3),T$5,0))</f>
        <v>116443.566661422</v>
      </c>
      <c r="U173" s="394" cm="1">
        <f t="array" aca="1" ref="U173" ca="1">IF($Q173="Y",VLOOKUP($P173,INDIRECT($Q$3),U$5,0)*INDIRECT($P$2),VLOOKUP($P173,INDIRECT($Q$3),U$5,0))</f>
        <v>122573.26290136199</v>
      </c>
      <c r="V173" s="394" cm="1">
        <f t="array" aca="1" ref="V173" ca="1">IF($Q173="Y",VLOOKUP($P173,INDIRECT($Q$3),V$5,0)*INDIRECT($P$2),VLOOKUP($P173,INDIRECT($Q$3),V$5,0))</f>
        <v>129024.36643478199</v>
      </c>
      <c r="W173" s="394" cm="1">
        <f t="array" aca="1" ref="W173" ca="1">IF($Q173="Y",VLOOKUP($P173,INDIRECT($Q$3),W$5,0)*INDIRECT($P$2),VLOOKUP($P173,INDIRECT($Q$3),W$5,0))</f>
        <v>135815.24339273799</v>
      </c>
      <c r="X173" s="394" cm="1">
        <f t="array" aca="1" ref="X173" ca="1">IF($Q173="Y",VLOOKUP($P173,INDIRECT($Q$3),X$5,0)*INDIRECT($P$2),VLOOKUP($P173,INDIRECT($Q$3),X$5,0))</f>
        <v>142963.11202309499</v>
      </c>
      <c r="Y173" s="394" cm="1">
        <f t="array" aca="1" ref="Y173" ca="1">IF($Q173="Y",VLOOKUP($P173,INDIRECT($Q$3),Y$5,0)*INDIRECT($P$2),VLOOKUP($P173,INDIRECT($Q$3),Y$5,0))</f>
        <v>150487.4863401</v>
      </c>
      <c r="Z173" s="394" cm="1">
        <f t="array" aca="1" ref="Z173" ca="1">IF($Q173="Y",VLOOKUP($P173,INDIRECT($Q$3),Z$5,0)*INDIRECT($P$2),VLOOKUP($P173,INDIRECT($Q$3),Z$5,0))</f>
        <v>158407.88035799999</v>
      </c>
      <c r="AA173" s="406" t="str">
        <f t="shared" si="43"/>
        <v>59467C</v>
      </c>
      <c r="AB173" s="406" t="s">
        <v>826</v>
      </c>
      <c r="AC173" s="412" t="str">
        <f t="shared" si="34"/>
        <v>Lead Clinician Nurse Practitioner/Physician Assistant</v>
      </c>
      <c r="AD173" s="406" t="str">
        <f t="shared" si="39"/>
        <v>123</v>
      </c>
      <c r="AE173" s="398" t="str">
        <f t="shared" si="49"/>
        <v>E</v>
      </c>
      <c r="AF173" s="403">
        <f t="shared" ca="1" si="38"/>
        <v>55.982999999999997</v>
      </c>
      <c r="AG173" s="403">
        <f t="shared" ca="1" si="38"/>
        <v>58.93</v>
      </c>
      <c r="AH173" s="403">
        <f t="shared" ca="1" si="38"/>
        <v>62.030999999999999</v>
      </c>
      <c r="AI173" s="403">
        <f t="shared" ca="1" si="38"/>
        <v>65.296000000000006</v>
      </c>
      <c r="AJ173" s="403">
        <f t="shared" ca="1" si="38"/>
        <v>68.733000000000004</v>
      </c>
      <c r="AK173" s="403">
        <f t="shared" ca="1" si="38"/>
        <v>72.350000000000009</v>
      </c>
      <c r="AL173" s="403">
        <f t="shared" ca="1" si="38"/>
        <v>76.158000000000001</v>
      </c>
      <c r="AM173" s="710"/>
    </row>
    <row r="174" spans="1:39" ht="15" customHeight="1">
      <c r="A174" s="259" t="s">
        <v>16</v>
      </c>
      <c r="B174" s="259" t="s">
        <v>1018</v>
      </c>
      <c r="C174" s="259" t="s">
        <v>86</v>
      </c>
      <c r="D174" s="260" t="s">
        <v>1019</v>
      </c>
      <c r="E174" s="265">
        <v>413</v>
      </c>
      <c r="F174" s="262">
        <v>9</v>
      </c>
      <c r="G174" s="285">
        <f t="shared" ca="1" si="41"/>
        <v>83267.131750745844</v>
      </c>
      <c r="H174" s="285">
        <f t="shared" ca="1" si="41"/>
        <v>87652.227804077876</v>
      </c>
      <c r="I174" s="285">
        <f t="shared" ca="1" si="41"/>
        <v>92279.285509675246</v>
      </c>
      <c r="J174" s="285">
        <f t="shared" ca="1" si="41"/>
        <v>97096.925977520223</v>
      </c>
      <c r="K174" s="285">
        <f t="shared" ca="1" si="35"/>
        <v>102209.55814419435</v>
      </c>
      <c r="L174" s="285">
        <f t="shared" ca="1" si="35"/>
        <v>108394.70110049429</v>
      </c>
      <c r="M174" s="285">
        <f t="shared" ca="1" si="35"/>
        <v>114578.49192162708</v>
      </c>
      <c r="N174" s="285"/>
      <c r="P174" s="409" t="str">
        <f t="shared" si="42"/>
        <v>59497C</v>
      </c>
      <c r="Q174" s="397" t="s">
        <v>826</v>
      </c>
      <c r="R174" s="409" t="str">
        <f t="shared" si="33"/>
        <v>Lead Homeless Response Coordinator</v>
      </c>
      <c r="S174" s="397" t="str">
        <f t="shared" si="40"/>
        <v>99</v>
      </c>
      <c r="T174" s="394" cm="1">
        <f t="array" aca="1" ref="T174" ca="1">IF($Q174="Y",VLOOKUP($P174,INDIRECT($Q$3),T$5,0)*INDIRECT($P$2),VLOOKUP($P174,INDIRECT($Q$3),T$5,0))</f>
        <v>83267.131750745844</v>
      </c>
      <c r="U174" s="394" cm="1">
        <f t="array" aca="1" ref="U174" ca="1">IF($Q174="Y",VLOOKUP($P174,INDIRECT($Q$3),U$5,0)*INDIRECT($P$2),VLOOKUP($P174,INDIRECT($Q$3),U$5,0))</f>
        <v>87652.227804077876</v>
      </c>
      <c r="V174" s="394" cm="1">
        <f t="array" aca="1" ref="V174" ca="1">IF($Q174="Y",VLOOKUP($P174,INDIRECT($Q$3),V$5,0)*INDIRECT($P$2),VLOOKUP($P174,INDIRECT($Q$3),V$5,0))</f>
        <v>92279.285509675246</v>
      </c>
      <c r="W174" s="394" cm="1">
        <f t="array" aca="1" ref="W174" ca="1">IF($Q174="Y",VLOOKUP($P174,INDIRECT($Q$3),W$5,0)*INDIRECT($P$2),VLOOKUP($P174,INDIRECT($Q$3),W$5,0))</f>
        <v>97096.925977520223</v>
      </c>
      <c r="X174" s="394" cm="1">
        <f t="array" aca="1" ref="X174" ca="1">IF($Q174="Y",VLOOKUP($P174,INDIRECT($Q$3),X$5,0)*INDIRECT($P$2),VLOOKUP($P174,INDIRECT($Q$3),X$5,0))</f>
        <v>102209.55814419435</v>
      </c>
      <c r="Y174" s="394" cm="1">
        <f t="array" aca="1" ref="Y174" ca="1">IF($Q174="Y",VLOOKUP($P174,INDIRECT($Q$3),Y$5,0)*INDIRECT($P$2),VLOOKUP($P174,INDIRECT($Q$3),Y$5,0))</f>
        <v>108394.70110049429</v>
      </c>
      <c r="Z174" s="394" cm="1">
        <f t="array" aca="1" ref="Z174" ca="1">IF($Q174="Y",VLOOKUP($P174,INDIRECT($Q$3),Z$5,0)*INDIRECT($P$2),VLOOKUP($P174,INDIRECT($Q$3),Z$5,0))</f>
        <v>114578.49192162708</v>
      </c>
      <c r="AA174" s="406" t="str">
        <f t="shared" si="43"/>
        <v>59497C</v>
      </c>
      <c r="AB174" s="406" t="s">
        <v>826</v>
      </c>
      <c r="AC174" s="412" t="str">
        <f t="shared" si="34"/>
        <v>Lead Homeless Response Coordinator</v>
      </c>
      <c r="AD174" s="406" t="str">
        <f t="shared" si="39"/>
        <v>99</v>
      </c>
      <c r="AE174" s="398" t="str">
        <f t="shared" si="49"/>
        <v>E</v>
      </c>
      <c r="AF174" s="403">
        <f t="shared" ca="1" si="38"/>
        <v>40.032999999999994</v>
      </c>
      <c r="AG174" s="403">
        <f t="shared" ca="1" si="38"/>
        <v>42.140999999999998</v>
      </c>
      <c r="AH174" s="403">
        <f t="shared" ca="1" si="38"/>
        <v>44.366</v>
      </c>
      <c r="AI174" s="403">
        <f t="shared" ca="1" si="38"/>
        <v>46.681999999999995</v>
      </c>
      <c r="AJ174" s="403">
        <f t="shared" ca="1" si="38"/>
        <v>49.14</v>
      </c>
      <c r="AK174" s="403">
        <f t="shared" ca="1" si="38"/>
        <v>52.113</v>
      </c>
      <c r="AL174" s="403">
        <f t="shared" ca="1" si="38"/>
        <v>55.085999999999999</v>
      </c>
      <c r="AM174" s="710"/>
    </row>
    <row r="175" spans="1:39" ht="15" customHeight="1">
      <c r="A175" s="259" t="s">
        <v>91</v>
      </c>
      <c r="B175" s="259" t="s">
        <v>567</v>
      </c>
      <c r="C175" s="259">
        <v>99</v>
      </c>
      <c r="D175" s="260" t="s">
        <v>561</v>
      </c>
      <c r="E175" s="265">
        <v>420</v>
      </c>
      <c r="F175" s="262">
        <v>9</v>
      </c>
      <c r="G175" s="285">
        <f t="shared" ca="1" si="41"/>
        <v>40.033061500000002</v>
      </c>
      <c r="H175" s="285">
        <f t="shared" ca="1" si="41"/>
        <v>42.141069799999997</v>
      </c>
      <c r="I175" s="285">
        <f t="shared" ca="1" si="41"/>
        <v>44.365777099999995</v>
      </c>
      <c r="J175" s="285">
        <f t="shared" ca="1" si="41"/>
        <v>46.681721799999991</v>
      </c>
      <c r="K175" s="285">
        <f t="shared" ca="1" si="35"/>
        <v>49.139827099999998</v>
      </c>
      <c r="L175" s="285">
        <f t="shared" ca="1" si="35"/>
        <v>52.113529800000002</v>
      </c>
      <c r="M175" s="285">
        <f t="shared" ca="1" si="35"/>
        <v>55.086171600000007</v>
      </c>
      <c r="N175" s="285"/>
      <c r="P175" s="409" t="str">
        <f t="shared" si="42"/>
        <v>06012C</v>
      </c>
      <c r="Q175" s="397" t="s">
        <v>826</v>
      </c>
      <c r="R175" s="409" t="str">
        <f t="shared" si="33"/>
        <v>Lead Inspector Zoning</v>
      </c>
      <c r="S175" s="397">
        <f t="shared" si="40"/>
        <v>99</v>
      </c>
      <c r="T175" s="394" cm="1">
        <f t="array" aca="1" ref="T175" ca="1">IF($Q175="Y",VLOOKUP($P175,INDIRECT($Q$3),T$5,0)*INDIRECT($P$2),VLOOKUP($P175,INDIRECT($Q$3),T$5,0))</f>
        <v>40.033061500000002</v>
      </c>
      <c r="U175" s="394" cm="1">
        <f t="array" aca="1" ref="U175" ca="1">IF($Q175="Y",VLOOKUP($P175,INDIRECT($Q$3),U$5,0)*INDIRECT($P$2),VLOOKUP($P175,INDIRECT($Q$3),U$5,0))</f>
        <v>42.141069799999997</v>
      </c>
      <c r="V175" s="394" cm="1">
        <f t="array" aca="1" ref="V175" ca="1">IF($Q175="Y",VLOOKUP($P175,INDIRECT($Q$3),V$5,0)*INDIRECT($P$2),VLOOKUP($P175,INDIRECT($Q$3),V$5,0))</f>
        <v>44.365777099999995</v>
      </c>
      <c r="W175" s="394" cm="1">
        <f t="array" aca="1" ref="W175" ca="1">IF($Q175="Y",VLOOKUP($P175,INDIRECT($Q$3),W$5,0)*INDIRECT($P$2),VLOOKUP($P175,INDIRECT($Q$3),W$5,0))</f>
        <v>46.681721799999991</v>
      </c>
      <c r="X175" s="394" cm="1">
        <f t="array" aca="1" ref="X175" ca="1">IF($Q175="Y",VLOOKUP($P175,INDIRECT($Q$3),X$5,0)*INDIRECT($P$2),VLOOKUP($P175,INDIRECT($Q$3),X$5,0))</f>
        <v>49.139827099999998</v>
      </c>
      <c r="Y175" s="394" cm="1">
        <f t="array" aca="1" ref="Y175" ca="1">IF($Q175="Y",VLOOKUP($P175,INDIRECT($Q$3),Y$5,0)*INDIRECT($P$2),VLOOKUP($P175,INDIRECT($Q$3),Y$5,0))</f>
        <v>52.113529800000002</v>
      </c>
      <c r="Z175" s="394" cm="1">
        <f t="array" aca="1" ref="Z175" ca="1">IF($Q175="Y",VLOOKUP($P175,INDIRECT($Q$3),Z$5,0)*INDIRECT($P$2),VLOOKUP($P175,INDIRECT($Q$3),Z$5,0))</f>
        <v>55.086171600000007</v>
      </c>
      <c r="AA175" s="406" t="str">
        <f t="shared" si="43"/>
        <v>06012C</v>
      </c>
      <c r="AB175" s="406" t="str">
        <f t="shared" ref="AB175:AB238" si="50">Q175</f>
        <v>Y</v>
      </c>
      <c r="AC175" s="412" t="str">
        <f t="shared" si="34"/>
        <v>Lead Inspector Zoning</v>
      </c>
      <c r="AD175" s="406">
        <f t="shared" si="39"/>
        <v>99</v>
      </c>
      <c r="AE175" s="398" t="str">
        <f t="shared" si="49"/>
        <v>N</v>
      </c>
      <c r="AF175" s="403">
        <f t="shared" ref="AF175:AG206" ca="1" si="51">IF($AE175="N",ROUND(T175,3),IF($AE175="E",ROUNDUP(T175/2080,3),"check"))</f>
        <v>40.033000000000001</v>
      </c>
      <c r="AG175" s="394">
        <v>37.629999999999995</v>
      </c>
      <c r="AH175" s="403">
        <f t="shared" ref="AH175:AK206" ca="1" si="52">IF($AE175="N",ROUND(V175,3),IF($AE175="E",ROUNDUP(V175/2080,3),"check"))</f>
        <v>44.366</v>
      </c>
      <c r="AI175" s="403">
        <f t="shared" ca="1" si="52"/>
        <v>46.682000000000002</v>
      </c>
      <c r="AJ175" s="403">
        <f t="shared" ca="1" si="52"/>
        <v>49.14</v>
      </c>
      <c r="AK175" s="394">
        <v>46.534999999999997</v>
      </c>
      <c r="AL175" s="403">
        <f t="shared" ref="AL175:AL238" ca="1" si="53">IF($AE175="N",ROUND(Z175,3),IF($AE175="E",ROUNDUP(Z175/2080,3),"check"))</f>
        <v>55.085999999999999</v>
      </c>
      <c r="AM175" s="710"/>
    </row>
    <row r="176" spans="1:39" ht="15" customHeight="1">
      <c r="A176" s="259" t="s">
        <v>16</v>
      </c>
      <c r="B176" s="259" t="s">
        <v>130</v>
      </c>
      <c r="C176" s="259">
        <v>39</v>
      </c>
      <c r="D176" s="260" t="s">
        <v>131</v>
      </c>
      <c r="E176" s="265">
        <v>423</v>
      </c>
      <c r="F176" s="262">
        <v>9</v>
      </c>
      <c r="G176" s="285">
        <f t="shared" ca="1" si="41"/>
        <v>83267.928028746115</v>
      </c>
      <c r="H176" s="285">
        <f t="shared" ca="1" si="41"/>
        <v>87652.627666623477</v>
      </c>
      <c r="I176" s="285">
        <f t="shared" ca="1" si="41"/>
        <v>92278.623668220476</v>
      </c>
      <c r="J176" s="285">
        <f t="shared" ca="1" si="41"/>
        <v>97097.656760793208</v>
      </c>
      <c r="K176" s="285">
        <f t="shared" ca="1" si="35"/>
        <v>102209.69258073984</v>
      </c>
      <c r="L176" s="285">
        <f t="shared" ca="1" si="35"/>
        <v>108393.7736737838</v>
      </c>
      <c r="M176" s="285">
        <f t="shared" ca="1" si="35"/>
        <v>114581.30185773809</v>
      </c>
      <c r="N176" s="285"/>
      <c r="P176" s="409" t="str">
        <f t="shared" si="42"/>
        <v>06059C</v>
      </c>
      <c r="Q176" s="397" t="s">
        <v>826</v>
      </c>
      <c r="R176" s="409" t="str">
        <f t="shared" si="33"/>
        <v>Legal Analyst Police Conduct Review</v>
      </c>
      <c r="S176" s="397">
        <f t="shared" si="40"/>
        <v>39</v>
      </c>
      <c r="T176" s="394" cm="1">
        <f t="array" aca="1" ref="T176" ca="1">IF($Q176="Y",VLOOKUP($P176,INDIRECT($Q$3),T$5,0)*INDIRECT($P$2),VLOOKUP($P176,INDIRECT($Q$3),T$5,0))</f>
        <v>83267.928028746115</v>
      </c>
      <c r="U176" s="394" cm="1">
        <f t="array" aca="1" ref="U176" ca="1">IF($Q176="Y",VLOOKUP($P176,INDIRECT($Q$3),U$5,0)*INDIRECT($P$2),VLOOKUP($P176,INDIRECT($Q$3),U$5,0))</f>
        <v>87652.627666623477</v>
      </c>
      <c r="V176" s="394" cm="1">
        <f t="array" aca="1" ref="V176" ca="1">IF($Q176="Y",VLOOKUP($P176,INDIRECT($Q$3),V$5,0)*INDIRECT($P$2),VLOOKUP($P176,INDIRECT($Q$3),V$5,0))</f>
        <v>92278.623668220476</v>
      </c>
      <c r="W176" s="394" cm="1">
        <f t="array" aca="1" ref="W176" ca="1">IF($Q176="Y",VLOOKUP($P176,INDIRECT($Q$3),W$5,0)*INDIRECT($P$2),VLOOKUP($P176,INDIRECT($Q$3),W$5,0))</f>
        <v>97097.656760793208</v>
      </c>
      <c r="X176" s="394" cm="1">
        <f t="array" aca="1" ref="X176" ca="1">IF($Q176="Y",VLOOKUP($P176,INDIRECT($Q$3),X$5,0)*INDIRECT($P$2),VLOOKUP($P176,INDIRECT($Q$3),X$5,0))</f>
        <v>102209.69258073984</v>
      </c>
      <c r="Y176" s="394" cm="1">
        <f t="array" aca="1" ref="Y176" ca="1">IF($Q176="Y",VLOOKUP($P176,INDIRECT($Q$3),Y$5,0)*INDIRECT($P$2),VLOOKUP($P176,INDIRECT($Q$3),Y$5,0))</f>
        <v>108393.7736737838</v>
      </c>
      <c r="Z176" s="394" cm="1">
        <f t="array" aca="1" ref="Z176" ca="1">IF($Q176="Y",VLOOKUP($P176,INDIRECT($Q$3),Z$5,0)*INDIRECT($P$2),VLOOKUP($P176,INDIRECT($Q$3),Z$5,0))</f>
        <v>114581.30185773809</v>
      </c>
      <c r="AA176" s="406" t="str">
        <f t="shared" si="43"/>
        <v>06059C</v>
      </c>
      <c r="AB176" s="406" t="str">
        <f t="shared" si="50"/>
        <v>Y</v>
      </c>
      <c r="AC176" s="412" t="str">
        <f t="shared" si="34"/>
        <v>Legal Analyst Police Conduct Review</v>
      </c>
      <c r="AD176" s="406">
        <f t="shared" si="39"/>
        <v>39</v>
      </c>
      <c r="AE176" s="398" t="str">
        <f t="shared" si="49"/>
        <v>E</v>
      </c>
      <c r="AF176" s="403">
        <f t="shared" ca="1" si="51"/>
        <v>40.032999999999994</v>
      </c>
      <c r="AG176" s="403">
        <f t="shared" ca="1" si="51"/>
        <v>42.140999999999998</v>
      </c>
      <c r="AH176" s="403">
        <f t="shared" ca="1" si="52"/>
        <v>44.364999999999995</v>
      </c>
      <c r="AI176" s="403">
        <f t="shared" ca="1" si="52"/>
        <v>46.681999999999995</v>
      </c>
      <c r="AJ176" s="403">
        <f t="shared" ca="1" si="52"/>
        <v>49.14</v>
      </c>
      <c r="AK176" s="403">
        <f t="shared" ca="1" si="52"/>
        <v>52.113</v>
      </c>
      <c r="AL176" s="403">
        <f t="shared" ca="1" si="53"/>
        <v>55.088000000000001</v>
      </c>
      <c r="AM176" s="710"/>
    </row>
    <row r="177" spans="1:39" ht="15" customHeight="1">
      <c r="A177" s="259" t="s">
        <v>16</v>
      </c>
      <c r="B177" s="457" t="s">
        <v>52</v>
      </c>
      <c r="C177" s="259">
        <v>99</v>
      </c>
      <c r="D177" s="260" t="s">
        <v>892</v>
      </c>
      <c r="E177" s="265">
        <v>420</v>
      </c>
      <c r="F177" s="262">
        <v>9</v>
      </c>
      <c r="G177" s="285">
        <f t="shared" ca="1" si="41"/>
        <v>83267.131750745844</v>
      </c>
      <c r="H177" s="285">
        <f t="shared" ca="1" si="41"/>
        <v>87652.227804077876</v>
      </c>
      <c r="I177" s="285">
        <f t="shared" ca="1" si="41"/>
        <v>92279.285509675246</v>
      </c>
      <c r="J177" s="285">
        <f t="shared" ca="1" si="41"/>
        <v>97096.925977520223</v>
      </c>
      <c r="K177" s="285">
        <f t="shared" ca="1" si="35"/>
        <v>102209.55814419435</v>
      </c>
      <c r="L177" s="285">
        <f t="shared" ca="1" si="35"/>
        <v>108394.70110049429</v>
      </c>
      <c r="M177" s="285">
        <f t="shared" ca="1" si="35"/>
        <v>114578.49192162708</v>
      </c>
      <c r="N177" s="285"/>
      <c r="P177" s="409" t="str">
        <f t="shared" si="42"/>
        <v>01875C</v>
      </c>
      <c r="Q177" s="397" t="s">
        <v>826</v>
      </c>
      <c r="R177" s="409" t="str">
        <f t="shared" si="33"/>
        <v>Legislative Business Analyst</v>
      </c>
      <c r="S177" s="397">
        <f t="shared" si="40"/>
        <v>99</v>
      </c>
      <c r="T177" s="394" cm="1">
        <f t="array" aca="1" ref="T177" ca="1">IF($Q177="Y",VLOOKUP($P177,INDIRECT($Q$3),T$5,0)*INDIRECT($P$2),VLOOKUP($P177,INDIRECT($Q$3),T$5,0))</f>
        <v>83267.131750745844</v>
      </c>
      <c r="U177" s="394" cm="1">
        <f t="array" aca="1" ref="U177" ca="1">IF($Q177="Y",VLOOKUP($P177,INDIRECT($Q$3),U$5,0)*INDIRECT($P$2),VLOOKUP($P177,INDIRECT($Q$3),U$5,0))</f>
        <v>87652.227804077876</v>
      </c>
      <c r="V177" s="394" cm="1">
        <f t="array" aca="1" ref="V177" ca="1">IF($Q177="Y",VLOOKUP($P177,INDIRECT($Q$3),V$5,0)*INDIRECT($P$2),VLOOKUP($P177,INDIRECT($Q$3),V$5,0))</f>
        <v>92279.285509675246</v>
      </c>
      <c r="W177" s="394" cm="1">
        <f t="array" aca="1" ref="W177" ca="1">IF($Q177="Y",VLOOKUP($P177,INDIRECT($Q$3),W$5,0)*INDIRECT($P$2),VLOOKUP($P177,INDIRECT($Q$3),W$5,0))</f>
        <v>97096.925977520223</v>
      </c>
      <c r="X177" s="394" cm="1">
        <f t="array" aca="1" ref="X177" ca="1">IF($Q177="Y",VLOOKUP($P177,INDIRECT($Q$3),X$5,0)*INDIRECT($P$2),VLOOKUP($P177,INDIRECT($Q$3),X$5,0))</f>
        <v>102209.55814419435</v>
      </c>
      <c r="Y177" s="394" cm="1">
        <f t="array" aca="1" ref="Y177" ca="1">IF($Q177="Y",VLOOKUP($P177,INDIRECT($Q$3),Y$5,0)*INDIRECT($P$2),VLOOKUP($P177,INDIRECT($Q$3),Y$5,0))</f>
        <v>108394.70110049429</v>
      </c>
      <c r="Z177" s="394" cm="1">
        <f t="array" aca="1" ref="Z177" ca="1">IF($Q177="Y",VLOOKUP($P177,INDIRECT($Q$3),Z$5,0)*INDIRECT($P$2),VLOOKUP($P177,INDIRECT($Q$3),Z$5,0))</f>
        <v>114578.49192162708</v>
      </c>
      <c r="AA177" s="406" t="str">
        <f t="shared" si="43"/>
        <v>01875C</v>
      </c>
      <c r="AB177" s="406" t="str">
        <f t="shared" si="50"/>
        <v>Y</v>
      </c>
      <c r="AC177" s="412" t="str">
        <f t="shared" si="34"/>
        <v>Legislative Business Analyst</v>
      </c>
      <c r="AD177" s="406">
        <f t="shared" si="39"/>
        <v>99</v>
      </c>
      <c r="AE177" s="398" t="str">
        <f t="shared" si="49"/>
        <v>E</v>
      </c>
      <c r="AF177" s="403">
        <f t="shared" ca="1" si="51"/>
        <v>40.032999999999994</v>
      </c>
      <c r="AG177" s="403">
        <f t="shared" ca="1" si="51"/>
        <v>42.140999999999998</v>
      </c>
      <c r="AH177" s="403">
        <f t="shared" ca="1" si="52"/>
        <v>44.366</v>
      </c>
      <c r="AI177" s="403">
        <f t="shared" ca="1" si="52"/>
        <v>46.681999999999995</v>
      </c>
      <c r="AJ177" s="403">
        <f t="shared" ca="1" si="52"/>
        <v>49.14</v>
      </c>
      <c r="AK177" s="403">
        <f t="shared" ca="1" si="52"/>
        <v>52.113</v>
      </c>
      <c r="AL177" s="403">
        <f t="shared" ca="1" si="53"/>
        <v>55.085999999999999</v>
      </c>
      <c r="AM177" s="710"/>
    </row>
    <row r="178" spans="1:39" ht="15" customHeight="1">
      <c r="A178" s="259" t="s">
        <v>16</v>
      </c>
      <c r="B178" s="259" t="s">
        <v>144</v>
      </c>
      <c r="C178" s="259">
        <v>65</v>
      </c>
      <c r="D178" s="260" t="s">
        <v>448</v>
      </c>
      <c r="E178" s="265">
        <v>508</v>
      </c>
      <c r="F178" s="262">
        <v>11</v>
      </c>
      <c r="G178" s="285">
        <f t="shared" ca="1" si="41"/>
        <v>97332.058942692282</v>
      </c>
      <c r="H178" s="285">
        <f t="shared" ca="1" si="41"/>
        <v>102447.54185354921</v>
      </c>
      <c r="I178" s="285">
        <f t="shared" ca="1" si="41"/>
        <v>107807.76821903606</v>
      </c>
      <c r="J178" s="285">
        <f t="shared" ca="1" si="41"/>
        <v>113509.25658464074</v>
      </c>
      <c r="K178" s="285">
        <f t="shared" ca="1" si="35"/>
        <v>119462.38258669585</v>
      </c>
      <c r="L178" s="285">
        <f t="shared" ca="1" si="35"/>
        <v>126711.04062665709</v>
      </c>
      <c r="M178" s="285">
        <f t="shared" ca="1" si="35"/>
        <v>133959.69866661821</v>
      </c>
      <c r="N178" s="285"/>
      <c r="P178" s="409" t="str">
        <f t="shared" si="42"/>
        <v>07165C</v>
      </c>
      <c r="Q178" s="397" t="s">
        <v>826</v>
      </c>
      <c r="R178" s="409" t="str">
        <f t="shared" si="33"/>
        <v>Loan Portfolio Specialist</v>
      </c>
      <c r="S178" s="397">
        <f t="shared" si="40"/>
        <v>65</v>
      </c>
      <c r="T178" s="394" cm="1">
        <f t="array" aca="1" ref="T178" ca="1">IF($Q178="Y",VLOOKUP($P178,INDIRECT($Q$3),T$5,0)*INDIRECT($P$2),VLOOKUP($P178,INDIRECT($Q$3),T$5,0))</f>
        <v>97332.058942692282</v>
      </c>
      <c r="U178" s="394" cm="1">
        <f t="array" aca="1" ref="U178" ca="1">IF($Q178="Y",VLOOKUP($P178,INDIRECT($Q$3),U$5,0)*INDIRECT($P$2),VLOOKUP($P178,INDIRECT($Q$3),U$5,0))</f>
        <v>102447.54185354921</v>
      </c>
      <c r="V178" s="394" cm="1">
        <f t="array" aca="1" ref="V178" ca="1">IF($Q178="Y",VLOOKUP($P178,INDIRECT($Q$3),V$5,0)*INDIRECT($P$2),VLOOKUP($P178,INDIRECT($Q$3),V$5,0))</f>
        <v>107807.76821903606</v>
      </c>
      <c r="W178" s="394" cm="1">
        <f t="array" aca="1" ref="W178" ca="1">IF($Q178="Y",VLOOKUP($P178,INDIRECT($Q$3),W$5,0)*INDIRECT($P$2),VLOOKUP($P178,INDIRECT($Q$3),W$5,0))</f>
        <v>113509.25658464074</v>
      </c>
      <c r="X178" s="394" cm="1">
        <f t="array" aca="1" ref="X178" ca="1">IF($Q178="Y",VLOOKUP($P178,INDIRECT($Q$3),X$5,0)*INDIRECT($P$2),VLOOKUP($P178,INDIRECT($Q$3),X$5,0))</f>
        <v>119462.38258669585</v>
      </c>
      <c r="Y178" s="394" cm="1">
        <f t="array" aca="1" ref="Y178" ca="1">IF($Q178="Y",VLOOKUP($P178,INDIRECT($Q$3),Y$5,0)*INDIRECT($P$2),VLOOKUP($P178,INDIRECT($Q$3),Y$5,0))</f>
        <v>126711.04062665709</v>
      </c>
      <c r="Z178" s="394" cm="1">
        <f t="array" aca="1" ref="Z178" ca="1">IF($Q178="Y",VLOOKUP($P178,INDIRECT($Q$3),Z$5,0)*INDIRECT($P$2),VLOOKUP($P178,INDIRECT($Q$3),Z$5,0))</f>
        <v>133959.69866661821</v>
      </c>
      <c r="AA178" s="406" t="str">
        <f t="shared" si="43"/>
        <v>07165C</v>
      </c>
      <c r="AB178" s="406" t="str">
        <f t="shared" si="50"/>
        <v>Y</v>
      </c>
      <c r="AC178" s="412" t="str">
        <f t="shared" si="34"/>
        <v>Loan Portfolio Specialist</v>
      </c>
      <c r="AD178" s="406">
        <f t="shared" si="39"/>
        <v>65</v>
      </c>
      <c r="AE178" s="398" t="str">
        <f t="shared" si="49"/>
        <v>E</v>
      </c>
      <c r="AF178" s="403">
        <f t="shared" ca="1" si="51"/>
        <v>46.794999999999995</v>
      </c>
      <c r="AG178" s="403">
        <f t="shared" ca="1" si="51"/>
        <v>49.253999999999998</v>
      </c>
      <c r="AH178" s="403">
        <f t="shared" ca="1" si="52"/>
        <v>51.830999999999996</v>
      </c>
      <c r="AI178" s="403">
        <f t="shared" ca="1" si="52"/>
        <v>54.571999999999996</v>
      </c>
      <c r="AJ178" s="403">
        <f t="shared" ca="1" si="52"/>
        <v>57.433999999999997</v>
      </c>
      <c r="AK178" s="403">
        <f t="shared" ca="1" si="52"/>
        <v>60.918999999999997</v>
      </c>
      <c r="AL178" s="403">
        <f t="shared" ca="1" si="53"/>
        <v>64.404000000000011</v>
      </c>
      <c r="AM178" s="710"/>
    </row>
    <row r="179" spans="1:39" ht="15" customHeight="1">
      <c r="A179" s="259" t="s">
        <v>16</v>
      </c>
      <c r="B179" s="259" t="s">
        <v>132</v>
      </c>
      <c r="C179" s="259">
        <v>51</v>
      </c>
      <c r="D179" s="260" t="s">
        <v>784</v>
      </c>
      <c r="E179" s="265">
        <v>458</v>
      </c>
      <c r="F179" s="262">
        <v>10</v>
      </c>
      <c r="G179" s="285">
        <f t="shared" ca="1" si="41"/>
        <v>90985.96457686511</v>
      </c>
      <c r="H179" s="285">
        <f t="shared" ca="1" si="41"/>
        <v>95560.254214807923</v>
      </c>
      <c r="I179" s="285">
        <f t="shared" ca="1" si="41"/>
        <v>100724.45424386801</v>
      </c>
      <c r="J179" s="285">
        <f t="shared" ca="1" si="41"/>
        <v>105891.18567291988</v>
      </c>
      <c r="K179" s="285">
        <f t="shared" ca="1" si="35"/>
        <v>111299.67131115065</v>
      </c>
      <c r="L179" s="285">
        <f t="shared" ca="1" si="35"/>
        <v>118072.94485532002</v>
      </c>
      <c r="M179" s="285">
        <f t="shared" ca="1" si="35"/>
        <v>124844.3062584713</v>
      </c>
      <c r="N179" s="285"/>
      <c r="P179" s="409" t="str">
        <f t="shared" si="42"/>
        <v>06478C</v>
      </c>
      <c r="Q179" s="397" t="s">
        <v>826</v>
      </c>
      <c r="R179" s="409" t="str">
        <f t="shared" si="33"/>
        <v>Management Analyst I</v>
      </c>
      <c r="S179" s="397">
        <f t="shared" si="40"/>
        <v>51</v>
      </c>
      <c r="T179" s="394" cm="1">
        <f t="array" aca="1" ref="T179" ca="1">IF($Q179="Y",VLOOKUP($P179,INDIRECT($Q$3),T$5,0)*INDIRECT($P$2),VLOOKUP($P179,INDIRECT($Q$3),T$5,0))</f>
        <v>90985.96457686511</v>
      </c>
      <c r="U179" s="394" cm="1">
        <f t="array" aca="1" ref="U179" ca="1">IF($Q179="Y",VLOOKUP($P179,INDIRECT($Q$3),U$5,0)*INDIRECT($P$2),VLOOKUP($P179,INDIRECT($Q$3),U$5,0))</f>
        <v>95560.254214807923</v>
      </c>
      <c r="V179" s="394" cm="1">
        <f t="array" aca="1" ref="V179" ca="1">IF($Q179="Y",VLOOKUP($P179,INDIRECT($Q$3),V$5,0)*INDIRECT($P$2),VLOOKUP($P179,INDIRECT($Q$3),V$5,0))</f>
        <v>100724.45424386801</v>
      </c>
      <c r="W179" s="394" cm="1">
        <f t="array" aca="1" ref="W179" ca="1">IF($Q179="Y",VLOOKUP($P179,INDIRECT($Q$3),W$5,0)*INDIRECT($P$2),VLOOKUP($P179,INDIRECT($Q$3),W$5,0))</f>
        <v>105891.18567291988</v>
      </c>
      <c r="X179" s="394" cm="1">
        <f t="array" aca="1" ref="X179" ca="1">IF($Q179="Y",VLOOKUP($P179,INDIRECT($Q$3),X$5,0)*INDIRECT($P$2),VLOOKUP($P179,INDIRECT($Q$3),X$5,0))</f>
        <v>111299.67131115065</v>
      </c>
      <c r="Y179" s="394" cm="1">
        <f t="array" aca="1" ref="Y179" ca="1">IF($Q179="Y",VLOOKUP($P179,INDIRECT($Q$3),Y$5,0)*INDIRECT($P$2),VLOOKUP($P179,INDIRECT($Q$3),Y$5,0))</f>
        <v>118072.94485532002</v>
      </c>
      <c r="Z179" s="394" cm="1">
        <f t="array" aca="1" ref="Z179" ca="1">IF($Q179="Y",VLOOKUP($P179,INDIRECT($Q$3),Z$5,0)*INDIRECT($P$2),VLOOKUP($P179,INDIRECT($Q$3),Z$5,0))</f>
        <v>124844.3062584713</v>
      </c>
      <c r="AA179" s="406" t="str">
        <f t="shared" si="43"/>
        <v>06478C</v>
      </c>
      <c r="AB179" s="406" t="str">
        <f t="shared" si="50"/>
        <v>Y</v>
      </c>
      <c r="AC179" s="412" t="str">
        <f t="shared" si="34"/>
        <v>Management Analyst I</v>
      </c>
      <c r="AD179" s="406">
        <f t="shared" si="39"/>
        <v>51</v>
      </c>
      <c r="AE179" s="398" t="str">
        <f t="shared" si="49"/>
        <v>E</v>
      </c>
      <c r="AF179" s="403">
        <f t="shared" ca="1" si="51"/>
        <v>43.744</v>
      </c>
      <c r="AG179" s="403">
        <f t="shared" ca="1" si="51"/>
        <v>45.942999999999998</v>
      </c>
      <c r="AH179" s="403">
        <f t="shared" ca="1" si="52"/>
        <v>48.425999999999995</v>
      </c>
      <c r="AI179" s="403">
        <f t="shared" ca="1" si="52"/>
        <v>50.91</v>
      </c>
      <c r="AJ179" s="403">
        <f t="shared" ca="1" si="52"/>
        <v>53.51</v>
      </c>
      <c r="AK179" s="403">
        <f t="shared" ca="1" si="52"/>
        <v>56.765999999999998</v>
      </c>
      <c r="AL179" s="403">
        <f t="shared" ca="1" si="53"/>
        <v>60.021999999999998</v>
      </c>
      <c r="AM179" s="710"/>
    </row>
    <row r="180" spans="1:39" ht="15" customHeight="1">
      <c r="A180" s="259" t="s">
        <v>16</v>
      </c>
      <c r="B180" s="259" t="s">
        <v>136</v>
      </c>
      <c r="C180" s="259">
        <v>98</v>
      </c>
      <c r="D180" s="260" t="s">
        <v>137</v>
      </c>
      <c r="E180" s="265">
        <v>528</v>
      </c>
      <c r="F180" s="262">
        <v>11</v>
      </c>
      <c r="G180" s="285">
        <f t="shared" ca="1" si="41"/>
        <v>99466.80097833839</v>
      </c>
      <c r="H180" s="285">
        <f t="shared" ca="1" si="41"/>
        <v>104702.0702983275</v>
      </c>
      <c r="I180" s="285">
        <f t="shared" ca="1" si="41"/>
        <v>110212.44504968436</v>
      </c>
      <c r="J180" s="285">
        <f t="shared" ca="1" si="41"/>
        <v>116012.8373476868</v>
      </c>
      <c r="K180" s="285">
        <f t="shared" ca="1" si="35"/>
        <v>122118.16620179453</v>
      </c>
      <c r="L180" s="285">
        <f t="shared" ca="1" si="35"/>
        <v>128743.47114472516</v>
      </c>
      <c r="M180" s="285">
        <f t="shared" ca="1" si="35"/>
        <v>135368.77608765571</v>
      </c>
      <c r="N180" s="285"/>
      <c r="P180" s="409" t="str">
        <f t="shared" si="42"/>
        <v>06639C</v>
      </c>
      <c r="Q180" s="397" t="s">
        <v>826</v>
      </c>
      <c r="R180" s="409" t="str">
        <f t="shared" si="33"/>
        <v>Manager Continuous Improvement</v>
      </c>
      <c r="S180" s="397">
        <f t="shared" si="40"/>
        <v>98</v>
      </c>
      <c r="T180" s="394" cm="1">
        <f t="array" aca="1" ref="T180" ca="1">IF($Q180="Y",VLOOKUP($P180,INDIRECT($Q$3),T$5,0)*INDIRECT($P$2),VLOOKUP($P180,INDIRECT($Q$3),T$5,0))</f>
        <v>99466.80097833839</v>
      </c>
      <c r="U180" s="394" cm="1">
        <f t="array" aca="1" ref="U180" ca="1">IF($Q180="Y",VLOOKUP($P180,INDIRECT($Q$3),U$5,0)*INDIRECT($P$2),VLOOKUP($P180,INDIRECT($Q$3),U$5,0))</f>
        <v>104702.0702983275</v>
      </c>
      <c r="V180" s="394" cm="1">
        <f t="array" aca="1" ref="V180" ca="1">IF($Q180="Y",VLOOKUP($P180,INDIRECT($Q$3),V$5,0)*INDIRECT($P$2),VLOOKUP($P180,INDIRECT($Q$3),V$5,0))</f>
        <v>110212.44504968436</v>
      </c>
      <c r="W180" s="394" cm="1">
        <f t="array" aca="1" ref="W180" ca="1">IF($Q180="Y",VLOOKUP($P180,INDIRECT($Q$3),W$5,0)*INDIRECT($P$2),VLOOKUP($P180,INDIRECT($Q$3),W$5,0))</f>
        <v>116012.8373476868</v>
      </c>
      <c r="X180" s="394" cm="1">
        <f t="array" aca="1" ref="X180" ca="1">IF($Q180="Y",VLOOKUP($P180,INDIRECT($Q$3),X$5,0)*INDIRECT($P$2),VLOOKUP($P180,INDIRECT($Q$3),X$5,0))</f>
        <v>122118.16620179453</v>
      </c>
      <c r="Y180" s="394" cm="1">
        <f t="array" aca="1" ref="Y180" ca="1">IF($Q180="Y",VLOOKUP($P180,INDIRECT($Q$3),Y$5,0)*INDIRECT($P$2),VLOOKUP($P180,INDIRECT($Q$3),Y$5,0))</f>
        <v>128743.47114472516</v>
      </c>
      <c r="Z180" s="394" cm="1">
        <f t="array" aca="1" ref="Z180" ca="1">IF($Q180="Y",VLOOKUP($P180,INDIRECT($Q$3),Z$5,0)*INDIRECT($P$2),VLOOKUP($P180,INDIRECT($Q$3),Z$5,0))</f>
        <v>135368.77608765571</v>
      </c>
      <c r="AA180" s="406" t="str">
        <f t="shared" si="43"/>
        <v>06639C</v>
      </c>
      <c r="AB180" s="406" t="str">
        <f t="shared" si="50"/>
        <v>Y</v>
      </c>
      <c r="AC180" s="412" t="str">
        <f t="shared" si="34"/>
        <v>Manager Continuous Improvement</v>
      </c>
      <c r="AD180" s="406">
        <f t="shared" si="39"/>
        <v>98</v>
      </c>
      <c r="AE180" s="398" t="str">
        <f t="shared" si="49"/>
        <v>E</v>
      </c>
      <c r="AF180" s="403">
        <f t="shared" ca="1" si="51"/>
        <v>47.820999999999998</v>
      </c>
      <c r="AG180" s="403">
        <f t="shared" ca="1" si="51"/>
        <v>50.338000000000001</v>
      </c>
      <c r="AH180" s="403">
        <f t="shared" ca="1" si="52"/>
        <v>52.986999999999995</v>
      </c>
      <c r="AI180" s="403">
        <f t="shared" ca="1" si="52"/>
        <v>55.775999999999996</v>
      </c>
      <c r="AJ180" s="403">
        <f t="shared" ca="1" si="52"/>
        <v>58.710999999999999</v>
      </c>
      <c r="AK180" s="403">
        <f t="shared" ca="1" si="52"/>
        <v>61.896000000000001</v>
      </c>
      <c r="AL180" s="403">
        <f t="shared" ca="1" si="53"/>
        <v>65.082000000000008</v>
      </c>
      <c r="AM180" s="710"/>
    </row>
    <row r="181" spans="1:39" ht="15" customHeight="1">
      <c r="A181" s="259" t="s">
        <v>16</v>
      </c>
      <c r="B181" s="259" t="s">
        <v>433</v>
      </c>
      <c r="C181" s="259">
        <v>60</v>
      </c>
      <c r="D181" s="260" t="s">
        <v>427</v>
      </c>
      <c r="E181" s="265">
        <v>473</v>
      </c>
      <c r="F181" s="262">
        <v>10</v>
      </c>
      <c r="G181" s="285">
        <f t="shared" ca="1" si="41"/>
        <v>93123.810914680609</v>
      </c>
      <c r="H181" s="285">
        <f t="shared" ca="1" si="41"/>
        <v>97805.847384278619</v>
      </c>
      <c r="I181" s="285">
        <f t="shared" ca="1" si="41"/>
        <v>103091.40647394618</v>
      </c>
      <c r="J181" s="285">
        <f t="shared" ca="1" si="41"/>
        <v>108379.67194307595</v>
      </c>
      <c r="K181" s="285">
        <f t="shared" ca="1" si="35"/>
        <v>113915.5704719366</v>
      </c>
      <c r="L181" s="285">
        <f t="shared" ca="1" si="35"/>
        <v>120846.6095967389</v>
      </c>
      <c r="M181" s="285">
        <f t="shared" ca="1" si="35"/>
        <v>127777.65929850041</v>
      </c>
      <c r="N181" s="285"/>
      <c r="P181" s="409" t="str">
        <f t="shared" si="42"/>
        <v>07084C</v>
      </c>
      <c r="Q181" s="397" t="s">
        <v>826</v>
      </c>
      <c r="R181" s="409" t="str">
        <f t="shared" si="33"/>
        <v xml:space="preserve">Media Relations Coordinator </v>
      </c>
      <c r="S181" s="397">
        <f t="shared" si="40"/>
        <v>60</v>
      </c>
      <c r="T181" s="394" cm="1">
        <f t="array" aca="1" ref="T181" ca="1">IF($Q181="Y",VLOOKUP($P181,INDIRECT($Q$3),T$5,0)*INDIRECT($P$2),VLOOKUP($P181,INDIRECT($Q$3),T$5,0))</f>
        <v>93123.810914680609</v>
      </c>
      <c r="U181" s="394" cm="1">
        <f t="array" aca="1" ref="U181" ca="1">IF($Q181="Y",VLOOKUP($P181,INDIRECT($Q$3),U$5,0)*INDIRECT($P$2),VLOOKUP($P181,INDIRECT($Q$3),U$5,0))</f>
        <v>97805.847384278619</v>
      </c>
      <c r="V181" s="394" cm="1">
        <f t="array" aca="1" ref="V181" ca="1">IF($Q181="Y",VLOOKUP($P181,INDIRECT($Q$3),V$5,0)*INDIRECT($P$2),VLOOKUP($P181,INDIRECT($Q$3),V$5,0))</f>
        <v>103091.40647394618</v>
      </c>
      <c r="W181" s="394" cm="1">
        <f t="array" aca="1" ref="W181" ca="1">IF($Q181="Y",VLOOKUP($P181,INDIRECT($Q$3),W$5,0)*INDIRECT($P$2),VLOOKUP($P181,INDIRECT($Q$3),W$5,0))</f>
        <v>108379.67194307595</v>
      </c>
      <c r="X181" s="394" cm="1">
        <f t="array" aca="1" ref="X181" ca="1">IF($Q181="Y",VLOOKUP($P181,INDIRECT($Q$3),X$5,0)*INDIRECT($P$2),VLOOKUP($P181,INDIRECT($Q$3),X$5,0))</f>
        <v>113915.5704719366</v>
      </c>
      <c r="Y181" s="394" cm="1">
        <f t="array" aca="1" ref="Y181" ca="1">IF($Q181="Y",VLOOKUP($P181,INDIRECT($Q$3),Y$5,0)*INDIRECT($P$2),VLOOKUP($P181,INDIRECT($Q$3),Y$5,0))</f>
        <v>120846.6095967389</v>
      </c>
      <c r="Z181" s="394" cm="1">
        <f t="array" aca="1" ref="Z181" ca="1">IF($Q181="Y",VLOOKUP($P181,INDIRECT($Q$3),Z$5,0)*INDIRECT($P$2),VLOOKUP($P181,INDIRECT($Q$3),Z$5,0))</f>
        <v>127777.65929850041</v>
      </c>
      <c r="AA181" s="406" t="str">
        <f t="shared" si="43"/>
        <v>07084C</v>
      </c>
      <c r="AB181" s="406" t="str">
        <f t="shared" si="50"/>
        <v>Y</v>
      </c>
      <c r="AC181" s="412" t="str">
        <f t="shared" si="34"/>
        <v xml:space="preserve">Media Relations Coordinator </v>
      </c>
      <c r="AD181" s="406">
        <f t="shared" si="39"/>
        <v>60</v>
      </c>
      <c r="AE181" s="398" t="str">
        <f t="shared" si="49"/>
        <v>E</v>
      </c>
      <c r="AF181" s="403">
        <f t="shared" ca="1" si="51"/>
        <v>44.771999999999998</v>
      </c>
      <c r="AG181" s="403">
        <f t="shared" ca="1" si="51"/>
        <v>47.022999999999996</v>
      </c>
      <c r="AH181" s="403">
        <f t="shared" ca="1" si="52"/>
        <v>49.564</v>
      </c>
      <c r="AI181" s="403">
        <f t="shared" ca="1" si="52"/>
        <v>52.105999999999995</v>
      </c>
      <c r="AJ181" s="403">
        <f t="shared" ca="1" si="52"/>
        <v>54.768000000000001</v>
      </c>
      <c r="AK181" s="403">
        <f t="shared" ca="1" si="52"/>
        <v>58.099999999999994</v>
      </c>
      <c r="AL181" s="403">
        <f t="shared" ca="1" si="53"/>
        <v>61.431999999999995</v>
      </c>
      <c r="AM181" s="710"/>
    </row>
    <row r="182" spans="1:39" ht="15" customHeight="1">
      <c r="A182" s="256" t="s">
        <v>16</v>
      </c>
      <c r="B182" s="256" t="s">
        <v>140</v>
      </c>
      <c r="C182" s="256">
        <v>29</v>
      </c>
      <c r="D182" s="276" t="s">
        <v>141</v>
      </c>
      <c r="E182" s="277">
        <v>365</v>
      </c>
      <c r="F182" s="278">
        <v>8</v>
      </c>
      <c r="G182" s="380">
        <f t="shared" ca="1" si="41"/>
        <v>74460.610752978362</v>
      </c>
      <c r="H182" s="380">
        <f t="shared" ca="1" si="41"/>
        <v>78545.413481661264</v>
      </c>
      <c r="I182" s="380">
        <f t="shared" ca="1" si="41"/>
        <v>82626.769119433869</v>
      </c>
      <c r="J182" s="380">
        <f t="shared" ca="1" si="41"/>
        <v>86952.868211836409</v>
      </c>
      <c r="K182" s="380">
        <f t="shared" ca="1" si="35"/>
        <v>91575.417122523169</v>
      </c>
      <c r="L182" s="380">
        <f t="shared" ca="1" si="35"/>
        <v>97312.991881556358</v>
      </c>
      <c r="M182" s="380">
        <f t="shared" ca="1" si="35"/>
        <v>103050.56664058955</v>
      </c>
      <c r="N182" s="380" t="s">
        <v>633</v>
      </c>
      <c r="P182" s="409" t="str">
        <f t="shared" si="42"/>
        <v>07099C</v>
      </c>
      <c r="Q182" s="397" t="s">
        <v>826</v>
      </c>
      <c r="R182" s="409" t="str">
        <f t="shared" si="33"/>
        <v>Medical Processes Coordinator</v>
      </c>
      <c r="S182" s="397">
        <f t="shared" si="40"/>
        <v>29</v>
      </c>
      <c r="T182" s="394" cm="1">
        <f t="array" aca="1" ref="T182" ca="1">IF($Q182="Y",VLOOKUP($P182,INDIRECT($Q$3),T$5,0)*INDIRECT($P$2),VLOOKUP($P182,INDIRECT($Q$3),T$5,0))</f>
        <v>74460.610752978362</v>
      </c>
      <c r="U182" s="394" cm="1">
        <f t="array" aca="1" ref="U182" ca="1">IF($Q182="Y",VLOOKUP($P182,INDIRECT($Q$3),U$5,0)*INDIRECT($P$2),VLOOKUP($P182,INDIRECT($Q$3),U$5,0))</f>
        <v>78545.413481661264</v>
      </c>
      <c r="V182" s="394" cm="1">
        <f t="array" aca="1" ref="V182" ca="1">IF($Q182="Y",VLOOKUP($P182,INDIRECT($Q$3),V$5,0)*INDIRECT($P$2),VLOOKUP($P182,INDIRECT($Q$3),V$5,0))</f>
        <v>82626.769119433869</v>
      </c>
      <c r="W182" s="394" cm="1">
        <f t="array" aca="1" ref="W182" ca="1">IF($Q182="Y",VLOOKUP($P182,INDIRECT($Q$3),W$5,0)*INDIRECT($P$2),VLOOKUP($P182,INDIRECT($Q$3),W$5,0))</f>
        <v>86952.868211836409</v>
      </c>
      <c r="X182" s="394" cm="1">
        <f t="array" aca="1" ref="X182" ca="1">IF($Q182="Y",VLOOKUP($P182,INDIRECT($Q$3),X$5,0)*INDIRECT($P$2),VLOOKUP($P182,INDIRECT($Q$3),X$5,0))</f>
        <v>91575.417122523169</v>
      </c>
      <c r="Y182" s="394" cm="1">
        <f t="array" aca="1" ref="Y182" ca="1">IF($Q182="Y",VLOOKUP($P182,INDIRECT($Q$3),Y$5,0)*INDIRECT($P$2),VLOOKUP($P182,INDIRECT($Q$3),Y$5,0))</f>
        <v>97312.991881556358</v>
      </c>
      <c r="Z182" s="394" cm="1">
        <f t="array" aca="1" ref="Z182" ca="1">IF($Q182="Y",VLOOKUP($P182,INDIRECT($Q$3),Z$5,0)*INDIRECT($P$2),VLOOKUP($P182,INDIRECT($Q$3),Z$5,0))</f>
        <v>103050.56664058955</v>
      </c>
      <c r="AA182" s="406" t="str">
        <f t="shared" si="43"/>
        <v>07099C</v>
      </c>
      <c r="AB182" s="406" t="str">
        <f t="shared" si="50"/>
        <v>Y</v>
      </c>
      <c r="AC182" s="412" t="str">
        <f t="shared" si="34"/>
        <v>Medical Processes Coordinator</v>
      </c>
      <c r="AD182" s="406">
        <f t="shared" si="39"/>
        <v>29</v>
      </c>
      <c r="AE182" s="398" t="str">
        <f t="shared" si="49"/>
        <v>E</v>
      </c>
      <c r="AF182" s="403">
        <f t="shared" ca="1" si="51"/>
        <v>35.798999999999999</v>
      </c>
      <c r="AG182" s="403">
        <f t="shared" ca="1" si="51"/>
        <v>37.762999999999998</v>
      </c>
      <c r="AH182" s="403">
        <f t="shared" ca="1" si="52"/>
        <v>39.724999999999994</v>
      </c>
      <c r="AI182" s="403">
        <f t="shared" ca="1" si="52"/>
        <v>41.805</v>
      </c>
      <c r="AJ182" s="403">
        <f t="shared" ca="1" si="52"/>
        <v>44.027000000000001</v>
      </c>
      <c r="AK182" s="403">
        <f t="shared" ca="1" si="52"/>
        <v>46.785999999999994</v>
      </c>
      <c r="AL182" s="403">
        <f t="shared" ca="1" si="53"/>
        <v>49.543999999999997</v>
      </c>
      <c r="AM182" s="710"/>
    </row>
    <row r="183" spans="1:39" ht="15" customHeight="1">
      <c r="A183" s="259" t="s">
        <v>16</v>
      </c>
      <c r="B183" s="259" t="s">
        <v>142</v>
      </c>
      <c r="C183" s="259" t="s">
        <v>93</v>
      </c>
      <c r="D183" s="266" t="s">
        <v>1070</v>
      </c>
      <c r="E183" s="265">
        <v>523</v>
      </c>
      <c r="F183" s="262">
        <v>11</v>
      </c>
      <c r="G183" s="285">
        <f t="shared" ca="1" si="41"/>
        <v>104855.68584827699</v>
      </c>
      <c r="H183" s="285">
        <f t="shared" ca="1" si="41"/>
        <v>110460.79946993</v>
      </c>
      <c r="I183" s="285">
        <f t="shared" ca="1" si="41"/>
        <v>116022.29353032498</v>
      </c>
      <c r="J183" s="285">
        <f t="shared" ca="1" si="41"/>
        <v>121724.97722321299</v>
      </c>
      <c r="K183" s="285">
        <f t="shared" ca="1" si="35"/>
        <v>128266.763528722</v>
      </c>
      <c r="L183" s="285">
        <f t="shared" ca="1" si="35"/>
        <v>135853.12353804099</v>
      </c>
      <c r="M183" s="285">
        <f t="shared" ca="1" si="35"/>
        <v>143440.631430551</v>
      </c>
      <c r="N183" s="285"/>
      <c r="P183" s="409" t="str">
        <f t="shared" si="42"/>
        <v>07164C</v>
      </c>
      <c r="Q183" s="397" t="s">
        <v>826</v>
      </c>
      <c r="R183" s="409" t="str">
        <f t="shared" si="33"/>
        <v xml:space="preserve">Multifamily Housing (MFH) Finance Specialist </v>
      </c>
      <c r="S183" s="397" t="str">
        <f t="shared" si="40"/>
        <v>56</v>
      </c>
      <c r="T183" s="394" cm="1">
        <f t="array" aca="1" ref="T183" ca="1">IF($Q183="Y",VLOOKUP($P183,INDIRECT($Q$3),T$5,0)*INDIRECT($P$2),VLOOKUP($P183,INDIRECT($Q$3),T$5,0))</f>
        <v>104855.68584827699</v>
      </c>
      <c r="U183" s="394" cm="1">
        <f t="array" aca="1" ref="U183" ca="1">IF($Q183="Y",VLOOKUP($P183,INDIRECT($Q$3),U$5,0)*INDIRECT($P$2),VLOOKUP($P183,INDIRECT($Q$3),U$5,0))</f>
        <v>110460.79946993</v>
      </c>
      <c r="V183" s="394" cm="1">
        <f t="array" aca="1" ref="V183" ca="1">IF($Q183="Y",VLOOKUP($P183,INDIRECT($Q$3),V$5,0)*INDIRECT($P$2),VLOOKUP($P183,INDIRECT($Q$3),V$5,0))</f>
        <v>116022.29353032498</v>
      </c>
      <c r="W183" s="394" cm="1">
        <f t="array" aca="1" ref="W183" ca="1">IF($Q183="Y",VLOOKUP($P183,INDIRECT($Q$3),W$5,0)*INDIRECT($P$2),VLOOKUP($P183,INDIRECT($Q$3),W$5,0))</f>
        <v>121724.97722321299</v>
      </c>
      <c r="X183" s="394" cm="1">
        <f t="array" aca="1" ref="X183" ca="1">IF($Q183="Y",VLOOKUP($P183,INDIRECT($Q$3),X$5,0)*INDIRECT($P$2),VLOOKUP($P183,INDIRECT($Q$3),X$5,0))</f>
        <v>128266.763528722</v>
      </c>
      <c r="Y183" s="394" cm="1">
        <f t="array" aca="1" ref="Y183" ca="1">IF($Q183="Y",VLOOKUP($P183,INDIRECT($Q$3),Y$5,0)*INDIRECT($P$2),VLOOKUP($P183,INDIRECT($Q$3),Y$5,0))</f>
        <v>135853.12353804099</v>
      </c>
      <c r="Z183" s="394" cm="1">
        <f t="array" aca="1" ref="Z183" ca="1">IF($Q183="Y",VLOOKUP($P183,INDIRECT($Q$3),Z$5,0)*INDIRECT($P$2),VLOOKUP($P183,INDIRECT($Q$3),Z$5,0))</f>
        <v>143440.631430551</v>
      </c>
      <c r="AA183" s="406" t="str">
        <f t="shared" si="43"/>
        <v>07164C</v>
      </c>
      <c r="AB183" s="406" t="str">
        <f t="shared" si="50"/>
        <v>Y</v>
      </c>
      <c r="AC183" s="412" t="str">
        <f t="shared" si="34"/>
        <v xml:space="preserve">Multifamily Housing (MFH) Finance Specialist </v>
      </c>
      <c r="AD183" s="406" t="str">
        <f t="shared" si="39"/>
        <v>56</v>
      </c>
      <c r="AE183" s="398" t="str">
        <f t="shared" si="49"/>
        <v>E</v>
      </c>
      <c r="AF183" s="403">
        <f t="shared" ca="1" si="51"/>
        <v>50.411999999999999</v>
      </c>
      <c r="AG183" s="403">
        <f t="shared" ca="1" si="51"/>
        <v>53.106999999999999</v>
      </c>
      <c r="AH183" s="403">
        <f t="shared" ca="1" si="52"/>
        <v>55.78</v>
      </c>
      <c r="AI183" s="403">
        <f t="shared" ca="1" si="52"/>
        <v>58.521999999999998</v>
      </c>
      <c r="AJ183" s="403">
        <f t="shared" ca="1" si="52"/>
        <v>61.666999999999994</v>
      </c>
      <c r="AK183" s="403">
        <f t="shared" ca="1" si="52"/>
        <v>65.314999999999998</v>
      </c>
      <c r="AL183" s="403">
        <f t="shared" ca="1" si="53"/>
        <v>68.962000000000003</v>
      </c>
      <c r="AM183" s="710"/>
    </row>
    <row r="184" spans="1:39" ht="15" customHeight="1">
      <c r="A184" s="259" t="s">
        <v>16</v>
      </c>
      <c r="B184" s="259" t="s">
        <v>577</v>
      </c>
      <c r="C184" s="259" t="s">
        <v>216</v>
      </c>
      <c r="D184" s="260" t="s">
        <v>1068</v>
      </c>
      <c r="E184" s="265">
        <v>508</v>
      </c>
      <c r="F184" s="262">
        <v>11</v>
      </c>
      <c r="G184" s="285">
        <f t="shared" ca="1" si="41"/>
        <v>97332.058942692282</v>
      </c>
      <c r="H184" s="285">
        <f t="shared" ca="1" si="41"/>
        <v>102447.54185354921</v>
      </c>
      <c r="I184" s="285">
        <f t="shared" ca="1" si="41"/>
        <v>107807.76821903606</v>
      </c>
      <c r="J184" s="285">
        <f t="shared" ca="1" si="41"/>
        <v>113509.25658464074</v>
      </c>
      <c r="K184" s="285">
        <f t="shared" ca="1" si="35"/>
        <v>119462.38258669585</v>
      </c>
      <c r="L184" s="285">
        <f t="shared" ca="1" si="35"/>
        <v>126711.04062665709</v>
      </c>
      <c r="M184" s="285">
        <f t="shared" ca="1" si="35"/>
        <v>133959.69866661821</v>
      </c>
      <c r="N184" s="285"/>
      <c r="P184" s="409" t="str">
        <f t="shared" si="42"/>
        <v>59221C</v>
      </c>
      <c r="Q184" s="397" t="s">
        <v>826</v>
      </c>
      <c r="R184" s="409" t="str">
        <f t="shared" si="33"/>
        <v>Multifamily Housing Compliance Analyst</v>
      </c>
      <c r="S184" s="397" t="str">
        <f t="shared" si="40"/>
        <v>65</v>
      </c>
      <c r="T184" s="394" cm="1">
        <f t="array" aca="1" ref="T184" ca="1">IF($Q184="Y",VLOOKUP($P184,INDIRECT($Q$3),T$5,0)*INDIRECT($P$2),VLOOKUP($P184,INDIRECT($Q$3),T$5,0))</f>
        <v>97332.058942692282</v>
      </c>
      <c r="U184" s="394" cm="1">
        <f t="array" aca="1" ref="U184" ca="1">IF($Q184="Y",VLOOKUP($P184,INDIRECT($Q$3),U$5,0)*INDIRECT($P$2),VLOOKUP($P184,INDIRECT($Q$3),U$5,0))</f>
        <v>102447.54185354921</v>
      </c>
      <c r="V184" s="394" cm="1">
        <f t="array" aca="1" ref="V184" ca="1">IF($Q184="Y",VLOOKUP($P184,INDIRECT($Q$3),V$5,0)*INDIRECT($P$2),VLOOKUP($P184,INDIRECT($Q$3),V$5,0))</f>
        <v>107807.76821903606</v>
      </c>
      <c r="W184" s="394" cm="1">
        <f t="array" aca="1" ref="W184" ca="1">IF($Q184="Y",VLOOKUP($P184,INDIRECT($Q$3),W$5,0)*INDIRECT($P$2),VLOOKUP($P184,INDIRECT($Q$3),W$5,0))</f>
        <v>113509.25658464074</v>
      </c>
      <c r="X184" s="394" cm="1">
        <f t="array" aca="1" ref="X184" ca="1">IF($Q184="Y",VLOOKUP($P184,INDIRECT($Q$3),X$5,0)*INDIRECT($P$2),VLOOKUP($P184,INDIRECT($Q$3),X$5,0))</f>
        <v>119462.38258669585</v>
      </c>
      <c r="Y184" s="394" cm="1">
        <f t="array" aca="1" ref="Y184" ca="1">IF($Q184="Y",VLOOKUP($P184,INDIRECT($Q$3),Y$5,0)*INDIRECT($P$2),VLOOKUP($P184,INDIRECT($Q$3),Y$5,0))</f>
        <v>126711.04062665709</v>
      </c>
      <c r="Z184" s="394" cm="1">
        <f t="array" aca="1" ref="Z184" ca="1">IF($Q184="Y",VLOOKUP($P184,INDIRECT($Q$3),Z$5,0)*INDIRECT($P$2),VLOOKUP($P184,INDIRECT($Q$3),Z$5,0))</f>
        <v>133959.69866661821</v>
      </c>
      <c r="AA184" s="406" t="str">
        <f t="shared" si="43"/>
        <v>59221C</v>
      </c>
      <c r="AB184" s="406" t="str">
        <f t="shared" si="50"/>
        <v>Y</v>
      </c>
      <c r="AC184" s="412" t="str">
        <f t="shared" si="34"/>
        <v>Multifamily Housing Compliance Analyst</v>
      </c>
      <c r="AD184" s="406" t="str">
        <f t="shared" si="39"/>
        <v>65</v>
      </c>
      <c r="AE184" s="398" t="str">
        <f t="shared" si="49"/>
        <v>E</v>
      </c>
      <c r="AF184" s="403">
        <f t="shared" ca="1" si="51"/>
        <v>46.794999999999995</v>
      </c>
      <c r="AG184" s="463">
        <f t="shared" ca="1" si="51"/>
        <v>49.253999999999998</v>
      </c>
      <c r="AH184" s="463">
        <f t="shared" ca="1" si="52"/>
        <v>51.830999999999996</v>
      </c>
      <c r="AI184" s="403">
        <f t="shared" ca="1" si="52"/>
        <v>54.571999999999996</v>
      </c>
      <c r="AJ184" s="403">
        <f t="shared" ca="1" si="52"/>
        <v>57.433999999999997</v>
      </c>
      <c r="AK184" s="403">
        <f t="shared" ca="1" si="52"/>
        <v>60.918999999999997</v>
      </c>
      <c r="AL184" s="403">
        <f t="shared" ca="1" si="53"/>
        <v>64.404000000000011</v>
      </c>
      <c r="AM184" s="710"/>
    </row>
    <row r="185" spans="1:39" ht="15" customHeight="1">
      <c r="A185" s="259" t="s">
        <v>16</v>
      </c>
      <c r="B185" s="259" t="s">
        <v>147</v>
      </c>
      <c r="C185" s="259">
        <v>35</v>
      </c>
      <c r="D185" s="260" t="s">
        <v>148</v>
      </c>
      <c r="E185" s="265">
        <v>363</v>
      </c>
      <c r="F185" s="262">
        <v>8</v>
      </c>
      <c r="G185" s="285">
        <f t="shared" ca="1" si="41"/>
        <v>74460.610752978362</v>
      </c>
      <c r="H185" s="285">
        <f t="shared" ca="1" si="41"/>
        <v>78545.413481661264</v>
      </c>
      <c r="I185" s="285">
        <f t="shared" ca="1" si="41"/>
        <v>82626.769119433869</v>
      </c>
      <c r="J185" s="285">
        <f t="shared" ca="1" si="41"/>
        <v>86952.868211836409</v>
      </c>
      <c r="K185" s="285">
        <f t="shared" ca="1" si="35"/>
        <v>91575.417122523169</v>
      </c>
      <c r="L185" s="285">
        <f t="shared" ca="1" si="35"/>
        <v>97889.203312695478</v>
      </c>
      <c r="M185" s="285">
        <f t="shared" ca="1" si="35"/>
        <v>104202.98950286784</v>
      </c>
      <c r="N185" s="285"/>
      <c r="P185" s="409" t="str">
        <f t="shared" si="42"/>
        <v>07200C</v>
      </c>
      <c r="Q185" s="397" t="s">
        <v>826</v>
      </c>
      <c r="R185" s="409" t="str">
        <f t="shared" si="33"/>
        <v>Native American Community Specialist</v>
      </c>
      <c r="S185" s="397">
        <f t="shared" si="40"/>
        <v>35</v>
      </c>
      <c r="T185" s="394" cm="1">
        <f t="array" aca="1" ref="T185" ca="1">IF($Q185="Y",VLOOKUP($P185,INDIRECT($Q$3),T$5,0)*INDIRECT($P$2),VLOOKUP($P185,INDIRECT($Q$3),T$5,0))</f>
        <v>74460.610752978362</v>
      </c>
      <c r="U185" s="394" cm="1">
        <f t="array" aca="1" ref="U185" ca="1">IF($Q185="Y",VLOOKUP($P185,INDIRECT($Q$3),U$5,0)*INDIRECT($P$2),VLOOKUP($P185,INDIRECT($Q$3),U$5,0))</f>
        <v>78545.413481661264</v>
      </c>
      <c r="V185" s="394" cm="1">
        <f t="array" aca="1" ref="V185" ca="1">IF($Q185="Y",VLOOKUP($P185,INDIRECT($Q$3),V$5,0)*INDIRECT($P$2),VLOOKUP($P185,INDIRECT($Q$3),V$5,0))</f>
        <v>82626.769119433869</v>
      </c>
      <c r="W185" s="394" cm="1">
        <f t="array" aca="1" ref="W185" ca="1">IF($Q185="Y",VLOOKUP($P185,INDIRECT($Q$3),W$5,0)*INDIRECT($P$2),VLOOKUP($P185,INDIRECT($Q$3),W$5,0))</f>
        <v>86952.868211836409</v>
      </c>
      <c r="X185" s="394" cm="1">
        <f t="array" aca="1" ref="X185" ca="1">IF($Q185="Y",VLOOKUP($P185,INDIRECT($Q$3),X$5,0)*INDIRECT($P$2),VLOOKUP($P185,INDIRECT($Q$3),X$5,0))</f>
        <v>91575.417122523169</v>
      </c>
      <c r="Y185" s="394" cm="1">
        <f t="array" aca="1" ref="Y185" ca="1">IF($Q185="Y",VLOOKUP($P185,INDIRECT($Q$3),Y$5,0)*INDIRECT($P$2),VLOOKUP($P185,INDIRECT($Q$3),Y$5,0))</f>
        <v>97889.203312695478</v>
      </c>
      <c r="Z185" s="394" cm="1">
        <f t="array" aca="1" ref="Z185" ca="1">IF($Q185="Y",VLOOKUP($P185,INDIRECT($Q$3),Z$5,0)*INDIRECT($P$2),VLOOKUP($P185,INDIRECT($Q$3),Z$5,0))</f>
        <v>104202.98950286784</v>
      </c>
      <c r="AA185" s="406" t="str">
        <f t="shared" si="43"/>
        <v>07200C</v>
      </c>
      <c r="AB185" s="406" t="str">
        <f t="shared" si="50"/>
        <v>Y</v>
      </c>
      <c r="AC185" s="412" t="str">
        <f t="shared" si="34"/>
        <v>Native American Community Specialist</v>
      </c>
      <c r="AD185" s="406">
        <f t="shared" si="39"/>
        <v>35</v>
      </c>
      <c r="AE185" s="398" t="str">
        <f t="shared" si="49"/>
        <v>E</v>
      </c>
      <c r="AF185" s="403">
        <f t="shared" ca="1" si="51"/>
        <v>35.798999999999999</v>
      </c>
      <c r="AG185" s="403">
        <f t="shared" ca="1" si="51"/>
        <v>37.762999999999998</v>
      </c>
      <c r="AH185" s="403">
        <f t="shared" ca="1" si="52"/>
        <v>39.724999999999994</v>
      </c>
      <c r="AI185" s="403">
        <f t="shared" ca="1" si="52"/>
        <v>41.805</v>
      </c>
      <c r="AJ185" s="403">
        <f t="shared" ca="1" si="52"/>
        <v>44.027000000000001</v>
      </c>
      <c r="AK185" s="403">
        <f t="shared" ca="1" si="52"/>
        <v>47.062999999999995</v>
      </c>
      <c r="AL185" s="403">
        <f t="shared" ca="1" si="53"/>
        <v>50.097999999999999</v>
      </c>
      <c r="AM185" s="710"/>
    </row>
    <row r="186" spans="1:39" ht="15" customHeight="1">
      <c r="A186" s="256" t="s">
        <v>16</v>
      </c>
      <c r="B186" s="256" t="s">
        <v>434</v>
      </c>
      <c r="C186" s="256">
        <v>45</v>
      </c>
      <c r="D186" s="276" t="s">
        <v>636</v>
      </c>
      <c r="E186" s="277">
        <v>418</v>
      </c>
      <c r="F186" s="278">
        <v>9</v>
      </c>
      <c r="G186" s="380">
        <f t="shared" ca="1" si="41"/>
        <v>84691.576574692139</v>
      </c>
      <c r="H186" s="380">
        <f t="shared" ca="1" si="41"/>
        <v>89169.347667147071</v>
      </c>
      <c r="I186" s="380">
        <f t="shared" ca="1" si="41"/>
        <v>94233.124214349751</v>
      </c>
      <c r="J186" s="380">
        <f t="shared" ca="1" si="41"/>
        <v>99245.194397898245</v>
      </c>
      <c r="K186" s="380">
        <f t="shared" ca="1" si="35"/>
        <v>104560.60858155144</v>
      </c>
      <c r="L186" s="380">
        <f t="shared" ca="1" si="35"/>
        <v>110772.97487040763</v>
      </c>
      <c r="M186" s="380">
        <f t="shared" ca="1" si="35"/>
        <v>116985.3411592638</v>
      </c>
      <c r="N186" s="380" t="s">
        <v>633</v>
      </c>
      <c r="P186" s="409" t="str">
        <f t="shared" si="42"/>
        <v>06251C</v>
      </c>
      <c r="Q186" s="397" t="s">
        <v>826</v>
      </c>
      <c r="R186" s="409" t="str">
        <f t="shared" si="33"/>
        <v>Neighborhood &amp; Community Relations Policy Specialist</v>
      </c>
      <c r="S186" s="397">
        <f t="shared" si="40"/>
        <v>45</v>
      </c>
      <c r="T186" s="394" cm="1">
        <f t="array" aca="1" ref="T186" ca="1">IF($Q186="Y",VLOOKUP($P186,INDIRECT($Q$3),T$5,0)*INDIRECT($P$2),VLOOKUP($P186,INDIRECT($Q$3),T$5,0))</f>
        <v>84691.576574692139</v>
      </c>
      <c r="U186" s="394" cm="1">
        <f t="array" aca="1" ref="U186" ca="1">IF($Q186="Y",VLOOKUP($P186,INDIRECT($Q$3),U$5,0)*INDIRECT($P$2),VLOOKUP($P186,INDIRECT($Q$3),U$5,0))</f>
        <v>89169.347667147071</v>
      </c>
      <c r="V186" s="394" cm="1">
        <f t="array" aca="1" ref="V186" ca="1">IF($Q186="Y",VLOOKUP($P186,INDIRECT($Q$3),V$5,0)*INDIRECT($P$2),VLOOKUP($P186,INDIRECT($Q$3),V$5,0))</f>
        <v>94233.124214349751</v>
      </c>
      <c r="W186" s="394" cm="1">
        <f t="array" aca="1" ref="W186" ca="1">IF($Q186="Y",VLOOKUP($P186,INDIRECT($Q$3),W$5,0)*INDIRECT($P$2),VLOOKUP($P186,INDIRECT($Q$3),W$5,0))</f>
        <v>99245.194397898245</v>
      </c>
      <c r="X186" s="394" cm="1">
        <f t="array" aca="1" ref="X186" ca="1">IF($Q186="Y",VLOOKUP($P186,INDIRECT($Q$3),X$5,0)*INDIRECT($P$2),VLOOKUP($P186,INDIRECT($Q$3),X$5,0))</f>
        <v>104560.60858155144</v>
      </c>
      <c r="Y186" s="394" cm="1">
        <f t="array" aca="1" ref="Y186" ca="1">IF($Q186="Y",VLOOKUP($P186,INDIRECT($Q$3),Y$5,0)*INDIRECT($P$2),VLOOKUP($P186,INDIRECT($Q$3),Y$5,0))</f>
        <v>110772.97487040763</v>
      </c>
      <c r="Z186" s="394" cm="1">
        <f t="array" aca="1" ref="Z186" ca="1">IF($Q186="Y",VLOOKUP($P186,INDIRECT($Q$3),Z$5,0)*INDIRECT($P$2),VLOOKUP($P186,INDIRECT($Q$3),Z$5,0))</f>
        <v>116985.3411592638</v>
      </c>
      <c r="AA186" s="406" t="str">
        <f t="shared" si="43"/>
        <v>06251C</v>
      </c>
      <c r="AB186" s="406" t="str">
        <f t="shared" si="50"/>
        <v>Y</v>
      </c>
      <c r="AC186" s="412" t="str">
        <f t="shared" si="34"/>
        <v>Neighborhood &amp; Community Relations Policy Specialist</v>
      </c>
      <c r="AD186" s="406">
        <f t="shared" si="39"/>
        <v>45</v>
      </c>
      <c r="AE186" s="398" t="str">
        <f t="shared" si="49"/>
        <v>E</v>
      </c>
      <c r="AF186" s="403">
        <f t="shared" ca="1" si="51"/>
        <v>40.717999999999996</v>
      </c>
      <c r="AG186" s="403">
        <f t="shared" ca="1" si="51"/>
        <v>42.87</v>
      </c>
      <c r="AH186" s="403">
        <f t="shared" ca="1" si="52"/>
        <v>45.305</v>
      </c>
      <c r="AI186" s="403">
        <f t="shared" ca="1" si="52"/>
        <v>47.714999999999996</v>
      </c>
      <c r="AJ186" s="403">
        <f t="shared" ca="1" si="52"/>
        <v>50.269999999999996</v>
      </c>
      <c r="AK186" s="403">
        <f t="shared" ca="1" si="52"/>
        <v>53.256999999999998</v>
      </c>
      <c r="AL186" s="403">
        <f t="shared" ca="1" si="53"/>
        <v>56.242999999999995</v>
      </c>
      <c r="AM186" s="710"/>
    </row>
    <row r="187" spans="1:39" ht="15" customHeight="1">
      <c r="A187" s="259" t="s">
        <v>91</v>
      </c>
      <c r="B187" s="259" t="s">
        <v>723</v>
      </c>
      <c r="C187" s="259" t="s">
        <v>274</v>
      </c>
      <c r="D187" s="260" t="s">
        <v>694</v>
      </c>
      <c r="E187" s="265">
        <v>323</v>
      </c>
      <c r="F187" s="262">
        <v>7</v>
      </c>
      <c r="G187" s="285">
        <f t="shared" ca="1" si="41"/>
        <v>31.431896306645644</v>
      </c>
      <c r="H187" s="285">
        <f t="shared" ca="1" si="41"/>
        <v>33.423523787762385</v>
      </c>
      <c r="I187" s="285">
        <f t="shared" ca="1" si="41"/>
        <v>35.185186113545399</v>
      </c>
      <c r="J187" s="285">
        <f t="shared" ca="1" si="41"/>
        <v>37.132461026805046</v>
      </c>
      <c r="K187" s="285">
        <f t="shared" ca="1" si="35"/>
        <v>39.12613908693389</v>
      </c>
      <c r="L187" s="285">
        <f t="shared" ca="1" si="35"/>
        <v>41.501071367858657</v>
      </c>
      <c r="M187" s="285">
        <f t="shared" ca="1" si="35"/>
        <v>43.876003648783438</v>
      </c>
      <c r="N187" s="285"/>
      <c r="P187" s="409" t="str">
        <f t="shared" si="42"/>
        <v>59413C</v>
      </c>
      <c r="Q187" s="397" t="s">
        <v>826</v>
      </c>
      <c r="R187" s="409" t="str">
        <f t="shared" si="33"/>
        <v>Neighborhood Support Specialist I</v>
      </c>
      <c r="S187" s="397" t="str">
        <f t="shared" si="40"/>
        <v>07</v>
      </c>
      <c r="T187" s="394" cm="1">
        <f t="array" aca="1" ref="T187" ca="1">IF($Q187="Y",VLOOKUP($P187,INDIRECT($Q$3),T$5,0)*INDIRECT($P$2),VLOOKUP($P187,INDIRECT($Q$3),T$5,0))</f>
        <v>31.431896306645644</v>
      </c>
      <c r="U187" s="394" cm="1">
        <f t="array" aca="1" ref="U187" ca="1">IF($Q187="Y",VLOOKUP($P187,INDIRECT($Q$3),U$5,0)*INDIRECT($P$2),VLOOKUP($P187,INDIRECT($Q$3),U$5,0))</f>
        <v>33.423523787762385</v>
      </c>
      <c r="V187" s="394" cm="1">
        <f t="array" aca="1" ref="V187" ca="1">IF($Q187="Y",VLOOKUP($P187,INDIRECT($Q$3),V$5,0)*INDIRECT($P$2),VLOOKUP($P187,INDIRECT($Q$3),V$5,0))</f>
        <v>35.185186113545399</v>
      </c>
      <c r="W187" s="394" cm="1">
        <f t="array" aca="1" ref="W187" ca="1">IF($Q187="Y",VLOOKUP($P187,INDIRECT($Q$3),W$5,0)*INDIRECT($P$2),VLOOKUP($P187,INDIRECT($Q$3),W$5,0))</f>
        <v>37.132461026805046</v>
      </c>
      <c r="X187" s="394" cm="1">
        <f t="array" aca="1" ref="X187" ca="1">IF($Q187="Y",VLOOKUP($P187,INDIRECT($Q$3),X$5,0)*INDIRECT($P$2),VLOOKUP($P187,INDIRECT($Q$3),X$5,0))</f>
        <v>39.12613908693389</v>
      </c>
      <c r="Y187" s="394" cm="1">
        <f t="array" aca="1" ref="Y187" ca="1">IF($Q187="Y",VLOOKUP($P187,INDIRECT($Q$3),Y$5,0)*INDIRECT($P$2),VLOOKUP($P187,INDIRECT($Q$3),Y$5,0))</f>
        <v>41.501071367858657</v>
      </c>
      <c r="Z187" s="394" cm="1">
        <f t="array" aca="1" ref="Z187" ca="1">IF($Q187="Y",VLOOKUP($P187,INDIRECT($Q$3),Z$5,0)*INDIRECT($P$2),VLOOKUP($P187,INDIRECT($Q$3),Z$5,0))</f>
        <v>43.876003648783438</v>
      </c>
      <c r="AA187" s="406" t="str">
        <f t="shared" si="43"/>
        <v>59413C</v>
      </c>
      <c r="AB187" s="406" t="str">
        <f t="shared" si="50"/>
        <v>Y</v>
      </c>
      <c r="AC187" s="412" t="str">
        <f t="shared" si="34"/>
        <v>Neighborhood Support Specialist I</v>
      </c>
      <c r="AD187" s="406" t="str">
        <f t="shared" si="39"/>
        <v>07</v>
      </c>
      <c r="AE187" s="398" t="str">
        <f t="shared" si="49"/>
        <v>N</v>
      </c>
      <c r="AF187" s="403">
        <f t="shared" ca="1" si="51"/>
        <v>31.431999999999999</v>
      </c>
      <c r="AG187" s="403">
        <f t="shared" ca="1" si="51"/>
        <v>33.423999999999999</v>
      </c>
      <c r="AH187" s="403">
        <f t="shared" ca="1" si="52"/>
        <v>35.185000000000002</v>
      </c>
      <c r="AI187" s="403">
        <f t="shared" ca="1" si="52"/>
        <v>37.131999999999998</v>
      </c>
      <c r="AJ187" s="403">
        <f t="shared" ca="1" si="52"/>
        <v>39.125999999999998</v>
      </c>
      <c r="AK187" s="403">
        <f t="shared" ca="1" si="52"/>
        <v>41.500999999999998</v>
      </c>
      <c r="AL187" s="403">
        <f t="shared" ca="1" si="53"/>
        <v>43.875999999999998</v>
      </c>
      <c r="AM187" s="710"/>
    </row>
    <row r="188" spans="1:39" ht="15" customHeight="1">
      <c r="A188" s="259" t="s">
        <v>16</v>
      </c>
      <c r="B188" s="262" t="s">
        <v>149</v>
      </c>
      <c r="C188" s="259">
        <v>35</v>
      </c>
      <c r="D188" s="266" t="s">
        <v>696</v>
      </c>
      <c r="E188" s="265">
        <v>378</v>
      </c>
      <c r="F188" s="262">
        <v>8</v>
      </c>
      <c r="G188" s="285">
        <f t="shared" ca="1" si="41"/>
        <v>74460.610752978362</v>
      </c>
      <c r="H188" s="285">
        <f t="shared" ca="1" si="41"/>
        <v>78545.413481661264</v>
      </c>
      <c r="I188" s="285">
        <f t="shared" ca="1" si="41"/>
        <v>82626.769119433869</v>
      </c>
      <c r="J188" s="285">
        <f t="shared" ca="1" si="41"/>
        <v>86952.868211836409</v>
      </c>
      <c r="K188" s="285">
        <f t="shared" ca="1" si="35"/>
        <v>91575.417122523169</v>
      </c>
      <c r="L188" s="285">
        <f t="shared" ca="1" si="35"/>
        <v>97889.203312695478</v>
      </c>
      <c r="M188" s="285">
        <f t="shared" ca="1" si="35"/>
        <v>104202.98950286784</v>
      </c>
      <c r="N188" s="285"/>
      <c r="P188" s="409" t="str">
        <f t="shared" si="42"/>
        <v>06260C</v>
      </c>
      <c r="Q188" s="397" t="s">
        <v>826</v>
      </c>
      <c r="R188" s="409" t="str">
        <f t="shared" si="33"/>
        <v>Neighborhood Support Specialist II</v>
      </c>
      <c r="S188" s="397">
        <f t="shared" si="40"/>
        <v>35</v>
      </c>
      <c r="T188" s="394" cm="1">
        <f t="array" aca="1" ref="T188" ca="1">IF($Q188="Y",VLOOKUP($P188,INDIRECT($Q$3),T$5,0)*INDIRECT($P$2),VLOOKUP($P188,INDIRECT($Q$3),T$5,0))</f>
        <v>74460.610752978362</v>
      </c>
      <c r="U188" s="394" cm="1">
        <f t="array" aca="1" ref="U188" ca="1">IF($Q188="Y",VLOOKUP($P188,INDIRECT($Q$3),U$5,0)*INDIRECT($P$2),VLOOKUP($P188,INDIRECT($Q$3),U$5,0))</f>
        <v>78545.413481661264</v>
      </c>
      <c r="V188" s="394" cm="1">
        <f t="array" aca="1" ref="V188" ca="1">IF($Q188="Y",VLOOKUP($P188,INDIRECT($Q$3),V$5,0)*INDIRECT($P$2),VLOOKUP($P188,INDIRECT($Q$3),V$5,0))</f>
        <v>82626.769119433869</v>
      </c>
      <c r="W188" s="394" cm="1">
        <f t="array" aca="1" ref="W188" ca="1">IF($Q188="Y",VLOOKUP($P188,INDIRECT($Q$3),W$5,0)*INDIRECT($P$2),VLOOKUP($P188,INDIRECT($Q$3),W$5,0))</f>
        <v>86952.868211836409</v>
      </c>
      <c r="X188" s="394" cm="1">
        <f t="array" aca="1" ref="X188" ca="1">IF($Q188="Y",VLOOKUP($P188,INDIRECT($Q$3),X$5,0)*INDIRECT($P$2),VLOOKUP($P188,INDIRECT($Q$3),X$5,0))</f>
        <v>91575.417122523169</v>
      </c>
      <c r="Y188" s="394" cm="1">
        <f t="array" aca="1" ref="Y188" ca="1">IF($Q188="Y",VLOOKUP($P188,INDIRECT($Q$3),Y$5,0)*INDIRECT($P$2),VLOOKUP($P188,INDIRECT($Q$3),Y$5,0))</f>
        <v>97889.203312695478</v>
      </c>
      <c r="Z188" s="394" cm="1">
        <f t="array" aca="1" ref="Z188" ca="1">IF($Q188="Y",VLOOKUP($P188,INDIRECT($Q$3),Z$5,0)*INDIRECT($P$2),VLOOKUP($P188,INDIRECT($Q$3),Z$5,0))</f>
        <v>104202.98950286784</v>
      </c>
      <c r="AA188" s="406" t="str">
        <f t="shared" si="43"/>
        <v>06260C</v>
      </c>
      <c r="AB188" s="406" t="str">
        <f t="shared" si="50"/>
        <v>Y</v>
      </c>
      <c r="AC188" s="412" t="str">
        <f t="shared" si="34"/>
        <v>Neighborhood Support Specialist II</v>
      </c>
      <c r="AD188" s="406">
        <f t="shared" si="39"/>
        <v>35</v>
      </c>
      <c r="AE188" s="398" t="str">
        <f t="shared" si="49"/>
        <v>E</v>
      </c>
      <c r="AF188" s="403">
        <f t="shared" ca="1" si="51"/>
        <v>35.798999999999999</v>
      </c>
      <c r="AG188" s="403">
        <f t="shared" ca="1" si="51"/>
        <v>37.762999999999998</v>
      </c>
      <c r="AH188" s="403">
        <f t="shared" ca="1" si="52"/>
        <v>39.724999999999994</v>
      </c>
      <c r="AI188" s="403">
        <f t="shared" ca="1" si="52"/>
        <v>41.805</v>
      </c>
      <c r="AJ188" s="403">
        <f t="shared" ca="1" si="52"/>
        <v>44.027000000000001</v>
      </c>
      <c r="AK188" s="403">
        <f t="shared" ca="1" si="52"/>
        <v>47.062999999999995</v>
      </c>
      <c r="AL188" s="403">
        <f t="shared" ca="1" si="53"/>
        <v>50.097999999999999</v>
      </c>
      <c r="AM188" s="710"/>
    </row>
    <row r="189" spans="1:39" ht="15" customHeight="1">
      <c r="A189" s="259" t="s">
        <v>16</v>
      </c>
      <c r="B189" s="262" t="s">
        <v>522</v>
      </c>
      <c r="C189" s="259">
        <v>99</v>
      </c>
      <c r="D189" s="266" t="s">
        <v>511</v>
      </c>
      <c r="E189" s="265">
        <v>415</v>
      </c>
      <c r="F189" s="262">
        <v>9</v>
      </c>
      <c r="G189" s="285">
        <f t="shared" ca="1" si="41"/>
        <v>83267.131750745844</v>
      </c>
      <c r="H189" s="285">
        <f t="shared" ca="1" si="41"/>
        <v>87652.227804077876</v>
      </c>
      <c r="I189" s="285">
        <f t="shared" ca="1" si="41"/>
        <v>92279.285509675246</v>
      </c>
      <c r="J189" s="285">
        <f t="shared" ca="1" si="41"/>
        <v>97096.925977520223</v>
      </c>
      <c r="K189" s="285">
        <f t="shared" ca="1" si="35"/>
        <v>102209.55814419435</v>
      </c>
      <c r="L189" s="285">
        <f t="shared" ca="1" si="35"/>
        <v>108394.70110049429</v>
      </c>
      <c r="M189" s="285">
        <f t="shared" ca="1" si="35"/>
        <v>114578.49192162708</v>
      </c>
      <c r="N189" s="285"/>
      <c r="P189" s="409" t="str">
        <f t="shared" si="42"/>
        <v>06261C</v>
      </c>
      <c r="Q189" s="397" t="s">
        <v>826</v>
      </c>
      <c r="R189" s="409" t="str">
        <f t="shared" si="33"/>
        <v>Neighborhood Support Specialist Project Lead</v>
      </c>
      <c r="S189" s="397">
        <f t="shared" si="40"/>
        <v>99</v>
      </c>
      <c r="T189" s="394" cm="1">
        <f t="array" aca="1" ref="T189" ca="1">IF($Q189="Y",VLOOKUP($P189,INDIRECT($Q$3),T$5,0)*INDIRECT($P$2),VLOOKUP($P189,INDIRECT($Q$3),T$5,0))</f>
        <v>83267.131750745844</v>
      </c>
      <c r="U189" s="394" cm="1">
        <f t="array" aca="1" ref="U189" ca="1">IF($Q189="Y",VLOOKUP($P189,INDIRECT($Q$3),U$5,0)*INDIRECT($P$2),VLOOKUP($P189,INDIRECT($Q$3),U$5,0))</f>
        <v>87652.227804077876</v>
      </c>
      <c r="V189" s="394" cm="1">
        <f t="array" aca="1" ref="V189" ca="1">IF($Q189="Y",VLOOKUP($P189,INDIRECT($Q$3),V$5,0)*INDIRECT($P$2),VLOOKUP($P189,INDIRECT($Q$3),V$5,0))</f>
        <v>92279.285509675246</v>
      </c>
      <c r="W189" s="394" cm="1">
        <f t="array" aca="1" ref="W189" ca="1">IF($Q189="Y",VLOOKUP($P189,INDIRECT($Q$3),W$5,0)*INDIRECT($P$2),VLOOKUP($P189,INDIRECT($Q$3),W$5,0))</f>
        <v>97096.925977520223</v>
      </c>
      <c r="X189" s="394" cm="1">
        <f t="array" aca="1" ref="X189" ca="1">IF($Q189="Y",VLOOKUP($P189,INDIRECT($Q$3),X$5,0)*INDIRECT($P$2),VLOOKUP($P189,INDIRECT($Q$3),X$5,0))</f>
        <v>102209.55814419435</v>
      </c>
      <c r="Y189" s="394" cm="1">
        <f t="array" aca="1" ref="Y189" ca="1">IF($Q189="Y",VLOOKUP($P189,INDIRECT($Q$3),Y$5,0)*INDIRECT($P$2),VLOOKUP($P189,INDIRECT($Q$3),Y$5,0))</f>
        <v>108394.70110049429</v>
      </c>
      <c r="Z189" s="394" cm="1">
        <f t="array" aca="1" ref="Z189" ca="1">IF($Q189="Y",VLOOKUP($P189,INDIRECT($Q$3),Z$5,0)*INDIRECT($P$2),VLOOKUP($P189,INDIRECT($Q$3),Z$5,0))</f>
        <v>114578.49192162708</v>
      </c>
      <c r="AA189" s="406" t="str">
        <f t="shared" si="43"/>
        <v>06261C</v>
      </c>
      <c r="AB189" s="406" t="str">
        <f t="shared" si="50"/>
        <v>Y</v>
      </c>
      <c r="AC189" s="412" t="str">
        <f t="shared" si="34"/>
        <v>Neighborhood Support Specialist Project Lead</v>
      </c>
      <c r="AD189" s="406">
        <f t="shared" si="39"/>
        <v>99</v>
      </c>
      <c r="AE189" s="398" t="str">
        <f t="shared" si="49"/>
        <v>E</v>
      </c>
      <c r="AF189" s="403">
        <f t="shared" ca="1" si="51"/>
        <v>40.032999999999994</v>
      </c>
      <c r="AG189" s="403">
        <f t="shared" ca="1" si="51"/>
        <v>42.140999999999998</v>
      </c>
      <c r="AH189" s="403">
        <f t="shared" ca="1" si="52"/>
        <v>44.366</v>
      </c>
      <c r="AI189" s="403">
        <f t="shared" ca="1" si="52"/>
        <v>46.681999999999995</v>
      </c>
      <c r="AJ189" s="403">
        <f t="shared" ca="1" si="52"/>
        <v>49.14</v>
      </c>
      <c r="AK189" s="403">
        <f t="shared" ca="1" si="52"/>
        <v>52.113</v>
      </c>
      <c r="AL189" s="403">
        <f t="shared" ca="1" si="53"/>
        <v>55.085999999999999</v>
      </c>
      <c r="AM189" s="710"/>
    </row>
    <row r="190" spans="1:39" ht="15" customHeight="1">
      <c r="A190" s="259" t="s">
        <v>91</v>
      </c>
      <c r="B190" s="259" t="s">
        <v>321</v>
      </c>
      <c r="C190" s="259">
        <v>64</v>
      </c>
      <c r="D190" s="260" t="s">
        <v>322</v>
      </c>
      <c r="E190" s="265">
        <v>418</v>
      </c>
      <c r="F190" s="262">
        <v>9</v>
      </c>
      <c r="G190" s="285">
        <f t="shared" ca="1" si="41"/>
        <v>40.032657706127935</v>
      </c>
      <c r="H190" s="285">
        <f t="shared" ca="1" si="41"/>
        <v>42.140686378184355</v>
      </c>
      <c r="I190" s="285">
        <f t="shared" ca="1" si="41"/>
        <v>44.364722917413687</v>
      </c>
      <c r="J190" s="285">
        <f t="shared" ca="1" si="41"/>
        <v>46.681565750381345</v>
      </c>
      <c r="K190" s="285">
        <f t="shared" ca="1" si="35"/>
        <v>49.13927527920184</v>
      </c>
      <c r="L190" s="285">
        <f t="shared" ca="1" si="35"/>
        <v>52.112918030761641</v>
      </c>
      <c r="M190" s="285">
        <f t="shared" ca="1" si="35"/>
        <v>55.086560782321421</v>
      </c>
      <c r="N190" s="285"/>
      <c r="P190" s="409" t="str">
        <f t="shared" si="42"/>
        <v>07228C</v>
      </c>
      <c r="Q190" s="397" t="s">
        <v>826</v>
      </c>
      <c r="R190" s="409" t="str">
        <f t="shared" si="33"/>
        <v>Network Infrastructure Analyst</v>
      </c>
      <c r="S190" s="397">
        <f t="shared" si="40"/>
        <v>64</v>
      </c>
      <c r="T190" s="394" cm="1">
        <f t="array" aca="1" ref="T190" ca="1">IF($Q190="Y",VLOOKUP($P190,INDIRECT($Q$3),T$5,0)*INDIRECT($P$2),VLOOKUP($P190,INDIRECT($Q$3),T$5,0))</f>
        <v>40.032657706127935</v>
      </c>
      <c r="U190" s="394" cm="1">
        <f t="array" aca="1" ref="U190" ca="1">IF($Q190="Y",VLOOKUP($P190,INDIRECT($Q$3),U$5,0)*INDIRECT($P$2),VLOOKUP($P190,INDIRECT($Q$3),U$5,0))</f>
        <v>42.140686378184355</v>
      </c>
      <c r="V190" s="394" cm="1">
        <f t="array" aca="1" ref="V190" ca="1">IF($Q190="Y",VLOOKUP($P190,INDIRECT($Q$3),V$5,0)*INDIRECT($P$2),VLOOKUP($P190,INDIRECT($Q$3),V$5,0))</f>
        <v>44.364722917413687</v>
      </c>
      <c r="W190" s="394" cm="1">
        <f t="array" aca="1" ref="W190" ca="1">IF($Q190="Y",VLOOKUP($P190,INDIRECT($Q$3),W$5,0)*INDIRECT($P$2),VLOOKUP($P190,INDIRECT($Q$3),W$5,0))</f>
        <v>46.681565750381345</v>
      </c>
      <c r="X190" s="394" cm="1">
        <f t="array" aca="1" ref="X190" ca="1">IF($Q190="Y",VLOOKUP($P190,INDIRECT($Q$3),X$5,0)*INDIRECT($P$2),VLOOKUP($P190,INDIRECT($Q$3),X$5,0))</f>
        <v>49.13927527920184</v>
      </c>
      <c r="Y190" s="394" cm="1">
        <f t="array" aca="1" ref="Y190" ca="1">IF($Q190="Y",VLOOKUP($P190,INDIRECT($Q$3),Y$5,0)*INDIRECT($P$2),VLOOKUP($P190,INDIRECT($Q$3),Y$5,0))</f>
        <v>52.112918030761641</v>
      </c>
      <c r="Z190" s="394" cm="1">
        <f t="array" aca="1" ref="Z190" ca="1">IF($Q190="Y",VLOOKUP($P190,INDIRECT($Q$3),Z$5,0)*INDIRECT($P$2),VLOOKUP($P190,INDIRECT($Q$3),Z$5,0))</f>
        <v>55.086560782321421</v>
      </c>
      <c r="AA190" s="406" t="str">
        <f t="shared" si="43"/>
        <v>07228C</v>
      </c>
      <c r="AB190" s="406" t="str">
        <f t="shared" si="50"/>
        <v>Y</v>
      </c>
      <c r="AC190" s="412" t="str">
        <f t="shared" si="34"/>
        <v>Network Infrastructure Analyst</v>
      </c>
      <c r="AD190" s="406">
        <f t="shared" si="39"/>
        <v>64</v>
      </c>
      <c r="AE190" s="398" t="str">
        <f t="shared" si="49"/>
        <v>N</v>
      </c>
      <c r="AF190" s="403">
        <f t="shared" ca="1" si="51"/>
        <v>40.033000000000001</v>
      </c>
      <c r="AG190" s="403">
        <f t="shared" ca="1" si="51"/>
        <v>42.140999999999998</v>
      </c>
      <c r="AH190" s="403">
        <f t="shared" ca="1" si="52"/>
        <v>44.365000000000002</v>
      </c>
      <c r="AI190" s="403">
        <f t="shared" ca="1" si="52"/>
        <v>46.682000000000002</v>
      </c>
      <c r="AJ190" s="403">
        <f t="shared" ca="1" si="52"/>
        <v>49.139000000000003</v>
      </c>
      <c r="AK190" s="403">
        <f t="shared" ca="1" si="52"/>
        <v>52.113</v>
      </c>
      <c r="AL190" s="403">
        <f t="shared" ca="1" si="53"/>
        <v>55.087000000000003</v>
      </c>
      <c r="AM190" s="710"/>
    </row>
    <row r="191" spans="1:39" ht="15" customHeight="1">
      <c r="A191" s="259" t="s">
        <v>16</v>
      </c>
      <c r="B191" s="259" t="s">
        <v>151</v>
      </c>
      <c r="C191" s="259">
        <v>99</v>
      </c>
      <c r="D191" s="260" t="s">
        <v>152</v>
      </c>
      <c r="E191" s="265">
        <v>423</v>
      </c>
      <c r="F191" s="262">
        <v>9</v>
      </c>
      <c r="G191" s="285">
        <f t="shared" ca="1" si="41"/>
        <v>83267.131750745844</v>
      </c>
      <c r="H191" s="285">
        <f t="shared" ca="1" si="41"/>
        <v>87652.227804077876</v>
      </c>
      <c r="I191" s="285">
        <f t="shared" ca="1" si="41"/>
        <v>92279.285509675246</v>
      </c>
      <c r="J191" s="285">
        <f t="shared" ca="1" si="41"/>
        <v>97096.925977520223</v>
      </c>
      <c r="K191" s="285">
        <f t="shared" ca="1" si="35"/>
        <v>102209.55814419435</v>
      </c>
      <c r="L191" s="285">
        <f t="shared" ca="1" si="35"/>
        <v>108394.70110049429</v>
      </c>
      <c r="M191" s="285">
        <f t="shared" ca="1" si="35"/>
        <v>114578.49192162708</v>
      </c>
      <c r="N191" s="285"/>
      <c r="P191" s="409" t="str">
        <f t="shared" si="42"/>
        <v>52410C</v>
      </c>
      <c r="Q191" s="397" t="s">
        <v>826</v>
      </c>
      <c r="R191" s="409" t="str">
        <f t="shared" si="33"/>
        <v>NRP/Finance Specialist</v>
      </c>
      <c r="S191" s="397">
        <f t="shared" si="40"/>
        <v>99</v>
      </c>
      <c r="T191" s="394" cm="1">
        <f t="array" aca="1" ref="T191" ca="1">IF($Q191="Y",VLOOKUP($P191,INDIRECT($Q$3),T$5,0)*INDIRECT($P$2),VLOOKUP($P191,INDIRECT($Q$3),T$5,0))</f>
        <v>83267.131750745844</v>
      </c>
      <c r="U191" s="394" cm="1">
        <f t="array" aca="1" ref="U191" ca="1">IF($Q191="Y",VLOOKUP($P191,INDIRECT($Q$3),U$5,0)*INDIRECT($P$2),VLOOKUP($P191,INDIRECT($Q$3),U$5,0))</f>
        <v>87652.227804077876</v>
      </c>
      <c r="V191" s="394" cm="1">
        <f t="array" aca="1" ref="V191" ca="1">IF($Q191="Y",VLOOKUP($P191,INDIRECT($Q$3),V$5,0)*INDIRECT($P$2),VLOOKUP($P191,INDIRECT($Q$3),V$5,0))</f>
        <v>92279.285509675246</v>
      </c>
      <c r="W191" s="394" cm="1">
        <f t="array" aca="1" ref="W191" ca="1">IF($Q191="Y",VLOOKUP($P191,INDIRECT($Q$3),W$5,0)*INDIRECT($P$2),VLOOKUP($P191,INDIRECT($Q$3),W$5,0))</f>
        <v>97096.925977520223</v>
      </c>
      <c r="X191" s="394" cm="1">
        <f t="array" aca="1" ref="X191" ca="1">IF($Q191="Y",VLOOKUP($P191,INDIRECT($Q$3),X$5,0)*INDIRECT($P$2),VLOOKUP($P191,INDIRECT($Q$3),X$5,0))</f>
        <v>102209.55814419435</v>
      </c>
      <c r="Y191" s="394" cm="1">
        <f t="array" aca="1" ref="Y191" ca="1">IF($Q191="Y",VLOOKUP($P191,INDIRECT($Q$3),Y$5,0)*INDIRECT($P$2),VLOOKUP($P191,INDIRECT($Q$3),Y$5,0))</f>
        <v>108394.70110049429</v>
      </c>
      <c r="Z191" s="394" cm="1">
        <f t="array" aca="1" ref="Z191" ca="1">IF($Q191="Y",VLOOKUP($P191,INDIRECT($Q$3),Z$5,0)*INDIRECT($P$2),VLOOKUP($P191,INDIRECT($Q$3),Z$5,0))</f>
        <v>114578.49192162708</v>
      </c>
      <c r="AA191" s="406" t="str">
        <f t="shared" si="43"/>
        <v>52410C</v>
      </c>
      <c r="AB191" s="406" t="str">
        <f t="shared" si="50"/>
        <v>Y</v>
      </c>
      <c r="AC191" s="412" t="str">
        <f t="shared" si="34"/>
        <v>NRP/Finance Specialist</v>
      </c>
      <c r="AD191" s="406">
        <f t="shared" si="39"/>
        <v>99</v>
      </c>
      <c r="AE191" s="398" t="str">
        <f t="shared" si="49"/>
        <v>E</v>
      </c>
      <c r="AF191" s="403">
        <f t="shared" ca="1" si="51"/>
        <v>40.032999999999994</v>
      </c>
      <c r="AG191" s="403">
        <f t="shared" ca="1" si="51"/>
        <v>42.140999999999998</v>
      </c>
      <c r="AH191" s="403">
        <f t="shared" ca="1" si="52"/>
        <v>44.366</v>
      </c>
      <c r="AI191" s="403">
        <f t="shared" ca="1" si="52"/>
        <v>46.681999999999995</v>
      </c>
      <c r="AJ191" s="403">
        <f t="shared" ca="1" si="52"/>
        <v>49.14</v>
      </c>
      <c r="AK191" s="403">
        <f t="shared" ca="1" si="52"/>
        <v>52.113</v>
      </c>
      <c r="AL191" s="403">
        <f t="shared" ca="1" si="53"/>
        <v>55.085999999999999</v>
      </c>
      <c r="AM191" s="710"/>
    </row>
    <row r="192" spans="1:39" ht="15" customHeight="1">
      <c r="A192" s="259" t="s">
        <v>16</v>
      </c>
      <c r="B192" s="259" t="s">
        <v>935</v>
      </c>
      <c r="C192" s="259" t="s">
        <v>936</v>
      </c>
      <c r="D192" s="260" t="s">
        <v>937</v>
      </c>
      <c r="E192" s="265">
        <v>485</v>
      </c>
      <c r="F192" s="262">
        <v>10</v>
      </c>
      <c r="G192" s="285">
        <f t="shared" ca="1" si="41"/>
        <v>112393.83476357398</v>
      </c>
      <c r="H192" s="285">
        <f t="shared" ca="1" si="41"/>
        <v>118310.024729988</v>
      </c>
      <c r="I192" s="285">
        <f t="shared" ca="1" si="41"/>
        <v>124536.14315797199</v>
      </c>
      <c r="J192" s="285">
        <f t="shared" ca="1" si="41"/>
        <v>131091.70406177299</v>
      </c>
      <c r="K192" s="285">
        <f t="shared" ca="1" si="35"/>
        <v>137990.48203968297</v>
      </c>
      <c r="L192" s="285">
        <f t="shared" ca="1" si="35"/>
        <v>145253.13898913996</v>
      </c>
      <c r="M192" s="285">
        <f t="shared" ca="1" si="35"/>
        <v>152898.04104119999</v>
      </c>
      <c r="N192" s="285"/>
      <c r="P192" s="409" t="str">
        <f t="shared" si="42"/>
        <v>07250C</v>
      </c>
      <c r="Q192" s="397" t="s">
        <v>826</v>
      </c>
      <c r="R192" s="409" t="str">
        <f t="shared" si="33"/>
        <v>Nurse Practitioner/Physician Assistant</v>
      </c>
      <c r="S192" s="397" t="s">
        <v>936</v>
      </c>
      <c r="T192" s="394" cm="1">
        <f t="array" aca="1" ref="T192" ca="1">IF($Q192="Y",VLOOKUP($P192,INDIRECT($Q$3),T$5,0)*INDIRECT($P$2),VLOOKUP($P192,INDIRECT($Q$3),T$5,0))</f>
        <v>112393.83476357398</v>
      </c>
      <c r="U192" s="394" cm="1">
        <f t="array" aca="1" ref="U192" ca="1">IF($Q192="Y",VLOOKUP($P192,INDIRECT($Q$3),U$5,0)*INDIRECT($P$2),VLOOKUP($P192,INDIRECT($Q$3),U$5,0))</f>
        <v>118310.024729988</v>
      </c>
      <c r="V192" s="394" cm="1">
        <f t="array" aca="1" ref="V192" ca="1">IF($Q192="Y",VLOOKUP($P192,INDIRECT($Q$3),V$5,0)*INDIRECT($P$2),VLOOKUP($P192,INDIRECT($Q$3),V$5,0))</f>
        <v>124536.14315797199</v>
      </c>
      <c r="W192" s="394" cm="1">
        <f t="array" aca="1" ref="W192" ca="1">IF($Q192="Y",VLOOKUP($P192,INDIRECT($Q$3),W$5,0)*INDIRECT($P$2),VLOOKUP($P192,INDIRECT($Q$3),W$5,0))</f>
        <v>131091.70406177299</v>
      </c>
      <c r="X192" s="394" cm="1">
        <f t="array" aca="1" ref="X192" ca="1">IF($Q192="Y",VLOOKUP($P192,INDIRECT($Q$3),X$5,0)*INDIRECT($P$2),VLOOKUP($P192,INDIRECT($Q$3),X$5,0))</f>
        <v>137990.48203968297</v>
      </c>
      <c r="Y192" s="394" cm="1">
        <f t="array" aca="1" ref="Y192" ca="1">IF($Q192="Y",VLOOKUP($P192,INDIRECT($Q$3),Y$5,0)*INDIRECT($P$2),VLOOKUP($P192,INDIRECT($Q$3),Y$5,0))</f>
        <v>145253.13898913996</v>
      </c>
      <c r="Z192" s="394" cm="1">
        <f t="array" aca="1" ref="Z192" ca="1">IF($Q192="Y",VLOOKUP($P192,INDIRECT($Q$3),Z$5,0)*INDIRECT($P$2),VLOOKUP($P192,INDIRECT($Q$3),Z$5,0))</f>
        <v>152898.04104119999</v>
      </c>
      <c r="AA192" s="406" t="str">
        <f t="shared" si="43"/>
        <v>07250C</v>
      </c>
      <c r="AB192" s="406" t="str">
        <f t="shared" si="50"/>
        <v>Y</v>
      </c>
      <c r="AC192" s="412" t="str">
        <f t="shared" si="34"/>
        <v>Nurse Practitioner/Physician Assistant</v>
      </c>
      <c r="AD192" s="406" t="str">
        <f t="shared" si="39"/>
        <v>120</v>
      </c>
      <c r="AE192" s="398" t="str">
        <f t="shared" si="49"/>
        <v>E</v>
      </c>
      <c r="AF192" s="403">
        <f t="shared" ca="1" si="51"/>
        <v>54.035999999999994</v>
      </c>
      <c r="AG192" s="403">
        <f t="shared" ca="1" si="51"/>
        <v>56.879999999999995</v>
      </c>
      <c r="AH192" s="403">
        <f t="shared" ca="1" si="52"/>
        <v>59.873999999999995</v>
      </c>
      <c r="AI192" s="403">
        <f t="shared" ca="1" si="52"/>
        <v>63.024999999999999</v>
      </c>
      <c r="AJ192" s="403">
        <f t="shared" ca="1" si="52"/>
        <v>66.341999999999999</v>
      </c>
      <c r="AK192" s="403">
        <f t="shared" ca="1" si="52"/>
        <v>69.834000000000003</v>
      </c>
      <c r="AL192" s="403">
        <f t="shared" ca="1" si="53"/>
        <v>73.509</v>
      </c>
      <c r="AM192" s="710"/>
    </row>
    <row r="193" spans="1:39" ht="15" customHeight="1">
      <c r="A193" s="272" t="s">
        <v>91</v>
      </c>
      <c r="B193" s="259" t="s">
        <v>323</v>
      </c>
      <c r="C193" s="259">
        <v>16</v>
      </c>
      <c r="D193" s="273" t="s">
        <v>324</v>
      </c>
      <c r="E193" s="265">
        <v>358</v>
      </c>
      <c r="F193" s="262">
        <v>7</v>
      </c>
      <c r="G193" s="285">
        <f t="shared" ca="1" si="41"/>
        <v>33.547078034575215</v>
      </c>
      <c r="H193" s="285">
        <f t="shared" ca="1" si="41"/>
        <v>35.488757067541485</v>
      </c>
      <c r="I193" s="285">
        <f t="shared" ca="1" si="41"/>
        <v>37.320005414872107</v>
      </c>
      <c r="J193" s="285">
        <f t="shared" ca="1" si="41"/>
        <v>39.405120819651763</v>
      </c>
      <c r="K193" s="285">
        <f t="shared" ca="1" si="35"/>
        <v>41.535127350443751</v>
      </c>
      <c r="L193" s="285">
        <f t="shared" ca="1" si="35"/>
        <v>44.06451010575924</v>
      </c>
      <c r="M193" s="285">
        <f t="shared" ca="1" si="35"/>
        <v>46.593892861074721</v>
      </c>
      <c r="N193" s="285"/>
      <c r="P193" s="409" t="str">
        <f t="shared" si="42"/>
        <v>07370C</v>
      </c>
      <c r="Q193" s="397" t="s">
        <v>826</v>
      </c>
      <c r="R193" s="409" t="str">
        <f t="shared" si="33"/>
        <v>Paralegal</v>
      </c>
      <c r="S193" s="397">
        <f t="shared" ref="S193:S256" si="54">C193</f>
        <v>16</v>
      </c>
      <c r="T193" s="394" cm="1">
        <f t="array" aca="1" ref="T193" ca="1">IF($Q193="Y",VLOOKUP($P193,INDIRECT($Q$3),T$5,0)*INDIRECT($P$2),VLOOKUP($P193,INDIRECT($Q$3),T$5,0))</f>
        <v>33.547078034575215</v>
      </c>
      <c r="U193" s="394" cm="1">
        <f t="array" aca="1" ref="U193" ca="1">IF($Q193="Y",VLOOKUP($P193,INDIRECT($Q$3),U$5,0)*INDIRECT($P$2),VLOOKUP($P193,INDIRECT($Q$3),U$5,0))</f>
        <v>35.488757067541485</v>
      </c>
      <c r="V193" s="394" cm="1">
        <f t="array" aca="1" ref="V193" ca="1">IF($Q193="Y",VLOOKUP($P193,INDIRECT($Q$3),V$5,0)*INDIRECT($P$2),VLOOKUP($P193,INDIRECT($Q$3),V$5,0))</f>
        <v>37.320005414872107</v>
      </c>
      <c r="W193" s="394" cm="1">
        <f t="array" aca="1" ref="W193" ca="1">IF($Q193="Y",VLOOKUP($P193,INDIRECT($Q$3),W$5,0)*INDIRECT($P$2),VLOOKUP($P193,INDIRECT($Q$3),W$5,0))</f>
        <v>39.405120819651763</v>
      </c>
      <c r="X193" s="394" cm="1">
        <f t="array" aca="1" ref="X193" ca="1">IF($Q193="Y",VLOOKUP($P193,INDIRECT($Q$3),X$5,0)*INDIRECT($P$2),VLOOKUP($P193,INDIRECT($Q$3),X$5,0))</f>
        <v>41.535127350443751</v>
      </c>
      <c r="Y193" s="394" cm="1">
        <f t="array" aca="1" ref="Y193" ca="1">IF($Q193="Y",VLOOKUP($P193,INDIRECT($Q$3),Y$5,0)*INDIRECT($P$2),VLOOKUP($P193,INDIRECT($Q$3),Y$5,0))</f>
        <v>44.06451010575924</v>
      </c>
      <c r="Z193" s="394" cm="1">
        <f t="array" aca="1" ref="Z193" ca="1">IF($Q193="Y",VLOOKUP($P193,INDIRECT($Q$3),Z$5,0)*INDIRECT($P$2),VLOOKUP($P193,INDIRECT($Q$3),Z$5,0))</f>
        <v>46.593892861074721</v>
      </c>
      <c r="AA193" s="406" t="str">
        <f t="shared" si="43"/>
        <v>07370C</v>
      </c>
      <c r="AB193" s="406" t="str">
        <f t="shared" si="50"/>
        <v>Y</v>
      </c>
      <c r="AC193" s="412" t="str">
        <f t="shared" si="34"/>
        <v>Paralegal</v>
      </c>
      <c r="AD193" s="406">
        <f t="shared" si="39"/>
        <v>16</v>
      </c>
      <c r="AE193" s="398" t="str">
        <f t="shared" si="49"/>
        <v>N</v>
      </c>
      <c r="AF193" s="403">
        <f t="shared" ca="1" si="51"/>
        <v>33.546999999999997</v>
      </c>
      <c r="AG193" s="403">
        <f t="shared" ca="1" si="51"/>
        <v>35.488999999999997</v>
      </c>
      <c r="AH193" s="403">
        <f t="shared" ca="1" si="52"/>
        <v>37.32</v>
      </c>
      <c r="AI193" s="403">
        <f t="shared" ca="1" si="52"/>
        <v>39.405000000000001</v>
      </c>
      <c r="AJ193" s="403">
        <f t="shared" ca="1" si="52"/>
        <v>41.534999999999997</v>
      </c>
      <c r="AK193" s="403">
        <f t="shared" ca="1" si="52"/>
        <v>44.064999999999998</v>
      </c>
      <c r="AL193" s="403">
        <f t="shared" ca="1" si="53"/>
        <v>46.594000000000001</v>
      </c>
      <c r="AM193" s="710"/>
    </row>
    <row r="194" spans="1:39" ht="15" customHeight="1">
      <c r="A194" s="272" t="s">
        <v>91</v>
      </c>
      <c r="B194" s="259" t="s">
        <v>325</v>
      </c>
      <c r="C194" s="259">
        <v>16</v>
      </c>
      <c r="D194" s="273" t="s">
        <v>326</v>
      </c>
      <c r="E194" s="265">
        <v>358</v>
      </c>
      <c r="F194" s="262">
        <v>7</v>
      </c>
      <c r="G194" s="285">
        <f t="shared" ca="1" si="41"/>
        <v>33.547078034575215</v>
      </c>
      <c r="H194" s="285">
        <f t="shared" ca="1" si="41"/>
        <v>35.488757067541485</v>
      </c>
      <c r="I194" s="285">
        <f t="shared" ca="1" si="41"/>
        <v>37.320005414872107</v>
      </c>
      <c r="J194" s="285">
        <f t="shared" ca="1" si="41"/>
        <v>39.405120819651763</v>
      </c>
      <c r="K194" s="285">
        <f t="shared" ca="1" si="35"/>
        <v>41.535127350443751</v>
      </c>
      <c r="L194" s="285">
        <f t="shared" ca="1" si="35"/>
        <v>44.06451010575924</v>
      </c>
      <c r="M194" s="285">
        <f t="shared" ca="1" si="35"/>
        <v>46.593892861074721</v>
      </c>
      <c r="N194" s="285"/>
      <c r="P194" s="409" t="str">
        <f t="shared" si="42"/>
        <v>07375C</v>
      </c>
      <c r="Q194" s="397" t="s">
        <v>826</v>
      </c>
      <c r="R194" s="409" t="str">
        <f t="shared" ref="R194:R257" si="55">D194</f>
        <v>Paralegal Confidential</v>
      </c>
      <c r="S194" s="397">
        <f t="shared" si="54"/>
        <v>16</v>
      </c>
      <c r="T194" s="394" cm="1">
        <f t="array" aca="1" ref="T194" ca="1">IF($Q194="Y",VLOOKUP($P194,INDIRECT($Q$3),T$5,0)*INDIRECT($P$2),VLOOKUP($P194,INDIRECT($Q$3),T$5,0))</f>
        <v>33.547078034575215</v>
      </c>
      <c r="U194" s="394" cm="1">
        <f t="array" aca="1" ref="U194" ca="1">IF($Q194="Y",VLOOKUP($P194,INDIRECT($Q$3),U$5,0)*INDIRECT($P$2),VLOOKUP($P194,INDIRECT($Q$3),U$5,0))</f>
        <v>35.488757067541485</v>
      </c>
      <c r="V194" s="394" cm="1">
        <f t="array" aca="1" ref="V194" ca="1">IF($Q194="Y",VLOOKUP($P194,INDIRECT($Q$3),V$5,0)*INDIRECT($P$2),VLOOKUP($P194,INDIRECT($Q$3),V$5,0))</f>
        <v>37.320005414872107</v>
      </c>
      <c r="W194" s="394" cm="1">
        <f t="array" aca="1" ref="W194" ca="1">IF($Q194="Y",VLOOKUP($P194,INDIRECT($Q$3),W$5,0)*INDIRECT($P$2),VLOOKUP($P194,INDIRECT($Q$3),W$5,0))</f>
        <v>39.405120819651763</v>
      </c>
      <c r="X194" s="394" cm="1">
        <f t="array" aca="1" ref="X194" ca="1">IF($Q194="Y",VLOOKUP($P194,INDIRECT($Q$3),X$5,0)*INDIRECT($P$2),VLOOKUP($P194,INDIRECT($Q$3),X$5,0))</f>
        <v>41.535127350443751</v>
      </c>
      <c r="Y194" s="394" cm="1">
        <f t="array" aca="1" ref="Y194" ca="1">IF($Q194="Y",VLOOKUP($P194,INDIRECT($Q$3),Y$5,0)*INDIRECT($P$2),VLOOKUP($P194,INDIRECT($Q$3),Y$5,0))</f>
        <v>44.06451010575924</v>
      </c>
      <c r="Z194" s="394" cm="1">
        <f t="array" aca="1" ref="Z194" ca="1">IF($Q194="Y",VLOOKUP($P194,INDIRECT($Q$3),Z$5,0)*INDIRECT($P$2),VLOOKUP($P194,INDIRECT($Q$3),Z$5,0))</f>
        <v>46.593892861074721</v>
      </c>
      <c r="AA194" s="406" t="str">
        <f t="shared" si="43"/>
        <v>07375C</v>
      </c>
      <c r="AB194" s="406" t="str">
        <f t="shared" si="50"/>
        <v>Y</v>
      </c>
      <c r="AC194" s="412" t="str">
        <f t="shared" ref="AC194:AC257" si="56">D194</f>
        <v>Paralegal Confidential</v>
      </c>
      <c r="AD194" s="406">
        <f t="shared" si="39"/>
        <v>16</v>
      </c>
      <c r="AE194" s="398" t="str">
        <f t="shared" si="49"/>
        <v>N</v>
      </c>
      <c r="AF194" s="403">
        <f t="shared" ca="1" si="51"/>
        <v>33.546999999999997</v>
      </c>
      <c r="AG194" s="403">
        <f t="shared" ca="1" si="51"/>
        <v>35.488999999999997</v>
      </c>
      <c r="AH194" s="403">
        <f t="shared" ca="1" si="52"/>
        <v>37.32</v>
      </c>
      <c r="AI194" s="403">
        <f t="shared" ca="1" si="52"/>
        <v>39.405000000000001</v>
      </c>
      <c r="AJ194" s="403">
        <f t="shared" ca="1" si="52"/>
        <v>41.534999999999997</v>
      </c>
      <c r="AK194" s="403">
        <f t="shared" ca="1" si="52"/>
        <v>44.064999999999998</v>
      </c>
      <c r="AL194" s="403">
        <f t="shared" ca="1" si="53"/>
        <v>46.594000000000001</v>
      </c>
      <c r="AM194" s="710"/>
    </row>
    <row r="195" spans="1:39" ht="15" customHeight="1">
      <c r="A195" s="259" t="s">
        <v>16</v>
      </c>
      <c r="B195" s="259" t="s">
        <v>153</v>
      </c>
      <c r="C195" s="259">
        <v>29</v>
      </c>
      <c r="D195" s="260" t="s">
        <v>154</v>
      </c>
      <c r="E195" s="265">
        <v>393</v>
      </c>
      <c r="F195" s="262">
        <v>8</v>
      </c>
      <c r="G195" s="285">
        <f t="shared" ca="1" si="41"/>
        <v>74460.610752978362</v>
      </c>
      <c r="H195" s="285">
        <f t="shared" ca="1" si="41"/>
        <v>78545.413481661264</v>
      </c>
      <c r="I195" s="285">
        <f t="shared" ca="1" si="41"/>
        <v>82626.769119433869</v>
      </c>
      <c r="J195" s="285">
        <f t="shared" ca="1" si="41"/>
        <v>86952.868211836409</v>
      </c>
      <c r="K195" s="285">
        <f t="shared" ca="1" si="35"/>
        <v>91575.417122523169</v>
      </c>
      <c r="L195" s="285">
        <f t="shared" ca="1" si="35"/>
        <v>97312.991881556358</v>
      </c>
      <c r="M195" s="285">
        <f t="shared" ca="1" si="35"/>
        <v>103050.56664058955</v>
      </c>
      <c r="N195" s="285"/>
      <c r="P195" s="409" t="str">
        <f t="shared" si="42"/>
        <v>07450C</v>
      </c>
      <c r="Q195" s="397" t="s">
        <v>826</v>
      </c>
      <c r="R195" s="409" t="str">
        <f t="shared" si="55"/>
        <v>Parking Systems Analyst</v>
      </c>
      <c r="S195" s="397">
        <f t="shared" si="54"/>
        <v>29</v>
      </c>
      <c r="T195" s="394" cm="1">
        <f t="array" aca="1" ref="T195" ca="1">IF($Q195="Y",VLOOKUP($P195,INDIRECT($Q$3),T$5,0)*INDIRECT($P$2),VLOOKUP($P195,INDIRECT($Q$3),T$5,0))</f>
        <v>74460.610752978362</v>
      </c>
      <c r="U195" s="394" cm="1">
        <f t="array" aca="1" ref="U195" ca="1">IF($Q195="Y",VLOOKUP($P195,INDIRECT($Q$3),U$5,0)*INDIRECT($P$2),VLOOKUP($P195,INDIRECT($Q$3),U$5,0))</f>
        <v>78545.413481661264</v>
      </c>
      <c r="V195" s="394" cm="1">
        <f t="array" aca="1" ref="V195" ca="1">IF($Q195="Y",VLOOKUP($P195,INDIRECT($Q$3),V$5,0)*INDIRECT($P$2),VLOOKUP($P195,INDIRECT($Q$3),V$5,0))</f>
        <v>82626.769119433869</v>
      </c>
      <c r="W195" s="394" cm="1">
        <f t="array" aca="1" ref="W195" ca="1">IF($Q195="Y",VLOOKUP($P195,INDIRECT($Q$3),W$5,0)*INDIRECT($P$2),VLOOKUP($P195,INDIRECT($Q$3),W$5,0))</f>
        <v>86952.868211836409</v>
      </c>
      <c r="X195" s="394" cm="1">
        <f t="array" aca="1" ref="X195" ca="1">IF($Q195="Y",VLOOKUP($P195,INDIRECT($Q$3),X$5,0)*INDIRECT($P$2),VLOOKUP($P195,INDIRECT($Q$3),X$5,0))</f>
        <v>91575.417122523169</v>
      </c>
      <c r="Y195" s="394" cm="1">
        <f t="array" aca="1" ref="Y195" ca="1">IF($Q195="Y",VLOOKUP($P195,INDIRECT($Q$3),Y$5,0)*INDIRECT($P$2),VLOOKUP($P195,INDIRECT($Q$3),Y$5,0))</f>
        <v>97312.991881556358</v>
      </c>
      <c r="Z195" s="394" cm="1">
        <f t="array" aca="1" ref="Z195" ca="1">IF($Q195="Y",VLOOKUP($P195,INDIRECT($Q$3),Z$5,0)*INDIRECT($P$2),VLOOKUP($P195,INDIRECT($Q$3),Z$5,0))</f>
        <v>103050.56664058955</v>
      </c>
      <c r="AA195" s="406" t="str">
        <f t="shared" si="43"/>
        <v>07450C</v>
      </c>
      <c r="AB195" s="406" t="str">
        <f t="shared" si="50"/>
        <v>Y</v>
      </c>
      <c r="AC195" s="412" t="str">
        <f t="shared" si="56"/>
        <v>Parking Systems Analyst</v>
      </c>
      <c r="AD195" s="406">
        <f t="shared" si="39"/>
        <v>29</v>
      </c>
      <c r="AE195" s="398" t="str">
        <f t="shared" si="49"/>
        <v>E</v>
      </c>
      <c r="AF195" s="403">
        <f t="shared" ca="1" si="51"/>
        <v>35.798999999999999</v>
      </c>
      <c r="AG195" s="403">
        <f t="shared" ca="1" si="51"/>
        <v>37.762999999999998</v>
      </c>
      <c r="AH195" s="403">
        <f t="shared" ca="1" si="52"/>
        <v>39.724999999999994</v>
      </c>
      <c r="AI195" s="403">
        <f t="shared" ca="1" si="52"/>
        <v>41.805</v>
      </c>
      <c r="AJ195" s="403">
        <f t="shared" ca="1" si="52"/>
        <v>44.027000000000001</v>
      </c>
      <c r="AK195" s="403">
        <f t="shared" ca="1" si="52"/>
        <v>46.785999999999994</v>
      </c>
      <c r="AL195" s="403">
        <f t="shared" ca="1" si="53"/>
        <v>49.543999999999997</v>
      </c>
      <c r="AM195" s="710"/>
    </row>
    <row r="196" spans="1:39" ht="15" customHeight="1">
      <c r="A196" s="259" t="s">
        <v>16</v>
      </c>
      <c r="B196" s="259" t="s">
        <v>746</v>
      </c>
      <c r="C196" s="259" t="s">
        <v>216</v>
      </c>
      <c r="D196" s="260" t="s">
        <v>745</v>
      </c>
      <c r="E196" s="265">
        <v>508</v>
      </c>
      <c r="F196" s="262">
        <v>11</v>
      </c>
      <c r="G196" s="285">
        <f t="shared" ca="1" si="41"/>
        <v>97332.058942692282</v>
      </c>
      <c r="H196" s="285">
        <f t="shared" ca="1" si="41"/>
        <v>102447.54185354921</v>
      </c>
      <c r="I196" s="285">
        <f t="shared" ca="1" si="41"/>
        <v>107807.76821903606</v>
      </c>
      <c r="J196" s="285">
        <f t="shared" ca="1" si="41"/>
        <v>113509.25658464074</v>
      </c>
      <c r="K196" s="285">
        <f t="shared" ca="1" si="35"/>
        <v>119462.38258669585</v>
      </c>
      <c r="L196" s="285">
        <f t="shared" ca="1" si="35"/>
        <v>126711.04062665709</v>
      </c>
      <c r="M196" s="285">
        <f t="shared" ca="1" si="35"/>
        <v>133959.69866661821</v>
      </c>
      <c r="N196" s="285"/>
      <c r="P196" s="409" t="str">
        <f t="shared" si="42"/>
        <v>59418C</v>
      </c>
      <c r="Q196" s="397" t="s">
        <v>826</v>
      </c>
      <c r="R196" s="409" t="str">
        <f t="shared" si="55"/>
        <v>PeopleSoft System Administrator</v>
      </c>
      <c r="S196" s="397" t="str">
        <f t="shared" si="54"/>
        <v>65</v>
      </c>
      <c r="T196" s="394" cm="1">
        <f t="array" aca="1" ref="T196" ca="1">IF($Q196="Y",VLOOKUP($P196,INDIRECT($Q$3),T$5,0)*INDIRECT($P$2),VLOOKUP($P196,INDIRECT($Q$3),T$5,0))</f>
        <v>97332.058942692282</v>
      </c>
      <c r="U196" s="394" cm="1">
        <f t="array" aca="1" ref="U196" ca="1">IF($Q196="Y",VLOOKUP($P196,INDIRECT($Q$3),U$5,0)*INDIRECT($P$2),VLOOKUP($P196,INDIRECT($Q$3),U$5,0))</f>
        <v>102447.54185354921</v>
      </c>
      <c r="V196" s="394" cm="1">
        <f t="array" aca="1" ref="V196" ca="1">IF($Q196="Y",VLOOKUP($P196,INDIRECT($Q$3),V$5,0)*INDIRECT($P$2),VLOOKUP($P196,INDIRECT($Q$3),V$5,0))</f>
        <v>107807.76821903606</v>
      </c>
      <c r="W196" s="394" cm="1">
        <f t="array" aca="1" ref="W196" ca="1">IF($Q196="Y",VLOOKUP($P196,INDIRECT($Q$3),W$5,0)*INDIRECT($P$2),VLOOKUP($P196,INDIRECT($Q$3),W$5,0))</f>
        <v>113509.25658464074</v>
      </c>
      <c r="X196" s="394" cm="1">
        <f t="array" aca="1" ref="X196" ca="1">IF($Q196="Y",VLOOKUP($P196,INDIRECT($Q$3),X$5,0)*INDIRECT($P$2),VLOOKUP($P196,INDIRECT($Q$3),X$5,0))</f>
        <v>119462.38258669585</v>
      </c>
      <c r="Y196" s="394" cm="1">
        <f t="array" aca="1" ref="Y196" ca="1">IF($Q196="Y",VLOOKUP($P196,INDIRECT($Q$3),Y$5,0)*INDIRECT($P$2),VLOOKUP($P196,INDIRECT($Q$3),Y$5,0))</f>
        <v>126711.04062665709</v>
      </c>
      <c r="Z196" s="394" cm="1">
        <f t="array" aca="1" ref="Z196" ca="1">IF($Q196="Y",VLOOKUP($P196,INDIRECT($Q$3),Z$5,0)*INDIRECT($P$2),VLOOKUP($P196,INDIRECT($Q$3),Z$5,0))</f>
        <v>133959.69866661821</v>
      </c>
      <c r="AA196" s="406" t="str">
        <f t="shared" si="43"/>
        <v>59418C</v>
      </c>
      <c r="AB196" s="406" t="str">
        <f t="shared" si="50"/>
        <v>Y</v>
      </c>
      <c r="AC196" s="412" t="str">
        <f t="shared" si="56"/>
        <v>PeopleSoft System Administrator</v>
      </c>
      <c r="AD196" s="406" t="str">
        <f t="shared" si="39"/>
        <v>65</v>
      </c>
      <c r="AE196" s="398" t="str">
        <f t="shared" si="49"/>
        <v>E</v>
      </c>
      <c r="AF196" s="403">
        <f t="shared" ca="1" si="51"/>
        <v>46.794999999999995</v>
      </c>
      <c r="AG196" s="403">
        <f t="shared" ca="1" si="51"/>
        <v>49.253999999999998</v>
      </c>
      <c r="AH196" s="403">
        <f t="shared" ca="1" si="52"/>
        <v>51.830999999999996</v>
      </c>
      <c r="AI196" s="403">
        <f t="shared" ca="1" si="52"/>
        <v>54.571999999999996</v>
      </c>
      <c r="AJ196" s="403">
        <f t="shared" ca="1" si="52"/>
        <v>57.433999999999997</v>
      </c>
      <c r="AK196" s="403">
        <f t="shared" ca="1" si="52"/>
        <v>60.918999999999997</v>
      </c>
      <c r="AL196" s="403">
        <f t="shared" ca="1" si="53"/>
        <v>64.404000000000011</v>
      </c>
      <c r="AM196" s="710"/>
    </row>
    <row r="197" spans="1:39" ht="15" customHeight="1">
      <c r="A197" s="259" t="s">
        <v>16</v>
      </c>
      <c r="B197" s="259" t="s">
        <v>155</v>
      </c>
      <c r="C197" s="259">
        <v>50</v>
      </c>
      <c r="D197" s="260" t="s">
        <v>156</v>
      </c>
      <c r="E197" s="265">
        <v>455</v>
      </c>
      <c r="F197" s="262">
        <v>10</v>
      </c>
      <c r="G197" s="285">
        <f t="shared" ca="1" si="41"/>
        <v>90448.218394861295</v>
      </c>
      <c r="H197" s="285">
        <f t="shared" ca="1" si="41"/>
        <v>95170.732941946189</v>
      </c>
      <c r="I197" s="285">
        <f t="shared" ca="1" si="41"/>
        <v>100331.02803463675</v>
      </c>
      <c r="J197" s="285">
        <f t="shared" ca="1" si="41"/>
        <v>105594.73585463574</v>
      </c>
      <c r="K197" s="285">
        <f t="shared" ca="1" si="35"/>
        <v>111299.67131115065</v>
      </c>
      <c r="L197" s="285">
        <f t="shared" ca="1" si="35"/>
        <v>118176.83062637268</v>
      </c>
      <c r="M197" s="285">
        <f t="shared" ca="1" si="35"/>
        <v>125053.98994159479</v>
      </c>
      <c r="N197" s="285"/>
      <c r="P197" s="409" t="str">
        <f t="shared" si="42"/>
        <v>07880C</v>
      </c>
      <c r="Q197" s="397" t="s">
        <v>826</v>
      </c>
      <c r="R197" s="409" t="str">
        <f t="shared" si="55"/>
        <v>Plan Examiner II - Architect</v>
      </c>
      <c r="S197" s="397">
        <f t="shared" si="54"/>
        <v>50</v>
      </c>
      <c r="T197" s="394" cm="1">
        <f t="array" aca="1" ref="T197" ca="1">IF($Q197="Y",VLOOKUP($P197,INDIRECT($Q$3),T$5,0)*INDIRECT($P$2),VLOOKUP($P197,INDIRECT($Q$3),T$5,0))</f>
        <v>90448.218394861295</v>
      </c>
      <c r="U197" s="394" cm="1">
        <f t="array" aca="1" ref="U197" ca="1">IF($Q197="Y",VLOOKUP($P197,INDIRECT($Q$3),U$5,0)*INDIRECT($P$2),VLOOKUP($P197,INDIRECT($Q$3),U$5,0))</f>
        <v>95170.732941946189</v>
      </c>
      <c r="V197" s="394" cm="1">
        <f t="array" aca="1" ref="V197" ca="1">IF($Q197="Y",VLOOKUP($P197,INDIRECT($Q$3),V$5,0)*INDIRECT($P$2),VLOOKUP($P197,INDIRECT($Q$3),V$5,0))</f>
        <v>100331.02803463675</v>
      </c>
      <c r="W197" s="394" cm="1">
        <f t="array" aca="1" ref="W197" ca="1">IF($Q197="Y",VLOOKUP($P197,INDIRECT($Q$3),W$5,0)*INDIRECT($P$2),VLOOKUP($P197,INDIRECT($Q$3),W$5,0))</f>
        <v>105594.73585463574</v>
      </c>
      <c r="X197" s="394" cm="1">
        <f t="array" aca="1" ref="X197" ca="1">IF($Q197="Y",VLOOKUP($P197,INDIRECT($Q$3),X$5,0)*INDIRECT($P$2),VLOOKUP($P197,INDIRECT($Q$3),X$5,0))</f>
        <v>111299.67131115065</v>
      </c>
      <c r="Y197" s="394" cm="1">
        <f t="array" aca="1" ref="Y197" ca="1">IF($Q197="Y",VLOOKUP($P197,INDIRECT($Q$3),Y$5,0)*INDIRECT($P$2),VLOOKUP($P197,INDIRECT($Q$3),Y$5,0))</f>
        <v>118176.83062637268</v>
      </c>
      <c r="Z197" s="394" cm="1">
        <f t="array" aca="1" ref="Z197" ca="1">IF($Q197="Y",VLOOKUP($P197,INDIRECT($Q$3),Z$5,0)*INDIRECT($P$2),VLOOKUP($P197,INDIRECT($Q$3),Z$5,0))</f>
        <v>125053.98994159479</v>
      </c>
      <c r="AA197" s="406" t="str">
        <f t="shared" si="43"/>
        <v>07880C</v>
      </c>
      <c r="AB197" s="406" t="str">
        <f t="shared" si="50"/>
        <v>Y</v>
      </c>
      <c r="AC197" s="412" t="str">
        <f t="shared" si="56"/>
        <v>Plan Examiner II - Architect</v>
      </c>
      <c r="AD197" s="406">
        <f t="shared" si="39"/>
        <v>50</v>
      </c>
      <c r="AE197" s="398" t="str">
        <f t="shared" si="49"/>
        <v>E</v>
      </c>
      <c r="AF197" s="403">
        <f t="shared" ca="1" si="51"/>
        <v>43.484999999999999</v>
      </c>
      <c r="AG197" s="403">
        <f t="shared" ca="1" si="51"/>
        <v>45.756</v>
      </c>
      <c r="AH197" s="403">
        <f t="shared" ca="1" si="52"/>
        <v>48.236999999999995</v>
      </c>
      <c r="AI197" s="403">
        <f t="shared" ca="1" si="52"/>
        <v>50.766999999999996</v>
      </c>
      <c r="AJ197" s="403">
        <f t="shared" ca="1" si="52"/>
        <v>53.51</v>
      </c>
      <c r="AK197" s="403">
        <f t="shared" ca="1" si="52"/>
        <v>56.815999999999995</v>
      </c>
      <c r="AL197" s="403">
        <f t="shared" ca="1" si="53"/>
        <v>60.122999999999998</v>
      </c>
      <c r="AM197" s="710"/>
    </row>
    <row r="198" spans="1:39" ht="15" customHeight="1">
      <c r="A198" s="259" t="s">
        <v>16</v>
      </c>
      <c r="B198" s="259" t="s">
        <v>929</v>
      </c>
      <c r="C198" s="259" t="s">
        <v>86</v>
      </c>
      <c r="D198" s="260" t="s">
        <v>1085</v>
      </c>
      <c r="E198" s="265">
        <v>413</v>
      </c>
      <c r="F198" s="262">
        <v>9</v>
      </c>
      <c r="G198" s="285">
        <f t="shared" ca="1" si="41"/>
        <v>83267.131750745844</v>
      </c>
      <c r="H198" s="285">
        <f t="shared" ca="1" si="41"/>
        <v>87652.227804077876</v>
      </c>
      <c r="I198" s="285">
        <f t="shared" ca="1" si="41"/>
        <v>92279.285509675246</v>
      </c>
      <c r="J198" s="285">
        <f t="shared" ca="1" si="41"/>
        <v>97096.925977520223</v>
      </c>
      <c r="K198" s="285">
        <f t="shared" ca="1" si="35"/>
        <v>102209.55814419435</v>
      </c>
      <c r="L198" s="285">
        <f t="shared" ca="1" si="35"/>
        <v>108394.70110049429</v>
      </c>
      <c r="M198" s="285">
        <f t="shared" ca="1" si="35"/>
        <v>114578.49192162708</v>
      </c>
      <c r="N198" s="285"/>
      <c r="P198" s="409" t="str">
        <f t="shared" si="42"/>
        <v>53056C</v>
      </c>
      <c r="Q198" s="397" t="s">
        <v>826</v>
      </c>
      <c r="R198" s="409" t="str">
        <f t="shared" si="55"/>
        <v>Police Compliance Specialist</v>
      </c>
      <c r="S198" s="397" t="str">
        <f t="shared" si="54"/>
        <v>99</v>
      </c>
      <c r="T198" s="394" cm="1">
        <f t="array" aca="1" ref="T198" ca="1">IF($Q198="Y",VLOOKUP($P198,INDIRECT($Q$3),T$5,0)*INDIRECT($P$2),VLOOKUP($P198,INDIRECT($Q$3),T$5,0))</f>
        <v>83267.131750745844</v>
      </c>
      <c r="U198" s="394" cm="1">
        <f t="array" aca="1" ref="U198" ca="1">IF($Q198="Y",VLOOKUP($P198,INDIRECT($Q$3),U$5,0)*INDIRECT($P$2),VLOOKUP($P198,INDIRECT($Q$3),U$5,0))</f>
        <v>87652.227804077876</v>
      </c>
      <c r="V198" s="394" cm="1">
        <f t="array" aca="1" ref="V198" ca="1">IF($Q198="Y",VLOOKUP($P198,INDIRECT($Q$3),V$5,0)*INDIRECT($P$2),VLOOKUP($P198,INDIRECT($Q$3),V$5,0))</f>
        <v>92279.285509675246</v>
      </c>
      <c r="W198" s="394" cm="1">
        <f t="array" aca="1" ref="W198" ca="1">IF($Q198="Y",VLOOKUP($P198,INDIRECT($Q$3),W$5,0)*INDIRECT($P$2),VLOOKUP($P198,INDIRECT($Q$3),W$5,0))</f>
        <v>97096.925977520223</v>
      </c>
      <c r="X198" s="394" cm="1">
        <f t="array" aca="1" ref="X198" ca="1">IF($Q198="Y",VLOOKUP($P198,INDIRECT($Q$3),X$5,0)*INDIRECT($P$2),VLOOKUP($P198,INDIRECT($Q$3),X$5,0))</f>
        <v>102209.55814419435</v>
      </c>
      <c r="Y198" s="394" cm="1">
        <f t="array" aca="1" ref="Y198" ca="1">IF($Q198="Y",VLOOKUP($P198,INDIRECT($Q$3),Y$5,0)*INDIRECT($P$2),VLOOKUP($P198,INDIRECT($Q$3),Y$5,0))</f>
        <v>108394.70110049429</v>
      </c>
      <c r="Z198" s="394" cm="1">
        <f t="array" aca="1" ref="Z198" ca="1">IF($Q198="Y",VLOOKUP($P198,INDIRECT($Q$3),Z$5,0)*INDIRECT($P$2),VLOOKUP($P198,INDIRECT($Q$3),Z$5,0))</f>
        <v>114578.49192162708</v>
      </c>
      <c r="AA198" s="406" t="str">
        <f t="shared" si="43"/>
        <v>53056C</v>
      </c>
      <c r="AB198" s="406" t="str">
        <f t="shared" si="50"/>
        <v>Y</v>
      </c>
      <c r="AC198" s="412" t="str">
        <f t="shared" si="56"/>
        <v>Police Compliance Specialist</v>
      </c>
      <c r="AD198" s="406" t="str">
        <f t="shared" si="39"/>
        <v>99</v>
      </c>
      <c r="AE198" s="398" t="str">
        <f t="shared" si="49"/>
        <v>E</v>
      </c>
      <c r="AF198" s="403">
        <f t="shared" ca="1" si="51"/>
        <v>40.032999999999994</v>
      </c>
      <c r="AG198" s="403">
        <f t="shared" ca="1" si="51"/>
        <v>42.140999999999998</v>
      </c>
      <c r="AH198" s="403">
        <f t="shared" ca="1" si="52"/>
        <v>44.366</v>
      </c>
      <c r="AI198" s="403">
        <f t="shared" ca="1" si="52"/>
        <v>46.681999999999995</v>
      </c>
      <c r="AJ198" s="403">
        <f t="shared" ca="1" si="52"/>
        <v>49.14</v>
      </c>
      <c r="AK198" s="403">
        <f t="shared" ca="1" si="52"/>
        <v>52.113</v>
      </c>
      <c r="AL198" s="403">
        <f t="shared" ca="1" si="53"/>
        <v>55.085999999999999</v>
      </c>
      <c r="AM198" s="710"/>
    </row>
    <row r="199" spans="1:39" ht="15" customHeight="1">
      <c r="A199" s="259" t="s">
        <v>16</v>
      </c>
      <c r="B199" s="259" t="s">
        <v>759</v>
      </c>
      <c r="C199" s="259">
        <v>99</v>
      </c>
      <c r="D199" s="260" t="s">
        <v>1083</v>
      </c>
      <c r="E199" s="265">
        <v>420</v>
      </c>
      <c r="F199" s="262">
        <v>9</v>
      </c>
      <c r="G199" s="285">
        <f t="shared" ca="1" si="41"/>
        <v>83267.131750745844</v>
      </c>
      <c r="H199" s="285">
        <f t="shared" ca="1" si="41"/>
        <v>87652.227804077876</v>
      </c>
      <c r="I199" s="285">
        <f t="shared" ca="1" si="41"/>
        <v>92279.285509675246</v>
      </c>
      <c r="J199" s="285">
        <f t="shared" ca="1" si="41"/>
        <v>97096.925977520223</v>
      </c>
      <c r="K199" s="285">
        <f t="shared" ca="1" si="41"/>
        <v>102209.55814419435</v>
      </c>
      <c r="L199" s="285">
        <f t="shared" ca="1" si="41"/>
        <v>108394.70110049429</v>
      </c>
      <c r="M199" s="285">
        <f t="shared" ca="1" si="41"/>
        <v>114578.49192162708</v>
      </c>
      <c r="N199" s="285"/>
      <c r="P199" s="409" t="str">
        <f t="shared" si="42"/>
        <v>59421C</v>
      </c>
      <c r="Q199" s="397" t="s">
        <v>826</v>
      </c>
      <c r="R199" s="409" t="str">
        <f t="shared" si="55"/>
        <v>Police Curriculum Development Specialist</v>
      </c>
      <c r="S199" s="397">
        <f t="shared" si="54"/>
        <v>99</v>
      </c>
      <c r="T199" s="394" cm="1">
        <f t="array" aca="1" ref="T199" ca="1">IF($Q199="Y",VLOOKUP($P199,INDIRECT($Q$3),T$5,0)*INDIRECT($P$2),VLOOKUP($P199,INDIRECT($Q$3),T$5,0))</f>
        <v>83267.131750745844</v>
      </c>
      <c r="U199" s="394" cm="1">
        <f t="array" aca="1" ref="U199" ca="1">IF($Q199="Y",VLOOKUP($P199,INDIRECT($Q$3),U$5,0)*INDIRECT($P$2),VLOOKUP($P199,INDIRECT($Q$3),U$5,0))</f>
        <v>87652.227804077876</v>
      </c>
      <c r="V199" s="394" cm="1">
        <f t="array" aca="1" ref="V199" ca="1">IF($Q199="Y",VLOOKUP($P199,INDIRECT($Q$3),V$5,0)*INDIRECT($P$2),VLOOKUP($P199,INDIRECT($Q$3),V$5,0))</f>
        <v>92279.285509675246</v>
      </c>
      <c r="W199" s="394" cm="1">
        <f t="array" aca="1" ref="W199" ca="1">IF($Q199="Y",VLOOKUP($P199,INDIRECT($Q$3),W$5,0)*INDIRECT($P$2),VLOOKUP($P199,INDIRECT($Q$3),W$5,0))</f>
        <v>97096.925977520223</v>
      </c>
      <c r="X199" s="394" cm="1">
        <f t="array" aca="1" ref="X199" ca="1">IF($Q199="Y",VLOOKUP($P199,INDIRECT($Q$3),X$5,0)*INDIRECT($P$2),VLOOKUP($P199,INDIRECT($Q$3),X$5,0))</f>
        <v>102209.55814419435</v>
      </c>
      <c r="Y199" s="394" cm="1">
        <f t="array" aca="1" ref="Y199" ca="1">IF($Q199="Y",VLOOKUP($P199,INDIRECT($Q$3),Y$5,0)*INDIRECT($P$2),VLOOKUP($P199,INDIRECT($Q$3),Y$5,0))</f>
        <v>108394.70110049429</v>
      </c>
      <c r="Z199" s="394" cm="1">
        <f t="array" aca="1" ref="Z199" ca="1">IF($Q199="Y",VLOOKUP($P199,INDIRECT($Q$3),Z$5,0)*INDIRECT($P$2),VLOOKUP($P199,INDIRECT($Q$3),Z$5,0))</f>
        <v>114578.49192162708</v>
      </c>
      <c r="AA199" s="406" t="str">
        <f t="shared" si="43"/>
        <v>59421C</v>
      </c>
      <c r="AB199" s="406" t="str">
        <f t="shared" si="50"/>
        <v>Y</v>
      </c>
      <c r="AC199" s="412" t="str">
        <f t="shared" si="56"/>
        <v>Police Curriculum Development Specialist</v>
      </c>
      <c r="AD199" s="406">
        <f t="shared" si="39"/>
        <v>99</v>
      </c>
      <c r="AE199" s="398" t="str">
        <f t="shared" si="49"/>
        <v>E</v>
      </c>
      <c r="AF199" s="403">
        <f t="shared" ca="1" si="51"/>
        <v>40.032999999999994</v>
      </c>
      <c r="AG199" s="403">
        <f t="shared" ca="1" si="51"/>
        <v>42.140999999999998</v>
      </c>
      <c r="AH199" s="403">
        <f t="shared" ca="1" si="52"/>
        <v>44.366</v>
      </c>
      <c r="AI199" s="403">
        <f t="shared" ca="1" si="52"/>
        <v>46.681999999999995</v>
      </c>
      <c r="AJ199" s="403">
        <f t="shared" ca="1" si="52"/>
        <v>49.14</v>
      </c>
      <c r="AK199" s="403">
        <f t="shared" ca="1" si="52"/>
        <v>52.113</v>
      </c>
      <c r="AL199" s="403">
        <f t="shared" ca="1" si="53"/>
        <v>55.085999999999999</v>
      </c>
      <c r="AM199" s="710"/>
    </row>
    <row r="200" spans="1:39" ht="15" customHeight="1">
      <c r="A200" s="259" t="s">
        <v>16</v>
      </c>
      <c r="B200" s="259" t="s">
        <v>644</v>
      </c>
      <c r="C200" s="259">
        <v>45</v>
      </c>
      <c r="D200" s="260" t="s">
        <v>1081</v>
      </c>
      <c r="E200" s="265">
        <v>428</v>
      </c>
      <c r="F200" s="262">
        <v>9</v>
      </c>
      <c r="G200" s="285">
        <f t="shared" ca="1" si="41"/>
        <v>84691.576574692139</v>
      </c>
      <c r="H200" s="285">
        <f t="shared" ca="1" si="41"/>
        <v>89169.347667147071</v>
      </c>
      <c r="I200" s="285">
        <f t="shared" ca="1" si="41"/>
        <v>94233.124214349751</v>
      </c>
      <c r="J200" s="285">
        <f t="shared" ca="1" si="41"/>
        <v>99245.194397898245</v>
      </c>
      <c r="K200" s="285">
        <f t="shared" ca="1" si="41"/>
        <v>104560.60858155144</v>
      </c>
      <c r="L200" s="285">
        <f t="shared" ca="1" si="41"/>
        <v>110772.97487040763</v>
      </c>
      <c r="M200" s="285">
        <f t="shared" ca="1" si="41"/>
        <v>116985.3411592638</v>
      </c>
      <c r="N200" s="285"/>
      <c r="P200" s="409" t="str">
        <f t="shared" si="42"/>
        <v>52971C</v>
      </c>
      <c r="Q200" s="397" t="s">
        <v>826</v>
      </c>
      <c r="R200" s="409" t="str">
        <f t="shared" si="55"/>
        <v>Police Data Management Analyst</v>
      </c>
      <c r="S200" s="397">
        <f t="shared" si="54"/>
        <v>45</v>
      </c>
      <c r="T200" s="394" cm="1">
        <f t="array" aca="1" ref="T200" ca="1">IF($Q200="Y",VLOOKUP($P200,INDIRECT($Q$3),T$5,0)*INDIRECT($P$2),VLOOKUP($P200,INDIRECT($Q$3),T$5,0))</f>
        <v>84691.576574692139</v>
      </c>
      <c r="U200" s="394" cm="1">
        <f t="array" aca="1" ref="U200" ca="1">IF($Q200="Y",VLOOKUP($P200,INDIRECT($Q$3),U$5,0)*INDIRECT($P$2),VLOOKUP($P200,INDIRECT($Q$3),U$5,0))</f>
        <v>89169.347667147071</v>
      </c>
      <c r="V200" s="394" cm="1">
        <f t="array" aca="1" ref="V200" ca="1">IF($Q200="Y",VLOOKUP($P200,INDIRECT($Q$3),V$5,0)*INDIRECT($P$2),VLOOKUP($P200,INDIRECT($Q$3),V$5,0))</f>
        <v>94233.124214349751</v>
      </c>
      <c r="W200" s="394" cm="1">
        <f t="array" aca="1" ref="W200" ca="1">IF($Q200="Y",VLOOKUP($P200,INDIRECT($Q$3),W$5,0)*INDIRECT($P$2),VLOOKUP($P200,INDIRECT($Q$3),W$5,0))</f>
        <v>99245.194397898245</v>
      </c>
      <c r="X200" s="394" cm="1">
        <f t="array" aca="1" ref="X200" ca="1">IF($Q200="Y",VLOOKUP($P200,INDIRECT($Q$3),X$5,0)*INDIRECT($P$2),VLOOKUP($P200,INDIRECT($Q$3),X$5,0))</f>
        <v>104560.60858155144</v>
      </c>
      <c r="Y200" s="394" cm="1">
        <f t="array" aca="1" ref="Y200" ca="1">IF($Q200="Y",VLOOKUP($P200,INDIRECT($Q$3),Y$5,0)*INDIRECT($P$2),VLOOKUP($P200,INDIRECT($Q$3),Y$5,0))</f>
        <v>110772.97487040763</v>
      </c>
      <c r="Z200" s="394" cm="1">
        <f t="array" aca="1" ref="Z200" ca="1">IF($Q200="Y",VLOOKUP($P200,INDIRECT($Q$3),Z$5,0)*INDIRECT($P$2),VLOOKUP($P200,INDIRECT($Q$3),Z$5,0))</f>
        <v>116985.3411592638</v>
      </c>
      <c r="AA200" s="406" t="str">
        <f t="shared" si="43"/>
        <v>52971C</v>
      </c>
      <c r="AB200" s="406" t="str">
        <f t="shared" si="50"/>
        <v>Y</v>
      </c>
      <c r="AC200" s="412" t="str">
        <f t="shared" si="56"/>
        <v>Police Data Management Analyst</v>
      </c>
      <c r="AD200" s="406">
        <f t="shared" si="39"/>
        <v>45</v>
      </c>
      <c r="AE200" s="398" t="str">
        <f t="shared" si="49"/>
        <v>E</v>
      </c>
      <c r="AF200" s="403">
        <f t="shared" ca="1" si="51"/>
        <v>40.717999999999996</v>
      </c>
      <c r="AG200" s="403">
        <f t="shared" ca="1" si="51"/>
        <v>42.87</v>
      </c>
      <c r="AH200" s="403">
        <f t="shared" ca="1" si="52"/>
        <v>45.305</v>
      </c>
      <c r="AI200" s="403">
        <f t="shared" ca="1" si="52"/>
        <v>47.714999999999996</v>
      </c>
      <c r="AJ200" s="403">
        <f t="shared" ca="1" si="52"/>
        <v>50.269999999999996</v>
      </c>
      <c r="AK200" s="403">
        <f t="shared" ca="1" si="52"/>
        <v>53.256999999999998</v>
      </c>
      <c r="AL200" s="403">
        <f t="shared" ca="1" si="53"/>
        <v>56.242999999999995</v>
      </c>
      <c r="AM200" s="710"/>
    </row>
    <row r="201" spans="1:39" ht="15" customHeight="1">
      <c r="A201" s="259" t="s">
        <v>16</v>
      </c>
      <c r="B201" s="259" t="s">
        <v>432</v>
      </c>
      <c r="C201" s="259">
        <v>40</v>
      </c>
      <c r="D201" s="260" t="s">
        <v>1080</v>
      </c>
      <c r="E201" s="265">
        <v>408</v>
      </c>
      <c r="F201" s="262">
        <v>9</v>
      </c>
      <c r="G201" s="285">
        <f t="shared" ca="1" si="41"/>
        <v>80317.218209545652</v>
      </c>
      <c r="H201" s="285">
        <f t="shared" ca="1" si="41"/>
        <v>84591.61093829399</v>
      </c>
      <c r="I201" s="285">
        <f t="shared" ca="1" si="41"/>
        <v>89314.125485378885</v>
      </c>
      <c r="J201" s="285">
        <f t="shared" ca="1" si="41"/>
        <v>94184.864941605818</v>
      </c>
      <c r="K201" s="285">
        <f t="shared" ca="1" si="41"/>
        <v>99148.675852410364</v>
      </c>
      <c r="L201" s="285">
        <f t="shared" ca="1" si="41"/>
        <v>105080.26687996084</v>
      </c>
      <c r="M201" s="285">
        <f t="shared" ca="1" si="41"/>
        <v>111011.85790751144</v>
      </c>
      <c r="N201" s="285"/>
      <c r="P201" s="409" t="str">
        <f t="shared" si="42"/>
        <v>07153C</v>
      </c>
      <c r="Q201" s="397" t="s">
        <v>826</v>
      </c>
      <c r="R201" s="409" t="str">
        <f t="shared" si="55"/>
        <v>Police Early Intervention Specialist</v>
      </c>
      <c r="S201" s="397">
        <f t="shared" si="54"/>
        <v>40</v>
      </c>
      <c r="T201" s="394" cm="1">
        <f t="array" aca="1" ref="T201" ca="1">IF($Q201="Y",VLOOKUP($P201,INDIRECT($Q$3),T$5,0)*INDIRECT($P$2),VLOOKUP($P201,INDIRECT($Q$3),T$5,0))</f>
        <v>80317.218209545652</v>
      </c>
      <c r="U201" s="394" cm="1">
        <f t="array" aca="1" ref="U201" ca="1">IF($Q201="Y",VLOOKUP($P201,INDIRECT($Q$3),U$5,0)*INDIRECT($P$2),VLOOKUP($P201,INDIRECT($Q$3),U$5,0))</f>
        <v>84591.61093829399</v>
      </c>
      <c r="V201" s="394" cm="1">
        <f t="array" aca="1" ref="V201" ca="1">IF($Q201="Y",VLOOKUP($P201,INDIRECT($Q$3),V$5,0)*INDIRECT($P$2),VLOOKUP($P201,INDIRECT($Q$3),V$5,0))</f>
        <v>89314.125485378885</v>
      </c>
      <c r="W201" s="394" cm="1">
        <f t="array" aca="1" ref="W201" ca="1">IF($Q201="Y",VLOOKUP($P201,INDIRECT($Q$3),W$5,0)*INDIRECT($P$2),VLOOKUP($P201,INDIRECT($Q$3),W$5,0))</f>
        <v>94184.864941605818</v>
      </c>
      <c r="X201" s="394" cm="1">
        <f t="array" aca="1" ref="X201" ca="1">IF($Q201="Y",VLOOKUP($P201,INDIRECT($Q$3),X$5,0)*INDIRECT($P$2),VLOOKUP($P201,INDIRECT($Q$3),X$5,0))</f>
        <v>99148.675852410364</v>
      </c>
      <c r="Y201" s="394" cm="1">
        <f t="array" aca="1" ref="Y201" ca="1">IF($Q201="Y",VLOOKUP($P201,INDIRECT($Q$3),Y$5,0)*INDIRECT($P$2),VLOOKUP($P201,INDIRECT($Q$3),Y$5,0))</f>
        <v>105080.26687996084</v>
      </c>
      <c r="Z201" s="394" cm="1">
        <f t="array" aca="1" ref="Z201" ca="1">IF($Q201="Y",VLOOKUP($P201,INDIRECT($Q$3),Z$5,0)*INDIRECT($P$2),VLOOKUP($P201,INDIRECT($Q$3),Z$5,0))</f>
        <v>111011.85790751144</v>
      </c>
      <c r="AA201" s="406" t="str">
        <f t="shared" si="43"/>
        <v>07153C</v>
      </c>
      <c r="AB201" s="406" t="str">
        <f t="shared" si="50"/>
        <v>Y</v>
      </c>
      <c r="AC201" s="412" t="str">
        <f t="shared" si="56"/>
        <v>Police Early Intervention Specialist</v>
      </c>
      <c r="AD201" s="406">
        <f t="shared" si="39"/>
        <v>40</v>
      </c>
      <c r="AE201" s="398" t="str">
        <f t="shared" si="49"/>
        <v>E</v>
      </c>
      <c r="AF201" s="403">
        <f t="shared" ca="1" si="51"/>
        <v>38.614999999999995</v>
      </c>
      <c r="AG201" s="403">
        <f t="shared" ca="1" si="51"/>
        <v>40.669999999999995</v>
      </c>
      <c r="AH201" s="403">
        <f t="shared" ca="1" si="52"/>
        <v>42.94</v>
      </c>
      <c r="AI201" s="403">
        <f t="shared" ca="1" si="52"/>
        <v>45.281999999999996</v>
      </c>
      <c r="AJ201" s="403">
        <f t="shared" ca="1" si="52"/>
        <v>47.667999999999999</v>
      </c>
      <c r="AK201" s="403">
        <f t="shared" ca="1" si="52"/>
        <v>50.519999999999996</v>
      </c>
      <c r="AL201" s="403">
        <f t="shared" ca="1" si="53"/>
        <v>53.372</v>
      </c>
      <c r="AM201" s="710"/>
    </row>
    <row r="202" spans="1:39" ht="15" customHeight="1">
      <c r="A202" s="259" t="s">
        <v>16</v>
      </c>
      <c r="B202" s="259" t="s">
        <v>157</v>
      </c>
      <c r="C202" s="259">
        <v>29</v>
      </c>
      <c r="D202" s="260" t="s">
        <v>158</v>
      </c>
      <c r="E202" s="265">
        <v>368</v>
      </c>
      <c r="F202" s="262">
        <v>8</v>
      </c>
      <c r="G202" s="285">
        <f t="shared" ca="1" si="41"/>
        <v>74460.610752978362</v>
      </c>
      <c r="H202" s="285">
        <f t="shared" ca="1" si="41"/>
        <v>78545.413481661264</v>
      </c>
      <c r="I202" s="285">
        <f t="shared" ca="1" si="41"/>
        <v>82626.769119433869</v>
      </c>
      <c r="J202" s="285">
        <f t="shared" ca="1" si="41"/>
        <v>86952.868211836409</v>
      </c>
      <c r="K202" s="285">
        <f t="shared" ca="1" si="41"/>
        <v>91575.417122523169</v>
      </c>
      <c r="L202" s="285">
        <f t="shared" ca="1" si="41"/>
        <v>97312.991881556358</v>
      </c>
      <c r="M202" s="285">
        <f t="shared" ca="1" si="41"/>
        <v>103050.56664058955</v>
      </c>
      <c r="N202" s="285"/>
      <c r="P202" s="409" t="str">
        <f t="shared" si="42"/>
        <v>08141C</v>
      </c>
      <c r="Q202" s="397" t="s">
        <v>826</v>
      </c>
      <c r="R202" s="409" t="str">
        <f t="shared" si="55"/>
        <v>Police Equipment Specialist</v>
      </c>
      <c r="S202" s="397">
        <f t="shared" si="54"/>
        <v>29</v>
      </c>
      <c r="T202" s="394" cm="1">
        <f t="array" aca="1" ref="T202" ca="1">IF($Q202="Y",VLOOKUP($P202,INDIRECT($Q$3),T$5,0)*INDIRECT($P$2),VLOOKUP($P202,INDIRECT($Q$3),T$5,0))</f>
        <v>74460.610752978362</v>
      </c>
      <c r="U202" s="394" cm="1">
        <f t="array" aca="1" ref="U202" ca="1">IF($Q202="Y",VLOOKUP($P202,INDIRECT($Q$3),U$5,0)*INDIRECT($P$2),VLOOKUP($P202,INDIRECT($Q$3),U$5,0))</f>
        <v>78545.413481661264</v>
      </c>
      <c r="V202" s="394" cm="1">
        <f t="array" aca="1" ref="V202" ca="1">IF($Q202="Y",VLOOKUP($P202,INDIRECT($Q$3),V$5,0)*INDIRECT($P$2),VLOOKUP($P202,INDIRECT($Q$3),V$5,0))</f>
        <v>82626.769119433869</v>
      </c>
      <c r="W202" s="394" cm="1">
        <f t="array" aca="1" ref="W202" ca="1">IF($Q202="Y",VLOOKUP($P202,INDIRECT($Q$3),W$5,0)*INDIRECT($P$2),VLOOKUP($P202,INDIRECT($Q$3),W$5,0))</f>
        <v>86952.868211836409</v>
      </c>
      <c r="X202" s="394" cm="1">
        <f t="array" aca="1" ref="X202" ca="1">IF($Q202="Y",VLOOKUP($P202,INDIRECT($Q$3),X$5,0)*INDIRECT($P$2),VLOOKUP($P202,INDIRECT($Q$3),X$5,0))</f>
        <v>91575.417122523169</v>
      </c>
      <c r="Y202" s="394" cm="1">
        <f t="array" aca="1" ref="Y202" ca="1">IF($Q202="Y",VLOOKUP($P202,INDIRECT($Q$3),Y$5,0)*INDIRECT($P$2),VLOOKUP($P202,INDIRECT($Q$3),Y$5,0))</f>
        <v>97312.991881556358</v>
      </c>
      <c r="Z202" s="394" cm="1">
        <f t="array" aca="1" ref="Z202" ca="1">IF($Q202="Y",VLOOKUP($P202,INDIRECT($Q$3),Z$5,0)*INDIRECT($P$2),VLOOKUP($P202,INDIRECT($Q$3),Z$5,0))</f>
        <v>103050.56664058955</v>
      </c>
      <c r="AA202" s="406" t="str">
        <f t="shared" si="43"/>
        <v>08141C</v>
      </c>
      <c r="AB202" s="406" t="str">
        <f t="shared" si="50"/>
        <v>Y</v>
      </c>
      <c r="AC202" s="412" t="str">
        <f t="shared" si="56"/>
        <v>Police Equipment Specialist</v>
      </c>
      <c r="AD202" s="406">
        <f t="shared" si="39"/>
        <v>29</v>
      </c>
      <c r="AE202" s="398" t="str">
        <f t="shared" si="49"/>
        <v>E</v>
      </c>
      <c r="AF202" s="403">
        <f t="shared" ca="1" si="51"/>
        <v>35.798999999999999</v>
      </c>
      <c r="AG202" s="403">
        <f t="shared" ca="1" si="51"/>
        <v>37.762999999999998</v>
      </c>
      <c r="AH202" s="403">
        <f t="shared" ca="1" si="52"/>
        <v>39.724999999999994</v>
      </c>
      <c r="AI202" s="403">
        <f t="shared" ca="1" si="52"/>
        <v>41.805</v>
      </c>
      <c r="AJ202" s="403">
        <f t="shared" ca="1" si="52"/>
        <v>44.027000000000001</v>
      </c>
      <c r="AK202" s="403">
        <f t="shared" ca="1" si="52"/>
        <v>46.785999999999994</v>
      </c>
      <c r="AL202" s="403">
        <f t="shared" ca="1" si="53"/>
        <v>49.543999999999997</v>
      </c>
      <c r="AM202" s="710"/>
    </row>
    <row r="203" spans="1:39" ht="15" customHeight="1">
      <c r="A203" s="259" t="s">
        <v>16</v>
      </c>
      <c r="B203" s="259" t="s">
        <v>946</v>
      </c>
      <c r="C203" s="259" t="s">
        <v>96</v>
      </c>
      <c r="D203" s="260" t="s">
        <v>1079</v>
      </c>
      <c r="E203" s="265">
        <v>403</v>
      </c>
      <c r="F203" s="262">
        <v>8</v>
      </c>
      <c r="G203" s="285">
        <f t="shared" ca="1" si="41"/>
        <v>78000.773117836856</v>
      </c>
      <c r="H203" s="285">
        <f t="shared" ca="1" si="41"/>
        <v>82282.060028405773</v>
      </c>
      <c r="I203" s="285">
        <f t="shared" ca="1" si="41"/>
        <v>86559.899848064379</v>
      </c>
      <c r="J203" s="285">
        <f t="shared" ca="1" si="41"/>
        <v>91137.636576917503</v>
      </c>
      <c r="K203" s="285">
        <f t="shared" ca="1" si="41"/>
        <v>95953.222578579967</v>
      </c>
      <c r="L203" s="285">
        <f t="shared" ca="1" si="41"/>
        <v>101912.42480432182</v>
      </c>
      <c r="M203" s="285">
        <f t="shared" ca="1" si="41"/>
        <v>107871.6270300637</v>
      </c>
      <c r="N203" s="285"/>
      <c r="P203" s="409" t="str">
        <f t="shared" si="42"/>
        <v>59470C</v>
      </c>
      <c r="Q203" s="397" t="s">
        <v>826</v>
      </c>
      <c r="R203" s="409" t="str">
        <f t="shared" si="55"/>
        <v>Police Health and Wellness Specialist</v>
      </c>
      <c r="S203" s="397" t="str">
        <f t="shared" si="54"/>
        <v>60M</v>
      </c>
      <c r="T203" s="394" cm="1">
        <f t="array" aca="1" ref="T203" ca="1">IF($Q203="Y",VLOOKUP($P203,INDIRECT($Q$3),T$5,0)*INDIRECT($P$2),VLOOKUP($P203,INDIRECT($Q$3),T$5,0))</f>
        <v>78000.773117836856</v>
      </c>
      <c r="U203" s="394" cm="1">
        <f t="array" aca="1" ref="U203" ca="1">IF($Q203="Y",VLOOKUP($P203,INDIRECT($Q$3),U$5,0)*INDIRECT($P$2),VLOOKUP($P203,INDIRECT($Q$3),U$5,0))</f>
        <v>82282.060028405773</v>
      </c>
      <c r="V203" s="394" cm="1">
        <f t="array" aca="1" ref="V203" ca="1">IF($Q203="Y",VLOOKUP($P203,INDIRECT($Q$3),V$5,0)*INDIRECT($P$2),VLOOKUP($P203,INDIRECT($Q$3),V$5,0))</f>
        <v>86559.899848064379</v>
      </c>
      <c r="W203" s="394" cm="1">
        <f t="array" aca="1" ref="W203" ca="1">IF($Q203="Y",VLOOKUP($P203,INDIRECT($Q$3),W$5,0)*INDIRECT($P$2),VLOOKUP($P203,INDIRECT($Q$3),W$5,0))</f>
        <v>91137.636576917503</v>
      </c>
      <c r="X203" s="394" cm="1">
        <f t="array" aca="1" ref="X203" ca="1">IF($Q203="Y",VLOOKUP($P203,INDIRECT($Q$3),X$5,0)*INDIRECT($P$2),VLOOKUP($P203,INDIRECT($Q$3),X$5,0))</f>
        <v>95953.222578579967</v>
      </c>
      <c r="Y203" s="394" cm="1">
        <f t="array" aca="1" ref="Y203" ca="1">IF($Q203="Y",VLOOKUP($P203,INDIRECT($Q$3),Y$5,0)*INDIRECT($P$2),VLOOKUP($P203,INDIRECT($Q$3),Y$5,0))</f>
        <v>101912.42480432182</v>
      </c>
      <c r="Z203" s="394" cm="1">
        <f t="array" aca="1" ref="Z203" ca="1">IF($Q203="Y",VLOOKUP($P203,INDIRECT($Q$3),Z$5,0)*INDIRECT($P$2),VLOOKUP($P203,INDIRECT($Q$3),Z$5,0))</f>
        <v>107871.6270300637</v>
      </c>
      <c r="AA203" s="406" t="str">
        <f t="shared" si="43"/>
        <v>59470C</v>
      </c>
      <c r="AB203" s="406" t="str">
        <f t="shared" si="50"/>
        <v>Y</v>
      </c>
      <c r="AC203" s="412" t="str">
        <f t="shared" si="56"/>
        <v>Police Health and Wellness Specialist</v>
      </c>
      <c r="AD203" s="406" t="str">
        <f t="shared" si="39"/>
        <v>60M</v>
      </c>
      <c r="AE203" s="398" t="str">
        <f t="shared" si="49"/>
        <v>E</v>
      </c>
      <c r="AF203" s="403">
        <f t="shared" ca="1" si="51"/>
        <v>37.500999999999998</v>
      </c>
      <c r="AG203" s="403">
        <f t="shared" ca="1" si="51"/>
        <v>39.558999999999997</v>
      </c>
      <c r="AH203" s="403">
        <f t="shared" ca="1" si="52"/>
        <v>41.616</v>
      </c>
      <c r="AI203" s="403">
        <f t="shared" ca="1" si="52"/>
        <v>43.817</v>
      </c>
      <c r="AJ203" s="403">
        <f t="shared" ca="1" si="52"/>
        <v>46.131999999999998</v>
      </c>
      <c r="AK203" s="403">
        <f t="shared" ca="1" si="52"/>
        <v>48.997</v>
      </c>
      <c r="AL203" s="403">
        <f t="shared" ca="1" si="53"/>
        <v>51.861999999999995</v>
      </c>
      <c r="AM203" s="710"/>
    </row>
    <row r="204" spans="1:39" ht="15" customHeight="1">
      <c r="A204" s="259" t="s">
        <v>16</v>
      </c>
      <c r="B204" s="259" t="s">
        <v>444</v>
      </c>
      <c r="C204" s="259">
        <v>51</v>
      </c>
      <c r="D204" s="273" t="s">
        <v>1086</v>
      </c>
      <c r="E204" s="265">
        <v>455</v>
      </c>
      <c r="F204" s="265">
        <v>10</v>
      </c>
      <c r="G204" s="285">
        <f t="shared" ca="1" si="41"/>
        <v>90985.96457686511</v>
      </c>
      <c r="H204" s="285">
        <f t="shared" ca="1" si="41"/>
        <v>95560.254214807923</v>
      </c>
      <c r="I204" s="285">
        <f t="shared" ca="1" si="41"/>
        <v>100724.45424386801</v>
      </c>
      <c r="J204" s="285">
        <f t="shared" ca="1" si="41"/>
        <v>105891.18567291988</v>
      </c>
      <c r="K204" s="285">
        <f t="shared" ca="1" si="41"/>
        <v>111299.67131115065</v>
      </c>
      <c r="L204" s="285">
        <f t="shared" ca="1" si="41"/>
        <v>118072.94485532002</v>
      </c>
      <c r="M204" s="285">
        <f t="shared" ca="1" si="41"/>
        <v>124844.3062584713</v>
      </c>
      <c r="N204" s="285"/>
      <c r="P204" s="409" t="str">
        <f t="shared" si="42"/>
        <v>07162C</v>
      </c>
      <c r="Q204" s="397" t="s">
        <v>826</v>
      </c>
      <c r="R204" s="409" t="str">
        <f t="shared" si="55"/>
        <v>Police Public Information Specialist</v>
      </c>
      <c r="S204" s="397">
        <f t="shared" si="54"/>
        <v>51</v>
      </c>
      <c r="T204" s="394" cm="1">
        <f t="array" aca="1" ref="T204" ca="1">IF($Q204="Y",VLOOKUP($P204,INDIRECT($Q$3),T$5,0)*INDIRECT($P$2),VLOOKUP($P204,INDIRECT($Q$3),T$5,0))</f>
        <v>90985.96457686511</v>
      </c>
      <c r="U204" s="394" cm="1">
        <f t="array" aca="1" ref="U204" ca="1">IF($Q204="Y",VLOOKUP($P204,INDIRECT($Q$3),U$5,0)*INDIRECT($P$2),VLOOKUP($P204,INDIRECT($Q$3),U$5,0))</f>
        <v>95560.254214807923</v>
      </c>
      <c r="V204" s="394" cm="1">
        <f t="array" aca="1" ref="V204" ca="1">IF($Q204="Y",VLOOKUP($P204,INDIRECT($Q$3),V$5,0)*INDIRECT($P$2),VLOOKUP($P204,INDIRECT($Q$3),V$5,0))</f>
        <v>100724.45424386801</v>
      </c>
      <c r="W204" s="394" cm="1">
        <f t="array" aca="1" ref="W204" ca="1">IF($Q204="Y",VLOOKUP($P204,INDIRECT($Q$3),W$5,0)*INDIRECT($P$2),VLOOKUP($P204,INDIRECT($Q$3),W$5,0))</f>
        <v>105891.18567291988</v>
      </c>
      <c r="X204" s="394" cm="1">
        <f t="array" aca="1" ref="X204" ca="1">IF($Q204="Y",VLOOKUP($P204,INDIRECT($Q$3),X$5,0)*INDIRECT($P$2),VLOOKUP($P204,INDIRECT($Q$3),X$5,0))</f>
        <v>111299.67131115065</v>
      </c>
      <c r="Y204" s="394" cm="1">
        <f t="array" aca="1" ref="Y204" ca="1">IF($Q204="Y",VLOOKUP($P204,INDIRECT($Q$3),Y$5,0)*INDIRECT($P$2),VLOOKUP($P204,INDIRECT($Q$3),Y$5,0))</f>
        <v>118072.94485532002</v>
      </c>
      <c r="Z204" s="394" cm="1">
        <f t="array" aca="1" ref="Z204" ca="1">IF($Q204="Y",VLOOKUP($P204,INDIRECT($Q$3),Z$5,0)*INDIRECT($P$2),VLOOKUP($P204,INDIRECT($Q$3),Z$5,0))</f>
        <v>124844.3062584713</v>
      </c>
      <c r="AA204" s="406" t="str">
        <f t="shared" si="43"/>
        <v>07162C</v>
      </c>
      <c r="AB204" s="406" t="str">
        <f t="shared" si="50"/>
        <v>Y</v>
      </c>
      <c r="AC204" s="412" t="str">
        <f t="shared" si="56"/>
        <v>Police Public Information Specialist</v>
      </c>
      <c r="AD204" s="406">
        <f t="shared" si="39"/>
        <v>51</v>
      </c>
      <c r="AE204" s="398" t="str">
        <f t="shared" si="49"/>
        <v>E</v>
      </c>
      <c r="AF204" s="403">
        <f t="shared" ca="1" si="51"/>
        <v>43.744</v>
      </c>
      <c r="AG204" s="403">
        <f t="shared" ca="1" si="51"/>
        <v>45.942999999999998</v>
      </c>
      <c r="AH204" s="403">
        <f t="shared" ca="1" si="52"/>
        <v>48.425999999999995</v>
      </c>
      <c r="AI204" s="403">
        <f t="shared" ca="1" si="52"/>
        <v>50.91</v>
      </c>
      <c r="AJ204" s="403">
        <f t="shared" ca="1" si="52"/>
        <v>53.51</v>
      </c>
      <c r="AK204" s="403">
        <f t="shared" ca="1" si="52"/>
        <v>56.765999999999998</v>
      </c>
      <c r="AL204" s="403">
        <f t="shared" ca="1" si="53"/>
        <v>60.021999999999998</v>
      </c>
      <c r="AM204" s="710"/>
    </row>
    <row r="205" spans="1:39" ht="15" customHeight="1">
      <c r="A205" s="259" t="s">
        <v>16</v>
      </c>
      <c r="B205" s="262" t="s">
        <v>505</v>
      </c>
      <c r="C205" s="259">
        <v>35</v>
      </c>
      <c r="D205" s="266" t="s">
        <v>1084</v>
      </c>
      <c r="E205" s="265">
        <v>400</v>
      </c>
      <c r="F205" s="262">
        <v>8</v>
      </c>
      <c r="G205" s="285">
        <f t="shared" ca="1" si="41"/>
        <v>74460.610752978362</v>
      </c>
      <c r="H205" s="285">
        <f t="shared" ca="1" si="41"/>
        <v>78545.413481661264</v>
      </c>
      <c r="I205" s="285">
        <f t="shared" ca="1" si="41"/>
        <v>82626.769119433869</v>
      </c>
      <c r="J205" s="285">
        <f t="shared" ca="1" si="41"/>
        <v>86952.868211836409</v>
      </c>
      <c r="K205" s="285">
        <f t="shared" ca="1" si="41"/>
        <v>91575.417122523169</v>
      </c>
      <c r="L205" s="285">
        <f t="shared" ca="1" si="41"/>
        <v>97889.203312695478</v>
      </c>
      <c r="M205" s="285">
        <f t="shared" ca="1" si="41"/>
        <v>104202.98950286784</v>
      </c>
      <c r="N205" s="285"/>
      <c r="P205" s="409" t="str">
        <f t="shared" si="42"/>
        <v>05365C</v>
      </c>
      <c r="Q205" s="397" t="s">
        <v>826</v>
      </c>
      <c r="R205" s="409" t="str">
        <f t="shared" si="55"/>
        <v>Police/Fire Health and Safety Coordinator</v>
      </c>
      <c r="S205" s="397">
        <f t="shared" si="54"/>
        <v>35</v>
      </c>
      <c r="T205" s="394" cm="1">
        <f t="array" aca="1" ref="T205" ca="1">IF($Q205="Y",VLOOKUP($P205,INDIRECT($Q$3),T$5,0)*INDIRECT($P$2),VLOOKUP($P205,INDIRECT($Q$3),T$5,0))</f>
        <v>74460.610752978362</v>
      </c>
      <c r="U205" s="394" cm="1">
        <f t="array" aca="1" ref="U205" ca="1">IF($Q205="Y",VLOOKUP($P205,INDIRECT($Q$3),U$5,0)*INDIRECT($P$2),VLOOKUP($P205,INDIRECT($Q$3),U$5,0))</f>
        <v>78545.413481661264</v>
      </c>
      <c r="V205" s="394" cm="1">
        <f t="array" aca="1" ref="V205" ca="1">IF($Q205="Y",VLOOKUP($P205,INDIRECT($Q$3),V$5,0)*INDIRECT($P$2),VLOOKUP($P205,INDIRECT($Q$3),V$5,0))</f>
        <v>82626.769119433869</v>
      </c>
      <c r="W205" s="394" cm="1">
        <f t="array" aca="1" ref="W205" ca="1">IF($Q205="Y",VLOOKUP($P205,INDIRECT($Q$3),W$5,0)*INDIRECT($P$2),VLOOKUP($P205,INDIRECT($Q$3),W$5,0))</f>
        <v>86952.868211836409</v>
      </c>
      <c r="X205" s="394" cm="1">
        <f t="array" aca="1" ref="X205" ca="1">IF($Q205="Y",VLOOKUP($P205,INDIRECT($Q$3),X$5,0)*INDIRECT($P$2),VLOOKUP($P205,INDIRECT($Q$3),X$5,0))</f>
        <v>91575.417122523169</v>
      </c>
      <c r="Y205" s="394" cm="1">
        <f t="array" aca="1" ref="Y205" ca="1">IF($Q205="Y",VLOOKUP($P205,INDIRECT($Q$3),Y$5,0)*INDIRECT($P$2),VLOOKUP($P205,INDIRECT($Q$3),Y$5,0))</f>
        <v>97889.203312695478</v>
      </c>
      <c r="Z205" s="394" cm="1">
        <f t="array" aca="1" ref="Z205" ca="1">IF($Q205="Y",VLOOKUP($P205,INDIRECT($Q$3),Z$5,0)*INDIRECT($P$2),VLOOKUP($P205,INDIRECT($Q$3),Z$5,0))</f>
        <v>104202.98950286784</v>
      </c>
      <c r="AA205" s="406" t="str">
        <f t="shared" si="43"/>
        <v>05365C</v>
      </c>
      <c r="AB205" s="406" t="str">
        <f t="shared" si="50"/>
        <v>Y</v>
      </c>
      <c r="AC205" s="412" t="str">
        <f t="shared" si="56"/>
        <v>Police/Fire Health and Safety Coordinator</v>
      </c>
      <c r="AD205" s="406">
        <f t="shared" ref="AD205:AD270" si="57">C205</f>
        <v>35</v>
      </c>
      <c r="AE205" s="398" t="str">
        <f t="shared" si="49"/>
        <v>E</v>
      </c>
      <c r="AF205" s="403">
        <f t="shared" ca="1" si="51"/>
        <v>35.798999999999999</v>
      </c>
      <c r="AG205" s="403">
        <f t="shared" ca="1" si="51"/>
        <v>37.762999999999998</v>
      </c>
      <c r="AH205" s="403">
        <f t="shared" ca="1" si="52"/>
        <v>39.724999999999994</v>
      </c>
      <c r="AI205" s="403">
        <f t="shared" ca="1" si="52"/>
        <v>41.805</v>
      </c>
      <c r="AJ205" s="403">
        <f t="shared" ca="1" si="52"/>
        <v>44.027000000000001</v>
      </c>
      <c r="AK205" s="403">
        <f t="shared" ca="1" si="52"/>
        <v>47.062999999999995</v>
      </c>
      <c r="AL205" s="403">
        <f t="shared" ca="1" si="53"/>
        <v>50.097999999999999</v>
      </c>
      <c r="AM205" s="710"/>
    </row>
    <row r="206" spans="1:39" ht="15" customHeight="1">
      <c r="A206" s="259" t="s">
        <v>16</v>
      </c>
      <c r="B206" s="259" t="s">
        <v>773</v>
      </c>
      <c r="C206" s="259" t="s">
        <v>772</v>
      </c>
      <c r="D206" s="260" t="s">
        <v>771</v>
      </c>
      <c r="E206" s="265">
        <v>545</v>
      </c>
      <c r="F206" s="262">
        <v>12</v>
      </c>
      <c r="G206" s="285">
        <f t="shared" ca="1" si="41"/>
        <v>108118.34700952453</v>
      </c>
      <c r="H206" s="285">
        <f t="shared" ca="1" si="41"/>
        <v>113808.78549079222</v>
      </c>
      <c r="I206" s="285">
        <f t="shared" ca="1" si="41"/>
        <v>119798.72115174339</v>
      </c>
      <c r="J206" s="285">
        <f t="shared" ca="1" si="41"/>
        <v>126103.9176281025</v>
      </c>
      <c r="K206" s="285">
        <f t="shared" ca="1" si="41"/>
        <v>132740.96620265947</v>
      </c>
      <c r="L206" s="285">
        <f t="shared" ca="1" si="41"/>
        <v>139727.33207946684</v>
      </c>
      <c r="M206" s="285">
        <f t="shared" ca="1" si="41"/>
        <v>147081.40198015669</v>
      </c>
      <c r="N206" s="285"/>
      <c r="P206" s="409" t="str">
        <f t="shared" si="42"/>
        <v>53020C</v>
      </c>
      <c r="Q206" s="397" t="s">
        <v>826</v>
      </c>
      <c r="R206" s="409" t="str">
        <f t="shared" si="55"/>
        <v>Principal Applications Analyst</v>
      </c>
      <c r="S206" s="397" t="str">
        <f t="shared" si="54"/>
        <v>104</v>
      </c>
      <c r="T206" s="394" cm="1">
        <f t="array" aca="1" ref="T206" ca="1">IF($Q206="Y",VLOOKUP($P206,INDIRECT($Q$3),T$5,0)*INDIRECT($P$2),VLOOKUP($P206,INDIRECT($Q$3),T$5,0))</f>
        <v>108118.34700952453</v>
      </c>
      <c r="U206" s="394" cm="1">
        <f t="array" aca="1" ref="U206" ca="1">IF($Q206="Y",VLOOKUP($P206,INDIRECT($Q$3),U$5,0)*INDIRECT($P$2),VLOOKUP($P206,INDIRECT($Q$3),U$5,0))</f>
        <v>113808.78549079222</v>
      </c>
      <c r="V206" s="394" cm="1">
        <f t="array" aca="1" ref="V206" ca="1">IF($Q206="Y",VLOOKUP($P206,INDIRECT($Q$3),V$5,0)*INDIRECT($P$2),VLOOKUP($P206,INDIRECT($Q$3),V$5,0))</f>
        <v>119798.72115174339</v>
      </c>
      <c r="W206" s="394" cm="1">
        <f t="array" aca="1" ref="W206" ca="1">IF($Q206="Y",VLOOKUP($P206,INDIRECT($Q$3),W$5,0)*INDIRECT($P$2),VLOOKUP($P206,INDIRECT($Q$3),W$5,0))</f>
        <v>126103.9176281025</v>
      </c>
      <c r="X206" s="394" cm="1">
        <f t="array" aca="1" ref="X206" ca="1">IF($Q206="Y",VLOOKUP($P206,INDIRECT($Q$3),X$5,0)*INDIRECT($P$2),VLOOKUP($P206,INDIRECT($Q$3),X$5,0))</f>
        <v>132740.96620265947</v>
      </c>
      <c r="Y206" s="394" cm="1">
        <f t="array" aca="1" ref="Y206" ca="1">IF($Q206="Y",VLOOKUP($P206,INDIRECT($Q$3),Y$5,0)*INDIRECT($P$2),VLOOKUP($P206,INDIRECT($Q$3),Y$5,0))</f>
        <v>139727.33207946684</v>
      </c>
      <c r="Z206" s="394" cm="1">
        <f t="array" aca="1" ref="Z206" ca="1">IF($Q206="Y",VLOOKUP($P206,INDIRECT($Q$3),Z$5,0)*INDIRECT($P$2),VLOOKUP($P206,INDIRECT($Q$3),Z$5,0))</f>
        <v>147081.40198015669</v>
      </c>
      <c r="AA206" s="406" t="str">
        <f t="shared" si="43"/>
        <v>53020C</v>
      </c>
      <c r="AB206" s="406" t="str">
        <f t="shared" si="50"/>
        <v>Y</v>
      </c>
      <c r="AC206" s="412" t="str">
        <f t="shared" si="56"/>
        <v>Principal Applications Analyst</v>
      </c>
      <c r="AD206" s="406" t="str">
        <f t="shared" si="57"/>
        <v>104</v>
      </c>
      <c r="AE206" s="398" t="str">
        <f t="shared" si="49"/>
        <v>E</v>
      </c>
      <c r="AF206" s="403">
        <f t="shared" ca="1" si="51"/>
        <v>51.98</v>
      </c>
      <c r="AG206" s="403">
        <f t="shared" ca="1" si="51"/>
        <v>54.716000000000001</v>
      </c>
      <c r="AH206" s="403">
        <f t="shared" ca="1" si="52"/>
        <v>57.595999999999997</v>
      </c>
      <c r="AI206" s="403">
        <f t="shared" ca="1" si="52"/>
        <v>60.626999999999995</v>
      </c>
      <c r="AJ206" s="403">
        <f t="shared" ca="1" si="52"/>
        <v>63.817999999999998</v>
      </c>
      <c r="AK206" s="403">
        <f t="shared" ca="1" si="52"/>
        <v>67.177000000000007</v>
      </c>
      <c r="AL206" s="403">
        <f t="shared" ca="1" si="53"/>
        <v>70.713000000000008</v>
      </c>
      <c r="AM206" s="710"/>
    </row>
    <row r="207" spans="1:39" ht="15" customHeight="1">
      <c r="A207" s="259" t="s">
        <v>16</v>
      </c>
      <c r="B207" s="259" t="s">
        <v>375</v>
      </c>
      <c r="C207" s="259" t="s">
        <v>950</v>
      </c>
      <c r="D207" s="260" t="s">
        <v>376</v>
      </c>
      <c r="E207" s="265">
        <v>476</v>
      </c>
      <c r="F207" s="262">
        <v>10</v>
      </c>
      <c r="G207" s="285">
        <f t="shared" ca="1" si="41"/>
        <v>119819.80507220571</v>
      </c>
      <c r="H207" s="285">
        <f t="shared" ca="1" si="41"/>
        <v>123268.62657640815</v>
      </c>
      <c r="I207" s="285">
        <f t="shared" ca="1" si="41"/>
        <v>125854.32055977276</v>
      </c>
      <c r="J207" s="285">
        <f t="shared" ca="1" si="41"/>
        <v>131025.70852650201</v>
      </c>
      <c r="K207" s="285">
        <f t="shared" ca="1" si="41"/>
        <v>135336.42802515932</v>
      </c>
      <c r="L207" s="285">
        <f t="shared" ca="1" si="41"/>
        <v>139645.91799743369</v>
      </c>
      <c r="M207" s="285">
        <f t="shared" ca="1" si="41"/>
        <v>143956.63749609099</v>
      </c>
      <c r="N207" s="285"/>
      <c r="P207" s="409" t="str">
        <f t="shared" si="42"/>
        <v>08282C</v>
      </c>
      <c r="Q207" s="397" t="s">
        <v>826</v>
      </c>
      <c r="R207" s="409" t="str">
        <f t="shared" si="55"/>
        <v>Principal Appraiser</v>
      </c>
      <c r="S207" s="397" t="str">
        <f t="shared" si="54"/>
        <v>114</v>
      </c>
      <c r="T207" s="394" cm="1">
        <f t="array" aca="1" ref="T207" ca="1">IF($Q207="Y",VLOOKUP($P207,INDIRECT($Q$3),T$5,0)*INDIRECT($P$2),VLOOKUP($P207,INDIRECT($Q$3),T$5,0))</f>
        <v>119819.80507220571</v>
      </c>
      <c r="U207" s="394" cm="1">
        <f t="array" aca="1" ref="U207" ca="1">IF($Q207="Y",VLOOKUP($P207,INDIRECT($Q$3),U$5,0)*INDIRECT($P$2),VLOOKUP($P207,INDIRECT($Q$3),U$5,0))</f>
        <v>123268.62657640815</v>
      </c>
      <c r="V207" s="394" cm="1">
        <f t="array" aca="1" ref="V207" ca="1">IF($Q207="Y",VLOOKUP($P207,INDIRECT($Q$3),V$5,0)*INDIRECT($P$2),VLOOKUP($P207,INDIRECT($Q$3),V$5,0))</f>
        <v>125854.32055977276</v>
      </c>
      <c r="W207" s="394" cm="1">
        <f t="array" aca="1" ref="W207" ca="1">IF($Q207="Y",VLOOKUP($P207,INDIRECT($Q$3),W$5,0)*INDIRECT($P$2),VLOOKUP($P207,INDIRECT($Q$3),W$5,0))</f>
        <v>131025.70852650201</v>
      </c>
      <c r="X207" s="394" cm="1">
        <f t="array" aca="1" ref="X207" ca="1">IF($Q207="Y",VLOOKUP($P207,INDIRECT($Q$3),X$5,0)*INDIRECT($P$2),VLOOKUP($P207,INDIRECT($Q$3),X$5,0))</f>
        <v>135336.42802515932</v>
      </c>
      <c r="Y207" s="394" cm="1">
        <f t="array" aca="1" ref="Y207" ca="1">IF($Q207="Y",VLOOKUP($P207,INDIRECT($Q$3),Y$5,0)*INDIRECT($P$2),VLOOKUP($P207,INDIRECT($Q$3),Y$5,0))</f>
        <v>139645.91799743369</v>
      </c>
      <c r="Z207" s="394" cm="1">
        <f t="array" aca="1" ref="Z207" ca="1">IF($Q207="Y",VLOOKUP($P207,INDIRECT($Q$3),Z$5,0)*INDIRECT($P$2),VLOOKUP($P207,INDIRECT($Q$3),Z$5,0))</f>
        <v>143956.63749609099</v>
      </c>
      <c r="AA207" s="406" t="str">
        <f t="shared" si="43"/>
        <v>08282C</v>
      </c>
      <c r="AB207" s="406" t="str">
        <f t="shared" si="50"/>
        <v>Y</v>
      </c>
      <c r="AC207" s="412" t="str">
        <f t="shared" si="56"/>
        <v>Principal Appraiser</v>
      </c>
      <c r="AD207" s="406" t="str">
        <f t="shared" si="57"/>
        <v>114</v>
      </c>
      <c r="AE207" s="398" t="str">
        <f t="shared" si="49"/>
        <v>E</v>
      </c>
      <c r="AF207" s="403">
        <f t="shared" ref="AF207:AK238" ca="1" si="58">IF($AE207="N",ROUND(T207,3),IF($AE207="E",ROUNDUP(T207/2080,3),"check"))</f>
        <v>57.605999999999995</v>
      </c>
      <c r="AG207" s="403">
        <f t="shared" ca="1" si="58"/>
        <v>59.263999999999996</v>
      </c>
      <c r="AH207" s="403">
        <f t="shared" ca="1" si="58"/>
        <v>60.506999999999998</v>
      </c>
      <c r="AI207" s="403">
        <f t="shared" ca="1" si="58"/>
        <v>62.994</v>
      </c>
      <c r="AJ207" s="403">
        <f t="shared" ca="1" si="58"/>
        <v>65.066000000000003</v>
      </c>
      <c r="AK207" s="403">
        <f t="shared" ca="1" si="58"/>
        <v>67.138000000000005</v>
      </c>
      <c r="AL207" s="403">
        <f t="shared" ca="1" si="53"/>
        <v>69.210000000000008</v>
      </c>
      <c r="AM207" s="710"/>
    </row>
    <row r="208" spans="1:39" ht="15" customHeight="1">
      <c r="A208" s="259" t="s">
        <v>16</v>
      </c>
      <c r="B208" s="259" t="s">
        <v>593</v>
      </c>
      <c r="C208" s="259">
        <v>65</v>
      </c>
      <c r="D208" s="260" t="s">
        <v>599</v>
      </c>
      <c r="E208" s="265">
        <v>508</v>
      </c>
      <c r="F208" s="262">
        <v>11</v>
      </c>
      <c r="G208" s="285">
        <f t="shared" ca="1" si="41"/>
        <v>97332.058942692282</v>
      </c>
      <c r="H208" s="285">
        <f t="shared" ca="1" si="41"/>
        <v>102447.54185354921</v>
      </c>
      <c r="I208" s="285">
        <f t="shared" ca="1" si="41"/>
        <v>107807.76821903606</v>
      </c>
      <c r="J208" s="285">
        <f t="shared" ca="1" si="41"/>
        <v>113509.25658464074</v>
      </c>
      <c r="K208" s="285">
        <f t="shared" ca="1" si="41"/>
        <v>119462.38258669585</v>
      </c>
      <c r="L208" s="285">
        <f t="shared" ca="1" si="41"/>
        <v>126711.04062665709</v>
      </c>
      <c r="M208" s="285">
        <f t="shared" ca="1" si="41"/>
        <v>133959.69866661821</v>
      </c>
      <c r="N208" s="285"/>
      <c r="P208" s="409" t="str">
        <f t="shared" si="42"/>
        <v>52922C</v>
      </c>
      <c r="Q208" s="397" t="s">
        <v>826</v>
      </c>
      <c r="R208" s="409" t="str">
        <f t="shared" si="55"/>
        <v>Principal Business Analyst</v>
      </c>
      <c r="S208" s="397">
        <f t="shared" si="54"/>
        <v>65</v>
      </c>
      <c r="T208" s="394" cm="1">
        <f t="array" aca="1" ref="T208" ca="1">IF($Q208="Y",VLOOKUP($P208,INDIRECT($Q$3),T$5,0)*INDIRECT($P$2),VLOOKUP($P208,INDIRECT($Q$3),T$5,0))</f>
        <v>97332.058942692282</v>
      </c>
      <c r="U208" s="394" cm="1">
        <f t="array" aca="1" ref="U208" ca="1">IF($Q208="Y",VLOOKUP($P208,INDIRECT($Q$3),U$5,0)*INDIRECT($P$2),VLOOKUP($P208,INDIRECT($Q$3),U$5,0))</f>
        <v>102447.54185354921</v>
      </c>
      <c r="V208" s="394" cm="1">
        <f t="array" aca="1" ref="V208" ca="1">IF($Q208="Y",VLOOKUP($P208,INDIRECT($Q$3),V$5,0)*INDIRECT($P$2),VLOOKUP($P208,INDIRECT($Q$3),V$5,0))</f>
        <v>107807.76821903606</v>
      </c>
      <c r="W208" s="394" cm="1">
        <f t="array" aca="1" ref="W208" ca="1">IF($Q208="Y",VLOOKUP($P208,INDIRECT($Q$3),W$5,0)*INDIRECT($P$2),VLOOKUP($P208,INDIRECT($Q$3),W$5,0))</f>
        <v>113509.25658464074</v>
      </c>
      <c r="X208" s="394" cm="1">
        <f t="array" aca="1" ref="X208" ca="1">IF($Q208="Y",VLOOKUP($P208,INDIRECT($Q$3),X$5,0)*INDIRECT($P$2),VLOOKUP($P208,INDIRECT($Q$3),X$5,0))</f>
        <v>119462.38258669585</v>
      </c>
      <c r="Y208" s="394" cm="1">
        <f t="array" aca="1" ref="Y208" ca="1">IF($Q208="Y",VLOOKUP($P208,INDIRECT($Q$3),Y$5,0)*INDIRECT($P$2),VLOOKUP($P208,INDIRECT($Q$3),Y$5,0))</f>
        <v>126711.04062665709</v>
      </c>
      <c r="Z208" s="394" cm="1">
        <f t="array" aca="1" ref="Z208" ca="1">IF($Q208="Y",VLOOKUP($P208,INDIRECT($Q$3),Z$5,0)*INDIRECT($P$2),VLOOKUP($P208,INDIRECT($Q$3),Z$5,0))</f>
        <v>133959.69866661821</v>
      </c>
      <c r="AA208" s="406" t="str">
        <f t="shared" si="43"/>
        <v>52922C</v>
      </c>
      <c r="AB208" s="406" t="str">
        <f t="shared" si="50"/>
        <v>Y</v>
      </c>
      <c r="AC208" s="412" t="str">
        <f t="shared" si="56"/>
        <v>Principal Business Analyst</v>
      </c>
      <c r="AD208" s="406">
        <f t="shared" si="57"/>
        <v>65</v>
      </c>
      <c r="AE208" s="398" t="str">
        <f t="shared" si="49"/>
        <v>E</v>
      </c>
      <c r="AF208" s="403">
        <f t="shared" ca="1" si="58"/>
        <v>46.794999999999995</v>
      </c>
      <c r="AG208" s="403">
        <f t="shared" ca="1" si="58"/>
        <v>49.253999999999998</v>
      </c>
      <c r="AH208" s="403">
        <f t="shared" ca="1" si="58"/>
        <v>51.830999999999996</v>
      </c>
      <c r="AI208" s="403">
        <f t="shared" ca="1" si="58"/>
        <v>54.571999999999996</v>
      </c>
      <c r="AJ208" s="403">
        <f t="shared" ca="1" si="58"/>
        <v>57.433999999999997</v>
      </c>
      <c r="AK208" s="403">
        <f t="shared" ca="1" si="58"/>
        <v>60.918999999999997</v>
      </c>
      <c r="AL208" s="403">
        <f t="shared" ca="1" si="53"/>
        <v>64.404000000000011</v>
      </c>
      <c r="AM208" s="710"/>
    </row>
    <row r="209" spans="1:39" ht="15" customHeight="1">
      <c r="A209" s="259" t="s">
        <v>16</v>
      </c>
      <c r="B209" s="259" t="s">
        <v>159</v>
      </c>
      <c r="C209" s="259">
        <v>65</v>
      </c>
      <c r="D209" s="260" t="s">
        <v>160</v>
      </c>
      <c r="E209" s="265">
        <v>500</v>
      </c>
      <c r="F209" s="262">
        <v>11</v>
      </c>
      <c r="G209" s="285">
        <f t="shared" ca="1" si="41"/>
        <v>97332.058942692282</v>
      </c>
      <c r="H209" s="285">
        <f t="shared" ca="1" si="41"/>
        <v>102447.54185354921</v>
      </c>
      <c r="I209" s="285">
        <f t="shared" ca="1" si="41"/>
        <v>107807.76821903606</v>
      </c>
      <c r="J209" s="285">
        <f t="shared" ca="1" si="41"/>
        <v>113509.25658464074</v>
      </c>
      <c r="K209" s="285">
        <f t="shared" ca="1" si="41"/>
        <v>119462.38258669585</v>
      </c>
      <c r="L209" s="285">
        <f t="shared" ca="1" si="41"/>
        <v>126711.04062665709</v>
      </c>
      <c r="M209" s="285">
        <f t="shared" ca="1" si="41"/>
        <v>133959.69866661821</v>
      </c>
      <c r="N209" s="285"/>
      <c r="P209" s="409" t="str">
        <f t="shared" si="42"/>
        <v>08285C</v>
      </c>
      <c r="Q209" s="397" t="s">
        <v>826</v>
      </c>
      <c r="R209" s="409" t="str">
        <f t="shared" si="55"/>
        <v>Principal City Planner</v>
      </c>
      <c r="S209" s="397">
        <f t="shared" si="54"/>
        <v>65</v>
      </c>
      <c r="T209" s="394" cm="1">
        <f t="array" aca="1" ref="T209" ca="1">IF($Q209="Y",VLOOKUP($P209,INDIRECT($Q$3),T$5,0)*INDIRECT($P$2),VLOOKUP($P209,INDIRECT($Q$3),T$5,0))</f>
        <v>97332.058942692282</v>
      </c>
      <c r="U209" s="394" cm="1">
        <f t="array" aca="1" ref="U209" ca="1">IF($Q209="Y",VLOOKUP($P209,INDIRECT($Q$3),U$5,0)*INDIRECT($P$2),VLOOKUP($P209,INDIRECT($Q$3),U$5,0))</f>
        <v>102447.54185354921</v>
      </c>
      <c r="V209" s="394" cm="1">
        <f t="array" aca="1" ref="V209" ca="1">IF($Q209="Y",VLOOKUP($P209,INDIRECT($Q$3),V$5,0)*INDIRECT($P$2),VLOOKUP($P209,INDIRECT($Q$3),V$5,0))</f>
        <v>107807.76821903606</v>
      </c>
      <c r="W209" s="394" cm="1">
        <f t="array" aca="1" ref="W209" ca="1">IF($Q209="Y",VLOOKUP($P209,INDIRECT($Q$3),W$5,0)*INDIRECT($P$2),VLOOKUP($P209,INDIRECT($Q$3),W$5,0))</f>
        <v>113509.25658464074</v>
      </c>
      <c r="X209" s="394" cm="1">
        <f t="array" aca="1" ref="X209" ca="1">IF($Q209="Y",VLOOKUP($P209,INDIRECT($Q$3),X$5,0)*INDIRECT($P$2),VLOOKUP($P209,INDIRECT($Q$3),X$5,0))</f>
        <v>119462.38258669585</v>
      </c>
      <c r="Y209" s="394" cm="1">
        <f t="array" aca="1" ref="Y209" ca="1">IF($Q209="Y",VLOOKUP($P209,INDIRECT($Q$3),Y$5,0)*INDIRECT($P$2),VLOOKUP($P209,INDIRECT($Q$3),Y$5,0))</f>
        <v>126711.04062665709</v>
      </c>
      <c r="Z209" s="394" cm="1">
        <f t="array" aca="1" ref="Z209" ca="1">IF($Q209="Y",VLOOKUP($P209,INDIRECT($Q$3),Z$5,0)*INDIRECT($P$2),VLOOKUP($P209,INDIRECT($Q$3),Z$5,0))</f>
        <v>133959.69866661821</v>
      </c>
      <c r="AA209" s="406" t="str">
        <f t="shared" si="43"/>
        <v>08285C</v>
      </c>
      <c r="AB209" s="406" t="str">
        <f t="shared" si="50"/>
        <v>Y</v>
      </c>
      <c r="AC209" s="412" t="str">
        <f t="shared" si="56"/>
        <v>Principal City Planner</v>
      </c>
      <c r="AD209" s="406">
        <f t="shared" si="57"/>
        <v>65</v>
      </c>
      <c r="AE209" s="398" t="str">
        <f t="shared" si="49"/>
        <v>E</v>
      </c>
      <c r="AF209" s="403">
        <f t="shared" ca="1" si="58"/>
        <v>46.794999999999995</v>
      </c>
      <c r="AG209" s="463">
        <f t="shared" ca="1" si="58"/>
        <v>49.253999999999998</v>
      </c>
      <c r="AH209" s="463">
        <f t="shared" ca="1" si="58"/>
        <v>51.830999999999996</v>
      </c>
      <c r="AI209" s="403">
        <f t="shared" ca="1" si="58"/>
        <v>54.571999999999996</v>
      </c>
      <c r="AJ209" s="403">
        <f t="shared" ca="1" si="58"/>
        <v>57.433999999999997</v>
      </c>
      <c r="AK209" s="403">
        <f t="shared" ca="1" si="58"/>
        <v>60.918999999999997</v>
      </c>
      <c r="AL209" s="403">
        <f t="shared" ca="1" si="53"/>
        <v>64.404000000000011</v>
      </c>
      <c r="AM209" s="710"/>
    </row>
    <row r="210" spans="1:39" ht="15" customHeight="1">
      <c r="A210" s="259" t="s">
        <v>16</v>
      </c>
      <c r="B210" s="259" t="s">
        <v>595</v>
      </c>
      <c r="C210" s="259">
        <v>101</v>
      </c>
      <c r="D210" s="260" t="s">
        <v>598</v>
      </c>
      <c r="E210" s="265">
        <v>443</v>
      </c>
      <c r="F210" s="262">
        <v>9</v>
      </c>
      <c r="G210" s="285">
        <f t="shared" ca="1" si="41"/>
        <v>86419.229777080443</v>
      </c>
      <c r="H210" s="285">
        <f t="shared" ca="1" si="41"/>
        <v>90968.394517527893</v>
      </c>
      <c r="I210" s="285">
        <f t="shared" ca="1" si="41"/>
        <v>95905.360826657401</v>
      </c>
      <c r="J210" s="285">
        <f t="shared" ca="1" si="41"/>
        <v>100795.91940471585</v>
      </c>
      <c r="K210" s="285">
        <f t="shared" ca="1" si="41"/>
        <v>106100.79202207453</v>
      </c>
      <c r="L210" s="285">
        <f t="shared" ca="1" si="41"/>
        <v>111858.43121428722</v>
      </c>
      <c r="M210" s="285">
        <f t="shared" ca="1" si="41"/>
        <v>117616.07172861982</v>
      </c>
      <c r="N210" s="285"/>
      <c r="P210" s="409" t="str">
        <f t="shared" si="42"/>
        <v>08287C</v>
      </c>
      <c r="Q210" s="397" t="s">
        <v>826</v>
      </c>
      <c r="R210" s="409" t="str">
        <f t="shared" si="55"/>
        <v>Principal Resource Coordinator</v>
      </c>
      <c r="S210" s="397">
        <f t="shared" si="54"/>
        <v>101</v>
      </c>
      <c r="T210" s="394" cm="1">
        <f t="array" aca="1" ref="T210" ca="1">IF($Q210="Y",VLOOKUP($P210,INDIRECT($Q$3),T$5,0)*INDIRECT($P$2),VLOOKUP($P210,INDIRECT($Q$3),T$5,0))</f>
        <v>86419.229777080443</v>
      </c>
      <c r="U210" s="394" cm="1">
        <f t="array" aca="1" ref="U210" ca="1">IF($Q210="Y",VLOOKUP($P210,INDIRECT($Q$3),U$5,0)*INDIRECT($P$2),VLOOKUP($P210,INDIRECT($Q$3),U$5,0))</f>
        <v>90968.394517527893</v>
      </c>
      <c r="V210" s="394" cm="1">
        <f t="array" aca="1" ref="V210" ca="1">IF($Q210="Y",VLOOKUP($P210,INDIRECT($Q$3),V$5,0)*INDIRECT($P$2),VLOOKUP($P210,INDIRECT($Q$3),V$5,0))</f>
        <v>95905.360826657401</v>
      </c>
      <c r="W210" s="394" cm="1">
        <f t="array" aca="1" ref="W210" ca="1">IF($Q210="Y",VLOOKUP($P210,INDIRECT($Q$3),W$5,0)*INDIRECT($P$2),VLOOKUP($P210,INDIRECT($Q$3),W$5,0))</f>
        <v>100795.91940471585</v>
      </c>
      <c r="X210" s="394" cm="1">
        <f t="array" aca="1" ref="X210" ca="1">IF($Q210="Y",VLOOKUP($P210,INDIRECT($Q$3),X$5,0)*INDIRECT($P$2),VLOOKUP($P210,INDIRECT($Q$3),X$5,0))</f>
        <v>106100.79202207453</v>
      </c>
      <c r="Y210" s="394" cm="1">
        <f t="array" aca="1" ref="Y210" ca="1">IF($Q210="Y",VLOOKUP($P210,INDIRECT($Q$3),Y$5,0)*INDIRECT($P$2),VLOOKUP($P210,INDIRECT($Q$3),Y$5,0))</f>
        <v>111858.43121428722</v>
      </c>
      <c r="Z210" s="394" cm="1">
        <f t="array" aca="1" ref="Z210" ca="1">IF($Q210="Y",VLOOKUP($P210,INDIRECT($Q$3),Z$5,0)*INDIRECT($P$2),VLOOKUP($P210,INDIRECT($Q$3),Z$5,0))</f>
        <v>117616.07172861982</v>
      </c>
      <c r="AA210" s="406" t="str">
        <f t="shared" si="43"/>
        <v>08287C</v>
      </c>
      <c r="AB210" s="406" t="str">
        <f t="shared" si="50"/>
        <v>Y</v>
      </c>
      <c r="AC210" s="412" t="str">
        <f t="shared" si="56"/>
        <v>Principal Resource Coordinator</v>
      </c>
      <c r="AD210" s="406">
        <f t="shared" si="57"/>
        <v>101</v>
      </c>
      <c r="AE210" s="398" t="str">
        <f t="shared" si="49"/>
        <v>E</v>
      </c>
      <c r="AF210" s="403">
        <f t="shared" ca="1" si="58"/>
        <v>41.547999999999995</v>
      </c>
      <c r="AG210" s="403">
        <f t="shared" ca="1" si="58"/>
        <v>43.734999999999999</v>
      </c>
      <c r="AH210" s="403">
        <f t="shared" ca="1" si="58"/>
        <v>46.108999999999995</v>
      </c>
      <c r="AI210" s="403">
        <f t="shared" ca="1" si="58"/>
        <v>48.46</v>
      </c>
      <c r="AJ210" s="403">
        <f t="shared" ca="1" si="58"/>
        <v>51.01</v>
      </c>
      <c r="AK210" s="403">
        <f t="shared" ca="1" si="58"/>
        <v>53.778999999999996</v>
      </c>
      <c r="AL210" s="403">
        <f t="shared" ca="1" si="53"/>
        <v>56.546999999999997</v>
      </c>
      <c r="AM210" s="710"/>
    </row>
    <row r="211" spans="1:39" ht="15" customHeight="1">
      <c r="A211" s="259" t="s">
        <v>16</v>
      </c>
      <c r="B211" s="259" t="s">
        <v>517</v>
      </c>
      <c r="C211" s="259">
        <v>58</v>
      </c>
      <c r="D211" s="260" t="s">
        <v>516</v>
      </c>
      <c r="E211" s="265">
        <v>488</v>
      </c>
      <c r="F211" s="262">
        <v>10</v>
      </c>
      <c r="G211" s="285">
        <f t="shared" ca="1" si="41"/>
        <v>95953.222578579967</v>
      </c>
      <c r="H211" s="285">
        <f t="shared" ca="1" si="41"/>
        <v>101313.44894406678</v>
      </c>
      <c r="I211" s="285">
        <f t="shared" ca="1" si="41"/>
        <v>106380.67258217976</v>
      </c>
      <c r="J211" s="285">
        <f t="shared" ca="1" si="41"/>
        <v>111692.63967492267</v>
      </c>
      <c r="K211" s="285">
        <f t="shared" ca="1" si="41"/>
        <v>117301.05658594974</v>
      </c>
      <c r="L211" s="285">
        <f t="shared" ca="1" si="41"/>
        <v>124240.58994569759</v>
      </c>
      <c r="M211" s="285">
        <f t="shared" ca="1" si="41"/>
        <v>131180.1233054453</v>
      </c>
      <c r="N211" s="285"/>
      <c r="P211" s="409" t="str">
        <f t="shared" si="42"/>
        <v>08289C</v>
      </c>
      <c r="Q211" s="397" t="s">
        <v>826</v>
      </c>
      <c r="R211" s="409" t="str">
        <f t="shared" si="55"/>
        <v>Principal Urban Designer</v>
      </c>
      <c r="S211" s="397">
        <f t="shared" si="54"/>
        <v>58</v>
      </c>
      <c r="T211" s="394" cm="1">
        <f t="array" aca="1" ref="T211" ca="1">IF($Q211="Y",VLOOKUP($P211,INDIRECT($Q$3),T$5,0)*INDIRECT($P$2),VLOOKUP($P211,INDIRECT($Q$3),T$5,0))</f>
        <v>95953.222578579967</v>
      </c>
      <c r="U211" s="394" cm="1">
        <f t="array" aca="1" ref="U211" ca="1">IF($Q211="Y",VLOOKUP($P211,INDIRECT($Q$3),U$5,0)*INDIRECT($P$2),VLOOKUP($P211,INDIRECT($Q$3),U$5,0))</f>
        <v>101313.44894406678</v>
      </c>
      <c r="V211" s="394" cm="1">
        <f t="array" aca="1" ref="V211" ca="1">IF($Q211="Y",VLOOKUP($P211,INDIRECT($Q$3),V$5,0)*INDIRECT($P$2),VLOOKUP($P211,INDIRECT($Q$3),V$5,0))</f>
        <v>106380.67258217976</v>
      </c>
      <c r="W211" s="394" cm="1">
        <f t="array" aca="1" ref="W211" ca="1">IF($Q211="Y",VLOOKUP($P211,INDIRECT($Q$3),W$5,0)*INDIRECT($P$2),VLOOKUP($P211,INDIRECT($Q$3),W$5,0))</f>
        <v>111692.63967492267</v>
      </c>
      <c r="X211" s="394" cm="1">
        <f t="array" aca="1" ref="X211" ca="1">IF($Q211="Y",VLOOKUP($P211,INDIRECT($Q$3),X$5,0)*INDIRECT($P$2),VLOOKUP($P211,INDIRECT($Q$3),X$5,0))</f>
        <v>117301.05658594974</v>
      </c>
      <c r="Y211" s="394" cm="1">
        <f t="array" aca="1" ref="Y211" ca="1">IF($Q211="Y",VLOOKUP($P211,INDIRECT($Q$3),Y$5,0)*INDIRECT($P$2),VLOOKUP($P211,INDIRECT($Q$3),Y$5,0))</f>
        <v>124240.58994569759</v>
      </c>
      <c r="Z211" s="394" cm="1">
        <f t="array" aca="1" ref="Z211" ca="1">IF($Q211="Y",VLOOKUP($P211,INDIRECT($Q$3),Z$5,0)*INDIRECT($P$2),VLOOKUP($P211,INDIRECT($Q$3),Z$5,0))</f>
        <v>131180.1233054453</v>
      </c>
      <c r="AA211" s="406" t="str">
        <f t="shared" si="43"/>
        <v>08289C</v>
      </c>
      <c r="AB211" s="406" t="str">
        <f t="shared" si="50"/>
        <v>Y</v>
      </c>
      <c r="AC211" s="412" t="str">
        <f t="shared" si="56"/>
        <v>Principal Urban Designer</v>
      </c>
      <c r="AD211" s="406">
        <f t="shared" si="57"/>
        <v>58</v>
      </c>
      <c r="AE211" s="398" t="str">
        <f t="shared" si="49"/>
        <v>E</v>
      </c>
      <c r="AF211" s="403">
        <f t="shared" ca="1" si="58"/>
        <v>46.131999999999998</v>
      </c>
      <c r="AG211" s="403">
        <f t="shared" ca="1" si="58"/>
        <v>48.708999999999996</v>
      </c>
      <c r="AH211" s="403">
        <f t="shared" ca="1" si="58"/>
        <v>51.144999999999996</v>
      </c>
      <c r="AI211" s="403">
        <f t="shared" ca="1" si="58"/>
        <v>53.698999999999998</v>
      </c>
      <c r="AJ211" s="403">
        <f t="shared" ca="1" si="58"/>
        <v>56.394999999999996</v>
      </c>
      <c r="AK211" s="403">
        <f t="shared" ca="1" si="58"/>
        <v>59.731999999999999</v>
      </c>
      <c r="AL211" s="403">
        <f t="shared" ca="1" si="53"/>
        <v>63.067999999999998</v>
      </c>
      <c r="AM211" s="710"/>
    </row>
    <row r="212" spans="1:39" ht="15" customHeight="1">
      <c r="A212" s="259" t="s">
        <v>16</v>
      </c>
      <c r="B212" s="262" t="s">
        <v>161</v>
      </c>
      <c r="C212" s="259" t="s">
        <v>166</v>
      </c>
      <c r="D212" s="266" t="s">
        <v>162</v>
      </c>
      <c r="E212" s="265">
        <v>435</v>
      </c>
      <c r="F212" s="262">
        <v>9</v>
      </c>
      <c r="G212" s="285">
        <f t="shared" ref="G212:M248" ca="1" si="59">T212</f>
        <v>84691.576574692139</v>
      </c>
      <c r="H212" s="285">
        <f t="shared" ca="1" si="59"/>
        <v>89169.347667147071</v>
      </c>
      <c r="I212" s="285">
        <f t="shared" ca="1" si="59"/>
        <v>94233.124214349751</v>
      </c>
      <c r="J212" s="285">
        <f t="shared" ca="1" si="59"/>
        <v>99245.194397898245</v>
      </c>
      <c r="K212" s="285">
        <f t="shared" ca="1" si="59"/>
        <v>104560.60858155144</v>
      </c>
      <c r="L212" s="285">
        <f t="shared" ca="1" si="59"/>
        <v>110772.97487040763</v>
      </c>
      <c r="M212" s="285">
        <f t="shared" ca="1" si="59"/>
        <v>116985.3411592638</v>
      </c>
      <c r="N212" s="285"/>
      <c r="P212" s="409" t="str">
        <f t="shared" si="42"/>
        <v>08296C</v>
      </c>
      <c r="Q212" s="397" t="s">
        <v>826</v>
      </c>
      <c r="R212" s="409" t="str">
        <f t="shared" si="55"/>
        <v>Problem Properties Operations Analyst</v>
      </c>
      <c r="S212" s="397" t="str">
        <f t="shared" si="54"/>
        <v>45</v>
      </c>
      <c r="T212" s="394" cm="1">
        <f t="array" aca="1" ref="T212" ca="1">IF($Q212="Y",VLOOKUP($P212,INDIRECT($Q$3),T$5,0)*INDIRECT($P$2),VLOOKUP($P212,INDIRECT($Q$3),T$5,0))</f>
        <v>84691.576574692139</v>
      </c>
      <c r="U212" s="394" cm="1">
        <f t="array" aca="1" ref="U212" ca="1">IF($Q212="Y",VLOOKUP($P212,INDIRECT($Q$3),U$5,0)*INDIRECT($P$2),VLOOKUP($P212,INDIRECT($Q$3),U$5,0))</f>
        <v>89169.347667147071</v>
      </c>
      <c r="V212" s="394" cm="1">
        <f t="array" aca="1" ref="V212" ca="1">IF($Q212="Y",VLOOKUP($P212,INDIRECT($Q$3),V$5,0)*INDIRECT($P$2),VLOOKUP($P212,INDIRECT($Q$3),V$5,0))</f>
        <v>94233.124214349751</v>
      </c>
      <c r="W212" s="394" cm="1">
        <f t="array" aca="1" ref="W212" ca="1">IF($Q212="Y",VLOOKUP($P212,INDIRECT($Q$3),W$5,0)*INDIRECT($P$2),VLOOKUP($P212,INDIRECT($Q$3),W$5,0))</f>
        <v>99245.194397898245</v>
      </c>
      <c r="X212" s="394" cm="1">
        <f t="array" aca="1" ref="X212" ca="1">IF($Q212="Y",VLOOKUP($P212,INDIRECT($Q$3),X$5,0)*INDIRECT($P$2),VLOOKUP($P212,INDIRECT($Q$3),X$5,0))</f>
        <v>104560.60858155144</v>
      </c>
      <c r="Y212" s="394" cm="1">
        <f t="array" aca="1" ref="Y212" ca="1">IF($Q212="Y",VLOOKUP($P212,INDIRECT($Q$3),Y$5,0)*INDIRECT($P$2),VLOOKUP($P212,INDIRECT($Q$3),Y$5,0))</f>
        <v>110772.97487040763</v>
      </c>
      <c r="Z212" s="394" cm="1">
        <f t="array" aca="1" ref="Z212" ca="1">IF($Q212="Y",VLOOKUP($P212,INDIRECT($Q$3),Z$5,0)*INDIRECT($P$2),VLOOKUP($P212,INDIRECT($Q$3),Z$5,0))</f>
        <v>116985.3411592638</v>
      </c>
      <c r="AA212" s="406" t="str">
        <f t="shared" si="43"/>
        <v>08296C</v>
      </c>
      <c r="AB212" s="406" t="str">
        <f t="shared" si="50"/>
        <v>Y</v>
      </c>
      <c r="AC212" s="412" t="str">
        <f t="shared" si="56"/>
        <v>Problem Properties Operations Analyst</v>
      </c>
      <c r="AD212" s="406" t="str">
        <f t="shared" si="57"/>
        <v>45</v>
      </c>
      <c r="AE212" s="398" t="str">
        <f t="shared" si="49"/>
        <v>E</v>
      </c>
      <c r="AF212" s="403">
        <f t="shared" ca="1" si="58"/>
        <v>40.717999999999996</v>
      </c>
      <c r="AG212" s="403">
        <f t="shared" ca="1" si="58"/>
        <v>42.87</v>
      </c>
      <c r="AH212" s="403">
        <f t="shared" ca="1" si="58"/>
        <v>45.305</v>
      </c>
      <c r="AI212" s="403">
        <f t="shared" ca="1" si="58"/>
        <v>47.714999999999996</v>
      </c>
      <c r="AJ212" s="403">
        <f t="shared" ca="1" si="58"/>
        <v>50.269999999999996</v>
      </c>
      <c r="AK212" s="403">
        <f t="shared" ca="1" si="58"/>
        <v>53.256999999999998</v>
      </c>
      <c r="AL212" s="403">
        <f t="shared" ca="1" si="53"/>
        <v>56.242999999999995</v>
      </c>
      <c r="AM212" s="710"/>
    </row>
    <row r="213" spans="1:39" ht="15" customHeight="1">
      <c r="A213" s="259" t="s">
        <v>91</v>
      </c>
      <c r="B213" s="262" t="s">
        <v>919</v>
      </c>
      <c r="C213" s="259" t="s">
        <v>274</v>
      </c>
      <c r="D213" s="266" t="s">
        <v>920</v>
      </c>
      <c r="E213" s="265">
        <v>325</v>
      </c>
      <c r="F213" s="262">
        <v>7</v>
      </c>
      <c r="G213" s="285">
        <f t="shared" ca="1" si="59"/>
        <v>31.431896306645644</v>
      </c>
      <c r="H213" s="285">
        <f t="shared" ca="1" si="59"/>
        <v>33.423523787762385</v>
      </c>
      <c r="I213" s="285">
        <f t="shared" ca="1" si="59"/>
        <v>35.185186113545399</v>
      </c>
      <c r="J213" s="285">
        <f t="shared" ca="1" si="59"/>
        <v>37.132461026805046</v>
      </c>
      <c r="K213" s="285">
        <f t="shared" ca="1" si="59"/>
        <v>39.12613908693389</v>
      </c>
      <c r="L213" s="285">
        <f t="shared" ca="1" si="59"/>
        <v>41.501071367858657</v>
      </c>
      <c r="M213" s="285">
        <f t="shared" ca="1" si="59"/>
        <v>43.876003648783438</v>
      </c>
      <c r="N213" s="285"/>
      <c r="P213" s="409" t="str">
        <f t="shared" si="42"/>
        <v>59460C</v>
      </c>
      <c r="Q213" s="397" t="s">
        <v>826</v>
      </c>
      <c r="R213" s="409" t="str">
        <f t="shared" si="55"/>
        <v>Program Assistant - Neighborhood Safety</v>
      </c>
      <c r="S213" s="397" t="str">
        <f t="shared" si="54"/>
        <v>07</v>
      </c>
      <c r="T213" s="394" cm="1">
        <f t="array" aca="1" ref="T213" ca="1">IF($Q213="Y",VLOOKUP($P213,INDIRECT($Q$3),T$5,0)*INDIRECT($P$2),VLOOKUP($P213,INDIRECT($Q$3),T$5,0))</f>
        <v>31.431896306645644</v>
      </c>
      <c r="U213" s="394" cm="1">
        <f t="array" aca="1" ref="U213" ca="1">IF($Q213="Y",VLOOKUP($P213,INDIRECT($Q$3),U$5,0)*INDIRECT($P$2),VLOOKUP($P213,INDIRECT($Q$3),U$5,0))</f>
        <v>33.423523787762385</v>
      </c>
      <c r="V213" s="394" cm="1">
        <f t="array" aca="1" ref="V213" ca="1">IF($Q213="Y",VLOOKUP($P213,INDIRECT($Q$3),V$5,0)*INDIRECT($P$2),VLOOKUP($P213,INDIRECT($Q$3),V$5,0))</f>
        <v>35.185186113545399</v>
      </c>
      <c r="W213" s="394" cm="1">
        <f t="array" aca="1" ref="W213" ca="1">IF($Q213="Y",VLOOKUP($P213,INDIRECT($Q$3),W$5,0)*INDIRECT($P$2),VLOOKUP($P213,INDIRECT($Q$3),W$5,0))</f>
        <v>37.132461026805046</v>
      </c>
      <c r="X213" s="394" cm="1">
        <f t="array" aca="1" ref="X213" ca="1">IF($Q213="Y",VLOOKUP($P213,INDIRECT($Q$3),X$5,0)*INDIRECT($P$2),VLOOKUP($P213,INDIRECT($Q$3),X$5,0))</f>
        <v>39.12613908693389</v>
      </c>
      <c r="Y213" s="394" cm="1">
        <f t="array" aca="1" ref="Y213" ca="1">IF($Q213="Y",VLOOKUP($P213,INDIRECT($Q$3),Y$5,0)*INDIRECT($P$2),VLOOKUP($P213,INDIRECT($Q$3),Y$5,0))</f>
        <v>41.501071367858657</v>
      </c>
      <c r="Z213" s="394" cm="1">
        <f t="array" aca="1" ref="Z213" ca="1">IF($Q213="Y",VLOOKUP($P213,INDIRECT($Q$3),Z$5,0)*INDIRECT($P$2),VLOOKUP($P213,INDIRECT($Q$3),Z$5,0))</f>
        <v>43.876003648783438</v>
      </c>
      <c r="AA213" s="406" t="str">
        <f t="shared" si="43"/>
        <v>59460C</v>
      </c>
      <c r="AB213" s="406" t="str">
        <f t="shared" si="50"/>
        <v>Y</v>
      </c>
      <c r="AC213" s="412" t="str">
        <f t="shared" si="56"/>
        <v>Program Assistant - Neighborhood Safety</v>
      </c>
      <c r="AD213" s="406" t="str">
        <f t="shared" si="57"/>
        <v>07</v>
      </c>
      <c r="AE213" s="398" t="str">
        <f t="shared" si="49"/>
        <v>N</v>
      </c>
      <c r="AF213" s="403">
        <f t="shared" ca="1" si="58"/>
        <v>31.431999999999999</v>
      </c>
      <c r="AG213" s="403">
        <f t="shared" ca="1" si="58"/>
        <v>33.423999999999999</v>
      </c>
      <c r="AH213" s="403">
        <f t="shared" ca="1" si="58"/>
        <v>35.185000000000002</v>
      </c>
      <c r="AI213" s="403">
        <f t="shared" ca="1" si="58"/>
        <v>37.131999999999998</v>
      </c>
      <c r="AJ213" s="403">
        <f t="shared" ca="1" si="58"/>
        <v>39.125999999999998</v>
      </c>
      <c r="AK213" s="403">
        <f t="shared" ca="1" si="58"/>
        <v>41.500999999999998</v>
      </c>
      <c r="AL213" s="403">
        <f t="shared" ca="1" si="53"/>
        <v>43.875999999999998</v>
      </c>
      <c r="AM213" s="710"/>
    </row>
    <row r="214" spans="1:39" ht="15" customHeight="1">
      <c r="A214" s="272" t="s">
        <v>91</v>
      </c>
      <c r="B214" s="259" t="s">
        <v>327</v>
      </c>
      <c r="C214" s="259" t="s">
        <v>274</v>
      </c>
      <c r="D214" s="273" t="s">
        <v>328</v>
      </c>
      <c r="E214" s="265">
        <v>320</v>
      </c>
      <c r="F214" s="262">
        <v>7</v>
      </c>
      <c r="G214" s="285">
        <f t="shared" ca="1" si="59"/>
        <v>31.431896306645644</v>
      </c>
      <c r="H214" s="285">
        <f t="shared" ca="1" si="59"/>
        <v>33.423523787762385</v>
      </c>
      <c r="I214" s="285">
        <f t="shared" ca="1" si="59"/>
        <v>35.185186113545399</v>
      </c>
      <c r="J214" s="285">
        <f t="shared" ca="1" si="59"/>
        <v>37.132461026805046</v>
      </c>
      <c r="K214" s="285">
        <f t="shared" ca="1" si="59"/>
        <v>39.12613908693389</v>
      </c>
      <c r="L214" s="285">
        <f t="shared" ca="1" si="59"/>
        <v>41.501071367858657</v>
      </c>
      <c r="M214" s="285">
        <f t="shared" ca="1" si="59"/>
        <v>43.876003648783438</v>
      </c>
      <c r="N214" s="285"/>
      <c r="P214" s="409" t="str">
        <f t="shared" si="42"/>
        <v>08350C</v>
      </c>
      <c r="Q214" s="397" t="s">
        <v>826</v>
      </c>
      <c r="R214" s="409" t="str">
        <f t="shared" si="55"/>
        <v>Program Assistant, Non-Supervisory</v>
      </c>
      <c r="S214" s="397" t="str">
        <f t="shared" si="54"/>
        <v>07</v>
      </c>
      <c r="T214" s="394" cm="1">
        <f t="array" aca="1" ref="T214" ca="1">IF($Q214="Y",VLOOKUP($P214,INDIRECT($Q$3),T$5,0)*INDIRECT($P$2),VLOOKUP($P214,INDIRECT($Q$3),T$5,0))</f>
        <v>31.431896306645644</v>
      </c>
      <c r="U214" s="394" cm="1">
        <f t="array" aca="1" ref="U214" ca="1">IF($Q214="Y",VLOOKUP($P214,INDIRECT($Q$3),U$5,0)*INDIRECT($P$2),VLOOKUP($P214,INDIRECT($Q$3),U$5,0))</f>
        <v>33.423523787762385</v>
      </c>
      <c r="V214" s="394" cm="1">
        <f t="array" aca="1" ref="V214" ca="1">IF($Q214="Y",VLOOKUP($P214,INDIRECT($Q$3),V$5,0)*INDIRECT($P$2),VLOOKUP($P214,INDIRECT($Q$3),V$5,0))</f>
        <v>35.185186113545399</v>
      </c>
      <c r="W214" s="394" cm="1">
        <f t="array" aca="1" ref="W214" ca="1">IF($Q214="Y",VLOOKUP($P214,INDIRECT($Q$3),W$5,0)*INDIRECT($P$2),VLOOKUP($P214,INDIRECT($Q$3),W$5,0))</f>
        <v>37.132461026805046</v>
      </c>
      <c r="X214" s="394" cm="1">
        <f t="array" aca="1" ref="X214" ca="1">IF($Q214="Y",VLOOKUP($P214,INDIRECT($Q$3),X$5,0)*INDIRECT($P$2),VLOOKUP($P214,INDIRECT($Q$3),X$5,0))</f>
        <v>39.12613908693389</v>
      </c>
      <c r="Y214" s="394" cm="1">
        <f t="array" aca="1" ref="Y214" ca="1">IF($Q214="Y",VLOOKUP($P214,INDIRECT($Q$3),Y$5,0)*INDIRECT($P$2),VLOOKUP($P214,INDIRECT($Q$3),Y$5,0))</f>
        <v>41.501071367858657</v>
      </c>
      <c r="Z214" s="394" cm="1">
        <f t="array" aca="1" ref="Z214" ca="1">IF($Q214="Y",VLOOKUP($P214,INDIRECT($Q$3),Z$5,0)*INDIRECT($P$2),VLOOKUP($P214,INDIRECT($Q$3),Z$5,0))</f>
        <v>43.876003648783438</v>
      </c>
      <c r="AA214" s="406" t="str">
        <f t="shared" si="43"/>
        <v>08350C</v>
      </c>
      <c r="AB214" s="406" t="str">
        <f t="shared" si="50"/>
        <v>Y</v>
      </c>
      <c r="AC214" s="412" t="str">
        <f t="shared" si="56"/>
        <v>Program Assistant, Non-Supervisory</v>
      </c>
      <c r="AD214" s="406" t="str">
        <f t="shared" si="57"/>
        <v>07</v>
      </c>
      <c r="AE214" s="398" t="str">
        <f t="shared" si="49"/>
        <v>N</v>
      </c>
      <c r="AF214" s="403">
        <f t="shared" ca="1" si="58"/>
        <v>31.431999999999999</v>
      </c>
      <c r="AG214" s="403">
        <f t="shared" ca="1" si="58"/>
        <v>33.423999999999999</v>
      </c>
      <c r="AH214" s="403">
        <f t="shared" ca="1" si="58"/>
        <v>35.185000000000002</v>
      </c>
      <c r="AI214" s="403">
        <f t="shared" ca="1" si="58"/>
        <v>37.131999999999998</v>
      </c>
      <c r="AJ214" s="403">
        <f t="shared" ca="1" si="58"/>
        <v>39.125999999999998</v>
      </c>
      <c r="AK214" s="403">
        <f t="shared" ca="1" si="58"/>
        <v>41.500999999999998</v>
      </c>
      <c r="AL214" s="403">
        <f t="shared" ca="1" si="53"/>
        <v>43.875999999999998</v>
      </c>
      <c r="AM214" s="710"/>
    </row>
    <row r="215" spans="1:39" ht="15" customHeight="1">
      <c r="A215" s="259" t="s">
        <v>16</v>
      </c>
      <c r="B215" s="259" t="s">
        <v>163</v>
      </c>
      <c r="C215" s="259">
        <v>40</v>
      </c>
      <c r="D215" s="260" t="s">
        <v>164</v>
      </c>
      <c r="E215" s="265">
        <v>408</v>
      </c>
      <c r="F215" s="262">
        <v>9</v>
      </c>
      <c r="G215" s="285">
        <f t="shared" ca="1" si="59"/>
        <v>80317.218209545652</v>
      </c>
      <c r="H215" s="285">
        <f t="shared" ca="1" si="59"/>
        <v>84591.61093829399</v>
      </c>
      <c r="I215" s="285">
        <f t="shared" ca="1" si="59"/>
        <v>89314.125485378885</v>
      </c>
      <c r="J215" s="285">
        <f t="shared" ca="1" si="59"/>
        <v>94184.864941605818</v>
      </c>
      <c r="K215" s="285">
        <f t="shared" ca="1" si="59"/>
        <v>99148.675852410364</v>
      </c>
      <c r="L215" s="285">
        <f t="shared" ca="1" si="59"/>
        <v>105080.26687996084</v>
      </c>
      <c r="M215" s="285">
        <f t="shared" ca="1" si="59"/>
        <v>111011.85790751144</v>
      </c>
      <c r="N215" s="285"/>
      <c r="P215" s="409" t="str">
        <f t="shared" si="42"/>
        <v>08375C</v>
      </c>
      <c r="Q215" s="397" t="s">
        <v>826</v>
      </c>
      <c r="R215" s="409" t="str">
        <f t="shared" si="55"/>
        <v>Program Development Coordinator</v>
      </c>
      <c r="S215" s="397">
        <f t="shared" si="54"/>
        <v>40</v>
      </c>
      <c r="T215" s="394" cm="1">
        <f t="array" aca="1" ref="T215" ca="1">IF($Q215="Y",VLOOKUP($P215,INDIRECT($Q$3),T$5,0)*INDIRECT($P$2),VLOOKUP($P215,INDIRECT($Q$3),T$5,0))</f>
        <v>80317.218209545652</v>
      </c>
      <c r="U215" s="394" cm="1">
        <f t="array" aca="1" ref="U215" ca="1">IF($Q215="Y",VLOOKUP($P215,INDIRECT($Q$3),U$5,0)*INDIRECT($P$2),VLOOKUP($P215,INDIRECT($Q$3),U$5,0))</f>
        <v>84591.61093829399</v>
      </c>
      <c r="V215" s="394" cm="1">
        <f t="array" aca="1" ref="V215" ca="1">IF($Q215="Y",VLOOKUP($P215,INDIRECT($Q$3),V$5,0)*INDIRECT($P$2),VLOOKUP($P215,INDIRECT($Q$3),V$5,0))</f>
        <v>89314.125485378885</v>
      </c>
      <c r="W215" s="394" cm="1">
        <f t="array" aca="1" ref="W215" ca="1">IF($Q215="Y",VLOOKUP($P215,INDIRECT($Q$3),W$5,0)*INDIRECT($P$2),VLOOKUP($P215,INDIRECT($Q$3),W$5,0))</f>
        <v>94184.864941605818</v>
      </c>
      <c r="X215" s="394" cm="1">
        <f t="array" aca="1" ref="X215" ca="1">IF($Q215="Y",VLOOKUP($P215,INDIRECT($Q$3),X$5,0)*INDIRECT($P$2),VLOOKUP($P215,INDIRECT($Q$3),X$5,0))</f>
        <v>99148.675852410364</v>
      </c>
      <c r="Y215" s="394" cm="1">
        <f t="array" aca="1" ref="Y215" ca="1">IF($Q215="Y",VLOOKUP($P215,INDIRECT($Q$3),Y$5,0)*INDIRECT($P$2),VLOOKUP($P215,INDIRECT($Q$3),Y$5,0))</f>
        <v>105080.26687996084</v>
      </c>
      <c r="Z215" s="394" cm="1">
        <f t="array" aca="1" ref="Z215" ca="1">IF($Q215="Y",VLOOKUP($P215,INDIRECT($Q$3),Z$5,0)*INDIRECT($P$2),VLOOKUP($P215,INDIRECT($Q$3),Z$5,0))</f>
        <v>111011.85790751144</v>
      </c>
      <c r="AA215" s="406" t="str">
        <f t="shared" si="43"/>
        <v>08375C</v>
      </c>
      <c r="AB215" s="406" t="str">
        <f t="shared" si="50"/>
        <v>Y</v>
      </c>
      <c r="AC215" s="412" t="str">
        <f t="shared" si="56"/>
        <v>Program Development Coordinator</v>
      </c>
      <c r="AD215" s="406">
        <f t="shared" si="57"/>
        <v>40</v>
      </c>
      <c r="AE215" s="398" t="str">
        <f t="shared" si="49"/>
        <v>E</v>
      </c>
      <c r="AF215" s="403">
        <f t="shared" ca="1" si="58"/>
        <v>38.614999999999995</v>
      </c>
      <c r="AG215" s="403">
        <f t="shared" ca="1" si="58"/>
        <v>40.669999999999995</v>
      </c>
      <c r="AH215" s="403">
        <f t="shared" ca="1" si="58"/>
        <v>42.94</v>
      </c>
      <c r="AI215" s="403">
        <f t="shared" ca="1" si="58"/>
        <v>45.281999999999996</v>
      </c>
      <c r="AJ215" s="403">
        <f t="shared" ca="1" si="58"/>
        <v>47.667999999999999</v>
      </c>
      <c r="AK215" s="403">
        <f t="shared" ca="1" si="58"/>
        <v>50.519999999999996</v>
      </c>
      <c r="AL215" s="403">
        <f t="shared" ca="1" si="53"/>
        <v>53.372</v>
      </c>
      <c r="AM215" s="710"/>
    </row>
    <row r="216" spans="1:39" ht="15" customHeight="1">
      <c r="A216" s="259" t="s">
        <v>16</v>
      </c>
      <c r="B216" s="259" t="s">
        <v>409</v>
      </c>
      <c r="C216" s="259">
        <v>51</v>
      </c>
      <c r="D216" s="260" t="s">
        <v>908</v>
      </c>
      <c r="E216" s="265">
        <v>458</v>
      </c>
      <c r="F216" s="262">
        <v>10</v>
      </c>
      <c r="G216" s="285">
        <f t="shared" ca="1" si="59"/>
        <v>90985.96457686511</v>
      </c>
      <c r="H216" s="285">
        <f t="shared" ca="1" si="59"/>
        <v>95560.254214807923</v>
      </c>
      <c r="I216" s="285">
        <f t="shared" ca="1" si="59"/>
        <v>100724.45424386801</v>
      </c>
      <c r="J216" s="285">
        <f t="shared" ca="1" si="59"/>
        <v>105891.18567291988</v>
      </c>
      <c r="K216" s="285">
        <f t="shared" ca="1" si="59"/>
        <v>111299.67131115065</v>
      </c>
      <c r="L216" s="285">
        <f t="shared" ca="1" si="59"/>
        <v>118072.94485532002</v>
      </c>
      <c r="M216" s="285">
        <f t="shared" ca="1" si="59"/>
        <v>124844.3062584713</v>
      </c>
      <c r="N216" s="285"/>
      <c r="P216" s="409" t="str">
        <f t="shared" si="42"/>
        <v>05463C</v>
      </c>
      <c r="Q216" s="397" t="s">
        <v>826</v>
      </c>
      <c r="R216" s="409" t="str">
        <f t="shared" si="55"/>
        <v>Program Manager</v>
      </c>
      <c r="S216" s="397">
        <f t="shared" si="54"/>
        <v>51</v>
      </c>
      <c r="T216" s="394" cm="1">
        <f t="array" aca="1" ref="T216" ca="1">IF($Q216="Y",VLOOKUP($P216,INDIRECT($Q$3),T$5,0)*INDIRECT($P$2),VLOOKUP($P216,INDIRECT($Q$3),T$5,0))</f>
        <v>90985.96457686511</v>
      </c>
      <c r="U216" s="394" cm="1">
        <f t="array" aca="1" ref="U216" ca="1">IF($Q216="Y",VLOOKUP($P216,INDIRECT($Q$3),U$5,0)*INDIRECT($P$2),VLOOKUP($P216,INDIRECT($Q$3),U$5,0))</f>
        <v>95560.254214807923</v>
      </c>
      <c r="V216" s="394" cm="1">
        <f t="array" aca="1" ref="V216" ca="1">IF($Q216="Y",VLOOKUP($P216,INDIRECT($Q$3),V$5,0)*INDIRECT($P$2),VLOOKUP($P216,INDIRECT($Q$3),V$5,0))</f>
        <v>100724.45424386801</v>
      </c>
      <c r="W216" s="394" cm="1">
        <f t="array" aca="1" ref="W216" ca="1">IF($Q216="Y",VLOOKUP($P216,INDIRECT($Q$3),W$5,0)*INDIRECT($P$2),VLOOKUP($P216,INDIRECT($Q$3),W$5,0))</f>
        <v>105891.18567291988</v>
      </c>
      <c r="X216" s="394" cm="1">
        <f t="array" aca="1" ref="X216" ca="1">IF($Q216="Y",VLOOKUP($P216,INDIRECT($Q$3),X$5,0)*INDIRECT($P$2),VLOOKUP($P216,INDIRECT($Q$3),X$5,0))</f>
        <v>111299.67131115065</v>
      </c>
      <c r="Y216" s="394" cm="1">
        <f t="array" aca="1" ref="Y216" ca="1">IF($Q216="Y",VLOOKUP($P216,INDIRECT($Q$3),Y$5,0)*INDIRECT($P$2),VLOOKUP($P216,INDIRECT($Q$3),Y$5,0))</f>
        <v>118072.94485532002</v>
      </c>
      <c r="Z216" s="394" cm="1">
        <f t="array" aca="1" ref="Z216" ca="1">IF($Q216="Y",VLOOKUP($P216,INDIRECT($Q$3),Z$5,0)*INDIRECT($P$2),VLOOKUP($P216,INDIRECT($Q$3),Z$5,0))</f>
        <v>124844.3062584713</v>
      </c>
      <c r="AA216" s="406" t="str">
        <f t="shared" si="43"/>
        <v>05463C</v>
      </c>
      <c r="AB216" s="406" t="str">
        <f t="shared" si="50"/>
        <v>Y</v>
      </c>
      <c r="AC216" s="412" t="str">
        <f t="shared" si="56"/>
        <v>Program Manager</v>
      </c>
      <c r="AD216" s="406">
        <f t="shared" si="57"/>
        <v>51</v>
      </c>
      <c r="AE216" s="398" t="str">
        <f t="shared" si="49"/>
        <v>E</v>
      </c>
      <c r="AF216" s="403">
        <f t="shared" ca="1" si="58"/>
        <v>43.744</v>
      </c>
      <c r="AG216" s="403">
        <f t="shared" ca="1" si="58"/>
        <v>45.942999999999998</v>
      </c>
      <c r="AH216" s="403">
        <f t="shared" ca="1" si="58"/>
        <v>48.425999999999995</v>
      </c>
      <c r="AI216" s="403">
        <f t="shared" ca="1" si="58"/>
        <v>50.91</v>
      </c>
      <c r="AJ216" s="403">
        <f t="shared" ca="1" si="58"/>
        <v>53.51</v>
      </c>
      <c r="AK216" s="403">
        <f t="shared" ca="1" si="58"/>
        <v>56.765999999999998</v>
      </c>
      <c r="AL216" s="403">
        <f t="shared" ca="1" si="53"/>
        <v>60.021999999999998</v>
      </c>
      <c r="AM216" s="710"/>
    </row>
    <row r="217" spans="1:39" ht="15" customHeight="1">
      <c r="A217" s="259" t="s">
        <v>16</v>
      </c>
      <c r="B217" s="259" t="s">
        <v>165</v>
      </c>
      <c r="C217" s="259" t="s">
        <v>166</v>
      </c>
      <c r="D217" s="266" t="s">
        <v>167</v>
      </c>
      <c r="E217" s="265">
        <v>425</v>
      </c>
      <c r="F217" s="262">
        <v>9</v>
      </c>
      <c r="G217" s="285">
        <f t="shared" ca="1" si="59"/>
        <v>84691.576574692139</v>
      </c>
      <c r="H217" s="285">
        <f t="shared" ca="1" si="59"/>
        <v>89169.347667147071</v>
      </c>
      <c r="I217" s="285">
        <f t="shared" ca="1" si="59"/>
        <v>94233.124214349751</v>
      </c>
      <c r="J217" s="285">
        <f t="shared" ca="1" si="59"/>
        <v>99245.194397898245</v>
      </c>
      <c r="K217" s="285">
        <f t="shared" ca="1" si="59"/>
        <v>104560.60858155144</v>
      </c>
      <c r="L217" s="285">
        <f t="shared" ca="1" si="59"/>
        <v>110772.97487040763</v>
      </c>
      <c r="M217" s="285">
        <f t="shared" ca="1" si="59"/>
        <v>116985.3411592638</v>
      </c>
      <c r="N217" s="285"/>
      <c r="P217" s="409" t="str">
        <f t="shared" si="42"/>
        <v>08415C</v>
      </c>
      <c r="Q217" s="397" t="s">
        <v>826</v>
      </c>
      <c r="R217" s="409" t="str">
        <f t="shared" si="55"/>
        <v>Program Specialist Senior Community</v>
      </c>
      <c r="S217" s="397" t="str">
        <f t="shared" si="54"/>
        <v>45</v>
      </c>
      <c r="T217" s="394" cm="1">
        <f t="array" aca="1" ref="T217" ca="1">IF($Q217="Y",VLOOKUP($P217,INDIRECT($Q$3),T$5,0)*INDIRECT($P$2),VLOOKUP($P217,INDIRECT($Q$3),T$5,0))</f>
        <v>84691.576574692139</v>
      </c>
      <c r="U217" s="394" cm="1">
        <f t="array" aca="1" ref="U217" ca="1">IF($Q217="Y",VLOOKUP($P217,INDIRECT($Q$3),U$5,0)*INDIRECT($P$2),VLOOKUP($P217,INDIRECT($Q$3),U$5,0))</f>
        <v>89169.347667147071</v>
      </c>
      <c r="V217" s="394" cm="1">
        <f t="array" aca="1" ref="V217" ca="1">IF($Q217="Y",VLOOKUP($P217,INDIRECT($Q$3),V$5,0)*INDIRECT($P$2),VLOOKUP($P217,INDIRECT($Q$3),V$5,0))</f>
        <v>94233.124214349751</v>
      </c>
      <c r="W217" s="394" cm="1">
        <f t="array" aca="1" ref="W217" ca="1">IF($Q217="Y",VLOOKUP($P217,INDIRECT($Q$3),W$5,0)*INDIRECT($P$2),VLOOKUP($P217,INDIRECT($Q$3),W$5,0))</f>
        <v>99245.194397898245</v>
      </c>
      <c r="X217" s="394" cm="1">
        <f t="array" aca="1" ref="X217" ca="1">IF($Q217="Y",VLOOKUP($P217,INDIRECT($Q$3),X$5,0)*INDIRECT($P$2),VLOOKUP($P217,INDIRECT($Q$3),X$5,0))</f>
        <v>104560.60858155144</v>
      </c>
      <c r="Y217" s="394" cm="1">
        <f t="array" aca="1" ref="Y217" ca="1">IF($Q217="Y",VLOOKUP($P217,INDIRECT($Q$3),Y$5,0)*INDIRECT($P$2),VLOOKUP($P217,INDIRECT($Q$3),Y$5,0))</f>
        <v>110772.97487040763</v>
      </c>
      <c r="Z217" s="394" cm="1">
        <f t="array" aca="1" ref="Z217" ca="1">IF($Q217="Y",VLOOKUP($P217,INDIRECT($Q$3),Z$5,0)*INDIRECT($P$2),VLOOKUP($P217,INDIRECT($Q$3),Z$5,0))</f>
        <v>116985.3411592638</v>
      </c>
      <c r="AA217" s="406" t="str">
        <f t="shared" si="43"/>
        <v>08415C</v>
      </c>
      <c r="AB217" s="406" t="str">
        <f t="shared" si="50"/>
        <v>Y</v>
      </c>
      <c r="AC217" s="412" t="str">
        <f t="shared" si="56"/>
        <v>Program Specialist Senior Community</v>
      </c>
      <c r="AD217" s="406" t="str">
        <f t="shared" si="57"/>
        <v>45</v>
      </c>
      <c r="AE217" s="398" t="str">
        <f t="shared" si="49"/>
        <v>E</v>
      </c>
      <c r="AF217" s="403">
        <f t="shared" ca="1" si="58"/>
        <v>40.717999999999996</v>
      </c>
      <c r="AG217" s="403">
        <f t="shared" ca="1" si="58"/>
        <v>42.87</v>
      </c>
      <c r="AH217" s="403">
        <f t="shared" ca="1" si="58"/>
        <v>45.305</v>
      </c>
      <c r="AI217" s="403">
        <f t="shared" ca="1" si="58"/>
        <v>47.714999999999996</v>
      </c>
      <c r="AJ217" s="403">
        <f t="shared" ca="1" si="58"/>
        <v>50.269999999999996</v>
      </c>
      <c r="AK217" s="403">
        <f t="shared" ca="1" si="58"/>
        <v>53.256999999999998</v>
      </c>
      <c r="AL217" s="403">
        <f t="shared" ca="1" si="53"/>
        <v>56.242999999999995</v>
      </c>
      <c r="AM217" s="710"/>
    </row>
    <row r="218" spans="1:39" ht="15" customHeight="1">
      <c r="A218" s="259" t="s">
        <v>16</v>
      </c>
      <c r="B218" s="259" t="s">
        <v>168</v>
      </c>
      <c r="C218" s="259">
        <v>171</v>
      </c>
      <c r="D218" s="260" t="s">
        <v>169</v>
      </c>
      <c r="E218" s="265">
        <v>415</v>
      </c>
      <c r="F218" s="262">
        <v>9</v>
      </c>
      <c r="G218" s="285">
        <f t="shared" ca="1" si="59"/>
        <v>90529.225031252892</v>
      </c>
      <c r="H218" s="285">
        <f t="shared" ca="1" si="59"/>
        <v>95552.365679840164</v>
      </c>
      <c r="I218" s="285">
        <f t="shared" ca="1" si="59"/>
        <v>100674.94164314703</v>
      </c>
      <c r="J218" s="285">
        <f t="shared" ca="1" si="59"/>
        <v>105989.75921491194</v>
      </c>
      <c r="K218" s="285">
        <f t="shared" ca="1" si="59"/>
        <v>113082.81166491308</v>
      </c>
      <c r="L218" s="285">
        <f t="shared" ca="1" si="59"/>
        <v>0</v>
      </c>
      <c r="M218" s="285">
        <f t="shared" ca="1" si="59"/>
        <v>0</v>
      </c>
      <c r="N218" s="285"/>
      <c r="P218" s="409" t="str">
        <f t="shared" si="42"/>
        <v>08430C</v>
      </c>
      <c r="Q218" s="397" t="s">
        <v>826</v>
      </c>
      <c r="R218" s="409" t="str">
        <f t="shared" si="55"/>
        <v>Project Coordinator</v>
      </c>
      <c r="S218" s="397">
        <f t="shared" si="54"/>
        <v>171</v>
      </c>
      <c r="T218" s="394" cm="1">
        <f t="array" aca="1" ref="T218" ca="1">IF($Q218="Y",VLOOKUP($P218,INDIRECT($Q$3),T$5,0)*INDIRECT($P$2),VLOOKUP($P218,INDIRECT($Q$3),T$5,0))</f>
        <v>90529.225031252892</v>
      </c>
      <c r="U218" s="394" cm="1">
        <f t="array" aca="1" ref="U218" ca="1">IF($Q218="Y",VLOOKUP($P218,INDIRECT($Q$3),U$5,0)*INDIRECT($P$2),VLOOKUP($P218,INDIRECT($Q$3),U$5,0))</f>
        <v>95552.365679840164</v>
      </c>
      <c r="V218" s="394" cm="1">
        <f t="array" aca="1" ref="V218" ca="1">IF($Q218="Y",VLOOKUP($P218,INDIRECT($Q$3),V$5,0)*INDIRECT($P$2),VLOOKUP($P218,INDIRECT($Q$3),V$5,0))</f>
        <v>100674.94164314703</v>
      </c>
      <c r="W218" s="394" cm="1">
        <f t="array" aca="1" ref="W218" ca="1">IF($Q218="Y",VLOOKUP($P218,INDIRECT($Q$3),W$5,0)*INDIRECT($P$2),VLOOKUP($P218,INDIRECT($Q$3),W$5,0))</f>
        <v>105989.75921491194</v>
      </c>
      <c r="X218" s="394" cm="1">
        <f t="array" aca="1" ref="X218" ca="1">IF($Q218="Y",VLOOKUP($P218,INDIRECT($Q$3),X$5,0)*INDIRECT($P$2),VLOOKUP($P218,INDIRECT($Q$3),X$5,0))</f>
        <v>113082.81166491308</v>
      </c>
      <c r="Y218" s="394" cm="1">
        <f t="array" aca="1" ref="Y218" ca="1">IF($Q218="Y",VLOOKUP($P218,INDIRECT($Q$3),Y$5,0)*INDIRECT($P$2),VLOOKUP($P218,INDIRECT($Q$3),Y$5,0))</f>
        <v>0</v>
      </c>
      <c r="Z218" s="394" cm="1">
        <f t="array" aca="1" ref="Z218" ca="1">IF($Q218="Y",VLOOKUP($P218,INDIRECT($Q$3),Z$5,0)*INDIRECT($P$2),VLOOKUP($P218,INDIRECT($Q$3),Z$5,0))</f>
        <v>0</v>
      </c>
      <c r="AA218" s="406" t="str">
        <f t="shared" si="43"/>
        <v>08430C</v>
      </c>
      <c r="AB218" s="406" t="str">
        <f t="shared" si="50"/>
        <v>Y</v>
      </c>
      <c r="AC218" s="412" t="str">
        <f t="shared" si="56"/>
        <v>Project Coordinator</v>
      </c>
      <c r="AD218" s="406">
        <f t="shared" si="57"/>
        <v>171</v>
      </c>
      <c r="AE218" s="398" t="str">
        <f t="shared" si="49"/>
        <v>E</v>
      </c>
      <c r="AF218" s="403">
        <f t="shared" ca="1" si="58"/>
        <v>43.524000000000001</v>
      </c>
      <c r="AG218" s="403">
        <f t="shared" ca="1" si="58"/>
        <v>45.939</v>
      </c>
      <c r="AH218" s="403">
        <f t="shared" ca="1" si="58"/>
        <v>48.402000000000001</v>
      </c>
      <c r="AI218" s="403">
        <f t="shared" ca="1" si="58"/>
        <v>50.957000000000001</v>
      </c>
      <c r="AJ218" s="403">
        <f t="shared" ca="1" si="58"/>
        <v>54.366999999999997</v>
      </c>
      <c r="AK218" s="403">
        <f t="shared" ca="1" si="58"/>
        <v>0</v>
      </c>
      <c r="AL218" s="403">
        <f t="shared" ca="1" si="53"/>
        <v>0</v>
      </c>
      <c r="AM218" s="710"/>
    </row>
    <row r="219" spans="1:39" ht="15" customHeight="1">
      <c r="A219" s="259" t="s">
        <v>16</v>
      </c>
      <c r="B219" s="259" t="s">
        <v>171</v>
      </c>
      <c r="C219" s="259">
        <v>56</v>
      </c>
      <c r="D219" s="260" t="s">
        <v>172</v>
      </c>
      <c r="E219" s="265">
        <v>523</v>
      </c>
      <c r="F219" s="262">
        <v>11</v>
      </c>
      <c r="G219" s="285">
        <f t="shared" ca="1" si="59"/>
        <v>104856.19662710799</v>
      </c>
      <c r="H219" s="285">
        <f t="shared" ca="1" si="59"/>
        <v>110461.03201067928</v>
      </c>
      <c r="I219" s="285">
        <f t="shared" ca="1" si="59"/>
        <v>116022.18585823549</v>
      </c>
      <c r="J219" s="285">
        <f t="shared" ca="1" si="59"/>
        <v>121725.39776929532</v>
      </c>
      <c r="K219" s="285">
        <f t="shared" ca="1" si="59"/>
        <v>128266.25277155335</v>
      </c>
      <c r="L219" s="285">
        <f t="shared" ca="1" si="59"/>
        <v>135853.51535514399</v>
      </c>
      <c r="M219" s="285">
        <f t="shared" ca="1" si="59"/>
        <v>143440.77793873465</v>
      </c>
      <c r="N219" s="285"/>
      <c r="P219" s="409" t="str">
        <f t="shared" si="42"/>
        <v>08440C</v>
      </c>
      <c r="Q219" s="397" t="s">
        <v>826</v>
      </c>
      <c r="R219" s="409" t="str">
        <f t="shared" si="55"/>
        <v>Project Manager</v>
      </c>
      <c r="S219" s="397">
        <f t="shared" si="54"/>
        <v>56</v>
      </c>
      <c r="T219" s="394" cm="1">
        <f t="array" aca="1" ref="T219" ca="1">IF($Q219="Y",VLOOKUP($P219,INDIRECT($Q$3),T$5,0)*INDIRECT($P$2),VLOOKUP($P219,INDIRECT($Q$3),T$5,0))</f>
        <v>104856.19662710799</v>
      </c>
      <c r="U219" s="394" cm="1">
        <f t="array" aca="1" ref="U219" ca="1">IF($Q219="Y",VLOOKUP($P219,INDIRECT($Q$3),U$5,0)*INDIRECT($P$2),VLOOKUP($P219,INDIRECT($Q$3),U$5,0))</f>
        <v>110461.03201067928</v>
      </c>
      <c r="V219" s="394" cm="1">
        <f t="array" aca="1" ref="V219" ca="1">IF($Q219="Y",VLOOKUP($P219,INDIRECT($Q$3),V$5,0)*INDIRECT($P$2),VLOOKUP($P219,INDIRECT($Q$3),V$5,0))</f>
        <v>116022.18585823549</v>
      </c>
      <c r="W219" s="394" cm="1">
        <f t="array" aca="1" ref="W219" ca="1">IF($Q219="Y",VLOOKUP($P219,INDIRECT($Q$3),W$5,0)*INDIRECT($P$2),VLOOKUP($P219,INDIRECT($Q$3),W$5,0))</f>
        <v>121725.39776929532</v>
      </c>
      <c r="X219" s="394" cm="1">
        <f t="array" aca="1" ref="X219" ca="1">IF($Q219="Y",VLOOKUP($P219,INDIRECT($Q$3),X$5,0)*INDIRECT($P$2),VLOOKUP($P219,INDIRECT($Q$3),X$5,0))</f>
        <v>128266.25277155335</v>
      </c>
      <c r="Y219" s="394" cm="1">
        <f t="array" aca="1" ref="Y219" ca="1">IF($Q219="Y",VLOOKUP($P219,INDIRECT($Q$3),Y$5,0)*INDIRECT($P$2),VLOOKUP($P219,INDIRECT($Q$3),Y$5,0))</f>
        <v>135853.51535514399</v>
      </c>
      <c r="Z219" s="394" cm="1">
        <f t="array" aca="1" ref="Z219" ca="1">IF($Q219="Y",VLOOKUP($P219,INDIRECT($Q$3),Z$5,0)*INDIRECT($P$2),VLOOKUP($P219,INDIRECT($Q$3),Z$5,0))</f>
        <v>143440.77793873465</v>
      </c>
      <c r="AA219" s="406" t="str">
        <f t="shared" si="43"/>
        <v>08440C</v>
      </c>
      <c r="AB219" s="406" t="str">
        <f t="shared" si="50"/>
        <v>Y</v>
      </c>
      <c r="AC219" s="412" t="str">
        <f t="shared" si="56"/>
        <v>Project Manager</v>
      </c>
      <c r="AD219" s="406">
        <f t="shared" si="57"/>
        <v>56</v>
      </c>
      <c r="AE219" s="398" t="str">
        <f t="shared" si="49"/>
        <v>E</v>
      </c>
      <c r="AF219" s="403">
        <f t="shared" ca="1" si="58"/>
        <v>50.411999999999999</v>
      </c>
      <c r="AG219" s="403">
        <f t="shared" ca="1" si="58"/>
        <v>53.106999999999999</v>
      </c>
      <c r="AH219" s="403">
        <f t="shared" ca="1" si="58"/>
        <v>55.78</v>
      </c>
      <c r="AI219" s="403">
        <f t="shared" ca="1" si="58"/>
        <v>58.521999999999998</v>
      </c>
      <c r="AJ219" s="403">
        <f t="shared" ca="1" si="58"/>
        <v>61.666999999999994</v>
      </c>
      <c r="AK219" s="403">
        <f t="shared" ca="1" si="58"/>
        <v>65.314999999999998</v>
      </c>
      <c r="AL219" s="403">
        <f t="shared" ca="1" si="53"/>
        <v>68.962000000000003</v>
      </c>
      <c r="AM219" s="710"/>
    </row>
    <row r="220" spans="1:39" ht="15" customHeight="1">
      <c r="A220" s="259" t="s">
        <v>16</v>
      </c>
      <c r="B220" s="259" t="s">
        <v>1058</v>
      </c>
      <c r="C220" s="259" t="s">
        <v>93</v>
      </c>
      <c r="D220" s="260" t="s">
        <v>1059</v>
      </c>
      <c r="E220" s="265">
        <v>523</v>
      </c>
      <c r="F220" s="262">
        <v>11</v>
      </c>
      <c r="G220" s="285">
        <f t="shared" ca="1" si="59"/>
        <v>104856.19662710799</v>
      </c>
      <c r="H220" s="285">
        <f t="shared" ca="1" si="59"/>
        <v>110461.03201067928</v>
      </c>
      <c r="I220" s="285">
        <f t="shared" ca="1" si="59"/>
        <v>116022.18585823549</v>
      </c>
      <c r="J220" s="285">
        <f t="shared" ca="1" si="59"/>
        <v>121725.39776929532</v>
      </c>
      <c r="K220" s="285">
        <f t="shared" ca="1" si="59"/>
        <v>128266.25277155335</v>
      </c>
      <c r="L220" s="285">
        <f t="shared" ca="1" si="59"/>
        <v>135853.51535514399</v>
      </c>
      <c r="M220" s="285">
        <f t="shared" ca="1" si="59"/>
        <v>143440.77793873465</v>
      </c>
      <c r="N220" s="285"/>
      <c r="P220" s="409" t="str">
        <f t="shared" si="42"/>
        <v>59506C</v>
      </c>
      <c r="Q220" s="397" t="s">
        <v>826</v>
      </c>
      <c r="R220" s="409" t="str">
        <f t="shared" si="55"/>
        <v>Project Manager - Equity Performance &amp; Innovation</v>
      </c>
      <c r="S220" s="397" t="str">
        <f t="shared" si="54"/>
        <v>56</v>
      </c>
      <c r="T220" s="394" cm="1">
        <f t="array" aca="1" ref="T220" ca="1">IF($Q220="Y",VLOOKUP($P220,INDIRECT($Q$3),T$5,0)*INDIRECT($P$2),VLOOKUP($P220,INDIRECT($Q$3),T$5,0))</f>
        <v>104856.19662710799</v>
      </c>
      <c r="U220" s="394" cm="1">
        <f t="array" aca="1" ref="U220" ca="1">IF($Q220="Y",VLOOKUP($P220,INDIRECT($Q$3),U$5,0)*INDIRECT($P$2),VLOOKUP($P220,INDIRECT($Q$3),U$5,0))</f>
        <v>110461.03201067928</v>
      </c>
      <c r="V220" s="394" cm="1">
        <f t="array" aca="1" ref="V220" ca="1">IF($Q220="Y",VLOOKUP($P220,INDIRECT($Q$3),V$5,0)*INDIRECT($P$2),VLOOKUP($P220,INDIRECT($Q$3),V$5,0))</f>
        <v>116022.18585823549</v>
      </c>
      <c r="W220" s="394" cm="1">
        <f t="array" aca="1" ref="W220" ca="1">IF($Q220="Y",VLOOKUP($P220,INDIRECT($Q$3),W$5,0)*INDIRECT($P$2),VLOOKUP($P220,INDIRECT($Q$3),W$5,0))</f>
        <v>121725.39776929532</v>
      </c>
      <c r="X220" s="394" cm="1">
        <f t="array" aca="1" ref="X220" ca="1">IF($Q220="Y",VLOOKUP($P220,INDIRECT($Q$3),X$5,0)*INDIRECT($P$2),VLOOKUP($P220,INDIRECT($Q$3),X$5,0))</f>
        <v>128266.25277155335</v>
      </c>
      <c r="Y220" s="394" cm="1">
        <f t="array" aca="1" ref="Y220" ca="1">IF($Q220="Y",VLOOKUP($P220,INDIRECT($Q$3),Y$5,0)*INDIRECT($P$2),VLOOKUP($P220,INDIRECT($Q$3),Y$5,0))</f>
        <v>135853.51535514399</v>
      </c>
      <c r="Z220" s="394" cm="1">
        <f t="array" aca="1" ref="Z220" ca="1">IF($Q220="Y",VLOOKUP($P220,INDIRECT($Q$3),Z$5,0)*INDIRECT($P$2),VLOOKUP($P220,INDIRECT($Q$3),Z$5,0))</f>
        <v>143440.77793873465</v>
      </c>
      <c r="AA220" s="406" t="str">
        <f t="shared" si="43"/>
        <v>59506C</v>
      </c>
      <c r="AB220" s="406" t="str">
        <f t="shared" si="50"/>
        <v>Y</v>
      </c>
      <c r="AC220" s="412" t="str">
        <f t="shared" si="56"/>
        <v>Project Manager - Equity Performance &amp; Innovation</v>
      </c>
      <c r="AD220" s="406" t="str">
        <f t="shared" si="57"/>
        <v>56</v>
      </c>
      <c r="AE220" s="398" t="str">
        <f t="shared" si="49"/>
        <v>E</v>
      </c>
      <c r="AF220" s="403">
        <f t="shared" ca="1" si="58"/>
        <v>50.411999999999999</v>
      </c>
      <c r="AG220" s="403">
        <f t="shared" ca="1" si="58"/>
        <v>53.106999999999999</v>
      </c>
      <c r="AH220" s="403">
        <f t="shared" ca="1" si="58"/>
        <v>55.78</v>
      </c>
      <c r="AI220" s="403">
        <f t="shared" ca="1" si="58"/>
        <v>58.521999999999998</v>
      </c>
      <c r="AJ220" s="403">
        <f t="shared" ca="1" si="58"/>
        <v>61.666999999999994</v>
      </c>
      <c r="AK220" s="403">
        <f t="shared" ca="1" si="58"/>
        <v>65.314999999999998</v>
      </c>
      <c r="AL220" s="403">
        <f t="shared" ca="1" si="53"/>
        <v>68.962000000000003</v>
      </c>
      <c r="AM220" s="710"/>
    </row>
    <row r="221" spans="1:39" ht="15" customHeight="1">
      <c r="A221" s="259" t="s">
        <v>16</v>
      </c>
      <c r="B221" s="259" t="s">
        <v>173</v>
      </c>
      <c r="C221" s="259">
        <v>56</v>
      </c>
      <c r="D221" s="260" t="s">
        <v>686</v>
      </c>
      <c r="E221" s="265">
        <v>523</v>
      </c>
      <c r="F221" s="262">
        <v>11</v>
      </c>
      <c r="G221" s="285">
        <f t="shared" ca="1" si="59"/>
        <v>104856.19662710799</v>
      </c>
      <c r="H221" s="285">
        <f t="shared" ca="1" si="59"/>
        <v>110461.03201067928</v>
      </c>
      <c r="I221" s="285">
        <f t="shared" ca="1" si="59"/>
        <v>116022.18585823549</v>
      </c>
      <c r="J221" s="285">
        <f t="shared" ca="1" si="59"/>
        <v>121725.39776929532</v>
      </c>
      <c r="K221" s="285">
        <f t="shared" ca="1" si="59"/>
        <v>128266.25277155335</v>
      </c>
      <c r="L221" s="285">
        <f t="shared" ca="1" si="59"/>
        <v>135853.51535514399</v>
      </c>
      <c r="M221" s="285">
        <f t="shared" ca="1" si="59"/>
        <v>143440.77793873465</v>
      </c>
      <c r="N221" s="285"/>
      <c r="P221" s="409" t="str">
        <f t="shared" si="42"/>
        <v>08443C</v>
      </c>
      <c r="Q221" s="397" t="s">
        <v>826</v>
      </c>
      <c r="R221" s="409" t="str">
        <f t="shared" si="55"/>
        <v>Project Manager - IT</v>
      </c>
      <c r="S221" s="397">
        <f t="shared" si="54"/>
        <v>56</v>
      </c>
      <c r="T221" s="394" cm="1">
        <f t="array" aca="1" ref="T221" ca="1">IF($Q221="Y",VLOOKUP($P221,INDIRECT($Q$3),T$5,0)*INDIRECT($P$2),VLOOKUP($P221,INDIRECT($Q$3),T$5,0))</f>
        <v>104856.19662710799</v>
      </c>
      <c r="U221" s="394" cm="1">
        <f t="array" aca="1" ref="U221" ca="1">IF($Q221="Y",VLOOKUP($P221,INDIRECT($Q$3),U$5,0)*INDIRECT($P$2),VLOOKUP($P221,INDIRECT($Q$3),U$5,0))</f>
        <v>110461.03201067928</v>
      </c>
      <c r="V221" s="394" cm="1">
        <f t="array" aca="1" ref="V221" ca="1">IF($Q221="Y",VLOOKUP($P221,INDIRECT($Q$3),V$5,0)*INDIRECT($P$2),VLOOKUP($P221,INDIRECT($Q$3),V$5,0))</f>
        <v>116022.18585823549</v>
      </c>
      <c r="W221" s="394" cm="1">
        <f t="array" aca="1" ref="W221" ca="1">IF($Q221="Y",VLOOKUP($P221,INDIRECT($Q$3),W$5,0)*INDIRECT($P$2),VLOOKUP($P221,INDIRECT($Q$3),W$5,0))</f>
        <v>121725.39776929532</v>
      </c>
      <c r="X221" s="394" cm="1">
        <f t="array" aca="1" ref="X221" ca="1">IF($Q221="Y",VLOOKUP($P221,INDIRECT($Q$3),X$5,0)*INDIRECT($P$2),VLOOKUP($P221,INDIRECT($Q$3),X$5,0))</f>
        <v>128266.25277155335</v>
      </c>
      <c r="Y221" s="394" cm="1">
        <f t="array" aca="1" ref="Y221" ca="1">IF($Q221="Y",VLOOKUP($P221,INDIRECT($Q$3),Y$5,0)*INDIRECT($P$2),VLOOKUP($P221,INDIRECT($Q$3),Y$5,0))</f>
        <v>135853.51535514399</v>
      </c>
      <c r="Z221" s="394" cm="1">
        <f t="array" aca="1" ref="Z221" ca="1">IF($Q221="Y",VLOOKUP($P221,INDIRECT($Q$3),Z$5,0)*INDIRECT($P$2),VLOOKUP($P221,INDIRECT($Q$3),Z$5,0))</f>
        <v>143440.77793873465</v>
      </c>
      <c r="AA221" s="406" t="str">
        <f t="shared" si="43"/>
        <v>08443C</v>
      </c>
      <c r="AB221" s="406" t="str">
        <f t="shared" si="50"/>
        <v>Y</v>
      </c>
      <c r="AC221" s="412" t="str">
        <f t="shared" si="56"/>
        <v>Project Manager - IT</v>
      </c>
      <c r="AD221" s="406">
        <f t="shared" si="57"/>
        <v>56</v>
      </c>
      <c r="AE221" s="398" t="str">
        <f t="shared" si="49"/>
        <v>E</v>
      </c>
      <c r="AF221" s="403">
        <f t="shared" ca="1" si="58"/>
        <v>50.411999999999999</v>
      </c>
      <c r="AG221" s="403">
        <f t="shared" ca="1" si="58"/>
        <v>53.106999999999999</v>
      </c>
      <c r="AH221" s="403">
        <f t="shared" ca="1" si="58"/>
        <v>55.78</v>
      </c>
      <c r="AI221" s="403">
        <f t="shared" ca="1" si="58"/>
        <v>58.521999999999998</v>
      </c>
      <c r="AJ221" s="403">
        <f t="shared" ca="1" si="58"/>
        <v>61.666999999999994</v>
      </c>
      <c r="AK221" s="403">
        <f t="shared" ca="1" si="58"/>
        <v>65.314999999999998</v>
      </c>
      <c r="AL221" s="403">
        <f t="shared" ca="1" si="53"/>
        <v>68.962000000000003</v>
      </c>
      <c r="AM221" s="710"/>
    </row>
    <row r="222" spans="1:39" ht="15" customHeight="1">
      <c r="A222" s="259" t="s">
        <v>16</v>
      </c>
      <c r="B222" s="262" t="s">
        <v>175</v>
      </c>
      <c r="C222" s="259" t="s">
        <v>166</v>
      </c>
      <c r="D222" s="266" t="s">
        <v>176</v>
      </c>
      <c r="E222" s="265">
        <v>435</v>
      </c>
      <c r="F222" s="262">
        <v>9</v>
      </c>
      <c r="G222" s="285">
        <f t="shared" ca="1" si="59"/>
        <v>84691.576574692139</v>
      </c>
      <c r="H222" s="285">
        <f t="shared" ca="1" si="59"/>
        <v>89169.347667147071</v>
      </c>
      <c r="I222" s="285">
        <f t="shared" ca="1" si="59"/>
        <v>94233.124214349751</v>
      </c>
      <c r="J222" s="285">
        <f t="shared" ca="1" si="59"/>
        <v>99245.194397898245</v>
      </c>
      <c r="K222" s="285">
        <f t="shared" ca="1" si="59"/>
        <v>104560.60858155144</v>
      </c>
      <c r="L222" s="285">
        <f t="shared" ca="1" si="59"/>
        <v>110772.97487040763</v>
      </c>
      <c r="M222" s="285">
        <f t="shared" ca="1" si="59"/>
        <v>116985.3411592638</v>
      </c>
      <c r="N222" s="285"/>
      <c r="P222" s="409" t="str">
        <f t="shared" si="42"/>
        <v>08449C</v>
      </c>
      <c r="Q222" s="397" t="s">
        <v>826</v>
      </c>
      <c r="R222" s="409" t="str">
        <f t="shared" si="55"/>
        <v>Pub Works Financial Analyst</v>
      </c>
      <c r="S222" s="397" t="str">
        <f t="shared" si="54"/>
        <v>45</v>
      </c>
      <c r="T222" s="394" cm="1">
        <f t="array" aca="1" ref="T222" ca="1">IF($Q222="Y",VLOOKUP($P222,INDIRECT($Q$3),T$5,0)*INDIRECT($P$2),VLOOKUP($P222,INDIRECT($Q$3),T$5,0))</f>
        <v>84691.576574692139</v>
      </c>
      <c r="U222" s="394" cm="1">
        <f t="array" aca="1" ref="U222" ca="1">IF($Q222="Y",VLOOKUP($P222,INDIRECT($Q$3),U$5,0)*INDIRECT($P$2),VLOOKUP($P222,INDIRECT($Q$3),U$5,0))</f>
        <v>89169.347667147071</v>
      </c>
      <c r="V222" s="394" cm="1">
        <f t="array" aca="1" ref="V222" ca="1">IF($Q222="Y",VLOOKUP($P222,INDIRECT($Q$3),V$5,0)*INDIRECT($P$2),VLOOKUP($P222,INDIRECT($Q$3),V$5,0))</f>
        <v>94233.124214349751</v>
      </c>
      <c r="W222" s="394" cm="1">
        <f t="array" aca="1" ref="W222" ca="1">IF($Q222="Y",VLOOKUP($P222,INDIRECT($Q$3),W$5,0)*INDIRECT($P$2),VLOOKUP($P222,INDIRECT($Q$3),W$5,0))</f>
        <v>99245.194397898245</v>
      </c>
      <c r="X222" s="394" cm="1">
        <f t="array" aca="1" ref="X222" ca="1">IF($Q222="Y",VLOOKUP($P222,INDIRECT($Q$3),X$5,0)*INDIRECT($P$2),VLOOKUP($P222,INDIRECT($Q$3),X$5,0))</f>
        <v>104560.60858155144</v>
      </c>
      <c r="Y222" s="394" cm="1">
        <f t="array" aca="1" ref="Y222" ca="1">IF($Q222="Y",VLOOKUP($P222,INDIRECT($Q$3),Y$5,0)*INDIRECT($P$2),VLOOKUP($P222,INDIRECT($Q$3),Y$5,0))</f>
        <v>110772.97487040763</v>
      </c>
      <c r="Z222" s="394" cm="1">
        <f t="array" aca="1" ref="Z222" ca="1">IF($Q222="Y",VLOOKUP($P222,INDIRECT($Q$3),Z$5,0)*INDIRECT($P$2),VLOOKUP($P222,INDIRECT($Q$3),Z$5,0))</f>
        <v>116985.3411592638</v>
      </c>
      <c r="AA222" s="406" t="str">
        <f t="shared" si="43"/>
        <v>08449C</v>
      </c>
      <c r="AB222" s="406" t="str">
        <f t="shared" si="50"/>
        <v>Y</v>
      </c>
      <c r="AC222" s="412" t="str">
        <f t="shared" si="56"/>
        <v>Pub Works Financial Analyst</v>
      </c>
      <c r="AD222" s="406" t="str">
        <f t="shared" si="57"/>
        <v>45</v>
      </c>
      <c r="AE222" s="398" t="str">
        <f t="shared" si="49"/>
        <v>E</v>
      </c>
      <c r="AF222" s="403">
        <f t="shared" ca="1" si="58"/>
        <v>40.717999999999996</v>
      </c>
      <c r="AG222" s="403">
        <f t="shared" ca="1" si="58"/>
        <v>42.87</v>
      </c>
      <c r="AH222" s="403">
        <f t="shared" ca="1" si="58"/>
        <v>45.305</v>
      </c>
      <c r="AI222" s="403">
        <f t="shared" ca="1" si="58"/>
        <v>47.714999999999996</v>
      </c>
      <c r="AJ222" s="403">
        <f t="shared" ca="1" si="58"/>
        <v>50.269999999999996</v>
      </c>
      <c r="AK222" s="403">
        <f t="shared" ca="1" si="58"/>
        <v>53.256999999999998</v>
      </c>
      <c r="AL222" s="403">
        <f t="shared" ca="1" si="53"/>
        <v>56.242999999999995</v>
      </c>
      <c r="AM222" s="710"/>
    </row>
    <row r="223" spans="1:39" ht="15" customHeight="1">
      <c r="A223" s="259" t="s">
        <v>16</v>
      </c>
      <c r="B223" s="259" t="s">
        <v>489</v>
      </c>
      <c r="C223" s="259">
        <v>72</v>
      </c>
      <c r="D223" s="260" t="s">
        <v>488</v>
      </c>
      <c r="E223" s="265">
        <v>463</v>
      </c>
      <c r="F223" s="262">
        <v>10</v>
      </c>
      <c r="G223" s="285">
        <f t="shared" ca="1" si="59"/>
        <v>91137.636576917503</v>
      </c>
      <c r="H223" s="285">
        <f t="shared" ca="1" si="59"/>
        <v>95953.222578579967</v>
      </c>
      <c r="I223" s="285">
        <f t="shared" ca="1" si="59"/>
        <v>100972.18694394897</v>
      </c>
      <c r="J223" s="285">
        <f t="shared" ca="1" si="59"/>
        <v>106280.7069457816</v>
      </c>
      <c r="K223" s="285">
        <f t="shared" ca="1" si="59"/>
        <v>111892.57094771898</v>
      </c>
      <c r="L223" s="285">
        <f t="shared" ca="1" si="59"/>
        <v>118654.98589990367</v>
      </c>
      <c r="M223" s="285">
        <f t="shared" ca="1" si="59"/>
        <v>125416.3237368164</v>
      </c>
      <c r="N223" s="285"/>
      <c r="P223" s="409" t="str">
        <f t="shared" si="42"/>
        <v>08485C</v>
      </c>
      <c r="Q223" s="397" t="s">
        <v>826</v>
      </c>
      <c r="R223" s="409" t="str">
        <f t="shared" si="55"/>
        <v>Public Health Data Scientist &amp; Epidemiologist</v>
      </c>
      <c r="S223" s="397">
        <f t="shared" si="54"/>
        <v>72</v>
      </c>
      <c r="T223" s="394" cm="1">
        <f t="array" aca="1" ref="T223" ca="1">IF($Q223="Y",VLOOKUP($P223,INDIRECT($Q$3),T$5,0)*INDIRECT($P$2),VLOOKUP($P223,INDIRECT($Q$3),T$5,0))</f>
        <v>91137.636576917503</v>
      </c>
      <c r="U223" s="394" cm="1">
        <f t="array" aca="1" ref="U223" ca="1">IF($Q223="Y",VLOOKUP($P223,INDIRECT($Q$3),U$5,0)*INDIRECT($P$2),VLOOKUP($P223,INDIRECT($Q$3),U$5,0))</f>
        <v>95953.222578579967</v>
      </c>
      <c r="V223" s="394" cm="1">
        <f t="array" aca="1" ref="V223" ca="1">IF($Q223="Y",VLOOKUP($P223,INDIRECT($Q$3),V$5,0)*INDIRECT($P$2),VLOOKUP($P223,INDIRECT($Q$3),V$5,0))</f>
        <v>100972.18694394897</v>
      </c>
      <c r="W223" s="394" cm="1">
        <f t="array" aca="1" ref="W223" ca="1">IF($Q223="Y",VLOOKUP($P223,INDIRECT($Q$3),W$5,0)*INDIRECT($P$2),VLOOKUP($P223,INDIRECT($Q$3),W$5,0))</f>
        <v>106280.7069457816</v>
      </c>
      <c r="X223" s="394" cm="1">
        <f t="array" aca="1" ref="X223" ca="1">IF($Q223="Y",VLOOKUP($P223,INDIRECT($Q$3),X$5,0)*INDIRECT($P$2),VLOOKUP($P223,INDIRECT($Q$3),X$5,0))</f>
        <v>111892.57094771898</v>
      </c>
      <c r="Y223" s="394" cm="1">
        <f t="array" aca="1" ref="Y223" ca="1">IF($Q223="Y",VLOOKUP($P223,INDIRECT($Q$3),Y$5,0)*INDIRECT($P$2),VLOOKUP($P223,INDIRECT($Q$3),Y$5,0))</f>
        <v>118654.98589990367</v>
      </c>
      <c r="Z223" s="394" cm="1">
        <f t="array" aca="1" ref="Z223" ca="1">IF($Q223="Y",VLOOKUP($P223,INDIRECT($Q$3),Z$5,0)*INDIRECT($P$2),VLOOKUP($P223,INDIRECT($Q$3),Z$5,0))</f>
        <v>125416.3237368164</v>
      </c>
      <c r="AA223" s="406" t="str">
        <f t="shared" si="43"/>
        <v>08485C</v>
      </c>
      <c r="AB223" s="406" t="str">
        <f t="shared" si="50"/>
        <v>Y</v>
      </c>
      <c r="AC223" s="412" t="str">
        <f t="shared" si="56"/>
        <v>Public Health Data Scientist &amp; Epidemiologist</v>
      </c>
      <c r="AD223" s="406">
        <f t="shared" si="57"/>
        <v>72</v>
      </c>
      <c r="AE223" s="398" t="str">
        <f t="shared" si="49"/>
        <v>E</v>
      </c>
      <c r="AF223" s="403">
        <f t="shared" ca="1" si="58"/>
        <v>43.817</v>
      </c>
      <c r="AG223" s="403">
        <f t="shared" ca="1" si="58"/>
        <v>46.131999999999998</v>
      </c>
      <c r="AH223" s="403">
        <f t="shared" ca="1" si="58"/>
        <v>48.544999999999995</v>
      </c>
      <c r="AI223" s="403">
        <f t="shared" ca="1" si="58"/>
        <v>51.096999999999994</v>
      </c>
      <c r="AJ223" s="403">
        <f t="shared" ca="1" si="58"/>
        <v>53.794999999999995</v>
      </c>
      <c r="AK223" s="403">
        <f t="shared" ca="1" si="58"/>
        <v>57.045999999999999</v>
      </c>
      <c r="AL223" s="403">
        <f t="shared" ca="1" si="53"/>
        <v>60.296999999999997</v>
      </c>
      <c r="AM223" s="710"/>
    </row>
    <row r="224" spans="1:39" ht="15" customHeight="1">
      <c r="A224" s="259" t="s">
        <v>16</v>
      </c>
      <c r="B224" s="259" t="s">
        <v>179</v>
      </c>
      <c r="C224" s="259">
        <v>29</v>
      </c>
      <c r="D224" s="260" t="s">
        <v>180</v>
      </c>
      <c r="E224" s="265">
        <v>383</v>
      </c>
      <c r="F224" s="262">
        <v>8</v>
      </c>
      <c r="G224" s="285">
        <f t="shared" ca="1" si="59"/>
        <v>74460.610752978362</v>
      </c>
      <c r="H224" s="285">
        <f t="shared" ca="1" si="59"/>
        <v>78545.413481661264</v>
      </c>
      <c r="I224" s="285">
        <f t="shared" ca="1" si="59"/>
        <v>82626.769119433869</v>
      </c>
      <c r="J224" s="285">
        <f t="shared" ca="1" si="59"/>
        <v>86952.868211836409</v>
      </c>
      <c r="K224" s="285">
        <f t="shared" ca="1" si="59"/>
        <v>91575.417122523169</v>
      </c>
      <c r="L224" s="285">
        <f t="shared" ca="1" si="59"/>
        <v>97312.991881556358</v>
      </c>
      <c r="M224" s="285">
        <f t="shared" ca="1" si="59"/>
        <v>103050.56664058955</v>
      </c>
      <c r="N224" s="285"/>
      <c r="P224" s="409" t="str">
        <f t="shared" si="42"/>
        <v>08488C</v>
      </c>
      <c r="Q224" s="397" t="s">
        <v>826</v>
      </c>
      <c r="R224" s="409" t="str">
        <f t="shared" si="55"/>
        <v>Public Health Mental Health Counselor I</v>
      </c>
      <c r="S224" s="397">
        <f t="shared" si="54"/>
        <v>29</v>
      </c>
      <c r="T224" s="394" cm="1">
        <f t="array" aca="1" ref="T224" ca="1">IF($Q224="Y",VLOOKUP($P224,INDIRECT($Q$3),T$5,0)*INDIRECT($P$2),VLOOKUP($P224,INDIRECT($Q$3),T$5,0))</f>
        <v>74460.610752978362</v>
      </c>
      <c r="U224" s="394" cm="1">
        <f t="array" aca="1" ref="U224" ca="1">IF($Q224="Y",VLOOKUP($P224,INDIRECT($Q$3),U$5,0)*INDIRECT($P$2),VLOOKUP($P224,INDIRECT($Q$3),U$5,0))</f>
        <v>78545.413481661264</v>
      </c>
      <c r="V224" s="394" cm="1">
        <f t="array" aca="1" ref="V224" ca="1">IF($Q224="Y",VLOOKUP($P224,INDIRECT($Q$3),V$5,0)*INDIRECT($P$2),VLOOKUP($P224,INDIRECT($Q$3),V$5,0))</f>
        <v>82626.769119433869</v>
      </c>
      <c r="W224" s="394" cm="1">
        <f t="array" aca="1" ref="W224" ca="1">IF($Q224="Y",VLOOKUP($P224,INDIRECT($Q$3),W$5,0)*INDIRECT($P$2),VLOOKUP($P224,INDIRECT($Q$3),W$5,0))</f>
        <v>86952.868211836409</v>
      </c>
      <c r="X224" s="394" cm="1">
        <f t="array" aca="1" ref="X224" ca="1">IF($Q224="Y",VLOOKUP($P224,INDIRECT($Q$3),X$5,0)*INDIRECT($P$2),VLOOKUP($P224,INDIRECT($Q$3),X$5,0))</f>
        <v>91575.417122523169</v>
      </c>
      <c r="Y224" s="394" cm="1">
        <f t="array" aca="1" ref="Y224" ca="1">IF($Q224="Y",VLOOKUP($P224,INDIRECT($Q$3),Y$5,0)*INDIRECT($P$2),VLOOKUP($P224,INDIRECT($Q$3),Y$5,0))</f>
        <v>97312.991881556358</v>
      </c>
      <c r="Z224" s="394" cm="1">
        <f t="array" aca="1" ref="Z224" ca="1">IF($Q224="Y",VLOOKUP($P224,INDIRECT($Q$3),Z$5,0)*INDIRECT($P$2),VLOOKUP($P224,INDIRECT($Q$3),Z$5,0))</f>
        <v>103050.56664058955</v>
      </c>
      <c r="AA224" s="406" t="str">
        <f t="shared" si="43"/>
        <v>08488C</v>
      </c>
      <c r="AB224" s="406" t="str">
        <f t="shared" si="50"/>
        <v>Y</v>
      </c>
      <c r="AC224" s="412" t="str">
        <f t="shared" si="56"/>
        <v>Public Health Mental Health Counselor I</v>
      </c>
      <c r="AD224" s="406">
        <f t="shared" si="57"/>
        <v>29</v>
      </c>
      <c r="AE224" s="398" t="str">
        <f t="shared" si="49"/>
        <v>E</v>
      </c>
      <c r="AF224" s="403">
        <f t="shared" ca="1" si="58"/>
        <v>35.798999999999999</v>
      </c>
      <c r="AG224" s="403">
        <f t="shared" ca="1" si="58"/>
        <v>37.762999999999998</v>
      </c>
      <c r="AH224" s="403">
        <f t="shared" ca="1" si="58"/>
        <v>39.724999999999994</v>
      </c>
      <c r="AI224" s="403">
        <f t="shared" ca="1" si="58"/>
        <v>41.805</v>
      </c>
      <c r="AJ224" s="403">
        <f t="shared" ca="1" si="58"/>
        <v>44.027000000000001</v>
      </c>
      <c r="AK224" s="403">
        <f t="shared" ca="1" si="58"/>
        <v>46.785999999999994</v>
      </c>
      <c r="AL224" s="403">
        <f t="shared" ca="1" si="53"/>
        <v>49.543999999999997</v>
      </c>
      <c r="AM224" s="710"/>
    </row>
    <row r="225" spans="1:39" ht="15" customHeight="1">
      <c r="A225" s="259" t="s">
        <v>16</v>
      </c>
      <c r="B225" s="259" t="s">
        <v>401</v>
      </c>
      <c r="C225" s="259">
        <v>39</v>
      </c>
      <c r="D225" s="260" t="s">
        <v>398</v>
      </c>
      <c r="E225" s="265">
        <v>430</v>
      </c>
      <c r="F225" s="262">
        <v>9</v>
      </c>
      <c r="G225" s="285">
        <f t="shared" ca="1" si="59"/>
        <v>83267.928028746115</v>
      </c>
      <c r="H225" s="285">
        <f t="shared" ca="1" si="59"/>
        <v>87652.627666623477</v>
      </c>
      <c r="I225" s="285">
        <f t="shared" ca="1" si="59"/>
        <v>92278.623668220476</v>
      </c>
      <c r="J225" s="285">
        <f t="shared" ca="1" si="59"/>
        <v>97097.656760793208</v>
      </c>
      <c r="K225" s="285">
        <f t="shared" ca="1" si="59"/>
        <v>102209.69258073984</v>
      </c>
      <c r="L225" s="285">
        <f t="shared" ca="1" si="59"/>
        <v>108393.7736737838</v>
      </c>
      <c r="M225" s="285">
        <f t="shared" ca="1" si="59"/>
        <v>114581.30185773809</v>
      </c>
      <c r="N225" s="285"/>
      <c r="P225" s="409" t="str">
        <f t="shared" si="42"/>
        <v>08489C</v>
      </c>
      <c r="Q225" s="397" t="s">
        <v>826</v>
      </c>
      <c r="R225" s="409" t="str">
        <f t="shared" si="55"/>
        <v>Public Health Mental Health Counselor II</v>
      </c>
      <c r="S225" s="397">
        <f t="shared" si="54"/>
        <v>39</v>
      </c>
      <c r="T225" s="394" cm="1">
        <f t="array" aca="1" ref="T225" ca="1">IF($Q225="Y",VLOOKUP($P225,INDIRECT($Q$3),T$5,0)*INDIRECT($P$2),VLOOKUP($P225,INDIRECT($Q$3),T$5,0))</f>
        <v>83267.928028746115</v>
      </c>
      <c r="U225" s="394" cm="1">
        <f t="array" aca="1" ref="U225" ca="1">IF($Q225="Y",VLOOKUP($P225,INDIRECT($Q$3),U$5,0)*INDIRECT($P$2),VLOOKUP($P225,INDIRECT($Q$3),U$5,0))</f>
        <v>87652.627666623477</v>
      </c>
      <c r="V225" s="394" cm="1">
        <f t="array" aca="1" ref="V225" ca="1">IF($Q225="Y",VLOOKUP($P225,INDIRECT($Q$3),V$5,0)*INDIRECT($P$2),VLOOKUP($P225,INDIRECT($Q$3),V$5,0))</f>
        <v>92278.623668220476</v>
      </c>
      <c r="W225" s="394" cm="1">
        <f t="array" aca="1" ref="W225" ca="1">IF($Q225="Y",VLOOKUP($P225,INDIRECT($Q$3),W$5,0)*INDIRECT($P$2),VLOOKUP($P225,INDIRECT($Q$3),W$5,0))</f>
        <v>97097.656760793208</v>
      </c>
      <c r="X225" s="394" cm="1">
        <f t="array" aca="1" ref="X225" ca="1">IF($Q225="Y",VLOOKUP($P225,INDIRECT($Q$3),X$5,0)*INDIRECT($P$2),VLOOKUP($P225,INDIRECT($Q$3),X$5,0))</f>
        <v>102209.69258073984</v>
      </c>
      <c r="Y225" s="394" cm="1">
        <f t="array" aca="1" ref="Y225" ca="1">IF($Q225="Y",VLOOKUP($P225,INDIRECT($Q$3),Y$5,0)*INDIRECT($P$2),VLOOKUP($P225,INDIRECT($Q$3),Y$5,0))</f>
        <v>108393.7736737838</v>
      </c>
      <c r="Z225" s="394" cm="1">
        <f t="array" aca="1" ref="Z225" ca="1">IF($Q225="Y",VLOOKUP($P225,INDIRECT($Q$3),Z$5,0)*INDIRECT($P$2),VLOOKUP($P225,INDIRECT($Q$3),Z$5,0))</f>
        <v>114581.30185773809</v>
      </c>
      <c r="AA225" s="406" t="str">
        <f t="shared" si="43"/>
        <v>08489C</v>
      </c>
      <c r="AB225" s="406" t="str">
        <f t="shared" si="50"/>
        <v>Y</v>
      </c>
      <c r="AC225" s="412" t="str">
        <f t="shared" si="56"/>
        <v>Public Health Mental Health Counselor II</v>
      </c>
      <c r="AD225" s="406">
        <f t="shared" si="57"/>
        <v>39</v>
      </c>
      <c r="AE225" s="398" t="str">
        <f t="shared" si="49"/>
        <v>E</v>
      </c>
      <c r="AF225" s="403">
        <f t="shared" ca="1" si="58"/>
        <v>40.032999999999994</v>
      </c>
      <c r="AG225" s="403">
        <f t="shared" ca="1" si="58"/>
        <v>42.140999999999998</v>
      </c>
      <c r="AH225" s="403">
        <f t="shared" ca="1" si="58"/>
        <v>44.364999999999995</v>
      </c>
      <c r="AI225" s="403">
        <f t="shared" ca="1" si="58"/>
        <v>46.681999999999995</v>
      </c>
      <c r="AJ225" s="403">
        <f t="shared" ca="1" si="58"/>
        <v>49.14</v>
      </c>
      <c r="AK225" s="403">
        <f t="shared" ca="1" si="58"/>
        <v>52.113</v>
      </c>
      <c r="AL225" s="403">
        <f t="shared" ca="1" si="53"/>
        <v>55.088000000000001</v>
      </c>
      <c r="AM225" s="710"/>
    </row>
    <row r="226" spans="1:39" ht="15" customHeight="1">
      <c r="A226" s="259" t="s">
        <v>16</v>
      </c>
      <c r="B226" s="259" t="s">
        <v>181</v>
      </c>
      <c r="C226" s="259">
        <v>20</v>
      </c>
      <c r="D226" s="270" t="s">
        <v>182</v>
      </c>
      <c r="E226" s="271">
        <v>355</v>
      </c>
      <c r="F226" s="271">
        <v>7</v>
      </c>
      <c r="G226" s="285">
        <f t="shared" ca="1" si="59"/>
        <v>68683.369953227171</v>
      </c>
      <c r="H226" s="285">
        <f t="shared" ca="1" si="59"/>
        <v>72740.645312319888</v>
      </c>
      <c r="I226" s="285">
        <f t="shared" ca="1" si="59"/>
        <v>77170.368636313578</v>
      </c>
      <c r="J226" s="285">
        <f t="shared" ca="1" si="59"/>
        <v>81888.986959698173</v>
      </c>
      <c r="K226" s="285">
        <f t="shared" ca="1" si="59"/>
        <v>86756.30123865162</v>
      </c>
      <c r="L226" s="285">
        <f t="shared" ca="1" si="59"/>
        <v>92442.151349212625</v>
      </c>
      <c r="M226" s="285">
        <f t="shared" ca="1" si="59"/>
        <v>98126.585307815782</v>
      </c>
      <c r="N226" s="285"/>
      <c r="P226" s="409" t="str">
        <f t="shared" si="42"/>
        <v>08490C</v>
      </c>
      <c r="Q226" s="397" t="s">
        <v>826</v>
      </c>
      <c r="R226" s="409" t="str">
        <f t="shared" si="55"/>
        <v>Public Health Nurse I</v>
      </c>
      <c r="S226" s="397">
        <f t="shared" si="54"/>
        <v>20</v>
      </c>
      <c r="T226" s="394" cm="1">
        <f t="array" aca="1" ref="T226" ca="1">IF($Q226="Y",VLOOKUP($P226,INDIRECT($Q$3),T$5,0)*INDIRECT($P$2),VLOOKUP($P226,INDIRECT($Q$3),T$5,0))</f>
        <v>68683.369953227171</v>
      </c>
      <c r="U226" s="394" cm="1">
        <f t="array" aca="1" ref="U226" ca="1">IF($Q226="Y",VLOOKUP($P226,INDIRECT($Q$3),U$5,0)*INDIRECT($P$2),VLOOKUP($P226,INDIRECT($Q$3),U$5,0))</f>
        <v>72740.645312319888</v>
      </c>
      <c r="V226" s="394" cm="1">
        <f t="array" aca="1" ref="V226" ca="1">IF($Q226="Y",VLOOKUP($P226,INDIRECT($Q$3),V$5,0)*INDIRECT($P$2),VLOOKUP($P226,INDIRECT($Q$3),V$5,0))</f>
        <v>77170.368636313578</v>
      </c>
      <c r="W226" s="394" cm="1">
        <f t="array" aca="1" ref="W226" ca="1">IF($Q226="Y",VLOOKUP($P226,INDIRECT($Q$3),W$5,0)*INDIRECT($P$2),VLOOKUP($P226,INDIRECT($Q$3),W$5,0))</f>
        <v>81888.986959698173</v>
      </c>
      <c r="X226" s="394" cm="1">
        <f t="array" aca="1" ref="X226" ca="1">IF($Q226="Y",VLOOKUP($P226,INDIRECT($Q$3),X$5,0)*INDIRECT($P$2),VLOOKUP($P226,INDIRECT($Q$3),X$5,0))</f>
        <v>86756.30123865162</v>
      </c>
      <c r="Y226" s="394" cm="1">
        <f t="array" aca="1" ref="Y226" ca="1">IF($Q226="Y",VLOOKUP($P226,INDIRECT($Q$3),Y$5,0)*INDIRECT($P$2),VLOOKUP($P226,INDIRECT($Q$3),Y$5,0))</f>
        <v>92442.151349212625</v>
      </c>
      <c r="Z226" s="394" cm="1">
        <f t="array" aca="1" ref="Z226" ca="1">IF($Q226="Y",VLOOKUP($P226,INDIRECT($Q$3),Z$5,0)*INDIRECT($P$2),VLOOKUP($P226,INDIRECT($Q$3),Z$5,0))</f>
        <v>98126.585307815782</v>
      </c>
      <c r="AA226" s="406" t="str">
        <f t="shared" si="43"/>
        <v>08490C</v>
      </c>
      <c r="AB226" s="406" t="str">
        <f t="shared" si="50"/>
        <v>Y</v>
      </c>
      <c r="AC226" s="412" t="str">
        <f t="shared" si="56"/>
        <v>Public Health Nurse I</v>
      </c>
      <c r="AD226" s="406">
        <f t="shared" si="57"/>
        <v>20</v>
      </c>
      <c r="AE226" s="398" t="str">
        <f t="shared" si="49"/>
        <v>E</v>
      </c>
      <c r="AF226" s="403">
        <f t="shared" ca="1" si="58"/>
        <v>33.021000000000001</v>
      </c>
      <c r="AG226" s="403">
        <f t="shared" ca="1" si="58"/>
        <v>34.971999999999994</v>
      </c>
      <c r="AH226" s="403">
        <f t="shared" ca="1" si="58"/>
        <v>37.101999999999997</v>
      </c>
      <c r="AI226" s="403">
        <f t="shared" ca="1" si="58"/>
        <v>39.369999999999997</v>
      </c>
      <c r="AJ226" s="403">
        <f t="shared" ca="1" si="58"/>
        <v>41.71</v>
      </c>
      <c r="AK226" s="403">
        <f t="shared" ca="1" si="58"/>
        <v>44.443999999999996</v>
      </c>
      <c r="AL226" s="403">
        <f t="shared" ca="1" si="53"/>
        <v>47.177</v>
      </c>
      <c r="AM226" s="710"/>
    </row>
    <row r="227" spans="1:39" ht="15" customHeight="1">
      <c r="A227" s="272" t="s">
        <v>91</v>
      </c>
      <c r="B227" s="272" t="s">
        <v>329</v>
      </c>
      <c r="C227" s="272" t="s">
        <v>274</v>
      </c>
      <c r="D227" s="273" t="s">
        <v>330</v>
      </c>
      <c r="E227" s="265">
        <v>325</v>
      </c>
      <c r="F227" s="262">
        <v>7</v>
      </c>
      <c r="G227" s="285">
        <f t="shared" ca="1" si="59"/>
        <v>31.431896306645644</v>
      </c>
      <c r="H227" s="285">
        <f t="shared" ca="1" si="59"/>
        <v>33.423523787762385</v>
      </c>
      <c r="I227" s="285">
        <f t="shared" ca="1" si="59"/>
        <v>35.185186113545399</v>
      </c>
      <c r="J227" s="285">
        <f t="shared" ca="1" si="59"/>
        <v>37.132461026805046</v>
      </c>
      <c r="K227" s="285">
        <f t="shared" ca="1" si="59"/>
        <v>39.12613908693389</v>
      </c>
      <c r="L227" s="285">
        <f t="shared" ca="1" si="59"/>
        <v>41.501071367858657</v>
      </c>
      <c r="M227" s="285">
        <f t="shared" ca="1" si="59"/>
        <v>43.876003648783438</v>
      </c>
      <c r="N227" s="285"/>
      <c r="P227" s="409" t="str">
        <f t="shared" si="42"/>
        <v>04303C</v>
      </c>
      <c r="Q227" s="397" t="s">
        <v>826</v>
      </c>
      <c r="R227" s="409" t="str">
        <f t="shared" si="55"/>
        <v>Public Health Specialist I</v>
      </c>
      <c r="S227" s="397" t="str">
        <f t="shared" si="54"/>
        <v>07</v>
      </c>
      <c r="T227" s="394" cm="1">
        <f t="array" aca="1" ref="T227" ca="1">IF($Q227="Y",VLOOKUP($P227,INDIRECT($Q$3),T$5,0)*INDIRECT($P$2),VLOOKUP($P227,INDIRECT($Q$3),T$5,0))</f>
        <v>31.431896306645644</v>
      </c>
      <c r="U227" s="394" cm="1">
        <f t="array" aca="1" ref="U227" ca="1">IF($Q227="Y",VLOOKUP($P227,INDIRECT($Q$3),U$5,0)*INDIRECT($P$2),VLOOKUP($P227,INDIRECT($Q$3),U$5,0))</f>
        <v>33.423523787762385</v>
      </c>
      <c r="V227" s="394" cm="1">
        <f t="array" aca="1" ref="V227" ca="1">IF($Q227="Y",VLOOKUP($P227,INDIRECT($Q$3),V$5,0)*INDIRECT($P$2),VLOOKUP($P227,INDIRECT($Q$3),V$5,0))</f>
        <v>35.185186113545399</v>
      </c>
      <c r="W227" s="394" cm="1">
        <f t="array" aca="1" ref="W227" ca="1">IF($Q227="Y",VLOOKUP($P227,INDIRECT($Q$3),W$5,0)*INDIRECT($P$2),VLOOKUP($P227,INDIRECT($Q$3),W$5,0))</f>
        <v>37.132461026805046</v>
      </c>
      <c r="X227" s="394" cm="1">
        <f t="array" aca="1" ref="X227" ca="1">IF($Q227="Y",VLOOKUP($P227,INDIRECT($Q$3),X$5,0)*INDIRECT($P$2),VLOOKUP($P227,INDIRECT($Q$3),X$5,0))</f>
        <v>39.12613908693389</v>
      </c>
      <c r="Y227" s="394" cm="1">
        <f t="array" aca="1" ref="Y227" ca="1">IF($Q227="Y",VLOOKUP($P227,INDIRECT($Q$3),Y$5,0)*INDIRECT($P$2),VLOOKUP($P227,INDIRECT($Q$3),Y$5,0))</f>
        <v>41.501071367858657</v>
      </c>
      <c r="Z227" s="394" cm="1">
        <f t="array" aca="1" ref="Z227" ca="1">IF($Q227="Y",VLOOKUP($P227,INDIRECT($Q$3),Z$5,0)*INDIRECT($P$2),VLOOKUP($P227,INDIRECT($Q$3),Z$5,0))</f>
        <v>43.876003648783438</v>
      </c>
      <c r="AA227" s="406" t="str">
        <f t="shared" si="43"/>
        <v>04303C</v>
      </c>
      <c r="AB227" s="406" t="str">
        <f t="shared" si="50"/>
        <v>Y</v>
      </c>
      <c r="AC227" s="412" t="str">
        <f t="shared" si="56"/>
        <v>Public Health Specialist I</v>
      </c>
      <c r="AD227" s="406" t="str">
        <f t="shared" si="57"/>
        <v>07</v>
      </c>
      <c r="AE227" s="398" t="str">
        <f t="shared" si="49"/>
        <v>N</v>
      </c>
      <c r="AF227" s="403">
        <f t="shared" ca="1" si="58"/>
        <v>31.431999999999999</v>
      </c>
      <c r="AG227" s="403">
        <f t="shared" ca="1" si="58"/>
        <v>33.423999999999999</v>
      </c>
      <c r="AH227" s="403">
        <f t="shared" ca="1" si="58"/>
        <v>35.185000000000002</v>
      </c>
      <c r="AI227" s="403">
        <f t="shared" ca="1" si="58"/>
        <v>37.131999999999998</v>
      </c>
      <c r="AJ227" s="403">
        <f t="shared" ca="1" si="58"/>
        <v>39.125999999999998</v>
      </c>
      <c r="AK227" s="403">
        <f t="shared" ca="1" si="58"/>
        <v>41.500999999999998</v>
      </c>
      <c r="AL227" s="403">
        <f t="shared" ca="1" si="53"/>
        <v>43.875999999999998</v>
      </c>
      <c r="AM227" s="710"/>
    </row>
    <row r="228" spans="1:39" ht="15" customHeight="1">
      <c r="A228" s="259" t="s">
        <v>16</v>
      </c>
      <c r="B228" s="259" t="s">
        <v>183</v>
      </c>
      <c r="C228" s="259">
        <v>29</v>
      </c>
      <c r="D228" s="260" t="s">
        <v>184</v>
      </c>
      <c r="E228" s="265">
        <v>383</v>
      </c>
      <c r="F228" s="262">
        <v>8</v>
      </c>
      <c r="G228" s="285">
        <f t="shared" ca="1" si="59"/>
        <v>74460.610752978362</v>
      </c>
      <c r="H228" s="285">
        <f t="shared" ca="1" si="59"/>
        <v>78545.413481661264</v>
      </c>
      <c r="I228" s="285">
        <f t="shared" ca="1" si="59"/>
        <v>82626.769119433869</v>
      </c>
      <c r="J228" s="285">
        <f t="shared" ca="1" si="59"/>
        <v>86952.868211836409</v>
      </c>
      <c r="K228" s="285">
        <f t="shared" ca="1" si="59"/>
        <v>91575.417122523169</v>
      </c>
      <c r="L228" s="285">
        <f t="shared" ca="1" si="59"/>
        <v>97312.991881556358</v>
      </c>
      <c r="M228" s="285">
        <f t="shared" ca="1" si="59"/>
        <v>103050.56664058955</v>
      </c>
      <c r="N228" s="285"/>
      <c r="P228" s="409" t="str">
        <f t="shared" ref="P228:P268" si="60">B228</f>
        <v>04310C</v>
      </c>
      <c r="Q228" s="397" t="s">
        <v>826</v>
      </c>
      <c r="R228" s="409" t="str">
        <f t="shared" si="55"/>
        <v>Public Health Specialist II</v>
      </c>
      <c r="S228" s="397">
        <f t="shared" si="54"/>
        <v>29</v>
      </c>
      <c r="T228" s="394" cm="1">
        <f t="array" aca="1" ref="T228" ca="1">IF($Q228="Y",VLOOKUP($P228,INDIRECT($Q$3),T$5,0)*INDIRECT($P$2),VLOOKUP($P228,INDIRECT($Q$3),T$5,0))</f>
        <v>74460.610752978362</v>
      </c>
      <c r="U228" s="394" cm="1">
        <f t="array" aca="1" ref="U228" ca="1">IF($Q228="Y",VLOOKUP($P228,INDIRECT($Q$3),U$5,0)*INDIRECT($P$2),VLOOKUP($P228,INDIRECT($Q$3),U$5,0))</f>
        <v>78545.413481661264</v>
      </c>
      <c r="V228" s="394" cm="1">
        <f t="array" aca="1" ref="V228" ca="1">IF($Q228="Y",VLOOKUP($P228,INDIRECT($Q$3),V$5,0)*INDIRECT($P$2),VLOOKUP($P228,INDIRECT($Q$3),V$5,0))</f>
        <v>82626.769119433869</v>
      </c>
      <c r="W228" s="394" cm="1">
        <f t="array" aca="1" ref="W228" ca="1">IF($Q228="Y",VLOOKUP($P228,INDIRECT($Q$3),W$5,0)*INDIRECT($P$2),VLOOKUP($P228,INDIRECT($Q$3),W$5,0))</f>
        <v>86952.868211836409</v>
      </c>
      <c r="X228" s="394" cm="1">
        <f t="array" aca="1" ref="X228" ca="1">IF($Q228="Y",VLOOKUP($P228,INDIRECT($Q$3),X$5,0)*INDIRECT($P$2),VLOOKUP($P228,INDIRECT($Q$3),X$5,0))</f>
        <v>91575.417122523169</v>
      </c>
      <c r="Y228" s="394" cm="1">
        <f t="array" aca="1" ref="Y228" ca="1">IF($Q228="Y",VLOOKUP($P228,INDIRECT($Q$3),Y$5,0)*INDIRECT($P$2),VLOOKUP($P228,INDIRECT($Q$3),Y$5,0))</f>
        <v>97312.991881556358</v>
      </c>
      <c r="Z228" s="394" cm="1">
        <f t="array" aca="1" ref="Z228" ca="1">IF($Q228="Y",VLOOKUP($P228,INDIRECT($Q$3),Z$5,0)*INDIRECT($P$2),VLOOKUP($P228,INDIRECT($Q$3),Z$5,0))</f>
        <v>103050.56664058955</v>
      </c>
      <c r="AA228" s="406" t="str">
        <f t="shared" ref="AA228:AA268" si="61">B228</f>
        <v>04310C</v>
      </c>
      <c r="AB228" s="406" t="str">
        <f t="shared" si="50"/>
        <v>Y</v>
      </c>
      <c r="AC228" s="412" t="str">
        <f t="shared" si="56"/>
        <v>Public Health Specialist II</v>
      </c>
      <c r="AD228" s="406">
        <f t="shared" si="57"/>
        <v>29</v>
      </c>
      <c r="AE228" s="398" t="str">
        <f t="shared" si="49"/>
        <v>E</v>
      </c>
      <c r="AF228" s="403">
        <f t="shared" ca="1" si="58"/>
        <v>35.798999999999999</v>
      </c>
      <c r="AG228" s="403">
        <f t="shared" ca="1" si="58"/>
        <v>37.762999999999998</v>
      </c>
      <c r="AH228" s="403">
        <f t="shared" ca="1" si="58"/>
        <v>39.724999999999994</v>
      </c>
      <c r="AI228" s="403">
        <f t="shared" ca="1" si="58"/>
        <v>41.805</v>
      </c>
      <c r="AJ228" s="403">
        <f t="shared" ca="1" si="58"/>
        <v>44.027000000000001</v>
      </c>
      <c r="AK228" s="403">
        <f t="shared" ca="1" si="58"/>
        <v>46.785999999999994</v>
      </c>
      <c r="AL228" s="403">
        <f t="shared" ca="1" si="53"/>
        <v>49.543999999999997</v>
      </c>
      <c r="AM228" s="710"/>
    </row>
    <row r="229" spans="1:39" ht="15" customHeight="1">
      <c r="A229" s="259" t="s">
        <v>16</v>
      </c>
      <c r="B229" s="259" t="s">
        <v>801</v>
      </c>
      <c r="C229" s="259" t="s">
        <v>20</v>
      </c>
      <c r="D229" s="260" t="s">
        <v>800</v>
      </c>
      <c r="E229" s="265">
        <v>388</v>
      </c>
      <c r="F229" s="262">
        <v>8</v>
      </c>
      <c r="G229" s="285">
        <f t="shared" ca="1" si="59"/>
        <v>75246.547480522408</v>
      </c>
      <c r="H229" s="285">
        <f t="shared" ca="1" si="59"/>
        <v>79331.35020920531</v>
      </c>
      <c r="I229" s="285">
        <f t="shared" ca="1" si="59"/>
        <v>83464.412210632116</v>
      </c>
      <c r="J229" s="285">
        <f t="shared" ca="1" si="59"/>
        <v>87935.289121266498</v>
      </c>
      <c r="K229" s="285">
        <f t="shared" ca="1" si="59"/>
        <v>92561.285122863512</v>
      </c>
      <c r="L229" s="285">
        <f t="shared" ca="1" si="59"/>
        <v>98301.620048595214</v>
      </c>
      <c r="M229" s="285">
        <f t="shared" ca="1" si="59"/>
        <v>104041.95497432696</v>
      </c>
      <c r="N229" s="285"/>
      <c r="P229" s="409" t="str">
        <f t="shared" si="60"/>
        <v>59427C</v>
      </c>
      <c r="Q229" s="397" t="s">
        <v>826</v>
      </c>
      <c r="R229" s="409" t="str">
        <f t="shared" si="55"/>
        <v>Public Health Specialist II - Contracts</v>
      </c>
      <c r="S229" s="397" t="str">
        <f t="shared" si="54"/>
        <v>33B</v>
      </c>
      <c r="T229" s="394" cm="1">
        <f t="array" aca="1" ref="T229" ca="1">IF($Q229="Y",VLOOKUP($P229,INDIRECT($Q$3),T$5,0)*INDIRECT($P$2),VLOOKUP($P229,INDIRECT($Q$3),T$5,0))</f>
        <v>75246.547480522408</v>
      </c>
      <c r="U229" s="394" cm="1">
        <f t="array" aca="1" ref="U229" ca="1">IF($Q229="Y",VLOOKUP($P229,INDIRECT($Q$3),U$5,0)*INDIRECT($P$2),VLOOKUP($P229,INDIRECT($Q$3),U$5,0))</f>
        <v>79331.35020920531</v>
      </c>
      <c r="V229" s="394" cm="1">
        <f t="array" aca="1" ref="V229" ca="1">IF($Q229="Y",VLOOKUP($P229,INDIRECT($Q$3),V$5,0)*INDIRECT($P$2),VLOOKUP($P229,INDIRECT($Q$3),V$5,0))</f>
        <v>83464.412210632116</v>
      </c>
      <c r="W229" s="394" cm="1">
        <f t="array" aca="1" ref="W229" ca="1">IF($Q229="Y",VLOOKUP($P229,INDIRECT($Q$3),W$5,0)*INDIRECT($P$2),VLOOKUP($P229,INDIRECT($Q$3),W$5,0))</f>
        <v>87935.289121266498</v>
      </c>
      <c r="X229" s="394" cm="1">
        <f t="array" aca="1" ref="X229" ca="1">IF($Q229="Y",VLOOKUP($P229,INDIRECT($Q$3),X$5,0)*INDIRECT($P$2),VLOOKUP($P229,INDIRECT($Q$3),X$5,0))</f>
        <v>92561.285122863512</v>
      </c>
      <c r="Y229" s="394" cm="1">
        <f t="array" aca="1" ref="Y229" ca="1">IF($Q229="Y",VLOOKUP($P229,INDIRECT($Q$3),Y$5,0)*INDIRECT($P$2),VLOOKUP($P229,INDIRECT($Q$3),Y$5,0))</f>
        <v>98301.620048595214</v>
      </c>
      <c r="Z229" s="394" cm="1">
        <f t="array" aca="1" ref="Z229" ca="1">IF($Q229="Y",VLOOKUP($P229,INDIRECT($Q$3),Z$5,0)*INDIRECT($P$2),VLOOKUP($P229,INDIRECT($Q$3),Z$5,0))</f>
        <v>104041.95497432696</v>
      </c>
      <c r="AA229" s="406" t="str">
        <f t="shared" si="61"/>
        <v>59427C</v>
      </c>
      <c r="AB229" s="406" t="str">
        <f t="shared" si="50"/>
        <v>Y</v>
      </c>
      <c r="AC229" s="412" t="str">
        <f t="shared" si="56"/>
        <v>Public Health Specialist II - Contracts</v>
      </c>
      <c r="AD229" s="406" t="str">
        <f t="shared" si="57"/>
        <v>33B</v>
      </c>
      <c r="AE229" s="398" t="str">
        <f t="shared" si="49"/>
        <v>E</v>
      </c>
      <c r="AF229" s="403">
        <f t="shared" ca="1" si="58"/>
        <v>36.177</v>
      </c>
      <c r="AG229" s="403">
        <f t="shared" ca="1" si="58"/>
        <v>38.140999999999998</v>
      </c>
      <c r="AH229" s="403">
        <f t="shared" ca="1" si="58"/>
        <v>40.128</v>
      </c>
      <c r="AI229" s="403">
        <f t="shared" ca="1" si="58"/>
        <v>42.277000000000001</v>
      </c>
      <c r="AJ229" s="403">
        <f t="shared" ca="1" si="58"/>
        <v>44.500999999999998</v>
      </c>
      <c r="AK229" s="403">
        <f t="shared" ca="1" si="58"/>
        <v>47.260999999999996</v>
      </c>
      <c r="AL229" s="403">
        <f t="shared" ca="1" si="53"/>
        <v>50.021000000000001</v>
      </c>
      <c r="AM229" s="710"/>
    </row>
    <row r="230" spans="1:39" ht="15" customHeight="1">
      <c r="A230" s="259" t="s">
        <v>16</v>
      </c>
      <c r="B230" s="259" t="s">
        <v>185</v>
      </c>
      <c r="C230" s="259">
        <v>29</v>
      </c>
      <c r="D230" s="260" t="s">
        <v>186</v>
      </c>
      <c r="E230" s="265">
        <v>383</v>
      </c>
      <c r="F230" s="262">
        <v>8</v>
      </c>
      <c r="G230" s="285">
        <f t="shared" ca="1" si="59"/>
        <v>74460.610752978362</v>
      </c>
      <c r="H230" s="285">
        <f t="shared" ca="1" si="59"/>
        <v>78545.413481661264</v>
      </c>
      <c r="I230" s="285">
        <f t="shared" ca="1" si="59"/>
        <v>82626.769119433869</v>
      </c>
      <c r="J230" s="285">
        <f t="shared" ca="1" si="59"/>
        <v>86952.868211836409</v>
      </c>
      <c r="K230" s="285">
        <f t="shared" ca="1" si="59"/>
        <v>91575.417122523169</v>
      </c>
      <c r="L230" s="285">
        <f t="shared" ca="1" si="59"/>
        <v>97312.991881556358</v>
      </c>
      <c r="M230" s="285">
        <f t="shared" ca="1" si="59"/>
        <v>103050.56664058955</v>
      </c>
      <c r="N230" s="285"/>
      <c r="P230" s="409" t="str">
        <f t="shared" si="60"/>
        <v>04314C</v>
      </c>
      <c r="Q230" s="397" t="s">
        <v>826</v>
      </c>
      <c r="R230" s="409" t="str">
        <f t="shared" si="55"/>
        <v>Public Health Specialist II - Emergency Preparedness</v>
      </c>
      <c r="S230" s="397">
        <f t="shared" si="54"/>
        <v>29</v>
      </c>
      <c r="T230" s="394" cm="1">
        <f t="array" aca="1" ref="T230" ca="1">IF($Q230="Y",VLOOKUP($P230,INDIRECT($Q$3),T$5,0)*INDIRECT($P$2),VLOOKUP($P230,INDIRECT($Q$3),T$5,0))</f>
        <v>74460.610752978362</v>
      </c>
      <c r="U230" s="394" cm="1">
        <f t="array" aca="1" ref="U230" ca="1">IF($Q230="Y",VLOOKUP($P230,INDIRECT($Q$3),U$5,0)*INDIRECT($P$2),VLOOKUP($P230,INDIRECT($Q$3),U$5,0))</f>
        <v>78545.413481661264</v>
      </c>
      <c r="V230" s="394" cm="1">
        <f t="array" aca="1" ref="V230" ca="1">IF($Q230="Y",VLOOKUP($P230,INDIRECT($Q$3),V$5,0)*INDIRECT($P$2),VLOOKUP($P230,INDIRECT($Q$3),V$5,0))</f>
        <v>82626.769119433869</v>
      </c>
      <c r="W230" s="394" cm="1">
        <f t="array" aca="1" ref="W230" ca="1">IF($Q230="Y",VLOOKUP($P230,INDIRECT($Q$3),W$5,0)*INDIRECT($P$2),VLOOKUP($P230,INDIRECT($Q$3),W$5,0))</f>
        <v>86952.868211836409</v>
      </c>
      <c r="X230" s="394" cm="1">
        <f t="array" aca="1" ref="X230" ca="1">IF($Q230="Y",VLOOKUP($P230,INDIRECT($Q$3),X$5,0)*INDIRECT($P$2),VLOOKUP($P230,INDIRECT($Q$3),X$5,0))</f>
        <v>91575.417122523169</v>
      </c>
      <c r="Y230" s="394" cm="1">
        <f t="array" aca="1" ref="Y230" ca="1">IF($Q230="Y",VLOOKUP($P230,INDIRECT($Q$3),Y$5,0)*INDIRECT($P$2),VLOOKUP($P230,INDIRECT($Q$3),Y$5,0))</f>
        <v>97312.991881556358</v>
      </c>
      <c r="Z230" s="394" cm="1">
        <f t="array" aca="1" ref="Z230" ca="1">IF($Q230="Y",VLOOKUP($P230,INDIRECT($Q$3),Z$5,0)*INDIRECT($P$2),VLOOKUP($P230,INDIRECT($Q$3),Z$5,0))</f>
        <v>103050.56664058955</v>
      </c>
      <c r="AA230" s="406" t="str">
        <f t="shared" si="61"/>
        <v>04314C</v>
      </c>
      <c r="AB230" s="406" t="str">
        <f t="shared" si="50"/>
        <v>Y</v>
      </c>
      <c r="AC230" s="412" t="str">
        <f t="shared" si="56"/>
        <v>Public Health Specialist II - Emergency Preparedness</v>
      </c>
      <c r="AD230" s="406">
        <f t="shared" si="57"/>
        <v>29</v>
      </c>
      <c r="AE230" s="398" t="str">
        <f t="shared" si="49"/>
        <v>E</v>
      </c>
      <c r="AF230" s="403">
        <f t="shared" ca="1" si="58"/>
        <v>35.798999999999999</v>
      </c>
      <c r="AG230" s="403">
        <f t="shared" ca="1" si="58"/>
        <v>37.762999999999998</v>
      </c>
      <c r="AH230" s="403">
        <f t="shared" ca="1" si="58"/>
        <v>39.724999999999994</v>
      </c>
      <c r="AI230" s="403">
        <f t="shared" ca="1" si="58"/>
        <v>41.805</v>
      </c>
      <c r="AJ230" s="403">
        <f t="shared" ca="1" si="58"/>
        <v>44.027000000000001</v>
      </c>
      <c r="AK230" s="403">
        <f t="shared" ca="1" si="58"/>
        <v>46.785999999999994</v>
      </c>
      <c r="AL230" s="403">
        <f t="shared" ca="1" si="53"/>
        <v>49.543999999999997</v>
      </c>
      <c r="AM230" s="710"/>
    </row>
    <row r="231" spans="1:39" ht="15" customHeight="1">
      <c r="A231" s="259" t="s">
        <v>16</v>
      </c>
      <c r="B231" s="259" t="s">
        <v>679</v>
      </c>
      <c r="C231" s="259" t="s">
        <v>20</v>
      </c>
      <c r="D231" s="260" t="s">
        <v>676</v>
      </c>
      <c r="E231" s="265">
        <v>393</v>
      </c>
      <c r="F231" s="262">
        <v>8</v>
      </c>
      <c r="G231" s="285">
        <f t="shared" ca="1" si="59"/>
        <v>75246.547480522408</v>
      </c>
      <c r="H231" s="285">
        <f t="shared" ca="1" si="59"/>
        <v>79331.35020920531</v>
      </c>
      <c r="I231" s="285">
        <f t="shared" ca="1" si="59"/>
        <v>83464.412210632116</v>
      </c>
      <c r="J231" s="285">
        <f t="shared" ca="1" si="59"/>
        <v>87935.289121266498</v>
      </c>
      <c r="K231" s="285">
        <f t="shared" ca="1" si="59"/>
        <v>92561.285122863512</v>
      </c>
      <c r="L231" s="285">
        <f t="shared" ca="1" si="59"/>
        <v>98301.620048595214</v>
      </c>
      <c r="M231" s="285">
        <f t="shared" ca="1" si="59"/>
        <v>104041.95497432696</v>
      </c>
      <c r="N231" s="285"/>
      <c r="P231" s="409" t="str">
        <f t="shared" si="60"/>
        <v>59408C</v>
      </c>
      <c r="Q231" s="397" t="s">
        <v>826</v>
      </c>
      <c r="R231" s="409" t="str">
        <f t="shared" si="55"/>
        <v>Public Health Specialist II - Emergency Response</v>
      </c>
      <c r="S231" s="397" t="str">
        <f t="shared" si="54"/>
        <v>33B</v>
      </c>
      <c r="T231" s="394" cm="1">
        <f t="array" aca="1" ref="T231" ca="1">IF($Q231="Y",VLOOKUP($P231,INDIRECT($Q$3),T$5,0)*INDIRECT($P$2),VLOOKUP($P231,INDIRECT($Q$3),T$5,0))</f>
        <v>75246.547480522408</v>
      </c>
      <c r="U231" s="394" cm="1">
        <f t="array" aca="1" ref="U231" ca="1">IF($Q231="Y",VLOOKUP($P231,INDIRECT($Q$3),U$5,0)*INDIRECT($P$2),VLOOKUP($P231,INDIRECT($Q$3),U$5,0))</f>
        <v>79331.35020920531</v>
      </c>
      <c r="V231" s="394" cm="1">
        <f t="array" aca="1" ref="V231" ca="1">IF($Q231="Y",VLOOKUP($P231,INDIRECT($Q$3),V$5,0)*INDIRECT($P$2),VLOOKUP($P231,INDIRECT($Q$3),V$5,0))</f>
        <v>83464.412210632116</v>
      </c>
      <c r="W231" s="394" cm="1">
        <f t="array" aca="1" ref="W231" ca="1">IF($Q231="Y",VLOOKUP($P231,INDIRECT($Q$3),W$5,0)*INDIRECT($P$2),VLOOKUP($P231,INDIRECT($Q$3),W$5,0))</f>
        <v>87935.289121266498</v>
      </c>
      <c r="X231" s="394" cm="1">
        <f t="array" aca="1" ref="X231" ca="1">IF($Q231="Y",VLOOKUP($P231,INDIRECT($Q$3),X$5,0)*INDIRECT($P$2),VLOOKUP($P231,INDIRECT($Q$3),X$5,0))</f>
        <v>92561.285122863512</v>
      </c>
      <c r="Y231" s="394" cm="1">
        <f t="array" aca="1" ref="Y231" ca="1">IF($Q231="Y",VLOOKUP($P231,INDIRECT($Q$3),Y$5,0)*INDIRECT($P$2),VLOOKUP($P231,INDIRECT($Q$3),Y$5,0))</f>
        <v>98301.620048595214</v>
      </c>
      <c r="Z231" s="394" cm="1">
        <f t="array" aca="1" ref="Z231" ca="1">IF($Q231="Y",VLOOKUP($P231,INDIRECT($Q$3),Z$5,0)*INDIRECT($P$2),VLOOKUP($P231,INDIRECT($Q$3),Z$5,0))</f>
        <v>104041.95497432696</v>
      </c>
      <c r="AA231" s="406" t="str">
        <f t="shared" si="61"/>
        <v>59408C</v>
      </c>
      <c r="AB231" s="406" t="str">
        <f t="shared" si="50"/>
        <v>Y</v>
      </c>
      <c r="AC231" s="412" t="str">
        <f t="shared" si="56"/>
        <v>Public Health Specialist II - Emergency Response</v>
      </c>
      <c r="AD231" s="406" t="str">
        <f t="shared" si="57"/>
        <v>33B</v>
      </c>
      <c r="AE231" s="398" t="str">
        <f t="shared" si="49"/>
        <v>E</v>
      </c>
      <c r="AF231" s="403">
        <f t="shared" ca="1" si="58"/>
        <v>36.177</v>
      </c>
      <c r="AG231" s="403">
        <f t="shared" ca="1" si="58"/>
        <v>38.140999999999998</v>
      </c>
      <c r="AH231" s="403">
        <f t="shared" ca="1" si="58"/>
        <v>40.128</v>
      </c>
      <c r="AI231" s="403">
        <f t="shared" ca="1" si="58"/>
        <v>42.277000000000001</v>
      </c>
      <c r="AJ231" s="403">
        <f t="shared" ca="1" si="58"/>
        <v>44.500999999999998</v>
      </c>
      <c r="AK231" s="403">
        <f t="shared" ca="1" si="58"/>
        <v>47.260999999999996</v>
      </c>
      <c r="AL231" s="403">
        <f t="shared" ca="1" si="53"/>
        <v>50.021000000000001</v>
      </c>
      <c r="AM231" s="710"/>
    </row>
    <row r="232" spans="1:39" ht="15" customHeight="1">
      <c r="A232" s="259" t="s">
        <v>16</v>
      </c>
      <c r="B232" s="259" t="s">
        <v>909</v>
      </c>
      <c r="C232" s="259" t="s">
        <v>20</v>
      </c>
      <c r="D232" s="260" t="s">
        <v>910</v>
      </c>
      <c r="E232" s="265">
        <v>388</v>
      </c>
      <c r="F232" s="262">
        <v>8</v>
      </c>
      <c r="G232" s="285">
        <f t="shared" ca="1" si="59"/>
        <v>75246.547480522408</v>
      </c>
      <c r="H232" s="285">
        <f t="shared" ca="1" si="59"/>
        <v>79331.35020920531</v>
      </c>
      <c r="I232" s="285">
        <f t="shared" ca="1" si="59"/>
        <v>83464.412210632116</v>
      </c>
      <c r="J232" s="285">
        <f t="shared" ca="1" si="59"/>
        <v>87935.289121266498</v>
      </c>
      <c r="K232" s="285">
        <f t="shared" ca="1" si="59"/>
        <v>92561.285122863512</v>
      </c>
      <c r="L232" s="285">
        <f t="shared" ca="1" si="59"/>
        <v>98301.620048595214</v>
      </c>
      <c r="M232" s="285">
        <f t="shared" ca="1" si="59"/>
        <v>104041.95497432696</v>
      </c>
      <c r="N232" s="285"/>
      <c r="P232" s="409" t="str">
        <f t="shared" si="60"/>
        <v>59459C</v>
      </c>
      <c r="Q232" s="397" t="s">
        <v>826</v>
      </c>
      <c r="R232" s="409" t="str">
        <f t="shared" si="55"/>
        <v>Public Health Specialist II - Neighborhood Safety</v>
      </c>
      <c r="S232" s="397" t="str">
        <f t="shared" si="54"/>
        <v>33B</v>
      </c>
      <c r="T232" s="394" cm="1">
        <f t="array" aca="1" ref="T232" ca="1">IF($Q232="Y",VLOOKUP($P232,INDIRECT($Q$3),T$5,0)*INDIRECT($P$2),VLOOKUP($P232,INDIRECT($Q$3),T$5,0))</f>
        <v>75246.547480522408</v>
      </c>
      <c r="U232" s="394" cm="1">
        <f t="array" aca="1" ref="U232" ca="1">IF($Q232="Y",VLOOKUP($P232,INDIRECT($Q$3),U$5,0)*INDIRECT($P$2),VLOOKUP($P232,INDIRECT($Q$3),U$5,0))</f>
        <v>79331.35020920531</v>
      </c>
      <c r="V232" s="394" cm="1">
        <f t="array" aca="1" ref="V232" ca="1">IF($Q232="Y",VLOOKUP($P232,INDIRECT($Q$3),V$5,0)*INDIRECT($P$2),VLOOKUP($P232,INDIRECT($Q$3),V$5,0))</f>
        <v>83464.412210632116</v>
      </c>
      <c r="W232" s="394" cm="1">
        <f t="array" aca="1" ref="W232" ca="1">IF($Q232="Y",VLOOKUP($P232,INDIRECT($Q$3),W$5,0)*INDIRECT($P$2),VLOOKUP($P232,INDIRECT($Q$3),W$5,0))</f>
        <v>87935.289121266498</v>
      </c>
      <c r="X232" s="394" cm="1">
        <f t="array" aca="1" ref="X232" ca="1">IF($Q232="Y",VLOOKUP($P232,INDIRECT($Q$3),X$5,0)*INDIRECT($P$2),VLOOKUP($P232,INDIRECT($Q$3),X$5,0))</f>
        <v>92561.285122863512</v>
      </c>
      <c r="Y232" s="394" cm="1">
        <f t="array" aca="1" ref="Y232" ca="1">IF($Q232="Y",VLOOKUP($P232,INDIRECT($Q$3),Y$5,0)*INDIRECT($P$2),VLOOKUP($P232,INDIRECT($Q$3),Y$5,0))</f>
        <v>98301.620048595214</v>
      </c>
      <c r="Z232" s="394" cm="1">
        <f t="array" aca="1" ref="Z232" ca="1">IF($Q232="Y",VLOOKUP($P232,INDIRECT($Q$3),Z$5,0)*INDIRECT($P$2),VLOOKUP($P232,INDIRECT($Q$3),Z$5,0))</f>
        <v>104041.95497432696</v>
      </c>
      <c r="AA232" s="406" t="str">
        <f t="shared" si="61"/>
        <v>59459C</v>
      </c>
      <c r="AB232" s="406" t="str">
        <f t="shared" si="50"/>
        <v>Y</v>
      </c>
      <c r="AC232" s="412" t="str">
        <f t="shared" si="56"/>
        <v>Public Health Specialist II - Neighborhood Safety</v>
      </c>
      <c r="AD232" s="406" t="str">
        <f t="shared" si="57"/>
        <v>33B</v>
      </c>
      <c r="AE232" s="398" t="str">
        <f t="shared" si="49"/>
        <v>E</v>
      </c>
      <c r="AF232" s="403">
        <f t="shared" ca="1" si="58"/>
        <v>36.177</v>
      </c>
      <c r="AG232" s="403">
        <f t="shared" ca="1" si="58"/>
        <v>38.140999999999998</v>
      </c>
      <c r="AH232" s="403">
        <f t="shared" ca="1" si="58"/>
        <v>40.128</v>
      </c>
      <c r="AI232" s="403">
        <f t="shared" ca="1" si="58"/>
        <v>42.277000000000001</v>
      </c>
      <c r="AJ232" s="403">
        <f t="shared" ca="1" si="58"/>
        <v>44.500999999999998</v>
      </c>
      <c r="AK232" s="403">
        <f t="shared" ca="1" si="58"/>
        <v>47.260999999999996</v>
      </c>
      <c r="AL232" s="403">
        <f t="shared" ca="1" si="53"/>
        <v>50.021000000000001</v>
      </c>
      <c r="AM232" s="710"/>
    </row>
    <row r="233" spans="1:39" ht="15" customHeight="1">
      <c r="A233" s="259" t="s">
        <v>16</v>
      </c>
      <c r="B233" s="259" t="s">
        <v>187</v>
      </c>
      <c r="C233" s="259" t="s">
        <v>166</v>
      </c>
      <c r="D233" s="266" t="s">
        <v>188</v>
      </c>
      <c r="E233" s="265">
        <v>435</v>
      </c>
      <c r="F233" s="262">
        <v>9</v>
      </c>
      <c r="G233" s="285">
        <f t="shared" ca="1" si="59"/>
        <v>84691.576574692139</v>
      </c>
      <c r="H233" s="285">
        <f t="shared" ca="1" si="59"/>
        <v>89169.347667147071</v>
      </c>
      <c r="I233" s="285">
        <f t="shared" ca="1" si="59"/>
        <v>94233.124214349751</v>
      </c>
      <c r="J233" s="285">
        <f t="shared" ca="1" si="59"/>
        <v>99245.194397898245</v>
      </c>
      <c r="K233" s="285">
        <f t="shared" ca="1" si="59"/>
        <v>104560.60858155144</v>
      </c>
      <c r="L233" s="285">
        <f t="shared" ca="1" si="59"/>
        <v>110772.97487040763</v>
      </c>
      <c r="M233" s="285">
        <f t="shared" ca="1" si="59"/>
        <v>116985.3411592638</v>
      </c>
      <c r="N233" s="285"/>
      <c r="P233" s="409" t="str">
        <f t="shared" si="60"/>
        <v>08560C</v>
      </c>
      <c r="Q233" s="397" t="s">
        <v>826</v>
      </c>
      <c r="R233" s="409" t="str">
        <f t="shared" si="55"/>
        <v>Public Information Officer-C</v>
      </c>
      <c r="S233" s="397" t="str">
        <f t="shared" si="54"/>
        <v>45</v>
      </c>
      <c r="T233" s="394" cm="1">
        <f t="array" aca="1" ref="T233" ca="1">IF($Q233="Y",VLOOKUP($P233,INDIRECT($Q$3),T$5,0)*INDIRECT($P$2),VLOOKUP($P233,INDIRECT($Q$3),T$5,0))</f>
        <v>84691.576574692139</v>
      </c>
      <c r="U233" s="394" cm="1">
        <f t="array" aca="1" ref="U233" ca="1">IF($Q233="Y",VLOOKUP($P233,INDIRECT($Q$3),U$5,0)*INDIRECT($P$2),VLOOKUP($P233,INDIRECT($Q$3),U$5,0))</f>
        <v>89169.347667147071</v>
      </c>
      <c r="V233" s="394" cm="1">
        <f t="array" aca="1" ref="V233" ca="1">IF($Q233="Y",VLOOKUP($P233,INDIRECT($Q$3),V$5,0)*INDIRECT($P$2),VLOOKUP($P233,INDIRECT($Q$3),V$5,0))</f>
        <v>94233.124214349751</v>
      </c>
      <c r="W233" s="394" cm="1">
        <f t="array" aca="1" ref="W233" ca="1">IF($Q233="Y",VLOOKUP($P233,INDIRECT($Q$3),W$5,0)*INDIRECT($P$2),VLOOKUP($P233,INDIRECT($Q$3),W$5,0))</f>
        <v>99245.194397898245</v>
      </c>
      <c r="X233" s="394" cm="1">
        <f t="array" aca="1" ref="X233" ca="1">IF($Q233="Y",VLOOKUP($P233,INDIRECT($Q$3),X$5,0)*INDIRECT($P$2),VLOOKUP($P233,INDIRECT($Q$3),X$5,0))</f>
        <v>104560.60858155144</v>
      </c>
      <c r="Y233" s="394" cm="1">
        <f t="array" aca="1" ref="Y233" ca="1">IF($Q233="Y",VLOOKUP($P233,INDIRECT($Q$3),Y$5,0)*INDIRECT($P$2),VLOOKUP($P233,INDIRECT($Q$3),Y$5,0))</f>
        <v>110772.97487040763</v>
      </c>
      <c r="Z233" s="394" cm="1">
        <f t="array" aca="1" ref="Z233" ca="1">IF($Q233="Y",VLOOKUP($P233,INDIRECT($Q$3),Z$5,0)*INDIRECT($P$2),VLOOKUP($P233,INDIRECT($Q$3),Z$5,0))</f>
        <v>116985.3411592638</v>
      </c>
      <c r="AA233" s="406" t="str">
        <f t="shared" si="61"/>
        <v>08560C</v>
      </c>
      <c r="AB233" s="406" t="str">
        <f t="shared" si="50"/>
        <v>Y</v>
      </c>
      <c r="AC233" s="412" t="str">
        <f t="shared" si="56"/>
        <v>Public Information Officer-C</v>
      </c>
      <c r="AD233" s="406" t="str">
        <f t="shared" si="57"/>
        <v>45</v>
      </c>
      <c r="AE233" s="398" t="str">
        <f t="shared" si="49"/>
        <v>E</v>
      </c>
      <c r="AF233" s="403">
        <f t="shared" ca="1" si="58"/>
        <v>40.717999999999996</v>
      </c>
      <c r="AG233" s="403">
        <f t="shared" ca="1" si="58"/>
        <v>42.87</v>
      </c>
      <c r="AH233" s="403">
        <f t="shared" ca="1" si="58"/>
        <v>45.305</v>
      </c>
      <c r="AI233" s="403">
        <f t="shared" ca="1" si="58"/>
        <v>47.714999999999996</v>
      </c>
      <c r="AJ233" s="403">
        <f t="shared" ca="1" si="58"/>
        <v>50.269999999999996</v>
      </c>
      <c r="AK233" s="403">
        <f t="shared" ca="1" si="58"/>
        <v>53.256999999999998</v>
      </c>
      <c r="AL233" s="403">
        <f t="shared" ca="1" si="53"/>
        <v>56.242999999999995</v>
      </c>
      <c r="AM233" s="710"/>
    </row>
    <row r="234" spans="1:39" ht="15" customHeight="1">
      <c r="A234" s="259" t="s">
        <v>16</v>
      </c>
      <c r="B234" s="259" t="s">
        <v>473</v>
      </c>
      <c r="C234" s="259">
        <v>99</v>
      </c>
      <c r="D234" s="266" t="s">
        <v>1111</v>
      </c>
      <c r="E234" s="265">
        <v>415</v>
      </c>
      <c r="F234" s="262">
        <v>9</v>
      </c>
      <c r="G234" s="285">
        <f t="shared" ca="1" si="59"/>
        <v>83267.131750745844</v>
      </c>
      <c r="H234" s="285">
        <f t="shared" ca="1" si="59"/>
        <v>87652.227804077876</v>
      </c>
      <c r="I234" s="285">
        <f t="shared" ca="1" si="59"/>
        <v>92279.285509675246</v>
      </c>
      <c r="J234" s="285">
        <f t="shared" ca="1" si="59"/>
        <v>97096.925977520223</v>
      </c>
      <c r="K234" s="285">
        <f t="shared" ca="1" si="59"/>
        <v>102209.55814419435</v>
      </c>
      <c r="L234" s="285">
        <f t="shared" ca="1" si="59"/>
        <v>108394.70110049429</v>
      </c>
      <c r="M234" s="285">
        <f t="shared" ca="1" si="59"/>
        <v>114578.49192162708</v>
      </c>
      <c r="N234" s="285"/>
      <c r="P234" s="409" t="str">
        <f t="shared" si="60"/>
        <v>02615C</v>
      </c>
      <c r="Q234" s="397" t="s">
        <v>826</v>
      </c>
      <c r="R234" s="409" t="str">
        <f t="shared" si="55"/>
        <v>Public Works Engagement and Outreach Coordinator</v>
      </c>
      <c r="S234" s="397">
        <f t="shared" si="54"/>
        <v>99</v>
      </c>
      <c r="T234" s="394" cm="1">
        <f t="array" aca="1" ref="T234" ca="1">IF($Q234="Y",VLOOKUP($P234,INDIRECT($Q$3),T$5,0)*INDIRECT($P$2),VLOOKUP($P234,INDIRECT($Q$3),T$5,0))</f>
        <v>83267.131750745844</v>
      </c>
      <c r="U234" s="394" cm="1">
        <f t="array" aca="1" ref="U234" ca="1">IF($Q234="Y",VLOOKUP($P234,INDIRECT($Q$3),U$5,0)*INDIRECT($P$2),VLOOKUP($P234,INDIRECT($Q$3),U$5,0))</f>
        <v>87652.227804077876</v>
      </c>
      <c r="V234" s="394" cm="1">
        <f t="array" aca="1" ref="V234" ca="1">IF($Q234="Y",VLOOKUP($P234,INDIRECT($Q$3),V$5,0)*INDIRECT($P$2),VLOOKUP($P234,INDIRECT($Q$3),V$5,0))</f>
        <v>92279.285509675246</v>
      </c>
      <c r="W234" s="394" cm="1">
        <f t="array" aca="1" ref="W234" ca="1">IF($Q234="Y",VLOOKUP($P234,INDIRECT($Q$3),W$5,0)*INDIRECT($P$2),VLOOKUP($P234,INDIRECT($Q$3),W$5,0))</f>
        <v>97096.925977520223</v>
      </c>
      <c r="X234" s="394" cm="1">
        <f t="array" aca="1" ref="X234" ca="1">IF($Q234="Y",VLOOKUP($P234,INDIRECT($Q$3),X$5,0)*INDIRECT($P$2),VLOOKUP($P234,INDIRECT($Q$3),X$5,0))</f>
        <v>102209.55814419435</v>
      </c>
      <c r="Y234" s="394" cm="1">
        <f t="array" aca="1" ref="Y234" ca="1">IF($Q234="Y",VLOOKUP($P234,INDIRECT($Q$3),Y$5,0)*INDIRECT($P$2),VLOOKUP($P234,INDIRECT($Q$3),Y$5,0))</f>
        <v>108394.70110049429</v>
      </c>
      <c r="Z234" s="394" cm="1">
        <f t="array" aca="1" ref="Z234" ca="1">IF($Q234="Y",VLOOKUP($P234,INDIRECT($Q$3),Z$5,0)*INDIRECT($P$2),VLOOKUP($P234,INDIRECT($Q$3),Z$5,0))</f>
        <v>114578.49192162708</v>
      </c>
      <c r="AA234" s="406" t="str">
        <f t="shared" si="61"/>
        <v>02615C</v>
      </c>
      <c r="AB234" s="406" t="str">
        <f t="shared" si="50"/>
        <v>Y</v>
      </c>
      <c r="AC234" s="412" t="str">
        <f t="shared" si="56"/>
        <v>Public Works Engagement and Outreach Coordinator</v>
      </c>
      <c r="AD234" s="406">
        <f t="shared" si="57"/>
        <v>99</v>
      </c>
      <c r="AE234" s="398" t="str">
        <f t="shared" si="49"/>
        <v>E</v>
      </c>
      <c r="AF234" s="403">
        <f t="shared" ca="1" si="58"/>
        <v>40.032999999999994</v>
      </c>
      <c r="AG234" s="403">
        <f t="shared" ca="1" si="58"/>
        <v>42.140999999999998</v>
      </c>
      <c r="AH234" s="403">
        <f t="shared" ca="1" si="58"/>
        <v>44.366</v>
      </c>
      <c r="AI234" s="403">
        <f t="shared" ca="1" si="58"/>
        <v>46.681999999999995</v>
      </c>
      <c r="AJ234" s="403">
        <f t="shared" ca="1" si="58"/>
        <v>49.14</v>
      </c>
      <c r="AK234" s="403">
        <f t="shared" ca="1" si="58"/>
        <v>52.113</v>
      </c>
      <c r="AL234" s="403">
        <f t="shared" ca="1" si="53"/>
        <v>55.085999999999999</v>
      </c>
      <c r="AM234" s="710"/>
    </row>
    <row r="235" spans="1:39" ht="15" customHeight="1">
      <c r="A235" s="259" t="s">
        <v>16</v>
      </c>
      <c r="B235" s="259" t="s">
        <v>189</v>
      </c>
      <c r="C235" s="259">
        <v>40</v>
      </c>
      <c r="D235" s="260" t="s">
        <v>190</v>
      </c>
      <c r="E235" s="265">
        <v>415</v>
      </c>
      <c r="F235" s="262">
        <v>9</v>
      </c>
      <c r="G235" s="285">
        <f t="shared" ca="1" si="59"/>
        <v>80317.218209545652</v>
      </c>
      <c r="H235" s="285">
        <f t="shared" ca="1" si="59"/>
        <v>84591.61093829399</v>
      </c>
      <c r="I235" s="285">
        <f t="shared" ca="1" si="59"/>
        <v>89314.125485378885</v>
      </c>
      <c r="J235" s="285">
        <f t="shared" ca="1" si="59"/>
        <v>94184.864941605818</v>
      </c>
      <c r="K235" s="285">
        <f t="shared" ca="1" si="59"/>
        <v>99148.675852410364</v>
      </c>
      <c r="L235" s="285">
        <f t="shared" ca="1" si="59"/>
        <v>105080.26687996084</v>
      </c>
      <c r="M235" s="285">
        <f t="shared" ca="1" si="59"/>
        <v>111011.85790751144</v>
      </c>
      <c r="N235" s="285"/>
      <c r="P235" s="409" t="str">
        <f t="shared" si="60"/>
        <v>08565C</v>
      </c>
      <c r="Q235" s="397" t="s">
        <v>826</v>
      </c>
      <c r="R235" s="409" t="str">
        <f t="shared" si="55"/>
        <v>Public Works Operations Analyst</v>
      </c>
      <c r="S235" s="397">
        <f t="shared" si="54"/>
        <v>40</v>
      </c>
      <c r="T235" s="394" cm="1">
        <f t="array" aca="1" ref="T235" ca="1">IF($Q235="Y",VLOOKUP($P235,INDIRECT($Q$3),T$5,0)*INDIRECT($P$2),VLOOKUP($P235,INDIRECT($Q$3),T$5,0))</f>
        <v>80317.218209545652</v>
      </c>
      <c r="U235" s="394" cm="1">
        <f t="array" aca="1" ref="U235" ca="1">IF($Q235="Y",VLOOKUP($P235,INDIRECT($Q$3),U$5,0)*INDIRECT($P$2),VLOOKUP($P235,INDIRECT($Q$3),U$5,0))</f>
        <v>84591.61093829399</v>
      </c>
      <c r="V235" s="394" cm="1">
        <f t="array" aca="1" ref="V235" ca="1">IF($Q235="Y",VLOOKUP($P235,INDIRECT($Q$3),V$5,0)*INDIRECT($P$2),VLOOKUP($P235,INDIRECT($Q$3),V$5,0))</f>
        <v>89314.125485378885</v>
      </c>
      <c r="W235" s="394" cm="1">
        <f t="array" aca="1" ref="W235" ca="1">IF($Q235="Y",VLOOKUP($P235,INDIRECT($Q$3),W$5,0)*INDIRECT($P$2),VLOOKUP($P235,INDIRECT($Q$3),W$5,0))</f>
        <v>94184.864941605818</v>
      </c>
      <c r="X235" s="394" cm="1">
        <f t="array" aca="1" ref="X235" ca="1">IF($Q235="Y",VLOOKUP($P235,INDIRECT($Q$3),X$5,0)*INDIRECT($P$2),VLOOKUP($P235,INDIRECT($Q$3),X$5,0))</f>
        <v>99148.675852410364</v>
      </c>
      <c r="Y235" s="394" cm="1">
        <f t="array" aca="1" ref="Y235" ca="1">IF($Q235="Y",VLOOKUP($P235,INDIRECT($Q$3),Y$5,0)*INDIRECT($P$2),VLOOKUP($P235,INDIRECT($Q$3),Y$5,0))</f>
        <v>105080.26687996084</v>
      </c>
      <c r="Z235" s="394" cm="1">
        <f t="array" aca="1" ref="Z235" ca="1">IF($Q235="Y",VLOOKUP($P235,INDIRECT($Q$3),Z$5,0)*INDIRECT($P$2),VLOOKUP($P235,INDIRECT($Q$3),Z$5,0))</f>
        <v>111011.85790751144</v>
      </c>
      <c r="AA235" s="406" t="str">
        <f t="shared" si="61"/>
        <v>08565C</v>
      </c>
      <c r="AB235" s="406" t="str">
        <f t="shared" si="50"/>
        <v>Y</v>
      </c>
      <c r="AC235" s="412" t="str">
        <f t="shared" si="56"/>
        <v>Public Works Operations Analyst</v>
      </c>
      <c r="AD235" s="406">
        <f t="shared" si="57"/>
        <v>40</v>
      </c>
      <c r="AE235" s="398" t="str">
        <f t="shared" si="49"/>
        <v>E</v>
      </c>
      <c r="AF235" s="403">
        <f t="shared" ca="1" si="58"/>
        <v>38.614999999999995</v>
      </c>
      <c r="AG235" s="403">
        <f t="shared" ca="1" si="58"/>
        <v>40.669999999999995</v>
      </c>
      <c r="AH235" s="403">
        <f t="shared" ca="1" si="58"/>
        <v>42.94</v>
      </c>
      <c r="AI235" s="403">
        <f t="shared" ca="1" si="58"/>
        <v>45.281999999999996</v>
      </c>
      <c r="AJ235" s="403">
        <f t="shared" ca="1" si="58"/>
        <v>47.667999999999999</v>
      </c>
      <c r="AK235" s="403">
        <f t="shared" ca="1" si="58"/>
        <v>50.519999999999996</v>
      </c>
      <c r="AL235" s="403">
        <f t="shared" ca="1" si="53"/>
        <v>53.372</v>
      </c>
      <c r="AM235" s="710"/>
    </row>
    <row r="236" spans="1:39" ht="15" customHeight="1">
      <c r="A236" s="259" t="s">
        <v>16</v>
      </c>
      <c r="B236" s="259" t="s">
        <v>191</v>
      </c>
      <c r="C236" s="259">
        <v>29</v>
      </c>
      <c r="D236" s="260" t="s">
        <v>192</v>
      </c>
      <c r="E236" s="265">
        <v>365</v>
      </c>
      <c r="F236" s="262">
        <v>8</v>
      </c>
      <c r="G236" s="285">
        <f t="shared" ca="1" si="59"/>
        <v>74460.610752978362</v>
      </c>
      <c r="H236" s="285">
        <f t="shared" ca="1" si="59"/>
        <v>78545.413481661264</v>
      </c>
      <c r="I236" s="285">
        <f t="shared" ca="1" si="59"/>
        <v>82626.769119433869</v>
      </c>
      <c r="J236" s="285">
        <f t="shared" ca="1" si="59"/>
        <v>86952.868211836409</v>
      </c>
      <c r="K236" s="285">
        <f t="shared" ca="1" si="59"/>
        <v>91575.417122523169</v>
      </c>
      <c r="L236" s="285">
        <f t="shared" ca="1" si="59"/>
        <v>97312.991881556358</v>
      </c>
      <c r="M236" s="285">
        <f t="shared" ca="1" si="59"/>
        <v>103050.56664058955</v>
      </c>
      <c r="N236" s="285"/>
      <c r="P236" s="409" t="str">
        <f t="shared" si="60"/>
        <v>08567C</v>
      </c>
      <c r="Q236" s="397" t="s">
        <v>826</v>
      </c>
      <c r="R236" s="409" t="str">
        <f t="shared" si="55"/>
        <v>Public Works Safety Specialist</v>
      </c>
      <c r="S236" s="397">
        <f t="shared" si="54"/>
        <v>29</v>
      </c>
      <c r="T236" s="394" cm="1">
        <f t="array" aca="1" ref="T236" ca="1">IF($Q236="Y",VLOOKUP($P236,INDIRECT($Q$3),T$5,0)*INDIRECT($P$2),VLOOKUP($P236,INDIRECT($Q$3),T$5,0))</f>
        <v>74460.610752978362</v>
      </c>
      <c r="U236" s="394" cm="1">
        <f t="array" aca="1" ref="U236" ca="1">IF($Q236="Y",VLOOKUP($P236,INDIRECT($Q$3),U$5,0)*INDIRECT($P$2),VLOOKUP($P236,INDIRECT($Q$3),U$5,0))</f>
        <v>78545.413481661264</v>
      </c>
      <c r="V236" s="394" cm="1">
        <f t="array" aca="1" ref="V236" ca="1">IF($Q236="Y",VLOOKUP($P236,INDIRECT($Q$3),V$5,0)*INDIRECT($P$2),VLOOKUP($P236,INDIRECT($Q$3),V$5,0))</f>
        <v>82626.769119433869</v>
      </c>
      <c r="W236" s="394" cm="1">
        <f t="array" aca="1" ref="W236" ca="1">IF($Q236="Y",VLOOKUP($P236,INDIRECT($Q$3),W$5,0)*INDIRECT($P$2),VLOOKUP($P236,INDIRECT($Q$3),W$5,0))</f>
        <v>86952.868211836409</v>
      </c>
      <c r="X236" s="394" cm="1">
        <f t="array" aca="1" ref="X236" ca="1">IF($Q236="Y",VLOOKUP($P236,INDIRECT($Q$3),X$5,0)*INDIRECT($P$2),VLOOKUP($P236,INDIRECT($Q$3),X$5,0))</f>
        <v>91575.417122523169</v>
      </c>
      <c r="Y236" s="394" cm="1">
        <f t="array" aca="1" ref="Y236" ca="1">IF($Q236="Y",VLOOKUP($P236,INDIRECT($Q$3),Y$5,0)*INDIRECT($P$2),VLOOKUP($P236,INDIRECT($Q$3),Y$5,0))</f>
        <v>97312.991881556358</v>
      </c>
      <c r="Z236" s="394" cm="1">
        <f t="array" aca="1" ref="Z236" ca="1">IF($Q236="Y",VLOOKUP($P236,INDIRECT($Q$3),Z$5,0)*INDIRECT($P$2),VLOOKUP($P236,INDIRECT($Q$3),Z$5,0))</f>
        <v>103050.56664058955</v>
      </c>
      <c r="AA236" s="406" t="str">
        <f t="shared" si="61"/>
        <v>08567C</v>
      </c>
      <c r="AB236" s="406" t="str">
        <f t="shared" si="50"/>
        <v>Y</v>
      </c>
      <c r="AC236" s="412" t="str">
        <f t="shared" si="56"/>
        <v>Public Works Safety Specialist</v>
      </c>
      <c r="AD236" s="406">
        <f t="shared" si="57"/>
        <v>29</v>
      </c>
      <c r="AE236" s="398" t="str">
        <f t="shared" ref="AE236:AE301" si="62">LEFT(A236,1)</f>
        <v>E</v>
      </c>
      <c r="AF236" s="403">
        <f t="shared" ca="1" si="58"/>
        <v>35.798999999999999</v>
      </c>
      <c r="AG236" s="403">
        <f t="shared" ca="1" si="58"/>
        <v>37.762999999999998</v>
      </c>
      <c r="AH236" s="403">
        <f t="shared" ca="1" si="58"/>
        <v>39.724999999999994</v>
      </c>
      <c r="AI236" s="403">
        <f t="shared" ca="1" si="58"/>
        <v>41.805</v>
      </c>
      <c r="AJ236" s="403">
        <f t="shared" ca="1" si="58"/>
        <v>44.027000000000001</v>
      </c>
      <c r="AK236" s="403">
        <f t="shared" ca="1" si="58"/>
        <v>46.785999999999994</v>
      </c>
      <c r="AL236" s="403">
        <f t="shared" ca="1" si="53"/>
        <v>49.543999999999997</v>
      </c>
      <c r="AM236" s="710"/>
    </row>
    <row r="237" spans="1:39" ht="15" customHeight="1">
      <c r="A237" s="272" t="s">
        <v>91</v>
      </c>
      <c r="B237" s="272" t="s">
        <v>586</v>
      </c>
      <c r="C237" s="272">
        <v>63</v>
      </c>
      <c r="D237" s="273" t="s">
        <v>585</v>
      </c>
      <c r="E237" s="265">
        <v>385</v>
      </c>
      <c r="F237" s="262">
        <v>8</v>
      </c>
      <c r="G237" s="285">
        <f t="shared" ca="1" si="59"/>
        <v>37.923749941788479</v>
      </c>
      <c r="H237" s="285">
        <f t="shared" ca="1" si="59"/>
        <v>39.914992583709711</v>
      </c>
      <c r="I237" s="285">
        <f t="shared" ca="1" si="59"/>
        <v>42.001476937576861</v>
      </c>
      <c r="J237" s="285">
        <f t="shared" ca="1" si="59"/>
        <v>44.225513476806171</v>
      </c>
      <c r="K237" s="285">
        <f t="shared" ca="1" si="59"/>
        <v>46.544013565019185</v>
      </c>
      <c r="L237" s="285">
        <f t="shared" ca="1" si="59"/>
        <v>49.369304793136145</v>
      </c>
      <c r="M237" s="285">
        <f t="shared" ca="1" si="59"/>
        <v>52.194596021253105</v>
      </c>
      <c r="N237" s="285"/>
      <c r="P237" s="409" t="str">
        <f t="shared" si="60"/>
        <v>52948C</v>
      </c>
      <c r="Q237" s="397" t="s">
        <v>826</v>
      </c>
      <c r="R237" s="409" t="str">
        <f t="shared" si="55"/>
        <v>Public Works Workforce Coord</v>
      </c>
      <c r="S237" s="397">
        <f t="shared" si="54"/>
        <v>63</v>
      </c>
      <c r="T237" s="394" cm="1">
        <f t="array" aca="1" ref="T237" ca="1">IF($Q237="Y",VLOOKUP($P237,INDIRECT($Q$3),T$5,0)*INDIRECT($P$2),VLOOKUP($P237,INDIRECT($Q$3),T$5,0))</f>
        <v>37.923749941788479</v>
      </c>
      <c r="U237" s="394" cm="1">
        <f t="array" aca="1" ref="U237" ca="1">IF($Q237="Y",VLOOKUP($P237,INDIRECT($Q$3),U$5,0)*INDIRECT($P$2),VLOOKUP($P237,INDIRECT($Q$3),U$5,0))</f>
        <v>39.914992583709711</v>
      </c>
      <c r="V237" s="394" cm="1">
        <f t="array" aca="1" ref="V237" ca="1">IF($Q237="Y",VLOOKUP($P237,INDIRECT($Q$3),V$5,0)*INDIRECT($P$2),VLOOKUP($P237,INDIRECT($Q$3),V$5,0))</f>
        <v>42.001476937576861</v>
      </c>
      <c r="W237" s="394" cm="1">
        <f t="array" aca="1" ref="W237" ca="1">IF($Q237="Y",VLOOKUP($P237,INDIRECT($Q$3),W$5,0)*INDIRECT($P$2),VLOOKUP($P237,INDIRECT($Q$3),W$5,0))</f>
        <v>44.225513476806171</v>
      </c>
      <c r="X237" s="394" cm="1">
        <f t="array" aca="1" ref="X237" ca="1">IF($Q237="Y",VLOOKUP($P237,INDIRECT($Q$3),X$5,0)*INDIRECT($P$2),VLOOKUP($P237,INDIRECT($Q$3),X$5,0))</f>
        <v>46.544013565019185</v>
      </c>
      <c r="Y237" s="394" cm="1">
        <f t="array" aca="1" ref="Y237" ca="1">IF($Q237="Y",VLOOKUP($P237,INDIRECT($Q$3),Y$5,0)*INDIRECT($P$2),VLOOKUP($P237,INDIRECT($Q$3),Y$5,0))</f>
        <v>49.369304793136145</v>
      </c>
      <c r="Z237" s="394" cm="1">
        <f t="array" aca="1" ref="Z237" ca="1">IF($Q237="Y",VLOOKUP($P237,INDIRECT($Q$3),Z$5,0)*INDIRECT($P$2),VLOOKUP($P237,INDIRECT($Q$3),Z$5,0))</f>
        <v>52.194596021253105</v>
      </c>
      <c r="AA237" s="406" t="str">
        <f t="shared" si="61"/>
        <v>52948C</v>
      </c>
      <c r="AB237" s="406" t="str">
        <f t="shared" si="50"/>
        <v>Y</v>
      </c>
      <c r="AC237" s="412" t="str">
        <f t="shared" si="56"/>
        <v>Public Works Workforce Coord</v>
      </c>
      <c r="AD237" s="406">
        <f t="shared" si="57"/>
        <v>63</v>
      </c>
      <c r="AE237" s="398" t="str">
        <f t="shared" si="62"/>
        <v>N</v>
      </c>
      <c r="AF237" s="403">
        <f t="shared" ca="1" si="58"/>
        <v>37.923999999999999</v>
      </c>
      <c r="AG237" s="403">
        <f t="shared" ca="1" si="58"/>
        <v>39.914999999999999</v>
      </c>
      <c r="AH237" s="403">
        <f t="shared" ca="1" si="58"/>
        <v>42.000999999999998</v>
      </c>
      <c r="AI237" s="403">
        <f t="shared" ca="1" si="58"/>
        <v>44.225999999999999</v>
      </c>
      <c r="AJ237" s="403">
        <f t="shared" ca="1" si="58"/>
        <v>46.543999999999997</v>
      </c>
      <c r="AK237" s="403">
        <f t="shared" ca="1" si="58"/>
        <v>49.369</v>
      </c>
      <c r="AL237" s="403">
        <f t="shared" ca="1" si="53"/>
        <v>52.195</v>
      </c>
      <c r="AM237" s="710"/>
    </row>
    <row r="238" spans="1:39" ht="15" customHeight="1">
      <c r="A238" s="259" t="s">
        <v>16</v>
      </c>
      <c r="B238" s="259" t="s">
        <v>193</v>
      </c>
      <c r="C238" s="259">
        <v>51</v>
      </c>
      <c r="D238" s="260" t="s">
        <v>194</v>
      </c>
      <c r="E238" s="265">
        <v>460</v>
      </c>
      <c r="F238" s="262">
        <v>10</v>
      </c>
      <c r="G238" s="285">
        <f t="shared" ca="1" si="59"/>
        <v>90985.96457686511</v>
      </c>
      <c r="H238" s="285">
        <f t="shared" ca="1" si="59"/>
        <v>95560.254214807923</v>
      </c>
      <c r="I238" s="285">
        <f t="shared" ca="1" si="59"/>
        <v>100724.45424386801</v>
      </c>
      <c r="J238" s="285">
        <f t="shared" ca="1" si="59"/>
        <v>105891.18567291988</v>
      </c>
      <c r="K238" s="285">
        <f t="shared" ca="1" si="59"/>
        <v>111299.67131115065</v>
      </c>
      <c r="L238" s="285">
        <f t="shared" ca="1" si="59"/>
        <v>118072.94485532002</v>
      </c>
      <c r="M238" s="285">
        <f t="shared" ca="1" si="59"/>
        <v>124844.3062584713</v>
      </c>
      <c r="N238" s="285"/>
      <c r="P238" s="409" t="str">
        <f t="shared" si="60"/>
        <v>52780C</v>
      </c>
      <c r="Q238" s="397" t="s">
        <v>826</v>
      </c>
      <c r="R238" s="409" t="str">
        <f t="shared" si="55"/>
        <v>Real Estate Coordinator</v>
      </c>
      <c r="S238" s="397">
        <f t="shared" si="54"/>
        <v>51</v>
      </c>
      <c r="T238" s="394" cm="1">
        <f t="array" aca="1" ref="T238" ca="1">IF($Q238="Y",VLOOKUP($P238,INDIRECT($Q$3),T$5,0)*INDIRECT($P$2),VLOOKUP($P238,INDIRECT($Q$3),T$5,0))</f>
        <v>90985.96457686511</v>
      </c>
      <c r="U238" s="394" cm="1">
        <f t="array" aca="1" ref="U238" ca="1">IF($Q238="Y",VLOOKUP($P238,INDIRECT($Q$3),U$5,0)*INDIRECT($P$2),VLOOKUP($P238,INDIRECT($Q$3),U$5,0))</f>
        <v>95560.254214807923</v>
      </c>
      <c r="V238" s="394" cm="1">
        <f t="array" aca="1" ref="V238" ca="1">IF($Q238="Y",VLOOKUP($P238,INDIRECT($Q$3),V$5,0)*INDIRECT($P$2),VLOOKUP($P238,INDIRECT($Q$3),V$5,0))</f>
        <v>100724.45424386801</v>
      </c>
      <c r="W238" s="394" cm="1">
        <f t="array" aca="1" ref="W238" ca="1">IF($Q238="Y",VLOOKUP($P238,INDIRECT($Q$3),W$5,0)*INDIRECT($P$2),VLOOKUP($P238,INDIRECT($Q$3),W$5,0))</f>
        <v>105891.18567291988</v>
      </c>
      <c r="X238" s="394" cm="1">
        <f t="array" aca="1" ref="X238" ca="1">IF($Q238="Y",VLOOKUP($P238,INDIRECT($Q$3),X$5,0)*INDIRECT($P$2),VLOOKUP($P238,INDIRECT($Q$3),X$5,0))</f>
        <v>111299.67131115065</v>
      </c>
      <c r="Y238" s="394" cm="1">
        <f t="array" aca="1" ref="Y238" ca="1">IF($Q238="Y",VLOOKUP($P238,INDIRECT($Q$3),Y$5,0)*INDIRECT($P$2),VLOOKUP($P238,INDIRECT($Q$3),Y$5,0))</f>
        <v>118072.94485532002</v>
      </c>
      <c r="Z238" s="394" cm="1">
        <f t="array" aca="1" ref="Z238" ca="1">IF($Q238="Y",VLOOKUP($P238,INDIRECT($Q$3),Z$5,0)*INDIRECT($P$2),VLOOKUP($P238,INDIRECT($Q$3),Z$5,0))</f>
        <v>124844.3062584713</v>
      </c>
      <c r="AA238" s="406" t="str">
        <f t="shared" si="61"/>
        <v>52780C</v>
      </c>
      <c r="AB238" s="406" t="str">
        <f t="shared" si="50"/>
        <v>Y</v>
      </c>
      <c r="AC238" s="412" t="str">
        <f t="shared" si="56"/>
        <v>Real Estate Coordinator</v>
      </c>
      <c r="AD238" s="406">
        <f t="shared" si="57"/>
        <v>51</v>
      </c>
      <c r="AE238" s="398" t="str">
        <f t="shared" si="62"/>
        <v>E</v>
      </c>
      <c r="AF238" s="403">
        <f t="shared" ca="1" si="58"/>
        <v>43.744</v>
      </c>
      <c r="AG238" s="403">
        <f t="shared" ca="1" si="58"/>
        <v>45.942999999999998</v>
      </c>
      <c r="AH238" s="403">
        <f t="shared" ca="1" si="58"/>
        <v>48.425999999999995</v>
      </c>
      <c r="AI238" s="403">
        <f t="shared" ca="1" si="58"/>
        <v>50.91</v>
      </c>
      <c r="AJ238" s="403">
        <f t="shared" ca="1" si="58"/>
        <v>53.51</v>
      </c>
      <c r="AK238" s="403">
        <f t="shared" ca="1" si="58"/>
        <v>56.765999999999998</v>
      </c>
      <c r="AL238" s="403">
        <f t="shared" ca="1" si="53"/>
        <v>60.021999999999998</v>
      </c>
      <c r="AM238" s="710"/>
    </row>
    <row r="239" spans="1:39" ht="15" customHeight="1">
      <c r="A239" s="272" t="s">
        <v>91</v>
      </c>
      <c r="B239" s="272" t="s">
        <v>646</v>
      </c>
      <c r="C239" s="272">
        <v>63</v>
      </c>
      <c r="D239" s="273" t="s">
        <v>642</v>
      </c>
      <c r="E239" s="265">
        <v>385</v>
      </c>
      <c r="F239" s="262">
        <v>8</v>
      </c>
      <c r="G239" s="285">
        <f t="shared" ca="1" si="59"/>
        <v>37.923749941788479</v>
      </c>
      <c r="H239" s="285">
        <f t="shared" ca="1" si="59"/>
        <v>39.914992583709711</v>
      </c>
      <c r="I239" s="285">
        <f t="shared" ca="1" si="59"/>
        <v>42.001476937576861</v>
      </c>
      <c r="J239" s="285">
        <f t="shared" ca="1" si="59"/>
        <v>44.225513476806171</v>
      </c>
      <c r="K239" s="285">
        <f t="shared" ca="1" si="59"/>
        <v>46.544013565019185</v>
      </c>
      <c r="L239" s="285">
        <f t="shared" ca="1" si="59"/>
        <v>49.369304793136145</v>
      </c>
      <c r="M239" s="285">
        <f t="shared" ca="1" si="59"/>
        <v>52.194596021253105</v>
      </c>
      <c r="N239" s="285"/>
      <c r="P239" s="409" t="str">
        <f t="shared" si="60"/>
        <v>08700C</v>
      </c>
      <c r="Q239" s="397" t="s">
        <v>826</v>
      </c>
      <c r="R239" s="409" t="str">
        <f t="shared" si="55"/>
        <v>Records Management Specialist</v>
      </c>
      <c r="S239" s="397">
        <f t="shared" si="54"/>
        <v>63</v>
      </c>
      <c r="T239" s="394" cm="1">
        <f t="array" aca="1" ref="T239" ca="1">IF($Q239="Y",VLOOKUP($P239,INDIRECT($Q$3),T$5,0)*INDIRECT($P$2),VLOOKUP($P239,INDIRECT($Q$3),T$5,0))</f>
        <v>37.923749941788479</v>
      </c>
      <c r="U239" s="394" cm="1">
        <f t="array" aca="1" ref="U239" ca="1">IF($Q239="Y",VLOOKUP($P239,INDIRECT($Q$3),U$5,0)*INDIRECT($P$2),VLOOKUP($P239,INDIRECT($Q$3),U$5,0))</f>
        <v>39.914992583709711</v>
      </c>
      <c r="V239" s="394" cm="1">
        <f t="array" aca="1" ref="V239" ca="1">IF($Q239="Y",VLOOKUP($P239,INDIRECT($Q$3),V$5,0)*INDIRECT($P$2),VLOOKUP($P239,INDIRECT($Q$3),V$5,0))</f>
        <v>42.001476937576861</v>
      </c>
      <c r="W239" s="394" cm="1">
        <f t="array" aca="1" ref="W239" ca="1">IF($Q239="Y",VLOOKUP($P239,INDIRECT($Q$3),W$5,0)*INDIRECT($P$2),VLOOKUP($P239,INDIRECT($Q$3),W$5,0))</f>
        <v>44.225513476806171</v>
      </c>
      <c r="X239" s="394" cm="1">
        <f t="array" aca="1" ref="X239" ca="1">IF($Q239="Y",VLOOKUP($P239,INDIRECT($Q$3),X$5,0)*INDIRECT($P$2),VLOOKUP($P239,INDIRECT($Q$3),X$5,0))</f>
        <v>46.544013565019185</v>
      </c>
      <c r="Y239" s="394" cm="1">
        <f t="array" aca="1" ref="Y239" ca="1">IF($Q239="Y",VLOOKUP($P239,INDIRECT($Q$3),Y$5,0)*INDIRECT($P$2),VLOOKUP($P239,INDIRECT($Q$3),Y$5,0))</f>
        <v>49.369304793136145</v>
      </c>
      <c r="Z239" s="394" cm="1">
        <f t="array" aca="1" ref="Z239" ca="1">IF($Q239="Y",VLOOKUP($P239,INDIRECT($Q$3),Z$5,0)*INDIRECT($P$2),VLOOKUP($P239,INDIRECT($Q$3),Z$5,0))</f>
        <v>52.194596021253105</v>
      </c>
      <c r="AA239" s="406" t="str">
        <f t="shared" si="61"/>
        <v>08700C</v>
      </c>
      <c r="AB239" s="406" t="str">
        <f t="shared" ref="AB239:AB251" si="63">Q239</f>
        <v>Y</v>
      </c>
      <c r="AC239" s="412" t="str">
        <f t="shared" si="56"/>
        <v>Records Management Specialist</v>
      </c>
      <c r="AD239" s="406">
        <f t="shared" si="57"/>
        <v>63</v>
      </c>
      <c r="AE239" s="398" t="str">
        <f t="shared" si="62"/>
        <v>N</v>
      </c>
      <c r="AF239" s="403">
        <f t="shared" ref="AF239:AL272" ca="1" si="64">IF($AE239="N",ROUND(T239,3),IF($AE239="E",ROUNDUP(T239/2080,3),"check"))</f>
        <v>37.923999999999999</v>
      </c>
      <c r="AG239" s="403">
        <f t="shared" ca="1" si="64"/>
        <v>39.914999999999999</v>
      </c>
      <c r="AH239" s="403">
        <f t="shared" ca="1" si="64"/>
        <v>42.000999999999998</v>
      </c>
      <c r="AI239" s="403">
        <f t="shared" ca="1" si="64"/>
        <v>44.225999999999999</v>
      </c>
      <c r="AJ239" s="403">
        <f t="shared" ca="1" si="64"/>
        <v>46.543999999999997</v>
      </c>
      <c r="AK239" s="403">
        <f t="shared" ca="1" si="64"/>
        <v>49.369</v>
      </c>
      <c r="AL239" s="403">
        <f t="shared" ca="1" si="64"/>
        <v>52.195</v>
      </c>
      <c r="AM239" s="710"/>
    </row>
    <row r="240" spans="1:39" ht="15" customHeight="1">
      <c r="A240" s="272" t="s">
        <v>91</v>
      </c>
      <c r="B240" s="272" t="s">
        <v>917</v>
      </c>
      <c r="C240" s="272" t="s">
        <v>274</v>
      </c>
      <c r="D240" s="273" t="s">
        <v>918</v>
      </c>
      <c r="E240" s="265">
        <v>328</v>
      </c>
      <c r="F240" s="262">
        <v>7</v>
      </c>
      <c r="G240" s="285">
        <f t="shared" ca="1" si="59"/>
        <v>31.431896306645644</v>
      </c>
      <c r="H240" s="285">
        <f t="shared" ca="1" si="59"/>
        <v>33.423523787762385</v>
      </c>
      <c r="I240" s="285">
        <f t="shared" ca="1" si="59"/>
        <v>35.185186113545399</v>
      </c>
      <c r="J240" s="285">
        <f t="shared" ca="1" si="59"/>
        <v>37.132461026805046</v>
      </c>
      <c r="K240" s="285">
        <f t="shared" ca="1" si="59"/>
        <v>39.12613908693389</v>
      </c>
      <c r="L240" s="285">
        <f t="shared" ca="1" si="59"/>
        <v>41.501071367858657</v>
      </c>
      <c r="M240" s="285">
        <f t="shared" ca="1" si="59"/>
        <v>43.876003648783438</v>
      </c>
      <c r="N240" s="285"/>
      <c r="P240" s="409" t="str">
        <f t="shared" si="60"/>
        <v>53053C</v>
      </c>
      <c r="Q240" s="397" t="s">
        <v>826</v>
      </c>
      <c r="R240" s="409" t="str">
        <f t="shared" si="55"/>
        <v>Recycling Services Program Assistant</v>
      </c>
      <c r="S240" s="397" t="str">
        <f t="shared" si="54"/>
        <v>07</v>
      </c>
      <c r="T240" s="394" cm="1">
        <f t="array" aca="1" ref="T240" ca="1">IF($Q240="Y",VLOOKUP($P240,INDIRECT($Q$3),T$5,0)*INDIRECT($P$2),VLOOKUP($P240,INDIRECT($Q$3),T$5,0))</f>
        <v>31.431896306645644</v>
      </c>
      <c r="U240" s="394" cm="1">
        <f t="array" aca="1" ref="U240" ca="1">IF($Q240="Y",VLOOKUP($P240,INDIRECT($Q$3),U$5,0)*INDIRECT($P$2),VLOOKUP($P240,INDIRECT($Q$3),U$5,0))</f>
        <v>33.423523787762385</v>
      </c>
      <c r="V240" s="394" cm="1">
        <f t="array" aca="1" ref="V240" ca="1">IF($Q240="Y",VLOOKUP($P240,INDIRECT($Q$3),V$5,0)*INDIRECT($P$2),VLOOKUP($P240,INDIRECT($Q$3),V$5,0))</f>
        <v>35.185186113545399</v>
      </c>
      <c r="W240" s="394" cm="1">
        <f t="array" aca="1" ref="W240" ca="1">IF($Q240="Y",VLOOKUP($P240,INDIRECT($Q$3),W$5,0)*INDIRECT($P$2),VLOOKUP($P240,INDIRECT($Q$3),W$5,0))</f>
        <v>37.132461026805046</v>
      </c>
      <c r="X240" s="394" cm="1">
        <f t="array" aca="1" ref="X240" ca="1">IF($Q240="Y",VLOOKUP($P240,INDIRECT($Q$3),X$5,0)*INDIRECT($P$2),VLOOKUP($P240,INDIRECT($Q$3),X$5,0))</f>
        <v>39.12613908693389</v>
      </c>
      <c r="Y240" s="394" cm="1">
        <f t="array" aca="1" ref="Y240" ca="1">IF($Q240="Y",VLOOKUP($P240,INDIRECT($Q$3),Y$5,0)*INDIRECT($P$2),VLOOKUP($P240,INDIRECT($Q$3),Y$5,0))</f>
        <v>41.501071367858657</v>
      </c>
      <c r="Z240" s="394" cm="1">
        <f t="array" aca="1" ref="Z240" ca="1">IF($Q240="Y",VLOOKUP($P240,INDIRECT($Q$3),Z$5,0)*INDIRECT($P$2),VLOOKUP($P240,INDIRECT($Q$3),Z$5,0))</f>
        <v>43.876003648783438</v>
      </c>
      <c r="AA240" s="406" t="str">
        <f t="shared" si="61"/>
        <v>53053C</v>
      </c>
      <c r="AB240" s="406" t="str">
        <f t="shared" si="63"/>
        <v>Y</v>
      </c>
      <c r="AC240" s="412" t="str">
        <f t="shared" si="56"/>
        <v>Recycling Services Program Assistant</v>
      </c>
      <c r="AD240" s="406" t="str">
        <f t="shared" si="57"/>
        <v>07</v>
      </c>
      <c r="AE240" s="398" t="str">
        <f t="shared" si="62"/>
        <v>N</v>
      </c>
      <c r="AF240" s="403">
        <f t="shared" ca="1" si="64"/>
        <v>31.431999999999999</v>
      </c>
      <c r="AG240" s="403">
        <f t="shared" ca="1" si="64"/>
        <v>33.423999999999999</v>
      </c>
      <c r="AH240" s="403">
        <f t="shared" ca="1" si="64"/>
        <v>35.185000000000002</v>
      </c>
      <c r="AI240" s="403">
        <f t="shared" ca="1" si="64"/>
        <v>37.131999999999998</v>
      </c>
      <c r="AJ240" s="403">
        <f t="shared" ca="1" si="64"/>
        <v>39.125999999999998</v>
      </c>
      <c r="AK240" s="403">
        <f t="shared" ca="1" si="64"/>
        <v>41.500999999999998</v>
      </c>
      <c r="AL240" s="403">
        <f t="shared" ca="1" si="64"/>
        <v>43.875999999999998</v>
      </c>
      <c r="AM240" s="710"/>
    </row>
    <row r="241" spans="1:39" ht="15" customHeight="1">
      <c r="A241" s="259" t="s">
        <v>16</v>
      </c>
      <c r="B241" s="259" t="s">
        <v>195</v>
      </c>
      <c r="C241" s="259">
        <v>168</v>
      </c>
      <c r="D241" s="260" t="s">
        <v>196</v>
      </c>
      <c r="E241" s="265">
        <v>385</v>
      </c>
      <c r="F241" s="262">
        <v>8</v>
      </c>
      <c r="G241" s="285">
        <f t="shared" ca="1" si="59"/>
        <v>91410.884026284548</v>
      </c>
      <c r="H241" s="285">
        <f t="shared" ca="1" si="59"/>
        <v>96220.237687581204</v>
      </c>
      <c r="I241" s="285">
        <f t="shared" ca="1" si="59"/>
        <v>101284.81051278416</v>
      </c>
      <c r="J241" s="285">
        <f t="shared" ca="1" si="59"/>
        <v>107916.91613760733</v>
      </c>
      <c r="K241" s="285">
        <f t="shared" ca="1" si="59"/>
        <v>0</v>
      </c>
      <c r="L241" s="285">
        <f t="shared" ca="1" si="59"/>
        <v>0</v>
      </c>
      <c r="M241" s="285">
        <f t="shared" ca="1" si="59"/>
        <v>0</v>
      </c>
      <c r="N241" s="285"/>
      <c r="P241" s="409" t="str">
        <f t="shared" si="60"/>
        <v>08840C</v>
      </c>
      <c r="Q241" s="397" t="s">
        <v>826</v>
      </c>
      <c r="R241" s="409" t="str">
        <f t="shared" si="55"/>
        <v>Registered Professional Nurse</v>
      </c>
      <c r="S241" s="397">
        <f t="shared" si="54"/>
        <v>168</v>
      </c>
      <c r="T241" s="394" cm="1">
        <f t="array" aca="1" ref="T241" ca="1">IF($Q241="Y",VLOOKUP($P241,INDIRECT($Q$3),T$5,0)*INDIRECT($P$2),VLOOKUP($P241,INDIRECT($Q$3),T$5,0))</f>
        <v>91410.884026284548</v>
      </c>
      <c r="U241" s="394" cm="1">
        <f t="array" aca="1" ref="U241" ca="1">IF($Q241="Y",VLOOKUP($P241,INDIRECT($Q$3),U$5,0)*INDIRECT($P$2),VLOOKUP($P241,INDIRECT($Q$3),U$5,0))</f>
        <v>96220.237687581204</v>
      </c>
      <c r="V241" s="394" cm="1">
        <f t="array" aca="1" ref="V241" ca="1">IF($Q241="Y",VLOOKUP($P241,INDIRECT($Q$3),V$5,0)*INDIRECT($P$2),VLOOKUP($P241,INDIRECT($Q$3),V$5,0))</f>
        <v>101284.81051278416</v>
      </c>
      <c r="W241" s="394" cm="1">
        <f t="array" aca="1" ref="W241" ca="1">IF($Q241="Y",VLOOKUP($P241,INDIRECT($Q$3),W$5,0)*INDIRECT($P$2),VLOOKUP($P241,INDIRECT($Q$3),W$5,0))</f>
        <v>107916.91613760733</v>
      </c>
      <c r="X241" s="394" cm="1">
        <f t="array" aca="1" ref="X241" ca="1">IF($Q241="Y",VLOOKUP($P241,INDIRECT($Q$3),X$5,0)*INDIRECT($P$2),VLOOKUP($P241,INDIRECT($Q$3),X$5,0))</f>
        <v>0</v>
      </c>
      <c r="Y241" s="394" cm="1">
        <f t="array" aca="1" ref="Y241" ca="1">IF($Q241="Y",VLOOKUP($P241,INDIRECT($Q$3),Y$5,0)*INDIRECT($P$2),VLOOKUP($P241,INDIRECT($Q$3),Y$5,0))</f>
        <v>0</v>
      </c>
      <c r="Z241" s="394" cm="1">
        <f t="array" aca="1" ref="Z241" ca="1">IF($Q241="Y",VLOOKUP($P241,INDIRECT($Q$3),Z$5,0)*INDIRECT($P$2),VLOOKUP($P241,INDIRECT($Q$3),Z$5,0))</f>
        <v>0</v>
      </c>
      <c r="AA241" s="406" t="str">
        <f t="shared" si="61"/>
        <v>08840C</v>
      </c>
      <c r="AB241" s="406" t="str">
        <f t="shared" si="63"/>
        <v>Y</v>
      </c>
      <c r="AC241" s="412" t="str">
        <f t="shared" si="56"/>
        <v>Registered Professional Nurse</v>
      </c>
      <c r="AD241" s="406">
        <f t="shared" si="57"/>
        <v>168</v>
      </c>
      <c r="AE241" s="398" t="str">
        <f t="shared" si="62"/>
        <v>E</v>
      </c>
      <c r="AF241" s="403">
        <f t="shared" ca="1" si="64"/>
        <v>43.948</v>
      </c>
      <c r="AG241" s="403">
        <f t="shared" ca="1" si="64"/>
        <v>46.26</v>
      </c>
      <c r="AH241" s="403">
        <f t="shared" ca="1" si="64"/>
        <v>48.695</v>
      </c>
      <c r="AI241" s="403">
        <f t="shared" ca="1" si="64"/>
        <v>51.884</v>
      </c>
      <c r="AJ241" s="403">
        <f t="shared" ca="1" si="64"/>
        <v>0</v>
      </c>
      <c r="AK241" s="403">
        <f t="shared" ca="1" si="64"/>
        <v>0</v>
      </c>
      <c r="AL241" s="403">
        <f t="shared" ca="1" si="64"/>
        <v>0</v>
      </c>
      <c r="AM241" s="710"/>
    </row>
    <row r="242" spans="1:39" ht="15" customHeight="1">
      <c r="A242" s="259" t="s">
        <v>16</v>
      </c>
      <c r="B242" s="259" t="s">
        <v>1047</v>
      </c>
      <c r="C242" s="259">
        <v>40</v>
      </c>
      <c r="D242" s="260" t="s">
        <v>647</v>
      </c>
      <c r="E242" s="265">
        <v>410</v>
      </c>
      <c r="F242" s="262">
        <v>9</v>
      </c>
      <c r="G242" s="285">
        <f t="shared" ca="1" si="59"/>
        <v>80317.218209545652</v>
      </c>
      <c r="H242" s="285">
        <f t="shared" ca="1" si="59"/>
        <v>84591.61093829399</v>
      </c>
      <c r="I242" s="285">
        <f t="shared" ca="1" si="59"/>
        <v>89314.125485378885</v>
      </c>
      <c r="J242" s="285">
        <f t="shared" ca="1" si="59"/>
        <v>94184.864941605818</v>
      </c>
      <c r="K242" s="285">
        <f t="shared" ca="1" si="59"/>
        <v>99148.675852410364</v>
      </c>
      <c r="L242" s="285">
        <f t="shared" ca="1" si="59"/>
        <v>105080.26687996084</v>
      </c>
      <c r="M242" s="285">
        <f t="shared" ca="1" si="59"/>
        <v>111011.85790751144</v>
      </c>
      <c r="N242" s="285"/>
      <c r="P242" s="409" t="str">
        <f t="shared" si="60"/>
        <v>52972C</v>
      </c>
      <c r="Q242" s="397" t="s">
        <v>826</v>
      </c>
      <c r="R242" s="409" t="str">
        <f t="shared" si="55"/>
        <v>Rental Housing Liaison</v>
      </c>
      <c r="S242" s="397">
        <f t="shared" si="54"/>
        <v>40</v>
      </c>
      <c r="T242" s="394" cm="1">
        <f t="array" aca="1" ref="T242" ca="1">IF($Q242="Y",VLOOKUP($P242,INDIRECT($Q$3),T$5,0)*INDIRECT($P$2),VLOOKUP($P242,INDIRECT($Q$3),T$5,0))</f>
        <v>80317.218209545652</v>
      </c>
      <c r="U242" s="394" cm="1">
        <f t="array" aca="1" ref="U242" ca="1">IF($Q242="Y",VLOOKUP($P242,INDIRECT($Q$3),U$5,0)*INDIRECT($P$2),VLOOKUP($P242,INDIRECT($Q$3),U$5,0))</f>
        <v>84591.61093829399</v>
      </c>
      <c r="V242" s="394" cm="1">
        <f t="array" aca="1" ref="V242" ca="1">IF($Q242="Y",VLOOKUP($P242,INDIRECT($Q$3),V$5,0)*INDIRECT($P$2),VLOOKUP($P242,INDIRECT($Q$3),V$5,0))</f>
        <v>89314.125485378885</v>
      </c>
      <c r="W242" s="394" cm="1">
        <f t="array" aca="1" ref="W242" ca="1">IF($Q242="Y",VLOOKUP($P242,INDIRECT($Q$3),W$5,0)*INDIRECT($P$2),VLOOKUP($P242,INDIRECT($Q$3),W$5,0))</f>
        <v>94184.864941605818</v>
      </c>
      <c r="X242" s="394" cm="1">
        <f t="array" aca="1" ref="X242" ca="1">IF($Q242="Y",VLOOKUP($P242,INDIRECT($Q$3),X$5,0)*INDIRECT($P$2),VLOOKUP($P242,INDIRECT($Q$3),X$5,0))</f>
        <v>99148.675852410364</v>
      </c>
      <c r="Y242" s="394" cm="1">
        <f t="array" aca="1" ref="Y242" ca="1">IF($Q242="Y",VLOOKUP($P242,INDIRECT($Q$3),Y$5,0)*INDIRECT($P$2),VLOOKUP($P242,INDIRECT($Q$3),Y$5,0))</f>
        <v>105080.26687996084</v>
      </c>
      <c r="Z242" s="394" cm="1">
        <f t="array" aca="1" ref="Z242" ca="1">IF($Q242="Y",VLOOKUP($P242,INDIRECT($Q$3),Z$5,0)*INDIRECT($P$2),VLOOKUP($P242,INDIRECT($Q$3),Z$5,0))</f>
        <v>111011.85790751144</v>
      </c>
      <c r="AA242" s="406" t="str">
        <f t="shared" si="61"/>
        <v>52972C</v>
      </c>
      <c r="AB242" s="406" t="str">
        <f t="shared" si="63"/>
        <v>Y</v>
      </c>
      <c r="AC242" s="412" t="str">
        <f t="shared" si="56"/>
        <v>Rental Housing Liaison</v>
      </c>
      <c r="AD242" s="406">
        <f t="shared" si="57"/>
        <v>40</v>
      </c>
      <c r="AE242" s="398" t="str">
        <f t="shared" si="62"/>
        <v>E</v>
      </c>
      <c r="AF242" s="403">
        <f t="shared" ca="1" si="64"/>
        <v>38.614999999999995</v>
      </c>
      <c r="AG242" s="403">
        <f t="shared" ca="1" si="64"/>
        <v>40.669999999999995</v>
      </c>
      <c r="AH242" s="403">
        <f t="shared" ca="1" si="64"/>
        <v>42.94</v>
      </c>
      <c r="AI242" s="403">
        <f t="shared" ca="1" si="64"/>
        <v>45.281999999999996</v>
      </c>
      <c r="AJ242" s="403">
        <f t="shared" ca="1" si="64"/>
        <v>47.667999999999999</v>
      </c>
      <c r="AK242" s="403">
        <f t="shared" ca="1" si="64"/>
        <v>50.519999999999996</v>
      </c>
      <c r="AL242" s="403">
        <f t="shared" ca="1" si="64"/>
        <v>53.372</v>
      </c>
      <c r="AM242" s="710"/>
    </row>
    <row r="243" spans="1:39" ht="15" customHeight="1">
      <c r="A243" s="259" t="s">
        <v>16</v>
      </c>
      <c r="B243" s="259" t="s">
        <v>987</v>
      </c>
      <c r="C243" s="259" t="s">
        <v>989</v>
      </c>
      <c r="D243" s="260" t="s">
        <v>988</v>
      </c>
      <c r="E243" s="265">
        <v>410</v>
      </c>
      <c r="F243" s="262">
        <v>9</v>
      </c>
      <c r="G243" s="285">
        <f t="shared" ca="1" si="59"/>
        <v>81941.472924810645</v>
      </c>
      <c r="H243" s="285">
        <f t="shared" ca="1" si="59"/>
        <v>86215.865653558983</v>
      </c>
      <c r="I243" s="285">
        <f t="shared" ca="1" si="59"/>
        <v>90938.380200643878</v>
      </c>
      <c r="J243" s="285">
        <f t="shared" ca="1" si="59"/>
        <v>95809.11965687084</v>
      </c>
      <c r="K243" s="285">
        <f t="shared" ca="1" si="59"/>
        <v>100772.93056767536</v>
      </c>
      <c r="L243" s="285">
        <f t="shared" ca="1" si="59"/>
        <v>106704.52159522586</v>
      </c>
      <c r="M243" s="285">
        <f t="shared" ca="1" si="59"/>
        <v>112636.11262277643</v>
      </c>
      <c r="N243" s="285"/>
      <c r="P243" s="409" t="str">
        <f t="shared" si="60"/>
        <v>53080C</v>
      </c>
      <c r="Q243" s="397" t="s">
        <v>826</v>
      </c>
      <c r="R243" s="409" t="str">
        <f t="shared" si="55"/>
        <v>Rental Housing Liaison - Bilingual</v>
      </c>
      <c r="S243" s="397" t="str">
        <f t="shared" si="54"/>
        <v>174</v>
      </c>
      <c r="T243" s="394" cm="1">
        <f t="array" aca="1" ref="T243" ca="1">IF($Q243="Y",VLOOKUP($P243,INDIRECT($Q$3),T$5,0)*INDIRECT($P$2),VLOOKUP($P243,INDIRECT($Q$3),T$5,0))</f>
        <v>81941.472924810645</v>
      </c>
      <c r="U243" s="394" cm="1">
        <f t="array" aca="1" ref="U243" ca="1">IF($Q243="Y",VLOOKUP($P243,INDIRECT($Q$3),U$5,0)*INDIRECT($P$2),VLOOKUP($P243,INDIRECT($Q$3),U$5,0))</f>
        <v>86215.865653558983</v>
      </c>
      <c r="V243" s="394" cm="1">
        <f t="array" aca="1" ref="V243" ca="1">IF($Q243="Y",VLOOKUP($P243,INDIRECT($Q$3),V$5,0)*INDIRECT($P$2),VLOOKUP($P243,INDIRECT($Q$3),V$5,0))</f>
        <v>90938.380200643878</v>
      </c>
      <c r="W243" s="394" cm="1">
        <f t="array" aca="1" ref="W243" ca="1">IF($Q243="Y",VLOOKUP($P243,INDIRECT($Q$3),W$5,0)*INDIRECT($P$2),VLOOKUP($P243,INDIRECT($Q$3),W$5,0))</f>
        <v>95809.11965687084</v>
      </c>
      <c r="X243" s="394" cm="1">
        <f t="array" aca="1" ref="X243" ca="1">IF($Q243="Y",VLOOKUP($P243,INDIRECT($Q$3),X$5,0)*INDIRECT($P$2),VLOOKUP($P243,INDIRECT($Q$3),X$5,0))</f>
        <v>100772.93056767536</v>
      </c>
      <c r="Y243" s="394" cm="1">
        <f t="array" aca="1" ref="Y243" ca="1">IF($Q243="Y",VLOOKUP($P243,INDIRECT($Q$3),Y$5,0)*INDIRECT($P$2),VLOOKUP($P243,INDIRECT($Q$3),Y$5,0))</f>
        <v>106704.52159522586</v>
      </c>
      <c r="Z243" s="394" cm="1">
        <f t="array" aca="1" ref="Z243" ca="1">IF($Q243="Y",VLOOKUP($P243,INDIRECT($Q$3),Z$5,0)*INDIRECT($P$2),VLOOKUP($P243,INDIRECT($Q$3),Z$5,0))</f>
        <v>112636.11262277643</v>
      </c>
      <c r="AA243" s="406" t="str">
        <f t="shared" si="61"/>
        <v>53080C</v>
      </c>
      <c r="AB243" s="406" t="str">
        <f t="shared" si="63"/>
        <v>Y</v>
      </c>
      <c r="AC243" s="412" t="str">
        <f t="shared" si="56"/>
        <v>Rental Housing Liaison - Bilingual</v>
      </c>
      <c r="AD243" s="406" t="str">
        <f t="shared" si="57"/>
        <v>174</v>
      </c>
      <c r="AE243" s="398" t="str">
        <f t="shared" si="62"/>
        <v>E</v>
      </c>
      <c r="AF243" s="403">
        <f t="shared" ca="1" si="64"/>
        <v>39.394999999999996</v>
      </c>
      <c r="AG243" s="403">
        <f t="shared" ca="1" si="64"/>
        <v>41.449999999999996</v>
      </c>
      <c r="AH243" s="403">
        <f t="shared" ca="1" si="64"/>
        <v>43.720999999999997</v>
      </c>
      <c r="AI243" s="403">
        <f t="shared" ca="1" si="64"/>
        <v>46.062999999999995</v>
      </c>
      <c r="AJ243" s="403">
        <f t="shared" ca="1" si="64"/>
        <v>48.448999999999998</v>
      </c>
      <c r="AK243" s="403">
        <f t="shared" ca="1" si="64"/>
        <v>51.300999999999995</v>
      </c>
      <c r="AL243" s="403">
        <f t="shared" ca="1" si="64"/>
        <v>54.152000000000001</v>
      </c>
      <c r="AM243" s="710"/>
    </row>
    <row r="244" spans="1:39" ht="15" customHeight="1">
      <c r="A244" s="259" t="s">
        <v>16</v>
      </c>
      <c r="B244" s="259" t="s">
        <v>493</v>
      </c>
      <c r="C244" s="259">
        <v>45</v>
      </c>
      <c r="D244" s="260" t="s">
        <v>491</v>
      </c>
      <c r="E244" s="265">
        <v>430</v>
      </c>
      <c r="F244" s="262">
        <v>9</v>
      </c>
      <c r="G244" s="285">
        <f t="shared" ca="1" si="59"/>
        <v>84691.576574692139</v>
      </c>
      <c r="H244" s="285">
        <f t="shared" ca="1" si="59"/>
        <v>89169.347667147071</v>
      </c>
      <c r="I244" s="285">
        <f t="shared" ca="1" si="59"/>
        <v>94233.124214349751</v>
      </c>
      <c r="J244" s="285">
        <f t="shared" ca="1" si="59"/>
        <v>99245.194397898245</v>
      </c>
      <c r="K244" s="285">
        <f t="shared" ca="1" si="59"/>
        <v>104560.60858155144</v>
      </c>
      <c r="L244" s="285">
        <f t="shared" ca="1" si="59"/>
        <v>110772.97487040763</v>
      </c>
      <c r="M244" s="285">
        <f t="shared" ca="1" si="59"/>
        <v>116985.3411592638</v>
      </c>
      <c r="N244" s="285"/>
      <c r="P244" s="409" t="str">
        <f t="shared" si="60"/>
        <v>08859C</v>
      </c>
      <c r="Q244" s="397" t="s">
        <v>826</v>
      </c>
      <c r="R244" s="409" t="str">
        <f t="shared" si="55"/>
        <v>Rental Licenses Operations Analyst</v>
      </c>
      <c r="S244" s="397">
        <f t="shared" si="54"/>
        <v>45</v>
      </c>
      <c r="T244" s="394" cm="1">
        <f t="array" aca="1" ref="T244" ca="1">IF($Q244="Y",VLOOKUP($P244,INDIRECT($Q$3),T$5,0)*INDIRECT($P$2),VLOOKUP($P244,INDIRECT($Q$3),T$5,0))</f>
        <v>84691.576574692139</v>
      </c>
      <c r="U244" s="394" cm="1">
        <f t="array" aca="1" ref="U244" ca="1">IF($Q244="Y",VLOOKUP($P244,INDIRECT($Q$3),U$5,0)*INDIRECT($P$2),VLOOKUP($P244,INDIRECT($Q$3),U$5,0))</f>
        <v>89169.347667147071</v>
      </c>
      <c r="V244" s="394" cm="1">
        <f t="array" aca="1" ref="V244" ca="1">IF($Q244="Y",VLOOKUP($P244,INDIRECT($Q$3),V$5,0)*INDIRECT($P$2),VLOOKUP($P244,INDIRECT($Q$3),V$5,0))</f>
        <v>94233.124214349751</v>
      </c>
      <c r="W244" s="394" cm="1">
        <f t="array" aca="1" ref="W244" ca="1">IF($Q244="Y",VLOOKUP($P244,INDIRECT($Q$3),W$5,0)*INDIRECT($P$2),VLOOKUP($P244,INDIRECT($Q$3),W$5,0))</f>
        <v>99245.194397898245</v>
      </c>
      <c r="X244" s="394" cm="1">
        <f t="array" aca="1" ref="X244" ca="1">IF($Q244="Y",VLOOKUP($P244,INDIRECT($Q$3),X$5,0)*INDIRECT($P$2),VLOOKUP($P244,INDIRECT($Q$3),X$5,0))</f>
        <v>104560.60858155144</v>
      </c>
      <c r="Y244" s="394" cm="1">
        <f t="array" aca="1" ref="Y244" ca="1">IF($Q244="Y",VLOOKUP($P244,INDIRECT($Q$3),Y$5,0)*INDIRECT($P$2),VLOOKUP($P244,INDIRECT($Q$3),Y$5,0))</f>
        <v>110772.97487040763</v>
      </c>
      <c r="Z244" s="394" cm="1">
        <f t="array" aca="1" ref="Z244" ca="1">IF($Q244="Y",VLOOKUP($P244,INDIRECT($Q$3),Z$5,0)*INDIRECT($P$2),VLOOKUP($P244,INDIRECT($Q$3),Z$5,0))</f>
        <v>116985.3411592638</v>
      </c>
      <c r="AA244" s="406" t="str">
        <f t="shared" si="61"/>
        <v>08859C</v>
      </c>
      <c r="AB244" s="406" t="str">
        <f t="shared" si="63"/>
        <v>Y</v>
      </c>
      <c r="AC244" s="412" t="str">
        <f t="shared" si="56"/>
        <v>Rental Licenses Operations Analyst</v>
      </c>
      <c r="AD244" s="406">
        <f t="shared" si="57"/>
        <v>45</v>
      </c>
      <c r="AE244" s="398" t="str">
        <f t="shared" si="62"/>
        <v>E</v>
      </c>
      <c r="AF244" s="403">
        <f t="shared" ca="1" si="64"/>
        <v>40.717999999999996</v>
      </c>
      <c r="AG244" s="403">
        <f t="shared" ca="1" si="64"/>
        <v>42.87</v>
      </c>
      <c r="AH244" s="403">
        <f t="shared" ca="1" si="64"/>
        <v>45.305</v>
      </c>
      <c r="AI244" s="403">
        <f t="shared" ca="1" si="64"/>
        <v>47.714999999999996</v>
      </c>
      <c r="AJ244" s="403">
        <f t="shared" ca="1" si="64"/>
        <v>50.269999999999996</v>
      </c>
      <c r="AK244" s="403">
        <f t="shared" ca="1" si="64"/>
        <v>53.256999999999998</v>
      </c>
      <c r="AL244" s="403">
        <f t="shared" ca="1" si="64"/>
        <v>56.242999999999995</v>
      </c>
      <c r="AM244" s="710"/>
    </row>
    <row r="245" spans="1:39" ht="15" customHeight="1">
      <c r="A245" s="259" t="s">
        <v>16</v>
      </c>
      <c r="B245" s="259" t="s">
        <v>445</v>
      </c>
      <c r="C245" s="259">
        <v>29</v>
      </c>
      <c r="D245" s="260" t="s">
        <v>447</v>
      </c>
      <c r="E245" s="265">
        <v>383</v>
      </c>
      <c r="F245" s="262">
        <v>8</v>
      </c>
      <c r="G245" s="285">
        <f t="shared" ca="1" si="59"/>
        <v>74460.610752978362</v>
      </c>
      <c r="H245" s="285">
        <f t="shared" ca="1" si="59"/>
        <v>78545.413481661264</v>
      </c>
      <c r="I245" s="285">
        <f t="shared" ca="1" si="59"/>
        <v>82626.769119433869</v>
      </c>
      <c r="J245" s="285">
        <f t="shared" ca="1" si="59"/>
        <v>86952.868211836409</v>
      </c>
      <c r="K245" s="285">
        <f t="shared" ca="1" si="59"/>
        <v>91575.417122523169</v>
      </c>
      <c r="L245" s="285">
        <f t="shared" ca="1" si="59"/>
        <v>97312.991881556358</v>
      </c>
      <c r="M245" s="285">
        <f t="shared" ca="1" si="59"/>
        <v>103050.56664058955</v>
      </c>
      <c r="N245" s="285"/>
      <c r="P245" s="409" t="str">
        <f t="shared" si="60"/>
        <v>08865C</v>
      </c>
      <c r="Q245" s="397" t="s">
        <v>826</v>
      </c>
      <c r="R245" s="409" t="str">
        <f t="shared" si="55"/>
        <v>Research Associate</v>
      </c>
      <c r="S245" s="397">
        <f t="shared" si="54"/>
        <v>29</v>
      </c>
      <c r="T245" s="394" cm="1">
        <f t="array" aca="1" ref="T245" ca="1">IF($Q245="Y",VLOOKUP($P245,INDIRECT($Q$3),T$5,0)*INDIRECT($P$2),VLOOKUP($P245,INDIRECT($Q$3),T$5,0))</f>
        <v>74460.610752978362</v>
      </c>
      <c r="U245" s="394" cm="1">
        <f t="array" aca="1" ref="U245" ca="1">IF($Q245="Y",VLOOKUP($P245,INDIRECT($Q$3),U$5,0)*INDIRECT($P$2),VLOOKUP($P245,INDIRECT($Q$3),U$5,0))</f>
        <v>78545.413481661264</v>
      </c>
      <c r="V245" s="394" cm="1">
        <f t="array" aca="1" ref="V245" ca="1">IF($Q245="Y",VLOOKUP($P245,INDIRECT($Q$3),V$5,0)*INDIRECT($P$2),VLOOKUP($P245,INDIRECT($Q$3),V$5,0))</f>
        <v>82626.769119433869</v>
      </c>
      <c r="W245" s="394" cm="1">
        <f t="array" aca="1" ref="W245" ca="1">IF($Q245="Y",VLOOKUP($P245,INDIRECT($Q$3),W$5,0)*INDIRECT($P$2),VLOOKUP($P245,INDIRECT($Q$3),W$5,0))</f>
        <v>86952.868211836409</v>
      </c>
      <c r="X245" s="394" cm="1">
        <f t="array" aca="1" ref="X245" ca="1">IF($Q245="Y",VLOOKUP($P245,INDIRECT($Q$3),X$5,0)*INDIRECT($P$2),VLOOKUP($P245,INDIRECT($Q$3),X$5,0))</f>
        <v>91575.417122523169</v>
      </c>
      <c r="Y245" s="394" cm="1">
        <f t="array" aca="1" ref="Y245" ca="1">IF($Q245="Y",VLOOKUP($P245,INDIRECT($Q$3),Y$5,0)*INDIRECT($P$2),VLOOKUP($P245,INDIRECT($Q$3),Y$5,0))</f>
        <v>97312.991881556358</v>
      </c>
      <c r="Z245" s="394" cm="1">
        <f t="array" aca="1" ref="Z245" ca="1">IF($Q245="Y",VLOOKUP($P245,INDIRECT($Q$3),Z$5,0)*INDIRECT($P$2),VLOOKUP($P245,INDIRECT($Q$3),Z$5,0))</f>
        <v>103050.56664058955</v>
      </c>
      <c r="AA245" s="406" t="str">
        <f t="shared" si="61"/>
        <v>08865C</v>
      </c>
      <c r="AB245" s="406" t="str">
        <f t="shared" si="63"/>
        <v>Y</v>
      </c>
      <c r="AC245" s="412" t="str">
        <f t="shared" si="56"/>
        <v>Research Associate</v>
      </c>
      <c r="AD245" s="406">
        <f t="shared" si="57"/>
        <v>29</v>
      </c>
      <c r="AE245" s="398" t="str">
        <f t="shared" si="62"/>
        <v>E</v>
      </c>
      <c r="AF245" s="403">
        <f t="shared" ca="1" si="64"/>
        <v>35.798999999999999</v>
      </c>
      <c r="AG245" s="403">
        <f t="shared" ca="1" si="64"/>
        <v>37.762999999999998</v>
      </c>
      <c r="AH245" s="403">
        <f t="shared" ca="1" si="64"/>
        <v>39.724999999999994</v>
      </c>
      <c r="AI245" s="403">
        <f t="shared" ca="1" si="64"/>
        <v>41.805</v>
      </c>
      <c r="AJ245" s="403">
        <f t="shared" ca="1" si="64"/>
        <v>44.027000000000001</v>
      </c>
      <c r="AK245" s="403">
        <f t="shared" ca="1" si="64"/>
        <v>46.785999999999994</v>
      </c>
      <c r="AL245" s="403">
        <f t="shared" ca="1" si="64"/>
        <v>49.543999999999997</v>
      </c>
      <c r="AM245" s="710"/>
    </row>
    <row r="246" spans="1:39" ht="15" customHeight="1">
      <c r="A246" s="256" t="s">
        <v>16</v>
      </c>
      <c r="B246" s="256" t="s">
        <v>402</v>
      </c>
      <c r="C246" s="256">
        <v>51</v>
      </c>
      <c r="D246" s="276" t="s">
        <v>399</v>
      </c>
      <c r="E246" s="277">
        <v>455</v>
      </c>
      <c r="F246" s="278">
        <v>10</v>
      </c>
      <c r="G246" s="380">
        <f t="shared" ca="1" si="59"/>
        <v>90985.96457686511</v>
      </c>
      <c r="H246" s="380">
        <f t="shared" ca="1" si="59"/>
        <v>95560.254214807923</v>
      </c>
      <c r="I246" s="380">
        <f t="shared" ca="1" si="59"/>
        <v>100724.45424386801</v>
      </c>
      <c r="J246" s="380">
        <f t="shared" ca="1" si="59"/>
        <v>105891.18567291988</v>
      </c>
      <c r="K246" s="380">
        <f t="shared" ca="1" si="59"/>
        <v>111299.67131115065</v>
      </c>
      <c r="L246" s="380">
        <f t="shared" ca="1" si="59"/>
        <v>118072.94485532002</v>
      </c>
      <c r="M246" s="380">
        <f t="shared" ca="1" si="59"/>
        <v>124844.3062584713</v>
      </c>
      <c r="N246" s="380" t="s">
        <v>633</v>
      </c>
      <c r="O246" s="441"/>
      <c r="P246" s="451" t="str">
        <f t="shared" si="60"/>
        <v>08869C</v>
      </c>
      <c r="Q246" s="452" t="s">
        <v>826</v>
      </c>
      <c r="R246" s="451" t="str">
        <f t="shared" si="55"/>
        <v xml:space="preserve">Results Management Program Coordinator </v>
      </c>
      <c r="S246" s="452">
        <f t="shared" si="54"/>
        <v>51</v>
      </c>
      <c r="T246" s="394" cm="1">
        <f t="array" aca="1" ref="T246" ca="1">IF($Q246="Y",VLOOKUP($P246,INDIRECT($Q$3),T$5,0)*INDIRECT($P$2),VLOOKUP($P246,INDIRECT($Q$3),T$5,0))</f>
        <v>90985.96457686511</v>
      </c>
      <c r="U246" s="394" cm="1">
        <f t="array" aca="1" ref="U246" ca="1">IF($Q246="Y",VLOOKUP($P246,INDIRECT($Q$3),U$5,0)*INDIRECT($P$2),VLOOKUP($P246,INDIRECT($Q$3),U$5,0))</f>
        <v>95560.254214807923</v>
      </c>
      <c r="V246" s="394" cm="1">
        <f t="array" aca="1" ref="V246" ca="1">IF($Q246="Y",VLOOKUP($P246,INDIRECT($Q$3),V$5,0)*INDIRECT($P$2),VLOOKUP($P246,INDIRECT($Q$3),V$5,0))</f>
        <v>100724.45424386801</v>
      </c>
      <c r="W246" s="394" cm="1">
        <f t="array" aca="1" ref="W246" ca="1">IF($Q246="Y",VLOOKUP($P246,INDIRECT($Q$3),W$5,0)*INDIRECT($P$2),VLOOKUP($P246,INDIRECT($Q$3),W$5,0))</f>
        <v>105891.18567291988</v>
      </c>
      <c r="X246" s="394" cm="1">
        <f t="array" aca="1" ref="X246" ca="1">IF($Q246="Y",VLOOKUP($P246,INDIRECT($Q$3),X$5,0)*INDIRECT($P$2),VLOOKUP($P246,INDIRECT($Q$3),X$5,0))</f>
        <v>111299.67131115065</v>
      </c>
      <c r="Y246" s="394" cm="1">
        <f t="array" aca="1" ref="Y246" ca="1">IF($Q246="Y",VLOOKUP($P246,INDIRECT($Q$3),Y$5,0)*INDIRECT($P$2),VLOOKUP($P246,INDIRECT($Q$3),Y$5,0))</f>
        <v>118072.94485532002</v>
      </c>
      <c r="Z246" s="394" cm="1">
        <f t="array" aca="1" ref="Z246" ca="1">IF($Q246="Y",VLOOKUP($P246,INDIRECT($Q$3),Z$5,0)*INDIRECT($P$2),VLOOKUP($P246,INDIRECT($Q$3),Z$5,0))</f>
        <v>124844.3062584713</v>
      </c>
      <c r="AA246" s="452" t="str">
        <f t="shared" si="61"/>
        <v>08869C</v>
      </c>
      <c r="AB246" s="452" t="str">
        <f t="shared" si="63"/>
        <v>Y</v>
      </c>
      <c r="AC246" s="454" t="str">
        <f t="shared" si="56"/>
        <v xml:space="preserve">Results Management Program Coordinator </v>
      </c>
      <c r="AD246" s="452">
        <f t="shared" si="57"/>
        <v>51</v>
      </c>
      <c r="AE246" s="455" t="str">
        <f t="shared" si="62"/>
        <v>E</v>
      </c>
      <c r="AF246" s="453">
        <f t="shared" ca="1" si="64"/>
        <v>43.744</v>
      </c>
      <c r="AG246" s="453">
        <f t="shared" ca="1" si="64"/>
        <v>45.942999999999998</v>
      </c>
      <c r="AH246" s="453">
        <f t="shared" ca="1" si="64"/>
        <v>48.425999999999995</v>
      </c>
      <c r="AI246" s="453">
        <f t="shared" ca="1" si="64"/>
        <v>50.91</v>
      </c>
      <c r="AJ246" s="453">
        <f t="shared" ca="1" si="64"/>
        <v>53.51</v>
      </c>
      <c r="AK246" s="453">
        <f t="shared" ca="1" si="64"/>
        <v>56.765999999999998</v>
      </c>
      <c r="AL246" s="453">
        <f t="shared" ca="1" si="64"/>
        <v>60.021999999999998</v>
      </c>
      <c r="AM246" s="710"/>
    </row>
    <row r="247" spans="1:39" ht="15" customHeight="1">
      <c r="A247" s="259" t="s">
        <v>16</v>
      </c>
      <c r="B247" s="259" t="s">
        <v>197</v>
      </c>
      <c r="C247" s="259">
        <v>29</v>
      </c>
      <c r="D247" s="260" t="s">
        <v>198</v>
      </c>
      <c r="E247" s="265">
        <v>370</v>
      </c>
      <c r="F247" s="262">
        <v>8</v>
      </c>
      <c r="G247" s="285">
        <f t="shared" ca="1" si="59"/>
        <v>74460.610752978362</v>
      </c>
      <c r="H247" s="285">
        <f t="shared" ca="1" si="59"/>
        <v>78545.413481661264</v>
      </c>
      <c r="I247" s="285">
        <f t="shared" ca="1" si="59"/>
        <v>82626.769119433869</v>
      </c>
      <c r="J247" s="285">
        <f t="shared" ca="1" si="59"/>
        <v>86952.868211836409</v>
      </c>
      <c r="K247" s="285">
        <f t="shared" ca="1" si="59"/>
        <v>91575.417122523169</v>
      </c>
      <c r="L247" s="285">
        <f t="shared" ca="1" si="59"/>
        <v>97312.991881556358</v>
      </c>
      <c r="M247" s="285">
        <f t="shared" ca="1" si="59"/>
        <v>103050.56664058955</v>
      </c>
      <c r="N247" s="285"/>
      <c r="P247" s="409" t="str">
        <f t="shared" si="60"/>
        <v>09135C</v>
      </c>
      <c r="Q247" s="397" t="s">
        <v>826</v>
      </c>
      <c r="R247" s="409" t="str">
        <f t="shared" si="55"/>
        <v>Security Coordinator</v>
      </c>
      <c r="S247" s="397">
        <f t="shared" si="54"/>
        <v>29</v>
      </c>
      <c r="T247" s="394" cm="1">
        <f t="array" aca="1" ref="T247" ca="1">IF($Q247="Y",VLOOKUP($P247,INDIRECT($Q$3),T$5,0)*INDIRECT($P$2),VLOOKUP($P247,INDIRECT($Q$3),T$5,0))</f>
        <v>74460.610752978362</v>
      </c>
      <c r="U247" s="394" cm="1">
        <f t="array" aca="1" ref="U247" ca="1">IF($Q247="Y",VLOOKUP($P247,INDIRECT($Q$3),U$5,0)*INDIRECT($P$2),VLOOKUP($P247,INDIRECT($Q$3),U$5,0))</f>
        <v>78545.413481661264</v>
      </c>
      <c r="V247" s="394" cm="1">
        <f t="array" aca="1" ref="V247" ca="1">IF($Q247="Y",VLOOKUP($P247,INDIRECT($Q$3),V$5,0)*INDIRECT($P$2),VLOOKUP($P247,INDIRECT($Q$3),V$5,0))</f>
        <v>82626.769119433869</v>
      </c>
      <c r="W247" s="394" cm="1">
        <f t="array" aca="1" ref="W247" ca="1">IF($Q247="Y",VLOOKUP($P247,INDIRECT($Q$3),W$5,0)*INDIRECT($P$2),VLOOKUP($P247,INDIRECT($Q$3),W$5,0))</f>
        <v>86952.868211836409</v>
      </c>
      <c r="X247" s="394" cm="1">
        <f t="array" aca="1" ref="X247" ca="1">IF($Q247="Y",VLOOKUP($P247,INDIRECT($Q$3),X$5,0)*INDIRECT($P$2),VLOOKUP($P247,INDIRECT($Q$3),X$5,0))</f>
        <v>91575.417122523169</v>
      </c>
      <c r="Y247" s="394" cm="1">
        <f t="array" aca="1" ref="Y247" ca="1">IF($Q247="Y",VLOOKUP($P247,INDIRECT($Q$3),Y$5,0)*INDIRECT($P$2),VLOOKUP($P247,INDIRECT($Q$3),Y$5,0))</f>
        <v>97312.991881556358</v>
      </c>
      <c r="Z247" s="394" cm="1">
        <f t="array" aca="1" ref="Z247" ca="1">IF($Q247="Y",VLOOKUP($P247,INDIRECT($Q$3),Z$5,0)*INDIRECT($P$2),VLOOKUP($P247,INDIRECT($Q$3),Z$5,0))</f>
        <v>103050.56664058955</v>
      </c>
      <c r="AA247" s="406" t="str">
        <f t="shared" si="61"/>
        <v>09135C</v>
      </c>
      <c r="AB247" s="406" t="str">
        <f t="shared" si="63"/>
        <v>Y</v>
      </c>
      <c r="AC247" s="412" t="str">
        <f t="shared" si="56"/>
        <v>Security Coordinator</v>
      </c>
      <c r="AD247" s="406">
        <f t="shared" si="57"/>
        <v>29</v>
      </c>
      <c r="AE247" s="398" t="str">
        <f t="shared" si="62"/>
        <v>E</v>
      </c>
      <c r="AF247" s="403">
        <f t="shared" ca="1" si="64"/>
        <v>35.798999999999999</v>
      </c>
      <c r="AG247" s="403">
        <f t="shared" ca="1" si="64"/>
        <v>37.762999999999998</v>
      </c>
      <c r="AH247" s="403">
        <f t="shared" ca="1" si="64"/>
        <v>39.724999999999994</v>
      </c>
      <c r="AI247" s="403">
        <f t="shared" ca="1" si="64"/>
        <v>41.805</v>
      </c>
      <c r="AJ247" s="403">
        <f t="shared" ca="1" si="64"/>
        <v>44.027000000000001</v>
      </c>
      <c r="AK247" s="403">
        <f t="shared" ca="1" si="64"/>
        <v>46.785999999999994</v>
      </c>
      <c r="AL247" s="403">
        <f t="shared" ca="1" si="64"/>
        <v>49.543999999999997</v>
      </c>
      <c r="AM247" s="710"/>
    </row>
    <row r="248" spans="1:39" ht="15" customHeight="1">
      <c r="A248" s="259" t="s">
        <v>16</v>
      </c>
      <c r="B248" s="259" t="s">
        <v>199</v>
      </c>
      <c r="C248" s="259">
        <v>65</v>
      </c>
      <c r="D248" s="260" t="s">
        <v>200</v>
      </c>
      <c r="E248" s="265">
        <v>508</v>
      </c>
      <c r="F248" s="262">
        <v>11</v>
      </c>
      <c r="G248" s="285">
        <f t="shared" ca="1" si="59"/>
        <v>97332.058942692282</v>
      </c>
      <c r="H248" s="285">
        <f t="shared" ca="1" si="59"/>
        <v>102447.54185354921</v>
      </c>
      <c r="I248" s="285">
        <f t="shared" ca="1" si="59"/>
        <v>107807.76821903606</v>
      </c>
      <c r="J248" s="285">
        <f t="shared" ref="J248:M311" ca="1" si="65">W248</f>
        <v>113509.25658464074</v>
      </c>
      <c r="K248" s="285">
        <f t="shared" ca="1" si="65"/>
        <v>119462.38258669585</v>
      </c>
      <c r="L248" s="285">
        <f t="shared" ca="1" si="65"/>
        <v>126711.04062665709</v>
      </c>
      <c r="M248" s="285">
        <f t="shared" ca="1" si="65"/>
        <v>133959.69866661821</v>
      </c>
      <c r="N248" s="285"/>
      <c r="P248" s="409" t="str">
        <f t="shared" si="60"/>
        <v>09000C</v>
      </c>
      <c r="Q248" s="397" t="s">
        <v>826</v>
      </c>
      <c r="R248" s="409" t="str">
        <f t="shared" si="55"/>
        <v>Senior Applications Analyst</v>
      </c>
      <c r="S248" s="397">
        <f t="shared" si="54"/>
        <v>65</v>
      </c>
      <c r="T248" s="394" cm="1">
        <f t="array" aca="1" ref="T248" ca="1">IF($Q248="Y",VLOOKUP($P248,INDIRECT($Q$3),T$5,0)*INDIRECT($P$2),VLOOKUP($P248,INDIRECT($Q$3),T$5,0))</f>
        <v>97332.058942692282</v>
      </c>
      <c r="U248" s="394" cm="1">
        <f t="array" aca="1" ref="U248" ca="1">IF($Q248="Y",VLOOKUP($P248,INDIRECT($Q$3),U$5,0)*INDIRECT($P$2),VLOOKUP($P248,INDIRECT($Q$3),U$5,0))</f>
        <v>102447.54185354921</v>
      </c>
      <c r="V248" s="394" cm="1">
        <f t="array" aca="1" ref="V248" ca="1">IF($Q248="Y",VLOOKUP($P248,INDIRECT($Q$3),V$5,0)*INDIRECT($P$2),VLOOKUP($P248,INDIRECT($Q$3),V$5,0))</f>
        <v>107807.76821903606</v>
      </c>
      <c r="W248" s="394" cm="1">
        <f t="array" aca="1" ref="W248" ca="1">IF($Q248="Y",VLOOKUP($P248,INDIRECT($Q$3),W$5,0)*INDIRECT($P$2),VLOOKUP($P248,INDIRECT($Q$3),W$5,0))</f>
        <v>113509.25658464074</v>
      </c>
      <c r="X248" s="394" cm="1">
        <f t="array" aca="1" ref="X248" ca="1">IF($Q248="Y",VLOOKUP($P248,INDIRECT($Q$3),X$5,0)*INDIRECT($P$2),VLOOKUP($P248,INDIRECT($Q$3),X$5,0))</f>
        <v>119462.38258669585</v>
      </c>
      <c r="Y248" s="394" cm="1">
        <f t="array" aca="1" ref="Y248" ca="1">IF($Q248="Y",VLOOKUP($P248,INDIRECT($Q$3),Y$5,0)*INDIRECT($P$2),VLOOKUP($P248,INDIRECT($Q$3),Y$5,0))</f>
        <v>126711.04062665709</v>
      </c>
      <c r="Z248" s="394" cm="1">
        <f t="array" aca="1" ref="Z248" ca="1">IF($Q248="Y",VLOOKUP($P248,INDIRECT($Q$3),Z$5,0)*INDIRECT($P$2),VLOOKUP($P248,INDIRECT($Q$3),Z$5,0))</f>
        <v>133959.69866661821</v>
      </c>
      <c r="AA248" s="406" t="str">
        <f t="shared" si="61"/>
        <v>09000C</v>
      </c>
      <c r="AB248" s="406" t="str">
        <f t="shared" si="63"/>
        <v>Y</v>
      </c>
      <c r="AC248" s="412" t="str">
        <f t="shared" si="56"/>
        <v>Senior Applications Analyst</v>
      </c>
      <c r="AD248" s="406">
        <f t="shared" si="57"/>
        <v>65</v>
      </c>
      <c r="AE248" s="398" t="str">
        <f t="shared" si="62"/>
        <v>E</v>
      </c>
      <c r="AF248" s="403">
        <f t="shared" ca="1" si="64"/>
        <v>46.794999999999995</v>
      </c>
      <c r="AG248" s="403">
        <f t="shared" ca="1" si="64"/>
        <v>49.253999999999998</v>
      </c>
      <c r="AH248" s="403">
        <f t="shared" ca="1" si="64"/>
        <v>51.830999999999996</v>
      </c>
      <c r="AI248" s="403">
        <f t="shared" ca="1" si="64"/>
        <v>54.571999999999996</v>
      </c>
      <c r="AJ248" s="403">
        <f t="shared" ca="1" si="64"/>
        <v>57.433999999999997</v>
      </c>
      <c r="AK248" s="403">
        <f t="shared" ca="1" si="64"/>
        <v>60.918999999999997</v>
      </c>
      <c r="AL248" s="403">
        <f t="shared" ca="1" si="64"/>
        <v>64.404000000000011</v>
      </c>
      <c r="AM248" s="710"/>
    </row>
    <row r="249" spans="1:39" ht="15" customHeight="1">
      <c r="A249" s="259" t="s">
        <v>16</v>
      </c>
      <c r="B249" s="259" t="s">
        <v>403</v>
      </c>
      <c r="C249" s="259" t="s">
        <v>235</v>
      </c>
      <c r="D249" s="260" t="s">
        <v>966</v>
      </c>
      <c r="E249" s="265">
        <v>455</v>
      </c>
      <c r="F249" s="262">
        <v>10</v>
      </c>
      <c r="G249" s="285">
        <f t="shared" ref="G249:M313" ca="1" si="66">T249</f>
        <v>90985.813251423999</v>
      </c>
      <c r="H249" s="285">
        <f t="shared" ca="1" si="66"/>
        <v>95560.127767558995</v>
      </c>
      <c r="I249" s="285">
        <f t="shared" ca="1" si="66"/>
        <v>100724.45424386801</v>
      </c>
      <c r="J249" s="285">
        <f t="shared" ca="1" si="65"/>
        <v>105891.07648655899</v>
      </c>
      <c r="K249" s="285">
        <f t="shared" ca="1" si="65"/>
        <v>111299.90208255098</v>
      </c>
      <c r="L249" s="285">
        <f t="shared" ca="1" si="65"/>
        <v>118072.412909451</v>
      </c>
      <c r="M249" s="285">
        <f t="shared" ca="1" si="65"/>
        <v>124843.77585315998</v>
      </c>
      <c r="N249" s="285"/>
      <c r="P249" s="409" t="str">
        <f t="shared" si="60"/>
        <v>09203C</v>
      </c>
      <c r="Q249" s="397" t="s">
        <v>826</v>
      </c>
      <c r="R249" s="409" t="str">
        <f t="shared" si="55"/>
        <v>Senior Banking Analyst</v>
      </c>
      <c r="S249" s="397" t="str">
        <f t="shared" si="54"/>
        <v>51</v>
      </c>
      <c r="T249" s="394" cm="1">
        <f t="array" aca="1" ref="T249" ca="1">IF($Q249="Y",VLOOKUP($P249,INDIRECT($Q$3),T$5,0)*INDIRECT($P$2),VLOOKUP($P249,INDIRECT($Q$3),T$5,0))</f>
        <v>90985.813251423999</v>
      </c>
      <c r="U249" s="394" cm="1">
        <f t="array" aca="1" ref="U249" ca="1">IF($Q249="Y",VLOOKUP($P249,INDIRECT($Q$3),U$5,0)*INDIRECT($P$2),VLOOKUP($P249,INDIRECT($Q$3),U$5,0))</f>
        <v>95560.127767558995</v>
      </c>
      <c r="V249" s="394" cm="1">
        <f t="array" aca="1" ref="V249" ca="1">IF($Q249="Y",VLOOKUP($P249,INDIRECT($Q$3),V$5,0)*INDIRECT($P$2),VLOOKUP($P249,INDIRECT($Q$3),V$5,0))</f>
        <v>100724.45424386801</v>
      </c>
      <c r="W249" s="394" cm="1">
        <f t="array" aca="1" ref="W249" ca="1">IF($Q249="Y",VLOOKUP($P249,INDIRECT($Q$3),W$5,0)*INDIRECT($P$2),VLOOKUP($P249,INDIRECT($Q$3),W$5,0))</f>
        <v>105891.07648655899</v>
      </c>
      <c r="X249" s="394" cm="1">
        <f t="array" aca="1" ref="X249" ca="1">IF($Q249="Y",VLOOKUP($P249,INDIRECT($Q$3),X$5,0)*INDIRECT($P$2),VLOOKUP($P249,INDIRECT($Q$3),X$5,0))</f>
        <v>111299.90208255098</v>
      </c>
      <c r="Y249" s="394" cm="1">
        <f t="array" aca="1" ref="Y249" ca="1">IF($Q249="Y",VLOOKUP($P249,INDIRECT($Q$3),Y$5,0)*INDIRECT($P$2),VLOOKUP($P249,INDIRECT($Q$3),Y$5,0))</f>
        <v>118072.412909451</v>
      </c>
      <c r="Z249" s="394" cm="1">
        <f t="array" aca="1" ref="Z249" ca="1">IF($Q249="Y",VLOOKUP($P249,INDIRECT($Q$3),Z$5,0)*INDIRECT($P$2),VLOOKUP($P249,INDIRECT($Q$3),Z$5,0))</f>
        <v>124843.77585315998</v>
      </c>
      <c r="AA249" s="406" t="str">
        <f t="shared" si="61"/>
        <v>09203C</v>
      </c>
      <c r="AB249" s="406" t="str">
        <f t="shared" si="63"/>
        <v>Y</v>
      </c>
      <c r="AC249" s="412" t="str">
        <f t="shared" si="56"/>
        <v>Senior Banking Analyst</v>
      </c>
      <c r="AD249" s="406" t="str">
        <f t="shared" si="57"/>
        <v>51</v>
      </c>
      <c r="AE249" s="398" t="str">
        <f t="shared" si="62"/>
        <v>E</v>
      </c>
      <c r="AF249" s="403">
        <f t="shared" ca="1" si="64"/>
        <v>43.744</v>
      </c>
      <c r="AG249" s="403">
        <f t="shared" ca="1" si="64"/>
        <v>45.942999999999998</v>
      </c>
      <c r="AH249" s="403">
        <f t="shared" ca="1" si="64"/>
        <v>48.425999999999995</v>
      </c>
      <c r="AI249" s="403">
        <f t="shared" ca="1" si="64"/>
        <v>50.91</v>
      </c>
      <c r="AJ249" s="403">
        <f t="shared" ca="1" si="64"/>
        <v>53.51</v>
      </c>
      <c r="AK249" s="403">
        <f t="shared" ca="1" si="64"/>
        <v>56.765999999999998</v>
      </c>
      <c r="AL249" s="403">
        <f t="shared" ca="1" si="64"/>
        <v>60.021999999999998</v>
      </c>
      <c r="AM249" s="710"/>
    </row>
    <row r="250" spans="1:39" ht="15" customHeight="1">
      <c r="A250" s="259" t="s">
        <v>16</v>
      </c>
      <c r="B250" s="259" t="s">
        <v>669</v>
      </c>
      <c r="C250" s="259">
        <v>72</v>
      </c>
      <c r="D250" s="260" t="s">
        <v>668</v>
      </c>
      <c r="E250" s="265">
        <v>463</v>
      </c>
      <c r="F250" s="262">
        <v>10</v>
      </c>
      <c r="G250" s="285">
        <f t="shared" ca="1" si="66"/>
        <v>91137.636576917503</v>
      </c>
      <c r="H250" s="285">
        <f t="shared" ca="1" si="66"/>
        <v>95953.222578579967</v>
      </c>
      <c r="I250" s="285">
        <f t="shared" ca="1" si="66"/>
        <v>100972.18694394897</v>
      </c>
      <c r="J250" s="285">
        <f t="shared" ca="1" si="65"/>
        <v>106280.7069457816</v>
      </c>
      <c r="K250" s="285">
        <f t="shared" ca="1" si="65"/>
        <v>111892.57094771898</v>
      </c>
      <c r="L250" s="285">
        <f t="shared" ca="1" si="65"/>
        <v>118654.98589990367</v>
      </c>
      <c r="M250" s="285">
        <f t="shared" ca="1" si="65"/>
        <v>125416.3237368164</v>
      </c>
      <c r="N250" s="285"/>
      <c r="P250" s="409" t="str">
        <f t="shared" si="60"/>
        <v>01446C</v>
      </c>
      <c r="Q250" s="397" t="s">
        <v>826</v>
      </c>
      <c r="R250" s="409" t="str">
        <f t="shared" si="55"/>
        <v>Senior Business Analyst</v>
      </c>
      <c r="S250" s="397">
        <f t="shared" si="54"/>
        <v>72</v>
      </c>
      <c r="T250" s="394" cm="1">
        <f t="array" aca="1" ref="T250" ca="1">IF($Q250="Y",VLOOKUP($P250,INDIRECT($Q$3),T$5,0)*INDIRECT($P$2),VLOOKUP($P250,INDIRECT($Q$3),T$5,0))</f>
        <v>91137.636576917503</v>
      </c>
      <c r="U250" s="394" cm="1">
        <f t="array" aca="1" ref="U250" ca="1">IF($Q250="Y",VLOOKUP($P250,INDIRECT($Q$3),U$5,0)*INDIRECT($P$2),VLOOKUP($P250,INDIRECT($Q$3),U$5,0))</f>
        <v>95953.222578579967</v>
      </c>
      <c r="V250" s="394" cm="1">
        <f t="array" aca="1" ref="V250" ca="1">IF($Q250="Y",VLOOKUP($P250,INDIRECT($Q$3),V$5,0)*INDIRECT($P$2),VLOOKUP($P250,INDIRECT($Q$3),V$5,0))</f>
        <v>100972.18694394897</v>
      </c>
      <c r="W250" s="394" cm="1">
        <f t="array" aca="1" ref="W250" ca="1">IF($Q250="Y",VLOOKUP($P250,INDIRECT($Q$3),W$5,0)*INDIRECT($P$2),VLOOKUP($P250,INDIRECT($Q$3),W$5,0))</f>
        <v>106280.7069457816</v>
      </c>
      <c r="X250" s="394" cm="1">
        <f t="array" aca="1" ref="X250" ca="1">IF($Q250="Y",VLOOKUP($P250,INDIRECT($Q$3),X$5,0)*INDIRECT($P$2),VLOOKUP($P250,INDIRECT($Q$3),X$5,0))</f>
        <v>111892.57094771898</v>
      </c>
      <c r="Y250" s="394" cm="1">
        <f t="array" aca="1" ref="Y250" ca="1">IF($Q250="Y",VLOOKUP($P250,INDIRECT($Q$3),Y$5,0)*INDIRECT($P$2),VLOOKUP($P250,INDIRECT($Q$3),Y$5,0))</f>
        <v>118654.98589990367</v>
      </c>
      <c r="Z250" s="394" cm="1">
        <f t="array" aca="1" ref="Z250" ca="1">IF($Q250="Y",VLOOKUP($P250,INDIRECT($Q$3),Z$5,0)*INDIRECT($P$2),VLOOKUP($P250,INDIRECT($Q$3),Z$5,0))</f>
        <v>125416.3237368164</v>
      </c>
      <c r="AA250" s="406" t="str">
        <f t="shared" si="61"/>
        <v>01446C</v>
      </c>
      <c r="AB250" s="406" t="str">
        <f t="shared" si="63"/>
        <v>Y</v>
      </c>
      <c r="AC250" s="412" t="str">
        <f t="shared" si="56"/>
        <v>Senior Business Analyst</v>
      </c>
      <c r="AD250" s="406">
        <f t="shared" si="57"/>
        <v>72</v>
      </c>
      <c r="AE250" s="398" t="str">
        <f t="shared" si="62"/>
        <v>E</v>
      </c>
      <c r="AF250" s="403">
        <f t="shared" ca="1" si="64"/>
        <v>43.817</v>
      </c>
      <c r="AG250" s="403">
        <f t="shared" ca="1" si="64"/>
        <v>46.131999999999998</v>
      </c>
      <c r="AH250" s="403">
        <f t="shared" ca="1" si="64"/>
        <v>48.544999999999995</v>
      </c>
      <c r="AI250" s="403">
        <f t="shared" ca="1" si="64"/>
        <v>51.096999999999994</v>
      </c>
      <c r="AJ250" s="403">
        <f t="shared" ca="1" si="64"/>
        <v>53.794999999999995</v>
      </c>
      <c r="AK250" s="403">
        <f t="shared" ca="1" si="64"/>
        <v>57.045999999999999</v>
      </c>
      <c r="AL250" s="403">
        <f t="shared" ca="1" si="64"/>
        <v>60.296999999999997</v>
      </c>
      <c r="AM250" s="710"/>
    </row>
    <row r="251" spans="1:39" ht="15" customHeight="1">
      <c r="A251" s="259" t="s">
        <v>16</v>
      </c>
      <c r="B251" s="259" t="s">
        <v>201</v>
      </c>
      <c r="C251" s="259">
        <v>51</v>
      </c>
      <c r="D251" s="260" t="s">
        <v>202</v>
      </c>
      <c r="E251" s="265">
        <v>458</v>
      </c>
      <c r="F251" s="262">
        <v>10</v>
      </c>
      <c r="G251" s="285">
        <f t="shared" ca="1" si="66"/>
        <v>90985.813251423999</v>
      </c>
      <c r="H251" s="285">
        <f t="shared" ca="1" si="66"/>
        <v>95560.127767558995</v>
      </c>
      <c r="I251" s="285">
        <f t="shared" ca="1" si="66"/>
        <v>100724.45424386801</v>
      </c>
      <c r="J251" s="285">
        <f t="shared" ca="1" si="65"/>
        <v>105891.07648655899</v>
      </c>
      <c r="K251" s="285">
        <f t="shared" ca="1" si="65"/>
        <v>111299.90208255098</v>
      </c>
      <c r="L251" s="285">
        <f t="shared" ca="1" si="65"/>
        <v>118072.412909451</v>
      </c>
      <c r="M251" s="285">
        <f t="shared" ca="1" si="65"/>
        <v>124843.77585315998</v>
      </c>
      <c r="N251" s="285"/>
      <c r="P251" s="409" t="str">
        <f t="shared" si="60"/>
        <v>09162C</v>
      </c>
      <c r="Q251" s="397" t="s">
        <v>826</v>
      </c>
      <c r="R251" s="409" t="str">
        <f t="shared" si="55"/>
        <v>Senior City Planner</v>
      </c>
      <c r="S251" s="397">
        <f t="shared" si="54"/>
        <v>51</v>
      </c>
      <c r="T251" s="394" cm="1">
        <f t="array" aca="1" ref="T251" ca="1">IF($Q251="Y",VLOOKUP($P251,INDIRECT($Q$3),T$5,0)*INDIRECT($P$2),VLOOKUP($P251,INDIRECT($Q$3),T$5,0))</f>
        <v>90985.813251423999</v>
      </c>
      <c r="U251" s="394" cm="1">
        <f t="array" aca="1" ref="U251" ca="1">IF($Q251="Y",VLOOKUP($P251,INDIRECT($Q$3),U$5,0)*INDIRECT($P$2),VLOOKUP($P251,INDIRECT($Q$3),U$5,0))</f>
        <v>95560.127767558995</v>
      </c>
      <c r="V251" s="394" cm="1">
        <f t="array" aca="1" ref="V251" ca="1">IF($Q251="Y",VLOOKUP($P251,INDIRECT($Q$3),V$5,0)*INDIRECT($P$2),VLOOKUP($P251,INDIRECT($Q$3),V$5,0))</f>
        <v>100724.45424386801</v>
      </c>
      <c r="W251" s="394" cm="1">
        <f t="array" aca="1" ref="W251" ca="1">IF($Q251="Y",VLOOKUP($P251,INDIRECT($Q$3),W$5,0)*INDIRECT($P$2),VLOOKUP($P251,INDIRECT($Q$3),W$5,0))</f>
        <v>105891.07648655899</v>
      </c>
      <c r="X251" s="394" cm="1">
        <f t="array" aca="1" ref="X251" ca="1">IF($Q251="Y",VLOOKUP($P251,INDIRECT($Q$3),X$5,0)*INDIRECT($P$2),VLOOKUP($P251,INDIRECT($Q$3),X$5,0))</f>
        <v>111299.90208255098</v>
      </c>
      <c r="Y251" s="394" cm="1">
        <f t="array" aca="1" ref="Y251" ca="1">IF($Q251="Y",VLOOKUP($P251,INDIRECT($Q$3),Y$5,0)*INDIRECT($P$2),VLOOKUP($P251,INDIRECT($Q$3),Y$5,0))</f>
        <v>118072.412909451</v>
      </c>
      <c r="Z251" s="394" cm="1">
        <f t="array" aca="1" ref="Z251" ca="1">IF($Q251="Y",VLOOKUP($P251,INDIRECT($Q$3),Z$5,0)*INDIRECT($P$2),VLOOKUP($P251,INDIRECT($Q$3),Z$5,0))</f>
        <v>124843.77585315998</v>
      </c>
      <c r="AA251" s="406" t="str">
        <f t="shared" si="61"/>
        <v>09162C</v>
      </c>
      <c r="AB251" s="406" t="str">
        <f t="shared" si="63"/>
        <v>Y</v>
      </c>
      <c r="AC251" s="412" t="str">
        <f t="shared" si="56"/>
        <v>Senior City Planner</v>
      </c>
      <c r="AD251" s="406">
        <f t="shared" si="57"/>
        <v>51</v>
      </c>
      <c r="AE251" s="398" t="str">
        <f t="shared" si="62"/>
        <v>E</v>
      </c>
      <c r="AF251" s="403">
        <f t="shared" ca="1" si="64"/>
        <v>43.744</v>
      </c>
      <c r="AG251" s="403">
        <f t="shared" ca="1" si="64"/>
        <v>45.942999999999998</v>
      </c>
      <c r="AH251" s="403">
        <f t="shared" ca="1" si="64"/>
        <v>48.425999999999995</v>
      </c>
      <c r="AI251" s="403">
        <f t="shared" ca="1" si="64"/>
        <v>50.91</v>
      </c>
      <c r="AJ251" s="403">
        <f t="shared" ca="1" si="64"/>
        <v>53.51</v>
      </c>
      <c r="AK251" s="403">
        <f t="shared" ca="1" si="64"/>
        <v>56.765999999999998</v>
      </c>
      <c r="AL251" s="403">
        <f t="shared" ca="1" si="64"/>
        <v>60.021999999999998</v>
      </c>
      <c r="AM251" s="710"/>
    </row>
    <row r="252" spans="1:39" ht="15" customHeight="1">
      <c r="A252" s="259" t="s">
        <v>16</v>
      </c>
      <c r="B252" s="259" t="s">
        <v>1132</v>
      </c>
      <c r="C252" s="259" t="s">
        <v>1133</v>
      </c>
      <c r="D252" s="260" t="s">
        <v>1131</v>
      </c>
      <c r="E252" s="265">
        <v>513</v>
      </c>
      <c r="F252" s="262">
        <v>11</v>
      </c>
      <c r="G252" s="285">
        <f t="shared" ca="1" si="66"/>
        <v>100294.75397032</v>
      </c>
      <c r="H252" s="285">
        <f t="shared" ca="1" si="66"/>
        <v>105564.93767455999</v>
      </c>
      <c r="I252" s="285">
        <f t="shared" ca="1" si="66"/>
        <v>111088.21562383999</v>
      </c>
      <c r="J252" s="285">
        <f t="shared" ca="1" si="65"/>
        <v>116964.25767572</v>
      </c>
      <c r="K252" s="285">
        <f t="shared" ca="1" si="65"/>
        <v>123097.8735168</v>
      </c>
      <c r="L252" s="285">
        <f t="shared" ca="1" si="65"/>
        <v>130567.51340359999</v>
      </c>
      <c r="M252" s="285">
        <f t="shared" ca="1" si="65"/>
        <v>138036.03340436</v>
      </c>
      <c r="N252" s="285"/>
      <c r="P252" s="409" t="str">
        <f t="shared" si="60"/>
        <v>53118C</v>
      </c>
      <c r="Q252" s="397" t="s">
        <v>826</v>
      </c>
      <c r="R252" s="409" t="str">
        <f t="shared" si="55"/>
        <v>Senior Communications Operations and Production Lead</v>
      </c>
      <c r="S252" s="397" t="str">
        <f t="shared" si="54"/>
        <v>128</v>
      </c>
      <c r="T252" s="394" cm="1">
        <f t="array" aca="1" ref="T252" ca="1">IF($Q252="Y",VLOOKUP($P252,INDIRECT($Q$3),T$5,0)*INDIRECT($P$2),VLOOKUP($P252,INDIRECT($Q$3),T$5,0))</f>
        <v>100294.75397032</v>
      </c>
      <c r="U252" s="394" cm="1">
        <f t="array" aca="1" ref="U252" ca="1">IF($Q252="Y",VLOOKUP($P252,INDIRECT($Q$3),U$5,0)*INDIRECT($P$2),VLOOKUP($P252,INDIRECT($Q$3),U$5,0))</f>
        <v>105564.93767455999</v>
      </c>
      <c r="V252" s="394" cm="1">
        <f t="array" aca="1" ref="V252" ca="1">IF($Q252="Y",VLOOKUP($P252,INDIRECT($Q$3),V$5,0)*INDIRECT($P$2),VLOOKUP($P252,INDIRECT($Q$3),V$5,0))</f>
        <v>111088.21562383999</v>
      </c>
      <c r="W252" s="394" cm="1">
        <f t="array" aca="1" ref="W252" ca="1">IF($Q252="Y",VLOOKUP($P252,INDIRECT($Q$3),W$5,0)*INDIRECT($P$2),VLOOKUP($P252,INDIRECT($Q$3),W$5,0))</f>
        <v>116964.25767572</v>
      </c>
      <c r="X252" s="394" cm="1">
        <f t="array" aca="1" ref="X252" ca="1">IF($Q252="Y",VLOOKUP($P252,INDIRECT($Q$3),X$5,0)*INDIRECT($P$2),VLOOKUP($P252,INDIRECT($Q$3),X$5,0))</f>
        <v>123097.8735168</v>
      </c>
      <c r="Y252" s="394" cm="1">
        <f t="array" aca="1" ref="Y252" ca="1">IF($Q252="Y",VLOOKUP($P252,INDIRECT($Q$3),Y$5,0)*INDIRECT($P$2),VLOOKUP($P252,INDIRECT($Q$3),Y$5,0))</f>
        <v>130567.51340359999</v>
      </c>
      <c r="Z252" s="394" cm="1">
        <f t="array" aca="1" ref="Z252" ca="1">IF($Q252="Y",VLOOKUP($P252,INDIRECT($Q$3),Z$5,0)*INDIRECT($P$2),VLOOKUP($P252,INDIRECT($Q$3),Z$5,0))</f>
        <v>138036.03340436</v>
      </c>
      <c r="AA252" s="406" t="str">
        <f t="shared" si="61"/>
        <v>53118C</v>
      </c>
      <c r="AB252" s="406" t="s">
        <v>826</v>
      </c>
      <c r="AC252" s="412" t="str">
        <f t="shared" si="56"/>
        <v>Senior Communications Operations and Production Lead</v>
      </c>
      <c r="AD252" s="406" t="str">
        <f t="shared" si="57"/>
        <v>128</v>
      </c>
      <c r="AE252" s="398" t="str">
        <f t="shared" si="62"/>
        <v>E</v>
      </c>
      <c r="AF252" s="403">
        <f t="shared" ca="1" si="64"/>
        <v>48.219000000000001</v>
      </c>
      <c r="AG252" s="403">
        <f t="shared" ca="1" si="64"/>
        <v>50.753</v>
      </c>
      <c r="AH252" s="403">
        <f t="shared" ca="1" si="64"/>
        <v>53.407999999999994</v>
      </c>
      <c r="AI252" s="403">
        <f t="shared" ca="1" si="64"/>
        <v>56.232999999999997</v>
      </c>
      <c r="AJ252" s="403">
        <f t="shared" ca="1" si="64"/>
        <v>59.181999999999995</v>
      </c>
      <c r="AK252" s="403">
        <f t="shared" ca="1" si="64"/>
        <v>62.772999999999996</v>
      </c>
      <c r="AL252" s="403">
        <f t="shared" ca="1" si="64"/>
        <v>66.364000000000004</v>
      </c>
      <c r="AM252" s="710"/>
    </row>
    <row r="253" spans="1:39" ht="15" customHeight="1">
      <c r="A253" s="259" t="s">
        <v>16</v>
      </c>
      <c r="B253" s="259" t="s">
        <v>203</v>
      </c>
      <c r="C253" s="259">
        <v>99</v>
      </c>
      <c r="D253" s="260" t="s">
        <v>204</v>
      </c>
      <c r="E253" s="265">
        <v>420</v>
      </c>
      <c r="F253" s="262">
        <v>9</v>
      </c>
      <c r="G253" s="285">
        <f t="shared" ca="1" si="66"/>
        <v>83267.131750745844</v>
      </c>
      <c r="H253" s="285">
        <f t="shared" ca="1" si="66"/>
        <v>87652.227804077876</v>
      </c>
      <c r="I253" s="285">
        <f t="shared" ca="1" si="66"/>
        <v>92279.285509675246</v>
      </c>
      <c r="J253" s="285">
        <f t="shared" ca="1" si="65"/>
        <v>97096.925977520223</v>
      </c>
      <c r="K253" s="285">
        <f t="shared" ca="1" si="65"/>
        <v>102209.55814419435</v>
      </c>
      <c r="L253" s="285">
        <f t="shared" ca="1" si="65"/>
        <v>108394.70110049429</v>
      </c>
      <c r="M253" s="285">
        <f t="shared" ca="1" si="65"/>
        <v>114578.49192162708</v>
      </c>
      <c r="N253" s="285"/>
      <c r="P253" s="409" t="str">
        <f t="shared" si="60"/>
        <v>52446C</v>
      </c>
      <c r="Q253" s="397" t="s">
        <v>826</v>
      </c>
      <c r="R253" s="409" t="str">
        <f t="shared" si="55"/>
        <v>Senior Construction Management Specialist</v>
      </c>
      <c r="S253" s="397">
        <f t="shared" si="54"/>
        <v>99</v>
      </c>
      <c r="T253" s="394" cm="1">
        <f t="array" aca="1" ref="T253" ca="1">IF($Q253="Y",VLOOKUP($P253,INDIRECT($Q$3),T$5,0)*INDIRECT($P$2),VLOOKUP($P253,INDIRECT($Q$3),T$5,0))</f>
        <v>83267.131750745844</v>
      </c>
      <c r="U253" s="394" cm="1">
        <f t="array" aca="1" ref="U253" ca="1">IF($Q253="Y",VLOOKUP($P253,INDIRECT($Q$3),U$5,0)*INDIRECT($P$2),VLOOKUP($P253,INDIRECT($Q$3),U$5,0))</f>
        <v>87652.227804077876</v>
      </c>
      <c r="V253" s="394" cm="1">
        <f t="array" aca="1" ref="V253" ca="1">IF($Q253="Y",VLOOKUP($P253,INDIRECT($Q$3),V$5,0)*INDIRECT($P$2),VLOOKUP($P253,INDIRECT($Q$3),V$5,0))</f>
        <v>92279.285509675246</v>
      </c>
      <c r="W253" s="394" cm="1">
        <f t="array" aca="1" ref="W253" ca="1">IF($Q253="Y",VLOOKUP($P253,INDIRECT($Q$3),W$5,0)*INDIRECT($P$2),VLOOKUP($P253,INDIRECT($Q$3),W$5,0))</f>
        <v>97096.925977520223</v>
      </c>
      <c r="X253" s="394" cm="1">
        <f t="array" aca="1" ref="X253" ca="1">IF($Q253="Y",VLOOKUP($P253,INDIRECT($Q$3),X$5,0)*INDIRECT($P$2),VLOOKUP($P253,INDIRECT($Q$3),X$5,0))</f>
        <v>102209.55814419435</v>
      </c>
      <c r="Y253" s="394" cm="1">
        <f t="array" aca="1" ref="Y253" ca="1">IF($Q253="Y",VLOOKUP($P253,INDIRECT($Q$3),Y$5,0)*INDIRECT($P$2),VLOOKUP($P253,INDIRECT($Q$3),Y$5,0))</f>
        <v>108394.70110049429</v>
      </c>
      <c r="Z253" s="394" cm="1">
        <f t="array" aca="1" ref="Z253" ca="1">IF($Q253="Y",VLOOKUP($P253,INDIRECT($Q$3),Z$5,0)*INDIRECT($P$2),VLOOKUP($P253,INDIRECT($Q$3),Z$5,0))</f>
        <v>114578.49192162708</v>
      </c>
      <c r="AA253" s="406" t="str">
        <f t="shared" si="61"/>
        <v>52446C</v>
      </c>
      <c r="AB253" s="406" t="str">
        <f t="shared" ref="AB253:AB270" si="67">Q253</f>
        <v>Y</v>
      </c>
      <c r="AC253" s="412" t="str">
        <f t="shared" si="56"/>
        <v>Senior Construction Management Specialist</v>
      </c>
      <c r="AD253" s="406">
        <f t="shared" si="57"/>
        <v>99</v>
      </c>
      <c r="AE253" s="398" t="str">
        <f t="shared" si="62"/>
        <v>E</v>
      </c>
      <c r="AF253" s="403">
        <f t="shared" ca="1" si="64"/>
        <v>40.032999999999994</v>
      </c>
      <c r="AG253" s="403">
        <f t="shared" ca="1" si="64"/>
        <v>42.140999999999998</v>
      </c>
      <c r="AH253" s="403">
        <f t="shared" ca="1" si="64"/>
        <v>44.366</v>
      </c>
      <c r="AI253" s="403">
        <f t="shared" ca="1" si="64"/>
        <v>46.681999999999995</v>
      </c>
      <c r="AJ253" s="403">
        <f t="shared" ca="1" si="64"/>
        <v>49.14</v>
      </c>
      <c r="AK253" s="403">
        <f t="shared" ca="1" si="64"/>
        <v>52.113</v>
      </c>
      <c r="AL253" s="403">
        <f t="shared" ca="1" si="64"/>
        <v>55.085999999999999</v>
      </c>
      <c r="AM253" s="710"/>
    </row>
    <row r="254" spans="1:39" ht="15" customHeight="1">
      <c r="A254" s="256" t="s">
        <v>16</v>
      </c>
      <c r="B254" s="256" t="s">
        <v>205</v>
      </c>
      <c r="C254" s="256">
        <v>102</v>
      </c>
      <c r="D254" s="276" t="s">
        <v>206</v>
      </c>
      <c r="E254" s="277">
        <v>518</v>
      </c>
      <c r="F254" s="278">
        <v>11</v>
      </c>
      <c r="G254" s="380">
        <f t="shared" ca="1" si="66"/>
        <v>99466.80097833839</v>
      </c>
      <c r="H254" s="380">
        <f t="shared" ca="1" si="66"/>
        <v>104702.0702983275</v>
      </c>
      <c r="I254" s="380">
        <f t="shared" ca="1" si="66"/>
        <v>110212.44504968436</v>
      </c>
      <c r="J254" s="380">
        <f t="shared" ca="1" si="65"/>
        <v>116012.8373476868</v>
      </c>
      <c r="K254" s="380">
        <f t="shared" ca="1" si="65"/>
        <v>122118.16620179453</v>
      </c>
      <c r="L254" s="380">
        <f t="shared" ca="1" si="65"/>
        <v>129078.9664333808</v>
      </c>
      <c r="M254" s="380">
        <f t="shared" ca="1" si="65"/>
        <v>136039.76666496709</v>
      </c>
      <c r="N254" s="380" t="s">
        <v>633</v>
      </c>
      <c r="O254" s="197"/>
      <c r="P254" s="451" t="str">
        <f t="shared" si="60"/>
        <v>52873C</v>
      </c>
      <c r="Q254" s="452" t="s">
        <v>826</v>
      </c>
      <c r="R254" s="451" t="str">
        <f t="shared" si="55"/>
        <v>Senior Contract Management Specialist</v>
      </c>
      <c r="S254" s="452">
        <f t="shared" si="54"/>
        <v>102</v>
      </c>
      <c r="T254" s="394" cm="1">
        <f t="array" aca="1" ref="T254" ca="1">IF($Q254="Y",VLOOKUP($P254,INDIRECT($Q$3),T$5,0)*INDIRECT($P$2),VLOOKUP($P254,INDIRECT($Q$3),T$5,0))</f>
        <v>99466.80097833839</v>
      </c>
      <c r="U254" s="394" cm="1">
        <f t="array" aca="1" ref="U254" ca="1">IF($Q254="Y",VLOOKUP($P254,INDIRECT($Q$3),U$5,0)*INDIRECT($P$2),VLOOKUP($P254,INDIRECT($Q$3),U$5,0))</f>
        <v>104702.0702983275</v>
      </c>
      <c r="V254" s="394" cm="1">
        <f t="array" aca="1" ref="V254" ca="1">IF($Q254="Y",VLOOKUP($P254,INDIRECT($Q$3),V$5,0)*INDIRECT($P$2),VLOOKUP($P254,INDIRECT($Q$3),V$5,0))</f>
        <v>110212.44504968436</v>
      </c>
      <c r="W254" s="394" cm="1">
        <f t="array" aca="1" ref="W254" ca="1">IF($Q254="Y",VLOOKUP($P254,INDIRECT($Q$3),W$5,0)*INDIRECT($P$2),VLOOKUP($P254,INDIRECT($Q$3),W$5,0))</f>
        <v>116012.8373476868</v>
      </c>
      <c r="X254" s="394" cm="1">
        <f t="array" aca="1" ref="X254" ca="1">IF($Q254="Y",VLOOKUP($P254,INDIRECT($Q$3),X$5,0)*INDIRECT($P$2),VLOOKUP($P254,INDIRECT($Q$3),X$5,0))</f>
        <v>122118.16620179453</v>
      </c>
      <c r="Y254" s="394" cm="1">
        <f t="array" aca="1" ref="Y254" ca="1">IF($Q254="Y",VLOOKUP($P254,INDIRECT($Q$3),Y$5,0)*INDIRECT($P$2),VLOOKUP($P254,INDIRECT($Q$3),Y$5,0))</f>
        <v>129078.9664333808</v>
      </c>
      <c r="Z254" s="394" cm="1">
        <f t="array" aca="1" ref="Z254" ca="1">IF($Q254="Y",VLOOKUP($P254,INDIRECT($Q$3),Z$5,0)*INDIRECT($P$2),VLOOKUP($P254,INDIRECT($Q$3),Z$5,0))</f>
        <v>136039.76666496709</v>
      </c>
      <c r="AA254" s="452" t="str">
        <f t="shared" si="61"/>
        <v>52873C</v>
      </c>
      <c r="AB254" s="452" t="str">
        <f t="shared" si="67"/>
        <v>Y</v>
      </c>
      <c r="AC254" s="454" t="str">
        <f t="shared" si="56"/>
        <v>Senior Contract Management Specialist</v>
      </c>
      <c r="AD254" s="452">
        <f t="shared" si="57"/>
        <v>102</v>
      </c>
      <c r="AE254" s="455" t="str">
        <f t="shared" si="62"/>
        <v>E</v>
      </c>
      <c r="AF254" s="453">
        <f t="shared" ca="1" si="64"/>
        <v>47.820999999999998</v>
      </c>
      <c r="AG254" s="453">
        <f t="shared" ca="1" si="64"/>
        <v>50.338000000000001</v>
      </c>
      <c r="AH254" s="453">
        <f t="shared" ca="1" si="64"/>
        <v>52.986999999999995</v>
      </c>
      <c r="AI254" s="453">
        <f t="shared" ca="1" si="64"/>
        <v>55.775999999999996</v>
      </c>
      <c r="AJ254" s="453">
        <f t="shared" ca="1" si="64"/>
        <v>58.710999999999999</v>
      </c>
      <c r="AK254" s="453">
        <f t="shared" ca="1" si="64"/>
        <v>62.058</v>
      </c>
      <c r="AL254" s="453">
        <f t="shared" ca="1" si="64"/>
        <v>65.404000000000011</v>
      </c>
      <c r="AM254" s="710"/>
    </row>
    <row r="255" spans="1:39" ht="15" customHeight="1">
      <c r="A255" s="259" t="s">
        <v>16</v>
      </c>
      <c r="B255" s="259" t="s">
        <v>982</v>
      </c>
      <c r="C255" s="259" t="s">
        <v>235</v>
      </c>
      <c r="D255" s="260" t="s">
        <v>983</v>
      </c>
      <c r="E255" s="265">
        <v>455</v>
      </c>
      <c r="F255" s="262">
        <v>10</v>
      </c>
      <c r="G255" s="285">
        <f t="shared" ca="1" si="66"/>
        <v>90985.813251423999</v>
      </c>
      <c r="H255" s="285">
        <f t="shared" ca="1" si="66"/>
        <v>95560.127767558995</v>
      </c>
      <c r="I255" s="285">
        <f t="shared" ca="1" si="66"/>
        <v>100724.45424386801</v>
      </c>
      <c r="J255" s="285">
        <f t="shared" ca="1" si="65"/>
        <v>105891.07648655899</v>
      </c>
      <c r="K255" s="285">
        <f t="shared" ca="1" si="65"/>
        <v>111299.90208255098</v>
      </c>
      <c r="L255" s="285">
        <f t="shared" ca="1" si="65"/>
        <v>118072.412909451</v>
      </c>
      <c r="M255" s="285">
        <f t="shared" ca="1" si="65"/>
        <v>124843.77585315998</v>
      </c>
      <c r="N255" s="285"/>
      <c r="O255" s="169"/>
      <c r="P255" s="409" t="str">
        <f t="shared" si="60"/>
        <v>59479C</v>
      </c>
      <c r="Q255" s="397" t="s">
        <v>826</v>
      </c>
      <c r="R255" s="409" t="str">
        <f t="shared" si="55"/>
        <v>Senior Debt Analyst</v>
      </c>
      <c r="S255" s="397" t="str">
        <f t="shared" si="54"/>
        <v>51</v>
      </c>
      <c r="T255" s="394" cm="1">
        <f t="array" aca="1" ref="T255" ca="1">IF($Q255="Y",VLOOKUP($P255,INDIRECT($Q$3),T$5,0)*INDIRECT($P$2),VLOOKUP($P255,INDIRECT($Q$3),T$5,0))</f>
        <v>90985.813251423999</v>
      </c>
      <c r="U255" s="394" cm="1">
        <f t="array" aca="1" ref="U255" ca="1">IF($Q255="Y",VLOOKUP($P255,INDIRECT($Q$3),U$5,0)*INDIRECT($P$2),VLOOKUP($P255,INDIRECT($Q$3),U$5,0))</f>
        <v>95560.127767558995</v>
      </c>
      <c r="V255" s="394" cm="1">
        <f t="array" aca="1" ref="V255" ca="1">IF($Q255="Y",VLOOKUP($P255,INDIRECT($Q$3),V$5,0)*INDIRECT($P$2),VLOOKUP($P255,INDIRECT($Q$3),V$5,0))</f>
        <v>100724.45424386801</v>
      </c>
      <c r="W255" s="394" cm="1">
        <f t="array" aca="1" ref="W255" ca="1">IF($Q255="Y",VLOOKUP($P255,INDIRECT($Q$3),W$5,0)*INDIRECT($P$2),VLOOKUP($P255,INDIRECT($Q$3),W$5,0))</f>
        <v>105891.07648655899</v>
      </c>
      <c r="X255" s="394" cm="1">
        <f t="array" aca="1" ref="X255" ca="1">IF($Q255="Y",VLOOKUP($P255,INDIRECT($Q$3),X$5,0)*INDIRECT($P$2),VLOOKUP($P255,INDIRECT($Q$3),X$5,0))</f>
        <v>111299.90208255098</v>
      </c>
      <c r="Y255" s="394" cm="1">
        <f t="array" aca="1" ref="Y255" ca="1">IF($Q255="Y",VLOOKUP($P255,INDIRECT($Q$3),Y$5,0)*INDIRECT($P$2),VLOOKUP($P255,INDIRECT($Q$3),Y$5,0))</f>
        <v>118072.412909451</v>
      </c>
      <c r="Z255" s="394" cm="1">
        <f t="array" aca="1" ref="Z255" ca="1">IF($Q255="Y",VLOOKUP($P255,INDIRECT($Q$3),Z$5,0)*INDIRECT($P$2),VLOOKUP($P255,INDIRECT($Q$3),Z$5,0))</f>
        <v>124843.77585315998</v>
      </c>
      <c r="AA255" s="406" t="str">
        <f t="shared" si="61"/>
        <v>59479C</v>
      </c>
      <c r="AB255" s="406" t="str">
        <f t="shared" si="67"/>
        <v>Y</v>
      </c>
      <c r="AC255" s="412" t="str">
        <f t="shared" si="56"/>
        <v>Senior Debt Analyst</v>
      </c>
      <c r="AD255" s="406" t="str">
        <f t="shared" si="57"/>
        <v>51</v>
      </c>
      <c r="AE255" s="398" t="str">
        <f t="shared" si="62"/>
        <v>E</v>
      </c>
      <c r="AF255" s="403">
        <f t="shared" ca="1" si="64"/>
        <v>43.744</v>
      </c>
      <c r="AG255" s="403">
        <f t="shared" ca="1" si="64"/>
        <v>45.942999999999998</v>
      </c>
      <c r="AH255" s="403">
        <f t="shared" ca="1" si="64"/>
        <v>48.425999999999995</v>
      </c>
      <c r="AI255" s="403">
        <f t="shared" ca="1" si="64"/>
        <v>50.91</v>
      </c>
      <c r="AJ255" s="403">
        <f t="shared" ca="1" si="64"/>
        <v>53.51</v>
      </c>
      <c r="AK255" s="403">
        <f t="shared" ca="1" si="64"/>
        <v>56.765999999999998</v>
      </c>
      <c r="AL255" s="403">
        <f t="shared" ca="1" si="64"/>
        <v>60.021999999999998</v>
      </c>
      <c r="AM255" s="710"/>
    </row>
    <row r="256" spans="1:39" ht="15" customHeight="1">
      <c r="A256" s="259" t="s">
        <v>16</v>
      </c>
      <c r="B256" s="259" t="s">
        <v>207</v>
      </c>
      <c r="C256" s="259">
        <v>98</v>
      </c>
      <c r="D256" s="260" t="s">
        <v>208</v>
      </c>
      <c r="E256" s="265">
        <v>523</v>
      </c>
      <c r="F256" s="262">
        <v>11</v>
      </c>
      <c r="G256" s="285">
        <f t="shared" ca="1" si="66"/>
        <v>99466.80097833839</v>
      </c>
      <c r="H256" s="285">
        <f t="shared" ca="1" si="66"/>
        <v>104702.0702983275</v>
      </c>
      <c r="I256" s="285">
        <f t="shared" ca="1" si="66"/>
        <v>110212.44504968436</v>
      </c>
      <c r="J256" s="285">
        <f t="shared" ca="1" si="65"/>
        <v>116012.8373476868</v>
      </c>
      <c r="K256" s="285">
        <f t="shared" ca="1" si="65"/>
        <v>122118.16620179453</v>
      </c>
      <c r="L256" s="285">
        <f t="shared" ca="1" si="65"/>
        <v>128743.47114472516</v>
      </c>
      <c r="M256" s="285">
        <f t="shared" ca="1" si="65"/>
        <v>135368.77608765571</v>
      </c>
      <c r="N256" s="285"/>
      <c r="O256" s="169"/>
      <c r="P256" s="409" t="str">
        <f t="shared" si="60"/>
        <v>52875C</v>
      </c>
      <c r="Q256" s="397" t="s">
        <v>826</v>
      </c>
      <c r="R256" s="409" t="str">
        <f t="shared" si="55"/>
        <v>Senior Development Finance Analyst</v>
      </c>
      <c r="S256" s="397">
        <f t="shared" si="54"/>
        <v>98</v>
      </c>
      <c r="T256" s="394" cm="1">
        <f t="array" aca="1" ref="T256" ca="1">IF($Q256="Y",VLOOKUP($P256,INDIRECT($Q$3),T$5,0)*INDIRECT($P$2),VLOOKUP($P256,INDIRECT($Q$3),T$5,0))</f>
        <v>99466.80097833839</v>
      </c>
      <c r="U256" s="394" cm="1">
        <f t="array" aca="1" ref="U256" ca="1">IF($Q256="Y",VLOOKUP($P256,INDIRECT($Q$3),U$5,0)*INDIRECT($P$2),VLOOKUP($P256,INDIRECT($Q$3),U$5,0))</f>
        <v>104702.0702983275</v>
      </c>
      <c r="V256" s="394" cm="1">
        <f t="array" aca="1" ref="V256" ca="1">IF($Q256="Y",VLOOKUP($P256,INDIRECT($Q$3),V$5,0)*INDIRECT($P$2),VLOOKUP($P256,INDIRECT($Q$3),V$5,0))</f>
        <v>110212.44504968436</v>
      </c>
      <c r="W256" s="394" cm="1">
        <f t="array" aca="1" ref="W256" ca="1">IF($Q256="Y",VLOOKUP($P256,INDIRECT($Q$3),W$5,0)*INDIRECT($P$2),VLOOKUP($P256,INDIRECT($Q$3),W$5,0))</f>
        <v>116012.8373476868</v>
      </c>
      <c r="X256" s="394" cm="1">
        <f t="array" aca="1" ref="X256" ca="1">IF($Q256="Y",VLOOKUP($P256,INDIRECT($Q$3),X$5,0)*INDIRECT($P$2),VLOOKUP($P256,INDIRECT($Q$3),X$5,0))</f>
        <v>122118.16620179453</v>
      </c>
      <c r="Y256" s="394" cm="1">
        <f t="array" aca="1" ref="Y256" ca="1">IF($Q256="Y",VLOOKUP($P256,INDIRECT($Q$3),Y$5,0)*INDIRECT($P$2),VLOOKUP($P256,INDIRECT($Q$3),Y$5,0))</f>
        <v>128743.47114472516</v>
      </c>
      <c r="Z256" s="394" cm="1">
        <f t="array" aca="1" ref="Z256" ca="1">IF($Q256="Y",VLOOKUP($P256,INDIRECT($Q$3),Z$5,0)*INDIRECT($P$2),VLOOKUP($P256,INDIRECT($Q$3),Z$5,0))</f>
        <v>135368.77608765571</v>
      </c>
      <c r="AA256" s="406" t="str">
        <f t="shared" si="61"/>
        <v>52875C</v>
      </c>
      <c r="AB256" s="406" t="str">
        <f t="shared" si="67"/>
        <v>Y</v>
      </c>
      <c r="AC256" s="412" t="str">
        <f t="shared" si="56"/>
        <v>Senior Development Finance Analyst</v>
      </c>
      <c r="AD256" s="406">
        <f t="shared" si="57"/>
        <v>98</v>
      </c>
      <c r="AE256" s="398" t="str">
        <f t="shared" si="62"/>
        <v>E</v>
      </c>
      <c r="AF256" s="403">
        <f t="shared" ca="1" si="64"/>
        <v>47.820999999999998</v>
      </c>
      <c r="AG256" s="403">
        <f t="shared" ca="1" si="64"/>
        <v>50.338000000000001</v>
      </c>
      <c r="AH256" s="403">
        <f t="shared" ca="1" si="64"/>
        <v>52.986999999999995</v>
      </c>
      <c r="AI256" s="403">
        <f t="shared" ca="1" si="64"/>
        <v>55.775999999999996</v>
      </c>
      <c r="AJ256" s="403">
        <f t="shared" ca="1" si="64"/>
        <v>58.710999999999999</v>
      </c>
      <c r="AK256" s="403">
        <f t="shared" ca="1" si="64"/>
        <v>61.896000000000001</v>
      </c>
      <c r="AL256" s="403">
        <f t="shared" ca="1" si="64"/>
        <v>65.082000000000008</v>
      </c>
      <c r="AM256" s="710"/>
    </row>
    <row r="257" spans="1:39" ht="15" customHeight="1">
      <c r="A257" s="259" t="s">
        <v>16</v>
      </c>
      <c r="B257" s="259" t="s">
        <v>209</v>
      </c>
      <c r="C257" s="259">
        <v>58</v>
      </c>
      <c r="D257" s="260" t="s">
        <v>680</v>
      </c>
      <c r="E257" s="265">
        <v>493</v>
      </c>
      <c r="F257" s="262">
        <v>10</v>
      </c>
      <c r="G257" s="285">
        <f t="shared" ca="1" si="66"/>
        <v>95953.222578579967</v>
      </c>
      <c r="H257" s="285">
        <f t="shared" ca="1" si="66"/>
        <v>101313.44894406678</v>
      </c>
      <c r="I257" s="285">
        <f t="shared" ca="1" si="66"/>
        <v>106380.67258217976</v>
      </c>
      <c r="J257" s="285">
        <f t="shared" ca="1" si="65"/>
        <v>111692.63967492267</v>
      </c>
      <c r="K257" s="285">
        <f t="shared" ca="1" si="65"/>
        <v>117301.05658594974</v>
      </c>
      <c r="L257" s="285">
        <f t="shared" ca="1" si="65"/>
        <v>124240.58994569759</v>
      </c>
      <c r="M257" s="285">
        <f t="shared" ca="1" si="65"/>
        <v>131180.1233054453</v>
      </c>
      <c r="N257" s="285"/>
      <c r="O257" s="169"/>
      <c r="P257" s="409" t="str">
        <f t="shared" si="60"/>
        <v>52340C</v>
      </c>
      <c r="Q257" s="397" t="s">
        <v>826</v>
      </c>
      <c r="R257" s="409" t="str">
        <f t="shared" si="55"/>
        <v>Senior Economic Development Specialist</v>
      </c>
      <c r="S257" s="397">
        <f t="shared" ref="S257" si="68">C257</f>
        <v>58</v>
      </c>
      <c r="T257" s="394" cm="1">
        <f t="array" aca="1" ref="T257" ca="1">IF($Q257="Y",VLOOKUP($P257,INDIRECT($Q$3),T$5,0)*INDIRECT($P$2),VLOOKUP($P257,INDIRECT($Q$3),T$5,0))</f>
        <v>95953.222578579967</v>
      </c>
      <c r="U257" s="394" cm="1">
        <f t="array" aca="1" ref="U257" ca="1">IF($Q257="Y",VLOOKUP($P257,INDIRECT($Q$3),U$5,0)*INDIRECT($P$2),VLOOKUP($P257,INDIRECT($Q$3),U$5,0))</f>
        <v>101313.44894406678</v>
      </c>
      <c r="V257" s="394" cm="1">
        <f t="array" aca="1" ref="V257" ca="1">IF($Q257="Y",VLOOKUP($P257,INDIRECT($Q$3),V$5,0)*INDIRECT($P$2),VLOOKUP($P257,INDIRECT($Q$3),V$5,0))</f>
        <v>106380.67258217976</v>
      </c>
      <c r="W257" s="394" cm="1">
        <f t="array" aca="1" ref="W257" ca="1">IF($Q257="Y",VLOOKUP($P257,INDIRECT($Q$3),W$5,0)*INDIRECT($P$2),VLOOKUP($P257,INDIRECT($Q$3),W$5,0))</f>
        <v>111692.63967492267</v>
      </c>
      <c r="X257" s="394" cm="1">
        <f t="array" aca="1" ref="X257" ca="1">IF($Q257="Y",VLOOKUP($P257,INDIRECT($Q$3),X$5,0)*INDIRECT($P$2),VLOOKUP($P257,INDIRECT($Q$3),X$5,0))</f>
        <v>117301.05658594974</v>
      </c>
      <c r="Y257" s="394" cm="1">
        <f t="array" aca="1" ref="Y257" ca="1">IF($Q257="Y",VLOOKUP($P257,INDIRECT($Q$3),Y$5,0)*INDIRECT($P$2),VLOOKUP($P257,INDIRECT($Q$3),Y$5,0))</f>
        <v>124240.58994569759</v>
      </c>
      <c r="Z257" s="394" cm="1">
        <f t="array" aca="1" ref="Z257" ca="1">IF($Q257="Y",VLOOKUP($P257,INDIRECT($Q$3),Z$5,0)*INDIRECT($P$2),VLOOKUP($P257,INDIRECT($Q$3),Z$5,0))</f>
        <v>131180.1233054453</v>
      </c>
      <c r="AA257" s="406" t="str">
        <f t="shared" si="61"/>
        <v>52340C</v>
      </c>
      <c r="AB257" s="406" t="str">
        <f t="shared" si="67"/>
        <v>Y</v>
      </c>
      <c r="AC257" s="412" t="str">
        <f t="shared" si="56"/>
        <v>Senior Economic Development Specialist</v>
      </c>
      <c r="AD257" s="406">
        <f t="shared" si="57"/>
        <v>58</v>
      </c>
      <c r="AE257" s="398" t="str">
        <f t="shared" si="62"/>
        <v>E</v>
      </c>
      <c r="AF257" s="403">
        <f t="shared" ca="1" si="64"/>
        <v>46.131999999999998</v>
      </c>
      <c r="AG257" s="403">
        <f t="shared" ca="1" si="64"/>
        <v>48.708999999999996</v>
      </c>
      <c r="AH257" s="403">
        <f t="shared" ca="1" si="64"/>
        <v>51.144999999999996</v>
      </c>
      <c r="AI257" s="403">
        <f t="shared" ca="1" si="64"/>
        <v>53.698999999999998</v>
      </c>
      <c r="AJ257" s="403">
        <f t="shared" ca="1" si="64"/>
        <v>56.394999999999996</v>
      </c>
      <c r="AK257" s="403">
        <f t="shared" ca="1" si="64"/>
        <v>59.731999999999999</v>
      </c>
      <c r="AL257" s="403">
        <f t="shared" ca="1" si="64"/>
        <v>63.067999999999998</v>
      </c>
      <c r="AM257" s="710"/>
    </row>
    <row r="258" spans="1:39" ht="15" customHeight="1">
      <c r="A258" s="259" t="s">
        <v>16</v>
      </c>
      <c r="B258" s="259" t="s">
        <v>1032</v>
      </c>
      <c r="C258" s="259" t="s">
        <v>166</v>
      </c>
      <c r="D258" s="260" t="s">
        <v>1034</v>
      </c>
      <c r="E258" s="265">
        <v>433</v>
      </c>
      <c r="F258" s="262">
        <v>9</v>
      </c>
      <c r="G258" s="285">
        <f t="shared" ca="1" si="66"/>
        <v>84691.576574692139</v>
      </c>
      <c r="H258" s="285">
        <f t="shared" ca="1" si="66"/>
        <v>89169.347667147071</v>
      </c>
      <c r="I258" s="285">
        <f t="shared" ca="1" si="66"/>
        <v>94233.124214349751</v>
      </c>
      <c r="J258" s="285">
        <f t="shared" ca="1" si="65"/>
        <v>99245.194397898245</v>
      </c>
      <c r="K258" s="285">
        <f t="shared" ca="1" si="65"/>
        <v>104560.60858155144</v>
      </c>
      <c r="L258" s="285">
        <f t="shared" ca="1" si="65"/>
        <v>110772.97487040763</v>
      </c>
      <c r="M258" s="285">
        <f t="shared" ca="1" si="65"/>
        <v>116985.3411592638</v>
      </c>
      <c r="N258" s="285"/>
      <c r="O258" s="169"/>
      <c r="P258" s="409" t="str">
        <f t="shared" si="60"/>
        <v>53086C</v>
      </c>
      <c r="Q258" s="397" t="s">
        <v>1035</v>
      </c>
      <c r="R258" s="409" t="str">
        <f t="shared" ref="R258:R268" si="69">D258</f>
        <v>Senior Emergency Preparedness Specialist - Pandemic Planning</v>
      </c>
      <c r="S258" s="397" t="s">
        <v>166</v>
      </c>
      <c r="T258" s="394" cm="1">
        <f t="array" aca="1" ref="T258" ca="1">IF($Q258="Y",VLOOKUP($P258,INDIRECT($Q$3),T$5,0)*INDIRECT($P$2),VLOOKUP($P258,INDIRECT($Q$3),T$5,0))</f>
        <v>84691.576574692139</v>
      </c>
      <c r="U258" s="394" cm="1">
        <f t="array" aca="1" ref="U258" ca="1">IF($Q258="Y",VLOOKUP($P258,INDIRECT($Q$3),U$5,0)*INDIRECT($P$2),VLOOKUP($P258,INDIRECT($Q$3),U$5,0))</f>
        <v>89169.347667147071</v>
      </c>
      <c r="V258" s="394" cm="1">
        <f t="array" aca="1" ref="V258" ca="1">IF($Q258="Y",VLOOKUP($P258,INDIRECT($Q$3),V$5,0)*INDIRECT($P$2),VLOOKUP($P258,INDIRECT($Q$3),V$5,0))</f>
        <v>94233.124214349751</v>
      </c>
      <c r="W258" s="394" cm="1">
        <f t="array" aca="1" ref="W258" ca="1">IF($Q258="Y",VLOOKUP($P258,INDIRECT($Q$3),W$5,0)*INDIRECT($P$2),VLOOKUP($P258,INDIRECT($Q$3),W$5,0))</f>
        <v>99245.194397898245</v>
      </c>
      <c r="X258" s="394" cm="1">
        <f t="array" aca="1" ref="X258" ca="1">IF($Q258="Y",VLOOKUP($P258,INDIRECT($Q$3),X$5,0)*INDIRECT($P$2),VLOOKUP($P258,INDIRECT($Q$3),X$5,0))</f>
        <v>104560.60858155144</v>
      </c>
      <c r="Y258" s="394" cm="1">
        <f t="array" aca="1" ref="Y258" ca="1">IF($Q258="Y",VLOOKUP($P258,INDIRECT($Q$3),Y$5,0)*INDIRECT($P$2),VLOOKUP($P258,INDIRECT($Q$3),Y$5,0))</f>
        <v>110772.97487040763</v>
      </c>
      <c r="Z258" s="394" cm="1">
        <f t="array" aca="1" ref="Z258" ca="1">IF($Q258="Y",VLOOKUP($P258,INDIRECT($Q$3),Z$5,0)*INDIRECT($P$2),VLOOKUP($P258,INDIRECT($Q$3),Z$5,0))</f>
        <v>116985.3411592638</v>
      </c>
      <c r="AA258" s="406" t="str">
        <f t="shared" si="61"/>
        <v>53086C</v>
      </c>
      <c r="AB258" s="406" t="str">
        <f t="shared" si="67"/>
        <v>y</v>
      </c>
      <c r="AC258" s="412" t="str">
        <f t="shared" ref="AC258:AC313" si="70">D258</f>
        <v>Senior Emergency Preparedness Specialist - Pandemic Planning</v>
      </c>
      <c r="AD258" s="406" t="str">
        <f t="shared" si="57"/>
        <v>45</v>
      </c>
      <c r="AE258" s="398" t="str">
        <f t="shared" si="62"/>
        <v>E</v>
      </c>
      <c r="AF258" s="403">
        <f t="shared" ca="1" si="64"/>
        <v>40.717999999999996</v>
      </c>
      <c r="AG258" s="403">
        <f t="shared" ca="1" si="64"/>
        <v>42.87</v>
      </c>
      <c r="AH258" s="403">
        <f t="shared" ca="1" si="64"/>
        <v>45.305</v>
      </c>
      <c r="AI258" s="403">
        <f t="shared" ca="1" si="64"/>
        <v>47.714999999999996</v>
      </c>
      <c r="AJ258" s="403">
        <f t="shared" ca="1" si="64"/>
        <v>50.269999999999996</v>
      </c>
      <c r="AK258" s="403">
        <f t="shared" ca="1" si="64"/>
        <v>53.256999999999998</v>
      </c>
      <c r="AL258" s="403">
        <f t="shared" ca="1" si="64"/>
        <v>56.242999999999995</v>
      </c>
      <c r="AM258" s="710"/>
    </row>
    <row r="259" spans="1:39" ht="15" customHeight="1">
      <c r="A259" s="259" t="s">
        <v>16</v>
      </c>
      <c r="B259" s="259" t="s">
        <v>923</v>
      </c>
      <c r="C259" s="259" t="s">
        <v>235</v>
      </c>
      <c r="D259" s="260" t="s">
        <v>924</v>
      </c>
      <c r="E259" s="265">
        <v>455</v>
      </c>
      <c r="F259" s="262">
        <v>10</v>
      </c>
      <c r="G259" s="285">
        <f t="shared" ca="1" si="66"/>
        <v>90985.813251423999</v>
      </c>
      <c r="H259" s="285">
        <f t="shared" ca="1" si="66"/>
        <v>95560.127767558995</v>
      </c>
      <c r="I259" s="285">
        <f t="shared" ca="1" si="66"/>
        <v>100724.45424386801</v>
      </c>
      <c r="J259" s="285">
        <f t="shared" ca="1" si="65"/>
        <v>105891.07648655899</v>
      </c>
      <c r="K259" s="285">
        <f t="shared" ca="1" si="65"/>
        <v>111299.90208255098</v>
      </c>
      <c r="L259" s="285">
        <f t="shared" ca="1" si="65"/>
        <v>118072.412909451</v>
      </c>
      <c r="M259" s="285">
        <f t="shared" ca="1" si="65"/>
        <v>124843.77585315998</v>
      </c>
      <c r="N259" s="285"/>
      <c r="O259" s="169"/>
      <c r="P259" s="409" t="str">
        <f t="shared" si="60"/>
        <v>59461C</v>
      </c>
      <c r="Q259" s="397" t="s">
        <v>826</v>
      </c>
      <c r="R259" s="409" t="str">
        <f t="shared" si="69"/>
        <v>Senior Engineering Applications Analyst</v>
      </c>
      <c r="S259" s="397" t="str">
        <f t="shared" ref="S259:S313" si="71">C259</f>
        <v>51</v>
      </c>
      <c r="T259" s="394" cm="1">
        <f t="array" aca="1" ref="T259" ca="1">IF($Q259="Y",VLOOKUP($P259,INDIRECT($Q$3),T$5,0)*INDIRECT($P$2),VLOOKUP($P259,INDIRECT($Q$3),T$5,0))</f>
        <v>90985.813251423999</v>
      </c>
      <c r="U259" s="394" cm="1">
        <f t="array" aca="1" ref="U259" ca="1">IF($Q259="Y",VLOOKUP($P259,INDIRECT($Q$3),U$5,0)*INDIRECT($P$2),VLOOKUP($P259,INDIRECT($Q$3),U$5,0))</f>
        <v>95560.127767558995</v>
      </c>
      <c r="V259" s="394" cm="1">
        <f t="array" aca="1" ref="V259" ca="1">IF($Q259="Y",VLOOKUP($P259,INDIRECT($Q$3),V$5,0)*INDIRECT($P$2),VLOOKUP($P259,INDIRECT($Q$3),V$5,0))</f>
        <v>100724.45424386801</v>
      </c>
      <c r="W259" s="394" cm="1">
        <f t="array" aca="1" ref="W259" ca="1">IF($Q259="Y",VLOOKUP($P259,INDIRECT($Q$3),W$5,0)*INDIRECT($P$2),VLOOKUP($P259,INDIRECT($Q$3),W$5,0))</f>
        <v>105891.07648655899</v>
      </c>
      <c r="X259" s="394" cm="1">
        <f t="array" aca="1" ref="X259" ca="1">IF($Q259="Y",VLOOKUP($P259,INDIRECT($Q$3),X$5,0)*INDIRECT($P$2),VLOOKUP($P259,INDIRECT($Q$3),X$5,0))</f>
        <v>111299.90208255098</v>
      </c>
      <c r="Y259" s="394" cm="1">
        <f t="array" aca="1" ref="Y259" ca="1">IF($Q259="Y",VLOOKUP($P259,INDIRECT($Q$3),Y$5,0)*INDIRECT($P$2),VLOOKUP($P259,INDIRECT($Q$3),Y$5,0))</f>
        <v>118072.412909451</v>
      </c>
      <c r="Z259" s="394" cm="1">
        <f t="array" aca="1" ref="Z259" ca="1">IF($Q259="Y",VLOOKUP($P259,INDIRECT($Q$3),Z$5,0)*INDIRECT($P$2),VLOOKUP($P259,INDIRECT($Q$3),Z$5,0))</f>
        <v>124843.77585315998</v>
      </c>
      <c r="AA259" s="406" t="str">
        <f t="shared" si="61"/>
        <v>59461C</v>
      </c>
      <c r="AB259" s="406" t="str">
        <f t="shared" si="67"/>
        <v>Y</v>
      </c>
      <c r="AC259" s="412" t="str">
        <f t="shared" si="70"/>
        <v>Senior Engineering Applications Analyst</v>
      </c>
      <c r="AD259" s="406" t="str">
        <f t="shared" si="57"/>
        <v>51</v>
      </c>
      <c r="AE259" s="398" t="str">
        <f t="shared" si="62"/>
        <v>E</v>
      </c>
      <c r="AF259" s="403">
        <f t="shared" ca="1" si="64"/>
        <v>43.744</v>
      </c>
      <c r="AG259" s="403">
        <f t="shared" ca="1" si="64"/>
        <v>45.942999999999998</v>
      </c>
      <c r="AH259" s="403">
        <f t="shared" ca="1" si="64"/>
        <v>48.425999999999995</v>
      </c>
      <c r="AI259" s="403">
        <f t="shared" ca="1" si="64"/>
        <v>50.91</v>
      </c>
      <c r="AJ259" s="403">
        <f t="shared" ca="1" si="64"/>
        <v>53.51</v>
      </c>
      <c r="AK259" s="403">
        <f t="shared" ca="1" si="64"/>
        <v>56.765999999999998</v>
      </c>
      <c r="AL259" s="403">
        <f t="shared" ca="1" si="64"/>
        <v>60.021999999999998</v>
      </c>
      <c r="AM259" s="710"/>
    </row>
    <row r="260" spans="1:39" ht="15" customHeight="1">
      <c r="A260" s="259" t="s">
        <v>16</v>
      </c>
      <c r="B260" s="259" t="s">
        <v>991</v>
      </c>
      <c r="C260" s="259" t="s">
        <v>86</v>
      </c>
      <c r="D260" s="260" t="s">
        <v>992</v>
      </c>
      <c r="E260" s="265">
        <v>415</v>
      </c>
      <c r="F260" s="262">
        <v>9</v>
      </c>
      <c r="G260" s="285">
        <f t="shared" ca="1" si="66"/>
        <v>83267.131750745844</v>
      </c>
      <c r="H260" s="285">
        <f t="shared" ca="1" si="66"/>
        <v>87652.227804077876</v>
      </c>
      <c r="I260" s="285">
        <f t="shared" ca="1" si="66"/>
        <v>92279.285509675246</v>
      </c>
      <c r="J260" s="285">
        <f t="shared" ca="1" si="65"/>
        <v>97096.925977520223</v>
      </c>
      <c r="K260" s="285">
        <f t="shared" ca="1" si="65"/>
        <v>102209.55814419435</v>
      </c>
      <c r="L260" s="285">
        <f t="shared" ca="1" si="65"/>
        <v>108394.70110049429</v>
      </c>
      <c r="M260" s="285">
        <f t="shared" ca="1" si="65"/>
        <v>114578.49192162708</v>
      </c>
      <c r="N260" s="285"/>
      <c r="O260" s="169"/>
      <c r="P260" s="409" t="str">
        <f t="shared" si="60"/>
        <v>59483C</v>
      </c>
      <c r="Q260" s="397" t="s">
        <v>826</v>
      </c>
      <c r="R260" s="409" t="str">
        <f t="shared" si="69"/>
        <v>Senior Environmental Health Community Liaison</v>
      </c>
      <c r="S260" s="397" t="str">
        <f t="shared" si="71"/>
        <v>99</v>
      </c>
      <c r="T260" s="394" cm="1">
        <f t="array" aca="1" ref="T260" ca="1">IF($Q260="Y",VLOOKUP($P260,INDIRECT($Q$3),T$5,0)*INDIRECT($P$2),VLOOKUP($P260,INDIRECT($Q$3),T$5,0))</f>
        <v>83267.131750745844</v>
      </c>
      <c r="U260" s="394" cm="1">
        <f t="array" aca="1" ref="U260" ca="1">IF($Q260="Y",VLOOKUP($P260,INDIRECT($Q$3),U$5,0)*INDIRECT($P$2),VLOOKUP($P260,INDIRECT($Q$3),U$5,0))</f>
        <v>87652.227804077876</v>
      </c>
      <c r="V260" s="394" cm="1">
        <f t="array" aca="1" ref="V260" ca="1">IF($Q260="Y",VLOOKUP($P260,INDIRECT($Q$3),V$5,0)*INDIRECT($P$2),VLOOKUP($P260,INDIRECT($Q$3),V$5,0))</f>
        <v>92279.285509675246</v>
      </c>
      <c r="W260" s="394" cm="1">
        <f t="array" aca="1" ref="W260" ca="1">IF($Q260="Y",VLOOKUP($P260,INDIRECT($Q$3),W$5,0)*INDIRECT($P$2),VLOOKUP($P260,INDIRECT($Q$3),W$5,0))</f>
        <v>97096.925977520223</v>
      </c>
      <c r="X260" s="394" cm="1">
        <f t="array" aca="1" ref="X260" ca="1">IF($Q260="Y",VLOOKUP($P260,INDIRECT($Q$3),X$5,0)*INDIRECT($P$2),VLOOKUP($P260,INDIRECT($Q$3),X$5,0))</f>
        <v>102209.55814419435</v>
      </c>
      <c r="Y260" s="394" cm="1">
        <f t="array" aca="1" ref="Y260" ca="1">IF($Q260="Y",VLOOKUP($P260,INDIRECT($Q$3),Y$5,0)*INDIRECT($P$2),VLOOKUP($P260,INDIRECT($Q$3),Y$5,0))</f>
        <v>108394.70110049429</v>
      </c>
      <c r="Z260" s="394" cm="1">
        <f t="array" aca="1" ref="Z260" ca="1">IF($Q260="Y",VLOOKUP($P260,INDIRECT($Q$3),Z$5,0)*INDIRECT($P$2),VLOOKUP($P260,INDIRECT($Q$3),Z$5,0))</f>
        <v>114578.49192162708</v>
      </c>
      <c r="AA260" s="406" t="str">
        <f t="shared" si="61"/>
        <v>59483C</v>
      </c>
      <c r="AB260" s="406" t="str">
        <f t="shared" si="67"/>
        <v>Y</v>
      </c>
      <c r="AC260" s="412" t="str">
        <f t="shared" si="70"/>
        <v>Senior Environmental Health Community Liaison</v>
      </c>
      <c r="AD260" s="406" t="str">
        <f t="shared" si="57"/>
        <v>99</v>
      </c>
      <c r="AE260" s="398" t="str">
        <f t="shared" si="62"/>
        <v>E</v>
      </c>
      <c r="AF260" s="403">
        <f t="shared" ca="1" si="64"/>
        <v>40.032999999999994</v>
      </c>
      <c r="AG260" s="403">
        <f t="shared" ca="1" si="64"/>
        <v>42.140999999999998</v>
      </c>
      <c r="AH260" s="403">
        <f t="shared" ca="1" si="64"/>
        <v>44.366</v>
      </c>
      <c r="AI260" s="403">
        <f t="shared" ca="1" si="64"/>
        <v>46.681999999999995</v>
      </c>
      <c r="AJ260" s="403">
        <f t="shared" ca="1" si="64"/>
        <v>49.14</v>
      </c>
      <c r="AK260" s="403">
        <f t="shared" ca="1" si="64"/>
        <v>52.113</v>
      </c>
      <c r="AL260" s="403">
        <f t="shared" ca="1" si="64"/>
        <v>55.085999999999999</v>
      </c>
      <c r="AM260" s="710"/>
    </row>
    <row r="261" spans="1:39" ht="15" customHeight="1">
      <c r="A261" s="259" t="s">
        <v>91</v>
      </c>
      <c r="B261" s="259" t="s">
        <v>792</v>
      </c>
      <c r="C261" s="259" t="s">
        <v>790</v>
      </c>
      <c r="D261" s="260" t="s">
        <v>781</v>
      </c>
      <c r="E261" s="265">
        <v>443</v>
      </c>
      <c r="F261" s="262">
        <v>9</v>
      </c>
      <c r="G261" s="285">
        <f t="shared" ca="1" si="66"/>
        <v>41.728065980966711</v>
      </c>
      <c r="H261" s="285">
        <f t="shared" ca="1" si="66"/>
        <v>43.925011386383012</v>
      </c>
      <c r="I261" s="285">
        <f t="shared" ca="1" si="66"/>
        <v>46.243237274214493</v>
      </c>
      <c r="J261" s="285">
        <f t="shared" ca="1" si="65"/>
        <v>48.658740215649807</v>
      </c>
      <c r="K261" s="285">
        <f t="shared" ca="1" si="65"/>
        <v>51.220790406670091</v>
      </c>
      <c r="L261" s="285">
        <f t="shared" ca="1" si="65"/>
        <v>54.3197594000492</v>
      </c>
      <c r="M261" s="285">
        <f t="shared" ca="1" si="65"/>
        <v>57.41999173178678</v>
      </c>
      <c r="N261" s="285"/>
      <c r="O261" s="169"/>
      <c r="P261" s="409" t="str">
        <f t="shared" si="60"/>
        <v>53027C</v>
      </c>
      <c r="Q261" s="397" t="s">
        <v>826</v>
      </c>
      <c r="R261" s="409" t="str">
        <f t="shared" si="69"/>
        <v>Senior Environmental Health Specialist</v>
      </c>
      <c r="S261" s="397" t="str">
        <f t="shared" si="71"/>
        <v>117</v>
      </c>
      <c r="T261" s="394" cm="1">
        <f t="array" aca="1" ref="T261" ca="1">IF($Q261="Y",VLOOKUP($P261,INDIRECT($Q$3),T$5,0)*INDIRECT($P$2),VLOOKUP($P261,INDIRECT($Q$3),T$5,0))</f>
        <v>41.728065980966711</v>
      </c>
      <c r="U261" s="394" cm="1">
        <f t="array" aca="1" ref="U261" ca="1">IF($Q261="Y",VLOOKUP($P261,INDIRECT($Q$3),U$5,0)*INDIRECT($P$2),VLOOKUP($P261,INDIRECT($Q$3),U$5,0))</f>
        <v>43.925011386383012</v>
      </c>
      <c r="V261" s="394" cm="1">
        <f t="array" aca="1" ref="V261" ca="1">IF($Q261="Y",VLOOKUP($P261,INDIRECT($Q$3),V$5,0)*INDIRECT($P$2),VLOOKUP($P261,INDIRECT($Q$3),V$5,0))</f>
        <v>46.243237274214493</v>
      </c>
      <c r="W261" s="394" cm="1">
        <f t="array" aca="1" ref="W261" ca="1">IF($Q261="Y",VLOOKUP($P261,INDIRECT($Q$3),W$5,0)*INDIRECT($P$2),VLOOKUP($P261,INDIRECT($Q$3),W$5,0))</f>
        <v>48.658740215649807</v>
      </c>
      <c r="X261" s="394" cm="1">
        <f t="array" aca="1" ref="X261" ca="1">IF($Q261="Y",VLOOKUP($P261,INDIRECT($Q$3),X$5,0)*INDIRECT($P$2),VLOOKUP($P261,INDIRECT($Q$3),X$5,0))</f>
        <v>51.220790406670091</v>
      </c>
      <c r="Y261" s="394" cm="1">
        <f t="array" aca="1" ref="Y261" ca="1">IF($Q261="Y",VLOOKUP($P261,INDIRECT($Q$3),Y$5,0)*INDIRECT($P$2),VLOOKUP($P261,INDIRECT($Q$3),Y$5,0))</f>
        <v>54.3197594000492</v>
      </c>
      <c r="Z261" s="394" cm="1">
        <f t="array" aca="1" ref="Z261" ca="1">IF($Q261="Y",VLOOKUP($P261,INDIRECT($Q$3),Z$5,0)*INDIRECT($P$2),VLOOKUP($P261,INDIRECT($Q$3),Z$5,0))</f>
        <v>57.41999173178678</v>
      </c>
      <c r="AA261" s="406" t="str">
        <f t="shared" si="61"/>
        <v>53027C</v>
      </c>
      <c r="AB261" s="406" t="str">
        <f t="shared" si="67"/>
        <v>Y</v>
      </c>
      <c r="AC261" s="412" t="str">
        <f t="shared" si="70"/>
        <v>Senior Environmental Health Specialist</v>
      </c>
      <c r="AD261" s="406" t="str">
        <f t="shared" si="57"/>
        <v>117</v>
      </c>
      <c r="AE261" s="398" t="str">
        <f t="shared" si="62"/>
        <v>N</v>
      </c>
      <c r="AF261" s="403">
        <f t="shared" ca="1" si="64"/>
        <v>41.728000000000002</v>
      </c>
      <c r="AG261" s="403">
        <f t="shared" ca="1" si="64"/>
        <v>43.924999999999997</v>
      </c>
      <c r="AH261" s="403">
        <f t="shared" ca="1" si="64"/>
        <v>46.243000000000002</v>
      </c>
      <c r="AI261" s="403">
        <f t="shared" ca="1" si="64"/>
        <v>48.658999999999999</v>
      </c>
      <c r="AJ261" s="403">
        <f t="shared" ca="1" si="64"/>
        <v>51.220999999999997</v>
      </c>
      <c r="AK261" s="403">
        <f t="shared" ca="1" si="64"/>
        <v>54.32</v>
      </c>
      <c r="AL261" s="403">
        <f t="shared" ca="1" si="64"/>
        <v>57.42</v>
      </c>
      <c r="AM261" s="710"/>
    </row>
    <row r="262" spans="1:39" ht="15" customHeight="1">
      <c r="A262" s="272" t="s">
        <v>91</v>
      </c>
      <c r="B262" s="259" t="s">
        <v>438</v>
      </c>
      <c r="C262" s="259">
        <v>111</v>
      </c>
      <c r="D262" s="260" t="s">
        <v>439</v>
      </c>
      <c r="E262" s="265">
        <v>423</v>
      </c>
      <c r="F262" s="262">
        <v>9</v>
      </c>
      <c r="G262" s="285">
        <f t="shared" ca="1" si="66"/>
        <v>47.967415567447048</v>
      </c>
      <c r="H262" s="285">
        <f t="shared" ca="1" si="66"/>
        <v>50.147458768965109</v>
      </c>
      <c r="I262" s="285">
        <f t="shared" ca="1" si="66"/>
        <v>52.327501970483162</v>
      </c>
      <c r="J262" s="285">
        <f t="shared" ca="1" si="65"/>
        <v>54.508838198811162</v>
      </c>
      <c r="K262" s="285">
        <f t="shared" ca="1" si="65"/>
        <v>56.688881400329215</v>
      </c>
      <c r="L262" s="285">
        <f t="shared" ca="1" si="65"/>
        <v>0</v>
      </c>
      <c r="M262" s="285">
        <f t="shared" ca="1" si="65"/>
        <v>0</v>
      </c>
      <c r="N262" s="285"/>
      <c r="O262" s="234"/>
      <c r="P262" s="409" t="str">
        <f t="shared" si="60"/>
        <v>04349C</v>
      </c>
      <c r="Q262" s="397" t="s">
        <v>826</v>
      </c>
      <c r="R262" s="409" t="str">
        <f t="shared" si="69"/>
        <v>Senior Environmental Research Analyst</v>
      </c>
      <c r="S262" s="397">
        <f t="shared" si="71"/>
        <v>111</v>
      </c>
      <c r="T262" s="394" cm="1">
        <f t="array" aca="1" ref="T262" ca="1">IF($Q262="Y",VLOOKUP($P262,INDIRECT($Q$3),T$5,0)*INDIRECT($P$2),VLOOKUP($P262,INDIRECT($Q$3),T$5,0))</f>
        <v>47.967415567447048</v>
      </c>
      <c r="U262" s="394" cm="1">
        <f t="array" aca="1" ref="U262" ca="1">IF($Q262="Y",VLOOKUP($P262,INDIRECT($Q$3),U$5,0)*INDIRECT($P$2),VLOOKUP($P262,INDIRECT($Q$3),U$5,0))</f>
        <v>50.147458768965109</v>
      </c>
      <c r="V262" s="394" cm="1">
        <f t="array" aca="1" ref="V262" ca="1">IF($Q262="Y",VLOOKUP($P262,INDIRECT($Q$3),V$5,0)*INDIRECT($P$2),VLOOKUP($P262,INDIRECT($Q$3),V$5,0))</f>
        <v>52.327501970483162</v>
      </c>
      <c r="W262" s="394" cm="1">
        <f t="array" aca="1" ref="W262" ca="1">IF($Q262="Y",VLOOKUP($P262,INDIRECT($Q$3),W$5,0)*INDIRECT($P$2),VLOOKUP($P262,INDIRECT($Q$3),W$5,0))</f>
        <v>54.508838198811162</v>
      </c>
      <c r="X262" s="394" cm="1">
        <f t="array" aca="1" ref="X262" ca="1">IF($Q262="Y",VLOOKUP($P262,INDIRECT($Q$3),X$5,0)*INDIRECT($P$2),VLOOKUP($P262,INDIRECT($Q$3),X$5,0))</f>
        <v>56.688881400329215</v>
      </c>
      <c r="Y262" s="394" cm="1">
        <f t="array" aca="1" ref="Y262" ca="1">IF($Q262="Y",VLOOKUP($P262,INDIRECT($Q$3),Y$5,0)*INDIRECT($P$2),VLOOKUP($P262,INDIRECT($Q$3),Y$5,0))</f>
        <v>0</v>
      </c>
      <c r="Z262" s="394" cm="1">
        <f t="array" aca="1" ref="Z262" ca="1">IF($Q262="Y",VLOOKUP($P262,INDIRECT($Q$3),Z$5,0)*INDIRECT($P$2),VLOOKUP($P262,INDIRECT($Q$3),Z$5,0))</f>
        <v>0</v>
      </c>
      <c r="AA262" s="406" t="str">
        <f t="shared" si="61"/>
        <v>04349C</v>
      </c>
      <c r="AB262" s="406" t="str">
        <f t="shared" si="67"/>
        <v>Y</v>
      </c>
      <c r="AC262" s="412" t="str">
        <f t="shared" si="70"/>
        <v>Senior Environmental Research Analyst</v>
      </c>
      <c r="AD262" s="406">
        <f t="shared" si="57"/>
        <v>111</v>
      </c>
      <c r="AE262" s="398" t="str">
        <f t="shared" si="62"/>
        <v>N</v>
      </c>
      <c r="AF262" s="403">
        <f t="shared" ca="1" si="64"/>
        <v>47.966999999999999</v>
      </c>
      <c r="AG262" s="403">
        <f t="shared" ca="1" si="64"/>
        <v>50.146999999999998</v>
      </c>
      <c r="AH262" s="403">
        <f t="shared" ca="1" si="64"/>
        <v>52.328000000000003</v>
      </c>
      <c r="AI262" s="403">
        <f t="shared" ca="1" si="64"/>
        <v>54.509</v>
      </c>
      <c r="AJ262" s="403">
        <f t="shared" ca="1" si="64"/>
        <v>56.689</v>
      </c>
      <c r="AK262" s="403">
        <f t="shared" ca="1" si="64"/>
        <v>0</v>
      </c>
      <c r="AL262" s="403">
        <f t="shared" ca="1" si="64"/>
        <v>0</v>
      </c>
      <c r="AM262" s="710"/>
    </row>
    <row r="263" spans="1:39" ht="15" customHeight="1">
      <c r="A263" s="259" t="s">
        <v>16</v>
      </c>
      <c r="B263" s="259" t="s">
        <v>211</v>
      </c>
      <c r="C263" s="259">
        <v>94</v>
      </c>
      <c r="D263" s="260" t="s">
        <v>212</v>
      </c>
      <c r="E263" s="265">
        <v>430</v>
      </c>
      <c r="F263" s="262">
        <v>9</v>
      </c>
      <c r="G263" s="285">
        <f t="shared" ca="1" si="66"/>
        <v>81147.967118923349</v>
      </c>
      <c r="H263" s="285">
        <f t="shared" ca="1" si="66"/>
        <v>85418.912756761434</v>
      </c>
      <c r="I263" s="285">
        <f t="shared" ca="1" si="66"/>
        <v>89913.919303767761</v>
      </c>
      <c r="J263" s="285">
        <f t="shared" ca="1" si="65"/>
        <v>94646.775123583473</v>
      </c>
      <c r="K263" s="285">
        <f t="shared" ca="1" si="65"/>
        <v>99627.821488939444</v>
      </c>
      <c r="L263" s="285">
        <f t="shared" ca="1" si="65"/>
        <v>105667.91510069068</v>
      </c>
      <c r="M263" s="285">
        <f t="shared" ca="1" si="65"/>
        <v>111708.00871244194</v>
      </c>
      <c r="N263" s="285"/>
      <c r="P263" s="409" t="str">
        <f t="shared" si="60"/>
        <v>09170C</v>
      </c>
      <c r="Q263" s="397" t="s">
        <v>826</v>
      </c>
      <c r="R263" s="409" t="str">
        <f t="shared" si="69"/>
        <v>Senior Event Coordinator</v>
      </c>
      <c r="S263" s="397">
        <f t="shared" si="71"/>
        <v>94</v>
      </c>
      <c r="T263" s="394" cm="1">
        <f t="array" aca="1" ref="T263" ca="1">IF($Q263="Y",VLOOKUP($P263,INDIRECT($Q$3),T$5,0)*INDIRECT($P$2),VLOOKUP($P263,INDIRECT($Q$3),T$5,0))</f>
        <v>81147.967118923349</v>
      </c>
      <c r="U263" s="394" cm="1">
        <f t="array" aca="1" ref="U263" ca="1">IF($Q263="Y",VLOOKUP($P263,INDIRECT($Q$3),U$5,0)*INDIRECT($P$2),VLOOKUP($P263,INDIRECT($Q$3),U$5,0))</f>
        <v>85418.912756761434</v>
      </c>
      <c r="V263" s="394" cm="1">
        <f t="array" aca="1" ref="V263" ca="1">IF($Q263="Y",VLOOKUP($P263,INDIRECT($Q$3),V$5,0)*INDIRECT($P$2),VLOOKUP($P263,INDIRECT($Q$3),V$5,0))</f>
        <v>89913.919303767761</v>
      </c>
      <c r="W263" s="394" cm="1">
        <f t="array" aca="1" ref="W263" ca="1">IF($Q263="Y",VLOOKUP($P263,INDIRECT($Q$3),W$5,0)*INDIRECT($P$2),VLOOKUP($P263,INDIRECT($Q$3),W$5,0))</f>
        <v>94646.775123583473</v>
      </c>
      <c r="X263" s="394" cm="1">
        <f t="array" aca="1" ref="X263" ca="1">IF($Q263="Y",VLOOKUP($P263,INDIRECT($Q$3),X$5,0)*INDIRECT($P$2),VLOOKUP($P263,INDIRECT($Q$3),X$5,0))</f>
        <v>99627.821488939444</v>
      </c>
      <c r="Y263" s="394" cm="1">
        <f t="array" aca="1" ref="Y263" ca="1">IF($Q263="Y",VLOOKUP($P263,INDIRECT($Q$3),Y$5,0)*INDIRECT($P$2),VLOOKUP($P263,INDIRECT($Q$3),Y$5,0))</f>
        <v>105667.91510069068</v>
      </c>
      <c r="Z263" s="394" cm="1">
        <f t="array" aca="1" ref="Z263" ca="1">IF($Q263="Y",VLOOKUP($P263,INDIRECT($Q$3),Z$5,0)*INDIRECT($P$2),VLOOKUP($P263,INDIRECT($Q$3),Z$5,0))</f>
        <v>111708.00871244194</v>
      </c>
      <c r="AA263" s="406" t="str">
        <f t="shared" si="61"/>
        <v>09170C</v>
      </c>
      <c r="AB263" s="406" t="str">
        <f t="shared" si="67"/>
        <v>Y</v>
      </c>
      <c r="AC263" s="412" t="str">
        <f t="shared" si="70"/>
        <v>Senior Event Coordinator</v>
      </c>
      <c r="AD263" s="406">
        <f t="shared" si="57"/>
        <v>94</v>
      </c>
      <c r="AE263" s="398" t="str">
        <f t="shared" si="62"/>
        <v>E</v>
      </c>
      <c r="AF263" s="403">
        <f t="shared" ca="1" si="64"/>
        <v>39.013999999999996</v>
      </c>
      <c r="AG263" s="403">
        <f t="shared" ca="1" si="64"/>
        <v>41.067</v>
      </c>
      <c r="AH263" s="403">
        <f t="shared" ca="1" si="64"/>
        <v>43.227999999999994</v>
      </c>
      <c r="AI263" s="403">
        <f t="shared" ca="1" si="64"/>
        <v>45.503999999999998</v>
      </c>
      <c r="AJ263" s="403">
        <f t="shared" ca="1" si="64"/>
        <v>47.897999999999996</v>
      </c>
      <c r="AK263" s="403">
        <f t="shared" ca="1" si="64"/>
        <v>50.802</v>
      </c>
      <c r="AL263" s="403">
        <f t="shared" ca="1" si="64"/>
        <v>53.705999999999996</v>
      </c>
      <c r="AM263" s="710"/>
    </row>
    <row r="264" spans="1:39" ht="15" customHeight="1">
      <c r="A264" s="256" t="s">
        <v>16</v>
      </c>
      <c r="B264" s="256" t="s">
        <v>213</v>
      </c>
      <c r="C264" s="256">
        <v>45</v>
      </c>
      <c r="D264" s="276" t="s">
        <v>214</v>
      </c>
      <c r="E264" s="277">
        <v>435</v>
      </c>
      <c r="F264" s="278">
        <v>9</v>
      </c>
      <c r="G264" s="380">
        <f t="shared" ca="1" si="66"/>
        <v>84691.576574692139</v>
      </c>
      <c r="H264" s="380">
        <f t="shared" ca="1" si="66"/>
        <v>89169.347667147071</v>
      </c>
      <c r="I264" s="380">
        <f t="shared" ca="1" si="66"/>
        <v>94233.124214349751</v>
      </c>
      <c r="J264" s="380">
        <f t="shared" ca="1" si="65"/>
        <v>99245.194397898245</v>
      </c>
      <c r="K264" s="380">
        <f t="shared" ca="1" si="65"/>
        <v>104560.60858155144</v>
      </c>
      <c r="L264" s="380">
        <f t="shared" ca="1" si="65"/>
        <v>110772.97487040763</v>
      </c>
      <c r="M264" s="380">
        <f t="shared" ca="1" si="65"/>
        <v>116985.3411592638</v>
      </c>
      <c r="N264" s="380" t="s">
        <v>633</v>
      </c>
      <c r="P264" s="409" t="str">
        <f t="shared" si="60"/>
        <v>04351C</v>
      </c>
      <c r="Q264" s="397" t="s">
        <v>826</v>
      </c>
      <c r="R264" s="409" t="str">
        <f t="shared" si="69"/>
        <v>Senior Financial Analyst</v>
      </c>
      <c r="S264" s="397">
        <f t="shared" si="71"/>
        <v>45</v>
      </c>
      <c r="T264" s="394" cm="1">
        <f t="array" aca="1" ref="T264" ca="1">IF($Q264="Y",VLOOKUP($P264,INDIRECT($Q$3),T$5,0)*INDIRECT($P$2),VLOOKUP($P264,INDIRECT($Q$3),T$5,0))</f>
        <v>84691.576574692139</v>
      </c>
      <c r="U264" s="394" cm="1">
        <f t="array" aca="1" ref="U264" ca="1">IF($Q264="Y",VLOOKUP($P264,INDIRECT($Q$3),U$5,0)*INDIRECT($P$2),VLOOKUP($P264,INDIRECT($Q$3),U$5,0))</f>
        <v>89169.347667147071</v>
      </c>
      <c r="V264" s="394" cm="1">
        <f t="array" aca="1" ref="V264" ca="1">IF($Q264="Y",VLOOKUP($P264,INDIRECT($Q$3),V$5,0)*INDIRECT($P$2),VLOOKUP($P264,INDIRECT($Q$3),V$5,0))</f>
        <v>94233.124214349751</v>
      </c>
      <c r="W264" s="394" cm="1">
        <f t="array" aca="1" ref="W264" ca="1">IF($Q264="Y",VLOOKUP($P264,INDIRECT($Q$3),W$5,0)*INDIRECT($P$2),VLOOKUP($P264,INDIRECT($Q$3),W$5,0))</f>
        <v>99245.194397898245</v>
      </c>
      <c r="X264" s="394" cm="1">
        <f t="array" aca="1" ref="X264" ca="1">IF($Q264="Y",VLOOKUP($P264,INDIRECT($Q$3),X$5,0)*INDIRECT($P$2),VLOOKUP($P264,INDIRECT($Q$3),X$5,0))</f>
        <v>104560.60858155144</v>
      </c>
      <c r="Y264" s="394" cm="1">
        <f t="array" aca="1" ref="Y264" ca="1">IF($Q264="Y",VLOOKUP($P264,INDIRECT($Q$3),Y$5,0)*INDIRECT($P$2),VLOOKUP($P264,INDIRECT($Q$3),Y$5,0))</f>
        <v>110772.97487040763</v>
      </c>
      <c r="Z264" s="394" cm="1">
        <f t="array" aca="1" ref="Z264" ca="1">IF($Q264="Y",VLOOKUP($P264,INDIRECT($Q$3),Z$5,0)*INDIRECT($P$2),VLOOKUP($P264,INDIRECT($Q$3),Z$5,0))</f>
        <v>116985.3411592638</v>
      </c>
      <c r="AA264" s="406" t="str">
        <f t="shared" si="61"/>
        <v>04351C</v>
      </c>
      <c r="AB264" s="406" t="str">
        <f t="shared" si="67"/>
        <v>Y</v>
      </c>
      <c r="AC264" s="412" t="str">
        <f t="shared" si="70"/>
        <v>Senior Financial Analyst</v>
      </c>
      <c r="AD264" s="406">
        <f t="shared" si="57"/>
        <v>45</v>
      </c>
      <c r="AE264" s="398" t="str">
        <f t="shared" si="62"/>
        <v>E</v>
      </c>
      <c r="AF264" s="403">
        <f t="shared" ca="1" si="64"/>
        <v>40.717999999999996</v>
      </c>
      <c r="AG264" s="403">
        <f t="shared" ca="1" si="64"/>
        <v>42.87</v>
      </c>
      <c r="AH264" s="403">
        <f t="shared" ca="1" si="64"/>
        <v>45.305</v>
      </c>
      <c r="AI264" s="403">
        <f t="shared" ca="1" si="64"/>
        <v>47.714999999999996</v>
      </c>
      <c r="AJ264" s="403">
        <f t="shared" ca="1" si="64"/>
        <v>50.269999999999996</v>
      </c>
      <c r="AK264" s="403">
        <f t="shared" ca="1" si="64"/>
        <v>53.256999999999998</v>
      </c>
      <c r="AL264" s="403">
        <f t="shared" ca="1" si="64"/>
        <v>56.242999999999995</v>
      </c>
      <c r="AM264" s="710"/>
    </row>
    <row r="265" spans="1:39" ht="15" customHeight="1">
      <c r="A265" s="259" t="s">
        <v>16</v>
      </c>
      <c r="B265" s="262" t="s">
        <v>215</v>
      </c>
      <c r="C265" s="259" t="s">
        <v>216</v>
      </c>
      <c r="D265" s="266" t="s">
        <v>217</v>
      </c>
      <c r="E265" s="265">
        <v>508</v>
      </c>
      <c r="F265" s="262">
        <v>11</v>
      </c>
      <c r="G265" s="285">
        <f t="shared" ca="1" si="66"/>
        <v>97332.058942692282</v>
      </c>
      <c r="H265" s="285">
        <f t="shared" ca="1" si="66"/>
        <v>102447.54185354921</v>
      </c>
      <c r="I265" s="285">
        <f t="shared" ca="1" si="66"/>
        <v>107807.76821903606</v>
      </c>
      <c r="J265" s="285">
        <f t="shared" ca="1" si="65"/>
        <v>113509.25658464074</v>
      </c>
      <c r="K265" s="285">
        <f t="shared" ca="1" si="65"/>
        <v>119462.38258669585</v>
      </c>
      <c r="L265" s="285">
        <f t="shared" ca="1" si="65"/>
        <v>126711.04062665709</v>
      </c>
      <c r="M265" s="285">
        <f t="shared" ca="1" si="65"/>
        <v>133959.69866661821</v>
      </c>
      <c r="N265" s="285"/>
      <c r="P265" s="409" t="str">
        <f t="shared" si="60"/>
        <v>05267C</v>
      </c>
      <c r="Q265" s="397" t="s">
        <v>826</v>
      </c>
      <c r="R265" s="409" t="str">
        <f t="shared" si="69"/>
        <v>Senior GIS Analyst</v>
      </c>
      <c r="S265" s="397" t="str">
        <f t="shared" si="71"/>
        <v>65</v>
      </c>
      <c r="T265" s="394" cm="1">
        <f t="array" aca="1" ref="T265" ca="1">IF($Q265="Y",VLOOKUP($P265,INDIRECT($Q$3),T$5,0)*INDIRECT($P$2),VLOOKUP($P265,INDIRECT($Q$3),T$5,0))</f>
        <v>97332.058942692282</v>
      </c>
      <c r="U265" s="394" cm="1">
        <f t="array" aca="1" ref="U265" ca="1">IF($Q265="Y",VLOOKUP($P265,INDIRECT($Q$3),U$5,0)*INDIRECT($P$2),VLOOKUP($P265,INDIRECT($Q$3),U$5,0))</f>
        <v>102447.54185354921</v>
      </c>
      <c r="V265" s="394" cm="1">
        <f t="array" aca="1" ref="V265" ca="1">IF($Q265="Y",VLOOKUP($P265,INDIRECT($Q$3),V$5,0)*INDIRECT($P$2),VLOOKUP($P265,INDIRECT($Q$3),V$5,0))</f>
        <v>107807.76821903606</v>
      </c>
      <c r="W265" s="394" cm="1">
        <f t="array" aca="1" ref="W265" ca="1">IF($Q265="Y",VLOOKUP($P265,INDIRECT($Q$3),W$5,0)*INDIRECT($P$2),VLOOKUP($P265,INDIRECT($Q$3),W$5,0))</f>
        <v>113509.25658464074</v>
      </c>
      <c r="X265" s="394" cm="1">
        <f t="array" aca="1" ref="X265" ca="1">IF($Q265="Y",VLOOKUP($P265,INDIRECT($Q$3),X$5,0)*INDIRECT($P$2),VLOOKUP($P265,INDIRECT($Q$3),X$5,0))</f>
        <v>119462.38258669585</v>
      </c>
      <c r="Y265" s="394" cm="1">
        <f t="array" aca="1" ref="Y265" ca="1">IF($Q265="Y",VLOOKUP($P265,INDIRECT($Q$3),Y$5,0)*INDIRECT($P$2),VLOOKUP($P265,INDIRECT($Q$3),Y$5,0))</f>
        <v>126711.04062665709</v>
      </c>
      <c r="Z265" s="394" cm="1">
        <f t="array" aca="1" ref="Z265" ca="1">IF($Q265="Y",VLOOKUP($P265,INDIRECT($Q$3),Z$5,0)*INDIRECT($P$2),VLOOKUP($P265,INDIRECT($Q$3),Z$5,0))</f>
        <v>133959.69866661821</v>
      </c>
      <c r="AA265" s="406" t="str">
        <f t="shared" si="61"/>
        <v>05267C</v>
      </c>
      <c r="AB265" s="406" t="str">
        <f t="shared" si="67"/>
        <v>Y</v>
      </c>
      <c r="AC265" s="412" t="str">
        <f t="shared" si="70"/>
        <v>Senior GIS Analyst</v>
      </c>
      <c r="AD265" s="406" t="str">
        <f t="shared" si="57"/>
        <v>65</v>
      </c>
      <c r="AE265" s="398" t="str">
        <f t="shared" si="62"/>
        <v>E</v>
      </c>
      <c r="AF265" s="403">
        <f t="shared" ca="1" si="64"/>
        <v>46.794999999999995</v>
      </c>
      <c r="AG265" s="403">
        <f t="shared" ca="1" si="64"/>
        <v>49.253999999999998</v>
      </c>
      <c r="AH265" s="403">
        <f t="shared" ca="1" si="64"/>
        <v>51.830999999999996</v>
      </c>
      <c r="AI265" s="403">
        <f t="shared" ca="1" si="64"/>
        <v>54.571999999999996</v>
      </c>
      <c r="AJ265" s="403">
        <f t="shared" ca="1" si="64"/>
        <v>57.433999999999997</v>
      </c>
      <c r="AK265" s="403">
        <f t="shared" ca="1" si="64"/>
        <v>60.918999999999997</v>
      </c>
      <c r="AL265" s="403">
        <f t="shared" ca="1" si="64"/>
        <v>64.404000000000011</v>
      </c>
      <c r="AM265" s="710"/>
    </row>
    <row r="266" spans="1:39" ht="15" customHeight="1">
      <c r="A266" s="256" t="s">
        <v>91</v>
      </c>
      <c r="B266" s="256" t="s">
        <v>384</v>
      </c>
      <c r="C266" s="256">
        <v>64</v>
      </c>
      <c r="D266" s="276" t="s">
        <v>368</v>
      </c>
      <c r="E266" s="277" t="s">
        <v>369</v>
      </c>
      <c r="F266" s="278" t="s">
        <v>370</v>
      </c>
      <c r="G266" s="380">
        <f t="shared" ca="1" si="66"/>
        <v>40.032657706127935</v>
      </c>
      <c r="H266" s="380">
        <f t="shared" ca="1" si="66"/>
        <v>42.140686378184355</v>
      </c>
      <c r="I266" s="380">
        <f t="shared" ca="1" si="66"/>
        <v>44.364722917413687</v>
      </c>
      <c r="J266" s="380">
        <f t="shared" ca="1" si="65"/>
        <v>46.681565750381345</v>
      </c>
      <c r="K266" s="380">
        <f t="shared" ca="1" si="65"/>
        <v>49.13927527920184</v>
      </c>
      <c r="L266" s="380">
        <f t="shared" ca="1" si="65"/>
        <v>52.112918030761641</v>
      </c>
      <c r="M266" s="380">
        <f t="shared" ca="1" si="65"/>
        <v>55.086560782321421</v>
      </c>
      <c r="N266" s="380" t="s">
        <v>633</v>
      </c>
      <c r="P266" s="409" t="str">
        <f t="shared" si="60"/>
        <v>04309C</v>
      </c>
      <c r="Q266" s="397" t="s">
        <v>826</v>
      </c>
      <c r="R266" s="409" t="str">
        <f t="shared" si="69"/>
        <v>Senior Health Inspector</v>
      </c>
      <c r="S266" s="397">
        <f t="shared" si="71"/>
        <v>64</v>
      </c>
      <c r="T266" s="394" cm="1">
        <f t="array" aca="1" ref="T266" ca="1">IF($Q266="Y",VLOOKUP($P266,INDIRECT($Q$3),T$5,0)*INDIRECT($P$2),VLOOKUP($P266,INDIRECT($Q$3),T$5,0))</f>
        <v>40.032657706127935</v>
      </c>
      <c r="U266" s="394" cm="1">
        <f t="array" aca="1" ref="U266" ca="1">IF($Q266="Y",VLOOKUP($P266,INDIRECT($Q$3),U$5,0)*INDIRECT($P$2),VLOOKUP($P266,INDIRECT($Q$3),U$5,0))</f>
        <v>42.140686378184355</v>
      </c>
      <c r="V266" s="394" cm="1">
        <f t="array" aca="1" ref="V266" ca="1">IF($Q266="Y",VLOOKUP($P266,INDIRECT($Q$3),V$5,0)*INDIRECT($P$2),VLOOKUP($P266,INDIRECT($Q$3),V$5,0))</f>
        <v>44.364722917413687</v>
      </c>
      <c r="W266" s="394" cm="1">
        <f t="array" aca="1" ref="W266" ca="1">IF($Q266="Y",VLOOKUP($P266,INDIRECT($Q$3),W$5,0)*INDIRECT($P$2),VLOOKUP($P266,INDIRECT($Q$3),W$5,0))</f>
        <v>46.681565750381345</v>
      </c>
      <c r="X266" s="394" cm="1">
        <f t="array" aca="1" ref="X266" ca="1">IF($Q266="Y",VLOOKUP($P266,INDIRECT($Q$3),X$5,0)*INDIRECT($P$2),VLOOKUP($P266,INDIRECT($Q$3),X$5,0))</f>
        <v>49.13927527920184</v>
      </c>
      <c r="Y266" s="394" cm="1">
        <f t="array" aca="1" ref="Y266" ca="1">IF($Q266="Y",VLOOKUP($P266,INDIRECT($Q$3),Y$5,0)*INDIRECT($P$2),VLOOKUP($P266,INDIRECT($Q$3),Y$5,0))</f>
        <v>52.112918030761641</v>
      </c>
      <c r="Z266" s="394" cm="1">
        <f t="array" aca="1" ref="Z266" ca="1">IF($Q266="Y",VLOOKUP($P266,INDIRECT($Q$3),Z$5,0)*INDIRECT($P$2),VLOOKUP($P266,INDIRECT($Q$3),Z$5,0))</f>
        <v>55.086560782321421</v>
      </c>
      <c r="AA266" s="406" t="str">
        <f t="shared" si="61"/>
        <v>04309C</v>
      </c>
      <c r="AB266" s="406" t="str">
        <f t="shared" si="67"/>
        <v>Y</v>
      </c>
      <c r="AC266" s="412" t="str">
        <f t="shared" si="70"/>
        <v>Senior Health Inspector</v>
      </c>
      <c r="AD266" s="406">
        <f t="shared" si="57"/>
        <v>64</v>
      </c>
      <c r="AE266" s="398" t="str">
        <f t="shared" si="62"/>
        <v>N</v>
      </c>
      <c r="AF266" s="403">
        <f t="shared" ca="1" si="64"/>
        <v>40.033000000000001</v>
      </c>
      <c r="AG266" s="403">
        <f t="shared" ca="1" si="64"/>
        <v>42.140999999999998</v>
      </c>
      <c r="AH266" s="403">
        <f t="shared" ca="1" si="64"/>
        <v>44.365000000000002</v>
      </c>
      <c r="AI266" s="403">
        <f t="shared" ca="1" si="64"/>
        <v>46.682000000000002</v>
      </c>
      <c r="AJ266" s="403">
        <f t="shared" ca="1" si="64"/>
        <v>49.139000000000003</v>
      </c>
      <c r="AK266" s="403">
        <f t="shared" ca="1" si="64"/>
        <v>52.113</v>
      </c>
      <c r="AL266" s="403">
        <f t="shared" ca="1" si="64"/>
        <v>55.087000000000003</v>
      </c>
      <c r="AM266" s="710"/>
    </row>
    <row r="267" spans="1:39" ht="15" customHeight="1">
      <c r="A267" s="259" t="s">
        <v>16</v>
      </c>
      <c r="B267" s="259" t="s">
        <v>386</v>
      </c>
      <c r="C267" s="449" t="s">
        <v>888</v>
      </c>
      <c r="D267" s="260" t="s">
        <v>364</v>
      </c>
      <c r="E267" s="265">
        <v>595</v>
      </c>
      <c r="F267" s="262">
        <v>13</v>
      </c>
      <c r="G267" s="285">
        <f t="shared" ca="1" si="66"/>
        <v>128032.5268593206</v>
      </c>
      <c r="H267" s="285">
        <f t="shared" ca="1" si="66"/>
        <v>134434.53112461639</v>
      </c>
      <c r="I267" s="285">
        <f t="shared" ca="1" si="66"/>
        <v>141157.0135255066</v>
      </c>
      <c r="J267" s="285">
        <f t="shared" ca="1" si="65"/>
        <v>148215.09095517977</v>
      </c>
      <c r="K267" s="285">
        <f t="shared" ca="1" si="65"/>
        <v>155625.39199614309</v>
      </c>
      <c r="L267" s="285">
        <f t="shared" ca="1" si="65"/>
        <v>163406.05692022268</v>
      </c>
      <c r="M267" s="285">
        <f t="shared" ca="1" si="65"/>
        <v>171576.7376885635</v>
      </c>
      <c r="N267" s="285"/>
      <c r="P267" s="409" t="str">
        <f t="shared" si="60"/>
        <v>04354C</v>
      </c>
      <c r="Q267" s="397" t="s">
        <v>826</v>
      </c>
      <c r="R267" s="409" t="str">
        <f t="shared" si="69"/>
        <v xml:space="preserve">Senior Information Technology Program Manager </v>
      </c>
      <c r="S267" s="397" t="str">
        <f t="shared" si="71"/>
        <v>01</v>
      </c>
      <c r="T267" s="394" cm="1">
        <f t="array" aca="1" ref="T267" ca="1">IF($Q267="Y",VLOOKUP($P267,INDIRECT($Q$3),T$5,0)*INDIRECT($P$2),VLOOKUP($P267,INDIRECT($Q$3),T$5,0))</f>
        <v>128032.5268593206</v>
      </c>
      <c r="U267" s="394" cm="1">
        <f t="array" aca="1" ref="U267" ca="1">IF($Q267="Y",VLOOKUP($P267,INDIRECT($Q$3),U$5,0)*INDIRECT($P$2),VLOOKUP($P267,INDIRECT($Q$3),U$5,0))</f>
        <v>134434.53112461639</v>
      </c>
      <c r="V267" s="394" cm="1">
        <f t="array" aca="1" ref="V267" ca="1">IF($Q267="Y",VLOOKUP($P267,INDIRECT($Q$3),V$5,0)*INDIRECT($P$2),VLOOKUP($P267,INDIRECT($Q$3),V$5,0))</f>
        <v>141157.0135255066</v>
      </c>
      <c r="W267" s="394" cm="1">
        <f t="array" aca="1" ref="W267" ca="1">IF($Q267="Y",VLOOKUP($P267,INDIRECT($Q$3),W$5,0)*INDIRECT($P$2),VLOOKUP($P267,INDIRECT($Q$3),W$5,0))</f>
        <v>148215.09095517977</v>
      </c>
      <c r="X267" s="394" cm="1">
        <f t="array" aca="1" ref="X267" ca="1">IF($Q267="Y",VLOOKUP($P267,INDIRECT($Q$3),X$5,0)*INDIRECT($P$2),VLOOKUP($P267,INDIRECT($Q$3),X$5,0))</f>
        <v>155625.39199614309</v>
      </c>
      <c r="Y267" s="394" cm="1">
        <f t="array" aca="1" ref="Y267" ca="1">IF($Q267="Y",VLOOKUP($P267,INDIRECT($Q$3),Y$5,0)*INDIRECT($P$2),VLOOKUP($P267,INDIRECT($Q$3),Y$5,0))</f>
        <v>163406.05692022268</v>
      </c>
      <c r="Z267" s="394" cm="1">
        <f t="array" aca="1" ref="Z267" ca="1">IF($Q267="Y",VLOOKUP($P267,INDIRECT($Q$3),Z$5,0)*INDIRECT($P$2),VLOOKUP($P267,INDIRECT($Q$3),Z$5,0))</f>
        <v>171576.7376885635</v>
      </c>
      <c r="AA267" s="406" t="str">
        <f t="shared" si="61"/>
        <v>04354C</v>
      </c>
      <c r="AB267" s="406" t="str">
        <f t="shared" si="67"/>
        <v>Y</v>
      </c>
      <c r="AC267" s="412" t="str">
        <f t="shared" si="70"/>
        <v xml:space="preserve">Senior Information Technology Program Manager </v>
      </c>
      <c r="AD267" s="406" t="str">
        <f t="shared" si="57"/>
        <v>01</v>
      </c>
      <c r="AE267" s="398" t="str">
        <f t="shared" si="62"/>
        <v>E</v>
      </c>
      <c r="AF267" s="403">
        <f t="shared" ca="1" si="64"/>
        <v>61.555</v>
      </c>
      <c r="AG267" s="403">
        <f t="shared" ca="1" si="64"/>
        <v>64.632000000000005</v>
      </c>
      <c r="AH267" s="403">
        <f t="shared" ca="1" si="64"/>
        <v>67.864000000000004</v>
      </c>
      <c r="AI267" s="403">
        <f t="shared" ca="1" si="64"/>
        <v>71.25800000000001</v>
      </c>
      <c r="AJ267" s="403">
        <f t="shared" ca="1" si="64"/>
        <v>74.820000000000007</v>
      </c>
      <c r="AK267" s="403">
        <f t="shared" ca="1" si="64"/>
        <v>78.561000000000007</v>
      </c>
      <c r="AL267" s="403">
        <f t="shared" ca="1" si="64"/>
        <v>82.489000000000004</v>
      </c>
      <c r="AM267" s="710"/>
    </row>
    <row r="268" spans="1:39" ht="15" customHeight="1">
      <c r="A268" s="259" t="s">
        <v>16</v>
      </c>
      <c r="B268" s="259" t="s">
        <v>374</v>
      </c>
      <c r="C268" s="259">
        <v>51</v>
      </c>
      <c r="D268" s="260" t="s">
        <v>984</v>
      </c>
      <c r="E268" s="265">
        <v>455</v>
      </c>
      <c r="F268" s="262">
        <v>10</v>
      </c>
      <c r="G268" s="285">
        <f t="shared" ca="1" si="66"/>
        <v>90985.96457686511</v>
      </c>
      <c r="H268" s="285">
        <f t="shared" ca="1" si="66"/>
        <v>95560.254214807923</v>
      </c>
      <c r="I268" s="285">
        <f t="shared" ca="1" si="66"/>
        <v>100724.45424386801</v>
      </c>
      <c r="J268" s="285">
        <f t="shared" ca="1" si="65"/>
        <v>105891.18567291988</v>
      </c>
      <c r="K268" s="285">
        <f t="shared" ca="1" si="65"/>
        <v>111299.67131115065</v>
      </c>
      <c r="L268" s="285">
        <f t="shared" ca="1" si="65"/>
        <v>118072.94485532002</v>
      </c>
      <c r="M268" s="285">
        <f t="shared" ca="1" si="65"/>
        <v>124844.3062584713</v>
      </c>
      <c r="N268" s="285"/>
      <c r="P268" s="409" t="str">
        <f t="shared" si="60"/>
        <v>05755C</v>
      </c>
      <c r="Q268" s="397" t="s">
        <v>826</v>
      </c>
      <c r="R268" s="409" t="str">
        <f t="shared" si="69"/>
        <v>Senior Investment Analyst</v>
      </c>
      <c r="S268" s="397">
        <f t="shared" si="71"/>
        <v>51</v>
      </c>
      <c r="T268" s="394" cm="1">
        <f t="array" aca="1" ref="T268" ca="1">IF($Q268="Y",VLOOKUP($P268,INDIRECT($Q$3),T$5,0)*INDIRECT($P$2),VLOOKUP($P268,INDIRECT($Q$3),T$5,0))</f>
        <v>90985.96457686511</v>
      </c>
      <c r="U268" s="394" cm="1">
        <f t="array" aca="1" ref="U268" ca="1">IF($Q268="Y",VLOOKUP($P268,INDIRECT($Q$3),U$5,0)*INDIRECT($P$2),VLOOKUP($P268,INDIRECT($Q$3),U$5,0))</f>
        <v>95560.254214807923</v>
      </c>
      <c r="V268" s="394" cm="1">
        <f t="array" aca="1" ref="V268" ca="1">IF($Q268="Y",VLOOKUP($P268,INDIRECT($Q$3),V$5,0)*INDIRECT($P$2),VLOOKUP($P268,INDIRECT($Q$3),V$5,0))</f>
        <v>100724.45424386801</v>
      </c>
      <c r="W268" s="394" cm="1">
        <f t="array" aca="1" ref="W268" ca="1">IF($Q268="Y",VLOOKUP($P268,INDIRECT($Q$3),W$5,0)*INDIRECT($P$2),VLOOKUP($P268,INDIRECT($Q$3),W$5,0))</f>
        <v>105891.18567291988</v>
      </c>
      <c r="X268" s="394" cm="1">
        <f t="array" aca="1" ref="X268" ca="1">IF($Q268="Y",VLOOKUP($P268,INDIRECT($Q$3),X$5,0)*INDIRECT($P$2),VLOOKUP($P268,INDIRECT($Q$3),X$5,0))</f>
        <v>111299.67131115065</v>
      </c>
      <c r="Y268" s="394" cm="1">
        <f t="array" aca="1" ref="Y268" ca="1">IF($Q268="Y",VLOOKUP($P268,INDIRECT($Q$3),Y$5,0)*INDIRECT($P$2),VLOOKUP($P268,INDIRECT($Q$3),Y$5,0))</f>
        <v>118072.94485532002</v>
      </c>
      <c r="Z268" s="394" cm="1">
        <f t="array" aca="1" ref="Z268" ca="1">IF($Q268="Y",VLOOKUP($P268,INDIRECT($Q$3),Z$5,0)*INDIRECT($P$2),VLOOKUP($P268,INDIRECT($Q$3),Z$5,0))</f>
        <v>124844.3062584713</v>
      </c>
      <c r="AA268" s="406" t="str">
        <f t="shared" si="61"/>
        <v>05755C</v>
      </c>
      <c r="AB268" s="406" t="str">
        <f t="shared" si="67"/>
        <v>Y</v>
      </c>
      <c r="AC268" s="412" t="str">
        <f t="shared" si="70"/>
        <v>Senior Investment Analyst</v>
      </c>
      <c r="AD268" s="406">
        <f t="shared" si="57"/>
        <v>51</v>
      </c>
      <c r="AE268" s="398" t="str">
        <f t="shared" si="62"/>
        <v>E</v>
      </c>
      <c r="AF268" s="403">
        <f t="shared" ca="1" si="64"/>
        <v>43.744</v>
      </c>
      <c r="AG268" s="403">
        <f t="shared" ca="1" si="64"/>
        <v>45.942999999999998</v>
      </c>
      <c r="AH268" s="403">
        <f t="shared" ca="1" si="64"/>
        <v>48.425999999999995</v>
      </c>
      <c r="AI268" s="403">
        <f t="shared" ca="1" si="64"/>
        <v>50.91</v>
      </c>
      <c r="AJ268" s="403">
        <f t="shared" ca="1" si="64"/>
        <v>53.51</v>
      </c>
      <c r="AK268" s="403">
        <f t="shared" ca="1" si="64"/>
        <v>56.765999999999998</v>
      </c>
      <c r="AL268" s="403">
        <f t="shared" ca="1" si="64"/>
        <v>60.021999999999998</v>
      </c>
      <c r="AM268" s="710"/>
    </row>
    <row r="269" spans="1:39" ht="15" customHeight="1">
      <c r="A269" s="259" t="s">
        <v>16</v>
      </c>
      <c r="B269" s="259" t="s">
        <v>1135</v>
      </c>
      <c r="C269" s="259" t="s">
        <v>782</v>
      </c>
      <c r="D269" s="260" t="s">
        <v>1136</v>
      </c>
      <c r="E269" s="265">
        <v>493</v>
      </c>
      <c r="F269" s="262">
        <v>10</v>
      </c>
      <c r="G269" s="285" t="e">
        <f t="shared" ca="1" si="66"/>
        <v>#N/A</v>
      </c>
      <c r="H269" s="285" t="e">
        <f t="shared" ca="1" si="66"/>
        <v>#N/A</v>
      </c>
      <c r="I269" s="285" t="e">
        <f t="shared" ca="1" si="66"/>
        <v>#N/A</v>
      </c>
      <c r="J269" s="285" t="e">
        <f t="shared" ca="1" si="65"/>
        <v>#N/A</v>
      </c>
      <c r="K269" s="285" t="e">
        <f t="shared" ca="1" si="65"/>
        <v>#N/A</v>
      </c>
      <c r="L269" s="285" t="e">
        <f t="shared" ca="1" si="65"/>
        <v>#N/A</v>
      </c>
      <c r="M269" s="285" t="e">
        <f t="shared" ca="1" si="65"/>
        <v>#N/A</v>
      </c>
      <c r="N269" s="285"/>
      <c r="P269" s="409" t="s">
        <v>1137</v>
      </c>
      <c r="Q269" s="397" t="s">
        <v>826</v>
      </c>
      <c r="R269" s="409" t="s">
        <v>1136</v>
      </c>
      <c r="S269" s="397" t="str">
        <f t="shared" si="71"/>
        <v>58</v>
      </c>
      <c r="T269" s="394" t="e" cm="1">
        <f t="array" aca="1" ref="T269" ca="1">IF($Q269="Y",VLOOKUP($P269,INDIRECT($Q$3),T$5,0)*INDIRECT($P$2),VLOOKUP($P269,INDIRECT($Q$3),T$5,0))</f>
        <v>#N/A</v>
      </c>
      <c r="U269" s="394" t="e" cm="1">
        <f t="array" aca="1" ref="U269" ca="1">IF($Q269="Y",VLOOKUP($P269,INDIRECT($Q$3),U$5,0)*INDIRECT($P$2),VLOOKUP($P269,INDIRECT($Q$3),U$5,0))</f>
        <v>#N/A</v>
      </c>
      <c r="V269" s="394" t="e" cm="1">
        <f t="array" aca="1" ref="V269" ca="1">IF($Q269="Y",VLOOKUP($P269,INDIRECT($Q$3),V$5,0)*INDIRECT($P$2),VLOOKUP($P269,INDIRECT($Q$3),V$5,0))</f>
        <v>#N/A</v>
      </c>
      <c r="W269" s="394" t="e" cm="1">
        <f t="array" aca="1" ref="W269" ca="1">IF($Q269="Y",VLOOKUP($P269,INDIRECT($Q$3),W$5,0)*INDIRECT($P$2),VLOOKUP($P269,INDIRECT($Q$3),W$5,0))</f>
        <v>#N/A</v>
      </c>
      <c r="X269" s="394" t="e" cm="1">
        <f t="array" aca="1" ref="X269" ca="1">IF($Q269="Y",VLOOKUP($P269,INDIRECT($Q$3),X$5,0)*INDIRECT($P$2),VLOOKUP($P269,INDIRECT($Q$3),X$5,0))</f>
        <v>#N/A</v>
      </c>
      <c r="Y269" s="394" t="e" cm="1">
        <f t="array" aca="1" ref="Y269" ca="1">IF($Q269="Y",VLOOKUP($P269,INDIRECT($Q$3),Y$5,0)*INDIRECT($P$2),VLOOKUP($P269,INDIRECT($Q$3),Y$5,0))</f>
        <v>#N/A</v>
      </c>
      <c r="Z269" s="394" t="e" cm="1">
        <f t="array" aca="1" ref="Z269" ca="1">IF($Q269="Y",VLOOKUP($P269,INDIRECT($Q$3),Z$5,0)*INDIRECT($P$2),VLOOKUP($P269,INDIRECT($Q$3),Z$5,0))</f>
        <v>#N/A</v>
      </c>
      <c r="AA269" s="406" t="s">
        <v>1135</v>
      </c>
      <c r="AB269" s="406" t="str">
        <f t="shared" si="67"/>
        <v>Y</v>
      </c>
      <c r="AC269" s="412" t="str">
        <f t="shared" si="70"/>
        <v>Senior Loss Control Coordinator</v>
      </c>
      <c r="AD269" s="406" t="str">
        <f t="shared" si="57"/>
        <v>58</v>
      </c>
      <c r="AE269" s="398" t="str">
        <f t="shared" si="62"/>
        <v>E</v>
      </c>
      <c r="AF269" s="403" t="e">
        <f t="shared" ca="1" si="64"/>
        <v>#N/A</v>
      </c>
      <c r="AG269" s="403" t="e">
        <f t="shared" ca="1" si="64"/>
        <v>#N/A</v>
      </c>
      <c r="AH269" s="403" t="e">
        <f t="shared" ca="1" si="64"/>
        <v>#N/A</v>
      </c>
      <c r="AI269" s="403" t="e">
        <f t="shared" ca="1" si="64"/>
        <v>#N/A</v>
      </c>
      <c r="AJ269" s="403" t="e">
        <f t="shared" ca="1" si="64"/>
        <v>#N/A</v>
      </c>
      <c r="AK269" s="403" t="e">
        <f t="shared" ca="1" si="64"/>
        <v>#N/A</v>
      </c>
      <c r="AL269" s="403" t="e">
        <f t="shared" ca="1" si="64"/>
        <v>#N/A</v>
      </c>
      <c r="AM269" s="710"/>
    </row>
    <row r="270" spans="1:39" ht="15" customHeight="1">
      <c r="A270" s="256" t="s">
        <v>16</v>
      </c>
      <c r="B270" s="256" t="s">
        <v>218</v>
      </c>
      <c r="C270" s="256">
        <v>65</v>
      </c>
      <c r="D270" s="276" t="s">
        <v>219</v>
      </c>
      <c r="E270" s="277">
        <v>500</v>
      </c>
      <c r="F270" s="278">
        <v>11</v>
      </c>
      <c r="G270" s="380">
        <f t="shared" ca="1" si="66"/>
        <v>97332.058942692282</v>
      </c>
      <c r="H270" s="380">
        <f t="shared" ca="1" si="66"/>
        <v>102447.54185354921</v>
      </c>
      <c r="I270" s="380">
        <f t="shared" ca="1" si="66"/>
        <v>107807.76821903606</v>
      </c>
      <c r="J270" s="380">
        <f t="shared" ca="1" si="65"/>
        <v>113509.25658464074</v>
      </c>
      <c r="K270" s="380">
        <f t="shared" ca="1" si="65"/>
        <v>119462.38258669585</v>
      </c>
      <c r="L270" s="380">
        <f t="shared" ca="1" si="65"/>
        <v>126711.04062665709</v>
      </c>
      <c r="M270" s="380">
        <f t="shared" ca="1" si="65"/>
        <v>133959.69866661821</v>
      </c>
      <c r="N270" s="380" t="s">
        <v>633</v>
      </c>
      <c r="O270" s="441"/>
      <c r="P270" s="451" t="str">
        <f t="shared" ref="P270:P313" si="72">B270</f>
        <v>52885C</v>
      </c>
      <c r="Q270" s="452" t="s">
        <v>826</v>
      </c>
      <c r="R270" s="451" t="str">
        <f t="shared" ref="R270:R313" si="73">D270</f>
        <v xml:space="preserve">Senior NRP/Citizen Participation Specialist </v>
      </c>
      <c r="S270" s="452">
        <f t="shared" si="71"/>
        <v>65</v>
      </c>
      <c r="T270" s="394" cm="1">
        <f t="array" aca="1" ref="T270" ca="1">IF($Q270="Y",VLOOKUP($P270,INDIRECT($Q$3),T$5,0)*INDIRECT($P$2),VLOOKUP($P270,INDIRECT($Q$3),T$5,0))</f>
        <v>97332.058942692282</v>
      </c>
      <c r="U270" s="394" cm="1">
        <f t="array" aca="1" ref="U270" ca="1">IF($Q270="Y",VLOOKUP($P270,INDIRECT($Q$3),U$5,0)*INDIRECT($P$2),VLOOKUP($P270,INDIRECT($Q$3),U$5,0))</f>
        <v>102447.54185354921</v>
      </c>
      <c r="V270" s="394" cm="1">
        <f t="array" aca="1" ref="V270" ca="1">IF($Q270="Y",VLOOKUP($P270,INDIRECT($Q$3),V$5,0)*INDIRECT($P$2),VLOOKUP($P270,INDIRECT($Q$3),V$5,0))</f>
        <v>107807.76821903606</v>
      </c>
      <c r="W270" s="394" cm="1">
        <f t="array" aca="1" ref="W270" ca="1">IF($Q270="Y",VLOOKUP($P270,INDIRECT($Q$3),W$5,0)*INDIRECT($P$2),VLOOKUP($P270,INDIRECT($Q$3),W$5,0))</f>
        <v>113509.25658464074</v>
      </c>
      <c r="X270" s="394" cm="1">
        <f t="array" aca="1" ref="X270" ca="1">IF($Q270="Y",VLOOKUP($P270,INDIRECT($Q$3),X$5,0)*INDIRECT($P$2),VLOOKUP($P270,INDIRECT($Q$3),X$5,0))</f>
        <v>119462.38258669585</v>
      </c>
      <c r="Y270" s="394" cm="1">
        <f t="array" aca="1" ref="Y270" ca="1">IF($Q270="Y",VLOOKUP($P270,INDIRECT($Q$3),Y$5,0)*INDIRECT($P$2),VLOOKUP($P270,INDIRECT($Q$3),Y$5,0))</f>
        <v>126711.04062665709</v>
      </c>
      <c r="Z270" s="394" cm="1">
        <f t="array" aca="1" ref="Z270" ca="1">IF($Q270="Y",VLOOKUP($P270,INDIRECT($Q$3),Z$5,0)*INDIRECT($P$2),VLOOKUP($P270,INDIRECT($Q$3),Z$5,0))</f>
        <v>133959.69866661821</v>
      </c>
      <c r="AA270" s="452" t="str">
        <f t="shared" ref="AA270:AA313" si="74">B270</f>
        <v>52885C</v>
      </c>
      <c r="AB270" s="452" t="str">
        <f t="shared" si="67"/>
        <v>Y</v>
      </c>
      <c r="AC270" s="454" t="str">
        <f t="shared" si="70"/>
        <v xml:space="preserve">Senior NRP/Citizen Participation Specialist </v>
      </c>
      <c r="AD270" s="452">
        <f t="shared" si="57"/>
        <v>65</v>
      </c>
      <c r="AE270" s="455" t="str">
        <f t="shared" si="62"/>
        <v>E</v>
      </c>
      <c r="AF270" s="453">
        <f t="shared" ca="1" si="64"/>
        <v>46.794999999999995</v>
      </c>
      <c r="AG270" s="453">
        <f t="shared" ca="1" si="64"/>
        <v>49.253999999999998</v>
      </c>
      <c r="AH270" s="453">
        <f t="shared" ca="1" si="64"/>
        <v>51.830999999999996</v>
      </c>
      <c r="AI270" s="453">
        <f t="shared" ca="1" si="64"/>
        <v>54.571999999999996</v>
      </c>
      <c r="AJ270" s="453">
        <f t="shared" ca="1" si="64"/>
        <v>57.433999999999997</v>
      </c>
      <c r="AK270" s="453">
        <f t="shared" ca="1" si="64"/>
        <v>60.918999999999997</v>
      </c>
      <c r="AL270" s="453">
        <f t="shared" ca="1" si="64"/>
        <v>64.404000000000011</v>
      </c>
      <c r="AM270" s="710"/>
    </row>
    <row r="271" spans="1:39" ht="15" customHeight="1">
      <c r="A271" s="259" t="s">
        <v>91</v>
      </c>
      <c r="B271" s="584" t="s">
        <v>953</v>
      </c>
      <c r="C271" s="584" t="s">
        <v>896</v>
      </c>
      <c r="D271" s="606" t="s">
        <v>954</v>
      </c>
      <c r="E271" s="600">
        <v>378</v>
      </c>
      <c r="F271" s="586">
        <v>8</v>
      </c>
      <c r="G271" s="285">
        <f t="shared" ca="1" si="66"/>
        <v>35.799009600000005</v>
      </c>
      <c r="H271" s="285">
        <f t="shared" ca="1" si="66"/>
        <v>37.762735499999998</v>
      </c>
      <c r="I271" s="285">
        <f t="shared" ca="1" si="66"/>
        <v>39.725400500000006</v>
      </c>
      <c r="J271" s="285">
        <f t="shared" ca="1" si="65"/>
        <v>41.804764500000005</v>
      </c>
      <c r="K271" s="285">
        <f t="shared" ca="1" si="65"/>
        <v>44.027350000000006</v>
      </c>
      <c r="L271" s="285">
        <f t="shared" ca="1" si="65"/>
        <v>47.062584899999997</v>
      </c>
      <c r="M271" s="285">
        <f t="shared" ca="1" si="65"/>
        <v>50.097819799999996</v>
      </c>
      <c r="N271" s="9"/>
      <c r="P271" s="409" t="str">
        <f t="shared" si="72"/>
        <v>59472C</v>
      </c>
      <c r="Q271" s="397" t="s">
        <v>826</v>
      </c>
      <c r="R271" s="409" t="str">
        <f t="shared" si="73"/>
        <v>Senior Paralegal</v>
      </c>
      <c r="S271" s="397" t="str">
        <f t="shared" si="71"/>
        <v>35</v>
      </c>
      <c r="T271" s="394" cm="1">
        <f t="array" aca="1" ref="T271" ca="1">IF($Q271="Y",VLOOKUP($P271,INDIRECT($Q$3),T$5,0)*INDIRECT($P$2),VLOOKUP($P271,INDIRECT($Q$3),T$5,0))</f>
        <v>35.799009600000005</v>
      </c>
      <c r="U271" s="394" cm="1">
        <f t="array" aca="1" ref="U271" ca="1">IF($Q271="Y",VLOOKUP($P271,INDIRECT($Q$3),U$5,0)*INDIRECT($P$2),VLOOKUP($P271,INDIRECT($Q$3),U$5,0))</f>
        <v>37.762735499999998</v>
      </c>
      <c r="V271" s="394" cm="1">
        <f t="array" aca="1" ref="V271" ca="1">IF($Q271="Y",VLOOKUP($P271,INDIRECT($Q$3),V$5,0)*INDIRECT($P$2),VLOOKUP($P271,INDIRECT($Q$3),V$5,0))</f>
        <v>39.725400500000006</v>
      </c>
      <c r="W271" s="394" cm="1">
        <f t="array" aca="1" ref="W271" ca="1">IF($Q271="Y",VLOOKUP($P271,INDIRECT($Q$3),W$5,0)*INDIRECT($P$2),VLOOKUP($P271,INDIRECT($Q$3),W$5,0))</f>
        <v>41.804764500000005</v>
      </c>
      <c r="X271" s="394" cm="1">
        <f t="array" aca="1" ref="X271" ca="1">IF($Q271="Y",VLOOKUP($P271,INDIRECT($Q$3),X$5,0)*INDIRECT($P$2),VLOOKUP($P271,INDIRECT($Q$3),X$5,0))</f>
        <v>44.027350000000006</v>
      </c>
      <c r="Y271" s="394" cm="1">
        <f t="array" aca="1" ref="Y271" ca="1">IF($Q271="Y",VLOOKUP($P271,INDIRECT($Q$3),Y$5,0)*INDIRECT($P$2),VLOOKUP($P271,INDIRECT($Q$3),Y$5,0))</f>
        <v>47.062584899999997</v>
      </c>
      <c r="Z271" s="394" cm="1">
        <f t="array" aca="1" ref="Z271" ca="1">IF($Q271="Y",VLOOKUP($P271,INDIRECT($Q$3),Z$5,0)*INDIRECT($P$2),VLOOKUP($P271,INDIRECT($Q$3),Z$5,0))</f>
        <v>50.097819799999996</v>
      </c>
      <c r="AA271" s="406" t="str">
        <f t="shared" si="74"/>
        <v>59472C</v>
      </c>
      <c r="AB271" s="406" t="s">
        <v>826</v>
      </c>
      <c r="AC271" s="412" t="str">
        <f t="shared" si="70"/>
        <v>Senior Paralegal</v>
      </c>
      <c r="AD271" s="406" t="str">
        <f t="shared" ref="AD271:AD313" si="75">C271</f>
        <v>35</v>
      </c>
      <c r="AE271" s="398" t="str">
        <f t="shared" si="62"/>
        <v>N</v>
      </c>
      <c r="AF271" s="403">
        <f t="shared" ca="1" si="64"/>
        <v>35.798999999999999</v>
      </c>
      <c r="AG271" s="403">
        <f t="shared" ca="1" si="64"/>
        <v>37.762999999999998</v>
      </c>
      <c r="AH271" s="403">
        <f t="shared" ca="1" si="64"/>
        <v>39.725000000000001</v>
      </c>
      <c r="AI271" s="403">
        <f t="shared" ca="1" si="64"/>
        <v>41.805</v>
      </c>
      <c r="AJ271" s="403">
        <f t="shared" ca="1" si="64"/>
        <v>44.027000000000001</v>
      </c>
      <c r="AK271" s="403">
        <f t="shared" ca="1" si="64"/>
        <v>47.063000000000002</v>
      </c>
      <c r="AL271" s="403">
        <f t="shared" ca="1" si="64"/>
        <v>50.097999999999999</v>
      </c>
      <c r="AM271" s="710"/>
    </row>
    <row r="272" spans="1:39" ht="15" customHeight="1">
      <c r="A272" s="259" t="s">
        <v>16</v>
      </c>
      <c r="B272" s="259" t="s">
        <v>654</v>
      </c>
      <c r="C272" s="259">
        <v>36</v>
      </c>
      <c r="D272" s="260" t="s">
        <v>704</v>
      </c>
      <c r="E272" s="265">
        <v>443</v>
      </c>
      <c r="F272" s="262">
        <v>9</v>
      </c>
      <c r="G272" s="285">
        <f t="shared" ca="1" si="66"/>
        <v>86795.407315974691</v>
      </c>
      <c r="H272" s="285">
        <f t="shared" ca="1" si="66"/>
        <v>91364.860620072373</v>
      </c>
      <c r="I272" s="285">
        <f t="shared" ca="1" si="66"/>
        <v>96187.126526044827</v>
      </c>
      <c r="J272" s="285">
        <f t="shared" ca="1" si="65"/>
        <v>101211.10461436414</v>
      </c>
      <c r="K272" s="285">
        <f t="shared" ca="1" si="65"/>
        <v>106538.9957240861</v>
      </c>
      <c r="L272" s="285">
        <f t="shared" ca="1" si="65"/>
        <v>112985.71707189194</v>
      </c>
      <c r="M272" s="285">
        <f t="shared" ca="1" si="65"/>
        <v>119432.43841969781</v>
      </c>
      <c r="N272" s="285"/>
      <c r="P272" s="409" t="str">
        <f t="shared" si="72"/>
        <v>52980C</v>
      </c>
      <c r="Q272" s="397" t="s">
        <v>826</v>
      </c>
      <c r="R272" s="409" t="str">
        <f t="shared" si="73"/>
        <v>Senior Plan Examiner I</v>
      </c>
      <c r="S272" s="397">
        <f t="shared" si="71"/>
        <v>36</v>
      </c>
      <c r="T272" s="394" cm="1">
        <f t="array" aca="1" ref="T272" ca="1">IF($Q272="Y",VLOOKUP($P272,INDIRECT($Q$3),T$5,0)*INDIRECT($P$2),VLOOKUP($P272,INDIRECT($Q$3),T$5,0))</f>
        <v>86795.407315974691</v>
      </c>
      <c r="U272" s="394" cm="1">
        <f t="array" aca="1" ref="U272" ca="1">IF($Q272="Y",VLOOKUP($P272,INDIRECT($Q$3),U$5,0)*INDIRECT($P$2),VLOOKUP($P272,INDIRECT($Q$3),U$5,0))</f>
        <v>91364.860620072373</v>
      </c>
      <c r="V272" s="394" cm="1">
        <f t="array" aca="1" ref="V272" ca="1">IF($Q272="Y",VLOOKUP($P272,INDIRECT($Q$3),V$5,0)*INDIRECT($P$2),VLOOKUP($P272,INDIRECT($Q$3),V$5,0))</f>
        <v>96187.126526044827</v>
      </c>
      <c r="W272" s="394" cm="1">
        <f t="array" aca="1" ref="W272" ca="1">IF($Q272="Y",VLOOKUP($P272,INDIRECT($Q$3),W$5,0)*INDIRECT($P$2),VLOOKUP($P272,INDIRECT($Q$3),W$5,0))</f>
        <v>101211.10461436414</v>
      </c>
      <c r="X272" s="394" cm="1">
        <f t="array" aca="1" ref="X272" ca="1">IF($Q272="Y",VLOOKUP($P272,INDIRECT($Q$3),X$5,0)*INDIRECT($P$2),VLOOKUP($P272,INDIRECT($Q$3),X$5,0))</f>
        <v>106538.9957240861</v>
      </c>
      <c r="Y272" s="394" cm="1">
        <f t="array" aca="1" ref="Y272" ca="1">IF($Q272="Y",VLOOKUP($P272,INDIRECT($Q$3),Y$5,0)*INDIRECT($P$2),VLOOKUP($P272,INDIRECT($Q$3),Y$5,0))</f>
        <v>112985.71707189194</v>
      </c>
      <c r="Z272" s="394" cm="1">
        <f t="array" aca="1" ref="Z272" ca="1">IF($Q272="Y",VLOOKUP($P272,INDIRECT($Q$3),Z$5,0)*INDIRECT($P$2),VLOOKUP($P272,INDIRECT($Q$3),Z$5,0))</f>
        <v>119432.43841969781</v>
      </c>
      <c r="AA272" s="406" t="str">
        <f t="shared" si="74"/>
        <v>52980C</v>
      </c>
      <c r="AB272" s="406" t="str">
        <f t="shared" ref="AB272:AB313" si="76">Q272</f>
        <v>Y</v>
      </c>
      <c r="AC272" s="412" t="str">
        <f t="shared" si="70"/>
        <v>Senior Plan Examiner I</v>
      </c>
      <c r="AD272" s="406">
        <f t="shared" si="75"/>
        <v>36</v>
      </c>
      <c r="AE272" s="398" t="str">
        <f t="shared" si="62"/>
        <v>E</v>
      </c>
      <c r="AF272" s="403">
        <f t="shared" ca="1" si="64"/>
        <v>41.728999999999999</v>
      </c>
      <c r="AG272" s="403">
        <f t="shared" ca="1" si="64"/>
        <v>43.925999999999995</v>
      </c>
      <c r="AH272" s="403">
        <f t="shared" ca="1" si="64"/>
        <v>46.244</v>
      </c>
      <c r="AI272" s="403">
        <f t="shared" ca="1" si="64"/>
        <v>48.66</v>
      </c>
      <c r="AJ272" s="403">
        <f t="shared" ca="1" si="64"/>
        <v>51.220999999999997</v>
      </c>
      <c r="AK272" s="403">
        <f t="shared" ca="1" si="64"/>
        <v>54.320999999999998</v>
      </c>
      <c r="AL272" s="403">
        <f t="shared" ca="1" si="64"/>
        <v>57.419999999999995</v>
      </c>
      <c r="AM272" s="710"/>
    </row>
    <row r="273" spans="1:39" ht="15" customHeight="1">
      <c r="A273" s="259" t="s">
        <v>16</v>
      </c>
      <c r="B273" s="259" t="s">
        <v>220</v>
      </c>
      <c r="C273" s="259">
        <v>45</v>
      </c>
      <c r="D273" s="260" t="s">
        <v>724</v>
      </c>
      <c r="E273" s="265">
        <v>423</v>
      </c>
      <c r="F273" s="262">
        <v>9</v>
      </c>
      <c r="G273" s="285">
        <f t="shared" ca="1" si="66"/>
        <v>84691.576574692139</v>
      </c>
      <c r="H273" s="285">
        <f t="shared" ca="1" si="66"/>
        <v>89169.347667147071</v>
      </c>
      <c r="I273" s="285">
        <f t="shared" ca="1" si="66"/>
        <v>94233.124214349751</v>
      </c>
      <c r="J273" s="285">
        <f t="shared" ca="1" si="65"/>
        <v>99245.194397898245</v>
      </c>
      <c r="K273" s="285">
        <f t="shared" ca="1" si="65"/>
        <v>104560.60858155144</v>
      </c>
      <c r="L273" s="285">
        <f t="shared" ca="1" si="65"/>
        <v>110772.97487040763</v>
      </c>
      <c r="M273" s="285">
        <f t="shared" ca="1" si="65"/>
        <v>116985.3411592638</v>
      </c>
      <c r="N273" s="285"/>
      <c r="P273" s="409" t="str">
        <f t="shared" si="72"/>
        <v>04110C</v>
      </c>
      <c r="Q273" s="397" t="s">
        <v>826</v>
      </c>
      <c r="R273" s="409" t="str">
        <f t="shared" si="73"/>
        <v>Senior Public Health Researcher/Epidemiologist</v>
      </c>
      <c r="S273" s="397">
        <f t="shared" si="71"/>
        <v>45</v>
      </c>
      <c r="T273" s="394" cm="1">
        <f t="array" aca="1" ref="T273" ca="1">IF($Q273="Y",VLOOKUP($P273,INDIRECT($Q$3),T$5,0)*INDIRECT($P$2),VLOOKUP($P273,INDIRECT($Q$3),T$5,0))</f>
        <v>84691.576574692139</v>
      </c>
      <c r="U273" s="394" cm="1">
        <f t="array" aca="1" ref="U273" ca="1">IF($Q273="Y",VLOOKUP($P273,INDIRECT($Q$3),U$5,0)*INDIRECT($P$2),VLOOKUP($P273,INDIRECT($Q$3),U$5,0))</f>
        <v>89169.347667147071</v>
      </c>
      <c r="V273" s="394" cm="1">
        <f t="array" aca="1" ref="V273" ca="1">IF($Q273="Y",VLOOKUP($P273,INDIRECT($Q$3),V$5,0)*INDIRECT($P$2),VLOOKUP($P273,INDIRECT($Q$3),V$5,0))</f>
        <v>94233.124214349751</v>
      </c>
      <c r="W273" s="394" cm="1">
        <f t="array" aca="1" ref="W273" ca="1">IF($Q273="Y",VLOOKUP($P273,INDIRECT($Q$3),W$5,0)*INDIRECT($P$2),VLOOKUP($P273,INDIRECT($Q$3),W$5,0))</f>
        <v>99245.194397898245</v>
      </c>
      <c r="X273" s="394" cm="1">
        <f t="array" aca="1" ref="X273" ca="1">IF($Q273="Y",VLOOKUP($P273,INDIRECT($Q$3),X$5,0)*INDIRECT($P$2),VLOOKUP($P273,INDIRECT($Q$3),X$5,0))</f>
        <v>104560.60858155144</v>
      </c>
      <c r="Y273" s="394" cm="1">
        <f t="array" aca="1" ref="Y273" ca="1">IF($Q273="Y",VLOOKUP($P273,INDIRECT($Q$3),Y$5,0)*INDIRECT($P$2),VLOOKUP($P273,INDIRECT($Q$3),Y$5,0))</f>
        <v>110772.97487040763</v>
      </c>
      <c r="Z273" s="394" cm="1">
        <f t="array" aca="1" ref="Z273" ca="1">IF($Q273="Y",VLOOKUP($P273,INDIRECT($Q$3),Z$5,0)*INDIRECT($P$2),VLOOKUP($P273,INDIRECT($Q$3),Z$5,0))</f>
        <v>116985.3411592638</v>
      </c>
      <c r="AA273" s="406" t="str">
        <f t="shared" si="74"/>
        <v>04110C</v>
      </c>
      <c r="AB273" s="406" t="str">
        <f t="shared" si="76"/>
        <v>Y</v>
      </c>
      <c r="AC273" s="412" t="str">
        <f t="shared" si="70"/>
        <v>Senior Public Health Researcher/Epidemiologist</v>
      </c>
      <c r="AD273" s="406">
        <f t="shared" si="75"/>
        <v>45</v>
      </c>
      <c r="AE273" s="398" t="str">
        <f t="shared" si="62"/>
        <v>E</v>
      </c>
      <c r="AF273" s="403">
        <f t="shared" ref="AF273:AL304" ca="1" si="77">IF($AE273="N",ROUND(T273,3),IF($AE273="E",ROUNDUP(T273/2080,3),"check"))</f>
        <v>40.717999999999996</v>
      </c>
      <c r="AG273" s="403">
        <f t="shared" ca="1" si="77"/>
        <v>42.87</v>
      </c>
      <c r="AH273" s="403">
        <f t="shared" ca="1" si="77"/>
        <v>45.305</v>
      </c>
      <c r="AI273" s="403">
        <f t="shared" ca="1" si="77"/>
        <v>47.714999999999996</v>
      </c>
      <c r="AJ273" s="403">
        <f t="shared" ca="1" si="77"/>
        <v>50.269999999999996</v>
      </c>
      <c r="AK273" s="403">
        <f t="shared" ca="1" si="77"/>
        <v>53.256999999999998</v>
      </c>
      <c r="AL273" s="403">
        <f t="shared" ca="1" si="77"/>
        <v>56.242999999999995</v>
      </c>
      <c r="AM273" s="710"/>
    </row>
    <row r="274" spans="1:39" ht="15" customHeight="1">
      <c r="A274" s="259" t="s">
        <v>16</v>
      </c>
      <c r="B274" s="259" t="s">
        <v>222</v>
      </c>
      <c r="C274" s="259">
        <v>45</v>
      </c>
      <c r="D274" s="260" t="s">
        <v>223</v>
      </c>
      <c r="E274" s="265">
        <v>425</v>
      </c>
      <c r="F274" s="262">
        <v>9</v>
      </c>
      <c r="G274" s="285">
        <f t="shared" ca="1" si="66"/>
        <v>84691.576574692139</v>
      </c>
      <c r="H274" s="285">
        <f t="shared" ca="1" si="66"/>
        <v>89169.347667147071</v>
      </c>
      <c r="I274" s="285">
        <f t="shared" ca="1" si="66"/>
        <v>94233.124214349751</v>
      </c>
      <c r="J274" s="285">
        <f t="shared" ca="1" si="65"/>
        <v>99245.194397898245</v>
      </c>
      <c r="K274" s="285">
        <f t="shared" ca="1" si="65"/>
        <v>104560.60858155144</v>
      </c>
      <c r="L274" s="285">
        <f t="shared" ca="1" si="65"/>
        <v>110772.97487040763</v>
      </c>
      <c r="M274" s="285">
        <f t="shared" ca="1" si="65"/>
        <v>116985.3411592638</v>
      </c>
      <c r="N274" s="285"/>
      <c r="P274" s="409" t="str">
        <f t="shared" si="72"/>
        <v>04311C</v>
      </c>
      <c r="Q274" s="397" t="s">
        <v>826</v>
      </c>
      <c r="R274" s="409" t="str">
        <f t="shared" si="73"/>
        <v xml:space="preserve">Senior Public Health Specialist </v>
      </c>
      <c r="S274" s="397">
        <f t="shared" si="71"/>
        <v>45</v>
      </c>
      <c r="T274" s="394" cm="1">
        <f t="array" aca="1" ref="T274" ca="1">IF($Q274="Y",VLOOKUP($P274,INDIRECT($Q$3),T$5,0)*INDIRECT($P$2),VLOOKUP($P274,INDIRECT($Q$3),T$5,0))</f>
        <v>84691.576574692139</v>
      </c>
      <c r="U274" s="394" cm="1">
        <f t="array" aca="1" ref="U274" ca="1">IF($Q274="Y",VLOOKUP($P274,INDIRECT($Q$3),U$5,0)*INDIRECT($P$2),VLOOKUP($P274,INDIRECT($Q$3),U$5,0))</f>
        <v>89169.347667147071</v>
      </c>
      <c r="V274" s="394" cm="1">
        <f t="array" aca="1" ref="V274" ca="1">IF($Q274="Y",VLOOKUP($P274,INDIRECT($Q$3),V$5,0)*INDIRECT($P$2),VLOOKUP($P274,INDIRECT($Q$3),V$5,0))</f>
        <v>94233.124214349751</v>
      </c>
      <c r="W274" s="394" cm="1">
        <f t="array" aca="1" ref="W274" ca="1">IF($Q274="Y",VLOOKUP($P274,INDIRECT($Q$3),W$5,0)*INDIRECT($P$2),VLOOKUP($P274,INDIRECT($Q$3),W$5,0))</f>
        <v>99245.194397898245</v>
      </c>
      <c r="X274" s="394" cm="1">
        <f t="array" aca="1" ref="X274" ca="1">IF($Q274="Y",VLOOKUP($P274,INDIRECT($Q$3),X$5,0)*INDIRECT($P$2),VLOOKUP($P274,INDIRECT($Q$3),X$5,0))</f>
        <v>104560.60858155144</v>
      </c>
      <c r="Y274" s="394" cm="1">
        <f t="array" aca="1" ref="Y274" ca="1">IF($Q274="Y",VLOOKUP($P274,INDIRECT($Q$3),Y$5,0)*INDIRECT($P$2),VLOOKUP($P274,INDIRECT($Q$3),Y$5,0))</f>
        <v>110772.97487040763</v>
      </c>
      <c r="Z274" s="394" cm="1">
        <f t="array" aca="1" ref="Z274" ca="1">IF($Q274="Y",VLOOKUP($P274,INDIRECT($Q$3),Z$5,0)*INDIRECT($P$2),VLOOKUP($P274,INDIRECT($Q$3),Z$5,0))</f>
        <v>116985.3411592638</v>
      </c>
      <c r="AA274" s="406" t="str">
        <f t="shared" si="74"/>
        <v>04311C</v>
      </c>
      <c r="AB274" s="406" t="str">
        <f t="shared" si="76"/>
        <v>Y</v>
      </c>
      <c r="AC274" s="412" t="str">
        <f t="shared" si="70"/>
        <v xml:space="preserve">Senior Public Health Specialist </v>
      </c>
      <c r="AD274" s="406">
        <f t="shared" si="75"/>
        <v>45</v>
      </c>
      <c r="AE274" s="398" t="str">
        <f t="shared" si="62"/>
        <v>E</v>
      </c>
      <c r="AF274" s="403">
        <f t="shared" ca="1" si="77"/>
        <v>40.717999999999996</v>
      </c>
      <c r="AG274" s="403">
        <f t="shared" ca="1" si="77"/>
        <v>42.87</v>
      </c>
      <c r="AH274" s="403">
        <f t="shared" ca="1" si="77"/>
        <v>45.305</v>
      </c>
      <c r="AI274" s="403">
        <f t="shared" ca="1" si="77"/>
        <v>47.714999999999996</v>
      </c>
      <c r="AJ274" s="403">
        <f t="shared" ca="1" si="77"/>
        <v>50.269999999999996</v>
      </c>
      <c r="AK274" s="403">
        <f t="shared" ca="1" si="77"/>
        <v>53.256999999999998</v>
      </c>
      <c r="AL274" s="403">
        <f t="shared" ca="1" si="77"/>
        <v>56.242999999999995</v>
      </c>
      <c r="AM274" s="710"/>
    </row>
    <row r="275" spans="1:39" ht="15" customHeight="1">
      <c r="A275" s="259" t="s">
        <v>689</v>
      </c>
      <c r="B275" s="259" t="s">
        <v>711</v>
      </c>
      <c r="C275" s="259">
        <v>99</v>
      </c>
      <c r="D275" s="260" t="s">
        <v>710</v>
      </c>
      <c r="E275" s="265">
        <v>415</v>
      </c>
      <c r="F275" s="262">
        <v>9</v>
      </c>
      <c r="G275" s="285">
        <f t="shared" ca="1" si="66"/>
        <v>83267.131750745844</v>
      </c>
      <c r="H275" s="285">
        <f t="shared" ca="1" si="66"/>
        <v>87652.227804077876</v>
      </c>
      <c r="I275" s="285">
        <f t="shared" ca="1" si="66"/>
        <v>92279.285509675246</v>
      </c>
      <c r="J275" s="285">
        <f t="shared" ca="1" si="65"/>
        <v>97096.925977520223</v>
      </c>
      <c r="K275" s="285">
        <f t="shared" ca="1" si="65"/>
        <v>102209.55814419435</v>
      </c>
      <c r="L275" s="285">
        <f t="shared" ca="1" si="65"/>
        <v>108394.70110049429</v>
      </c>
      <c r="M275" s="285">
        <f t="shared" ca="1" si="65"/>
        <v>114578.49192162708</v>
      </c>
      <c r="N275" s="285"/>
      <c r="P275" s="409" t="str">
        <f t="shared" si="72"/>
        <v>52999C</v>
      </c>
      <c r="Q275" s="397" t="s">
        <v>826</v>
      </c>
      <c r="R275" s="409" t="str">
        <f t="shared" si="73"/>
        <v>Senior Public Health Specialist - Immunizations</v>
      </c>
      <c r="S275" s="397">
        <f t="shared" si="71"/>
        <v>99</v>
      </c>
      <c r="T275" s="394" cm="1">
        <f t="array" aca="1" ref="T275" ca="1">IF($Q275="Y",VLOOKUP($P275,INDIRECT($Q$3),T$5,0)*INDIRECT($P$2),VLOOKUP($P275,INDIRECT($Q$3),T$5,0))</f>
        <v>83267.131750745844</v>
      </c>
      <c r="U275" s="394" cm="1">
        <f t="array" aca="1" ref="U275" ca="1">IF($Q275="Y",VLOOKUP($P275,INDIRECT($Q$3),U$5,0)*INDIRECT($P$2),VLOOKUP($P275,INDIRECT($Q$3),U$5,0))</f>
        <v>87652.227804077876</v>
      </c>
      <c r="V275" s="394" cm="1">
        <f t="array" aca="1" ref="V275" ca="1">IF($Q275="Y",VLOOKUP($P275,INDIRECT($Q$3),V$5,0)*INDIRECT($P$2),VLOOKUP($P275,INDIRECT($Q$3),V$5,0))</f>
        <v>92279.285509675246</v>
      </c>
      <c r="W275" s="394" cm="1">
        <f t="array" aca="1" ref="W275" ca="1">IF($Q275="Y",VLOOKUP($P275,INDIRECT($Q$3),W$5,0)*INDIRECT($P$2),VLOOKUP($P275,INDIRECT($Q$3),W$5,0))</f>
        <v>97096.925977520223</v>
      </c>
      <c r="X275" s="394" cm="1">
        <f t="array" aca="1" ref="X275" ca="1">IF($Q275="Y",VLOOKUP($P275,INDIRECT($Q$3),X$5,0)*INDIRECT($P$2),VLOOKUP($P275,INDIRECT($Q$3),X$5,0))</f>
        <v>102209.55814419435</v>
      </c>
      <c r="Y275" s="394" cm="1">
        <f t="array" aca="1" ref="Y275" ca="1">IF($Q275="Y",VLOOKUP($P275,INDIRECT($Q$3),Y$5,0)*INDIRECT($P$2),VLOOKUP($P275,INDIRECT($Q$3),Y$5,0))</f>
        <v>108394.70110049429</v>
      </c>
      <c r="Z275" s="394" cm="1">
        <f t="array" aca="1" ref="Z275" ca="1">IF($Q275="Y",VLOOKUP($P275,INDIRECT($Q$3),Z$5,0)*INDIRECT($P$2),VLOOKUP($P275,INDIRECT($Q$3),Z$5,0))</f>
        <v>114578.49192162708</v>
      </c>
      <c r="AA275" s="406" t="str">
        <f t="shared" si="74"/>
        <v>52999C</v>
      </c>
      <c r="AB275" s="406" t="str">
        <f t="shared" si="76"/>
        <v>Y</v>
      </c>
      <c r="AC275" s="412" t="str">
        <f t="shared" si="70"/>
        <v>Senior Public Health Specialist - Immunizations</v>
      </c>
      <c r="AD275" s="406">
        <f t="shared" si="75"/>
        <v>99</v>
      </c>
      <c r="AE275" s="398" t="str">
        <f t="shared" si="62"/>
        <v>E</v>
      </c>
      <c r="AF275" s="403">
        <f t="shared" ca="1" si="77"/>
        <v>40.032999999999994</v>
      </c>
      <c r="AG275" s="403">
        <f t="shared" ca="1" si="77"/>
        <v>42.140999999999998</v>
      </c>
      <c r="AH275" s="403">
        <f t="shared" ca="1" si="77"/>
        <v>44.366</v>
      </c>
      <c r="AI275" s="403">
        <f t="shared" ca="1" si="77"/>
        <v>46.681999999999995</v>
      </c>
      <c r="AJ275" s="403">
        <f t="shared" ca="1" si="77"/>
        <v>49.14</v>
      </c>
      <c r="AK275" s="403">
        <f t="shared" ca="1" si="77"/>
        <v>52.113</v>
      </c>
      <c r="AL275" s="403">
        <f t="shared" ca="1" si="77"/>
        <v>55.085999999999999</v>
      </c>
      <c r="AM275" s="710"/>
    </row>
    <row r="276" spans="1:39" ht="15" customHeight="1">
      <c r="A276" s="259" t="s">
        <v>16</v>
      </c>
      <c r="B276" s="259" t="s">
        <v>932</v>
      </c>
      <c r="C276" s="259" t="s">
        <v>166</v>
      </c>
      <c r="D276" s="260" t="s">
        <v>933</v>
      </c>
      <c r="E276" s="265">
        <v>425</v>
      </c>
      <c r="F276" s="262">
        <v>9</v>
      </c>
      <c r="G276" s="285">
        <f t="shared" ca="1" si="66"/>
        <v>84691.576574692139</v>
      </c>
      <c r="H276" s="285">
        <f t="shared" ca="1" si="66"/>
        <v>89169.347667147071</v>
      </c>
      <c r="I276" s="285">
        <f t="shared" ca="1" si="66"/>
        <v>94233.124214349751</v>
      </c>
      <c r="J276" s="285">
        <f t="shared" ca="1" si="65"/>
        <v>99245.194397898245</v>
      </c>
      <c r="K276" s="285">
        <f t="shared" ca="1" si="65"/>
        <v>104560.60858155144</v>
      </c>
      <c r="L276" s="285">
        <f t="shared" ca="1" si="65"/>
        <v>110772.97487040763</v>
      </c>
      <c r="M276" s="285">
        <f t="shared" ca="1" si="65"/>
        <v>116985.3411592638</v>
      </c>
      <c r="N276" s="285"/>
      <c r="P276" s="409" t="str">
        <f t="shared" si="72"/>
        <v>59465C</v>
      </c>
      <c r="Q276" s="397" t="s">
        <v>826</v>
      </c>
      <c r="R276" s="409" t="str">
        <f t="shared" si="73"/>
        <v>Senior Public Health Specialist - Neighborhood Safety</v>
      </c>
      <c r="S276" s="397" t="str">
        <f t="shared" si="71"/>
        <v>45</v>
      </c>
      <c r="T276" s="394" cm="1">
        <f t="array" aca="1" ref="T276" ca="1">IF($Q276="Y",VLOOKUP($P276,INDIRECT($Q$3),T$5,0)*INDIRECT($P$2),VLOOKUP($P276,INDIRECT($Q$3),T$5,0))</f>
        <v>84691.576574692139</v>
      </c>
      <c r="U276" s="394" cm="1">
        <f t="array" aca="1" ref="U276" ca="1">IF($Q276="Y",VLOOKUP($P276,INDIRECT($Q$3),U$5,0)*INDIRECT($P$2),VLOOKUP($P276,INDIRECT($Q$3),U$5,0))</f>
        <v>89169.347667147071</v>
      </c>
      <c r="V276" s="394" cm="1">
        <f t="array" aca="1" ref="V276" ca="1">IF($Q276="Y",VLOOKUP($P276,INDIRECT($Q$3),V$5,0)*INDIRECT($P$2),VLOOKUP($P276,INDIRECT($Q$3),V$5,0))</f>
        <v>94233.124214349751</v>
      </c>
      <c r="W276" s="394" cm="1">
        <f t="array" aca="1" ref="W276" ca="1">IF($Q276="Y",VLOOKUP($P276,INDIRECT($Q$3),W$5,0)*INDIRECT($P$2),VLOOKUP($P276,INDIRECT($Q$3),W$5,0))</f>
        <v>99245.194397898245</v>
      </c>
      <c r="X276" s="394" cm="1">
        <f t="array" aca="1" ref="X276" ca="1">IF($Q276="Y",VLOOKUP($P276,INDIRECT($Q$3),X$5,0)*INDIRECT($P$2),VLOOKUP($P276,INDIRECT($Q$3),X$5,0))</f>
        <v>104560.60858155144</v>
      </c>
      <c r="Y276" s="394" cm="1">
        <f t="array" aca="1" ref="Y276" ca="1">IF($Q276="Y",VLOOKUP($P276,INDIRECT($Q$3),Y$5,0)*INDIRECT($P$2),VLOOKUP($P276,INDIRECT($Q$3),Y$5,0))</f>
        <v>110772.97487040763</v>
      </c>
      <c r="Z276" s="394" cm="1">
        <f t="array" aca="1" ref="Z276" ca="1">IF($Q276="Y",VLOOKUP($P276,INDIRECT($Q$3),Z$5,0)*INDIRECT($P$2),VLOOKUP($P276,INDIRECT($Q$3),Z$5,0))</f>
        <v>116985.3411592638</v>
      </c>
      <c r="AA276" s="406" t="str">
        <f t="shared" si="74"/>
        <v>59465C</v>
      </c>
      <c r="AB276" s="406" t="str">
        <f t="shared" si="76"/>
        <v>Y</v>
      </c>
      <c r="AC276" s="412" t="str">
        <f t="shared" si="70"/>
        <v>Senior Public Health Specialist - Neighborhood Safety</v>
      </c>
      <c r="AD276" s="406" t="str">
        <f t="shared" si="75"/>
        <v>45</v>
      </c>
      <c r="AE276" s="398" t="str">
        <f t="shared" si="62"/>
        <v>E</v>
      </c>
      <c r="AF276" s="403">
        <f t="shared" ca="1" si="77"/>
        <v>40.717999999999996</v>
      </c>
      <c r="AG276" s="403">
        <f t="shared" ca="1" si="77"/>
        <v>42.87</v>
      </c>
      <c r="AH276" s="403">
        <f t="shared" ca="1" si="77"/>
        <v>45.305</v>
      </c>
      <c r="AI276" s="403">
        <f t="shared" ca="1" si="77"/>
        <v>47.714999999999996</v>
      </c>
      <c r="AJ276" s="403">
        <f t="shared" ca="1" si="77"/>
        <v>50.269999999999996</v>
      </c>
      <c r="AK276" s="403">
        <f t="shared" ca="1" si="77"/>
        <v>53.256999999999998</v>
      </c>
      <c r="AL276" s="403">
        <f t="shared" ca="1" si="77"/>
        <v>56.242999999999995</v>
      </c>
      <c r="AM276" s="710"/>
    </row>
    <row r="277" spans="1:39" ht="15" customHeight="1">
      <c r="A277" s="259" t="s">
        <v>16</v>
      </c>
      <c r="B277" s="259" t="s">
        <v>224</v>
      </c>
      <c r="C277" s="259">
        <v>45</v>
      </c>
      <c r="D277" s="260" t="s">
        <v>225</v>
      </c>
      <c r="E277" s="265">
        <v>425</v>
      </c>
      <c r="F277" s="262">
        <v>9</v>
      </c>
      <c r="G277" s="285">
        <f t="shared" ca="1" si="66"/>
        <v>84691.576574692139</v>
      </c>
      <c r="H277" s="285">
        <f t="shared" ca="1" si="66"/>
        <v>89169.347667147071</v>
      </c>
      <c r="I277" s="285">
        <f t="shared" ca="1" si="66"/>
        <v>94233.124214349751</v>
      </c>
      <c r="J277" s="285">
        <f t="shared" ca="1" si="65"/>
        <v>99245.194397898245</v>
      </c>
      <c r="K277" s="285">
        <f t="shared" ca="1" si="65"/>
        <v>104560.60858155144</v>
      </c>
      <c r="L277" s="285">
        <f t="shared" ca="1" si="65"/>
        <v>110772.97487040763</v>
      </c>
      <c r="M277" s="285">
        <f t="shared" ca="1" si="65"/>
        <v>116985.3411592638</v>
      </c>
      <c r="N277" s="285"/>
      <c r="P277" s="409" t="str">
        <f t="shared" si="72"/>
        <v>04313C</v>
      </c>
      <c r="Q277" s="397" t="s">
        <v>826</v>
      </c>
      <c r="R277" s="409" t="str">
        <f t="shared" si="73"/>
        <v>Senior Public Health Specialist (Youth Development)</v>
      </c>
      <c r="S277" s="397">
        <f t="shared" si="71"/>
        <v>45</v>
      </c>
      <c r="T277" s="394" cm="1">
        <f t="array" aca="1" ref="T277" ca="1">IF($Q277="Y",VLOOKUP($P277,INDIRECT($Q$3),T$5,0)*INDIRECT($P$2),VLOOKUP($P277,INDIRECT($Q$3),T$5,0))</f>
        <v>84691.576574692139</v>
      </c>
      <c r="U277" s="394" cm="1">
        <f t="array" aca="1" ref="U277" ca="1">IF($Q277="Y",VLOOKUP($P277,INDIRECT($Q$3),U$5,0)*INDIRECT($P$2),VLOOKUP($P277,INDIRECT($Q$3),U$5,0))</f>
        <v>89169.347667147071</v>
      </c>
      <c r="V277" s="394" cm="1">
        <f t="array" aca="1" ref="V277" ca="1">IF($Q277="Y",VLOOKUP($P277,INDIRECT($Q$3),V$5,0)*INDIRECT($P$2),VLOOKUP($P277,INDIRECT($Q$3),V$5,0))</f>
        <v>94233.124214349751</v>
      </c>
      <c r="W277" s="394" cm="1">
        <f t="array" aca="1" ref="W277" ca="1">IF($Q277="Y",VLOOKUP($P277,INDIRECT($Q$3),W$5,0)*INDIRECT($P$2),VLOOKUP($P277,INDIRECT($Q$3),W$5,0))</f>
        <v>99245.194397898245</v>
      </c>
      <c r="X277" s="394" cm="1">
        <f t="array" aca="1" ref="X277" ca="1">IF($Q277="Y",VLOOKUP($P277,INDIRECT($Q$3),X$5,0)*INDIRECT($P$2),VLOOKUP($P277,INDIRECT($Q$3),X$5,0))</f>
        <v>104560.60858155144</v>
      </c>
      <c r="Y277" s="394" cm="1">
        <f t="array" aca="1" ref="Y277" ca="1">IF($Q277="Y",VLOOKUP($P277,INDIRECT($Q$3),Y$5,0)*INDIRECT($P$2),VLOOKUP($P277,INDIRECT($Q$3),Y$5,0))</f>
        <v>110772.97487040763</v>
      </c>
      <c r="Z277" s="394" cm="1">
        <f t="array" aca="1" ref="Z277" ca="1">IF($Q277="Y",VLOOKUP($P277,INDIRECT($Q$3),Z$5,0)*INDIRECT($P$2),VLOOKUP($P277,INDIRECT($Q$3),Z$5,0))</f>
        <v>116985.3411592638</v>
      </c>
      <c r="AA277" s="406" t="str">
        <f t="shared" si="74"/>
        <v>04313C</v>
      </c>
      <c r="AB277" s="406" t="str">
        <f t="shared" si="76"/>
        <v>Y</v>
      </c>
      <c r="AC277" s="412" t="str">
        <f t="shared" si="70"/>
        <v>Senior Public Health Specialist (Youth Development)</v>
      </c>
      <c r="AD277" s="406">
        <f t="shared" si="75"/>
        <v>45</v>
      </c>
      <c r="AE277" s="398" t="str">
        <f t="shared" si="62"/>
        <v>E</v>
      </c>
      <c r="AF277" s="403">
        <f t="shared" ca="1" si="77"/>
        <v>40.717999999999996</v>
      </c>
      <c r="AG277" s="403">
        <f t="shared" ca="1" si="77"/>
        <v>42.87</v>
      </c>
      <c r="AH277" s="403">
        <f t="shared" ca="1" si="77"/>
        <v>45.305</v>
      </c>
      <c r="AI277" s="403">
        <f t="shared" ca="1" si="77"/>
        <v>47.714999999999996</v>
      </c>
      <c r="AJ277" s="403">
        <f t="shared" ca="1" si="77"/>
        <v>50.269999999999996</v>
      </c>
      <c r="AK277" s="403">
        <f t="shared" ca="1" si="77"/>
        <v>53.256999999999998</v>
      </c>
      <c r="AL277" s="403">
        <f t="shared" ca="1" si="77"/>
        <v>56.242999999999995</v>
      </c>
      <c r="AM277" s="710"/>
    </row>
    <row r="278" spans="1:39" ht="15" customHeight="1">
      <c r="A278" s="259" t="s">
        <v>16</v>
      </c>
      <c r="B278" s="259" t="s">
        <v>556</v>
      </c>
      <c r="C278" s="259">
        <v>45</v>
      </c>
      <c r="D278" s="260" t="s">
        <v>1013</v>
      </c>
      <c r="E278" s="265">
        <v>433</v>
      </c>
      <c r="F278" s="262">
        <v>9</v>
      </c>
      <c r="G278" s="285">
        <f t="shared" ca="1" si="66"/>
        <v>84691.576574692139</v>
      </c>
      <c r="H278" s="285">
        <f t="shared" ca="1" si="66"/>
        <v>89169.347667147071</v>
      </c>
      <c r="I278" s="285">
        <f t="shared" ca="1" si="66"/>
        <v>94233.124214349751</v>
      </c>
      <c r="J278" s="285">
        <f t="shared" ca="1" si="65"/>
        <v>99245.194397898245</v>
      </c>
      <c r="K278" s="285">
        <f t="shared" ca="1" si="65"/>
        <v>104560.60858155144</v>
      </c>
      <c r="L278" s="285">
        <f t="shared" ca="1" si="65"/>
        <v>110772.97487040763</v>
      </c>
      <c r="M278" s="285">
        <f t="shared" ca="1" si="65"/>
        <v>116985.3411592638</v>
      </c>
      <c r="N278" s="285"/>
      <c r="P278" s="409" t="str">
        <f t="shared" si="72"/>
        <v>59212C</v>
      </c>
      <c r="Q278" s="397" t="s">
        <v>826</v>
      </c>
      <c r="R278" s="409" t="str">
        <f t="shared" si="73"/>
        <v>Senior Public Health Specialist Emergency Preparedness &amp; Response</v>
      </c>
      <c r="S278" s="397">
        <f t="shared" si="71"/>
        <v>45</v>
      </c>
      <c r="T278" s="394" cm="1">
        <f t="array" aca="1" ref="T278" ca="1">IF($Q278="Y",VLOOKUP($P278,INDIRECT($Q$3),T$5,0)*INDIRECT($P$2),VLOOKUP($P278,INDIRECT($Q$3),T$5,0))</f>
        <v>84691.576574692139</v>
      </c>
      <c r="U278" s="394" cm="1">
        <f t="array" aca="1" ref="U278" ca="1">IF($Q278="Y",VLOOKUP($P278,INDIRECT($Q$3),U$5,0)*INDIRECT($P$2),VLOOKUP($P278,INDIRECT($Q$3),U$5,0))</f>
        <v>89169.347667147071</v>
      </c>
      <c r="V278" s="394" cm="1">
        <f t="array" aca="1" ref="V278" ca="1">IF($Q278="Y",VLOOKUP($P278,INDIRECT($Q$3),V$5,0)*INDIRECT($P$2),VLOOKUP($P278,INDIRECT($Q$3),V$5,0))</f>
        <v>94233.124214349751</v>
      </c>
      <c r="W278" s="394" cm="1">
        <f t="array" aca="1" ref="W278" ca="1">IF($Q278="Y",VLOOKUP($P278,INDIRECT($Q$3),W$5,0)*INDIRECT($P$2),VLOOKUP($P278,INDIRECT($Q$3),W$5,0))</f>
        <v>99245.194397898245</v>
      </c>
      <c r="X278" s="394" cm="1">
        <f t="array" aca="1" ref="X278" ca="1">IF($Q278="Y",VLOOKUP($P278,INDIRECT($Q$3),X$5,0)*INDIRECT($P$2),VLOOKUP($P278,INDIRECT($Q$3),X$5,0))</f>
        <v>104560.60858155144</v>
      </c>
      <c r="Y278" s="394" cm="1">
        <f t="array" aca="1" ref="Y278" ca="1">IF($Q278="Y",VLOOKUP($P278,INDIRECT($Q$3),Y$5,0)*INDIRECT($P$2),VLOOKUP($P278,INDIRECT($Q$3),Y$5,0))</f>
        <v>110772.97487040763</v>
      </c>
      <c r="Z278" s="394" cm="1">
        <f t="array" aca="1" ref="Z278" ca="1">IF($Q278="Y",VLOOKUP($P278,INDIRECT($Q$3),Z$5,0)*INDIRECT($P$2),VLOOKUP($P278,INDIRECT($Q$3),Z$5,0))</f>
        <v>116985.3411592638</v>
      </c>
      <c r="AA278" s="406" t="str">
        <f t="shared" si="74"/>
        <v>59212C</v>
      </c>
      <c r="AB278" s="406" t="str">
        <f t="shared" si="76"/>
        <v>Y</v>
      </c>
      <c r="AC278" s="412" t="str">
        <f t="shared" si="70"/>
        <v>Senior Public Health Specialist Emergency Preparedness &amp; Response</v>
      </c>
      <c r="AD278" s="406">
        <f t="shared" si="75"/>
        <v>45</v>
      </c>
      <c r="AE278" s="398" t="str">
        <f t="shared" si="62"/>
        <v>E</v>
      </c>
      <c r="AF278" s="403">
        <f t="shared" ca="1" si="77"/>
        <v>40.717999999999996</v>
      </c>
      <c r="AG278" s="403">
        <f t="shared" ca="1" si="77"/>
        <v>42.87</v>
      </c>
      <c r="AH278" s="403">
        <f t="shared" ca="1" si="77"/>
        <v>45.305</v>
      </c>
      <c r="AI278" s="403">
        <f t="shared" ca="1" si="77"/>
        <v>47.714999999999996</v>
      </c>
      <c r="AJ278" s="403">
        <f t="shared" ca="1" si="77"/>
        <v>50.269999999999996</v>
      </c>
      <c r="AK278" s="403">
        <f t="shared" ca="1" si="77"/>
        <v>53.256999999999998</v>
      </c>
      <c r="AL278" s="403">
        <f t="shared" ca="1" si="77"/>
        <v>56.242999999999995</v>
      </c>
      <c r="AM278" s="710"/>
    </row>
    <row r="279" spans="1:39" ht="15" customHeight="1">
      <c r="A279" s="259" t="s">
        <v>91</v>
      </c>
      <c r="B279" s="262" t="s">
        <v>331</v>
      </c>
      <c r="C279" s="259">
        <v>90</v>
      </c>
      <c r="D279" s="260" t="s">
        <v>332</v>
      </c>
      <c r="E279" s="265">
        <v>365</v>
      </c>
      <c r="F279" s="262">
        <v>8</v>
      </c>
      <c r="G279" s="285">
        <f t="shared" ca="1" si="66"/>
        <v>35.094037075052377</v>
      </c>
      <c r="H279" s="285">
        <f t="shared" ca="1" si="66"/>
        <v>37.018110414877469</v>
      </c>
      <c r="I279" s="285">
        <f t="shared" ca="1" si="66"/>
        <v>38.940526499457206</v>
      </c>
      <c r="J279" s="285">
        <f t="shared" ca="1" si="65"/>
        <v>40.980607706455196</v>
      </c>
      <c r="K279" s="285">
        <f t="shared" ca="1" si="65"/>
        <v>43.159898354060658</v>
      </c>
      <c r="L279" s="285">
        <f t="shared" ca="1" si="65"/>
        <v>45.864736790711255</v>
      </c>
      <c r="M279" s="285">
        <f t="shared" ca="1" si="65"/>
        <v>48.56957522736181</v>
      </c>
      <c r="N279" s="285"/>
      <c r="P279" s="409" t="str">
        <f t="shared" si="72"/>
        <v>01890C</v>
      </c>
      <c r="Q279" s="397" t="s">
        <v>826</v>
      </c>
      <c r="R279" s="409" t="str">
        <f t="shared" si="73"/>
        <v>Senior Resource Coordinator</v>
      </c>
      <c r="S279" s="397">
        <f t="shared" si="71"/>
        <v>90</v>
      </c>
      <c r="T279" s="394" cm="1">
        <f t="array" aca="1" ref="T279" ca="1">IF($Q279="Y",VLOOKUP($P279,INDIRECT($Q$3),T$5,0)*INDIRECT($P$2),VLOOKUP($P279,INDIRECT($Q$3),T$5,0))</f>
        <v>35.094037075052377</v>
      </c>
      <c r="U279" s="394" cm="1">
        <f t="array" aca="1" ref="U279" ca="1">IF($Q279="Y",VLOOKUP($P279,INDIRECT($Q$3),U$5,0)*INDIRECT($P$2),VLOOKUP($P279,INDIRECT($Q$3),U$5,0))</f>
        <v>37.018110414877469</v>
      </c>
      <c r="V279" s="394" cm="1">
        <f t="array" aca="1" ref="V279" ca="1">IF($Q279="Y",VLOOKUP($P279,INDIRECT($Q$3),V$5,0)*INDIRECT($P$2),VLOOKUP($P279,INDIRECT($Q$3),V$5,0))</f>
        <v>38.940526499457206</v>
      </c>
      <c r="W279" s="394" cm="1">
        <f t="array" aca="1" ref="W279" ca="1">IF($Q279="Y",VLOOKUP($P279,INDIRECT($Q$3),W$5,0)*INDIRECT($P$2),VLOOKUP($P279,INDIRECT($Q$3),W$5,0))</f>
        <v>40.980607706455196</v>
      </c>
      <c r="X279" s="394" cm="1">
        <f t="array" aca="1" ref="X279" ca="1">IF($Q279="Y",VLOOKUP($P279,INDIRECT($Q$3),X$5,0)*INDIRECT($P$2),VLOOKUP($P279,INDIRECT($Q$3),X$5,0))</f>
        <v>43.159898354060658</v>
      </c>
      <c r="Y279" s="394" cm="1">
        <f t="array" aca="1" ref="Y279" ca="1">IF($Q279="Y",VLOOKUP($P279,INDIRECT($Q$3),Y$5,0)*INDIRECT($P$2),VLOOKUP($P279,INDIRECT($Q$3),Y$5,0))</f>
        <v>45.864736790711255</v>
      </c>
      <c r="Z279" s="394" cm="1">
        <f t="array" aca="1" ref="Z279" ca="1">IF($Q279="Y",VLOOKUP($P279,INDIRECT($Q$3),Z$5,0)*INDIRECT($P$2),VLOOKUP($P279,INDIRECT($Q$3),Z$5,0))</f>
        <v>48.56957522736181</v>
      </c>
      <c r="AA279" s="406" t="str">
        <f t="shared" si="74"/>
        <v>01890C</v>
      </c>
      <c r="AB279" s="406" t="str">
        <f t="shared" si="76"/>
        <v>Y</v>
      </c>
      <c r="AC279" s="412" t="str">
        <f t="shared" si="70"/>
        <v>Senior Resource Coordinator</v>
      </c>
      <c r="AD279" s="406">
        <f t="shared" si="75"/>
        <v>90</v>
      </c>
      <c r="AE279" s="398" t="str">
        <f t="shared" si="62"/>
        <v>N</v>
      </c>
      <c r="AF279" s="403">
        <f t="shared" ca="1" si="77"/>
        <v>35.094000000000001</v>
      </c>
      <c r="AG279" s="403">
        <f t="shared" ca="1" si="77"/>
        <v>37.018000000000001</v>
      </c>
      <c r="AH279" s="403">
        <f t="shared" ca="1" si="77"/>
        <v>38.941000000000003</v>
      </c>
      <c r="AI279" s="403">
        <f t="shared" ca="1" si="77"/>
        <v>40.981000000000002</v>
      </c>
      <c r="AJ279" s="403">
        <f t="shared" ca="1" si="77"/>
        <v>43.16</v>
      </c>
      <c r="AK279" s="403">
        <f t="shared" ca="1" si="77"/>
        <v>45.865000000000002</v>
      </c>
      <c r="AL279" s="403">
        <f t="shared" ca="1" si="77"/>
        <v>48.57</v>
      </c>
      <c r="AM279" s="710"/>
    </row>
    <row r="280" spans="1:39" ht="15" customHeight="1">
      <c r="A280" s="259" t="s">
        <v>16</v>
      </c>
      <c r="B280" s="349" t="s">
        <v>536</v>
      </c>
      <c r="C280" s="259">
        <v>45</v>
      </c>
      <c r="D280" s="260" t="s">
        <v>530</v>
      </c>
      <c r="E280" s="265">
        <v>438</v>
      </c>
      <c r="F280" s="262">
        <v>9</v>
      </c>
      <c r="G280" s="285">
        <f t="shared" ca="1" si="66"/>
        <v>84691.576574692139</v>
      </c>
      <c r="H280" s="285">
        <f t="shared" ca="1" si="66"/>
        <v>89169.347667147071</v>
      </c>
      <c r="I280" s="285">
        <f t="shared" ca="1" si="66"/>
        <v>94233.124214349751</v>
      </c>
      <c r="J280" s="285">
        <f t="shared" ca="1" si="65"/>
        <v>99245.194397898245</v>
      </c>
      <c r="K280" s="285">
        <f t="shared" ca="1" si="65"/>
        <v>104560.60858155144</v>
      </c>
      <c r="L280" s="285">
        <f t="shared" ca="1" si="65"/>
        <v>110772.97487040763</v>
      </c>
      <c r="M280" s="285">
        <f t="shared" ca="1" si="65"/>
        <v>116985.3411592638</v>
      </c>
      <c r="N280" s="285"/>
      <c r="P280" s="409" t="str">
        <f t="shared" si="72"/>
        <v>52913C</v>
      </c>
      <c r="Q280" s="397" t="s">
        <v>826</v>
      </c>
      <c r="R280" s="409" t="str">
        <f t="shared" si="73"/>
        <v>Senior Security Coordinator</v>
      </c>
      <c r="S280" s="397">
        <f t="shared" si="71"/>
        <v>45</v>
      </c>
      <c r="T280" s="394" cm="1">
        <f t="array" aca="1" ref="T280" ca="1">IF($Q280="Y",VLOOKUP($P280,INDIRECT($Q$3),T$5,0)*INDIRECT($P$2),VLOOKUP($P280,INDIRECT($Q$3),T$5,0))</f>
        <v>84691.576574692139</v>
      </c>
      <c r="U280" s="394" cm="1">
        <f t="array" aca="1" ref="U280" ca="1">IF($Q280="Y",VLOOKUP($P280,INDIRECT($Q$3),U$5,0)*INDIRECT($P$2),VLOOKUP($P280,INDIRECT($Q$3),U$5,0))</f>
        <v>89169.347667147071</v>
      </c>
      <c r="V280" s="394" cm="1">
        <f t="array" aca="1" ref="V280" ca="1">IF($Q280="Y",VLOOKUP($P280,INDIRECT($Q$3),V$5,0)*INDIRECT($P$2),VLOOKUP($P280,INDIRECT($Q$3),V$5,0))</f>
        <v>94233.124214349751</v>
      </c>
      <c r="W280" s="394" cm="1">
        <f t="array" aca="1" ref="W280" ca="1">IF($Q280="Y",VLOOKUP($P280,INDIRECT($Q$3),W$5,0)*INDIRECT($P$2),VLOOKUP($P280,INDIRECT($Q$3),W$5,0))</f>
        <v>99245.194397898245</v>
      </c>
      <c r="X280" s="394" cm="1">
        <f t="array" aca="1" ref="X280" ca="1">IF($Q280="Y",VLOOKUP($P280,INDIRECT($Q$3),X$5,0)*INDIRECT($P$2),VLOOKUP($P280,INDIRECT($Q$3),X$5,0))</f>
        <v>104560.60858155144</v>
      </c>
      <c r="Y280" s="394" cm="1">
        <f t="array" aca="1" ref="Y280" ca="1">IF($Q280="Y",VLOOKUP($P280,INDIRECT($Q$3),Y$5,0)*INDIRECT($P$2),VLOOKUP($P280,INDIRECT($Q$3),Y$5,0))</f>
        <v>110772.97487040763</v>
      </c>
      <c r="Z280" s="394" cm="1">
        <f t="array" aca="1" ref="Z280" ca="1">IF($Q280="Y",VLOOKUP($P280,INDIRECT($Q$3),Z$5,0)*INDIRECT($P$2),VLOOKUP($P280,INDIRECT($Q$3),Z$5,0))</f>
        <v>116985.3411592638</v>
      </c>
      <c r="AA280" s="406" t="str">
        <f t="shared" si="74"/>
        <v>52913C</v>
      </c>
      <c r="AB280" s="406" t="str">
        <f t="shared" si="76"/>
        <v>Y</v>
      </c>
      <c r="AC280" s="412" t="str">
        <f t="shared" si="70"/>
        <v>Senior Security Coordinator</v>
      </c>
      <c r="AD280" s="406">
        <f t="shared" si="75"/>
        <v>45</v>
      </c>
      <c r="AE280" s="398" t="str">
        <f t="shared" si="62"/>
        <v>E</v>
      </c>
      <c r="AF280" s="403">
        <f t="shared" ca="1" si="77"/>
        <v>40.717999999999996</v>
      </c>
      <c r="AG280" s="403">
        <f t="shared" ca="1" si="77"/>
        <v>42.87</v>
      </c>
      <c r="AH280" s="403">
        <f t="shared" ca="1" si="77"/>
        <v>45.305</v>
      </c>
      <c r="AI280" s="403">
        <f t="shared" ca="1" si="77"/>
        <v>47.714999999999996</v>
      </c>
      <c r="AJ280" s="403">
        <f t="shared" ca="1" si="77"/>
        <v>50.269999999999996</v>
      </c>
      <c r="AK280" s="403">
        <f t="shared" ca="1" si="77"/>
        <v>53.256999999999998</v>
      </c>
      <c r="AL280" s="403">
        <f t="shared" ca="1" si="77"/>
        <v>56.242999999999995</v>
      </c>
      <c r="AM280" s="710"/>
    </row>
    <row r="281" spans="1:39" ht="15" customHeight="1">
      <c r="A281" s="259" t="s">
        <v>16</v>
      </c>
      <c r="B281" s="259" t="s">
        <v>226</v>
      </c>
      <c r="C281" s="259">
        <v>65</v>
      </c>
      <c r="D281" s="260" t="s">
        <v>227</v>
      </c>
      <c r="E281" s="265">
        <v>508</v>
      </c>
      <c r="F281" s="262">
        <v>11</v>
      </c>
      <c r="G281" s="285">
        <f t="shared" ca="1" si="66"/>
        <v>97332.058942692282</v>
      </c>
      <c r="H281" s="285">
        <f t="shared" ca="1" si="66"/>
        <v>102447.54185354921</v>
      </c>
      <c r="I281" s="285">
        <f t="shared" ca="1" si="66"/>
        <v>107807.76821903606</v>
      </c>
      <c r="J281" s="285">
        <f t="shared" ca="1" si="65"/>
        <v>113509.25658464074</v>
      </c>
      <c r="K281" s="285">
        <f t="shared" ca="1" si="65"/>
        <v>119462.38258669585</v>
      </c>
      <c r="L281" s="285">
        <f t="shared" ca="1" si="65"/>
        <v>126711.04062665709</v>
      </c>
      <c r="M281" s="285">
        <f t="shared" ca="1" si="65"/>
        <v>133959.69866661821</v>
      </c>
      <c r="N281" s="285"/>
      <c r="P281" s="409" t="str">
        <f t="shared" si="72"/>
        <v>09189C</v>
      </c>
      <c r="Q281" s="397" t="s">
        <v>826</v>
      </c>
      <c r="R281" s="409" t="str">
        <f t="shared" si="73"/>
        <v xml:space="preserve">Senior Telecom Analyst </v>
      </c>
      <c r="S281" s="397">
        <f t="shared" si="71"/>
        <v>65</v>
      </c>
      <c r="T281" s="394" cm="1">
        <f t="array" aca="1" ref="T281" ca="1">IF($Q281="Y",VLOOKUP($P281,INDIRECT($Q$3),T$5,0)*INDIRECT($P$2),VLOOKUP($P281,INDIRECT($Q$3),T$5,0))</f>
        <v>97332.058942692282</v>
      </c>
      <c r="U281" s="394" cm="1">
        <f t="array" aca="1" ref="U281" ca="1">IF($Q281="Y",VLOOKUP($P281,INDIRECT($Q$3),U$5,0)*INDIRECT($P$2),VLOOKUP($P281,INDIRECT($Q$3),U$5,0))</f>
        <v>102447.54185354921</v>
      </c>
      <c r="V281" s="394" cm="1">
        <f t="array" aca="1" ref="V281" ca="1">IF($Q281="Y",VLOOKUP($P281,INDIRECT($Q$3),V$5,0)*INDIRECT($P$2),VLOOKUP($P281,INDIRECT($Q$3),V$5,0))</f>
        <v>107807.76821903606</v>
      </c>
      <c r="W281" s="394" cm="1">
        <f t="array" aca="1" ref="W281" ca="1">IF($Q281="Y",VLOOKUP($P281,INDIRECT($Q$3),W$5,0)*INDIRECT($P$2),VLOOKUP($P281,INDIRECT($Q$3),W$5,0))</f>
        <v>113509.25658464074</v>
      </c>
      <c r="X281" s="394" cm="1">
        <f t="array" aca="1" ref="X281" ca="1">IF($Q281="Y",VLOOKUP($P281,INDIRECT($Q$3),X$5,0)*INDIRECT($P$2),VLOOKUP($P281,INDIRECT($Q$3),X$5,0))</f>
        <v>119462.38258669585</v>
      </c>
      <c r="Y281" s="394" cm="1">
        <f t="array" aca="1" ref="Y281" ca="1">IF($Q281="Y",VLOOKUP($P281,INDIRECT($Q$3),Y$5,0)*INDIRECT($P$2),VLOOKUP($P281,INDIRECT($Q$3),Y$5,0))</f>
        <v>126711.04062665709</v>
      </c>
      <c r="Z281" s="394" cm="1">
        <f t="array" aca="1" ref="Z281" ca="1">IF($Q281="Y",VLOOKUP($P281,INDIRECT($Q$3),Z$5,0)*INDIRECT($P$2),VLOOKUP($P281,INDIRECT($Q$3),Z$5,0))</f>
        <v>133959.69866661821</v>
      </c>
      <c r="AA281" s="406" t="str">
        <f t="shared" si="74"/>
        <v>09189C</v>
      </c>
      <c r="AB281" s="406" t="str">
        <f t="shared" si="76"/>
        <v>Y</v>
      </c>
      <c r="AC281" s="412" t="str">
        <f t="shared" si="70"/>
        <v xml:space="preserve">Senior Telecom Analyst </v>
      </c>
      <c r="AD281" s="406">
        <f t="shared" si="75"/>
        <v>65</v>
      </c>
      <c r="AE281" s="398" t="str">
        <f t="shared" si="62"/>
        <v>E</v>
      </c>
      <c r="AF281" s="403">
        <f t="shared" ca="1" si="77"/>
        <v>46.794999999999995</v>
      </c>
      <c r="AG281" s="403">
        <f t="shared" ca="1" si="77"/>
        <v>49.253999999999998</v>
      </c>
      <c r="AH281" s="403">
        <f t="shared" ca="1" si="77"/>
        <v>51.830999999999996</v>
      </c>
      <c r="AI281" s="403">
        <f t="shared" ca="1" si="77"/>
        <v>54.571999999999996</v>
      </c>
      <c r="AJ281" s="403">
        <f t="shared" ca="1" si="77"/>
        <v>57.433999999999997</v>
      </c>
      <c r="AK281" s="403">
        <f t="shared" ca="1" si="77"/>
        <v>60.918999999999997</v>
      </c>
      <c r="AL281" s="403">
        <f t="shared" ca="1" si="77"/>
        <v>64.404000000000011</v>
      </c>
      <c r="AM281" s="710"/>
    </row>
    <row r="282" spans="1:39" ht="15" customHeight="1">
      <c r="A282" s="259" t="s">
        <v>16</v>
      </c>
      <c r="B282" s="584" t="s">
        <v>1015</v>
      </c>
      <c r="C282" s="584" t="s">
        <v>86</v>
      </c>
      <c r="D282" s="606" t="s">
        <v>1016</v>
      </c>
      <c r="E282" s="600">
        <v>423</v>
      </c>
      <c r="F282" s="586">
        <v>9</v>
      </c>
      <c r="G282" s="285">
        <f t="shared" ca="1" si="66"/>
        <v>83267.446675139989</v>
      </c>
      <c r="H282" s="285">
        <f t="shared" ca="1" si="66"/>
        <v>87652.36046476</v>
      </c>
      <c r="I282" s="285">
        <f t="shared" ca="1" si="66"/>
        <v>92279.477607680994</v>
      </c>
      <c r="J282" s="285">
        <f t="shared" ca="1" si="65"/>
        <v>97097.143360307993</v>
      </c>
      <c r="K282" s="285">
        <f t="shared" ca="1" si="65"/>
        <v>102209.81509302199</v>
      </c>
      <c r="L282" s="285">
        <f t="shared" ca="1" si="65"/>
        <v>108394.60972612999</v>
      </c>
      <c r="M282" s="285">
        <f t="shared" ca="1" si="65"/>
        <v>114578.256476047</v>
      </c>
      <c r="N282" s="9"/>
      <c r="P282" s="409" t="str">
        <f t="shared" si="72"/>
        <v>59496C</v>
      </c>
      <c r="Q282" s="397" t="s">
        <v>826</v>
      </c>
      <c r="R282" s="409" t="str">
        <f t="shared" si="73"/>
        <v>Senior Victim Witness Specialist</v>
      </c>
      <c r="S282" s="397" t="str">
        <f t="shared" si="71"/>
        <v>99</v>
      </c>
      <c r="T282" s="394" cm="1">
        <f t="array" aca="1" ref="T282" ca="1">IF($Q282="Y",VLOOKUP($P282,INDIRECT($Q$3),T$5,0)*INDIRECT($P$2),VLOOKUP($P282,INDIRECT($Q$3),T$5,0))</f>
        <v>83267.446675139989</v>
      </c>
      <c r="U282" s="394" cm="1">
        <f t="array" aca="1" ref="U282" ca="1">IF($Q282="Y",VLOOKUP($P282,INDIRECT($Q$3),U$5,0)*INDIRECT($P$2),VLOOKUP($P282,INDIRECT($Q$3),U$5,0))</f>
        <v>87652.36046476</v>
      </c>
      <c r="V282" s="394" cm="1">
        <f t="array" aca="1" ref="V282" ca="1">IF($Q282="Y",VLOOKUP($P282,INDIRECT($Q$3),V$5,0)*INDIRECT($P$2),VLOOKUP($P282,INDIRECT($Q$3),V$5,0))</f>
        <v>92279.477607680994</v>
      </c>
      <c r="W282" s="394" cm="1">
        <f t="array" aca="1" ref="W282" ca="1">IF($Q282="Y",VLOOKUP($P282,INDIRECT($Q$3),W$5,0)*INDIRECT($P$2),VLOOKUP($P282,INDIRECT($Q$3),W$5,0))</f>
        <v>97097.143360307993</v>
      </c>
      <c r="X282" s="394" cm="1">
        <f t="array" aca="1" ref="X282" ca="1">IF($Q282="Y",VLOOKUP($P282,INDIRECT($Q$3),X$5,0)*INDIRECT($P$2),VLOOKUP($P282,INDIRECT($Q$3),X$5,0))</f>
        <v>102209.81509302199</v>
      </c>
      <c r="Y282" s="394" cm="1">
        <f t="array" aca="1" ref="Y282" ca="1">IF($Q282="Y",VLOOKUP($P282,INDIRECT($Q$3),Y$5,0)*INDIRECT($P$2),VLOOKUP($P282,INDIRECT($Q$3),Y$5,0))</f>
        <v>108394.60972612999</v>
      </c>
      <c r="Z282" s="394" cm="1">
        <f t="array" aca="1" ref="Z282" ca="1">IF($Q282="Y",VLOOKUP($P282,INDIRECT($Q$3),Z$5,0)*INDIRECT($P$2),VLOOKUP($P282,INDIRECT($Q$3),Z$5,0))</f>
        <v>114578.256476047</v>
      </c>
      <c r="AA282" s="406" t="str">
        <f t="shared" si="74"/>
        <v>59496C</v>
      </c>
      <c r="AB282" s="406" t="str">
        <f t="shared" si="76"/>
        <v>Y</v>
      </c>
      <c r="AC282" s="412" t="str">
        <f t="shared" si="70"/>
        <v>Senior Victim Witness Specialist</v>
      </c>
      <c r="AD282" s="406" t="str">
        <f t="shared" si="75"/>
        <v>99</v>
      </c>
      <c r="AE282" s="398" t="str">
        <f t="shared" si="62"/>
        <v>E</v>
      </c>
      <c r="AF282" s="403">
        <f t="shared" ca="1" si="77"/>
        <v>40.032999999999994</v>
      </c>
      <c r="AG282" s="403">
        <f t="shared" ca="1" si="77"/>
        <v>42.140999999999998</v>
      </c>
      <c r="AH282" s="403">
        <f t="shared" ca="1" si="77"/>
        <v>44.366</v>
      </c>
      <c r="AI282" s="403">
        <f t="shared" ca="1" si="77"/>
        <v>46.681999999999995</v>
      </c>
      <c r="AJ282" s="403">
        <f t="shared" ca="1" si="77"/>
        <v>49.14</v>
      </c>
      <c r="AK282" s="403">
        <f t="shared" ca="1" si="77"/>
        <v>52.113</v>
      </c>
      <c r="AL282" s="403">
        <f t="shared" ca="1" si="77"/>
        <v>55.085999999999999</v>
      </c>
      <c r="AM282" s="710"/>
    </row>
    <row r="283" spans="1:39" ht="15" customHeight="1">
      <c r="A283" s="259" t="s">
        <v>91</v>
      </c>
      <c r="B283" s="259" t="s">
        <v>478</v>
      </c>
      <c r="C283" s="259">
        <v>85</v>
      </c>
      <c r="D283" s="260" t="s">
        <v>464</v>
      </c>
      <c r="E283" s="265">
        <v>463</v>
      </c>
      <c r="F283" s="262">
        <v>10</v>
      </c>
      <c r="G283" s="285">
        <f t="shared" ca="1" si="66"/>
        <v>46.300704009465555</v>
      </c>
      <c r="H283" s="285">
        <f t="shared" ca="1" si="66"/>
        <v>48.735473492537025</v>
      </c>
      <c r="I283" s="285">
        <f t="shared" ca="1" si="66"/>
        <v>51.307303817459591</v>
      </c>
      <c r="J283" s="285">
        <f t="shared" ca="1" si="65"/>
        <v>56.815598027700972</v>
      </c>
      <c r="K283" s="285">
        <f t="shared" ca="1" si="65"/>
        <v>58.407314030707347</v>
      </c>
      <c r="L283" s="285">
        <f t="shared" ca="1" si="65"/>
        <v>60.042992945250852</v>
      </c>
      <c r="M283" s="285">
        <f t="shared" ca="1" si="65"/>
        <v>61.753667414769467</v>
      </c>
      <c r="N283" s="285"/>
      <c r="P283" s="409" t="str">
        <f t="shared" si="72"/>
        <v>09002C</v>
      </c>
      <c r="Q283" s="397" t="s">
        <v>826</v>
      </c>
      <c r="R283" s="409" t="str">
        <f t="shared" si="73"/>
        <v>Shelter Veterinarian</v>
      </c>
      <c r="S283" s="397">
        <f t="shared" si="71"/>
        <v>85</v>
      </c>
      <c r="T283" s="394" cm="1">
        <f t="array" aca="1" ref="T283" ca="1">IF($Q283="Y",VLOOKUP($P283,INDIRECT($Q$3),T$5,0)*INDIRECT($P$2),VLOOKUP($P283,INDIRECT($Q$3),T$5,0))</f>
        <v>46.300704009465555</v>
      </c>
      <c r="U283" s="394" cm="1">
        <f t="array" aca="1" ref="U283" ca="1">IF($Q283="Y",VLOOKUP($P283,INDIRECT($Q$3),U$5,0)*INDIRECT($P$2),VLOOKUP($P283,INDIRECT($Q$3),U$5,0))</f>
        <v>48.735473492537025</v>
      </c>
      <c r="V283" s="394" cm="1">
        <f t="array" aca="1" ref="V283" ca="1">IF($Q283="Y",VLOOKUP($P283,INDIRECT($Q$3),V$5,0)*INDIRECT($P$2),VLOOKUP($P283,INDIRECT($Q$3),V$5,0))</f>
        <v>51.307303817459591</v>
      </c>
      <c r="W283" s="394" cm="1">
        <f t="array" aca="1" ref="W283" ca="1">IF($Q283="Y",VLOOKUP($P283,INDIRECT($Q$3),W$5,0)*INDIRECT($P$2),VLOOKUP($P283,INDIRECT($Q$3),W$5,0))</f>
        <v>56.815598027700972</v>
      </c>
      <c r="X283" s="394" cm="1">
        <f t="array" aca="1" ref="X283" ca="1">IF($Q283="Y",VLOOKUP($P283,INDIRECT($Q$3),X$5,0)*INDIRECT($P$2),VLOOKUP($P283,INDIRECT($Q$3),X$5,0))</f>
        <v>58.407314030707347</v>
      </c>
      <c r="Y283" s="394" cm="1">
        <f t="array" aca="1" ref="Y283" ca="1">IF($Q283="Y",VLOOKUP($P283,INDIRECT($Q$3),Y$5,0)*INDIRECT($P$2),VLOOKUP($P283,INDIRECT($Q$3),Y$5,0))</f>
        <v>60.042992945250852</v>
      </c>
      <c r="Z283" s="394" cm="1">
        <f t="array" aca="1" ref="Z283" ca="1">IF($Q283="Y",VLOOKUP($P283,INDIRECT($Q$3),Z$5,0)*INDIRECT($P$2),VLOOKUP($P283,INDIRECT($Q$3),Z$5,0))</f>
        <v>61.753667414769467</v>
      </c>
      <c r="AA283" s="406" t="str">
        <f t="shared" si="74"/>
        <v>09002C</v>
      </c>
      <c r="AB283" s="406" t="str">
        <f t="shared" si="76"/>
        <v>Y</v>
      </c>
      <c r="AC283" s="412" t="str">
        <f t="shared" si="70"/>
        <v>Shelter Veterinarian</v>
      </c>
      <c r="AD283" s="406">
        <f t="shared" si="75"/>
        <v>85</v>
      </c>
      <c r="AE283" s="398" t="str">
        <f t="shared" si="62"/>
        <v>N</v>
      </c>
      <c r="AF283" s="403">
        <f t="shared" ca="1" si="77"/>
        <v>46.301000000000002</v>
      </c>
      <c r="AG283" s="403">
        <f t="shared" ca="1" si="77"/>
        <v>48.734999999999999</v>
      </c>
      <c r="AH283" s="403">
        <f t="shared" ca="1" si="77"/>
        <v>51.307000000000002</v>
      </c>
      <c r="AI283" s="403">
        <f t="shared" ca="1" si="77"/>
        <v>56.816000000000003</v>
      </c>
      <c r="AJ283" s="403">
        <f t="shared" ca="1" si="77"/>
        <v>58.406999999999996</v>
      </c>
      <c r="AK283" s="403">
        <f t="shared" ca="1" si="77"/>
        <v>60.042999999999999</v>
      </c>
      <c r="AL283" s="403">
        <f t="shared" ca="1" si="77"/>
        <v>61.753999999999998</v>
      </c>
      <c r="AM283" s="710"/>
    </row>
    <row r="284" spans="1:39" ht="15" customHeight="1">
      <c r="A284" s="259" t="s">
        <v>16</v>
      </c>
      <c r="B284" s="259" t="s">
        <v>527</v>
      </c>
      <c r="C284" s="259">
        <v>40</v>
      </c>
      <c r="D284" s="260" t="s">
        <v>513</v>
      </c>
      <c r="E284" s="265">
        <v>412</v>
      </c>
      <c r="F284" s="262">
        <v>9</v>
      </c>
      <c r="G284" s="285">
        <f t="shared" ca="1" si="66"/>
        <v>80317.218209545652</v>
      </c>
      <c r="H284" s="285">
        <f t="shared" ca="1" si="66"/>
        <v>84591.61093829399</v>
      </c>
      <c r="I284" s="285">
        <f t="shared" ca="1" si="66"/>
        <v>89314.125485378885</v>
      </c>
      <c r="J284" s="285">
        <f t="shared" ca="1" si="65"/>
        <v>94184.864941605818</v>
      </c>
      <c r="K284" s="285">
        <f t="shared" ca="1" si="65"/>
        <v>99148.675852410364</v>
      </c>
      <c r="L284" s="285">
        <f t="shared" ca="1" si="65"/>
        <v>105080.26687996084</v>
      </c>
      <c r="M284" s="285">
        <f t="shared" ca="1" si="65"/>
        <v>111011.85790751144</v>
      </c>
      <c r="N284" s="285"/>
      <c r="P284" s="409" t="str">
        <f t="shared" si="72"/>
        <v>11110C</v>
      </c>
      <c r="Q284" s="397" t="s">
        <v>826</v>
      </c>
      <c r="R284" s="409" t="str">
        <f t="shared" si="73"/>
        <v xml:space="preserve">Small Business Community Liaison </v>
      </c>
      <c r="S284" s="397">
        <f t="shared" si="71"/>
        <v>40</v>
      </c>
      <c r="T284" s="394" cm="1">
        <f t="array" aca="1" ref="T284" ca="1">IF($Q284="Y",VLOOKUP($P284,INDIRECT($Q$3),T$5,0)*INDIRECT($P$2),VLOOKUP($P284,INDIRECT($Q$3),T$5,0))</f>
        <v>80317.218209545652</v>
      </c>
      <c r="U284" s="394" cm="1">
        <f t="array" aca="1" ref="U284" ca="1">IF($Q284="Y",VLOOKUP($P284,INDIRECT($Q$3),U$5,0)*INDIRECT($P$2),VLOOKUP($P284,INDIRECT($Q$3),U$5,0))</f>
        <v>84591.61093829399</v>
      </c>
      <c r="V284" s="394" cm="1">
        <f t="array" aca="1" ref="V284" ca="1">IF($Q284="Y",VLOOKUP($P284,INDIRECT($Q$3),V$5,0)*INDIRECT($P$2),VLOOKUP($P284,INDIRECT($Q$3),V$5,0))</f>
        <v>89314.125485378885</v>
      </c>
      <c r="W284" s="394" cm="1">
        <f t="array" aca="1" ref="W284" ca="1">IF($Q284="Y",VLOOKUP($P284,INDIRECT($Q$3),W$5,0)*INDIRECT($P$2),VLOOKUP($P284,INDIRECT($Q$3),W$5,0))</f>
        <v>94184.864941605818</v>
      </c>
      <c r="X284" s="394" cm="1">
        <f t="array" aca="1" ref="X284" ca="1">IF($Q284="Y",VLOOKUP($P284,INDIRECT($Q$3),X$5,0)*INDIRECT($P$2),VLOOKUP($P284,INDIRECT($Q$3),X$5,0))</f>
        <v>99148.675852410364</v>
      </c>
      <c r="Y284" s="394" cm="1">
        <f t="array" aca="1" ref="Y284" ca="1">IF($Q284="Y",VLOOKUP($P284,INDIRECT($Q$3),Y$5,0)*INDIRECT($P$2),VLOOKUP($P284,INDIRECT($Q$3),Y$5,0))</f>
        <v>105080.26687996084</v>
      </c>
      <c r="Z284" s="394" cm="1">
        <f t="array" aca="1" ref="Z284" ca="1">IF($Q284="Y",VLOOKUP($P284,INDIRECT($Q$3),Z$5,0)*INDIRECT($P$2),VLOOKUP($P284,INDIRECT($Q$3),Z$5,0))</f>
        <v>111011.85790751144</v>
      </c>
      <c r="AA284" s="406" t="str">
        <f t="shared" si="74"/>
        <v>11110C</v>
      </c>
      <c r="AB284" s="406" t="str">
        <f t="shared" si="76"/>
        <v>Y</v>
      </c>
      <c r="AC284" s="412" t="str">
        <f t="shared" si="70"/>
        <v xml:space="preserve">Small Business Community Liaison </v>
      </c>
      <c r="AD284" s="406">
        <f t="shared" si="75"/>
        <v>40</v>
      </c>
      <c r="AE284" s="398" t="str">
        <f t="shared" si="62"/>
        <v>E</v>
      </c>
      <c r="AF284" s="403">
        <f t="shared" ca="1" si="77"/>
        <v>38.614999999999995</v>
      </c>
      <c r="AG284" s="403">
        <f t="shared" ca="1" si="77"/>
        <v>40.669999999999995</v>
      </c>
      <c r="AH284" s="403">
        <f t="shared" ca="1" si="77"/>
        <v>42.94</v>
      </c>
      <c r="AI284" s="403">
        <f t="shared" ca="1" si="77"/>
        <v>45.281999999999996</v>
      </c>
      <c r="AJ284" s="403">
        <f t="shared" ca="1" si="77"/>
        <v>47.667999999999999</v>
      </c>
      <c r="AK284" s="403">
        <f t="shared" ca="1" si="77"/>
        <v>50.519999999999996</v>
      </c>
      <c r="AL284" s="403">
        <f t="shared" ca="1" si="77"/>
        <v>53.372</v>
      </c>
      <c r="AM284" s="710"/>
    </row>
    <row r="285" spans="1:39" ht="15" customHeight="1">
      <c r="A285" s="259" t="s">
        <v>16</v>
      </c>
      <c r="B285" s="259" t="s">
        <v>228</v>
      </c>
      <c r="C285" s="259">
        <v>72</v>
      </c>
      <c r="D285" s="260" t="s">
        <v>229</v>
      </c>
      <c r="E285" s="265">
        <v>463</v>
      </c>
      <c r="F285" s="262">
        <v>10</v>
      </c>
      <c r="G285" s="285">
        <f t="shared" ca="1" si="66"/>
        <v>91137.636576917503</v>
      </c>
      <c r="H285" s="285">
        <f t="shared" ca="1" si="66"/>
        <v>95953.222578579967</v>
      </c>
      <c r="I285" s="285">
        <f t="shared" ca="1" si="66"/>
        <v>100972.18694394897</v>
      </c>
      <c r="J285" s="285">
        <f t="shared" ca="1" si="65"/>
        <v>106280.7069457816</v>
      </c>
      <c r="K285" s="285">
        <f t="shared" ca="1" si="65"/>
        <v>111892.57094771898</v>
      </c>
      <c r="L285" s="285">
        <f t="shared" ca="1" si="65"/>
        <v>118654.98589990367</v>
      </c>
      <c r="M285" s="285">
        <f t="shared" ca="1" si="65"/>
        <v>125416.3237368164</v>
      </c>
      <c r="N285" s="285"/>
      <c r="P285" s="409" t="str">
        <f t="shared" si="72"/>
        <v>09247C</v>
      </c>
      <c r="Q285" s="397" t="s">
        <v>826</v>
      </c>
      <c r="R285" s="409" t="str">
        <f t="shared" si="73"/>
        <v>Software Engineer I</v>
      </c>
      <c r="S285" s="397">
        <f t="shared" si="71"/>
        <v>72</v>
      </c>
      <c r="T285" s="394" cm="1">
        <f t="array" aca="1" ref="T285" ca="1">IF($Q285="Y",VLOOKUP($P285,INDIRECT($Q$3),T$5,0)*INDIRECT($P$2),VLOOKUP($P285,INDIRECT($Q$3),T$5,0))</f>
        <v>91137.636576917503</v>
      </c>
      <c r="U285" s="394" cm="1">
        <f t="array" aca="1" ref="U285" ca="1">IF($Q285="Y",VLOOKUP($P285,INDIRECT($Q$3),U$5,0)*INDIRECT($P$2),VLOOKUP($P285,INDIRECT($Q$3),U$5,0))</f>
        <v>95953.222578579967</v>
      </c>
      <c r="V285" s="394" cm="1">
        <f t="array" aca="1" ref="V285" ca="1">IF($Q285="Y",VLOOKUP($P285,INDIRECT($Q$3),V$5,0)*INDIRECT($P$2),VLOOKUP($P285,INDIRECT($Q$3),V$5,0))</f>
        <v>100972.18694394897</v>
      </c>
      <c r="W285" s="394" cm="1">
        <f t="array" aca="1" ref="W285" ca="1">IF($Q285="Y",VLOOKUP($P285,INDIRECT($Q$3),W$5,0)*INDIRECT($P$2),VLOOKUP($P285,INDIRECT($Q$3),W$5,0))</f>
        <v>106280.7069457816</v>
      </c>
      <c r="X285" s="394" cm="1">
        <f t="array" aca="1" ref="X285" ca="1">IF($Q285="Y",VLOOKUP($P285,INDIRECT($Q$3),X$5,0)*INDIRECT($P$2),VLOOKUP($P285,INDIRECT($Q$3),X$5,0))</f>
        <v>111892.57094771898</v>
      </c>
      <c r="Y285" s="394" cm="1">
        <f t="array" aca="1" ref="Y285" ca="1">IF($Q285="Y",VLOOKUP($P285,INDIRECT($Q$3),Y$5,0)*INDIRECT($P$2),VLOOKUP($P285,INDIRECT($Q$3),Y$5,0))</f>
        <v>118654.98589990367</v>
      </c>
      <c r="Z285" s="394" cm="1">
        <f t="array" aca="1" ref="Z285" ca="1">IF($Q285="Y",VLOOKUP($P285,INDIRECT($Q$3),Z$5,0)*INDIRECT($P$2),VLOOKUP($P285,INDIRECT($Q$3),Z$5,0))</f>
        <v>125416.3237368164</v>
      </c>
      <c r="AA285" s="406" t="str">
        <f t="shared" si="74"/>
        <v>09247C</v>
      </c>
      <c r="AB285" s="406" t="str">
        <f t="shared" si="76"/>
        <v>Y</v>
      </c>
      <c r="AC285" s="412" t="str">
        <f t="shared" si="70"/>
        <v>Software Engineer I</v>
      </c>
      <c r="AD285" s="406">
        <f t="shared" si="75"/>
        <v>72</v>
      </c>
      <c r="AE285" s="398" t="str">
        <f t="shared" si="62"/>
        <v>E</v>
      </c>
      <c r="AF285" s="403">
        <f t="shared" ca="1" si="77"/>
        <v>43.817</v>
      </c>
      <c r="AG285" s="403">
        <f t="shared" ca="1" si="77"/>
        <v>46.131999999999998</v>
      </c>
      <c r="AH285" s="403">
        <f t="shared" ca="1" si="77"/>
        <v>48.544999999999995</v>
      </c>
      <c r="AI285" s="403">
        <f t="shared" ca="1" si="77"/>
        <v>51.096999999999994</v>
      </c>
      <c r="AJ285" s="403">
        <f t="shared" ca="1" si="77"/>
        <v>53.794999999999995</v>
      </c>
      <c r="AK285" s="403">
        <f t="shared" ca="1" si="77"/>
        <v>57.045999999999999</v>
      </c>
      <c r="AL285" s="403">
        <f t="shared" ca="1" si="77"/>
        <v>60.296999999999997</v>
      </c>
      <c r="AM285" s="710"/>
    </row>
    <row r="286" spans="1:39" ht="15" customHeight="1">
      <c r="A286" s="259" t="s">
        <v>16</v>
      </c>
      <c r="B286" s="259" t="s">
        <v>230</v>
      </c>
      <c r="C286" s="259">
        <v>65</v>
      </c>
      <c r="D286" s="260" t="s">
        <v>231</v>
      </c>
      <c r="E286" s="265">
        <v>508</v>
      </c>
      <c r="F286" s="262">
        <v>11</v>
      </c>
      <c r="G286" s="285">
        <f t="shared" ca="1" si="66"/>
        <v>97332.058942692282</v>
      </c>
      <c r="H286" s="285">
        <f t="shared" ca="1" si="66"/>
        <v>102447.54185354921</v>
      </c>
      <c r="I286" s="285">
        <f t="shared" ca="1" si="66"/>
        <v>107807.76821903606</v>
      </c>
      <c r="J286" s="285">
        <f t="shared" ca="1" si="65"/>
        <v>113509.25658464074</v>
      </c>
      <c r="K286" s="285">
        <f t="shared" ca="1" si="65"/>
        <v>119462.38258669585</v>
      </c>
      <c r="L286" s="285">
        <f t="shared" ca="1" si="65"/>
        <v>126711.04062665709</v>
      </c>
      <c r="M286" s="285">
        <f t="shared" ca="1" si="65"/>
        <v>133959.69866661821</v>
      </c>
      <c r="N286" s="285"/>
      <c r="P286" s="409" t="str">
        <f t="shared" si="72"/>
        <v>09245C</v>
      </c>
      <c r="Q286" s="397" t="s">
        <v>826</v>
      </c>
      <c r="R286" s="409" t="str">
        <f t="shared" si="73"/>
        <v>Software Engineer II - Solution Designer/Developer</v>
      </c>
      <c r="S286" s="397">
        <f t="shared" si="71"/>
        <v>65</v>
      </c>
      <c r="T286" s="394" cm="1">
        <f t="array" aca="1" ref="T286" ca="1">IF($Q286="Y",VLOOKUP($P286,INDIRECT($Q$3),T$5,0)*INDIRECT($P$2),VLOOKUP($P286,INDIRECT($Q$3),T$5,0))</f>
        <v>97332.058942692282</v>
      </c>
      <c r="U286" s="394" cm="1">
        <f t="array" aca="1" ref="U286" ca="1">IF($Q286="Y",VLOOKUP($P286,INDIRECT($Q$3),U$5,0)*INDIRECT($P$2),VLOOKUP($P286,INDIRECT($Q$3),U$5,0))</f>
        <v>102447.54185354921</v>
      </c>
      <c r="V286" s="394" cm="1">
        <f t="array" aca="1" ref="V286" ca="1">IF($Q286="Y",VLOOKUP($P286,INDIRECT($Q$3),V$5,0)*INDIRECT($P$2),VLOOKUP($P286,INDIRECT($Q$3),V$5,0))</f>
        <v>107807.76821903606</v>
      </c>
      <c r="W286" s="394" cm="1">
        <f t="array" aca="1" ref="W286" ca="1">IF($Q286="Y",VLOOKUP($P286,INDIRECT($Q$3),W$5,0)*INDIRECT($P$2),VLOOKUP($P286,INDIRECT($Q$3),W$5,0))</f>
        <v>113509.25658464074</v>
      </c>
      <c r="X286" s="394" cm="1">
        <f t="array" aca="1" ref="X286" ca="1">IF($Q286="Y",VLOOKUP($P286,INDIRECT($Q$3),X$5,0)*INDIRECT($P$2),VLOOKUP($P286,INDIRECT($Q$3),X$5,0))</f>
        <v>119462.38258669585</v>
      </c>
      <c r="Y286" s="394" cm="1">
        <f t="array" aca="1" ref="Y286" ca="1">IF($Q286="Y",VLOOKUP($P286,INDIRECT($Q$3),Y$5,0)*INDIRECT($P$2),VLOOKUP($P286,INDIRECT($Q$3),Y$5,0))</f>
        <v>126711.04062665709</v>
      </c>
      <c r="Z286" s="394" cm="1">
        <f t="array" aca="1" ref="Z286" ca="1">IF($Q286="Y",VLOOKUP($P286,INDIRECT($Q$3),Z$5,0)*INDIRECT($P$2),VLOOKUP($P286,INDIRECT($Q$3),Z$5,0))</f>
        <v>133959.69866661821</v>
      </c>
      <c r="AA286" s="406" t="str">
        <f t="shared" si="74"/>
        <v>09245C</v>
      </c>
      <c r="AB286" s="406" t="str">
        <f t="shared" si="76"/>
        <v>Y</v>
      </c>
      <c r="AC286" s="412" t="str">
        <f t="shared" si="70"/>
        <v>Software Engineer II - Solution Designer/Developer</v>
      </c>
      <c r="AD286" s="406">
        <f t="shared" si="75"/>
        <v>65</v>
      </c>
      <c r="AE286" s="398" t="str">
        <f t="shared" si="62"/>
        <v>E</v>
      </c>
      <c r="AF286" s="403">
        <f t="shared" ca="1" si="77"/>
        <v>46.794999999999995</v>
      </c>
      <c r="AG286" s="403">
        <f t="shared" ca="1" si="77"/>
        <v>49.253999999999998</v>
      </c>
      <c r="AH286" s="403">
        <f t="shared" ca="1" si="77"/>
        <v>51.830999999999996</v>
      </c>
      <c r="AI286" s="403">
        <f t="shared" ca="1" si="77"/>
        <v>54.571999999999996</v>
      </c>
      <c r="AJ286" s="403">
        <f t="shared" ca="1" si="77"/>
        <v>57.433999999999997</v>
      </c>
      <c r="AK286" s="403">
        <f t="shared" ca="1" si="77"/>
        <v>60.918999999999997</v>
      </c>
      <c r="AL286" s="403">
        <f t="shared" ca="1" si="77"/>
        <v>64.404000000000011</v>
      </c>
      <c r="AM286" s="710"/>
    </row>
    <row r="287" spans="1:39" ht="15" customHeight="1">
      <c r="A287" s="259" t="s">
        <v>16</v>
      </c>
      <c r="B287" s="259" t="s">
        <v>232</v>
      </c>
      <c r="C287" s="259">
        <v>104</v>
      </c>
      <c r="D287" s="260" t="s">
        <v>233</v>
      </c>
      <c r="E287" s="265">
        <v>545</v>
      </c>
      <c r="F287" s="262">
        <v>12</v>
      </c>
      <c r="G287" s="285">
        <f t="shared" ca="1" si="66"/>
        <v>108118.34700952453</v>
      </c>
      <c r="H287" s="285">
        <f t="shared" ca="1" si="66"/>
        <v>113808.78549079222</v>
      </c>
      <c r="I287" s="285">
        <f t="shared" ca="1" si="66"/>
        <v>119798.72115174339</v>
      </c>
      <c r="J287" s="285">
        <f t="shared" ca="1" si="65"/>
        <v>126103.9176281025</v>
      </c>
      <c r="K287" s="285">
        <f t="shared" ca="1" si="65"/>
        <v>132740.96620265947</v>
      </c>
      <c r="L287" s="285">
        <f t="shared" ca="1" si="65"/>
        <v>139727.33207946684</v>
      </c>
      <c r="M287" s="285">
        <f t="shared" ca="1" si="65"/>
        <v>147081.40198015669</v>
      </c>
      <c r="N287" s="285"/>
      <c r="P287" s="409" t="str">
        <f t="shared" si="72"/>
        <v>09250C</v>
      </c>
      <c r="Q287" s="397" t="s">
        <v>826</v>
      </c>
      <c r="R287" s="409" t="str">
        <f t="shared" si="73"/>
        <v xml:space="preserve">Software Engineer III </v>
      </c>
      <c r="S287" s="397">
        <f t="shared" si="71"/>
        <v>104</v>
      </c>
      <c r="T287" s="394" cm="1">
        <f t="array" aca="1" ref="T287" ca="1">IF($Q287="Y",VLOOKUP($P287,INDIRECT($Q$3),T$5,0)*INDIRECT($P$2),VLOOKUP($P287,INDIRECT($Q$3),T$5,0))</f>
        <v>108118.34700952453</v>
      </c>
      <c r="U287" s="394" cm="1">
        <f t="array" aca="1" ref="U287" ca="1">IF($Q287="Y",VLOOKUP($P287,INDIRECT($Q$3),U$5,0)*INDIRECT($P$2),VLOOKUP($P287,INDIRECT($Q$3),U$5,0))</f>
        <v>113808.78549079222</v>
      </c>
      <c r="V287" s="394" cm="1">
        <f t="array" aca="1" ref="V287" ca="1">IF($Q287="Y",VLOOKUP($P287,INDIRECT($Q$3),V$5,0)*INDIRECT($P$2),VLOOKUP($P287,INDIRECT($Q$3),V$5,0))</f>
        <v>119798.72115174339</v>
      </c>
      <c r="W287" s="394" cm="1">
        <f t="array" aca="1" ref="W287" ca="1">IF($Q287="Y",VLOOKUP($P287,INDIRECT($Q$3),W$5,0)*INDIRECT($P$2),VLOOKUP($P287,INDIRECT($Q$3),W$5,0))</f>
        <v>126103.9176281025</v>
      </c>
      <c r="X287" s="394" cm="1">
        <f t="array" aca="1" ref="X287" ca="1">IF($Q287="Y",VLOOKUP($P287,INDIRECT($Q$3),X$5,0)*INDIRECT($P$2),VLOOKUP($P287,INDIRECT($Q$3),X$5,0))</f>
        <v>132740.96620265947</v>
      </c>
      <c r="Y287" s="394" cm="1">
        <f t="array" aca="1" ref="Y287" ca="1">IF($Q287="Y",VLOOKUP($P287,INDIRECT($Q$3),Y$5,0)*INDIRECT($P$2),VLOOKUP($P287,INDIRECT($Q$3),Y$5,0))</f>
        <v>139727.33207946684</v>
      </c>
      <c r="Z287" s="394" cm="1">
        <f t="array" aca="1" ref="Z287" ca="1">IF($Q287="Y",VLOOKUP($P287,INDIRECT($Q$3),Z$5,0)*INDIRECT($P$2),VLOOKUP($P287,INDIRECT($Q$3),Z$5,0))</f>
        <v>147081.40198015669</v>
      </c>
      <c r="AA287" s="406" t="str">
        <f t="shared" si="74"/>
        <v>09250C</v>
      </c>
      <c r="AB287" s="406" t="str">
        <f t="shared" si="76"/>
        <v>Y</v>
      </c>
      <c r="AC287" s="412" t="str">
        <f t="shared" si="70"/>
        <v xml:space="preserve">Software Engineer III </v>
      </c>
      <c r="AD287" s="406">
        <f t="shared" si="75"/>
        <v>104</v>
      </c>
      <c r="AE287" s="398" t="str">
        <f t="shared" si="62"/>
        <v>E</v>
      </c>
      <c r="AF287" s="403">
        <f t="shared" ca="1" si="77"/>
        <v>51.98</v>
      </c>
      <c r="AG287" s="403">
        <f t="shared" ca="1" si="77"/>
        <v>54.716000000000001</v>
      </c>
      <c r="AH287" s="403">
        <f t="shared" ca="1" si="77"/>
        <v>57.595999999999997</v>
      </c>
      <c r="AI287" s="403">
        <f t="shared" ca="1" si="77"/>
        <v>60.626999999999995</v>
      </c>
      <c r="AJ287" s="403">
        <f t="shared" ca="1" si="77"/>
        <v>63.817999999999998</v>
      </c>
      <c r="AK287" s="403">
        <f t="shared" ca="1" si="77"/>
        <v>67.177000000000007</v>
      </c>
      <c r="AL287" s="403">
        <f t="shared" ca="1" si="77"/>
        <v>70.713000000000008</v>
      </c>
      <c r="AM287" s="710"/>
    </row>
    <row r="288" spans="1:39" ht="15" customHeight="1">
      <c r="A288" s="259" t="s">
        <v>16</v>
      </c>
      <c r="B288" s="259" t="s">
        <v>298</v>
      </c>
      <c r="C288" s="259">
        <v>37</v>
      </c>
      <c r="D288" s="260" t="s">
        <v>755</v>
      </c>
      <c r="E288" s="265">
        <v>443</v>
      </c>
      <c r="F288" s="262">
        <v>9</v>
      </c>
      <c r="G288" s="285">
        <f t="shared" ca="1" si="66"/>
        <v>86419.23096219766</v>
      </c>
      <c r="H288" s="285">
        <f t="shared" ca="1" si="66"/>
        <v>90968.394754495414</v>
      </c>
      <c r="I288" s="285">
        <f t="shared" ca="1" si="66"/>
        <v>95905.35972129069</v>
      </c>
      <c r="J288" s="285">
        <f t="shared" ca="1" si="65"/>
        <v>100795.91995025176</v>
      </c>
      <c r="K288" s="285">
        <f t="shared" ca="1" si="65"/>
        <v>106100.79292990133</v>
      </c>
      <c r="L288" s="285">
        <f t="shared" ca="1" si="65"/>
        <v>111858.43170874115</v>
      </c>
      <c r="M288" s="285">
        <f t="shared" ca="1" si="65"/>
        <v>117616.07048758083</v>
      </c>
      <c r="N288" s="285"/>
      <c r="P288" s="409" t="str">
        <f t="shared" si="72"/>
        <v>08550C</v>
      </c>
      <c r="Q288" s="397" t="s">
        <v>826</v>
      </c>
      <c r="R288" s="409" t="str">
        <f t="shared" si="73"/>
        <v>Strategic Communications Specialist</v>
      </c>
      <c r="S288" s="397">
        <f t="shared" si="71"/>
        <v>37</v>
      </c>
      <c r="T288" s="394" cm="1">
        <f t="array" aca="1" ref="T288" ca="1">IF($Q288="Y",VLOOKUP($P288,INDIRECT($Q$3),T$5,0)*INDIRECT($P$2),VLOOKUP($P288,INDIRECT($Q$3),T$5,0))</f>
        <v>86419.23096219766</v>
      </c>
      <c r="U288" s="394" cm="1">
        <f t="array" aca="1" ref="U288" ca="1">IF($Q288="Y",VLOOKUP($P288,INDIRECT($Q$3),U$5,0)*INDIRECT($P$2),VLOOKUP($P288,INDIRECT($Q$3),U$5,0))</f>
        <v>90968.394754495414</v>
      </c>
      <c r="V288" s="394" cm="1">
        <f t="array" aca="1" ref="V288" ca="1">IF($Q288="Y",VLOOKUP($P288,INDIRECT($Q$3),V$5,0)*INDIRECT($P$2),VLOOKUP($P288,INDIRECT($Q$3),V$5,0))</f>
        <v>95905.35972129069</v>
      </c>
      <c r="W288" s="394" cm="1">
        <f t="array" aca="1" ref="W288" ca="1">IF($Q288="Y",VLOOKUP($P288,INDIRECT($Q$3),W$5,0)*INDIRECT($P$2),VLOOKUP($P288,INDIRECT($Q$3),W$5,0))</f>
        <v>100795.91995025176</v>
      </c>
      <c r="X288" s="394" cm="1">
        <f t="array" aca="1" ref="X288" ca="1">IF($Q288="Y",VLOOKUP($P288,INDIRECT($Q$3),X$5,0)*INDIRECT($P$2),VLOOKUP($P288,INDIRECT($Q$3),X$5,0))</f>
        <v>106100.79292990133</v>
      </c>
      <c r="Y288" s="394" cm="1">
        <f t="array" aca="1" ref="Y288" ca="1">IF($Q288="Y",VLOOKUP($P288,INDIRECT($Q$3),Y$5,0)*INDIRECT($P$2),VLOOKUP($P288,INDIRECT($Q$3),Y$5,0))</f>
        <v>111858.43170874115</v>
      </c>
      <c r="Z288" s="394" cm="1">
        <f t="array" aca="1" ref="Z288" ca="1">IF($Q288="Y",VLOOKUP($P288,INDIRECT($Q$3),Z$5,0)*INDIRECT($P$2),VLOOKUP($P288,INDIRECT($Q$3),Z$5,0))</f>
        <v>117616.07048758083</v>
      </c>
      <c r="AA288" s="406" t="str">
        <f t="shared" si="74"/>
        <v>08550C</v>
      </c>
      <c r="AB288" s="406" t="str">
        <f t="shared" si="76"/>
        <v>Y</v>
      </c>
      <c r="AC288" s="412" t="str">
        <f t="shared" si="70"/>
        <v>Strategic Communications Specialist</v>
      </c>
      <c r="AD288" s="406">
        <f t="shared" si="75"/>
        <v>37</v>
      </c>
      <c r="AE288" s="398" t="str">
        <f t="shared" si="62"/>
        <v>E</v>
      </c>
      <c r="AF288" s="403">
        <f t="shared" ca="1" si="77"/>
        <v>41.547999999999995</v>
      </c>
      <c r="AG288" s="403">
        <f t="shared" ca="1" si="77"/>
        <v>43.734999999999999</v>
      </c>
      <c r="AH288" s="403">
        <f t="shared" ca="1" si="77"/>
        <v>46.108999999999995</v>
      </c>
      <c r="AI288" s="403">
        <f t="shared" ca="1" si="77"/>
        <v>48.46</v>
      </c>
      <c r="AJ288" s="403">
        <f t="shared" ca="1" si="77"/>
        <v>51.01</v>
      </c>
      <c r="AK288" s="403">
        <f t="shared" ca="1" si="77"/>
        <v>53.778999999999996</v>
      </c>
      <c r="AL288" s="403">
        <f t="shared" ca="1" si="77"/>
        <v>56.546999999999997</v>
      </c>
      <c r="AM288" s="710"/>
    </row>
    <row r="289" spans="1:39" ht="15" customHeight="1">
      <c r="A289" s="259" t="s">
        <v>16</v>
      </c>
      <c r="B289" s="262" t="s">
        <v>234</v>
      </c>
      <c r="C289" s="259" t="s">
        <v>235</v>
      </c>
      <c r="D289" s="282" t="s">
        <v>236</v>
      </c>
      <c r="E289" s="265">
        <v>453</v>
      </c>
      <c r="F289" s="262">
        <v>10</v>
      </c>
      <c r="G289" s="285">
        <f t="shared" ca="1" si="66"/>
        <v>90985.96457686511</v>
      </c>
      <c r="H289" s="285">
        <f t="shared" ca="1" si="66"/>
        <v>95560.254214807923</v>
      </c>
      <c r="I289" s="285">
        <f t="shared" ca="1" si="66"/>
        <v>100724.45424386801</v>
      </c>
      <c r="J289" s="285">
        <f t="shared" ca="1" si="65"/>
        <v>105891.18567291988</v>
      </c>
      <c r="K289" s="285">
        <f t="shared" ca="1" si="65"/>
        <v>111299.67131115065</v>
      </c>
      <c r="L289" s="285">
        <f t="shared" ca="1" si="65"/>
        <v>118072.94485532002</v>
      </c>
      <c r="M289" s="285">
        <f t="shared" ca="1" si="65"/>
        <v>124844.3062584713</v>
      </c>
      <c r="N289" s="285"/>
      <c r="P289" s="409" t="str">
        <f t="shared" si="72"/>
        <v>10385C</v>
      </c>
      <c r="Q289" s="397" t="s">
        <v>826</v>
      </c>
      <c r="R289" s="409" t="str">
        <f t="shared" si="73"/>
        <v>Sustainability Program Coordinator</v>
      </c>
      <c r="S289" s="397" t="str">
        <f t="shared" si="71"/>
        <v>51</v>
      </c>
      <c r="T289" s="394" cm="1">
        <f t="array" aca="1" ref="T289" ca="1">IF($Q289="Y",VLOOKUP($P289,INDIRECT($Q$3),T$5,0)*INDIRECT($P$2),VLOOKUP($P289,INDIRECT($Q$3),T$5,0))</f>
        <v>90985.96457686511</v>
      </c>
      <c r="U289" s="394" cm="1">
        <f t="array" aca="1" ref="U289" ca="1">IF($Q289="Y",VLOOKUP($P289,INDIRECT($Q$3),U$5,0)*INDIRECT($P$2),VLOOKUP($P289,INDIRECT($Q$3),U$5,0))</f>
        <v>95560.254214807923</v>
      </c>
      <c r="V289" s="394" cm="1">
        <f t="array" aca="1" ref="V289" ca="1">IF($Q289="Y",VLOOKUP($P289,INDIRECT($Q$3),V$5,0)*INDIRECT($P$2),VLOOKUP($P289,INDIRECT($Q$3),V$5,0))</f>
        <v>100724.45424386801</v>
      </c>
      <c r="W289" s="394" cm="1">
        <f t="array" aca="1" ref="W289" ca="1">IF($Q289="Y",VLOOKUP($P289,INDIRECT($Q$3),W$5,0)*INDIRECT($P$2),VLOOKUP($P289,INDIRECT($Q$3),W$5,0))</f>
        <v>105891.18567291988</v>
      </c>
      <c r="X289" s="394" cm="1">
        <f t="array" aca="1" ref="X289" ca="1">IF($Q289="Y",VLOOKUP($P289,INDIRECT($Q$3),X$5,0)*INDIRECT($P$2),VLOOKUP($P289,INDIRECT($Q$3),X$5,0))</f>
        <v>111299.67131115065</v>
      </c>
      <c r="Y289" s="394" cm="1">
        <f t="array" aca="1" ref="Y289" ca="1">IF($Q289="Y",VLOOKUP($P289,INDIRECT($Q$3),Y$5,0)*INDIRECT($P$2),VLOOKUP($P289,INDIRECT($Q$3),Y$5,0))</f>
        <v>118072.94485532002</v>
      </c>
      <c r="Z289" s="394" cm="1">
        <f t="array" aca="1" ref="Z289" ca="1">IF($Q289="Y",VLOOKUP($P289,INDIRECT($Q$3),Z$5,0)*INDIRECT($P$2),VLOOKUP($P289,INDIRECT($Q$3),Z$5,0))</f>
        <v>124844.3062584713</v>
      </c>
      <c r="AA289" s="406" t="str">
        <f t="shared" si="74"/>
        <v>10385C</v>
      </c>
      <c r="AB289" s="406" t="str">
        <f t="shared" si="76"/>
        <v>Y</v>
      </c>
      <c r="AC289" s="412" t="str">
        <f t="shared" si="70"/>
        <v>Sustainability Program Coordinator</v>
      </c>
      <c r="AD289" s="406" t="str">
        <f t="shared" si="75"/>
        <v>51</v>
      </c>
      <c r="AE289" s="398" t="str">
        <f t="shared" si="62"/>
        <v>E</v>
      </c>
      <c r="AF289" s="403">
        <f t="shared" ca="1" si="77"/>
        <v>43.744</v>
      </c>
      <c r="AG289" s="403">
        <f t="shared" ca="1" si="77"/>
        <v>45.942999999999998</v>
      </c>
      <c r="AH289" s="403">
        <f t="shared" ca="1" si="77"/>
        <v>48.425999999999995</v>
      </c>
      <c r="AI289" s="403">
        <f t="shared" ca="1" si="77"/>
        <v>50.91</v>
      </c>
      <c r="AJ289" s="403">
        <f t="shared" ca="1" si="77"/>
        <v>53.51</v>
      </c>
      <c r="AK289" s="403">
        <f t="shared" ca="1" si="77"/>
        <v>56.765999999999998</v>
      </c>
      <c r="AL289" s="403">
        <f t="shared" ca="1" si="77"/>
        <v>60.021999999999998</v>
      </c>
      <c r="AM289" s="710"/>
    </row>
    <row r="290" spans="1:39" ht="15" customHeight="1">
      <c r="A290" s="259" t="s">
        <v>16</v>
      </c>
      <c r="B290" s="262" t="s">
        <v>997</v>
      </c>
      <c r="C290" s="259" t="s">
        <v>216</v>
      </c>
      <c r="D290" s="282" t="s">
        <v>998</v>
      </c>
      <c r="E290" s="265">
        <v>500</v>
      </c>
      <c r="F290" s="262">
        <v>11</v>
      </c>
      <c r="G290" s="285">
        <f t="shared" ca="1" si="66"/>
        <v>97332.058942692282</v>
      </c>
      <c r="H290" s="285">
        <f t="shared" ca="1" si="66"/>
        <v>102447.54185354921</v>
      </c>
      <c r="I290" s="285">
        <f t="shared" ca="1" si="66"/>
        <v>107807.76821903606</v>
      </c>
      <c r="J290" s="285">
        <f t="shared" ca="1" si="65"/>
        <v>113509.25658464074</v>
      </c>
      <c r="K290" s="285">
        <f t="shared" ca="1" si="65"/>
        <v>119462.38258669585</v>
      </c>
      <c r="L290" s="285">
        <f t="shared" ca="1" si="65"/>
        <v>126711.04062665709</v>
      </c>
      <c r="M290" s="285">
        <f t="shared" ca="1" si="65"/>
        <v>133959.69866661821</v>
      </c>
      <c r="N290" s="285"/>
      <c r="P290" s="409" t="str">
        <f t="shared" si="72"/>
        <v>59488C</v>
      </c>
      <c r="Q290" s="397" t="s">
        <v>826</v>
      </c>
      <c r="R290" s="409" t="str">
        <f t="shared" si="73"/>
        <v>Sustainability Program Manager</v>
      </c>
      <c r="S290" s="397" t="str">
        <f t="shared" si="71"/>
        <v>65</v>
      </c>
      <c r="T290" s="394" cm="1">
        <f t="array" aca="1" ref="T290" ca="1">IF($Q290="Y",VLOOKUP($P290,INDIRECT($Q$3),T$5,0)*INDIRECT($P$2),VLOOKUP($P290,INDIRECT($Q$3),T$5,0))</f>
        <v>97332.058942692282</v>
      </c>
      <c r="U290" s="394" cm="1">
        <f t="array" aca="1" ref="U290" ca="1">IF($Q290="Y",VLOOKUP($P290,INDIRECT($Q$3),U$5,0)*INDIRECT($P$2),VLOOKUP($P290,INDIRECT($Q$3),U$5,0))</f>
        <v>102447.54185354921</v>
      </c>
      <c r="V290" s="394" cm="1">
        <f t="array" aca="1" ref="V290" ca="1">IF($Q290="Y",VLOOKUP($P290,INDIRECT($Q$3),V$5,0)*INDIRECT($P$2),VLOOKUP($P290,INDIRECT($Q$3),V$5,0))</f>
        <v>107807.76821903606</v>
      </c>
      <c r="W290" s="394" cm="1">
        <f t="array" aca="1" ref="W290" ca="1">IF($Q290="Y",VLOOKUP($P290,INDIRECT($Q$3),W$5,0)*INDIRECT($P$2),VLOOKUP($P290,INDIRECT($Q$3),W$5,0))</f>
        <v>113509.25658464074</v>
      </c>
      <c r="X290" s="394" cm="1">
        <f t="array" aca="1" ref="X290" ca="1">IF($Q290="Y",VLOOKUP($P290,INDIRECT($Q$3),X$5,0)*INDIRECT($P$2),VLOOKUP($P290,INDIRECT($Q$3),X$5,0))</f>
        <v>119462.38258669585</v>
      </c>
      <c r="Y290" s="394" cm="1">
        <f t="array" aca="1" ref="Y290" ca="1">IF($Q290="Y",VLOOKUP($P290,INDIRECT($Q$3),Y$5,0)*INDIRECT($P$2),VLOOKUP($P290,INDIRECT($Q$3),Y$5,0))</f>
        <v>126711.04062665709</v>
      </c>
      <c r="Z290" s="394" cm="1">
        <f t="array" aca="1" ref="Z290" ca="1">IF($Q290="Y",VLOOKUP($P290,INDIRECT($Q$3),Z$5,0)*INDIRECT($P$2),VLOOKUP($P290,INDIRECT($Q$3),Z$5,0))</f>
        <v>133959.69866661821</v>
      </c>
      <c r="AA290" s="406" t="str">
        <f t="shared" si="74"/>
        <v>59488C</v>
      </c>
      <c r="AB290" s="406" t="str">
        <f t="shared" si="76"/>
        <v>Y</v>
      </c>
      <c r="AC290" s="412" t="str">
        <f t="shared" si="70"/>
        <v>Sustainability Program Manager</v>
      </c>
      <c r="AD290" s="406" t="str">
        <f t="shared" si="75"/>
        <v>65</v>
      </c>
      <c r="AE290" s="398" t="str">
        <f t="shared" si="62"/>
        <v>E</v>
      </c>
      <c r="AF290" s="403">
        <f t="shared" ca="1" si="77"/>
        <v>46.794999999999995</v>
      </c>
      <c r="AG290" s="403">
        <f t="shared" ca="1" si="77"/>
        <v>49.253999999999998</v>
      </c>
      <c r="AH290" s="403">
        <f t="shared" ca="1" si="77"/>
        <v>51.830999999999996</v>
      </c>
      <c r="AI290" s="403">
        <f t="shared" ca="1" si="77"/>
        <v>54.571999999999996</v>
      </c>
      <c r="AJ290" s="403">
        <f t="shared" ca="1" si="77"/>
        <v>57.433999999999997</v>
      </c>
      <c r="AK290" s="403">
        <f t="shared" ca="1" si="77"/>
        <v>60.918999999999997</v>
      </c>
      <c r="AL290" s="403">
        <f t="shared" ca="1" si="77"/>
        <v>64.404000000000011</v>
      </c>
      <c r="AM290" s="710"/>
    </row>
    <row r="291" spans="1:39" ht="15" customHeight="1">
      <c r="A291" s="259" t="s">
        <v>16</v>
      </c>
      <c r="B291" s="259" t="s">
        <v>1003</v>
      </c>
      <c r="C291" s="259" t="s">
        <v>166</v>
      </c>
      <c r="D291" s="260" t="s">
        <v>1004</v>
      </c>
      <c r="E291" s="265">
        <v>435</v>
      </c>
      <c r="F291" s="262">
        <v>9</v>
      </c>
      <c r="G291" s="285">
        <f t="shared" ca="1" si="66"/>
        <v>84691.576574692139</v>
      </c>
      <c r="H291" s="285">
        <f t="shared" ca="1" si="66"/>
        <v>89169.347667147071</v>
      </c>
      <c r="I291" s="285">
        <f t="shared" ca="1" si="66"/>
        <v>94233.124214349751</v>
      </c>
      <c r="J291" s="285">
        <f t="shared" ca="1" si="65"/>
        <v>99245.194397898245</v>
      </c>
      <c r="K291" s="285">
        <f t="shared" ca="1" si="65"/>
        <v>104560.60858155144</v>
      </c>
      <c r="L291" s="285">
        <f t="shared" ca="1" si="65"/>
        <v>110772.97487040763</v>
      </c>
      <c r="M291" s="285">
        <f t="shared" ca="1" si="65"/>
        <v>116985.3411592638</v>
      </c>
      <c r="N291" s="9"/>
      <c r="P291" s="409" t="str">
        <f t="shared" si="72"/>
        <v>59487C</v>
      </c>
      <c r="Q291" s="397" t="s">
        <v>826</v>
      </c>
      <c r="R291" s="409" t="str">
        <f t="shared" si="73"/>
        <v>Systems Engineer I</v>
      </c>
      <c r="S291" s="397" t="str">
        <f t="shared" si="71"/>
        <v>45</v>
      </c>
      <c r="T291" s="394" cm="1">
        <f t="array" aca="1" ref="T291" ca="1">IF($Q291="Y",VLOOKUP($P291,INDIRECT($Q$3),T$5,0)*INDIRECT($P$2),VLOOKUP($P291,INDIRECT($Q$3),T$5,0))</f>
        <v>84691.576574692139</v>
      </c>
      <c r="U291" s="394" cm="1">
        <f t="array" aca="1" ref="U291" ca="1">IF($Q291="Y",VLOOKUP($P291,INDIRECT($Q$3),U$5,0)*INDIRECT($P$2),VLOOKUP($P291,INDIRECT($Q$3),U$5,0))</f>
        <v>89169.347667147071</v>
      </c>
      <c r="V291" s="394" cm="1">
        <f t="array" aca="1" ref="V291" ca="1">IF($Q291="Y",VLOOKUP($P291,INDIRECT($Q$3),V$5,0)*INDIRECT($P$2),VLOOKUP($P291,INDIRECT($Q$3),V$5,0))</f>
        <v>94233.124214349751</v>
      </c>
      <c r="W291" s="394" cm="1">
        <f t="array" aca="1" ref="W291" ca="1">IF($Q291="Y",VLOOKUP($P291,INDIRECT($Q$3),W$5,0)*INDIRECT($P$2),VLOOKUP($P291,INDIRECT($Q$3),W$5,0))</f>
        <v>99245.194397898245</v>
      </c>
      <c r="X291" s="394" cm="1">
        <f t="array" aca="1" ref="X291" ca="1">IF($Q291="Y",VLOOKUP($P291,INDIRECT($Q$3),X$5,0)*INDIRECT($P$2),VLOOKUP($P291,INDIRECT($Q$3),X$5,0))</f>
        <v>104560.60858155144</v>
      </c>
      <c r="Y291" s="394" cm="1">
        <f t="array" aca="1" ref="Y291" ca="1">IF($Q291="Y",VLOOKUP($P291,INDIRECT($Q$3),Y$5,0)*INDIRECT($P$2),VLOOKUP($P291,INDIRECT($Q$3),Y$5,0))</f>
        <v>110772.97487040763</v>
      </c>
      <c r="Z291" s="394" cm="1">
        <f t="array" aca="1" ref="Z291" ca="1">IF($Q291="Y",VLOOKUP($P291,INDIRECT($Q$3),Z$5,0)*INDIRECT($P$2),VLOOKUP($P291,INDIRECT($Q$3),Z$5,0))</f>
        <v>116985.3411592638</v>
      </c>
      <c r="AA291" s="406" t="str">
        <f t="shared" si="74"/>
        <v>59487C</v>
      </c>
      <c r="AB291" s="406" t="str">
        <f t="shared" si="76"/>
        <v>Y</v>
      </c>
      <c r="AC291" s="412" t="str">
        <f t="shared" si="70"/>
        <v>Systems Engineer I</v>
      </c>
      <c r="AD291" s="406" t="str">
        <f t="shared" si="75"/>
        <v>45</v>
      </c>
      <c r="AE291" s="398" t="str">
        <f t="shared" si="62"/>
        <v>E</v>
      </c>
      <c r="AF291" s="403">
        <f t="shared" ca="1" si="77"/>
        <v>40.717999999999996</v>
      </c>
      <c r="AG291" s="403">
        <f t="shared" ca="1" si="77"/>
        <v>42.87</v>
      </c>
      <c r="AH291" s="403">
        <f t="shared" ca="1" si="77"/>
        <v>45.305</v>
      </c>
      <c r="AI291" s="403">
        <f t="shared" ca="1" si="77"/>
        <v>47.714999999999996</v>
      </c>
      <c r="AJ291" s="403">
        <f t="shared" ca="1" si="77"/>
        <v>50.269999999999996</v>
      </c>
      <c r="AK291" s="403">
        <f t="shared" ca="1" si="77"/>
        <v>53.256999999999998</v>
      </c>
      <c r="AL291" s="403">
        <f t="shared" ca="1" si="77"/>
        <v>56.242999999999995</v>
      </c>
      <c r="AM291" s="710"/>
    </row>
    <row r="292" spans="1:39" ht="15" customHeight="1">
      <c r="A292" s="259" t="s">
        <v>16</v>
      </c>
      <c r="B292" s="259" t="s">
        <v>237</v>
      </c>
      <c r="C292" s="259">
        <v>65</v>
      </c>
      <c r="D292" s="260" t="s">
        <v>238</v>
      </c>
      <c r="E292" s="265">
        <v>508</v>
      </c>
      <c r="F292" s="262">
        <v>11</v>
      </c>
      <c r="G292" s="285">
        <f t="shared" ca="1" si="66"/>
        <v>97332.058942692282</v>
      </c>
      <c r="H292" s="285">
        <f t="shared" ca="1" si="66"/>
        <v>102447.54185354921</v>
      </c>
      <c r="I292" s="285">
        <f t="shared" ca="1" si="66"/>
        <v>107807.76821903606</v>
      </c>
      <c r="J292" s="285">
        <f t="shared" ca="1" si="65"/>
        <v>113509.25658464074</v>
      </c>
      <c r="K292" s="285">
        <f t="shared" ca="1" si="65"/>
        <v>119462.38258669585</v>
      </c>
      <c r="L292" s="285">
        <f t="shared" ca="1" si="65"/>
        <v>126711.04062665709</v>
      </c>
      <c r="M292" s="285">
        <f t="shared" ca="1" si="65"/>
        <v>133959.69866661821</v>
      </c>
      <c r="N292" s="285"/>
      <c r="P292" s="409" t="str">
        <f t="shared" si="72"/>
        <v>10401C</v>
      </c>
      <c r="Q292" s="397" t="s">
        <v>826</v>
      </c>
      <c r="R292" s="409" t="str">
        <f t="shared" si="73"/>
        <v>Systems Engineer II</v>
      </c>
      <c r="S292" s="397">
        <f t="shared" si="71"/>
        <v>65</v>
      </c>
      <c r="T292" s="394" cm="1">
        <f t="array" aca="1" ref="T292" ca="1">IF($Q292="Y",VLOOKUP($P292,INDIRECT($Q$3),T$5,0)*INDIRECT($P$2),VLOOKUP($P292,INDIRECT($Q$3),T$5,0))</f>
        <v>97332.058942692282</v>
      </c>
      <c r="U292" s="394" cm="1">
        <f t="array" aca="1" ref="U292" ca="1">IF($Q292="Y",VLOOKUP($P292,INDIRECT($Q$3),U$5,0)*INDIRECT($P$2),VLOOKUP($P292,INDIRECT($Q$3),U$5,0))</f>
        <v>102447.54185354921</v>
      </c>
      <c r="V292" s="394" cm="1">
        <f t="array" aca="1" ref="V292" ca="1">IF($Q292="Y",VLOOKUP($P292,INDIRECT($Q$3),V$5,0)*INDIRECT($P$2),VLOOKUP($P292,INDIRECT($Q$3),V$5,0))</f>
        <v>107807.76821903606</v>
      </c>
      <c r="W292" s="394" cm="1">
        <f t="array" aca="1" ref="W292" ca="1">IF($Q292="Y",VLOOKUP($P292,INDIRECT($Q$3),W$5,0)*INDIRECT($P$2),VLOOKUP($P292,INDIRECT($Q$3),W$5,0))</f>
        <v>113509.25658464074</v>
      </c>
      <c r="X292" s="394" cm="1">
        <f t="array" aca="1" ref="X292" ca="1">IF($Q292="Y",VLOOKUP($P292,INDIRECT($Q$3),X$5,0)*INDIRECT($P$2),VLOOKUP($P292,INDIRECT($Q$3),X$5,0))</f>
        <v>119462.38258669585</v>
      </c>
      <c r="Y292" s="394" cm="1">
        <f t="array" aca="1" ref="Y292" ca="1">IF($Q292="Y",VLOOKUP($P292,INDIRECT($Q$3),Y$5,0)*INDIRECT($P$2),VLOOKUP($P292,INDIRECT($Q$3),Y$5,0))</f>
        <v>126711.04062665709</v>
      </c>
      <c r="Z292" s="394" cm="1">
        <f t="array" aca="1" ref="Z292" ca="1">IF($Q292="Y",VLOOKUP($P292,INDIRECT($Q$3),Z$5,0)*INDIRECT($P$2),VLOOKUP($P292,INDIRECT($Q$3),Z$5,0))</f>
        <v>133959.69866661821</v>
      </c>
      <c r="AA292" s="406" t="str">
        <f t="shared" si="74"/>
        <v>10401C</v>
      </c>
      <c r="AB292" s="406" t="str">
        <f t="shared" si="76"/>
        <v>Y</v>
      </c>
      <c r="AC292" s="412" t="str">
        <f t="shared" si="70"/>
        <v>Systems Engineer II</v>
      </c>
      <c r="AD292" s="406">
        <f t="shared" si="75"/>
        <v>65</v>
      </c>
      <c r="AE292" s="398" t="str">
        <f t="shared" si="62"/>
        <v>E</v>
      </c>
      <c r="AF292" s="403">
        <f t="shared" ca="1" si="77"/>
        <v>46.794999999999995</v>
      </c>
      <c r="AG292" s="403">
        <f t="shared" ca="1" si="77"/>
        <v>49.253999999999998</v>
      </c>
      <c r="AH292" s="403">
        <f t="shared" ca="1" si="77"/>
        <v>51.830999999999996</v>
      </c>
      <c r="AI292" s="403">
        <f t="shared" ca="1" si="77"/>
        <v>54.571999999999996</v>
      </c>
      <c r="AJ292" s="403">
        <f t="shared" ca="1" si="77"/>
        <v>57.433999999999997</v>
      </c>
      <c r="AK292" s="403">
        <f t="shared" ca="1" si="77"/>
        <v>60.918999999999997</v>
      </c>
      <c r="AL292" s="403">
        <f t="shared" ca="1" si="77"/>
        <v>64.404000000000011</v>
      </c>
      <c r="AM292" s="710"/>
    </row>
    <row r="293" spans="1:39" ht="15" customHeight="1">
      <c r="A293" s="259" t="s">
        <v>91</v>
      </c>
      <c r="B293" s="259" t="s">
        <v>335</v>
      </c>
      <c r="C293" s="259" t="s">
        <v>280</v>
      </c>
      <c r="D293" s="260" t="s">
        <v>336</v>
      </c>
      <c r="E293" s="265">
        <v>383</v>
      </c>
      <c r="F293" s="262">
        <v>8</v>
      </c>
      <c r="G293" s="285">
        <f t="shared" ca="1" si="66"/>
        <v>37.923749941788479</v>
      </c>
      <c r="H293" s="285">
        <f t="shared" ca="1" si="66"/>
        <v>39.914992583709711</v>
      </c>
      <c r="I293" s="285">
        <f t="shared" ca="1" si="66"/>
        <v>42.001476937576861</v>
      </c>
      <c r="J293" s="285">
        <f t="shared" ca="1" si="65"/>
        <v>44.225513476806171</v>
      </c>
      <c r="K293" s="285">
        <f t="shared" ca="1" si="65"/>
        <v>46.544013565019185</v>
      </c>
      <c r="L293" s="285">
        <f t="shared" ca="1" si="65"/>
        <v>49.369304793136145</v>
      </c>
      <c r="M293" s="285">
        <f t="shared" ca="1" si="65"/>
        <v>52.194596021253105</v>
      </c>
      <c r="N293" s="285"/>
      <c r="P293" s="409" t="str">
        <f t="shared" si="72"/>
        <v>10404C</v>
      </c>
      <c r="Q293" s="397" t="s">
        <v>826</v>
      </c>
      <c r="R293" s="409" t="str">
        <f t="shared" si="73"/>
        <v>Systems Integrator III</v>
      </c>
      <c r="S293" s="397" t="str">
        <f t="shared" si="71"/>
        <v>63</v>
      </c>
      <c r="T293" s="394" cm="1">
        <f t="array" aca="1" ref="T293" ca="1">IF($Q293="Y",VLOOKUP($P293,INDIRECT($Q$3),T$5,0)*INDIRECT($P$2),VLOOKUP($P293,INDIRECT($Q$3),T$5,0))</f>
        <v>37.923749941788479</v>
      </c>
      <c r="U293" s="394" cm="1">
        <f t="array" aca="1" ref="U293" ca="1">IF($Q293="Y",VLOOKUP($P293,INDIRECT($Q$3),U$5,0)*INDIRECT($P$2),VLOOKUP($P293,INDIRECT($Q$3),U$5,0))</f>
        <v>39.914992583709711</v>
      </c>
      <c r="V293" s="394" cm="1">
        <f t="array" aca="1" ref="V293" ca="1">IF($Q293="Y",VLOOKUP($P293,INDIRECT($Q$3),V$5,0)*INDIRECT($P$2),VLOOKUP($P293,INDIRECT($Q$3),V$5,0))</f>
        <v>42.001476937576861</v>
      </c>
      <c r="W293" s="394" cm="1">
        <f t="array" aca="1" ref="W293" ca="1">IF($Q293="Y",VLOOKUP($P293,INDIRECT($Q$3),W$5,0)*INDIRECT($P$2),VLOOKUP($P293,INDIRECT($Q$3),W$5,0))</f>
        <v>44.225513476806171</v>
      </c>
      <c r="X293" s="394" cm="1">
        <f t="array" aca="1" ref="X293" ca="1">IF($Q293="Y",VLOOKUP($P293,INDIRECT($Q$3),X$5,0)*INDIRECT($P$2),VLOOKUP($P293,INDIRECT($Q$3),X$5,0))</f>
        <v>46.544013565019185</v>
      </c>
      <c r="Y293" s="394" cm="1">
        <f t="array" aca="1" ref="Y293" ca="1">IF($Q293="Y",VLOOKUP($P293,INDIRECT($Q$3),Y$5,0)*INDIRECT($P$2),VLOOKUP($P293,INDIRECT($Q$3),Y$5,0))</f>
        <v>49.369304793136145</v>
      </c>
      <c r="Z293" s="394" cm="1">
        <f t="array" aca="1" ref="Z293" ca="1">IF($Q293="Y",VLOOKUP($P293,INDIRECT($Q$3),Z$5,0)*INDIRECT($P$2),VLOOKUP($P293,INDIRECT($Q$3),Z$5,0))</f>
        <v>52.194596021253105</v>
      </c>
      <c r="AA293" s="406" t="str">
        <f t="shared" si="74"/>
        <v>10404C</v>
      </c>
      <c r="AB293" s="406" t="str">
        <f t="shared" si="76"/>
        <v>Y</v>
      </c>
      <c r="AC293" s="412" t="str">
        <f t="shared" si="70"/>
        <v>Systems Integrator III</v>
      </c>
      <c r="AD293" s="406" t="str">
        <f t="shared" si="75"/>
        <v>63</v>
      </c>
      <c r="AE293" s="398" t="str">
        <f t="shared" si="62"/>
        <v>N</v>
      </c>
      <c r="AF293" s="403">
        <f t="shared" ca="1" si="77"/>
        <v>37.923999999999999</v>
      </c>
      <c r="AG293" s="403">
        <f t="shared" ca="1" si="77"/>
        <v>39.914999999999999</v>
      </c>
      <c r="AH293" s="403">
        <f t="shared" ca="1" si="77"/>
        <v>42.000999999999998</v>
      </c>
      <c r="AI293" s="403">
        <f t="shared" ca="1" si="77"/>
        <v>44.225999999999999</v>
      </c>
      <c r="AJ293" s="403">
        <f t="shared" ca="1" si="77"/>
        <v>46.543999999999997</v>
      </c>
      <c r="AK293" s="403">
        <f t="shared" ca="1" si="77"/>
        <v>49.369</v>
      </c>
      <c r="AL293" s="403">
        <f t="shared" ca="1" si="77"/>
        <v>52.195</v>
      </c>
      <c r="AM293" s="710"/>
    </row>
    <row r="294" spans="1:39" ht="15" customHeight="1">
      <c r="A294" s="259" t="s">
        <v>91</v>
      </c>
      <c r="B294" s="259" t="s">
        <v>337</v>
      </c>
      <c r="C294" s="259" t="s">
        <v>269</v>
      </c>
      <c r="D294" s="260" t="s">
        <v>338</v>
      </c>
      <c r="E294" s="265">
        <v>425</v>
      </c>
      <c r="F294" s="262">
        <v>9</v>
      </c>
      <c r="G294" s="285">
        <f t="shared" ca="1" si="66"/>
        <v>40.032657706127935</v>
      </c>
      <c r="H294" s="285">
        <f t="shared" ca="1" si="66"/>
        <v>42.140686378184355</v>
      </c>
      <c r="I294" s="285">
        <f t="shared" ca="1" si="66"/>
        <v>44.364722917413687</v>
      </c>
      <c r="J294" s="285">
        <f t="shared" ca="1" si="65"/>
        <v>46.681565750381345</v>
      </c>
      <c r="K294" s="285">
        <f t="shared" ca="1" si="65"/>
        <v>49.13927527920184</v>
      </c>
      <c r="L294" s="285">
        <f t="shared" ca="1" si="65"/>
        <v>52.112918030761641</v>
      </c>
      <c r="M294" s="285">
        <f t="shared" ca="1" si="65"/>
        <v>55.086560782321421</v>
      </c>
      <c r="N294" s="285"/>
      <c r="P294" s="409" t="str">
        <f t="shared" si="72"/>
        <v>10405C</v>
      </c>
      <c r="Q294" s="397" t="s">
        <v>826</v>
      </c>
      <c r="R294" s="409" t="str">
        <f t="shared" si="73"/>
        <v>Systems Integrator IV</v>
      </c>
      <c r="S294" s="397" t="str">
        <f t="shared" si="71"/>
        <v>64</v>
      </c>
      <c r="T294" s="394" cm="1">
        <f t="array" aca="1" ref="T294" ca="1">IF($Q294="Y",VLOOKUP($P294,INDIRECT($Q$3),T$5,0)*INDIRECT($P$2),VLOOKUP($P294,INDIRECT($Q$3),T$5,0))</f>
        <v>40.032657706127935</v>
      </c>
      <c r="U294" s="394" cm="1">
        <f t="array" aca="1" ref="U294" ca="1">IF($Q294="Y",VLOOKUP($P294,INDIRECT($Q$3),U$5,0)*INDIRECT($P$2),VLOOKUP($P294,INDIRECT($Q$3),U$5,0))</f>
        <v>42.140686378184355</v>
      </c>
      <c r="V294" s="394" cm="1">
        <f t="array" aca="1" ref="V294" ca="1">IF($Q294="Y",VLOOKUP($P294,INDIRECT($Q$3),V$5,0)*INDIRECT($P$2),VLOOKUP($P294,INDIRECT($Q$3),V$5,0))</f>
        <v>44.364722917413687</v>
      </c>
      <c r="W294" s="394" cm="1">
        <f t="array" aca="1" ref="W294" ca="1">IF($Q294="Y",VLOOKUP($P294,INDIRECT($Q$3),W$5,0)*INDIRECT($P$2),VLOOKUP($P294,INDIRECT($Q$3),W$5,0))</f>
        <v>46.681565750381345</v>
      </c>
      <c r="X294" s="394" cm="1">
        <f t="array" aca="1" ref="X294" ca="1">IF($Q294="Y",VLOOKUP($P294,INDIRECT($Q$3),X$5,0)*INDIRECT($P$2),VLOOKUP($P294,INDIRECT($Q$3),X$5,0))</f>
        <v>49.13927527920184</v>
      </c>
      <c r="Y294" s="394" cm="1">
        <f t="array" aca="1" ref="Y294" ca="1">IF($Q294="Y",VLOOKUP($P294,INDIRECT($Q$3),Y$5,0)*INDIRECT($P$2),VLOOKUP($P294,INDIRECT($Q$3),Y$5,0))</f>
        <v>52.112918030761641</v>
      </c>
      <c r="Z294" s="394" cm="1">
        <f t="array" aca="1" ref="Z294" ca="1">IF($Q294="Y",VLOOKUP($P294,INDIRECT($Q$3),Z$5,0)*INDIRECT($P$2),VLOOKUP($P294,INDIRECT($Q$3),Z$5,0))</f>
        <v>55.086560782321421</v>
      </c>
      <c r="AA294" s="406" t="str">
        <f t="shared" si="74"/>
        <v>10405C</v>
      </c>
      <c r="AB294" s="406" t="str">
        <f t="shared" si="76"/>
        <v>Y</v>
      </c>
      <c r="AC294" s="412" t="str">
        <f t="shared" si="70"/>
        <v>Systems Integrator IV</v>
      </c>
      <c r="AD294" s="406" t="str">
        <f t="shared" si="75"/>
        <v>64</v>
      </c>
      <c r="AE294" s="398" t="str">
        <f t="shared" si="62"/>
        <v>N</v>
      </c>
      <c r="AF294" s="403">
        <f t="shared" ca="1" si="77"/>
        <v>40.033000000000001</v>
      </c>
      <c r="AG294" s="403">
        <f t="shared" ca="1" si="77"/>
        <v>42.140999999999998</v>
      </c>
      <c r="AH294" s="403">
        <f t="shared" ca="1" si="77"/>
        <v>44.365000000000002</v>
      </c>
      <c r="AI294" s="403">
        <f t="shared" ca="1" si="77"/>
        <v>46.682000000000002</v>
      </c>
      <c r="AJ294" s="403">
        <f t="shared" ca="1" si="77"/>
        <v>49.139000000000003</v>
      </c>
      <c r="AK294" s="403">
        <f t="shared" ca="1" si="77"/>
        <v>52.113</v>
      </c>
      <c r="AL294" s="403">
        <f t="shared" ca="1" si="77"/>
        <v>55.087000000000003</v>
      </c>
      <c r="AM294" s="710"/>
    </row>
    <row r="295" spans="1:39" ht="15" customHeight="1">
      <c r="A295" s="259" t="s">
        <v>16</v>
      </c>
      <c r="B295" s="259" t="s">
        <v>239</v>
      </c>
      <c r="C295" s="259">
        <v>72</v>
      </c>
      <c r="D295" s="260" t="s">
        <v>240</v>
      </c>
      <c r="E295" s="265">
        <v>463</v>
      </c>
      <c r="F295" s="262">
        <v>10</v>
      </c>
      <c r="G295" s="285">
        <f t="shared" ca="1" si="66"/>
        <v>91137.636576917503</v>
      </c>
      <c r="H295" s="285">
        <f t="shared" ca="1" si="66"/>
        <v>95953.222578579967</v>
      </c>
      <c r="I295" s="285">
        <f t="shared" ca="1" si="66"/>
        <v>100972.18694394897</v>
      </c>
      <c r="J295" s="285">
        <f t="shared" ca="1" si="65"/>
        <v>106280.7069457816</v>
      </c>
      <c r="K295" s="285">
        <f t="shared" ca="1" si="65"/>
        <v>111892.57094771898</v>
      </c>
      <c r="L295" s="285">
        <f t="shared" ca="1" si="65"/>
        <v>118654.98589990367</v>
      </c>
      <c r="M295" s="285">
        <f t="shared" ca="1" si="65"/>
        <v>125416.3237368164</v>
      </c>
      <c r="N295" s="285"/>
      <c r="P295" s="409" t="str">
        <f t="shared" si="72"/>
        <v>10406C</v>
      </c>
      <c r="Q295" s="397" t="s">
        <v>826</v>
      </c>
      <c r="R295" s="409" t="str">
        <f t="shared" si="73"/>
        <v>Systems Integrator V</v>
      </c>
      <c r="S295" s="397">
        <f t="shared" si="71"/>
        <v>72</v>
      </c>
      <c r="T295" s="394" cm="1">
        <f t="array" aca="1" ref="T295" ca="1">IF($Q295="Y",VLOOKUP($P295,INDIRECT($Q$3),T$5,0)*INDIRECT($P$2),VLOOKUP($P295,INDIRECT($Q$3),T$5,0))</f>
        <v>91137.636576917503</v>
      </c>
      <c r="U295" s="394" cm="1">
        <f t="array" aca="1" ref="U295" ca="1">IF($Q295="Y",VLOOKUP($P295,INDIRECT($Q$3),U$5,0)*INDIRECT($P$2),VLOOKUP($P295,INDIRECT($Q$3),U$5,0))</f>
        <v>95953.222578579967</v>
      </c>
      <c r="V295" s="394" cm="1">
        <f t="array" aca="1" ref="V295" ca="1">IF($Q295="Y",VLOOKUP($P295,INDIRECT($Q$3),V$5,0)*INDIRECT($P$2),VLOOKUP($P295,INDIRECT($Q$3),V$5,0))</f>
        <v>100972.18694394897</v>
      </c>
      <c r="W295" s="394" cm="1">
        <f t="array" aca="1" ref="W295" ca="1">IF($Q295="Y",VLOOKUP($P295,INDIRECT($Q$3),W$5,0)*INDIRECT($P$2),VLOOKUP($P295,INDIRECT($Q$3),W$5,0))</f>
        <v>106280.7069457816</v>
      </c>
      <c r="X295" s="394" cm="1">
        <f t="array" aca="1" ref="X295" ca="1">IF($Q295="Y",VLOOKUP($P295,INDIRECT($Q$3),X$5,0)*INDIRECT($P$2),VLOOKUP($P295,INDIRECT($Q$3),X$5,0))</f>
        <v>111892.57094771898</v>
      </c>
      <c r="Y295" s="394" cm="1">
        <f t="array" aca="1" ref="Y295" ca="1">IF($Q295="Y",VLOOKUP($P295,INDIRECT($Q$3),Y$5,0)*INDIRECT($P$2),VLOOKUP($P295,INDIRECT($Q$3),Y$5,0))</f>
        <v>118654.98589990367</v>
      </c>
      <c r="Z295" s="394" cm="1">
        <f t="array" aca="1" ref="Z295" ca="1">IF($Q295="Y",VLOOKUP($P295,INDIRECT($Q$3),Z$5,0)*INDIRECT($P$2),VLOOKUP($P295,INDIRECT($Q$3),Z$5,0))</f>
        <v>125416.3237368164</v>
      </c>
      <c r="AA295" s="406" t="str">
        <f t="shared" si="74"/>
        <v>10406C</v>
      </c>
      <c r="AB295" s="406" t="str">
        <f t="shared" si="76"/>
        <v>Y</v>
      </c>
      <c r="AC295" s="412" t="str">
        <f t="shared" si="70"/>
        <v>Systems Integrator V</v>
      </c>
      <c r="AD295" s="406">
        <f t="shared" si="75"/>
        <v>72</v>
      </c>
      <c r="AE295" s="398" t="str">
        <f t="shared" si="62"/>
        <v>E</v>
      </c>
      <c r="AF295" s="403">
        <f t="shared" ca="1" si="77"/>
        <v>43.817</v>
      </c>
      <c r="AG295" s="403">
        <f t="shared" ca="1" si="77"/>
        <v>46.131999999999998</v>
      </c>
      <c r="AH295" s="403">
        <f t="shared" ca="1" si="77"/>
        <v>48.544999999999995</v>
      </c>
      <c r="AI295" s="403">
        <f t="shared" ca="1" si="77"/>
        <v>51.096999999999994</v>
      </c>
      <c r="AJ295" s="403">
        <f t="shared" ca="1" si="77"/>
        <v>53.794999999999995</v>
      </c>
      <c r="AK295" s="403">
        <f t="shared" ca="1" si="77"/>
        <v>57.045999999999999</v>
      </c>
      <c r="AL295" s="403">
        <f t="shared" ca="1" si="77"/>
        <v>60.296999999999997</v>
      </c>
      <c r="AM295" s="710"/>
    </row>
    <row r="296" spans="1:39" ht="15" customHeight="1">
      <c r="A296" s="259" t="s">
        <v>16</v>
      </c>
      <c r="B296" s="259" t="s">
        <v>241</v>
      </c>
      <c r="C296" s="259">
        <v>65</v>
      </c>
      <c r="D296" s="260" t="s">
        <v>242</v>
      </c>
      <c r="E296" s="265">
        <v>508</v>
      </c>
      <c r="F296" s="262">
        <v>11</v>
      </c>
      <c r="G296" s="285">
        <f t="shared" ca="1" si="66"/>
        <v>97332.058942692282</v>
      </c>
      <c r="H296" s="285">
        <f t="shared" ca="1" si="66"/>
        <v>102447.54185354921</v>
      </c>
      <c r="I296" s="285">
        <f t="shared" ca="1" si="66"/>
        <v>107807.76821903606</v>
      </c>
      <c r="J296" s="285">
        <f t="shared" ca="1" si="65"/>
        <v>113509.25658464074</v>
      </c>
      <c r="K296" s="285">
        <f t="shared" ca="1" si="65"/>
        <v>119462.38258669585</v>
      </c>
      <c r="L296" s="285">
        <f t="shared" ca="1" si="65"/>
        <v>126711.04062665709</v>
      </c>
      <c r="M296" s="285">
        <f t="shared" ca="1" si="65"/>
        <v>133959.69866661821</v>
      </c>
      <c r="N296" s="285"/>
      <c r="P296" s="409" t="str">
        <f t="shared" si="72"/>
        <v>10407C</v>
      </c>
      <c r="Q296" s="397" t="s">
        <v>826</v>
      </c>
      <c r="R296" s="409" t="str">
        <f t="shared" si="73"/>
        <v>Systems Integrator VI</v>
      </c>
      <c r="S296" s="397">
        <f t="shared" si="71"/>
        <v>65</v>
      </c>
      <c r="T296" s="394" cm="1">
        <f t="array" aca="1" ref="T296" ca="1">IF($Q296="Y",VLOOKUP($P296,INDIRECT($Q$3),T$5,0)*INDIRECT($P$2),VLOOKUP($P296,INDIRECT($Q$3),T$5,0))</f>
        <v>97332.058942692282</v>
      </c>
      <c r="U296" s="394" cm="1">
        <f t="array" aca="1" ref="U296" ca="1">IF($Q296="Y",VLOOKUP($P296,INDIRECT($Q$3),U$5,0)*INDIRECT($P$2),VLOOKUP($P296,INDIRECT($Q$3),U$5,0))</f>
        <v>102447.54185354921</v>
      </c>
      <c r="V296" s="394" cm="1">
        <f t="array" aca="1" ref="V296" ca="1">IF($Q296="Y",VLOOKUP($P296,INDIRECT($Q$3),V$5,0)*INDIRECT($P$2),VLOOKUP($P296,INDIRECT($Q$3),V$5,0))</f>
        <v>107807.76821903606</v>
      </c>
      <c r="W296" s="394" cm="1">
        <f t="array" aca="1" ref="W296" ca="1">IF($Q296="Y",VLOOKUP($P296,INDIRECT($Q$3),W$5,0)*INDIRECT($P$2),VLOOKUP($P296,INDIRECT($Q$3),W$5,0))</f>
        <v>113509.25658464074</v>
      </c>
      <c r="X296" s="394" cm="1">
        <f t="array" aca="1" ref="X296" ca="1">IF($Q296="Y",VLOOKUP($P296,INDIRECT($Q$3),X$5,0)*INDIRECT($P$2),VLOOKUP($P296,INDIRECT($Q$3),X$5,0))</f>
        <v>119462.38258669585</v>
      </c>
      <c r="Y296" s="394" cm="1">
        <f t="array" aca="1" ref="Y296" ca="1">IF($Q296="Y",VLOOKUP($P296,INDIRECT($Q$3),Y$5,0)*INDIRECT($P$2),VLOOKUP($P296,INDIRECT($Q$3),Y$5,0))</f>
        <v>126711.04062665709</v>
      </c>
      <c r="Z296" s="394" cm="1">
        <f t="array" aca="1" ref="Z296" ca="1">IF($Q296="Y",VLOOKUP($P296,INDIRECT($Q$3),Z$5,0)*INDIRECT($P$2),VLOOKUP($P296,INDIRECT($Q$3),Z$5,0))</f>
        <v>133959.69866661821</v>
      </c>
      <c r="AA296" s="406" t="str">
        <f t="shared" si="74"/>
        <v>10407C</v>
      </c>
      <c r="AB296" s="406" t="str">
        <f t="shared" si="76"/>
        <v>Y</v>
      </c>
      <c r="AC296" s="412" t="str">
        <f t="shared" si="70"/>
        <v>Systems Integrator VI</v>
      </c>
      <c r="AD296" s="406">
        <f t="shared" si="75"/>
        <v>65</v>
      </c>
      <c r="AE296" s="398" t="str">
        <f t="shared" si="62"/>
        <v>E</v>
      </c>
      <c r="AF296" s="403">
        <f t="shared" ca="1" si="77"/>
        <v>46.794999999999995</v>
      </c>
      <c r="AG296" s="403">
        <f t="shared" ca="1" si="77"/>
        <v>49.253999999999998</v>
      </c>
      <c r="AH296" s="403">
        <f t="shared" ca="1" si="77"/>
        <v>51.830999999999996</v>
      </c>
      <c r="AI296" s="403">
        <f t="shared" ca="1" si="77"/>
        <v>54.571999999999996</v>
      </c>
      <c r="AJ296" s="403">
        <f t="shared" ca="1" si="77"/>
        <v>57.433999999999997</v>
      </c>
      <c r="AK296" s="403">
        <f t="shared" ca="1" si="77"/>
        <v>60.918999999999997</v>
      </c>
      <c r="AL296" s="403">
        <f t="shared" ca="1" si="77"/>
        <v>64.404000000000011</v>
      </c>
      <c r="AM296" s="710"/>
    </row>
    <row r="297" spans="1:39" ht="15" customHeight="1">
      <c r="A297" s="259" t="s">
        <v>16</v>
      </c>
      <c r="B297" s="262" t="s">
        <v>243</v>
      </c>
      <c r="C297" s="259" t="s">
        <v>86</v>
      </c>
      <c r="D297" s="266" t="s">
        <v>244</v>
      </c>
      <c r="E297" s="265">
        <v>420</v>
      </c>
      <c r="F297" s="262">
        <v>9</v>
      </c>
      <c r="G297" s="285">
        <f t="shared" ca="1" si="66"/>
        <v>83267.131750745844</v>
      </c>
      <c r="H297" s="285">
        <f t="shared" ca="1" si="66"/>
        <v>87652.227804077876</v>
      </c>
      <c r="I297" s="285">
        <f t="shared" ca="1" si="66"/>
        <v>92279.285509675246</v>
      </c>
      <c r="J297" s="285">
        <f t="shared" ca="1" si="65"/>
        <v>97096.925977520223</v>
      </c>
      <c r="K297" s="285">
        <f t="shared" ca="1" si="65"/>
        <v>102209.55814419435</v>
      </c>
      <c r="L297" s="285">
        <f t="shared" ca="1" si="65"/>
        <v>108394.70110049429</v>
      </c>
      <c r="M297" s="285">
        <f t="shared" ca="1" si="65"/>
        <v>114578.49192162708</v>
      </c>
      <c r="N297" s="285"/>
      <c r="P297" s="409" t="str">
        <f t="shared" si="72"/>
        <v>10527C</v>
      </c>
      <c r="Q297" s="397" t="s">
        <v>826</v>
      </c>
      <c r="R297" s="409" t="str">
        <f t="shared" si="73"/>
        <v>Technology Services Coordinator</v>
      </c>
      <c r="S297" s="397" t="str">
        <f t="shared" si="71"/>
        <v>99</v>
      </c>
      <c r="T297" s="394" cm="1">
        <f t="array" aca="1" ref="T297" ca="1">IF($Q297="Y",VLOOKUP($P297,INDIRECT($Q$3),T$5,0)*INDIRECT($P$2),VLOOKUP($P297,INDIRECT($Q$3),T$5,0))</f>
        <v>83267.131750745844</v>
      </c>
      <c r="U297" s="394" cm="1">
        <f t="array" aca="1" ref="U297" ca="1">IF($Q297="Y",VLOOKUP($P297,INDIRECT($Q$3),U$5,0)*INDIRECT($P$2),VLOOKUP($P297,INDIRECT($Q$3),U$5,0))</f>
        <v>87652.227804077876</v>
      </c>
      <c r="V297" s="394" cm="1">
        <f t="array" aca="1" ref="V297" ca="1">IF($Q297="Y",VLOOKUP($P297,INDIRECT($Q$3),V$5,0)*INDIRECT($P$2),VLOOKUP($P297,INDIRECT($Q$3),V$5,0))</f>
        <v>92279.285509675246</v>
      </c>
      <c r="W297" s="394" cm="1">
        <f t="array" aca="1" ref="W297" ca="1">IF($Q297="Y",VLOOKUP($P297,INDIRECT($Q$3),W$5,0)*INDIRECT($P$2),VLOOKUP($P297,INDIRECT($Q$3),W$5,0))</f>
        <v>97096.925977520223</v>
      </c>
      <c r="X297" s="394" cm="1">
        <f t="array" aca="1" ref="X297" ca="1">IF($Q297="Y",VLOOKUP($P297,INDIRECT($Q$3),X$5,0)*INDIRECT($P$2),VLOOKUP($P297,INDIRECT($Q$3),X$5,0))</f>
        <v>102209.55814419435</v>
      </c>
      <c r="Y297" s="394" cm="1">
        <f t="array" aca="1" ref="Y297" ca="1">IF($Q297="Y",VLOOKUP($P297,INDIRECT($Q$3),Y$5,0)*INDIRECT($P$2),VLOOKUP($P297,INDIRECT($Q$3),Y$5,0))</f>
        <v>108394.70110049429</v>
      </c>
      <c r="Z297" s="394" cm="1">
        <f t="array" aca="1" ref="Z297" ca="1">IF($Q297="Y",VLOOKUP($P297,INDIRECT($Q$3),Z$5,0)*INDIRECT($P$2),VLOOKUP($P297,INDIRECT($Q$3),Z$5,0))</f>
        <v>114578.49192162708</v>
      </c>
      <c r="AA297" s="406" t="str">
        <f t="shared" si="74"/>
        <v>10527C</v>
      </c>
      <c r="AB297" s="406" t="str">
        <f t="shared" si="76"/>
        <v>Y</v>
      </c>
      <c r="AC297" s="412" t="str">
        <f t="shared" si="70"/>
        <v>Technology Services Coordinator</v>
      </c>
      <c r="AD297" s="406" t="str">
        <f t="shared" si="75"/>
        <v>99</v>
      </c>
      <c r="AE297" s="398" t="str">
        <f t="shared" si="62"/>
        <v>E</v>
      </c>
      <c r="AF297" s="403">
        <f t="shared" ca="1" si="77"/>
        <v>40.032999999999994</v>
      </c>
      <c r="AG297" s="403">
        <f t="shared" ca="1" si="77"/>
        <v>42.140999999999998</v>
      </c>
      <c r="AH297" s="403">
        <f t="shared" ca="1" si="77"/>
        <v>44.366</v>
      </c>
      <c r="AI297" s="403">
        <f t="shared" ca="1" si="77"/>
        <v>46.681999999999995</v>
      </c>
      <c r="AJ297" s="403">
        <f t="shared" ca="1" si="77"/>
        <v>49.14</v>
      </c>
      <c r="AK297" s="403">
        <f t="shared" ca="1" si="77"/>
        <v>52.113</v>
      </c>
      <c r="AL297" s="403">
        <f t="shared" ca="1" si="77"/>
        <v>55.085999999999999</v>
      </c>
      <c r="AM297" s="710"/>
    </row>
    <row r="298" spans="1:39" ht="15" customHeight="1">
      <c r="A298" s="259" t="s">
        <v>16</v>
      </c>
      <c r="B298" s="262" t="s">
        <v>518</v>
      </c>
      <c r="C298" s="259" t="s">
        <v>86</v>
      </c>
      <c r="D298" s="283" t="s">
        <v>524</v>
      </c>
      <c r="E298" s="265">
        <v>420</v>
      </c>
      <c r="F298" s="262">
        <v>9</v>
      </c>
      <c r="G298" s="285">
        <f t="shared" ca="1" si="66"/>
        <v>83267.131750745844</v>
      </c>
      <c r="H298" s="285">
        <f t="shared" ca="1" si="66"/>
        <v>87652.227804077876</v>
      </c>
      <c r="I298" s="285">
        <f t="shared" ca="1" si="66"/>
        <v>92279.285509675246</v>
      </c>
      <c r="J298" s="285">
        <f t="shared" ca="1" si="65"/>
        <v>97096.925977520223</v>
      </c>
      <c r="K298" s="285">
        <f t="shared" ca="1" si="65"/>
        <v>102209.55814419435</v>
      </c>
      <c r="L298" s="285">
        <f t="shared" ca="1" si="65"/>
        <v>108394.70110049429</v>
      </c>
      <c r="M298" s="285">
        <f t="shared" ca="1" si="65"/>
        <v>114578.49192162708</v>
      </c>
      <c r="N298" s="285"/>
      <c r="P298" s="409" t="str">
        <f t="shared" si="72"/>
        <v>10528C</v>
      </c>
      <c r="Q298" s="397" t="s">
        <v>826</v>
      </c>
      <c r="R298" s="409" t="str">
        <f t="shared" si="73"/>
        <v xml:space="preserve">Technology Systems and Data Analysis Coordinator </v>
      </c>
      <c r="S298" s="397" t="str">
        <f t="shared" si="71"/>
        <v>99</v>
      </c>
      <c r="T298" s="394" cm="1">
        <f t="array" aca="1" ref="T298" ca="1">IF($Q298="Y",VLOOKUP($P298,INDIRECT($Q$3),T$5,0)*INDIRECT($P$2),VLOOKUP($P298,INDIRECT($Q$3),T$5,0))</f>
        <v>83267.131750745844</v>
      </c>
      <c r="U298" s="394" cm="1">
        <f t="array" aca="1" ref="U298" ca="1">IF($Q298="Y",VLOOKUP($P298,INDIRECT($Q$3),U$5,0)*INDIRECT($P$2),VLOOKUP($P298,INDIRECT($Q$3),U$5,0))</f>
        <v>87652.227804077876</v>
      </c>
      <c r="V298" s="394" cm="1">
        <f t="array" aca="1" ref="V298" ca="1">IF($Q298="Y",VLOOKUP($P298,INDIRECT($Q$3),V$5,0)*INDIRECT($P$2),VLOOKUP($P298,INDIRECT($Q$3),V$5,0))</f>
        <v>92279.285509675246</v>
      </c>
      <c r="W298" s="394" cm="1">
        <f t="array" aca="1" ref="W298" ca="1">IF($Q298="Y",VLOOKUP($P298,INDIRECT($Q$3),W$5,0)*INDIRECT($P$2),VLOOKUP($P298,INDIRECT($Q$3),W$5,0))</f>
        <v>97096.925977520223</v>
      </c>
      <c r="X298" s="394" cm="1">
        <f t="array" aca="1" ref="X298" ca="1">IF($Q298="Y",VLOOKUP($P298,INDIRECT($Q$3),X$5,0)*INDIRECT($P$2),VLOOKUP($P298,INDIRECT($Q$3),X$5,0))</f>
        <v>102209.55814419435</v>
      </c>
      <c r="Y298" s="394" cm="1">
        <f t="array" aca="1" ref="Y298" ca="1">IF($Q298="Y",VLOOKUP($P298,INDIRECT($Q$3),Y$5,0)*INDIRECT($P$2),VLOOKUP($P298,INDIRECT($Q$3),Y$5,0))</f>
        <v>108394.70110049429</v>
      </c>
      <c r="Z298" s="394" cm="1">
        <f t="array" aca="1" ref="Z298" ca="1">IF($Q298="Y",VLOOKUP($P298,INDIRECT($Q$3),Z$5,0)*INDIRECT($P$2),VLOOKUP($P298,INDIRECT($Q$3),Z$5,0))</f>
        <v>114578.49192162708</v>
      </c>
      <c r="AA298" s="406" t="str">
        <f t="shared" si="74"/>
        <v>10528C</v>
      </c>
      <c r="AB298" s="406" t="str">
        <f t="shared" si="76"/>
        <v>Y</v>
      </c>
      <c r="AC298" s="412" t="str">
        <f t="shared" si="70"/>
        <v xml:space="preserve">Technology Systems and Data Analysis Coordinator </v>
      </c>
      <c r="AD298" s="406" t="str">
        <f t="shared" si="75"/>
        <v>99</v>
      </c>
      <c r="AE298" s="398" t="str">
        <f t="shared" si="62"/>
        <v>E</v>
      </c>
      <c r="AF298" s="403">
        <f t="shared" ca="1" si="77"/>
        <v>40.032999999999994</v>
      </c>
      <c r="AG298" s="403">
        <f t="shared" ca="1" si="77"/>
        <v>42.140999999999998</v>
      </c>
      <c r="AH298" s="403">
        <f t="shared" ca="1" si="77"/>
        <v>44.366</v>
      </c>
      <c r="AI298" s="403">
        <f t="shared" ca="1" si="77"/>
        <v>46.681999999999995</v>
      </c>
      <c r="AJ298" s="403">
        <f t="shared" ca="1" si="77"/>
        <v>49.14</v>
      </c>
      <c r="AK298" s="403">
        <f t="shared" ca="1" si="77"/>
        <v>52.113</v>
      </c>
      <c r="AL298" s="403">
        <f t="shared" ca="1" si="77"/>
        <v>55.085999999999999</v>
      </c>
      <c r="AM298" s="710"/>
    </row>
    <row r="299" spans="1:39" ht="15" customHeight="1">
      <c r="A299" s="259" t="s">
        <v>16</v>
      </c>
      <c r="B299" s="259" t="s">
        <v>245</v>
      </c>
      <c r="C299" s="259" t="s">
        <v>956</v>
      </c>
      <c r="D299" s="260" t="s">
        <v>246</v>
      </c>
      <c r="E299" s="265">
        <v>411</v>
      </c>
      <c r="F299" s="262">
        <v>9</v>
      </c>
      <c r="G299" s="285">
        <f t="shared" ca="1" si="66"/>
        <v>80317.106902760002</v>
      </c>
      <c r="H299" s="285">
        <f t="shared" ca="1" si="66"/>
        <v>84591.711917439985</v>
      </c>
      <c r="I299" s="285">
        <f t="shared" ca="1" si="66"/>
        <v>89314.271348120004</v>
      </c>
      <c r="J299" s="285">
        <f t="shared" ca="1" si="65"/>
        <v>94184.655736080007</v>
      </c>
      <c r="K299" s="285">
        <f t="shared" ca="1" si="65"/>
        <v>99149.110551400008</v>
      </c>
      <c r="L299" s="285">
        <f t="shared" ca="1" si="65"/>
        <v>105080.02701924001</v>
      </c>
      <c r="M299" s="285">
        <f ca="1">Z299</f>
        <v>111012.06337312001</v>
      </c>
      <c r="N299" s="285"/>
      <c r="P299" s="409" t="str">
        <f t="shared" si="72"/>
        <v>10588C</v>
      </c>
      <c r="Q299" s="397" t="s">
        <v>826</v>
      </c>
      <c r="R299" s="409" t="str">
        <f t="shared" si="73"/>
        <v>Tort Liability Claims Coordinator</v>
      </c>
      <c r="S299" s="397" t="str">
        <f t="shared" si="71"/>
        <v>40</v>
      </c>
      <c r="T299" s="394" cm="1">
        <f t="array" aca="1" ref="T299" ca="1">IF($Q299="Y",VLOOKUP($P299,INDIRECT($Q$3),T$5,0)*INDIRECT($P$2),VLOOKUP($P299,INDIRECT($Q$3),T$5,0))</f>
        <v>80317.106902760002</v>
      </c>
      <c r="U299" s="394" cm="1">
        <f t="array" aca="1" ref="U299" ca="1">IF($Q299="Y",VLOOKUP($P299,INDIRECT($Q$3),U$5,0)*INDIRECT($P$2),VLOOKUP($P299,INDIRECT($Q$3),U$5,0))</f>
        <v>84591.711917439985</v>
      </c>
      <c r="V299" s="394" cm="1">
        <f t="array" aca="1" ref="V299" ca="1">IF($Q299="Y",VLOOKUP($P299,INDIRECT($Q$3),V$5,0)*INDIRECT($P$2),VLOOKUP($P299,INDIRECT($Q$3),V$5,0))</f>
        <v>89314.271348120004</v>
      </c>
      <c r="W299" s="394" cm="1">
        <f t="array" aca="1" ref="W299" ca="1">IF($Q299="Y",VLOOKUP($P299,INDIRECT($Q$3),W$5,0)*INDIRECT($P$2),VLOOKUP($P299,INDIRECT($Q$3),W$5,0))</f>
        <v>94184.655736080007</v>
      </c>
      <c r="X299" s="394" cm="1">
        <f t="array" aca="1" ref="X299" ca="1">IF($Q299="Y",VLOOKUP($P299,INDIRECT($Q$3),X$5,0)*INDIRECT($P$2),VLOOKUP($P299,INDIRECT($Q$3),X$5,0))</f>
        <v>99149.110551400008</v>
      </c>
      <c r="Y299" s="394" cm="1">
        <f t="array" aca="1" ref="Y299" ca="1">IF($Q299="Y",VLOOKUP($P299,INDIRECT($Q$3),Y$5,0)*INDIRECT($P$2),VLOOKUP($P299,INDIRECT($Q$3),Y$5,0))</f>
        <v>105080.02701924001</v>
      </c>
      <c r="Z299" s="394" cm="1">
        <f t="array" aca="1" ref="Z299" ca="1">IF($Q299="Y",VLOOKUP($P299,INDIRECT($Q$3),Z$5,0)*INDIRECT($P$2),VLOOKUP($P299,INDIRECT($Q$3),Z$5,0))</f>
        <v>111012.06337312001</v>
      </c>
      <c r="AA299" s="406" t="str">
        <f t="shared" si="74"/>
        <v>10588C</v>
      </c>
      <c r="AB299" s="406" t="str">
        <f t="shared" si="76"/>
        <v>Y</v>
      </c>
      <c r="AC299" s="412" t="str">
        <f t="shared" si="70"/>
        <v>Tort Liability Claims Coordinator</v>
      </c>
      <c r="AD299" s="406" t="str">
        <f t="shared" si="75"/>
        <v>40</v>
      </c>
      <c r="AE299" s="398" t="str">
        <f t="shared" si="62"/>
        <v>E</v>
      </c>
      <c r="AF299" s="403">
        <f t="shared" ca="1" si="77"/>
        <v>38.613999999999997</v>
      </c>
      <c r="AG299" s="403">
        <f t="shared" ca="1" si="77"/>
        <v>40.669999999999995</v>
      </c>
      <c r="AH299" s="403">
        <f t="shared" ca="1" si="77"/>
        <v>42.94</v>
      </c>
      <c r="AI299" s="403">
        <f t="shared" ca="1" si="77"/>
        <v>45.281999999999996</v>
      </c>
      <c r="AJ299" s="403">
        <f t="shared" ca="1" si="77"/>
        <v>47.667999999999999</v>
      </c>
      <c r="AK299" s="403">
        <f t="shared" ca="1" si="77"/>
        <v>50.519999999999996</v>
      </c>
      <c r="AL299" s="403">
        <f t="shared" ca="1" si="77"/>
        <v>53.372</v>
      </c>
      <c r="AM299" s="710"/>
    </row>
    <row r="300" spans="1:39" ht="15" customHeight="1">
      <c r="A300" s="259" t="s">
        <v>16</v>
      </c>
      <c r="B300" s="259" t="s">
        <v>247</v>
      </c>
      <c r="C300" s="259">
        <v>58</v>
      </c>
      <c r="D300" s="260" t="s">
        <v>248</v>
      </c>
      <c r="E300" s="265">
        <v>490</v>
      </c>
      <c r="F300" s="262">
        <v>10</v>
      </c>
      <c r="G300" s="285">
        <f t="shared" ca="1" si="66"/>
        <v>95953.222578579967</v>
      </c>
      <c r="H300" s="285">
        <f t="shared" ca="1" si="66"/>
        <v>101313.44894406678</v>
      </c>
      <c r="I300" s="285">
        <f t="shared" ca="1" si="66"/>
        <v>106380.67258217976</v>
      </c>
      <c r="J300" s="285">
        <f t="shared" ca="1" si="65"/>
        <v>111692.63967492267</v>
      </c>
      <c r="K300" s="285">
        <f t="shared" ca="1" si="65"/>
        <v>117301.05658594974</v>
      </c>
      <c r="L300" s="285">
        <f t="shared" ca="1" si="65"/>
        <v>124240.58994569759</v>
      </c>
      <c r="M300" s="285">
        <f t="shared" ca="1" si="65"/>
        <v>131180.1233054453</v>
      </c>
      <c r="N300" s="285"/>
      <c r="O300" s="8"/>
      <c r="P300" s="409" t="str">
        <f t="shared" si="72"/>
        <v>10635C</v>
      </c>
      <c r="Q300" s="397" t="s">
        <v>826</v>
      </c>
      <c r="R300" s="409" t="str">
        <f t="shared" si="73"/>
        <v>Transportation Planner</v>
      </c>
      <c r="S300" s="397">
        <f t="shared" si="71"/>
        <v>58</v>
      </c>
      <c r="T300" s="394" cm="1">
        <f t="array" aca="1" ref="T300" ca="1">IF($Q300="Y",VLOOKUP($P300,INDIRECT($Q$3),T$5,0)*INDIRECT($P$2),VLOOKUP($P300,INDIRECT($Q$3),T$5,0))</f>
        <v>95953.222578579967</v>
      </c>
      <c r="U300" s="394" cm="1">
        <f t="array" aca="1" ref="U300" ca="1">IF($Q300="Y",VLOOKUP($P300,INDIRECT($Q$3),U$5,0)*INDIRECT($P$2),VLOOKUP($P300,INDIRECT($Q$3),U$5,0))</f>
        <v>101313.44894406678</v>
      </c>
      <c r="V300" s="394" cm="1">
        <f t="array" aca="1" ref="V300" ca="1">IF($Q300="Y",VLOOKUP($P300,INDIRECT($Q$3),V$5,0)*INDIRECT($P$2),VLOOKUP($P300,INDIRECT($Q$3),V$5,0))</f>
        <v>106380.67258217976</v>
      </c>
      <c r="W300" s="394" cm="1">
        <f t="array" aca="1" ref="W300" ca="1">IF($Q300="Y",VLOOKUP($P300,INDIRECT($Q$3),W$5,0)*INDIRECT($P$2),VLOOKUP($P300,INDIRECT($Q$3),W$5,0))</f>
        <v>111692.63967492267</v>
      </c>
      <c r="X300" s="394" cm="1">
        <f t="array" aca="1" ref="X300" ca="1">IF($Q300="Y",VLOOKUP($P300,INDIRECT($Q$3),X$5,0)*INDIRECT($P$2),VLOOKUP($P300,INDIRECT($Q$3),X$5,0))</f>
        <v>117301.05658594974</v>
      </c>
      <c r="Y300" s="394" cm="1">
        <f t="array" aca="1" ref="Y300" ca="1">IF($Q300="Y",VLOOKUP($P300,INDIRECT($Q$3),Y$5,0)*INDIRECT($P$2),VLOOKUP($P300,INDIRECT($Q$3),Y$5,0))</f>
        <v>124240.58994569759</v>
      </c>
      <c r="Z300" s="394" cm="1">
        <f t="array" aca="1" ref="Z300" ca="1">IF($Q300="Y",VLOOKUP($P300,INDIRECT($Q$3),Z$5,0)*INDIRECT($P$2),VLOOKUP($P300,INDIRECT($Q$3),Z$5,0))</f>
        <v>131180.1233054453</v>
      </c>
      <c r="AA300" s="406" t="str">
        <f t="shared" si="74"/>
        <v>10635C</v>
      </c>
      <c r="AB300" s="406" t="str">
        <f t="shared" si="76"/>
        <v>Y</v>
      </c>
      <c r="AC300" s="412" t="str">
        <f t="shared" si="70"/>
        <v>Transportation Planner</v>
      </c>
      <c r="AD300" s="406">
        <f t="shared" si="75"/>
        <v>58</v>
      </c>
      <c r="AE300" s="398" t="str">
        <f t="shared" si="62"/>
        <v>E</v>
      </c>
      <c r="AF300" s="403">
        <f t="shared" ca="1" si="77"/>
        <v>46.131999999999998</v>
      </c>
      <c r="AG300" s="403">
        <f t="shared" ca="1" si="77"/>
        <v>48.708999999999996</v>
      </c>
      <c r="AH300" s="403">
        <f t="shared" ca="1" si="77"/>
        <v>51.144999999999996</v>
      </c>
      <c r="AI300" s="403">
        <f t="shared" ca="1" si="77"/>
        <v>53.698999999999998</v>
      </c>
      <c r="AJ300" s="403">
        <f t="shared" ca="1" si="77"/>
        <v>56.394999999999996</v>
      </c>
      <c r="AK300" s="403">
        <f t="shared" ca="1" si="77"/>
        <v>59.731999999999999</v>
      </c>
      <c r="AL300" s="403">
        <f t="shared" ca="1" si="77"/>
        <v>63.067999999999998</v>
      </c>
      <c r="AM300" s="710"/>
    </row>
    <row r="301" spans="1:39" ht="15" customHeight="1">
      <c r="A301" s="256" t="s">
        <v>16</v>
      </c>
      <c r="B301" s="278" t="s">
        <v>249</v>
      </c>
      <c r="C301" s="256">
        <v>29</v>
      </c>
      <c r="D301" s="728" t="s">
        <v>250</v>
      </c>
      <c r="E301" s="277">
        <v>400</v>
      </c>
      <c r="F301" s="278">
        <v>8</v>
      </c>
      <c r="G301" s="380">
        <f t="shared" ca="1" si="66"/>
        <v>74460.610752978362</v>
      </c>
      <c r="H301" s="380">
        <f t="shared" ca="1" si="66"/>
        <v>78545.413481661264</v>
      </c>
      <c r="I301" s="380">
        <f t="shared" ca="1" si="66"/>
        <v>82626.769119433869</v>
      </c>
      <c r="J301" s="380">
        <f t="shared" ca="1" si="65"/>
        <v>86952.868211836409</v>
      </c>
      <c r="K301" s="380">
        <f t="shared" ca="1" si="65"/>
        <v>91575.417122523169</v>
      </c>
      <c r="L301" s="380">
        <f t="shared" ca="1" si="65"/>
        <v>97312.991881556358</v>
      </c>
      <c r="M301" s="380">
        <f t="shared" ca="1" si="65"/>
        <v>103050.56664058955</v>
      </c>
      <c r="N301" s="380" t="s">
        <v>633</v>
      </c>
      <c r="O301" s="8"/>
      <c r="P301" s="409" t="str">
        <f t="shared" si="72"/>
        <v>10665C</v>
      </c>
      <c r="Q301" s="397" t="s">
        <v>826</v>
      </c>
      <c r="R301" s="409" t="str">
        <f t="shared" si="73"/>
        <v xml:space="preserve">Treasury Analyst </v>
      </c>
      <c r="S301" s="397">
        <f t="shared" si="71"/>
        <v>29</v>
      </c>
      <c r="T301" s="394" cm="1">
        <f t="array" aca="1" ref="T301" ca="1">IF($Q301="Y",VLOOKUP($P301,INDIRECT($Q$3),T$5,0)*INDIRECT($P$2),VLOOKUP($P301,INDIRECT($Q$3),T$5,0))</f>
        <v>74460.610752978362</v>
      </c>
      <c r="U301" s="394" cm="1">
        <f t="array" aca="1" ref="U301" ca="1">IF($Q301="Y",VLOOKUP($P301,INDIRECT($Q$3),U$5,0)*INDIRECT($P$2),VLOOKUP($P301,INDIRECT($Q$3),U$5,0))</f>
        <v>78545.413481661264</v>
      </c>
      <c r="V301" s="394" cm="1">
        <f t="array" aca="1" ref="V301" ca="1">IF($Q301="Y",VLOOKUP($P301,INDIRECT($Q$3),V$5,0)*INDIRECT($P$2),VLOOKUP($P301,INDIRECT($Q$3),V$5,0))</f>
        <v>82626.769119433869</v>
      </c>
      <c r="W301" s="394" cm="1">
        <f t="array" aca="1" ref="W301" ca="1">IF($Q301="Y",VLOOKUP($P301,INDIRECT($Q$3),W$5,0)*INDIRECT($P$2),VLOOKUP($P301,INDIRECT($Q$3),W$5,0))</f>
        <v>86952.868211836409</v>
      </c>
      <c r="X301" s="394" cm="1">
        <f t="array" aca="1" ref="X301" ca="1">IF($Q301="Y",VLOOKUP($P301,INDIRECT($Q$3),X$5,0)*INDIRECT($P$2),VLOOKUP($P301,INDIRECT($Q$3),X$5,0))</f>
        <v>91575.417122523169</v>
      </c>
      <c r="Y301" s="394" cm="1">
        <f t="array" aca="1" ref="Y301" ca="1">IF($Q301="Y",VLOOKUP($P301,INDIRECT($Q$3),Y$5,0)*INDIRECT($P$2),VLOOKUP($P301,INDIRECT($Q$3),Y$5,0))</f>
        <v>97312.991881556358</v>
      </c>
      <c r="Z301" s="394" cm="1">
        <f t="array" aca="1" ref="Z301" ca="1">IF($Q301="Y",VLOOKUP($P301,INDIRECT($Q$3),Z$5,0)*INDIRECT($P$2),VLOOKUP($P301,INDIRECT($Q$3),Z$5,0))</f>
        <v>103050.56664058955</v>
      </c>
      <c r="AA301" s="406" t="str">
        <f t="shared" si="74"/>
        <v>10665C</v>
      </c>
      <c r="AB301" s="406" t="str">
        <f t="shared" si="76"/>
        <v>Y</v>
      </c>
      <c r="AC301" s="412" t="str">
        <f t="shared" si="70"/>
        <v xml:space="preserve">Treasury Analyst </v>
      </c>
      <c r="AD301" s="406">
        <f t="shared" si="75"/>
        <v>29</v>
      </c>
      <c r="AE301" s="398" t="str">
        <f t="shared" si="62"/>
        <v>E</v>
      </c>
      <c r="AF301" s="403">
        <f t="shared" ca="1" si="77"/>
        <v>35.798999999999999</v>
      </c>
      <c r="AG301" s="403">
        <f t="shared" ca="1" si="77"/>
        <v>37.762999999999998</v>
      </c>
      <c r="AH301" s="403">
        <f t="shared" ca="1" si="77"/>
        <v>39.724999999999994</v>
      </c>
      <c r="AI301" s="403">
        <f t="shared" ca="1" si="77"/>
        <v>41.805</v>
      </c>
      <c r="AJ301" s="403">
        <f t="shared" ca="1" si="77"/>
        <v>44.027000000000001</v>
      </c>
      <c r="AK301" s="403">
        <f t="shared" ca="1" si="77"/>
        <v>46.785999999999994</v>
      </c>
      <c r="AL301" s="403">
        <f t="shared" ca="1" si="77"/>
        <v>49.543999999999997</v>
      </c>
      <c r="AM301" s="710"/>
    </row>
    <row r="302" spans="1:39" ht="15" customHeight="1">
      <c r="A302" s="256" t="s">
        <v>16</v>
      </c>
      <c r="B302" s="278" t="s">
        <v>385</v>
      </c>
      <c r="C302" s="256">
        <v>107</v>
      </c>
      <c r="D302" s="728" t="s">
        <v>363</v>
      </c>
      <c r="E302" s="277">
        <v>370</v>
      </c>
      <c r="F302" s="278">
        <v>8</v>
      </c>
      <c r="G302" s="380">
        <f t="shared" ca="1" si="66"/>
        <v>72995.597116108911</v>
      </c>
      <c r="H302" s="380">
        <f t="shared" ca="1" si="66"/>
        <v>76997.669662945089</v>
      </c>
      <c r="I302" s="380">
        <f t="shared" ca="1" si="66"/>
        <v>80996.295118870985</v>
      </c>
      <c r="J302" s="380">
        <f t="shared" ca="1" si="65"/>
        <v>85239.664029426815</v>
      </c>
      <c r="K302" s="380">
        <f t="shared" ca="1" si="65"/>
        <v>89772.5885764462</v>
      </c>
      <c r="L302" s="380">
        <f t="shared" ca="1" si="65"/>
        <v>95398.65252467939</v>
      </c>
      <c r="M302" s="380">
        <f t="shared" ca="1" si="65"/>
        <v>101024.71647291258</v>
      </c>
      <c r="N302" s="380" t="s">
        <v>633</v>
      </c>
      <c r="P302" s="409" t="str">
        <f t="shared" si="72"/>
        <v>10730C</v>
      </c>
      <c r="Q302" s="397" t="s">
        <v>826</v>
      </c>
      <c r="R302" s="409" t="str">
        <f t="shared" si="73"/>
        <v>Urban Designer</v>
      </c>
      <c r="S302" s="397">
        <f t="shared" si="71"/>
        <v>107</v>
      </c>
      <c r="T302" s="394" cm="1">
        <f t="array" aca="1" ref="T302" ca="1">IF($Q302="Y",VLOOKUP($P302,INDIRECT($Q$3),T$5,0)*INDIRECT($P$2),VLOOKUP($P302,INDIRECT($Q$3),T$5,0))</f>
        <v>72995.597116108911</v>
      </c>
      <c r="U302" s="394" cm="1">
        <f t="array" aca="1" ref="U302" ca="1">IF($Q302="Y",VLOOKUP($P302,INDIRECT($Q$3),U$5,0)*INDIRECT($P$2),VLOOKUP($P302,INDIRECT($Q$3),U$5,0))</f>
        <v>76997.669662945089</v>
      </c>
      <c r="V302" s="394" cm="1">
        <f t="array" aca="1" ref="V302" ca="1">IF($Q302="Y",VLOOKUP($P302,INDIRECT($Q$3),V$5,0)*INDIRECT($P$2),VLOOKUP($P302,INDIRECT($Q$3),V$5,0))</f>
        <v>80996.295118870985</v>
      </c>
      <c r="W302" s="394" cm="1">
        <f t="array" aca="1" ref="W302" ca="1">IF($Q302="Y",VLOOKUP($P302,INDIRECT($Q$3),W$5,0)*INDIRECT($P$2),VLOOKUP($P302,INDIRECT($Q$3),W$5,0))</f>
        <v>85239.664029426815</v>
      </c>
      <c r="X302" s="394" cm="1">
        <f t="array" aca="1" ref="X302" ca="1">IF($Q302="Y",VLOOKUP($P302,INDIRECT($Q$3),X$5,0)*INDIRECT($P$2),VLOOKUP($P302,INDIRECT($Q$3),X$5,0))</f>
        <v>89772.5885764462</v>
      </c>
      <c r="Y302" s="394" cm="1">
        <f t="array" aca="1" ref="Y302" ca="1">IF($Q302="Y",VLOOKUP($P302,INDIRECT($Q$3),Y$5,0)*INDIRECT($P$2),VLOOKUP($P302,INDIRECT($Q$3),Y$5,0))</f>
        <v>95398.65252467939</v>
      </c>
      <c r="Z302" s="394" cm="1">
        <f t="array" aca="1" ref="Z302" ca="1">IF($Q302="Y",VLOOKUP($P302,INDIRECT($Q$3),Z$5,0)*INDIRECT($P$2),VLOOKUP($P302,INDIRECT($Q$3),Z$5,0))</f>
        <v>101024.71647291258</v>
      </c>
      <c r="AA302" s="406" t="str">
        <f t="shared" si="74"/>
        <v>10730C</v>
      </c>
      <c r="AB302" s="406" t="str">
        <f t="shared" si="76"/>
        <v>Y</v>
      </c>
      <c r="AC302" s="412" t="str">
        <f t="shared" si="70"/>
        <v>Urban Designer</v>
      </c>
      <c r="AD302" s="406">
        <f t="shared" si="75"/>
        <v>107</v>
      </c>
      <c r="AE302" s="398" t="str">
        <f t="shared" ref="AE302:AE313" si="78">LEFT(A302,1)</f>
        <v>E</v>
      </c>
      <c r="AF302" s="403">
        <f t="shared" ca="1" si="77"/>
        <v>35.094999999999999</v>
      </c>
      <c r="AG302" s="403">
        <f t="shared" ca="1" si="77"/>
        <v>37.018999999999998</v>
      </c>
      <c r="AH302" s="403">
        <f t="shared" ca="1" si="77"/>
        <v>38.940999999999995</v>
      </c>
      <c r="AI302" s="403">
        <f t="shared" ca="1" si="77"/>
        <v>40.980999999999995</v>
      </c>
      <c r="AJ302" s="403">
        <f t="shared" ca="1" si="77"/>
        <v>43.16</v>
      </c>
      <c r="AK302" s="403">
        <f t="shared" ca="1" si="77"/>
        <v>45.864999999999995</v>
      </c>
      <c r="AL302" s="403">
        <f t="shared" ca="1" si="77"/>
        <v>48.57</v>
      </c>
      <c r="AM302" s="710"/>
    </row>
    <row r="303" spans="1:39" ht="15" customHeight="1">
      <c r="A303" s="272" t="s">
        <v>91</v>
      </c>
      <c r="B303" s="259" t="s">
        <v>339</v>
      </c>
      <c r="C303" s="259">
        <v>90</v>
      </c>
      <c r="D303" s="273" t="s">
        <v>470</v>
      </c>
      <c r="E303" s="265">
        <v>361</v>
      </c>
      <c r="F303" s="262">
        <v>8</v>
      </c>
      <c r="G303" s="285">
        <f t="shared" ca="1" si="66"/>
        <v>35.094037075052377</v>
      </c>
      <c r="H303" s="285">
        <f t="shared" ca="1" si="66"/>
        <v>37.018110414877469</v>
      </c>
      <c r="I303" s="285">
        <f t="shared" ca="1" si="66"/>
        <v>38.940526499457206</v>
      </c>
      <c r="J303" s="285">
        <f t="shared" ca="1" si="65"/>
        <v>40.980607706455196</v>
      </c>
      <c r="K303" s="285">
        <f t="shared" ca="1" si="65"/>
        <v>43.159898354060658</v>
      </c>
      <c r="L303" s="285">
        <f t="shared" ca="1" si="65"/>
        <v>45.864736790711255</v>
      </c>
      <c r="M303" s="285">
        <f t="shared" ca="1" si="65"/>
        <v>48.56957522736181</v>
      </c>
      <c r="N303" s="285"/>
      <c r="P303" s="409" t="str">
        <f t="shared" si="72"/>
        <v>10800C</v>
      </c>
      <c r="Q303" s="397" t="s">
        <v>826</v>
      </c>
      <c r="R303" s="409" t="str">
        <f t="shared" si="73"/>
        <v>Victim/Witness Specialist</v>
      </c>
      <c r="S303" s="397">
        <f t="shared" si="71"/>
        <v>90</v>
      </c>
      <c r="T303" s="394" cm="1">
        <f t="array" aca="1" ref="T303" ca="1">IF($Q303="Y",VLOOKUP($P303,INDIRECT($Q$3),T$5,0)*INDIRECT($P$2),VLOOKUP($P303,INDIRECT($Q$3),T$5,0))</f>
        <v>35.094037075052377</v>
      </c>
      <c r="U303" s="394" cm="1">
        <f t="array" aca="1" ref="U303" ca="1">IF($Q303="Y",VLOOKUP($P303,INDIRECT($Q$3),U$5,0)*INDIRECT($P$2),VLOOKUP($P303,INDIRECT($Q$3),U$5,0))</f>
        <v>37.018110414877469</v>
      </c>
      <c r="V303" s="394" cm="1">
        <f t="array" aca="1" ref="V303" ca="1">IF($Q303="Y",VLOOKUP($P303,INDIRECT($Q$3),V$5,0)*INDIRECT($P$2),VLOOKUP($P303,INDIRECT($Q$3),V$5,0))</f>
        <v>38.940526499457206</v>
      </c>
      <c r="W303" s="394" cm="1">
        <f t="array" aca="1" ref="W303" ca="1">IF($Q303="Y",VLOOKUP($P303,INDIRECT($Q$3),W$5,0)*INDIRECT($P$2),VLOOKUP($P303,INDIRECT($Q$3),W$5,0))</f>
        <v>40.980607706455196</v>
      </c>
      <c r="X303" s="394" cm="1">
        <f t="array" aca="1" ref="X303" ca="1">IF($Q303="Y",VLOOKUP($P303,INDIRECT($Q$3),X$5,0)*INDIRECT($P$2),VLOOKUP($P303,INDIRECT($Q$3),X$5,0))</f>
        <v>43.159898354060658</v>
      </c>
      <c r="Y303" s="394" cm="1">
        <f t="array" aca="1" ref="Y303" ca="1">IF($Q303="Y",VLOOKUP($P303,INDIRECT($Q$3),Y$5,0)*INDIRECT($P$2),VLOOKUP($P303,INDIRECT($Q$3),Y$5,0))</f>
        <v>45.864736790711255</v>
      </c>
      <c r="Z303" s="394" cm="1">
        <f t="array" aca="1" ref="Z303" ca="1">IF($Q303="Y",VLOOKUP($P303,INDIRECT($Q$3),Z$5,0)*INDIRECT($P$2),VLOOKUP($P303,INDIRECT($Q$3),Z$5,0))</f>
        <v>48.56957522736181</v>
      </c>
      <c r="AA303" s="406" t="str">
        <f t="shared" si="74"/>
        <v>10800C</v>
      </c>
      <c r="AB303" s="406" t="str">
        <f t="shared" si="76"/>
        <v>Y</v>
      </c>
      <c r="AC303" s="412" t="str">
        <f t="shared" si="70"/>
        <v>Victim/Witness Specialist</v>
      </c>
      <c r="AD303" s="406">
        <f t="shared" si="75"/>
        <v>90</v>
      </c>
      <c r="AE303" s="398" t="str">
        <f t="shared" si="78"/>
        <v>N</v>
      </c>
      <c r="AF303" s="403">
        <f t="shared" ca="1" si="77"/>
        <v>35.094000000000001</v>
      </c>
      <c r="AG303" s="403">
        <f t="shared" ca="1" si="77"/>
        <v>37.018000000000001</v>
      </c>
      <c r="AH303" s="403">
        <f t="shared" ca="1" si="77"/>
        <v>38.941000000000003</v>
      </c>
      <c r="AI303" s="403">
        <f t="shared" ca="1" si="77"/>
        <v>40.981000000000002</v>
      </c>
      <c r="AJ303" s="403">
        <f t="shared" ca="1" si="77"/>
        <v>43.16</v>
      </c>
      <c r="AK303" s="403">
        <f t="shared" ca="1" si="77"/>
        <v>45.865000000000002</v>
      </c>
      <c r="AL303" s="403">
        <f t="shared" ca="1" si="77"/>
        <v>48.57</v>
      </c>
      <c r="AM303" s="710"/>
    </row>
    <row r="304" spans="1:39" ht="15" customHeight="1">
      <c r="A304" s="272" t="s">
        <v>91</v>
      </c>
      <c r="B304" s="259" t="s">
        <v>495</v>
      </c>
      <c r="C304" s="259">
        <v>90</v>
      </c>
      <c r="D304" s="273" t="s">
        <v>494</v>
      </c>
      <c r="E304" s="265">
        <v>373</v>
      </c>
      <c r="F304" s="262">
        <v>8</v>
      </c>
      <c r="G304" s="285">
        <f t="shared" ca="1" si="66"/>
        <v>35.094037075052377</v>
      </c>
      <c r="H304" s="285">
        <f t="shared" ca="1" si="66"/>
        <v>37.018110414877469</v>
      </c>
      <c r="I304" s="285">
        <f t="shared" ca="1" si="66"/>
        <v>38.940526499457206</v>
      </c>
      <c r="J304" s="285">
        <f t="shared" ca="1" si="65"/>
        <v>40.980607706455196</v>
      </c>
      <c r="K304" s="285">
        <f t="shared" ca="1" si="65"/>
        <v>43.159898354060658</v>
      </c>
      <c r="L304" s="285">
        <f t="shared" ca="1" si="65"/>
        <v>45.864736790711255</v>
      </c>
      <c r="M304" s="285">
        <f t="shared" ca="1" si="65"/>
        <v>48.56957522736181</v>
      </c>
      <c r="N304" s="285"/>
      <c r="P304" s="409" t="str">
        <f t="shared" si="72"/>
        <v>10807C</v>
      </c>
      <c r="Q304" s="397" t="s">
        <v>826</v>
      </c>
      <c r="R304" s="409" t="str">
        <f t="shared" si="73"/>
        <v>Video Analyst Office of Police Conduct Review</v>
      </c>
      <c r="S304" s="397">
        <f t="shared" si="71"/>
        <v>90</v>
      </c>
      <c r="T304" s="394" cm="1">
        <f t="array" aca="1" ref="T304" ca="1">IF($Q304="Y",VLOOKUP($P304,INDIRECT($Q$3),T$5,0)*INDIRECT($P$2),VLOOKUP($P304,INDIRECT($Q$3),T$5,0))</f>
        <v>35.094037075052377</v>
      </c>
      <c r="U304" s="394" cm="1">
        <f t="array" aca="1" ref="U304" ca="1">IF($Q304="Y",VLOOKUP($P304,INDIRECT($Q$3),U$5,0)*INDIRECT($P$2),VLOOKUP($P304,INDIRECT($Q$3),U$5,0))</f>
        <v>37.018110414877469</v>
      </c>
      <c r="V304" s="394" cm="1">
        <f t="array" aca="1" ref="V304" ca="1">IF($Q304="Y",VLOOKUP($P304,INDIRECT($Q$3),V$5,0)*INDIRECT($P$2),VLOOKUP($P304,INDIRECT($Q$3),V$5,0))</f>
        <v>38.940526499457206</v>
      </c>
      <c r="W304" s="394" cm="1">
        <f t="array" aca="1" ref="W304" ca="1">IF($Q304="Y",VLOOKUP($P304,INDIRECT($Q$3),W$5,0)*INDIRECT($P$2),VLOOKUP($P304,INDIRECT($Q$3),W$5,0))</f>
        <v>40.980607706455196</v>
      </c>
      <c r="X304" s="394" cm="1">
        <f t="array" aca="1" ref="X304" ca="1">IF($Q304="Y",VLOOKUP($P304,INDIRECT($Q$3),X$5,0)*INDIRECT($P$2),VLOOKUP($P304,INDIRECT($Q$3),X$5,0))</f>
        <v>43.159898354060658</v>
      </c>
      <c r="Y304" s="394" cm="1">
        <f t="array" aca="1" ref="Y304" ca="1">IF($Q304="Y",VLOOKUP($P304,INDIRECT($Q$3),Y$5,0)*INDIRECT($P$2),VLOOKUP($P304,INDIRECT($Q$3),Y$5,0))</f>
        <v>45.864736790711255</v>
      </c>
      <c r="Z304" s="394" cm="1">
        <f t="array" aca="1" ref="Z304" ca="1">IF($Q304="Y",VLOOKUP($P304,INDIRECT($Q$3),Z$5,0)*INDIRECT($P$2),VLOOKUP($P304,INDIRECT($Q$3),Z$5,0))</f>
        <v>48.56957522736181</v>
      </c>
      <c r="AA304" s="406" t="str">
        <f t="shared" si="74"/>
        <v>10807C</v>
      </c>
      <c r="AB304" s="406" t="str">
        <f t="shared" si="76"/>
        <v>Y</v>
      </c>
      <c r="AC304" s="412" t="str">
        <f t="shared" si="70"/>
        <v>Video Analyst Office of Police Conduct Review</v>
      </c>
      <c r="AD304" s="406">
        <f t="shared" si="75"/>
        <v>90</v>
      </c>
      <c r="AE304" s="398" t="str">
        <f t="shared" si="78"/>
        <v>N</v>
      </c>
      <c r="AF304" s="403">
        <f t="shared" ca="1" si="77"/>
        <v>35.094000000000001</v>
      </c>
      <c r="AG304" s="403">
        <f t="shared" ca="1" si="77"/>
        <v>37.018000000000001</v>
      </c>
      <c r="AH304" s="403">
        <f t="shared" ca="1" si="77"/>
        <v>38.941000000000003</v>
      </c>
      <c r="AI304" s="403">
        <f t="shared" ca="1" si="77"/>
        <v>40.981000000000002</v>
      </c>
      <c r="AJ304" s="403">
        <f t="shared" ca="1" si="77"/>
        <v>43.16</v>
      </c>
      <c r="AK304" s="403">
        <f t="shared" ca="1" si="77"/>
        <v>45.865000000000002</v>
      </c>
      <c r="AL304" s="403">
        <f t="shared" ca="1" si="77"/>
        <v>48.57</v>
      </c>
      <c r="AM304" s="710"/>
    </row>
    <row r="305" spans="1:39" ht="15" customHeight="1">
      <c r="A305" s="272" t="s">
        <v>91</v>
      </c>
      <c r="B305" s="259" t="s">
        <v>435</v>
      </c>
      <c r="C305" s="259">
        <v>16</v>
      </c>
      <c r="D305" s="273" t="s">
        <v>414</v>
      </c>
      <c r="E305" s="265">
        <v>358</v>
      </c>
      <c r="F305" s="262">
        <v>7</v>
      </c>
      <c r="G305" s="285">
        <f t="shared" ca="1" si="66"/>
        <v>33.547078034575215</v>
      </c>
      <c r="H305" s="285">
        <f t="shared" ca="1" si="66"/>
        <v>35.488757067541485</v>
      </c>
      <c r="I305" s="285">
        <f t="shared" ca="1" si="66"/>
        <v>37.320005414872107</v>
      </c>
      <c r="J305" s="285">
        <f t="shared" ca="1" si="65"/>
        <v>39.405120819651763</v>
      </c>
      <c r="K305" s="285">
        <f t="shared" ca="1" si="65"/>
        <v>41.535127350443751</v>
      </c>
      <c r="L305" s="285">
        <f t="shared" ca="1" si="65"/>
        <v>44.06451010575924</v>
      </c>
      <c r="M305" s="285">
        <f t="shared" ca="1" si="65"/>
        <v>46.593892861074721</v>
      </c>
      <c r="N305" s="285"/>
      <c r="P305" s="409" t="str">
        <f t="shared" si="72"/>
        <v>10805C</v>
      </c>
      <c r="Q305" s="397" t="s">
        <v>826</v>
      </c>
      <c r="R305" s="409" t="str">
        <f t="shared" si="73"/>
        <v>Video and Audio Evidence Technician</v>
      </c>
      <c r="S305" s="397">
        <f t="shared" si="71"/>
        <v>16</v>
      </c>
      <c r="T305" s="394" cm="1">
        <f t="array" aca="1" ref="T305" ca="1">IF($Q305="Y",VLOOKUP($P305,INDIRECT($Q$3),T$5,0)*INDIRECT($P$2),VLOOKUP($P305,INDIRECT($Q$3),T$5,0))</f>
        <v>33.547078034575215</v>
      </c>
      <c r="U305" s="394" cm="1">
        <f t="array" aca="1" ref="U305" ca="1">IF($Q305="Y",VLOOKUP($P305,INDIRECT($Q$3),U$5,0)*INDIRECT($P$2),VLOOKUP($P305,INDIRECT($Q$3),U$5,0))</f>
        <v>35.488757067541485</v>
      </c>
      <c r="V305" s="394" cm="1">
        <f t="array" aca="1" ref="V305" ca="1">IF($Q305="Y",VLOOKUP($P305,INDIRECT($Q$3),V$5,0)*INDIRECT($P$2),VLOOKUP($P305,INDIRECT($Q$3),V$5,0))</f>
        <v>37.320005414872107</v>
      </c>
      <c r="W305" s="394" cm="1">
        <f t="array" aca="1" ref="W305" ca="1">IF($Q305="Y",VLOOKUP($P305,INDIRECT($Q$3),W$5,0)*INDIRECT($P$2),VLOOKUP($P305,INDIRECT($Q$3),W$5,0))</f>
        <v>39.405120819651763</v>
      </c>
      <c r="X305" s="394" cm="1">
        <f t="array" aca="1" ref="X305" ca="1">IF($Q305="Y",VLOOKUP($P305,INDIRECT($Q$3),X$5,0)*INDIRECT($P$2),VLOOKUP($P305,INDIRECT($Q$3),X$5,0))</f>
        <v>41.535127350443751</v>
      </c>
      <c r="Y305" s="394" cm="1">
        <f t="array" aca="1" ref="Y305" ca="1">IF($Q305="Y",VLOOKUP($P305,INDIRECT($Q$3),Y$5,0)*INDIRECT($P$2),VLOOKUP($P305,INDIRECT($Q$3),Y$5,0))</f>
        <v>44.06451010575924</v>
      </c>
      <c r="Z305" s="394" cm="1">
        <f t="array" aca="1" ref="Z305" ca="1">IF($Q305="Y",VLOOKUP($P305,INDIRECT($Q$3),Z$5,0)*INDIRECT($P$2),VLOOKUP($P305,INDIRECT($Q$3),Z$5,0))</f>
        <v>46.593892861074721</v>
      </c>
      <c r="AA305" s="406" t="str">
        <f t="shared" si="74"/>
        <v>10805C</v>
      </c>
      <c r="AB305" s="406" t="str">
        <f t="shared" si="76"/>
        <v>Y</v>
      </c>
      <c r="AC305" s="412" t="str">
        <f t="shared" si="70"/>
        <v>Video and Audio Evidence Technician</v>
      </c>
      <c r="AD305" s="406">
        <f t="shared" si="75"/>
        <v>16</v>
      </c>
      <c r="AE305" s="398" t="str">
        <f t="shared" si="78"/>
        <v>N</v>
      </c>
      <c r="AF305" s="403">
        <f t="shared" ref="AF305:AL313" ca="1" si="79">IF($AE305="N",ROUND(T305,3),IF($AE305="E",ROUNDUP(T305/2080,3),"check"))</f>
        <v>33.546999999999997</v>
      </c>
      <c r="AG305" s="403">
        <f t="shared" ca="1" si="79"/>
        <v>35.488999999999997</v>
      </c>
      <c r="AH305" s="403">
        <f t="shared" ca="1" si="79"/>
        <v>37.32</v>
      </c>
      <c r="AI305" s="403">
        <f t="shared" ca="1" si="79"/>
        <v>39.405000000000001</v>
      </c>
      <c r="AJ305" s="403">
        <f t="shared" ca="1" si="79"/>
        <v>41.534999999999997</v>
      </c>
      <c r="AK305" s="403">
        <f t="shared" ca="1" si="79"/>
        <v>44.064999999999998</v>
      </c>
      <c r="AL305" s="403">
        <f t="shared" ca="1" si="79"/>
        <v>46.594000000000001</v>
      </c>
      <c r="AM305" s="710"/>
    </row>
    <row r="306" spans="1:39" ht="15" customHeight="1">
      <c r="A306" s="272" t="s">
        <v>91</v>
      </c>
      <c r="B306" s="259" t="s">
        <v>594</v>
      </c>
      <c r="C306" s="259">
        <v>90</v>
      </c>
      <c r="D306" s="273" t="s">
        <v>589</v>
      </c>
      <c r="E306" s="265">
        <v>363</v>
      </c>
      <c r="F306" s="262">
        <v>8</v>
      </c>
      <c r="G306" s="285">
        <f t="shared" ca="1" si="66"/>
        <v>35.094037075052377</v>
      </c>
      <c r="H306" s="285">
        <f t="shared" ca="1" si="66"/>
        <v>37.018110414877469</v>
      </c>
      <c r="I306" s="285">
        <f t="shared" ca="1" si="66"/>
        <v>38.940526499457206</v>
      </c>
      <c r="J306" s="285">
        <f t="shared" ca="1" si="65"/>
        <v>40.980607706455196</v>
      </c>
      <c r="K306" s="285">
        <f t="shared" ca="1" si="65"/>
        <v>43.159898354060658</v>
      </c>
      <c r="L306" s="285">
        <f t="shared" ca="1" si="65"/>
        <v>45.864736790711255</v>
      </c>
      <c r="M306" s="285">
        <f t="shared" ca="1" si="65"/>
        <v>48.56957522736181</v>
      </c>
      <c r="N306" s="285"/>
      <c r="P306" s="409" t="str">
        <f t="shared" si="72"/>
        <v>10810C</v>
      </c>
      <c r="Q306" s="397" t="s">
        <v>826</v>
      </c>
      <c r="R306" s="409" t="str">
        <f t="shared" si="73"/>
        <v>Video Production Coordinator</v>
      </c>
      <c r="S306" s="397">
        <f t="shared" si="71"/>
        <v>90</v>
      </c>
      <c r="T306" s="394" cm="1">
        <f t="array" aca="1" ref="T306" ca="1">IF($Q306="Y",VLOOKUP($P306,INDIRECT($Q$3),T$5,0)*INDIRECT($P$2),VLOOKUP($P306,INDIRECT($Q$3),T$5,0))</f>
        <v>35.094037075052377</v>
      </c>
      <c r="U306" s="394" cm="1">
        <f t="array" aca="1" ref="U306" ca="1">IF($Q306="Y",VLOOKUP($P306,INDIRECT($Q$3),U$5,0)*INDIRECT($P$2),VLOOKUP($P306,INDIRECT($Q$3),U$5,0))</f>
        <v>37.018110414877469</v>
      </c>
      <c r="V306" s="394" cm="1">
        <f t="array" aca="1" ref="V306" ca="1">IF($Q306="Y",VLOOKUP($P306,INDIRECT($Q$3),V$5,0)*INDIRECT($P$2),VLOOKUP($P306,INDIRECT($Q$3),V$5,0))</f>
        <v>38.940526499457206</v>
      </c>
      <c r="W306" s="394" cm="1">
        <f t="array" aca="1" ref="W306" ca="1">IF($Q306="Y",VLOOKUP($P306,INDIRECT($Q$3),W$5,0)*INDIRECT($P$2),VLOOKUP($P306,INDIRECT($Q$3),W$5,0))</f>
        <v>40.980607706455196</v>
      </c>
      <c r="X306" s="394" cm="1">
        <f t="array" aca="1" ref="X306" ca="1">IF($Q306="Y",VLOOKUP($P306,INDIRECT($Q$3),X$5,0)*INDIRECT($P$2),VLOOKUP($P306,INDIRECT($Q$3),X$5,0))</f>
        <v>43.159898354060658</v>
      </c>
      <c r="Y306" s="394" cm="1">
        <f t="array" aca="1" ref="Y306" ca="1">IF($Q306="Y",VLOOKUP($P306,INDIRECT($Q$3),Y$5,0)*INDIRECT($P$2),VLOOKUP($P306,INDIRECT($Q$3),Y$5,0))</f>
        <v>45.864736790711255</v>
      </c>
      <c r="Z306" s="394" cm="1">
        <f t="array" aca="1" ref="Z306" ca="1">IF($Q306="Y",VLOOKUP($P306,INDIRECT($Q$3),Z$5,0)*INDIRECT($P$2),VLOOKUP($P306,INDIRECT($Q$3),Z$5,0))</f>
        <v>48.56957522736181</v>
      </c>
      <c r="AA306" s="406" t="str">
        <f t="shared" si="74"/>
        <v>10810C</v>
      </c>
      <c r="AB306" s="406" t="str">
        <f t="shared" si="76"/>
        <v>Y</v>
      </c>
      <c r="AC306" s="412" t="str">
        <f t="shared" si="70"/>
        <v>Video Production Coordinator</v>
      </c>
      <c r="AD306" s="406">
        <f t="shared" si="75"/>
        <v>90</v>
      </c>
      <c r="AE306" s="398" t="str">
        <f t="shared" si="78"/>
        <v>N</v>
      </c>
      <c r="AF306" s="403">
        <f t="shared" ca="1" si="79"/>
        <v>35.094000000000001</v>
      </c>
      <c r="AG306" s="403">
        <f t="shared" ca="1" si="79"/>
        <v>37.018000000000001</v>
      </c>
      <c r="AH306" s="403">
        <f t="shared" ca="1" si="79"/>
        <v>38.941000000000003</v>
      </c>
      <c r="AI306" s="403">
        <f t="shared" ca="1" si="79"/>
        <v>40.981000000000002</v>
      </c>
      <c r="AJ306" s="403">
        <f t="shared" ca="1" si="79"/>
        <v>43.16</v>
      </c>
      <c r="AK306" s="403">
        <f t="shared" ca="1" si="79"/>
        <v>45.865000000000002</v>
      </c>
      <c r="AL306" s="403">
        <f t="shared" ca="1" si="79"/>
        <v>48.57</v>
      </c>
      <c r="AM306" s="710"/>
    </row>
    <row r="307" spans="1:39" ht="15" customHeight="1">
      <c r="A307" s="272" t="s">
        <v>91</v>
      </c>
      <c r="B307" s="259" t="s">
        <v>341</v>
      </c>
      <c r="C307" s="259">
        <v>61</v>
      </c>
      <c r="D307" s="273" t="s">
        <v>893</v>
      </c>
      <c r="E307" s="265">
        <v>333</v>
      </c>
      <c r="F307" s="262">
        <v>7</v>
      </c>
      <c r="G307" s="285">
        <f t="shared" ca="1" si="66"/>
        <v>33.400322214327815</v>
      </c>
      <c r="H307" s="285">
        <f t="shared" ca="1" si="66"/>
        <v>35.163641795356128</v>
      </c>
      <c r="I307" s="285">
        <f t="shared" ca="1" si="66"/>
        <v>37.039654733066719</v>
      </c>
      <c r="J307" s="285">
        <f t="shared" ca="1" si="65"/>
        <v>38.963728072891797</v>
      </c>
      <c r="K307" s="285">
        <f t="shared" ca="1" si="65"/>
        <v>41.02701085332437</v>
      </c>
      <c r="L307" s="285">
        <f t="shared" ca="1" si="65"/>
        <v>43.514186877583349</v>
      </c>
      <c r="M307" s="285">
        <f t="shared" ca="1" si="65"/>
        <v>46.001362901842313</v>
      </c>
      <c r="N307" s="285"/>
      <c r="P307" s="409" t="str">
        <f t="shared" si="72"/>
        <v>10830C</v>
      </c>
      <c r="Q307" s="397" t="s">
        <v>826</v>
      </c>
      <c r="R307" s="409" t="str">
        <f t="shared" si="73"/>
        <v>Video Production Operations Coordinator</v>
      </c>
      <c r="S307" s="397">
        <f t="shared" si="71"/>
        <v>61</v>
      </c>
      <c r="T307" s="394" cm="1">
        <f t="array" aca="1" ref="T307" ca="1">IF($Q307="Y",VLOOKUP($P307,INDIRECT($Q$3),T$5,0)*INDIRECT($P$2),VLOOKUP($P307,INDIRECT($Q$3),T$5,0))</f>
        <v>33.400322214327815</v>
      </c>
      <c r="U307" s="394" cm="1">
        <f t="array" aca="1" ref="U307" ca="1">IF($Q307="Y",VLOOKUP($P307,INDIRECT($Q$3),U$5,0)*INDIRECT($P$2),VLOOKUP($P307,INDIRECT($Q$3),U$5,0))</f>
        <v>35.163641795356128</v>
      </c>
      <c r="V307" s="394" cm="1">
        <f t="array" aca="1" ref="V307" ca="1">IF($Q307="Y",VLOOKUP($P307,INDIRECT($Q$3),V$5,0)*INDIRECT($P$2),VLOOKUP($P307,INDIRECT($Q$3),V$5,0))</f>
        <v>37.039654733066719</v>
      </c>
      <c r="W307" s="394" cm="1">
        <f t="array" aca="1" ref="W307" ca="1">IF($Q307="Y",VLOOKUP($P307,INDIRECT($Q$3),W$5,0)*INDIRECT($P$2),VLOOKUP($P307,INDIRECT($Q$3),W$5,0))</f>
        <v>38.963728072891797</v>
      </c>
      <c r="X307" s="394" cm="1">
        <f t="array" aca="1" ref="X307" ca="1">IF($Q307="Y",VLOOKUP($P307,INDIRECT($Q$3),X$5,0)*INDIRECT($P$2),VLOOKUP($P307,INDIRECT($Q$3),X$5,0))</f>
        <v>41.02701085332437</v>
      </c>
      <c r="Y307" s="394" cm="1">
        <f t="array" aca="1" ref="Y307" ca="1">IF($Q307="Y",VLOOKUP($P307,INDIRECT($Q$3),Y$5,0)*INDIRECT($P$2),VLOOKUP($P307,INDIRECT($Q$3),Y$5,0))</f>
        <v>43.514186877583349</v>
      </c>
      <c r="Z307" s="394" cm="1">
        <f t="array" aca="1" ref="Z307" ca="1">IF($Q307="Y",VLOOKUP($P307,INDIRECT($Q$3),Z$5,0)*INDIRECT($P$2),VLOOKUP($P307,INDIRECT($Q$3),Z$5,0))</f>
        <v>46.001362901842313</v>
      </c>
      <c r="AA307" s="406" t="str">
        <f t="shared" si="74"/>
        <v>10830C</v>
      </c>
      <c r="AB307" s="406" t="str">
        <f t="shared" si="76"/>
        <v>Y</v>
      </c>
      <c r="AC307" s="412" t="str">
        <f t="shared" si="70"/>
        <v>Video Production Operations Coordinator</v>
      </c>
      <c r="AD307" s="406">
        <f t="shared" si="75"/>
        <v>61</v>
      </c>
      <c r="AE307" s="398" t="str">
        <f t="shared" si="78"/>
        <v>N</v>
      </c>
      <c r="AF307" s="403">
        <f t="shared" ca="1" si="79"/>
        <v>33.4</v>
      </c>
      <c r="AG307" s="403">
        <f t="shared" ca="1" si="79"/>
        <v>35.164000000000001</v>
      </c>
      <c r="AH307" s="403">
        <f t="shared" ca="1" si="79"/>
        <v>37.04</v>
      </c>
      <c r="AI307" s="403">
        <f t="shared" ca="1" si="79"/>
        <v>38.963999999999999</v>
      </c>
      <c r="AJ307" s="403">
        <f t="shared" ca="1" si="79"/>
        <v>41.027000000000001</v>
      </c>
      <c r="AK307" s="403">
        <f t="shared" ca="1" si="79"/>
        <v>43.514000000000003</v>
      </c>
      <c r="AL307" s="403">
        <f t="shared" ca="1" si="79"/>
        <v>46.000999999999998</v>
      </c>
      <c r="AM307" s="710"/>
    </row>
    <row r="308" spans="1:39" ht="15" customHeight="1">
      <c r="A308" s="272" t="s">
        <v>16</v>
      </c>
      <c r="B308" s="259" t="s">
        <v>925</v>
      </c>
      <c r="C308" s="259" t="s">
        <v>20</v>
      </c>
      <c r="D308" s="273" t="s">
        <v>926</v>
      </c>
      <c r="E308" s="265">
        <v>396</v>
      </c>
      <c r="F308" s="262">
        <v>8</v>
      </c>
      <c r="G308" s="285">
        <f t="shared" ca="1" si="66"/>
        <v>75247.014637144341</v>
      </c>
      <c r="H308" s="285">
        <f t="shared" ca="1" si="66"/>
        <v>79331.441304440319</v>
      </c>
      <c r="I308" s="285">
        <f t="shared" ca="1" si="66"/>
        <v>83463.849489120083</v>
      </c>
      <c r="J308" s="285">
        <f t="shared" ca="1" si="65"/>
        <v>87935.726909290272</v>
      </c>
      <c r="K308" s="285">
        <f t="shared" ca="1" si="65"/>
        <v>92561.145185088579</v>
      </c>
      <c r="L308" s="285">
        <f t="shared" ca="1" si="65"/>
        <v>98302.133740060235</v>
      </c>
      <c r="M308" s="285">
        <f t="shared" ca="1" si="65"/>
        <v>104041.9227570973</v>
      </c>
      <c r="N308" s="285"/>
      <c r="P308" s="409" t="str">
        <f t="shared" si="72"/>
        <v>59462C</v>
      </c>
      <c r="Q308" s="397" t="s">
        <v>826</v>
      </c>
      <c r="R308" s="409" t="str">
        <f t="shared" si="73"/>
        <v>Wage Theft Investigator</v>
      </c>
      <c r="S308" s="397" t="str">
        <f t="shared" si="71"/>
        <v>33B</v>
      </c>
      <c r="T308" s="394" cm="1">
        <f t="array" aca="1" ref="T308" ca="1">IF($Q308="Y",VLOOKUP($P308,INDIRECT($Q$3),T$5,0)*INDIRECT($P$2),VLOOKUP($P308,INDIRECT($Q$3),T$5,0))</f>
        <v>75247.014637144341</v>
      </c>
      <c r="U308" s="394" cm="1">
        <f t="array" aca="1" ref="U308" ca="1">IF($Q308="Y",VLOOKUP($P308,INDIRECT($Q$3),U$5,0)*INDIRECT($P$2),VLOOKUP($P308,INDIRECT($Q$3),U$5,0))</f>
        <v>79331.441304440319</v>
      </c>
      <c r="V308" s="394" cm="1">
        <f t="array" aca="1" ref="V308" ca="1">IF($Q308="Y",VLOOKUP($P308,INDIRECT($Q$3),V$5,0)*INDIRECT($P$2),VLOOKUP($P308,INDIRECT($Q$3),V$5,0))</f>
        <v>83463.849489120083</v>
      </c>
      <c r="W308" s="394" cm="1">
        <f t="array" aca="1" ref="W308" ca="1">IF($Q308="Y",VLOOKUP($P308,INDIRECT($Q$3),W$5,0)*INDIRECT($P$2),VLOOKUP($P308,INDIRECT($Q$3),W$5,0))</f>
        <v>87935.726909290272</v>
      </c>
      <c r="X308" s="394" cm="1">
        <f t="array" aca="1" ref="X308" ca="1">IF($Q308="Y",VLOOKUP($P308,INDIRECT($Q$3),X$5,0)*INDIRECT($P$2),VLOOKUP($P308,INDIRECT($Q$3),X$5,0))</f>
        <v>92561.145185088579</v>
      </c>
      <c r="Y308" s="394" cm="1">
        <f t="array" aca="1" ref="Y308" ca="1">IF($Q308="Y",VLOOKUP($P308,INDIRECT($Q$3),Y$5,0)*INDIRECT($P$2),VLOOKUP($P308,INDIRECT($Q$3),Y$5,0))</f>
        <v>98302.133740060235</v>
      </c>
      <c r="Z308" s="394" cm="1">
        <f t="array" aca="1" ref="Z308" ca="1">IF($Q308="Y",VLOOKUP($P308,INDIRECT($Q$3),Z$5,0)*INDIRECT($P$2),VLOOKUP($P308,INDIRECT($Q$3),Z$5,0))</f>
        <v>104041.9227570973</v>
      </c>
      <c r="AA308" s="406" t="str">
        <f t="shared" si="74"/>
        <v>59462C</v>
      </c>
      <c r="AB308" s="406" t="str">
        <f t="shared" si="76"/>
        <v>Y</v>
      </c>
      <c r="AC308" s="412" t="str">
        <f t="shared" si="70"/>
        <v>Wage Theft Investigator</v>
      </c>
      <c r="AD308" s="406" t="str">
        <f t="shared" si="75"/>
        <v>33B</v>
      </c>
      <c r="AE308" s="398" t="str">
        <f t="shared" si="78"/>
        <v>E</v>
      </c>
      <c r="AF308" s="403">
        <f t="shared" ca="1" si="79"/>
        <v>36.177</v>
      </c>
      <c r="AG308" s="403">
        <f t="shared" ca="1" si="79"/>
        <v>38.140999999999998</v>
      </c>
      <c r="AH308" s="403">
        <f t="shared" ca="1" si="79"/>
        <v>40.126999999999995</v>
      </c>
      <c r="AI308" s="403">
        <f t="shared" ca="1" si="79"/>
        <v>42.277000000000001</v>
      </c>
      <c r="AJ308" s="403">
        <f t="shared" ca="1" si="79"/>
        <v>44.500999999999998</v>
      </c>
      <c r="AK308" s="403">
        <f t="shared" ca="1" si="79"/>
        <v>47.260999999999996</v>
      </c>
      <c r="AL308" s="403">
        <f t="shared" ca="1" si="79"/>
        <v>50.021000000000001</v>
      </c>
      <c r="AM308" s="710"/>
    </row>
    <row r="309" spans="1:39" ht="15" customHeight="1">
      <c r="A309" s="272" t="s">
        <v>91</v>
      </c>
      <c r="B309" s="259" t="s">
        <v>1116</v>
      </c>
      <c r="C309" s="259" t="s">
        <v>280</v>
      </c>
      <c r="D309" s="273" t="s">
        <v>1117</v>
      </c>
      <c r="E309" s="265">
        <v>395</v>
      </c>
      <c r="F309" s="262">
        <v>8</v>
      </c>
      <c r="G309" s="285">
        <f t="shared" ca="1" si="66"/>
        <v>37.923749941788479</v>
      </c>
      <c r="H309" s="285">
        <f t="shared" ca="1" si="66"/>
        <v>39.914992583709711</v>
      </c>
      <c r="I309" s="285">
        <f t="shared" ca="1" si="66"/>
        <v>42.001476937576861</v>
      </c>
      <c r="J309" s="285">
        <f t="shared" ca="1" si="65"/>
        <v>44.225513476806171</v>
      </c>
      <c r="K309" s="285">
        <f t="shared" ca="1" si="65"/>
        <v>46.544013565019185</v>
      </c>
      <c r="L309" s="285">
        <f t="shared" ca="1" si="65"/>
        <v>49.369304793136145</v>
      </c>
      <c r="M309" s="285">
        <f t="shared" ca="1" si="65"/>
        <v>52.194596021253105</v>
      </c>
      <c r="N309" s="285"/>
      <c r="P309" s="409" t="str">
        <f t="shared" si="72"/>
        <v>53115C</v>
      </c>
      <c r="Q309" s="397" t="s">
        <v>826</v>
      </c>
      <c r="R309" s="409" t="str">
        <f t="shared" si="73"/>
        <v xml:space="preserve">Water Network Analyst I </v>
      </c>
      <c r="S309" s="397" t="str">
        <f t="shared" si="71"/>
        <v>63</v>
      </c>
      <c r="T309" s="394" cm="1">
        <f t="array" aca="1" ref="T309" ca="1">IF($Q309="Y",VLOOKUP($P309,INDIRECT($Q$3),T$5,0)*INDIRECT($P$2),VLOOKUP($P309,INDIRECT($Q$3),T$5,0))</f>
        <v>37.923749941788479</v>
      </c>
      <c r="U309" s="394" cm="1">
        <f t="array" aca="1" ref="U309" ca="1">IF($Q309="Y",VLOOKUP($P309,INDIRECT($Q$3),U$5,0)*INDIRECT($P$2),VLOOKUP($P309,INDIRECT($Q$3),U$5,0))</f>
        <v>39.914992583709711</v>
      </c>
      <c r="V309" s="394" cm="1">
        <f t="array" aca="1" ref="V309" ca="1">IF($Q309="Y",VLOOKUP($P309,INDIRECT($Q$3),V$5,0)*INDIRECT($P$2),VLOOKUP($P309,INDIRECT($Q$3),V$5,0))</f>
        <v>42.001476937576861</v>
      </c>
      <c r="W309" s="394" cm="1">
        <f t="array" aca="1" ref="W309" ca="1">IF($Q309="Y",VLOOKUP($P309,INDIRECT($Q$3),W$5,0)*INDIRECT($P$2),VLOOKUP($P309,INDIRECT($Q$3),W$5,0))</f>
        <v>44.225513476806171</v>
      </c>
      <c r="X309" s="394" cm="1">
        <f t="array" aca="1" ref="X309" ca="1">IF($Q309="Y",VLOOKUP($P309,INDIRECT($Q$3),X$5,0)*INDIRECT($P$2),VLOOKUP($P309,INDIRECT($Q$3),X$5,0))</f>
        <v>46.544013565019185</v>
      </c>
      <c r="Y309" s="394" cm="1">
        <f t="array" aca="1" ref="Y309" ca="1">IF($Q309="Y",VLOOKUP($P309,INDIRECT($Q$3),Y$5,0)*INDIRECT($P$2),VLOOKUP($P309,INDIRECT($Q$3),Y$5,0))</f>
        <v>49.369304793136145</v>
      </c>
      <c r="Z309" s="394" cm="1">
        <f t="array" aca="1" ref="Z309" ca="1">IF($Q309="Y",VLOOKUP($P309,INDIRECT($Q$3),Z$5,0)*INDIRECT($P$2),VLOOKUP($P309,INDIRECT($Q$3),Z$5,0))</f>
        <v>52.194596021253105</v>
      </c>
      <c r="AA309" s="406" t="str">
        <f t="shared" si="74"/>
        <v>53115C</v>
      </c>
      <c r="AB309" s="406" t="str">
        <f t="shared" si="76"/>
        <v>Y</v>
      </c>
      <c r="AC309" s="412" t="str">
        <f t="shared" si="70"/>
        <v xml:space="preserve">Water Network Analyst I </v>
      </c>
      <c r="AD309" s="406" t="str">
        <f t="shared" si="75"/>
        <v>63</v>
      </c>
      <c r="AE309" s="398" t="str">
        <f t="shared" si="78"/>
        <v>N</v>
      </c>
      <c r="AF309" s="403">
        <f t="shared" ca="1" si="79"/>
        <v>37.923999999999999</v>
      </c>
      <c r="AG309" s="403">
        <f t="shared" ca="1" si="79"/>
        <v>39.914999999999999</v>
      </c>
      <c r="AH309" s="403">
        <f t="shared" ca="1" si="79"/>
        <v>42.000999999999998</v>
      </c>
      <c r="AI309" s="403">
        <f t="shared" ca="1" si="79"/>
        <v>44.225999999999999</v>
      </c>
      <c r="AJ309" s="403">
        <f t="shared" ca="1" si="79"/>
        <v>46.543999999999997</v>
      </c>
      <c r="AK309" s="403">
        <f t="shared" ca="1" si="79"/>
        <v>49.369</v>
      </c>
      <c r="AL309" s="403">
        <f t="shared" ca="1" si="79"/>
        <v>52.195</v>
      </c>
      <c r="AM309" s="710"/>
    </row>
    <row r="310" spans="1:39" ht="15" customHeight="1">
      <c r="A310" s="259" t="s">
        <v>16</v>
      </c>
      <c r="B310" s="262" t="s">
        <v>390</v>
      </c>
      <c r="C310" s="259">
        <v>51</v>
      </c>
      <c r="D310" s="266" t="s">
        <v>1113</v>
      </c>
      <c r="E310" s="265">
        <v>455</v>
      </c>
      <c r="F310" s="262">
        <v>10</v>
      </c>
      <c r="G310" s="285">
        <f t="shared" ca="1" si="66"/>
        <v>90985.96457686511</v>
      </c>
      <c r="H310" s="285">
        <f t="shared" ca="1" si="66"/>
        <v>95560.254214807923</v>
      </c>
      <c r="I310" s="285">
        <f t="shared" ca="1" si="66"/>
        <v>100724.45424386801</v>
      </c>
      <c r="J310" s="285">
        <f t="shared" ca="1" si="65"/>
        <v>105891.18567291988</v>
      </c>
      <c r="K310" s="285">
        <f t="shared" ca="1" si="65"/>
        <v>111299.67131115065</v>
      </c>
      <c r="L310" s="285">
        <f t="shared" ca="1" si="65"/>
        <v>118072.94485532002</v>
      </c>
      <c r="M310" s="285">
        <f t="shared" ca="1" si="65"/>
        <v>124844.3062584713</v>
      </c>
      <c r="N310" s="285"/>
      <c r="P310" s="409" t="str">
        <f t="shared" si="72"/>
        <v>10895C</v>
      </c>
      <c r="Q310" s="397" t="s">
        <v>826</v>
      </c>
      <c r="R310" s="409" t="str">
        <f t="shared" si="73"/>
        <v>Water Network Analyst II</v>
      </c>
      <c r="S310" s="397">
        <f t="shared" si="71"/>
        <v>51</v>
      </c>
      <c r="T310" s="394" cm="1">
        <f t="array" aca="1" ref="T310" ca="1">IF($Q310="Y",VLOOKUP($P310,INDIRECT($Q$3),T$5,0)*INDIRECT($P$2),VLOOKUP($P310,INDIRECT($Q$3),T$5,0))</f>
        <v>90985.96457686511</v>
      </c>
      <c r="U310" s="394" cm="1">
        <f t="array" aca="1" ref="U310" ca="1">IF($Q310="Y",VLOOKUP($P310,INDIRECT($Q$3),U$5,0)*INDIRECT($P$2),VLOOKUP($P310,INDIRECT($Q$3),U$5,0))</f>
        <v>95560.254214807923</v>
      </c>
      <c r="V310" s="394" cm="1">
        <f t="array" aca="1" ref="V310" ca="1">IF($Q310="Y",VLOOKUP($P310,INDIRECT($Q$3),V$5,0)*INDIRECT($P$2),VLOOKUP($P310,INDIRECT($Q$3),V$5,0))</f>
        <v>100724.45424386801</v>
      </c>
      <c r="W310" s="394" cm="1">
        <f t="array" aca="1" ref="W310" ca="1">IF($Q310="Y",VLOOKUP($P310,INDIRECT($Q$3),W$5,0)*INDIRECT($P$2),VLOOKUP($P310,INDIRECT($Q$3),W$5,0))</f>
        <v>105891.18567291988</v>
      </c>
      <c r="X310" s="394" cm="1">
        <f t="array" aca="1" ref="X310" ca="1">IF($Q310="Y",VLOOKUP($P310,INDIRECT($Q$3),X$5,0)*INDIRECT($P$2),VLOOKUP($P310,INDIRECT($Q$3),X$5,0))</f>
        <v>111299.67131115065</v>
      </c>
      <c r="Y310" s="394" cm="1">
        <f t="array" aca="1" ref="Y310" ca="1">IF($Q310="Y",VLOOKUP($P310,INDIRECT($Q$3),Y$5,0)*INDIRECT($P$2),VLOOKUP($P310,INDIRECT($Q$3),Y$5,0))</f>
        <v>118072.94485532002</v>
      </c>
      <c r="Z310" s="394" cm="1">
        <f t="array" aca="1" ref="Z310" ca="1">IF($Q310="Y",VLOOKUP($P310,INDIRECT($Q$3),Z$5,0)*INDIRECT($P$2),VLOOKUP($P310,INDIRECT($Q$3),Z$5,0))</f>
        <v>124844.3062584713</v>
      </c>
      <c r="AA310" s="406" t="str">
        <f t="shared" si="74"/>
        <v>10895C</v>
      </c>
      <c r="AB310" s="406" t="str">
        <f t="shared" si="76"/>
        <v>Y</v>
      </c>
      <c r="AC310" s="412" t="str">
        <f t="shared" si="70"/>
        <v>Water Network Analyst II</v>
      </c>
      <c r="AD310" s="406">
        <f t="shared" si="75"/>
        <v>51</v>
      </c>
      <c r="AE310" s="398" t="str">
        <f t="shared" si="78"/>
        <v>E</v>
      </c>
      <c r="AF310" s="403">
        <f t="shared" ca="1" si="79"/>
        <v>43.744</v>
      </c>
      <c r="AG310" s="403">
        <f t="shared" ca="1" si="79"/>
        <v>45.942999999999998</v>
      </c>
      <c r="AH310" s="403">
        <f t="shared" ca="1" si="79"/>
        <v>48.425999999999995</v>
      </c>
      <c r="AI310" s="403">
        <f t="shared" ca="1" si="79"/>
        <v>50.91</v>
      </c>
      <c r="AJ310" s="403">
        <f t="shared" ca="1" si="79"/>
        <v>53.51</v>
      </c>
      <c r="AK310" s="403">
        <f t="shared" ca="1" si="79"/>
        <v>56.765999999999998</v>
      </c>
      <c r="AL310" s="403">
        <f t="shared" ca="1" si="79"/>
        <v>60.021999999999998</v>
      </c>
      <c r="AM310" s="710"/>
    </row>
    <row r="311" spans="1:39" ht="15" customHeight="1">
      <c r="A311" s="259" t="s">
        <v>16</v>
      </c>
      <c r="B311" s="262" t="s">
        <v>775</v>
      </c>
      <c r="C311" s="259" t="s">
        <v>777</v>
      </c>
      <c r="D311" s="266" t="s">
        <v>776</v>
      </c>
      <c r="E311" s="265">
        <v>413</v>
      </c>
      <c r="F311" s="262">
        <v>9</v>
      </c>
      <c r="G311" s="285">
        <f t="shared" ca="1" si="66"/>
        <v>83267.928028746115</v>
      </c>
      <c r="H311" s="285">
        <f t="shared" ca="1" si="66"/>
        <v>87652.627666623477</v>
      </c>
      <c r="I311" s="285">
        <f t="shared" ca="1" si="66"/>
        <v>92278.623668220476</v>
      </c>
      <c r="J311" s="285">
        <f t="shared" ca="1" si="65"/>
        <v>97097.656760793208</v>
      </c>
      <c r="K311" s="285">
        <f t="shared" ca="1" si="65"/>
        <v>102209.69258073984</v>
      </c>
      <c r="L311" s="285">
        <f t="shared" ca="1" si="65"/>
        <v>108393.7736737838</v>
      </c>
      <c r="M311" s="285">
        <f t="shared" ca="1" si="65"/>
        <v>114581.30185773809</v>
      </c>
      <c r="N311" s="285"/>
      <c r="P311" s="409" t="str">
        <f t="shared" si="72"/>
        <v>53023C</v>
      </c>
      <c r="Q311" s="397" t="s">
        <v>826</v>
      </c>
      <c r="R311" s="409" t="str">
        <f t="shared" si="73"/>
        <v>Web Content Specialist</v>
      </c>
      <c r="S311" s="397" t="str">
        <f t="shared" si="71"/>
        <v>39</v>
      </c>
      <c r="T311" s="394" cm="1">
        <f t="array" aca="1" ref="T311" ca="1">IF($Q311="Y",VLOOKUP($P311,INDIRECT($Q$3),T$5,0)*INDIRECT($P$2),VLOOKUP($P311,INDIRECT($Q$3),T$5,0))</f>
        <v>83267.928028746115</v>
      </c>
      <c r="U311" s="394" cm="1">
        <f t="array" aca="1" ref="U311" ca="1">IF($Q311="Y",VLOOKUP($P311,INDIRECT($Q$3),U$5,0)*INDIRECT($P$2),VLOOKUP($P311,INDIRECT($Q$3),U$5,0))</f>
        <v>87652.627666623477</v>
      </c>
      <c r="V311" s="394" cm="1">
        <f t="array" aca="1" ref="V311" ca="1">IF($Q311="Y",VLOOKUP($P311,INDIRECT($Q$3),V$5,0)*INDIRECT($P$2),VLOOKUP($P311,INDIRECT($Q$3),V$5,0))</f>
        <v>92278.623668220476</v>
      </c>
      <c r="W311" s="394" cm="1">
        <f t="array" aca="1" ref="W311" ca="1">IF($Q311="Y",VLOOKUP($P311,INDIRECT($Q$3),W$5,0)*INDIRECT($P$2),VLOOKUP($P311,INDIRECT($Q$3),W$5,0))</f>
        <v>97097.656760793208</v>
      </c>
      <c r="X311" s="394" cm="1">
        <f t="array" aca="1" ref="X311" ca="1">IF($Q311="Y",VLOOKUP($P311,INDIRECT($Q$3),X$5,0)*INDIRECT($P$2),VLOOKUP($P311,INDIRECT($Q$3),X$5,0))</f>
        <v>102209.69258073984</v>
      </c>
      <c r="Y311" s="394" cm="1">
        <f t="array" aca="1" ref="Y311" ca="1">IF($Q311="Y",VLOOKUP($P311,INDIRECT($Q$3),Y$5,0)*INDIRECT($P$2),VLOOKUP($P311,INDIRECT($Q$3),Y$5,0))</f>
        <v>108393.7736737838</v>
      </c>
      <c r="Z311" s="394" cm="1">
        <f t="array" aca="1" ref="Z311" ca="1">IF($Q311="Y",VLOOKUP($P311,INDIRECT($Q$3),Z$5,0)*INDIRECT($P$2),VLOOKUP($P311,INDIRECT($Q$3),Z$5,0))</f>
        <v>114581.30185773809</v>
      </c>
      <c r="AA311" s="406" t="str">
        <f t="shared" si="74"/>
        <v>53023C</v>
      </c>
      <c r="AB311" s="406" t="str">
        <f t="shared" si="76"/>
        <v>Y</v>
      </c>
      <c r="AC311" s="412" t="str">
        <f t="shared" si="70"/>
        <v>Web Content Specialist</v>
      </c>
      <c r="AD311" s="406" t="str">
        <f t="shared" si="75"/>
        <v>39</v>
      </c>
      <c r="AE311" s="398" t="str">
        <f t="shared" si="78"/>
        <v>E</v>
      </c>
      <c r="AF311" s="403">
        <f t="shared" ca="1" si="79"/>
        <v>40.032999999999994</v>
      </c>
      <c r="AG311" s="403">
        <f t="shared" ca="1" si="79"/>
        <v>42.140999999999998</v>
      </c>
      <c r="AH311" s="403">
        <f t="shared" ca="1" si="79"/>
        <v>44.364999999999995</v>
      </c>
      <c r="AI311" s="403">
        <f t="shared" ca="1" si="79"/>
        <v>46.681999999999995</v>
      </c>
      <c r="AJ311" s="403">
        <f t="shared" ca="1" si="79"/>
        <v>49.14</v>
      </c>
      <c r="AK311" s="403">
        <f t="shared" ca="1" si="79"/>
        <v>52.113</v>
      </c>
      <c r="AL311" s="403">
        <f t="shared" ca="1" si="79"/>
        <v>55.088000000000001</v>
      </c>
      <c r="AM311" s="710"/>
    </row>
    <row r="312" spans="1:39" ht="15" customHeight="1">
      <c r="A312" s="256" t="s">
        <v>16</v>
      </c>
      <c r="B312" s="278" t="s">
        <v>504</v>
      </c>
      <c r="C312" s="256">
        <v>29</v>
      </c>
      <c r="D312" s="759" t="s">
        <v>490</v>
      </c>
      <c r="E312" s="277">
        <v>363</v>
      </c>
      <c r="F312" s="278">
        <v>8</v>
      </c>
      <c r="G312" s="380">
        <f t="shared" ca="1" si="66"/>
        <v>74460.610752978362</v>
      </c>
      <c r="H312" s="380">
        <f t="shared" ca="1" si="66"/>
        <v>78545.413481661264</v>
      </c>
      <c r="I312" s="380">
        <f t="shared" ca="1" si="66"/>
        <v>82626.769119433869</v>
      </c>
      <c r="J312" s="380">
        <f t="shared" ca="1" si="66"/>
        <v>86952.868211836409</v>
      </c>
      <c r="K312" s="380">
        <f t="shared" ca="1" si="66"/>
        <v>91575.417122523169</v>
      </c>
      <c r="L312" s="380">
        <f t="shared" ca="1" si="66"/>
        <v>97312.991881556358</v>
      </c>
      <c r="M312" s="380">
        <f t="shared" ca="1" si="66"/>
        <v>103050.56664058955</v>
      </c>
      <c r="N312" s="380" t="s">
        <v>633</v>
      </c>
      <c r="P312" s="409" t="str">
        <f t="shared" si="72"/>
        <v>11011C</v>
      </c>
      <c r="Q312" s="397" t="s">
        <v>826</v>
      </c>
      <c r="R312" s="409" t="str">
        <f t="shared" si="73"/>
        <v>Workers Compensation Claims Adjuster</v>
      </c>
      <c r="S312" s="397">
        <f t="shared" si="71"/>
        <v>29</v>
      </c>
      <c r="T312" s="394" cm="1">
        <f t="array" aca="1" ref="T312" ca="1">IF($Q312="Y",VLOOKUP($P312,INDIRECT($Q$3),T$5,0)*INDIRECT($P$2),VLOOKUP($P312,INDIRECT($Q$3),T$5,0))</f>
        <v>74460.610752978362</v>
      </c>
      <c r="U312" s="394" cm="1">
        <f t="array" aca="1" ref="U312" ca="1">IF($Q312="Y",VLOOKUP($P312,INDIRECT($Q$3),U$5,0)*INDIRECT($P$2),VLOOKUP($P312,INDIRECT($Q$3),U$5,0))</f>
        <v>78545.413481661264</v>
      </c>
      <c r="V312" s="394" cm="1">
        <f t="array" aca="1" ref="V312" ca="1">IF($Q312="Y",VLOOKUP($P312,INDIRECT($Q$3),V$5,0)*INDIRECT($P$2),VLOOKUP($P312,INDIRECT($Q$3),V$5,0))</f>
        <v>82626.769119433869</v>
      </c>
      <c r="W312" s="394" cm="1">
        <f t="array" aca="1" ref="W312" ca="1">IF($Q312="Y",VLOOKUP($P312,INDIRECT($Q$3),W$5,0)*INDIRECT($P$2),VLOOKUP($P312,INDIRECT($Q$3),W$5,0))</f>
        <v>86952.868211836409</v>
      </c>
      <c r="X312" s="394" cm="1">
        <f t="array" aca="1" ref="X312" ca="1">IF($Q312="Y",VLOOKUP($P312,INDIRECT($Q$3),X$5,0)*INDIRECT($P$2),VLOOKUP($P312,INDIRECT($Q$3),X$5,0))</f>
        <v>91575.417122523169</v>
      </c>
      <c r="Y312" s="394" cm="1">
        <f t="array" aca="1" ref="Y312" ca="1">IF($Q312="Y",VLOOKUP($P312,INDIRECT($Q$3),Y$5,0)*INDIRECT($P$2),VLOOKUP($P312,INDIRECT($Q$3),Y$5,0))</f>
        <v>97312.991881556358</v>
      </c>
      <c r="Z312" s="394" cm="1">
        <f t="array" aca="1" ref="Z312" ca="1">IF($Q312="Y",VLOOKUP($P312,INDIRECT($Q$3),Z$5,0)*INDIRECT($P$2),VLOOKUP($P312,INDIRECT($Q$3),Z$5,0))</f>
        <v>103050.56664058955</v>
      </c>
      <c r="AA312" s="406" t="str">
        <f t="shared" si="74"/>
        <v>11011C</v>
      </c>
      <c r="AB312" s="406" t="str">
        <f t="shared" si="76"/>
        <v>Y</v>
      </c>
      <c r="AC312" s="412" t="str">
        <f t="shared" si="70"/>
        <v>Workers Compensation Claims Adjuster</v>
      </c>
      <c r="AD312" s="406">
        <f t="shared" si="75"/>
        <v>29</v>
      </c>
      <c r="AE312" s="398" t="str">
        <f t="shared" si="78"/>
        <v>E</v>
      </c>
      <c r="AF312" s="403">
        <f t="shared" ca="1" si="79"/>
        <v>35.798999999999999</v>
      </c>
      <c r="AG312" s="403">
        <f t="shared" ca="1" si="79"/>
        <v>37.762999999999998</v>
      </c>
      <c r="AH312" s="403">
        <f t="shared" ca="1" si="79"/>
        <v>39.724999999999994</v>
      </c>
      <c r="AI312" s="403">
        <f t="shared" ca="1" si="79"/>
        <v>41.805</v>
      </c>
      <c r="AJ312" s="403">
        <f t="shared" ca="1" si="79"/>
        <v>44.027000000000001</v>
      </c>
      <c r="AK312" s="403">
        <f t="shared" ca="1" si="79"/>
        <v>46.785999999999994</v>
      </c>
      <c r="AL312" s="403">
        <f t="shared" ca="1" si="79"/>
        <v>49.543999999999997</v>
      </c>
      <c r="AM312" s="710"/>
    </row>
    <row r="313" spans="1:39" ht="15" customHeight="1">
      <c r="A313" s="259" t="s">
        <v>16</v>
      </c>
      <c r="B313" s="259" t="s">
        <v>251</v>
      </c>
      <c r="C313" s="259" t="s">
        <v>235</v>
      </c>
      <c r="D313" s="260" t="s">
        <v>1105</v>
      </c>
      <c r="E313" s="265">
        <v>458</v>
      </c>
      <c r="F313" s="262">
        <v>10</v>
      </c>
      <c r="G313" s="285">
        <f t="shared" ca="1" si="66"/>
        <v>90985.96457686511</v>
      </c>
      <c r="H313" s="285">
        <f t="shared" ca="1" si="66"/>
        <v>95560.254214807923</v>
      </c>
      <c r="I313" s="285">
        <f t="shared" ca="1" si="66"/>
        <v>100724.45424386801</v>
      </c>
      <c r="J313" s="285">
        <f t="shared" ca="1" si="66"/>
        <v>105891.18567291988</v>
      </c>
      <c r="K313" s="285">
        <f t="shared" ca="1" si="66"/>
        <v>111299.67131115065</v>
      </c>
      <c r="L313" s="285">
        <f t="shared" ca="1" si="66"/>
        <v>118072.94485532002</v>
      </c>
      <c r="M313" s="285">
        <f t="shared" ca="1" si="66"/>
        <v>124844.3062584713</v>
      </c>
      <c r="N313" s="285"/>
      <c r="P313" s="409" t="str">
        <f t="shared" si="72"/>
        <v>11010C</v>
      </c>
      <c r="Q313" s="397" t="s">
        <v>826</v>
      </c>
      <c r="R313" s="409" t="str">
        <f t="shared" si="73"/>
        <v>Workers Compensation Claims Analyst</v>
      </c>
      <c r="S313" s="397" t="str">
        <f t="shared" si="71"/>
        <v>51</v>
      </c>
      <c r="T313" s="394" cm="1">
        <f t="array" aca="1" ref="T313" ca="1">IF($Q313="Y",VLOOKUP($P313,INDIRECT($Q$3),T$5,0)*INDIRECT($P$2),VLOOKUP($P313,INDIRECT($Q$3),T$5,0))</f>
        <v>90985.96457686511</v>
      </c>
      <c r="U313" s="394" cm="1">
        <f t="array" aca="1" ref="U313" ca="1">IF($Q313="Y",VLOOKUP($P313,INDIRECT($Q$3),U$5,0)*INDIRECT($P$2),VLOOKUP($P313,INDIRECT($Q$3),U$5,0))</f>
        <v>95560.254214807923</v>
      </c>
      <c r="V313" s="394" cm="1">
        <f t="array" aca="1" ref="V313" ca="1">IF($Q313="Y",VLOOKUP($P313,INDIRECT($Q$3),V$5,0)*INDIRECT($P$2),VLOOKUP($P313,INDIRECT($Q$3),V$5,0))</f>
        <v>100724.45424386801</v>
      </c>
      <c r="W313" s="394" cm="1">
        <f t="array" aca="1" ref="W313" ca="1">IF($Q313="Y",VLOOKUP($P313,INDIRECT($Q$3),W$5,0)*INDIRECT($P$2),VLOOKUP($P313,INDIRECT($Q$3),W$5,0))</f>
        <v>105891.18567291988</v>
      </c>
      <c r="X313" s="394" cm="1">
        <f t="array" aca="1" ref="X313" ca="1">IF($Q313="Y",VLOOKUP($P313,INDIRECT($Q$3),X$5,0)*INDIRECT($P$2),VLOOKUP($P313,INDIRECT($Q$3),X$5,0))</f>
        <v>111299.67131115065</v>
      </c>
      <c r="Y313" s="394" cm="1">
        <f t="array" aca="1" ref="Y313" ca="1">IF($Q313="Y",VLOOKUP($P313,INDIRECT($Q$3),Y$5,0)*INDIRECT($P$2),VLOOKUP($P313,INDIRECT($Q$3),Y$5,0))</f>
        <v>118072.94485532002</v>
      </c>
      <c r="Z313" s="394" cm="1">
        <f t="array" aca="1" ref="Z313" ca="1">IF($Q313="Y",VLOOKUP($P313,INDIRECT($Q$3),Z$5,0)*INDIRECT($P$2),VLOOKUP($P313,INDIRECT($Q$3),Z$5,0))</f>
        <v>124844.3062584713</v>
      </c>
      <c r="AA313" s="406" t="str">
        <f t="shared" si="74"/>
        <v>11010C</v>
      </c>
      <c r="AB313" s="406" t="str">
        <f t="shared" si="76"/>
        <v>Y</v>
      </c>
      <c r="AC313" s="412" t="str">
        <f t="shared" si="70"/>
        <v>Workers Compensation Claims Analyst</v>
      </c>
      <c r="AD313" s="406" t="str">
        <f t="shared" si="75"/>
        <v>51</v>
      </c>
      <c r="AE313" s="398" t="str">
        <f t="shared" si="78"/>
        <v>E</v>
      </c>
      <c r="AF313" s="403">
        <f t="shared" ca="1" si="79"/>
        <v>43.744</v>
      </c>
      <c r="AG313" s="403">
        <f t="shared" ca="1" si="79"/>
        <v>45.942999999999998</v>
      </c>
      <c r="AH313" s="403">
        <f t="shared" ca="1" si="79"/>
        <v>48.425999999999995</v>
      </c>
      <c r="AI313" s="403">
        <f t="shared" ca="1" si="79"/>
        <v>50.91</v>
      </c>
      <c r="AJ313" s="403">
        <f t="shared" ca="1" si="79"/>
        <v>53.51</v>
      </c>
      <c r="AK313" s="403">
        <f t="shared" ca="1" si="79"/>
        <v>56.765999999999998</v>
      </c>
      <c r="AL313" s="403">
        <f t="shared" ca="1" si="79"/>
        <v>60.021999999999998</v>
      </c>
      <c r="AM313" s="710"/>
    </row>
    <row r="314" spans="1:39">
      <c r="G314" s="206"/>
      <c r="H314" s="36"/>
      <c r="I314" s="36"/>
      <c r="J314" s="36"/>
      <c r="K314" s="36"/>
      <c r="L314" s="36"/>
      <c r="M314" s="36"/>
      <c r="N314" s="36"/>
    </row>
    <row r="315" spans="1:39">
      <c r="A315" s="804" t="s">
        <v>343</v>
      </c>
      <c r="B315" s="804"/>
      <c r="C315" s="804"/>
      <c r="D315" s="804"/>
      <c r="E315" s="40"/>
      <c r="G315" s="134"/>
      <c r="H315" s="134"/>
      <c r="I315" s="134"/>
      <c r="J315" s="134"/>
      <c r="K315" s="134"/>
      <c r="L315" s="134"/>
      <c r="M315" s="134"/>
      <c r="N315" s="134"/>
    </row>
    <row r="316" spans="1:39">
      <c r="A316" s="804" t="s">
        <v>344</v>
      </c>
      <c r="B316" s="804"/>
      <c r="C316" s="804"/>
      <c r="D316" s="804"/>
      <c r="E316" s="40"/>
      <c r="I316" s="35"/>
      <c r="J316" s="35"/>
      <c r="K316" s="35"/>
      <c r="P316" s="422" t="s">
        <v>725</v>
      </c>
      <c r="AA316" s="398" t="s">
        <v>725</v>
      </c>
      <c r="AC316" s="398"/>
    </row>
    <row r="317" spans="1:39" ht="12.75" customHeight="1">
      <c r="A317" s="387">
        <f ca="1">T317</f>
        <v>867.81796881274795</v>
      </c>
      <c r="B317" s="806" t="s">
        <v>819</v>
      </c>
      <c r="C317" s="806"/>
      <c r="D317" s="806"/>
      <c r="I317" s="36"/>
      <c r="J317" s="35"/>
      <c r="K317" s="35"/>
      <c r="P317" s="433" t="s">
        <v>726</v>
      </c>
      <c r="Q317" s="397" t="s">
        <v>826</v>
      </c>
      <c r="S317" s="394"/>
      <c r="T317" s="463">
        <f ca="1">'2027'!T317*IncrPerc2025</f>
        <v>867.81796881274795</v>
      </c>
      <c r="U317" s="423"/>
      <c r="AA317" s="415" t="s">
        <v>726</v>
      </c>
      <c r="AB317" s="406" t="str">
        <f>Q317</f>
        <v>Y</v>
      </c>
      <c r="AF317" s="403">
        <f ca="1">ROUNDUP(T317/2080,3)</f>
        <v>0.41799999999999998</v>
      </c>
    </row>
    <row r="318" spans="1:39" ht="12.75" customHeight="1">
      <c r="A318" s="387">
        <f>T318</f>
        <v>1177.4105841600001</v>
      </c>
      <c r="B318" s="806" t="s">
        <v>820</v>
      </c>
      <c r="C318" s="806"/>
      <c r="D318" s="806"/>
      <c r="G318" s="231"/>
      <c r="H318" s="232"/>
      <c r="I318" s="232"/>
      <c r="J318" s="232"/>
      <c r="K318" s="233"/>
      <c r="L318" s="233"/>
      <c r="P318" s="422" t="s">
        <v>727</v>
      </c>
      <c r="Q318" s="397" t="s">
        <v>826</v>
      </c>
      <c r="S318" s="394"/>
      <c r="T318" s="463">
        <f>'2027'!T318*IncrPerc2025</f>
        <v>1177.4105841600001</v>
      </c>
      <c r="U318" s="423"/>
      <c r="AA318" s="416" t="s">
        <v>727</v>
      </c>
      <c r="AB318" s="406" t="str">
        <f>Q318</f>
        <v>Y</v>
      </c>
      <c r="AF318" s="403">
        <f>ROUNDUP(T318/2080,3)</f>
        <v>0.56699999999999995</v>
      </c>
    </row>
    <row r="319" spans="1:39" ht="12.75" customHeight="1">
      <c r="A319" s="387">
        <f>T319</f>
        <v>1537.71471524</v>
      </c>
      <c r="B319" s="806" t="s">
        <v>821</v>
      </c>
      <c r="C319" s="806"/>
      <c r="D319" s="806"/>
      <c r="G319" s="231"/>
      <c r="H319" s="232"/>
      <c r="I319" s="232"/>
      <c r="J319" s="232"/>
      <c r="K319" s="232"/>
      <c r="L319" s="232"/>
      <c r="P319" s="422" t="s">
        <v>728</v>
      </c>
      <c r="Q319" s="397" t="s">
        <v>826</v>
      </c>
      <c r="S319" s="394"/>
      <c r="T319" s="463">
        <f>'2027'!T319*IncrPerc2025</f>
        <v>1537.71471524</v>
      </c>
      <c r="U319" s="423"/>
      <c r="AA319" s="416" t="s">
        <v>728</v>
      </c>
      <c r="AB319" s="406" t="str">
        <f>Q319</f>
        <v>Y</v>
      </c>
      <c r="AF319" s="403">
        <v>0.59199999999999997</v>
      </c>
    </row>
    <row r="320" spans="1:39" ht="12.75" customHeight="1">
      <c r="A320" s="387">
        <f>T320</f>
        <v>1796.4083904799998</v>
      </c>
      <c r="B320" s="806" t="s">
        <v>822</v>
      </c>
      <c r="C320" s="806"/>
      <c r="D320" s="806"/>
      <c r="G320" s="231"/>
      <c r="H320" s="232"/>
      <c r="I320" s="232"/>
      <c r="J320" s="232"/>
      <c r="K320" s="232"/>
      <c r="L320" s="232"/>
      <c r="P320" s="422" t="s">
        <v>729</v>
      </c>
      <c r="Q320" s="397" t="s">
        <v>826</v>
      </c>
      <c r="S320" s="394"/>
      <c r="T320" s="463">
        <f>'2027'!T320*IncrPerc2025</f>
        <v>1796.4083904799998</v>
      </c>
      <c r="U320" s="423"/>
      <c r="AA320" s="416" t="s">
        <v>729</v>
      </c>
      <c r="AB320" s="406" t="str">
        <f>Q320</f>
        <v>Y</v>
      </c>
      <c r="AF320" s="403">
        <f>ROUNDUP(T320/2080,3)</f>
        <v>0.86399999999999999</v>
      </c>
    </row>
    <row r="321" spans="1:39" ht="12.75" customHeight="1">
      <c r="A321" s="38"/>
      <c r="B321" s="788"/>
      <c r="D321" s="9"/>
      <c r="I321" s="36"/>
      <c r="J321" s="35"/>
      <c r="K321" s="35"/>
      <c r="T321" s="394"/>
      <c r="U321" s="423"/>
      <c r="AF321" s="398"/>
    </row>
    <row r="322" spans="1:39">
      <c r="A322" s="804" t="s">
        <v>349</v>
      </c>
      <c r="B322" s="804"/>
      <c r="C322" s="804"/>
      <c r="D322" s="804"/>
      <c r="I322" s="40"/>
      <c r="J322" s="35"/>
      <c r="K322" s="35"/>
      <c r="T322" s="394"/>
      <c r="U322" s="423"/>
      <c r="AF322" s="398"/>
    </row>
    <row r="323" spans="1:39">
      <c r="A323" s="805" t="s">
        <v>350</v>
      </c>
      <c r="B323" s="805"/>
      <c r="C323" s="805"/>
      <c r="D323" s="805"/>
      <c r="J323" s="35"/>
      <c r="K323" s="35"/>
      <c r="T323" s="394"/>
      <c r="U323" s="423"/>
      <c r="AF323" s="398"/>
    </row>
    <row r="324" spans="1:39">
      <c r="A324" s="388">
        <f ca="1">T324</f>
        <v>0.41772132001035389</v>
      </c>
      <c r="B324" s="806" t="s">
        <v>351</v>
      </c>
      <c r="C324" s="806"/>
      <c r="D324" s="806"/>
      <c r="J324" s="35"/>
      <c r="K324" s="35"/>
      <c r="O324" s="169"/>
      <c r="P324" s="422" t="s">
        <v>730</v>
      </c>
      <c r="Q324" s="397" t="s">
        <v>826</v>
      </c>
      <c r="R324" s="433"/>
      <c r="S324" s="394"/>
      <c r="T324" s="463">
        <f ca="1">'2027'!T324*IncrPerc2025</f>
        <v>0.41772132001035389</v>
      </c>
      <c r="U324" s="423"/>
      <c r="AA324" s="416" t="s">
        <v>730</v>
      </c>
      <c r="AB324" s="406" t="str">
        <f>Q324</f>
        <v>Y</v>
      </c>
      <c r="AC324" s="400"/>
      <c r="AE324" s="400"/>
      <c r="AF324" s="403">
        <f ca="1">ROUND(T324,3)</f>
        <v>0.41799999999999998</v>
      </c>
      <c r="AG324" s="400"/>
      <c r="AH324" s="400"/>
      <c r="AI324" s="400"/>
      <c r="AJ324" s="400"/>
      <c r="AK324" s="400"/>
      <c r="AL324" s="400"/>
      <c r="AM324" s="169"/>
    </row>
    <row r="325" spans="1:39">
      <c r="A325" s="388">
        <f ca="1">T325</f>
        <v>0.56649401234849872</v>
      </c>
      <c r="B325" s="806" t="s">
        <v>352</v>
      </c>
      <c r="C325" s="806"/>
      <c r="D325" s="806"/>
      <c r="J325" s="35"/>
      <c r="K325" s="35"/>
      <c r="O325" s="169"/>
      <c r="P325" s="422" t="s">
        <v>732</v>
      </c>
      <c r="Q325" s="397" t="s">
        <v>826</v>
      </c>
      <c r="R325" s="433"/>
      <c r="S325" s="394"/>
      <c r="T325" s="463">
        <f ca="1">'2027'!T325*IncrPerc2025</f>
        <v>0.56649401234849872</v>
      </c>
      <c r="U325" s="423"/>
      <c r="AA325" s="416" t="s">
        <v>732</v>
      </c>
      <c r="AB325" s="406" t="str">
        <f>Q325</f>
        <v>Y</v>
      </c>
      <c r="AC325" s="400"/>
      <c r="AE325" s="400"/>
      <c r="AF325" s="403">
        <f ca="1">ROUND(T325,3)</f>
        <v>0.56599999999999995</v>
      </c>
      <c r="AG325" s="400"/>
      <c r="AH325" s="400"/>
      <c r="AI325" s="400"/>
      <c r="AJ325" s="400"/>
      <c r="AK325" s="400"/>
      <c r="AL325" s="400"/>
      <c r="AM325" s="169"/>
    </row>
    <row r="326" spans="1:39">
      <c r="A326" s="388">
        <f ca="1">T326</f>
        <v>0.7392219319538339</v>
      </c>
      <c r="B326" s="806" t="s">
        <v>353</v>
      </c>
      <c r="C326" s="806"/>
      <c r="D326" s="806"/>
      <c r="J326" s="35"/>
      <c r="K326" s="35"/>
      <c r="O326" s="169"/>
      <c r="P326" s="422" t="s">
        <v>731</v>
      </c>
      <c r="Q326" s="397" t="s">
        <v>826</v>
      </c>
      <c r="R326" s="433"/>
      <c r="S326" s="394"/>
      <c r="T326" s="463">
        <f ca="1">'2027'!T326*IncrPerc2025</f>
        <v>0.7392219319538339</v>
      </c>
      <c r="U326" s="423"/>
      <c r="AA326" s="416" t="s">
        <v>731</v>
      </c>
      <c r="AB326" s="406" t="str">
        <f>Q326</f>
        <v>Y</v>
      </c>
      <c r="AC326" s="400"/>
      <c r="AE326" s="400"/>
      <c r="AF326" s="403">
        <f ca="1">ROUND(T326,3)</f>
        <v>0.73899999999999999</v>
      </c>
      <c r="AG326" s="400"/>
      <c r="AH326" s="400"/>
      <c r="AI326" s="400"/>
      <c r="AJ326" s="400"/>
      <c r="AK326" s="400"/>
      <c r="AL326" s="400"/>
      <c r="AM326" s="169"/>
    </row>
    <row r="327" spans="1:39">
      <c r="A327" s="388">
        <f ca="1">T327</f>
        <v>0.86340409663278139</v>
      </c>
      <c r="B327" s="806" t="s">
        <v>354</v>
      </c>
      <c r="C327" s="806"/>
      <c r="D327" s="806"/>
      <c r="J327" s="35"/>
      <c r="K327" s="35"/>
      <c r="O327" s="169"/>
      <c r="P327" s="422" t="s">
        <v>733</v>
      </c>
      <c r="Q327" s="397" t="s">
        <v>826</v>
      </c>
      <c r="R327" s="433"/>
      <c r="S327" s="394"/>
      <c r="T327" s="463">
        <f ca="1">'2027'!T327*IncrPerc2025</f>
        <v>0.86340409663278139</v>
      </c>
      <c r="U327" s="423"/>
      <c r="AA327" s="416" t="s">
        <v>733</v>
      </c>
      <c r="AB327" s="406" t="str">
        <f>Q327</f>
        <v>Y</v>
      </c>
      <c r="AC327" s="400"/>
      <c r="AE327" s="400"/>
      <c r="AF327" s="403">
        <f ca="1">ROUND(T327,3)</f>
        <v>0.86299999999999999</v>
      </c>
      <c r="AG327" s="400"/>
      <c r="AH327" s="400"/>
      <c r="AI327" s="400"/>
      <c r="AJ327" s="400"/>
      <c r="AK327" s="400"/>
      <c r="AL327" s="400"/>
      <c r="AM327" s="169"/>
    </row>
    <row r="328" spans="1:39">
      <c r="A328" s="169"/>
      <c r="B328" s="41"/>
      <c r="D328" s="9"/>
      <c r="I328" s="19"/>
      <c r="J328" s="19"/>
      <c r="K328" s="19"/>
      <c r="O328" s="169"/>
      <c r="R328" s="433"/>
      <c r="U328" s="423"/>
      <c r="AC328" s="400"/>
      <c r="AE328" s="400"/>
      <c r="AF328" s="398"/>
      <c r="AG328" s="400"/>
      <c r="AH328" s="400"/>
      <c r="AI328" s="400"/>
      <c r="AJ328" s="400"/>
      <c r="AK328" s="400"/>
      <c r="AL328" s="400"/>
      <c r="AM328" s="169"/>
    </row>
    <row r="329" spans="1:39">
      <c r="A329" s="804" t="s">
        <v>355</v>
      </c>
      <c r="B329" s="804"/>
      <c r="C329" s="804"/>
      <c r="D329" s="804"/>
      <c r="E329" s="804"/>
      <c r="F329" s="804"/>
      <c r="G329" s="804"/>
      <c r="H329" s="804"/>
      <c r="I329" s="804"/>
      <c r="J329" s="804"/>
      <c r="K329" s="804"/>
      <c r="L329" s="804"/>
      <c r="M329" s="804"/>
      <c r="N329" s="786"/>
      <c r="O329" s="169"/>
      <c r="P329" s="433"/>
      <c r="Q329" s="392"/>
      <c r="R329" s="433"/>
      <c r="S329" s="392"/>
      <c r="T329" s="392"/>
      <c r="U329" s="423"/>
      <c r="AC329" s="400"/>
      <c r="AE329" s="400"/>
      <c r="AF329" s="398"/>
      <c r="AG329" s="400"/>
      <c r="AH329" s="400"/>
      <c r="AI329" s="400"/>
      <c r="AJ329" s="400"/>
      <c r="AK329" s="400"/>
      <c r="AL329" s="400"/>
      <c r="AM329" s="169"/>
    </row>
    <row r="330" spans="1:39" ht="25.35" customHeight="1">
      <c r="A330" s="808" t="str">
        <f ca="1">"Provided that the full-time, non-exempt Forensic Scientist, Forensic Video Analyst, Crime Analyst and Intelligence Analyst employees who are assigned to work a full shift which begins between 12:00 p.m. and 1:59 a.m. shall be paid an additional "&amp;TEXT(T330,"$0.000")&amp;"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$1.577 per hour for all hours worked on such a shift.</v>
      </c>
      <c r="B330" s="808"/>
      <c r="C330" s="808"/>
      <c r="D330" s="808"/>
      <c r="E330" s="808"/>
      <c r="F330" s="808"/>
      <c r="G330" s="808"/>
      <c r="H330" s="808"/>
      <c r="I330" s="808"/>
      <c r="J330" s="808"/>
      <c r="K330" s="808"/>
      <c r="L330" s="808"/>
      <c r="M330" s="808"/>
      <c r="N330" s="789"/>
      <c r="O330" s="169"/>
      <c r="P330" s="422" t="s">
        <v>734</v>
      </c>
      <c r="Q330" s="397" t="s">
        <v>826</v>
      </c>
      <c r="R330" s="433" t="s">
        <v>838</v>
      </c>
      <c r="S330" s="394"/>
      <c r="T330" s="463">
        <f ca="1">'2027'!T330*IncrPerc2025</f>
        <v>1.577492708097296</v>
      </c>
      <c r="U330" s="423"/>
      <c r="AA330" s="398" t="s">
        <v>734</v>
      </c>
      <c r="AB330" s="406" t="str">
        <f>Q330</f>
        <v>Y</v>
      </c>
      <c r="AC330" s="431" t="s">
        <v>838</v>
      </c>
      <c r="AE330" s="400"/>
      <c r="AF330" s="403">
        <f ca="1">ROUND(T330,3)</f>
        <v>1.577</v>
      </c>
      <c r="AG330" s="400"/>
      <c r="AH330" s="400"/>
      <c r="AI330" s="400"/>
      <c r="AJ330" s="400"/>
      <c r="AK330" s="400"/>
      <c r="AL330" s="400"/>
      <c r="AM330" s="169"/>
    </row>
    <row r="331" spans="1:39">
      <c r="A331" s="789"/>
      <c r="B331" s="789"/>
      <c r="C331" s="51"/>
      <c r="D331" s="789"/>
      <c r="E331" s="789"/>
      <c r="F331" s="789"/>
      <c r="G331" s="789"/>
      <c r="H331" s="789"/>
      <c r="I331" s="789"/>
      <c r="J331" s="789"/>
      <c r="K331" s="789"/>
      <c r="L331" s="789"/>
      <c r="M331" s="789"/>
      <c r="N331" s="789"/>
      <c r="O331" s="169"/>
      <c r="Q331" s="397"/>
      <c r="R331" s="433"/>
      <c r="S331" s="394"/>
      <c r="T331" s="394"/>
      <c r="U331" s="423"/>
      <c r="AA331" s="400"/>
      <c r="AB331" s="400"/>
      <c r="AC331" s="431"/>
      <c r="AD331" s="400"/>
      <c r="AE331" s="400"/>
      <c r="AF331" s="400"/>
      <c r="AG331" s="400"/>
      <c r="AH331" s="400"/>
      <c r="AI331" s="400"/>
      <c r="AJ331" s="400"/>
      <c r="AK331" s="400"/>
      <c r="AL331" s="400"/>
      <c r="AM331" s="169"/>
    </row>
    <row r="332" spans="1:39">
      <c r="A332" s="786" t="s">
        <v>835</v>
      </c>
      <c r="B332" s="789"/>
      <c r="C332" s="51"/>
      <c r="D332" s="789"/>
      <c r="E332" s="789"/>
      <c r="F332" s="789"/>
      <c r="G332" s="789"/>
      <c r="H332" s="789"/>
      <c r="I332" s="789"/>
      <c r="J332" s="789"/>
      <c r="K332" s="789"/>
      <c r="L332" s="789"/>
      <c r="M332" s="789"/>
      <c r="N332" s="789"/>
      <c r="O332" s="169"/>
      <c r="P332" s="422" t="s">
        <v>736</v>
      </c>
      <c r="Q332" s="397" t="s">
        <v>831</v>
      </c>
      <c r="R332" s="422" t="s">
        <v>839</v>
      </c>
      <c r="S332" s="394"/>
      <c r="T332" s="394">
        <v>50</v>
      </c>
      <c r="U332" s="423"/>
      <c r="AA332" s="398" t="s">
        <v>736</v>
      </c>
      <c r="AB332" s="406" t="str">
        <f>Q332</f>
        <v>N</v>
      </c>
      <c r="AC332" s="432" t="s">
        <v>839</v>
      </c>
      <c r="AF332" s="403">
        <f>ROUNDUP(T332/2080,3)</f>
        <v>2.5000000000000001E-2</v>
      </c>
      <c r="AG332" s="400"/>
      <c r="AH332" s="400"/>
      <c r="AI332" s="400"/>
      <c r="AJ332" s="400"/>
      <c r="AK332" s="400"/>
      <c r="AL332" s="400"/>
      <c r="AM332" s="169"/>
    </row>
    <row r="333" spans="1:39">
      <c r="A333" s="427" t="str">
        <f>"An employee will receive " &amp; TEXT(T332,"$#,###")&amp;" for each workday the employee is on call and "&amp;TEXT(T333,"$#,###")&amp;" for each weekend day (Saturday or Sunday) or holiday the employee is on call."</f>
        <v>An employee will receive $50 for each workday the employee is on call and $60 for each weekend day (Saturday or Sunday) or holiday the employee is on call.</v>
      </c>
      <c r="B333" s="789"/>
      <c r="C333" s="51"/>
      <c r="D333" s="789"/>
      <c r="E333" s="789"/>
      <c r="F333" s="789"/>
      <c r="G333" s="789"/>
      <c r="H333" s="789"/>
      <c r="I333" s="789"/>
      <c r="J333" s="789"/>
      <c r="K333" s="789"/>
      <c r="L333" s="789"/>
      <c r="M333" s="789"/>
      <c r="N333" s="789"/>
      <c r="O333" s="169"/>
      <c r="P333" s="422" t="s">
        <v>836</v>
      </c>
      <c r="Q333" s="391" t="s">
        <v>831</v>
      </c>
      <c r="R333" s="422" t="s">
        <v>840</v>
      </c>
      <c r="T333" s="394">
        <v>60</v>
      </c>
      <c r="U333" s="423"/>
      <c r="AA333" s="398" t="s">
        <v>836</v>
      </c>
      <c r="AB333" s="406" t="s">
        <v>831</v>
      </c>
      <c r="AC333" s="410" t="s">
        <v>840</v>
      </c>
      <c r="AE333" s="400"/>
      <c r="AF333" s="403">
        <f>ROUNDUP(T333/2080,3)</f>
        <v>2.9000000000000001E-2</v>
      </c>
      <c r="AG333" s="400"/>
      <c r="AH333" s="400"/>
      <c r="AI333" s="400"/>
      <c r="AJ333" s="400"/>
      <c r="AK333" s="400"/>
      <c r="AL333" s="400"/>
      <c r="AM333" s="169"/>
    </row>
    <row r="334" spans="1:39">
      <c r="U334" s="423"/>
    </row>
    <row r="335" spans="1:39">
      <c r="A335" s="804" t="s">
        <v>358</v>
      </c>
      <c r="B335" s="804"/>
      <c r="C335" s="804"/>
      <c r="D335" s="804"/>
      <c r="E335" s="804"/>
      <c r="F335" s="804"/>
      <c r="G335" s="804"/>
      <c r="H335" s="804"/>
      <c r="I335" s="804"/>
      <c r="J335" s="804"/>
      <c r="K335" s="804"/>
      <c r="L335" s="804"/>
      <c r="M335" s="804"/>
      <c r="N335" s="786"/>
      <c r="O335" s="169"/>
      <c r="U335" s="423"/>
      <c r="AE335" s="400"/>
      <c r="AF335" s="400"/>
      <c r="AG335" s="400"/>
      <c r="AH335" s="400"/>
      <c r="AI335" s="400"/>
      <c r="AJ335" s="400"/>
      <c r="AK335" s="400"/>
      <c r="AL335" s="400"/>
      <c r="AM335" s="169"/>
    </row>
    <row r="336" spans="1:39">
      <c r="A336" s="807" t="s">
        <v>501</v>
      </c>
      <c r="B336" s="807"/>
      <c r="C336" s="807"/>
      <c r="D336" s="807"/>
      <c r="E336" s="807"/>
      <c r="F336" s="807"/>
      <c r="G336" s="807"/>
      <c r="H336" s="807"/>
      <c r="I336" s="807"/>
      <c r="J336" s="807"/>
      <c r="K336" s="807"/>
      <c r="L336" s="807"/>
      <c r="M336" s="807"/>
      <c r="N336" s="791"/>
      <c r="O336" s="169"/>
      <c r="U336" s="423"/>
      <c r="AE336" s="400"/>
      <c r="AF336" s="400"/>
      <c r="AG336" s="400"/>
      <c r="AH336" s="400"/>
      <c r="AI336" s="400"/>
      <c r="AJ336" s="400"/>
      <c r="AK336" s="400"/>
      <c r="AL336" s="400"/>
      <c r="AM336" s="169"/>
    </row>
    <row r="337" spans="1:39">
      <c r="A337" s="807" t="s">
        <v>360</v>
      </c>
      <c r="B337" s="807"/>
      <c r="C337" s="807"/>
      <c r="D337" s="807"/>
      <c r="E337" s="807"/>
      <c r="F337" s="807"/>
      <c r="G337" s="807"/>
      <c r="H337" s="807"/>
      <c r="I337" s="807"/>
      <c r="J337" s="807"/>
      <c r="K337" s="807"/>
      <c r="L337" s="807"/>
      <c r="M337" s="807"/>
      <c r="N337" s="791"/>
      <c r="O337" s="169"/>
      <c r="U337" s="423"/>
      <c r="AE337" s="400"/>
      <c r="AF337" s="400"/>
      <c r="AG337" s="400"/>
      <c r="AH337" s="400"/>
      <c r="AI337" s="400"/>
      <c r="AJ337" s="400"/>
      <c r="AK337" s="400"/>
      <c r="AL337" s="400"/>
      <c r="AM337" s="169"/>
    </row>
    <row r="338" spans="1:39">
      <c r="U338" s="423"/>
    </row>
    <row r="339" spans="1:39">
      <c r="A339" s="804" t="s">
        <v>377</v>
      </c>
      <c r="B339" s="804"/>
      <c r="C339" s="804"/>
      <c r="D339" s="804"/>
      <c r="E339" s="804"/>
      <c r="F339" s="804"/>
      <c r="G339" s="804"/>
      <c r="H339" s="804"/>
      <c r="I339" s="804"/>
      <c r="J339" s="804"/>
      <c r="K339" s="804"/>
      <c r="L339" s="804"/>
      <c r="M339" s="804"/>
      <c r="N339" s="786"/>
      <c r="O339" s="169"/>
      <c r="U339" s="423"/>
      <c r="AE339" s="400"/>
      <c r="AF339" s="400"/>
      <c r="AG339" s="400"/>
      <c r="AH339" s="400"/>
      <c r="AI339" s="400"/>
      <c r="AJ339" s="400"/>
      <c r="AK339" s="400"/>
      <c r="AL339" s="400"/>
      <c r="AM339" s="169"/>
    </row>
    <row r="340" spans="1:39" ht="25.35" customHeight="1">
      <c r="A340" s="809" t="str">
        <f ca="1">"Principal Appraisers who achieve and maintain a Senior Accredited Minnesota Assessor (SAMA) or a Certified Assessment Evaluator (CAE) designation shall be paid an additional "&amp;TEXT(T340,"$#,###")&amp;" annually.  Should the City decide to make a SAMA/CAE designations a requirement of the position, the premium will be eliminated and the then-current premium rate will be folded into the base wage."</f>
        <v>Principal Appraisers who achieve and maintain a Senior Accredited Minnesota Assessor (SAMA) or a Certified Assessment Evaluator (CAE) designation shall be paid an additional $3,197 annually.  Should the City decide to make a SAMA/CAE designations a requirement of the position, the premium will be eliminated and the then-current premium rate will be folded into the base wage.</v>
      </c>
      <c r="B340" s="809"/>
      <c r="C340" s="809"/>
      <c r="D340" s="809"/>
      <c r="E340" s="809"/>
      <c r="F340" s="809"/>
      <c r="G340" s="809"/>
      <c r="H340" s="809"/>
      <c r="I340" s="809"/>
      <c r="J340" s="809"/>
      <c r="K340" s="809"/>
      <c r="L340" s="809"/>
      <c r="M340" s="809"/>
      <c r="N340" s="790"/>
      <c r="O340" s="169"/>
      <c r="P340" s="422" t="s">
        <v>842</v>
      </c>
      <c r="Q340" s="391" t="s">
        <v>826</v>
      </c>
      <c r="R340" s="422" t="s">
        <v>843</v>
      </c>
      <c r="T340" s="463">
        <f ca="1">'2027'!T340*IncrPerc2025</f>
        <v>3196.7685956956734</v>
      </c>
      <c r="U340" s="423"/>
      <c r="AA340" s="398" t="s">
        <v>842</v>
      </c>
      <c r="AB340" s="398" t="s">
        <v>831</v>
      </c>
      <c r="AC340" s="432" t="s">
        <v>843</v>
      </c>
      <c r="AE340" s="400"/>
      <c r="AF340" s="403">
        <f ca="1">ROUNDUP(T340/2080,3)</f>
        <v>1.5369999999999999</v>
      </c>
      <c r="AG340" s="400"/>
      <c r="AH340" s="400"/>
      <c r="AI340" s="400"/>
      <c r="AJ340" s="400"/>
      <c r="AK340" s="400"/>
      <c r="AL340" s="400"/>
      <c r="AM340" s="169"/>
    </row>
    <row r="341" spans="1:39">
      <c r="A341" s="207"/>
      <c r="O341" s="169"/>
      <c r="P341" s="422" t="s">
        <v>844</v>
      </c>
      <c r="Q341" s="391" t="s">
        <v>826</v>
      </c>
      <c r="R341" s="422" t="s">
        <v>845</v>
      </c>
      <c r="T341" s="463">
        <f ca="1">'2027'!T341*IncrPerc2025</f>
        <v>3196.7685956956734</v>
      </c>
      <c r="U341" s="423"/>
      <c r="AA341" s="398" t="s">
        <v>844</v>
      </c>
      <c r="AB341" s="398" t="s">
        <v>831</v>
      </c>
      <c r="AC341" s="432" t="s">
        <v>845</v>
      </c>
      <c r="AE341" s="400"/>
      <c r="AF341" s="403">
        <f ca="1">ROUNDUP(T341/2080,3)</f>
        <v>1.5369999999999999</v>
      </c>
      <c r="AG341" s="400"/>
      <c r="AH341" s="400"/>
      <c r="AI341" s="400"/>
      <c r="AJ341" s="400"/>
      <c r="AK341" s="400"/>
      <c r="AL341" s="400"/>
      <c r="AM341" s="169"/>
    </row>
    <row r="342" spans="1:39">
      <c r="A342" s="34" t="s">
        <v>630</v>
      </c>
      <c r="P342" s="434"/>
      <c r="Q342" s="396"/>
      <c r="R342" s="434"/>
      <c r="S342" s="396"/>
      <c r="T342" s="396"/>
      <c r="U342" s="423"/>
      <c r="V342" s="396"/>
      <c r="W342" s="396"/>
      <c r="X342" s="396"/>
      <c r="Y342" s="396"/>
      <c r="Z342" s="396"/>
      <c r="AA342" s="401"/>
      <c r="AB342" s="401"/>
      <c r="AC342" s="413"/>
      <c r="AD342" s="401"/>
    </row>
    <row r="343" spans="1:39">
      <c r="A343" s="9" t="s">
        <v>631</v>
      </c>
      <c r="P343" s="434" t="s">
        <v>846</v>
      </c>
      <c r="Q343" s="396" t="s">
        <v>826</v>
      </c>
      <c r="R343" s="434" t="s">
        <v>847</v>
      </c>
      <c r="S343" s="396"/>
      <c r="T343" s="463">
        <f>11.457*1.03</f>
        <v>11.80071</v>
      </c>
      <c r="U343" s="423"/>
      <c r="V343" s="396"/>
      <c r="W343" s="396"/>
      <c r="X343" s="396"/>
      <c r="Y343" s="396"/>
      <c r="Z343" s="396"/>
      <c r="AA343" s="401" t="s">
        <v>846</v>
      </c>
      <c r="AB343" s="401" t="s">
        <v>831</v>
      </c>
      <c r="AC343" s="436" t="s">
        <v>847</v>
      </c>
      <c r="AD343" s="401"/>
      <c r="AF343" s="437">
        <f>ROUND(T343,3)</f>
        <v>11.801</v>
      </c>
    </row>
    <row r="344" spans="1:39">
      <c r="A344" s="9" t="str">
        <f>TEXT(T343,"$###.000")&amp;" per day when assigned and used."</f>
        <v>$11.801 per day when assigned and used.</v>
      </c>
      <c r="P344" s="434"/>
      <c r="Q344" s="396"/>
      <c r="R344" s="434"/>
      <c r="S344" s="396"/>
      <c r="T344" s="396"/>
      <c r="U344" s="423"/>
      <c r="V344" s="396"/>
      <c r="W344" s="396"/>
      <c r="X344" s="396"/>
      <c r="Y344" s="396"/>
      <c r="Z344" s="396"/>
      <c r="AA344" s="401"/>
      <c r="AB344" s="401"/>
      <c r="AC344" s="413"/>
      <c r="AD344" s="401"/>
    </row>
    <row r="345" spans="1:39">
      <c r="O345" s="234"/>
      <c r="U345" s="423"/>
      <c r="AE345" s="405"/>
    </row>
    <row r="346" spans="1:39">
      <c r="A346" s="34" t="s">
        <v>627</v>
      </c>
      <c r="P346" s="434"/>
      <c r="Q346" s="396"/>
      <c r="R346" s="434"/>
      <c r="S346" s="396"/>
      <c r="T346" s="396"/>
      <c r="U346" s="423"/>
      <c r="V346" s="396"/>
      <c r="W346" s="396"/>
      <c r="X346" s="396"/>
      <c r="Y346" s="396"/>
      <c r="Z346" s="396"/>
      <c r="AA346" s="401"/>
      <c r="AB346" s="401"/>
      <c r="AC346" s="413"/>
      <c r="AD346" s="401"/>
    </row>
    <row r="347" spans="1:39">
      <c r="A347" s="804" t="s">
        <v>628</v>
      </c>
      <c r="B347" s="804"/>
      <c r="C347" s="804"/>
      <c r="D347" s="804"/>
      <c r="E347" s="804"/>
      <c r="F347" s="804"/>
      <c r="G347" s="804"/>
      <c r="H347" s="804"/>
      <c r="I347" s="804"/>
      <c r="J347" s="804"/>
      <c r="K347" s="804"/>
      <c r="L347" s="804"/>
      <c r="M347" s="804"/>
      <c r="N347" s="786"/>
      <c r="O347" s="234"/>
      <c r="P347" s="434"/>
      <c r="Q347" s="396"/>
      <c r="R347" s="434"/>
      <c r="S347" s="396"/>
      <c r="T347" s="396"/>
      <c r="U347" s="423"/>
      <c r="V347" s="396"/>
      <c r="W347" s="396"/>
      <c r="X347" s="396"/>
      <c r="Y347" s="396"/>
      <c r="Z347" s="396"/>
      <c r="AA347" s="401"/>
      <c r="AB347" s="401"/>
      <c r="AC347" s="413"/>
      <c r="AD347" s="401"/>
      <c r="AE347" s="405"/>
    </row>
    <row r="348" spans="1:39">
      <c r="A348" s="805" t="str">
        <f ca="1">"Forensic Scientists will receive an hourly premium of "&amp;TEXT(T348,"$#.000")&amp;"/hour when conducting and reporting on training staff."</f>
        <v>Forensic Scientists will receive an hourly premium of $1.230/hour when conducting and reporting on training staff.</v>
      </c>
      <c r="B348" s="805"/>
      <c r="C348" s="805"/>
      <c r="D348" s="805"/>
      <c r="E348" s="805"/>
      <c r="F348" s="805"/>
      <c r="G348" s="805"/>
      <c r="H348" s="805"/>
      <c r="I348" s="805"/>
      <c r="J348" s="805"/>
      <c r="K348" s="805"/>
      <c r="L348" s="805"/>
      <c r="M348" s="805"/>
      <c r="N348" s="787"/>
      <c r="O348" s="234"/>
      <c r="P348" s="422" t="s">
        <v>735</v>
      </c>
      <c r="Q348" s="397" t="s">
        <v>826</v>
      </c>
      <c r="R348" s="422" t="s">
        <v>848</v>
      </c>
      <c r="S348" s="394"/>
      <c r="T348" s="463">
        <f ca="1">'2027'!T348*IncrPerc2025</f>
        <v>1.2295263829598746</v>
      </c>
      <c r="U348" s="423"/>
      <c r="AA348" s="398" t="s">
        <v>735</v>
      </c>
      <c r="AB348" s="406" t="str">
        <f>Q348</f>
        <v>Y</v>
      </c>
      <c r="AC348" s="410" t="s">
        <v>848</v>
      </c>
      <c r="AE348" s="405"/>
      <c r="AF348" s="403">
        <f ca="1">ROUND(T348,3)</f>
        <v>1.23</v>
      </c>
    </row>
    <row r="349" spans="1:39">
      <c r="A349" s="787"/>
      <c r="B349" s="787"/>
      <c r="C349" s="149"/>
      <c r="D349" s="787"/>
      <c r="E349" s="791"/>
      <c r="F349" s="787"/>
      <c r="G349" s="787"/>
      <c r="H349" s="787"/>
      <c r="I349" s="787"/>
      <c r="J349" s="787"/>
      <c r="K349" s="787"/>
      <c r="L349" s="787"/>
      <c r="M349" s="787"/>
      <c r="N349" s="787"/>
      <c r="O349" s="234"/>
      <c r="U349" s="423"/>
      <c r="AE349" s="405"/>
    </row>
    <row r="350" spans="1:39">
      <c r="A350" s="804" t="s">
        <v>629</v>
      </c>
      <c r="B350" s="804"/>
      <c r="C350" s="804"/>
      <c r="D350" s="804"/>
      <c r="E350" s="804"/>
      <c r="F350" s="804"/>
      <c r="G350" s="804"/>
      <c r="H350" s="804"/>
      <c r="I350" s="804"/>
      <c r="J350" s="804"/>
      <c r="K350" s="804"/>
      <c r="L350" s="804"/>
      <c r="M350" s="804"/>
      <c r="N350" s="786"/>
      <c r="U350" s="423"/>
    </row>
    <row r="351" spans="1:39">
      <c r="A351" s="805" t="str">
        <f ca="1">"Forensic Scientists are eligible for a "&amp;TEXT(T351,"$#,000")&amp;"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B351" s="805"/>
      <c r="C351" s="805"/>
      <c r="D351" s="805"/>
      <c r="E351" s="805"/>
      <c r="F351" s="805"/>
      <c r="G351" s="805"/>
      <c r="H351" s="805"/>
      <c r="I351" s="805"/>
      <c r="J351" s="805"/>
      <c r="K351" s="805"/>
      <c r="L351" s="805"/>
      <c r="M351" s="805"/>
      <c r="N351" s="787"/>
      <c r="P351" s="434" t="s">
        <v>849</v>
      </c>
      <c r="Q351" s="396" t="s">
        <v>831</v>
      </c>
      <c r="R351" s="422" t="s">
        <v>849</v>
      </c>
      <c r="S351" s="396"/>
      <c r="T351" s="463">
        <f ca="1">'2025'!T350</f>
        <v>250</v>
      </c>
      <c r="U351" s="423"/>
      <c r="V351" s="396"/>
      <c r="W351" s="396"/>
      <c r="X351" s="396"/>
      <c r="Y351" s="396"/>
      <c r="Z351" s="396"/>
      <c r="AA351" s="401"/>
      <c r="AB351" s="401"/>
      <c r="AC351" s="413"/>
      <c r="AD351" s="401"/>
    </row>
    <row r="352" spans="1:39">
      <c r="P352" s="434"/>
      <c r="Q352" s="396"/>
      <c r="S352" s="396"/>
      <c r="T352" s="396"/>
      <c r="U352" s="423"/>
      <c r="V352" s="396"/>
      <c r="W352" s="396"/>
      <c r="X352" s="396"/>
      <c r="Y352" s="396"/>
      <c r="Z352" s="396"/>
      <c r="AA352" s="401"/>
      <c r="AB352" s="401"/>
      <c r="AC352" s="413"/>
      <c r="AD352" s="401"/>
    </row>
    <row r="353" spans="1:31">
      <c r="A353" s="804" t="s">
        <v>611</v>
      </c>
      <c r="B353" s="804"/>
      <c r="C353" s="804"/>
      <c r="D353" s="804"/>
      <c r="E353" s="804"/>
      <c r="F353" s="804"/>
      <c r="G353" s="804"/>
      <c r="H353" s="804"/>
      <c r="I353" s="804"/>
      <c r="J353" s="804"/>
      <c r="K353" s="804"/>
      <c r="L353" s="804"/>
      <c r="M353" s="804"/>
      <c r="N353" s="786"/>
      <c r="O353" s="234"/>
      <c r="P353" s="434"/>
      <c r="Q353" s="396"/>
      <c r="S353" s="396"/>
      <c r="T353" s="396"/>
      <c r="U353" s="423"/>
      <c r="V353" s="396"/>
      <c r="W353" s="396"/>
      <c r="X353" s="396"/>
      <c r="Y353" s="396"/>
      <c r="Z353" s="396"/>
      <c r="AA353" s="401"/>
      <c r="AB353" s="401"/>
      <c r="AC353" s="413"/>
      <c r="AD353" s="401"/>
      <c r="AE353" s="405"/>
    </row>
    <row r="354" spans="1:31" ht="25.35" customHeight="1">
      <c r="A354" s="803" t="str">
        <f ca="1">"Because Forensic Scientists are required to testify in a court of law, each Forensic Scientist will be reimbursed up to "&amp;TEXT(T354,"$#,000")&amp;"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B354" s="803"/>
      <c r="C354" s="803"/>
      <c r="D354" s="803"/>
      <c r="E354" s="803"/>
      <c r="F354" s="803"/>
      <c r="G354" s="803"/>
      <c r="H354" s="803"/>
      <c r="I354" s="803"/>
      <c r="J354" s="803"/>
      <c r="K354" s="803"/>
      <c r="L354" s="803"/>
      <c r="M354" s="803"/>
      <c r="N354" s="785"/>
      <c r="O354" s="234"/>
      <c r="P354" s="422" t="s">
        <v>851</v>
      </c>
      <c r="Q354" s="391" t="s">
        <v>831</v>
      </c>
      <c r="R354" s="422" t="s">
        <v>850</v>
      </c>
      <c r="T354" s="463">
        <f ca="1">'2025'!T353</f>
        <v>125</v>
      </c>
      <c r="U354" s="423"/>
      <c r="AE354" s="405"/>
    </row>
    <row r="355" spans="1:31">
      <c r="P355" s="433"/>
      <c r="Q355" s="428"/>
      <c r="R355" s="433"/>
      <c r="S355" s="428"/>
      <c r="T355" s="428"/>
      <c r="AA355" s="402"/>
      <c r="AB355" s="402"/>
      <c r="AC355" s="402"/>
      <c r="AD355" s="402"/>
    </row>
    <row r="357" spans="1:31">
      <c r="A357" s="9" t="str">
        <f>A4</f>
        <v>Last Updated on 6/25/2026</v>
      </c>
      <c r="M357" s="169" t="s">
        <v>1044</v>
      </c>
    </row>
  </sheetData>
  <sheetProtection sheet="1" objects="1" scenarios="1" autoFilter="0"/>
  <autoFilter ref="A6:AE313" xr:uid="{245E8F94-B57C-4FB1-A5F1-9586FD18D401}"/>
  <mergeCells count="25">
    <mergeCell ref="A354:M354"/>
    <mergeCell ref="A340:M340"/>
    <mergeCell ref="A347:M347"/>
    <mergeCell ref="A348:M348"/>
    <mergeCell ref="A350:M350"/>
    <mergeCell ref="A351:M351"/>
    <mergeCell ref="A353:M353"/>
    <mergeCell ref="A339:M339"/>
    <mergeCell ref="A322:D322"/>
    <mergeCell ref="A323:D323"/>
    <mergeCell ref="B324:D324"/>
    <mergeCell ref="B325:D325"/>
    <mergeCell ref="B326:D326"/>
    <mergeCell ref="B327:D327"/>
    <mergeCell ref="A329:M329"/>
    <mergeCell ref="A330:M330"/>
    <mergeCell ref="A335:M335"/>
    <mergeCell ref="A336:M336"/>
    <mergeCell ref="A337:M337"/>
    <mergeCell ref="B320:D320"/>
    <mergeCell ref="A315:D315"/>
    <mergeCell ref="A316:D316"/>
    <mergeCell ref="B317:D317"/>
    <mergeCell ref="B318:D318"/>
    <mergeCell ref="B319:D319"/>
  </mergeCells>
  <conditionalFormatting sqref="G37:M39">
    <cfRule type="cellIs" dxfId="15" priority="10" operator="greaterThan">
      <formula>100</formula>
    </cfRule>
  </conditionalFormatting>
  <conditionalFormatting sqref="G77:M78">
    <cfRule type="cellIs" dxfId="14" priority="11" operator="greaterThan">
      <formula>100</formula>
    </cfRule>
  </conditionalFormatting>
  <conditionalFormatting sqref="G166:M166">
    <cfRule type="cellIs" dxfId="13" priority="12" operator="greaterThan">
      <formula>100</formula>
    </cfRule>
  </conditionalFormatting>
  <conditionalFormatting sqref="G174:M174">
    <cfRule type="cellIs" dxfId="12" priority="8" operator="greaterThan">
      <formula>100</formula>
    </cfRule>
  </conditionalFormatting>
  <conditionalFormatting sqref="G271:M271">
    <cfRule type="cellIs" dxfId="11" priority="9" operator="greaterThan">
      <formula>100</formula>
    </cfRule>
  </conditionalFormatting>
  <conditionalFormatting sqref="G282:M282">
    <cfRule type="cellIs" dxfId="10" priority="14" operator="greaterThan">
      <formula>100</formula>
    </cfRule>
  </conditionalFormatting>
  <conditionalFormatting sqref="G291:M291">
    <cfRule type="cellIs" dxfId="9" priority="15" operator="greaterThan">
      <formula>100</formula>
    </cfRule>
  </conditionalFormatting>
  <conditionalFormatting sqref="G2:N6 G8:N36 N37:N38 G79:N83 G84:M84 G283:N290">
    <cfRule type="cellIs" dxfId="8" priority="20" operator="greaterThan">
      <formula>100</formula>
    </cfRule>
  </conditionalFormatting>
  <conditionalFormatting sqref="G85:N165">
    <cfRule type="cellIs" dxfId="7" priority="17" operator="greaterThan">
      <formula>100</formula>
    </cfRule>
  </conditionalFormatting>
  <conditionalFormatting sqref="G167:N173">
    <cfRule type="cellIs" dxfId="6" priority="1" operator="greaterThan">
      <formula>100</formula>
    </cfRule>
  </conditionalFormatting>
  <conditionalFormatting sqref="G175:N270">
    <cfRule type="cellIs" dxfId="5" priority="16" operator="greaterThan">
      <formula>100</formula>
    </cfRule>
  </conditionalFormatting>
  <conditionalFormatting sqref="G272:N281">
    <cfRule type="cellIs" dxfId="4" priority="18" operator="greaterThan">
      <formula>100</formula>
    </cfRule>
  </conditionalFormatting>
  <conditionalFormatting sqref="T330:T354">
    <cfRule type="cellIs" dxfId="3" priority="2" operator="greaterThan">
      <formula>100</formula>
    </cfRule>
  </conditionalFormatting>
  <conditionalFormatting sqref="T2:Z316 G7:M7 G40:N76 G292:N1048576 T317:T328 T356:Z1048576">
    <cfRule type="cellIs" dxfId="2" priority="13" operator="greaterThan">
      <formula>100</formula>
    </cfRule>
  </conditionalFormatting>
  <conditionalFormatting sqref="U317:Z355">
    <cfRule type="cellIs" dxfId="1" priority="6" operator="greaterThan">
      <formula>100</formula>
    </cfRule>
  </conditionalFormatting>
  <conditionalFormatting sqref="AF343">
    <cfRule type="cellIs" dxfId="0" priority="19" operator="greaterThan">
      <formula>100</formula>
    </cfRule>
  </conditionalFormatting>
  <pageMargins left="0.25" right="0.25" top="0.5" bottom="0.5" header="0.5" footer="0.5"/>
  <pageSetup scale="9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EA0C-038B-43DB-BC1D-05BC70E9446F}">
  <sheetPr codeName="Sheet10"/>
  <dimension ref="A1:N195"/>
  <sheetViews>
    <sheetView topLeftCell="A181" workbookViewId="0">
      <selection activeCell="A196" sqref="A196"/>
    </sheetView>
  </sheetViews>
  <sheetFormatPr defaultColWidth="8.90625" defaultRowHeight="14.4"/>
  <cols>
    <col min="1" max="1" width="8.90625" style="147"/>
    <col min="2" max="2" width="8.90625" style="139"/>
    <col min="3" max="3" width="79.90625" style="141" customWidth="1"/>
    <col min="4" max="4" width="26.90625" style="139" bestFit="1" customWidth="1"/>
    <col min="5" max="5" width="9.453125" style="150" bestFit="1" customWidth="1"/>
    <col min="6" max="6" width="10.90625" style="150" bestFit="1" customWidth="1"/>
    <col min="7" max="7" width="12.90625" style="139" bestFit="1" customWidth="1"/>
    <col min="8" max="13" width="8.90625" style="139"/>
    <col min="14" max="16384" width="8.90625" style="131"/>
  </cols>
  <sheetData>
    <row r="1" spans="1:14">
      <c r="A1" s="132" t="s">
        <v>538</v>
      </c>
      <c r="B1" s="129" t="s">
        <v>539</v>
      </c>
      <c r="C1" s="133" t="s">
        <v>540</v>
      </c>
      <c r="D1" s="130" t="s">
        <v>541</v>
      </c>
      <c r="E1" s="153" t="s">
        <v>547</v>
      </c>
      <c r="F1" s="154" t="s">
        <v>546</v>
      </c>
    </row>
    <row r="2" spans="1:14">
      <c r="B2" s="166" t="s">
        <v>571</v>
      </c>
      <c r="C2" s="166" t="s">
        <v>570</v>
      </c>
    </row>
    <row r="3" spans="1:14" ht="28.8">
      <c r="B3" s="167" t="s">
        <v>571</v>
      </c>
      <c r="C3" s="181" t="s">
        <v>569</v>
      </c>
    </row>
    <row r="4" spans="1:14">
      <c r="B4" s="166" t="s">
        <v>571</v>
      </c>
      <c r="C4" s="182" t="s">
        <v>573</v>
      </c>
    </row>
    <row r="5" spans="1:14" ht="28.8">
      <c r="B5" s="167" t="s">
        <v>571</v>
      </c>
      <c r="C5" s="183" t="s">
        <v>572</v>
      </c>
    </row>
    <row r="6" spans="1:14">
      <c r="B6" s="167" t="s">
        <v>571</v>
      </c>
      <c r="C6" s="182" t="s">
        <v>575</v>
      </c>
    </row>
    <row r="7" spans="1:14" ht="28.8">
      <c r="B7" s="167" t="s">
        <v>571</v>
      </c>
      <c r="C7" s="181" t="s">
        <v>574</v>
      </c>
    </row>
    <row r="8" spans="1:14" ht="28.8">
      <c r="A8" s="140">
        <v>43707</v>
      </c>
      <c r="B8" s="139" t="s">
        <v>542</v>
      </c>
      <c r="C8" s="141" t="s">
        <v>543</v>
      </c>
      <c r="E8" s="155" t="s">
        <v>551</v>
      </c>
      <c r="F8" s="155" t="s">
        <v>551</v>
      </c>
    </row>
    <row r="9" spans="1:14">
      <c r="A9" s="140">
        <v>43732</v>
      </c>
      <c r="B9" s="142" t="s">
        <v>542</v>
      </c>
      <c r="C9" s="143" t="s">
        <v>544</v>
      </c>
      <c r="E9" s="155" t="s">
        <v>551</v>
      </c>
      <c r="F9" s="155" t="s">
        <v>551</v>
      </c>
    </row>
    <row r="10" spans="1:14">
      <c r="A10" s="140">
        <v>43732</v>
      </c>
      <c r="B10" s="142" t="s">
        <v>542</v>
      </c>
      <c r="C10" s="143" t="s">
        <v>545</v>
      </c>
      <c r="E10" s="155" t="s">
        <v>551</v>
      </c>
      <c r="F10" s="155" t="s">
        <v>551</v>
      </c>
    </row>
    <row r="11" spans="1:14">
      <c r="A11" s="162" t="s">
        <v>562</v>
      </c>
      <c r="B11" s="163" t="s">
        <v>542</v>
      </c>
      <c r="C11" s="164" t="s">
        <v>563</v>
      </c>
      <c r="E11" s="155"/>
      <c r="F11" s="155"/>
    </row>
    <row r="12" spans="1:14">
      <c r="A12" s="162" t="s">
        <v>562</v>
      </c>
      <c r="B12" s="163" t="s">
        <v>542</v>
      </c>
      <c r="C12" s="164" t="s">
        <v>564</v>
      </c>
      <c r="E12" s="155"/>
      <c r="F12" s="155"/>
    </row>
    <row r="13" spans="1:14" ht="28.8">
      <c r="A13" s="140">
        <v>43747</v>
      </c>
      <c r="B13" s="144" t="s">
        <v>542</v>
      </c>
      <c r="C13" s="145" t="s">
        <v>553</v>
      </c>
      <c r="E13" s="151" t="s">
        <v>551</v>
      </c>
      <c r="F13" s="151" t="s">
        <v>551</v>
      </c>
    </row>
    <row r="14" spans="1:14" ht="15.6">
      <c r="A14" s="140">
        <v>43747</v>
      </c>
      <c r="B14" s="138" t="s">
        <v>542</v>
      </c>
      <c r="C14" s="152" t="s">
        <v>557</v>
      </c>
      <c r="D14"/>
      <c r="E14" s="156" t="s">
        <v>551</v>
      </c>
      <c r="F14" s="156" t="s">
        <v>551</v>
      </c>
      <c r="G14"/>
      <c r="H14"/>
      <c r="I14"/>
      <c r="J14"/>
      <c r="K14"/>
      <c r="L14"/>
      <c r="M14"/>
      <c r="N14"/>
    </row>
    <row r="15" spans="1:14">
      <c r="A15" s="812">
        <v>43747</v>
      </c>
      <c r="B15" s="813" t="s">
        <v>542</v>
      </c>
      <c r="C15" s="814" t="s">
        <v>558</v>
      </c>
      <c r="D15" s="810"/>
      <c r="E15" s="810" t="s">
        <v>551</v>
      </c>
      <c r="F15" s="810" t="s">
        <v>551</v>
      </c>
      <c r="H15" s="4" t="s">
        <v>8</v>
      </c>
      <c r="I15" s="14" t="s">
        <v>9</v>
      </c>
      <c r="J15" s="4" t="s">
        <v>10</v>
      </c>
      <c r="K15" s="14" t="s">
        <v>11</v>
      </c>
      <c r="L15" s="4" t="s">
        <v>12</v>
      </c>
      <c r="M15" s="14" t="s">
        <v>13</v>
      </c>
      <c r="N15" s="4" t="s">
        <v>14</v>
      </c>
    </row>
    <row r="16" spans="1:14">
      <c r="A16" s="812"/>
      <c r="B16" s="813"/>
      <c r="C16" s="815"/>
      <c r="D16" s="811"/>
      <c r="E16" s="811"/>
      <c r="F16" s="811"/>
      <c r="G16" s="144" t="s">
        <v>554</v>
      </c>
      <c r="H16" s="36">
        <v>62980.014840754106</v>
      </c>
      <c r="I16" s="36">
        <v>66296.73067700614</v>
      </c>
      <c r="J16" s="36">
        <v>69796.456881577105</v>
      </c>
      <c r="K16" s="36">
        <v>73440.332463487925</v>
      </c>
      <c r="L16" s="36">
        <v>77307.328275188498</v>
      </c>
      <c r="M16" s="36">
        <v>81985.529469220462</v>
      </c>
      <c r="N16" s="36">
        <v>86662.707960883505</v>
      </c>
    </row>
    <row r="17" spans="1:14">
      <c r="A17" s="812"/>
      <c r="B17" s="813"/>
      <c r="C17" s="815"/>
      <c r="D17" s="811"/>
      <c r="E17" s="811"/>
      <c r="F17" s="811"/>
      <c r="G17" s="144" t="s">
        <v>555</v>
      </c>
      <c r="H17" s="146">
        <v>64057.409417290233</v>
      </c>
      <c r="I17" s="146">
        <v>67444.221043040583</v>
      </c>
      <c r="J17" s="146">
        <v>71274.264367310971</v>
      </c>
      <c r="K17" s="146">
        <v>75065.199012300189</v>
      </c>
      <c r="L17" s="146">
        <v>79085.571242405669</v>
      </c>
      <c r="M17" s="146">
        <v>83784.363104716467</v>
      </c>
      <c r="N17" s="135">
        <v>88483.154967027207</v>
      </c>
    </row>
    <row r="18" spans="1:14">
      <c r="A18" s="159" t="s">
        <v>559</v>
      </c>
      <c r="B18" s="160" t="s">
        <v>542</v>
      </c>
      <c r="C18" s="161" t="s">
        <v>560</v>
      </c>
      <c r="E18" s="157">
        <v>43733</v>
      </c>
    </row>
    <row r="19" spans="1:14">
      <c r="A19" s="158">
        <v>43753</v>
      </c>
      <c r="B19" s="163" t="s">
        <v>542</v>
      </c>
      <c r="C19" s="164" t="s">
        <v>566</v>
      </c>
      <c r="E19" s="165" t="s">
        <v>551</v>
      </c>
      <c r="I19" s="136"/>
    </row>
    <row r="20" spans="1:14">
      <c r="A20" s="168">
        <v>43770</v>
      </c>
      <c r="B20" s="172" t="s">
        <v>542</v>
      </c>
      <c r="C20" s="173" t="s">
        <v>579</v>
      </c>
      <c r="H20" s="4" t="s">
        <v>8</v>
      </c>
      <c r="I20" s="14" t="s">
        <v>9</v>
      </c>
      <c r="J20" s="4" t="s">
        <v>10</v>
      </c>
      <c r="K20" s="14" t="s">
        <v>11</v>
      </c>
      <c r="L20" s="4" t="s">
        <v>12</v>
      </c>
      <c r="M20" s="14" t="s">
        <v>13</v>
      </c>
      <c r="N20" s="4" t="s">
        <v>14</v>
      </c>
    </row>
    <row r="21" spans="1:14">
      <c r="A21" s="171"/>
      <c r="B21" s="172"/>
      <c r="C21" s="176" t="s">
        <v>582</v>
      </c>
      <c r="E21" s="170"/>
      <c r="F21" s="170"/>
      <c r="G21" s="144" t="s">
        <v>554</v>
      </c>
      <c r="H21" s="36">
        <v>56913.557335261052</v>
      </c>
      <c r="I21" s="36">
        <v>60003.142998474417</v>
      </c>
      <c r="J21" s="36">
        <v>63129.230095683524</v>
      </c>
      <c r="K21" s="36">
        <v>66510.82723086304</v>
      </c>
      <c r="L21" s="36">
        <v>70009.750403886108</v>
      </c>
      <c r="M21" s="36">
        <v>74351.516130796037</v>
      </c>
      <c r="N21" s="36">
        <v>78693.281857705995</v>
      </c>
    </row>
    <row r="22" spans="1:14">
      <c r="A22" s="171"/>
      <c r="B22" s="172"/>
      <c r="C22" s="176"/>
      <c r="E22" s="170"/>
      <c r="F22" s="170"/>
      <c r="G22" s="177" t="s">
        <v>583</v>
      </c>
      <c r="H22" s="36">
        <v>70435.222999999998</v>
      </c>
      <c r="I22" s="178">
        <v>73976.532999999996</v>
      </c>
      <c r="J22" s="178">
        <v>77974.323999999993</v>
      </c>
      <c r="K22" s="36">
        <v>81974.161999999997</v>
      </c>
      <c r="L22" s="36">
        <v>86161.3</v>
      </c>
      <c r="M22" s="36">
        <v>91403.668000000005</v>
      </c>
      <c r="N22" s="36">
        <v>96646.043999999994</v>
      </c>
    </row>
    <row r="23" spans="1:14">
      <c r="A23" s="168">
        <v>43770</v>
      </c>
      <c r="B23" s="172" t="s">
        <v>542</v>
      </c>
      <c r="C23" s="173" t="s">
        <v>580</v>
      </c>
      <c r="H23" s="179"/>
      <c r="I23" s="179"/>
      <c r="J23" s="179"/>
      <c r="K23" s="179"/>
      <c r="L23" s="179"/>
      <c r="M23" s="179"/>
      <c r="N23" s="179"/>
    </row>
    <row r="24" spans="1:14">
      <c r="A24" s="168">
        <v>43770</v>
      </c>
      <c r="B24" s="172" t="s">
        <v>542</v>
      </c>
      <c r="C24" s="174" t="s">
        <v>581</v>
      </c>
    </row>
    <row r="25" spans="1:14">
      <c r="A25" s="175">
        <v>43790</v>
      </c>
      <c r="B25" s="184" t="s">
        <v>542</v>
      </c>
      <c r="C25" s="186" t="s">
        <v>604</v>
      </c>
    </row>
    <row r="26" spans="1:14">
      <c r="A26" s="180">
        <v>43795</v>
      </c>
      <c r="B26" s="185" t="s">
        <v>542</v>
      </c>
      <c r="C26" s="186" t="s">
        <v>584</v>
      </c>
    </row>
    <row r="27" spans="1:14">
      <c r="A27" s="187">
        <v>43809</v>
      </c>
      <c r="B27" s="185" t="s">
        <v>542</v>
      </c>
      <c r="C27" s="186" t="s">
        <v>587</v>
      </c>
    </row>
    <row r="28" spans="1:14">
      <c r="A28" s="188">
        <v>43819</v>
      </c>
      <c r="B28" s="185" t="s">
        <v>542</v>
      </c>
      <c r="C28" s="186" t="s">
        <v>590</v>
      </c>
    </row>
    <row r="29" spans="1:14">
      <c r="A29" s="189">
        <v>43826</v>
      </c>
      <c r="B29" s="185" t="s">
        <v>542</v>
      </c>
      <c r="C29" s="186" t="s">
        <v>591</v>
      </c>
    </row>
    <row r="30" spans="1:14">
      <c r="A30" s="189">
        <v>43826</v>
      </c>
      <c r="B30" s="185" t="s">
        <v>542</v>
      </c>
      <c r="C30" s="186" t="s">
        <v>601</v>
      </c>
    </row>
    <row r="31" spans="1:14">
      <c r="A31" s="189">
        <v>43826</v>
      </c>
      <c r="B31" s="185" t="s">
        <v>542</v>
      </c>
      <c r="C31" s="186" t="s">
        <v>602</v>
      </c>
    </row>
    <row r="32" spans="1:14">
      <c r="A32" s="189">
        <v>43826</v>
      </c>
      <c r="B32" s="185" t="s">
        <v>542</v>
      </c>
      <c r="C32" s="186" t="s">
        <v>603</v>
      </c>
    </row>
    <row r="33" spans="1:6">
      <c r="A33" s="189">
        <v>43826</v>
      </c>
      <c r="B33" s="185" t="s">
        <v>542</v>
      </c>
      <c r="C33" s="186" t="s">
        <v>606</v>
      </c>
    </row>
    <row r="34" spans="1:6">
      <c r="A34" s="189">
        <v>43826</v>
      </c>
      <c r="B34" s="185" t="s">
        <v>542</v>
      </c>
      <c r="C34" s="186" t="s">
        <v>608</v>
      </c>
    </row>
    <row r="35" spans="1:6">
      <c r="A35" s="189">
        <v>43826</v>
      </c>
      <c r="B35" s="185" t="s">
        <v>542</v>
      </c>
      <c r="C35" s="186" t="s">
        <v>609</v>
      </c>
    </row>
    <row r="36" spans="1:6">
      <c r="A36" s="192">
        <v>43837</v>
      </c>
      <c r="B36" s="185" t="s">
        <v>542</v>
      </c>
      <c r="C36" s="186" t="s">
        <v>619</v>
      </c>
    </row>
    <row r="37" spans="1:6">
      <c r="A37" s="192"/>
      <c r="B37" s="185"/>
      <c r="C37" s="211" t="s">
        <v>617</v>
      </c>
      <c r="E37" s="191"/>
      <c r="F37" s="191"/>
    </row>
    <row r="38" spans="1:6">
      <c r="C38" s="211" t="s">
        <v>618</v>
      </c>
    </row>
    <row r="39" spans="1:6">
      <c r="C39" s="211" t="s">
        <v>614</v>
      </c>
    </row>
    <row r="40" spans="1:6">
      <c r="C40" s="211" t="s">
        <v>615</v>
      </c>
    </row>
    <row r="41" spans="1:6">
      <c r="C41" s="211" t="s">
        <v>616</v>
      </c>
    </row>
    <row r="42" spans="1:6">
      <c r="A42" s="192">
        <v>43837</v>
      </c>
      <c r="B42" s="185" t="s">
        <v>542</v>
      </c>
      <c r="C42" s="186" t="s">
        <v>620</v>
      </c>
    </row>
    <row r="43" spans="1:6">
      <c r="C43" s="211" t="s">
        <v>621</v>
      </c>
    </row>
    <row r="44" spans="1:6">
      <c r="A44" s="192">
        <v>43837</v>
      </c>
      <c r="B44" s="185" t="s">
        <v>542</v>
      </c>
      <c r="C44" s="186" t="s">
        <v>622</v>
      </c>
    </row>
    <row r="45" spans="1:6">
      <c r="C45" s="211" t="s">
        <v>623</v>
      </c>
    </row>
    <row r="46" spans="1:6">
      <c r="A46" s="220">
        <v>43895</v>
      </c>
      <c r="B46" s="185" t="s">
        <v>542</v>
      </c>
      <c r="C46" s="186" t="s">
        <v>638</v>
      </c>
    </row>
    <row r="47" spans="1:6">
      <c r="A47" s="220">
        <v>43895</v>
      </c>
      <c r="B47" s="185" t="s">
        <v>542</v>
      </c>
      <c r="C47" s="186" t="s">
        <v>639</v>
      </c>
    </row>
    <row r="48" spans="1:6">
      <c r="A48" s="220">
        <v>43895</v>
      </c>
      <c r="B48" s="185" t="s">
        <v>542</v>
      </c>
      <c r="C48" s="186" t="s">
        <v>640</v>
      </c>
    </row>
    <row r="49" spans="1:3">
      <c r="A49" s="223">
        <v>43942</v>
      </c>
      <c r="B49" s="185" t="s">
        <v>542</v>
      </c>
      <c r="C49" s="186" t="s">
        <v>649</v>
      </c>
    </row>
    <row r="50" spans="1:3">
      <c r="A50" s="224">
        <v>44027</v>
      </c>
      <c r="B50" s="185" t="s">
        <v>542</v>
      </c>
      <c r="C50" s="186" t="s">
        <v>653</v>
      </c>
    </row>
    <row r="51" spans="1:3">
      <c r="A51" s="238">
        <v>44034</v>
      </c>
      <c r="B51" s="185" t="s">
        <v>542</v>
      </c>
      <c r="C51" s="186" t="s">
        <v>656</v>
      </c>
    </row>
    <row r="52" spans="1:3">
      <c r="A52" s="238">
        <v>44034</v>
      </c>
      <c r="B52" s="185" t="s">
        <v>542</v>
      </c>
      <c r="C52" s="186" t="s">
        <v>657</v>
      </c>
    </row>
    <row r="53" spans="1:3">
      <c r="A53" s="238">
        <v>44034</v>
      </c>
      <c r="B53" s="185" t="s">
        <v>542</v>
      </c>
      <c r="C53" s="186" t="s">
        <v>658</v>
      </c>
    </row>
    <row r="54" spans="1:3">
      <c r="A54" s="238">
        <v>44034</v>
      </c>
      <c r="B54" s="185" t="s">
        <v>542</v>
      </c>
      <c r="C54" s="186" t="s">
        <v>660</v>
      </c>
    </row>
    <row r="55" spans="1:3">
      <c r="A55" s="238">
        <v>44034</v>
      </c>
      <c r="B55" s="185" t="s">
        <v>542</v>
      </c>
      <c r="C55" s="186" t="s">
        <v>659</v>
      </c>
    </row>
    <row r="56" spans="1:3">
      <c r="A56" s="238">
        <v>44034</v>
      </c>
      <c r="B56" s="185" t="s">
        <v>542</v>
      </c>
      <c r="C56" s="186" t="s">
        <v>661</v>
      </c>
    </row>
    <row r="57" spans="1:3">
      <c r="A57" s="238">
        <v>44034</v>
      </c>
      <c r="B57" s="185" t="s">
        <v>542</v>
      </c>
      <c r="C57" s="186" t="s">
        <v>662</v>
      </c>
    </row>
    <row r="58" spans="1:3">
      <c r="A58" s="243">
        <v>44057</v>
      </c>
      <c r="B58" s="185" t="s">
        <v>542</v>
      </c>
      <c r="C58" s="186" t="s">
        <v>667</v>
      </c>
    </row>
    <row r="59" spans="1:3">
      <c r="A59" s="244">
        <v>44077</v>
      </c>
      <c r="B59" s="246" t="s">
        <v>542</v>
      </c>
      <c r="C59" s="247" t="s">
        <v>670</v>
      </c>
    </row>
    <row r="60" spans="1:3">
      <c r="A60" s="245">
        <v>44090</v>
      </c>
      <c r="B60" s="248" t="s">
        <v>542</v>
      </c>
      <c r="C60" s="249" t="s">
        <v>671</v>
      </c>
    </row>
    <row r="61" spans="1:3">
      <c r="A61" s="250">
        <v>44369</v>
      </c>
      <c r="B61" s="251" t="s">
        <v>542</v>
      </c>
      <c r="C61" s="252" t="s">
        <v>674</v>
      </c>
    </row>
    <row r="62" spans="1:3" ht="28.8">
      <c r="A62" s="253">
        <v>44377</v>
      </c>
      <c r="B62" s="255" t="s">
        <v>542</v>
      </c>
      <c r="C62" s="254" t="s">
        <v>681</v>
      </c>
    </row>
    <row r="63" spans="1:3">
      <c r="A63" s="253">
        <v>44377</v>
      </c>
      <c r="B63" s="255" t="s">
        <v>542</v>
      </c>
      <c r="C63" s="254" t="s">
        <v>687</v>
      </c>
    </row>
    <row r="64" spans="1:3">
      <c r="A64" s="293">
        <v>44400</v>
      </c>
      <c r="B64" s="294" t="s">
        <v>542</v>
      </c>
      <c r="C64" s="295" t="s">
        <v>688</v>
      </c>
    </row>
    <row r="65" spans="1:4" ht="28.8">
      <c r="A65" s="296">
        <v>44426</v>
      </c>
      <c r="B65" s="298" t="s">
        <v>542</v>
      </c>
      <c r="C65" s="300" t="s">
        <v>692</v>
      </c>
    </row>
    <row r="66" spans="1:4">
      <c r="A66" s="297">
        <v>44453</v>
      </c>
      <c r="B66" s="301" t="s">
        <v>542</v>
      </c>
      <c r="C66" s="300" t="s">
        <v>693</v>
      </c>
    </row>
    <row r="67" spans="1:4">
      <c r="A67" s="302">
        <v>44481</v>
      </c>
      <c r="B67" s="306" t="s">
        <v>542</v>
      </c>
      <c r="C67" s="305" t="s">
        <v>698</v>
      </c>
      <c r="D67" s="309">
        <v>44483</v>
      </c>
    </row>
    <row r="68" spans="1:4">
      <c r="A68" s="302">
        <v>44481</v>
      </c>
      <c r="B68" s="310" t="s">
        <v>542</v>
      </c>
      <c r="C68" s="305" t="s">
        <v>699</v>
      </c>
      <c r="D68" s="309">
        <v>44483</v>
      </c>
    </row>
    <row r="69" spans="1:4">
      <c r="A69" s="307">
        <v>44483</v>
      </c>
      <c r="B69" s="310" t="s">
        <v>542</v>
      </c>
      <c r="C69" s="311" t="s">
        <v>703</v>
      </c>
    </row>
    <row r="70" spans="1:4">
      <c r="A70" s="308">
        <v>44488</v>
      </c>
      <c r="B70" s="313" t="s">
        <v>542</v>
      </c>
      <c r="C70" s="312" t="s">
        <v>705</v>
      </c>
      <c r="D70" s="309">
        <v>44483</v>
      </c>
    </row>
    <row r="73" spans="1:4">
      <c r="A73" s="316">
        <v>44496</v>
      </c>
      <c r="B73" s="317" t="s">
        <v>542</v>
      </c>
      <c r="C73" s="318" t="s">
        <v>709</v>
      </c>
      <c r="D73" s="309">
        <v>44532</v>
      </c>
    </row>
    <row r="74" spans="1:4">
      <c r="A74" s="319">
        <v>44496</v>
      </c>
      <c r="B74" s="320" t="s">
        <v>542</v>
      </c>
      <c r="C74" s="321" t="s">
        <v>712</v>
      </c>
      <c r="D74" s="309">
        <v>44532</v>
      </c>
    </row>
    <row r="75" spans="1:4">
      <c r="A75" s="319">
        <v>44496</v>
      </c>
      <c r="B75" s="320" t="s">
        <v>542</v>
      </c>
      <c r="C75" s="321" t="s">
        <v>716</v>
      </c>
      <c r="D75" s="309">
        <v>44532</v>
      </c>
    </row>
    <row r="76" spans="1:4">
      <c r="A76" s="322">
        <v>44517</v>
      </c>
      <c r="B76" s="323" t="s">
        <v>542</v>
      </c>
      <c r="C76" s="324" t="s">
        <v>717</v>
      </c>
      <c r="D76" s="309">
        <v>44532</v>
      </c>
    </row>
    <row r="77" spans="1:4" ht="28.8">
      <c r="A77" s="299">
        <v>44475</v>
      </c>
      <c r="B77" s="303" t="s">
        <v>542</v>
      </c>
      <c r="C77" s="304" t="s">
        <v>695</v>
      </c>
      <c r="D77" s="328">
        <v>44585</v>
      </c>
    </row>
    <row r="78" spans="1:4">
      <c r="A78" s="327">
        <v>44621</v>
      </c>
      <c r="B78" s="326" t="s">
        <v>542</v>
      </c>
      <c r="C78" s="336" t="s">
        <v>762</v>
      </c>
      <c r="D78" s="309">
        <v>44657</v>
      </c>
    </row>
    <row r="79" spans="1:4">
      <c r="A79" s="334">
        <v>44621</v>
      </c>
      <c r="B79" s="326" t="s">
        <v>542</v>
      </c>
      <c r="C79" s="336" t="s">
        <v>763</v>
      </c>
      <c r="D79" s="309">
        <v>44657</v>
      </c>
    </row>
    <row r="80" spans="1:4">
      <c r="A80" s="335">
        <v>44622</v>
      </c>
      <c r="B80" s="326" t="s">
        <v>542</v>
      </c>
      <c r="C80" s="336" t="s">
        <v>739</v>
      </c>
      <c r="D80" s="309">
        <v>44657</v>
      </c>
    </row>
    <row r="81" spans="1:4">
      <c r="A81" s="335">
        <v>44622</v>
      </c>
      <c r="B81" s="326" t="s">
        <v>542</v>
      </c>
      <c r="C81" s="336" t="s">
        <v>741</v>
      </c>
      <c r="D81" s="309">
        <v>44657</v>
      </c>
    </row>
    <row r="82" spans="1:4">
      <c r="A82" s="337">
        <v>44629</v>
      </c>
      <c r="B82" s="326" t="s">
        <v>542</v>
      </c>
      <c r="C82" s="336" t="s">
        <v>743</v>
      </c>
      <c r="D82" s="309">
        <v>44657</v>
      </c>
    </row>
    <row r="83" spans="1:4">
      <c r="A83" s="341">
        <v>44637</v>
      </c>
      <c r="B83" s="326" t="s">
        <v>542</v>
      </c>
      <c r="C83" s="336" t="s">
        <v>744</v>
      </c>
      <c r="D83" s="309">
        <v>44657</v>
      </c>
    </row>
    <row r="84" spans="1:4">
      <c r="A84" s="342">
        <v>44637</v>
      </c>
      <c r="B84" s="326" t="s">
        <v>542</v>
      </c>
      <c r="C84" s="336" t="s">
        <v>747</v>
      </c>
      <c r="D84" s="309">
        <v>44657</v>
      </c>
    </row>
    <row r="85" spans="1:4">
      <c r="A85" s="342">
        <v>44637</v>
      </c>
      <c r="B85" s="326" t="s">
        <v>542</v>
      </c>
      <c r="C85" s="336" t="s">
        <v>754</v>
      </c>
      <c r="D85" s="309">
        <v>44657</v>
      </c>
    </row>
    <row r="86" spans="1:4">
      <c r="A86" s="342">
        <v>44637</v>
      </c>
      <c r="B86" s="326" t="s">
        <v>542</v>
      </c>
      <c r="C86" s="350" t="s">
        <v>756</v>
      </c>
      <c r="D86" s="309">
        <v>44657</v>
      </c>
    </row>
    <row r="87" spans="1:4">
      <c r="A87" s="347">
        <v>44641</v>
      </c>
      <c r="B87" s="326" t="s">
        <v>542</v>
      </c>
      <c r="C87" s="336" t="s">
        <v>752</v>
      </c>
      <c r="D87" s="309">
        <v>44657</v>
      </c>
    </row>
    <row r="88" spans="1:4">
      <c r="A88" s="351">
        <v>44648</v>
      </c>
      <c r="B88" s="326" t="s">
        <v>542</v>
      </c>
      <c r="C88" s="336" t="s">
        <v>769</v>
      </c>
      <c r="D88" s="309">
        <v>44657</v>
      </c>
    </row>
    <row r="89" spans="1:4">
      <c r="A89" s="352">
        <v>44657</v>
      </c>
      <c r="B89" s="326" t="s">
        <v>542</v>
      </c>
      <c r="C89" s="336" t="s">
        <v>765</v>
      </c>
      <c r="D89" s="309">
        <v>44657</v>
      </c>
    </row>
    <row r="90" spans="1:4">
      <c r="A90" s="359">
        <v>44664</v>
      </c>
      <c r="B90" s="326" t="s">
        <v>542</v>
      </c>
      <c r="C90" s="336" t="s">
        <v>770</v>
      </c>
      <c r="D90" s="309">
        <v>44692</v>
      </c>
    </row>
    <row r="91" spans="1:4">
      <c r="A91" s="360">
        <v>44684</v>
      </c>
      <c r="B91" s="326" t="s">
        <v>542</v>
      </c>
      <c r="C91" s="336" t="s">
        <v>774</v>
      </c>
      <c r="D91" s="309">
        <v>44692</v>
      </c>
    </row>
    <row r="92" spans="1:4">
      <c r="A92" s="314">
        <v>44684</v>
      </c>
      <c r="B92" s="315" t="s">
        <v>706</v>
      </c>
      <c r="C92" s="336" t="s">
        <v>780</v>
      </c>
      <c r="D92" s="309">
        <v>44692</v>
      </c>
    </row>
    <row r="93" spans="1:4">
      <c r="A93" s="314">
        <v>44684</v>
      </c>
      <c r="B93" s="315" t="s">
        <v>542</v>
      </c>
      <c r="C93" s="321" t="s">
        <v>713</v>
      </c>
      <c r="D93" s="309">
        <v>44692</v>
      </c>
    </row>
    <row r="94" spans="1:4">
      <c r="A94" s="361">
        <v>44685</v>
      </c>
      <c r="B94" s="326" t="s">
        <v>542</v>
      </c>
      <c r="C94" s="336" t="s">
        <v>795</v>
      </c>
      <c r="D94" s="309">
        <v>44756</v>
      </c>
    </row>
    <row r="95" spans="1:4">
      <c r="A95" s="363">
        <v>44697</v>
      </c>
      <c r="B95" s="326" t="s">
        <v>542</v>
      </c>
      <c r="C95" s="336" t="s">
        <v>783</v>
      </c>
      <c r="D95" s="309">
        <v>44756</v>
      </c>
    </row>
    <row r="96" spans="1:4">
      <c r="A96" s="364">
        <v>44699</v>
      </c>
      <c r="B96" s="326" t="s">
        <v>542</v>
      </c>
      <c r="C96" s="336" t="s">
        <v>785</v>
      </c>
      <c r="D96" s="309">
        <v>44802</v>
      </c>
    </row>
    <row r="97" spans="1:4">
      <c r="A97" s="366">
        <v>44735</v>
      </c>
      <c r="B97" s="326" t="s">
        <v>542</v>
      </c>
      <c r="C97" s="336" t="s">
        <v>793</v>
      </c>
      <c r="D97" s="309">
        <v>44802</v>
      </c>
    </row>
    <row r="98" spans="1:4">
      <c r="A98" s="366">
        <v>44735</v>
      </c>
      <c r="B98" s="326" t="s">
        <v>542</v>
      </c>
      <c r="C98" s="336" t="s">
        <v>794</v>
      </c>
      <c r="D98" s="309">
        <v>44802</v>
      </c>
    </row>
    <row r="99" spans="1:4">
      <c r="A99" s="367">
        <v>44748</v>
      </c>
      <c r="B99" s="326" t="s">
        <v>542</v>
      </c>
      <c r="C99" s="336" t="s">
        <v>797</v>
      </c>
      <c r="D99" s="309">
        <v>44802</v>
      </c>
    </row>
    <row r="100" spans="1:4">
      <c r="A100" s="368">
        <v>44750</v>
      </c>
      <c r="B100" s="326" t="s">
        <v>542</v>
      </c>
      <c r="C100" s="336" t="s">
        <v>799</v>
      </c>
      <c r="D100" s="309">
        <v>44802</v>
      </c>
    </row>
    <row r="101" spans="1:4">
      <c r="A101" s="369">
        <v>44756</v>
      </c>
      <c r="B101" s="326" t="s">
        <v>542</v>
      </c>
      <c r="C101" s="336" t="s">
        <v>804</v>
      </c>
      <c r="D101" s="309">
        <v>44802</v>
      </c>
    </row>
    <row r="102" spans="1:4">
      <c r="A102" s="371">
        <v>44784</v>
      </c>
      <c r="B102" s="326" t="s">
        <v>542</v>
      </c>
      <c r="C102" s="336" t="s">
        <v>810</v>
      </c>
      <c r="D102" s="309">
        <v>44802</v>
      </c>
    </row>
    <row r="103" spans="1:4">
      <c r="A103" s="372">
        <v>44784</v>
      </c>
      <c r="B103" s="326" t="s">
        <v>542</v>
      </c>
      <c r="C103" s="336" t="s">
        <v>811</v>
      </c>
      <c r="D103" s="309">
        <v>44802</v>
      </c>
    </row>
    <row r="104" spans="1:4">
      <c r="A104" s="372">
        <v>44792</v>
      </c>
      <c r="B104" s="326" t="s">
        <v>542</v>
      </c>
      <c r="C104" s="336" t="s">
        <v>812</v>
      </c>
      <c r="D104" s="309">
        <v>44802</v>
      </c>
    </row>
    <row r="105" spans="1:4">
      <c r="A105" s="372">
        <v>44792</v>
      </c>
      <c r="B105" s="326" t="s">
        <v>542</v>
      </c>
      <c r="C105" s="336" t="s">
        <v>813</v>
      </c>
      <c r="D105" s="309">
        <v>44802</v>
      </c>
    </row>
    <row r="106" spans="1:4">
      <c r="A106" s="372">
        <v>44792</v>
      </c>
      <c r="B106" s="326" t="s">
        <v>542</v>
      </c>
      <c r="C106" s="336" t="s">
        <v>814</v>
      </c>
      <c r="D106" s="309">
        <v>44802</v>
      </c>
    </row>
    <row r="107" spans="1:4">
      <c r="A107" s="381">
        <v>44847</v>
      </c>
      <c r="B107" s="326" t="s">
        <v>542</v>
      </c>
      <c r="C107" s="336" t="s">
        <v>818</v>
      </c>
    </row>
    <row r="108" spans="1:4">
      <c r="A108" s="447">
        <v>44908</v>
      </c>
      <c r="B108" s="326" t="s">
        <v>542</v>
      </c>
      <c r="C108" s="336" t="s">
        <v>886</v>
      </c>
    </row>
    <row r="109" spans="1:4">
      <c r="A109" s="456">
        <v>45000</v>
      </c>
      <c r="B109" s="326" t="s">
        <v>542</v>
      </c>
      <c r="C109" s="336" t="s">
        <v>891</v>
      </c>
    </row>
    <row r="110" spans="1:4">
      <c r="A110" s="459">
        <v>45044</v>
      </c>
      <c r="B110" s="326" t="s">
        <v>542</v>
      </c>
      <c r="C110" s="471" t="s">
        <v>903</v>
      </c>
    </row>
    <row r="111" spans="1:4">
      <c r="A111" s="461">
        <v>45084</v>
      </c>
      <c r="B111" s="465" t="s">
        <v>900</v>
      </c>
      <c r="C111" s="467" t="s">
        <v>901</v>
      </c>
    </row>
    <row r="112" spans="1:4">
      <c r="A112" s="462">
        <v>45084</v>
      </c>
      <c r="B112" s="468" t="s">
        <v>900</v>
      </c>
      <c r="C112" s="467" t="s">
        <v>902</v>
      </c>
    </row>
    <row r="113" spans="1:3">
      <c r="A113" s="466">
        <v>45100</v>
      </c>
      <c r="B113" s="469" t="s">
        <v>900</v>
      </c>
      <c r="C113" s="695" t="s">
        <v>1028</v>
      </c>
    </row>
    <row r="114" spans="1:3" ht="15" customHeight="1">
      <c r="A114" s="470">
        <v>45148</v>
      </c>
      <c r="B114" s="473" t="s">
        <v>900</v>
      </c>
      <c r="C114" s="474" t="s">
        <v>905</v>
      </c>
    </row>
    <row r="115" spans="1:3">
      <c r="A115" s="472">
        <v>45159</v>
      </c>
      <c r="B115" s="475" t="s">
        <v>900</v>
      </c>
      <c r="C115" s="476" t="s">
        <v>907</v>
      </c>
    </row>
    <row r="116" spans="1:3">
      <c r="A116" s="477">
        <v>45166</v>
      </c>
      <c r="B116" s="479" t="s">
        <v>900</v>
      </c>
      <c r="C116" s="480" t="s">
        <v>911</v>
      </c>
    </row>
    <row r="117" spans="1:3">
      <c r="A117" s="478">
        <v>45176</v>
      </c>
      <c r="B117" s="482" t="s">
        <v>900</v>
      </c>
      <c r="C117" s="483" t="s">
        <v>912</v>
      </c>
    </row>
    <row r="118" spans="1:3">
      <c r="A118" s="481">
        <v>45182</v>
      </c>
      <c r="B118" s="485" t="s">
        <v>900</v>
      </c>
      <c r="C118" s="486" t="s">
        <v>916</v>
      </c>
    </row>
    <row r="119" spans="1:3">
      <c r="A119" s="484">
        <v>45187</v>
      </c>
      <c r="B119" s="485" t="s">
        <v>542</v>
      </c>
      <c r="C119" s="486" t="s">
        <v>921</v>
      </c>
    </row>
    <row r="120" spans="1:3">
      <c r="A120" s="488">
        <v>45195</v>
      </c>
      <c r="B120" s="489" t="s">
        <v>900</v>
      </c>
      <c r="C120" s="490" t="s">
        <v>922</v>
      </c>
    </row>
    <row r="121" spans="1:3">
      <c r="A121" s="491">
        <v>45196</v>
      </c>
      <c r="B121" s="493" t="s">
        <v>927</v>
      </c>
      <c r="C121" s="494" t="s">
        <v>928</v>
      </c>
    </row>
    <row r="122" spans="1:3">
      <c r="A122" s="492">
        <v>45215</v>
      </c>
      <c r="B122" s="495" t="s">
        <v>927</v>
      </c>
      <c r="C122" s="496" t="s">
        <v>931</v>
      </c>
    </row>
    <row r="123" spans="1:3">
      <c r="A123" s="497">
        <v>45218</v>
      </c>
      <c r="B123" s="499" t="s">
        <v>900</v>
      </c>
      <c r="C123" s="500" t="s">
        <v>934</v>
      </c>
    </row>
    <row r="124" spans="1:3">
      <c r="A124" s="498">
        <v>45258</v>
      </c>
      <c r="B124" s="502" t="s">
        <v>900</v>
      </c>
      <c r="C124" s="503" t="s">
        <v>941</v>
      </c>
    </row>
    <row r="125" spans="1:3">
      <c r="A125" s="504">
        <v>45287</v>
      </c>
      <c r="B125" s="507" t="s">
        <v>927</v>
      </c>
      <c r="C125" s="508" t="s">
        <v>944</v>
      </c>
    </row>
    <row r="126" spans="1:3">
      <c r="A126" s="506">
        <v>45287</v>
      </c>
      <c r="B126" s="510" t="s">
        <v>900</v>
      </c>
      <c r="C126" s="511" t="s">
        <v>945</v>
      </c>
    </row>
    <row r="127" spans="1:3">
      <c r="A127" s="509">
        <v>45288</v>
      </c>
      <c r="B127" s="512" t="s">
        <v>927</v>
      </c>
      <c r="C127" s="513" t="s">
        <v>948</v>
      </c>
    </row>
    <row r="128" spans="1:3">
      <c r="A128" s="514">
        <v>45299</v>
      </c>
      <c r="B128" s="516" t="s">
        <v>542</v>
      </c>
      <c r="C128" s="517" t="s">
        <v>951</v>
      </c>
    </row>
    <row r="129" spans="1:3">
      <c r="A129" s="515">
        <v>45314</v>
      </c>
      <c r="B129" s="519" t="s">
        <v>927</v>
      </c>
      <c r="C129" s="520" t="s">
        <v>952</v>
      </c>
    </row>
    <row r="130" spans="1:3" ht="28.8">
      <c r="A130" s="518">
        <v>45317</v>
      </c>
      <c r="B130" s="522" t="s">
        <v>900</v>
      </c>
      <c r="C130" s="523" t="s">
        <v>955</v>
      </c>
    </row>
    <row r="131" spans="1:3">
      <c r="A131" s="521">
        <v>45323</v>
      </c>
      <c r="B131" s="522" t="s">
        <v>542</v>
      </c>
      <c r="C131" s="523" t="s">
        <v>958</v>
      </c>
    </row>
    <row r="132" spans="1:3">
      <c r="A132" s="524">
        <v>45358</v>
      </c>
      <c r="B132" s="527" t="s">
        <v>900</v>
      </c>
      <c r="C132" s="528" t="s">
        <v>961</v>
      </c>
    </row>
    <row r="133" spans="1:3">
      <c r="A133" s="525">
        <v>45362</v>
      </c>
      <c r="B133" s="529" t="s">
        <v>900</v>
      </c>
      <c r="C133" s="531" t="s">
        <v>964</v>
      </c>
    </row>
    <row r="134" spans="1:3" ht="28.8">
      <c r="A134" s="530">
        <v>45362</v>
      </c>
      <c r="B134" s="533" t="s">
        <v>900</v>
      </c>
      <c r="C134" s="534" t="s">
        <v>965</v>
      </c>
    </row>
    <row r="135" spans="1:3">
      <c r="A135" s="532">
        <v>45400</v>
      </c>
      <c r="B135" s="536" t="s">
        <v>927</v>
      </c>
      <c r="C135" s="537" t="s">
        <v>967</v>
      </c>
    </row>
    <row r="136" spans="1:3">
      <c r="A136" s="535">
        <v>45418</v>
      </c>
      <c r="B136" s="536" t="s">
        <v>542</v>
      </c>
      <c r="C136" s="537" t="s">
        <v>968</v>
      </c>
    </row>
    <row r="137" spans="1:3">
      <c r="A137" s="538">
        <v>45425</v>
      </c>
      <c r="B137" s="541" t="s">
        <v>900</v>
      </c>
      <c r="C137" s="542" t="s">
        <v>971</v>
      </c>
    </row>
    <row r="138" spans="1:3">
      <c r="A138" s="539">
        <v>45425</v>
      </c>
      <c r="B138" s="544" t="s">
        <v>927</v>
      </c>
      <c r="C138" s="545" t="s">
        <v>972</v>
      </c>
    </row>
    <row r="139" spans="1:3">
      <c r="A139" s="543">
        <v>45426</v>
      </c>
      <c r="B139" s="546" t="s">
        <v>900</v>
      </c>
      <c r="C139" s="547" t="s">
        <v>977</v>
      </c>
    </row>
    <row r="140" spans="1:3">
      <c r="A140" s="548">
        <v>45432</v>
      </c>
      <c r="B140" s="549" t="s">
        <v>927</v>
      </c>
      <c r="C140" s="550" t="s">
        <v>980</v>
      </c>
    </row>
    <row r="141" spans="1:3">
      <c r="A141" s="548">
        <v>45432</v>
      </c>
      <c r="B141" s="549" t="s">
        <v>927</v>
      </c>
      <c r="C141" s="550" t="s">
        <v>981</v>
      </c>
    </row>
    <row r="142" spans="1:3">
      <c r="A142" s="548">
        <v>45432</v>
      </c>
      <c r="B142" s="549" t="s">
        <v>927</v>
      </c>
      <c r="C142" s="550" t="s">
        <v>985</v>
      </c>
    </row>
    <row r="143" spans="1:3">
      <c r="A143" s="557">
        <v>45436</v>
      </c>
      <c r="B143" s="558" t="s">
        <v>900</v>
      </c>
      <c r="C143" s="559" t="s">
        <v>986</v>
      </c>
    </row>
    <row r="144" spans="1:3">
      <c r="A144" s="563">
        <v>45471</v>
      </c>
      <c r="B144" s="564" t="s">
        <v>900</v>
      </c>
      <c r="C144" s="565" t="s">
        <v>990</v>
      </c>
    </row>
    <row r="145" spans="1:3">
      <c r="A145" s="566">
        <v>45481</v>
      </c>
      <c r="B145" s="568" t="s">
        <v>927</v>
      </c>
      <c r="C145" s="569" t="s">
        <v>995</v>
      </c>
    </row>
    <row r="146" spans="1:3">
      <c r="A146" s="567">
        <v>45485</v>
      </c>
      <c r="B146" s="570" t="s">
        <v>900</v>
      </c>
      <c r="C146" s="571" t="s">
        <v>996</v>
      </c>
    </row>
    <row r="147" spans="1:3">
      <c r="A147" s="572">
        <v>45497</v>
      </c>
      <c r="B147" s="574" t="s">
        <v>927</v>
      </c>
      <c r="C147" s="575" t="s">
        <v>999</v>
      </c>
    </row>
    <row r="148" spans="1:3">
      <c r="A148" s="572">
        <v>45497</v>
      </c>
      <c r="B148" s="574" t="s">
        <v>927</v>
      </c>
      <c r="C148" s="575" t="s">
        <v>1000</v>
      </c>
    </row>
    <row r="149" spans="1:3">
      <c r="A149" s="573">
        <v>45504</v>
      </c>
      <c r="B149" s="576" t="s">
        <v>927</v>
      </c>
      <c r="C149" s="577" t="s">
        <v>1005</v>
      </c>
    </row>
    <row r="150" spans="1:3">
      <c r="A150" s="578">
        <v>45520</v>
      </c>
      <c r="B150" s="579" t="s">
        <v>900</v>
      </c>
      <c r="C150" s="580" t="s">
        <v>1007</v>
      </c>
    </row>
    <row r="151" spans="1:3">
      <c r="A151" s="629">
        <v>45520</v>
      </c>
      <c r="B151" s="139" t="s">
        <v>927</v>
      </c>
      <c r="C151" s="141" t="s">
        <v>1010</v>
      </c>
    </row>
    <row r="152" spans="1:3" ht="28.8">
      <c r="A152" s="629">
        <v>45530</v>
      </c>
      <c r="B152" s="657" t="s">
        <v>900</v>
      </c>
      <c r="C152" s="658" t="s">
        <v>1014</v>
      </c>
    </row>
    <row r="153" spans="1:3">
      <c r="A153" s="667">
        <v>45552</v>
      </c>
      <c r="B153" s="669" t="s">
        <v>927</v>
      </c>
      <c r="C153" s="670" t="s">
        <v>1017</v>
      </c>
    </row>
    <row r="154" spans="1:3">
      <c r="A154" s="668">
        <v>45553</v>
      </c>
      <c r="B154" s="672" t="s">
        <v>900</v>
      </c>
      <c r="C154" s="673" t="s">
        <v>1020</v>
      </c>
    </row>
    <row r="155" spans="1:3">
      <c r="A155" s="671">
        <v>45555</v>
      </c>
      <c r="B155" s="674" t="s">
        <v>542</v>
      </c>
      <c r="C155" s="675" t="s">
        <v>1021</v>
      </c>
    </row>
    <row r="156" spans="1:3">
      <c r="A156" s="676">
        <v>45559</v>
      </c>
      <c r="B156" s="685" t="s">
        <v>927</v>
      </c>
      <c r="C156" s="686" t="s">
        <v>1024</v>
      </c>
    </row>
    <row r="157" spans="1:3">
      <c r="A157" s="677">
        <v>45561</v>
      </c>
      <c r="B157" s="687" t="s">
        <v>542</v>
      </c>
      <c r="C157" s="688" t="s">
        <v>1025</v>
      </c>
    </row>
    <row r="158" spans="1:3">
      <c r="A158" s="677">
        <v>45561</v>
      </c>
      <c r="B158" s="687" t="s">
        <v>542</v>
      </c>
      <c r="C158" s="688" t="s">
        <v>1026</v>
      </c>
    </row>
    <row r="159" spans="1:3">
      <c r="A159" s="694">
        <v>45573</v>
      </c>
      <c r="B159" s="696" t="s">
        <v>900</v>
      </c>
      <c r="C159" s="697" t="s">
        <v>1029</v>
      </c>
    </row>
    <row r="160" spans="1:3">
      <c r="A160" s="698">
        <v>45600</v>
      </c>
      <c r="B160" s="699" t="s">
        <v>900</v>
      </c>
      <c r="C160" s="700" t="s">
        <v>1036</v>
      </c>
    </row>
    <row r="161" spans="1:3">
      <c r="A161" s="701">
        <v>45621</v>
      </c>
      <c r="B161" s="703" t="s">
        <v>927</v>
      </c>
      <c r="C161" s="704" t="s">
        <v>1037</v>
      </c>
    </row>
    <row r="162" spans="1:3">
      <c r="A162" s="702">
        <v>45630</v>
      </c>
      <c r="B162" s="706" t="s">
        <v>927</v>
      </c>
      <c r="C162" s="707" t="s">
        <v>1040</v>
      </c>
    </row>
    <row r="163" spans="1:3">
      <c r="A163" s="705">
        <v>45637</v>
      </c>
      <c r="B163" s="708" t="s">
        <v>927</v>
      </c>
      <c r="C163" s="709" t="s">
        <v>1045</v>
      </c>
    </row>
    <row r="164" spans="1:3">
      <c r="A164" s="712">
        <v>45665</v>
      </c>
      <c r="B164" s="713" t="s">
        <v>927</v>
      </c>
      <c r="C164" s="714" t="s">
        <v>1054</v>
      </c>
    </row>
    <row r="165" spans="1:3">
      <c r="A165" s="717">
        <v>45712</v>
      </c>
      <c r="B165" s="715" t="s">
        <v>900</v>
      </c>
      <c r="C165" s="716" t="s">
        <v>1057</v>
      </c>
    </row>
    <row r="166" spans="1:3">
      <c r="A166" s="717">
        <v>45712</v>
      </c>
      <c r="B166" s="715" t="s">
        <v>900</v>
      </c>
      <c r="C166" s="716" t="s">
        <v>1065</v>
      </c>
    </row>
    <row r="167" spans="1:3">
      <c r="A167" s="717">
        <v>45712</v>
      </c>
      <c r="B167" s="715" t="s">
        <v>900</v>
      </c>
      <c r="C167" s="716" t="s">
        <v>1066</v>
      </c>
    </row>
    <row r="168" spans="1:3">
      <c r="A168" s="719">
        <v>45741</v>
      </c>
      <c r="B168" s="721" t="s">
        <v>900</v>
      </c>
      <c r="C168" s="722" t="s">
        <v>1069</v>
      </c>
    </row>
    <row r="169" spans="1:3">
      <c r="A169" s="724">
        <v>45807</v>
      </c>
      <c r="B169" s="725" t="s">
        <v>900</v>
      </c>
      <c r="C169" s="726" t="s">
        <v>1076</v>
      </c>
    </row>
    <row r="170" spans="1:3">
      <c r="A170" s="729">
        <v>45841</v>
      </c>
      <c r="B170" s="730" t="s">
        <v>900</v>
      </c>
      <c r="C170" s="731" t="s">
        <v>1078</v>
      </c>
    </row>
    <row r="171" spans="1:3">
      <c r="A171" s="732">
        <v>45859</v>
      </c>
      <c r="B171" s="733" t="s">
        <v>542</v>
      </c>
      <c r="C171" s="734" t="s">
        <v>1087</v>
      </c>
    </row>
    <row r="172" spans="1:3">
      <c r="A172" s="736">
        <v>45866</v>
      </c>
      <c r="B172" s="733" t="s">
        <v>542</v>
      </c>
      <c r="C172" s="734" t="s">
        <v>1096</v>
      </c>
    </row>
    <row r="173" spans="1:3">
      <c r="A173" s="736">
        <v>45866</v>
      </c>
      <c r="B173" s="733" t="s">
        <v>542</v>
      </c>
      <c r="C173" s="734" t="s">
        <v>1097</v>
      </c>
    </row>
    <row r="174" spans="1:3">
      <c r="A174" s="736">
        <v>45866</v>
      </c>
      <c r="B174" s="733" t="s">
        <v>542</v>
      </c>
      <c r="C174" s="734" t="s">
        <v>1098</v>
      </c>
    </row>
    <row r="175" spans="1:3">
      <c r="A175" s="736">
        <v>45866</v>
      </c>
      <c r="B175" s="733" t="s">
        <v>542</v>
      </c>
      <c r="C175" s="734" t="s">
        <v>1099</v>
      </c>
    </row>
    <row r="176" spans="1:3">
      <c r="A176" s="736">
        <v>45866</v>
      </c>
      <c r="B176" s="733" t="s">
        <v>542</v>
      </c>
      <c r="C176" s="734" t="s">
        <v>1100</v>
      </c>
    </row>
    <row r="177" spans="1:3">
      <c r="A177" s="736">
        <v>45866</v>
      </c>
      <c r="B177" s="733" t="s">
        <v>542</v>
      </c>
      <c r="C177" s="734" t="s">
        <v>1101</v>
      </c>
    </row>
    <row r="178" spans="1:3">
      <c r="A178" s="736">
        <v>45866</v>
      </c>
      <c r="B178" s="733" t="s">
        <v>542</v>
      </c>
      <c r="C178" s="734" t="s">
        <v>1102</v>
      </c>
    </row>
    <row r="179" spans="1:3">
      <c r="A179" s="737">
        <v>45866</v>
      </c>
      <c r="B179" s="738" t="s">
        <v>927</v>
      </c>
      <c r="C179" s="739" t="s">
        <v>1103</v>
      </c>
    </row>
    <row r="180" spans="1:3">
      <c r="A180" s="740">
        <v>45887</v>
      </c>
      <c r="B180" s="742" t="s">
        <v>927</v>
      </c>
      <c r="C180" s="743" t="s">
        <v>1104</v>
      </c>
    </row>
    <row r="181" spans="1:3">
      <c r="A181" s="741">
        <v>45891</v>
      </c>
      <c r="B181" s="745" t="s">
        <v>927</v>
      </c>
      <c r="C181" s="746" t="s">
        <v>1106</v>
      </c>
    </row>
    <row r="182" spans="1:3">
      <c r="A182" s="744">
        <v>45945</v>
      </c>
      <c r="B182" s="748" t="s">
        <v>1107</v>
      </c>
      <c r="C182" s="749" t="s">
        <v>1108</v>
      </c>
    </row>
    <row r="183" spans="1:3">
      <c r="A183" s="747">
        <v>45945</v>
      </c>
      <c r="B183" s="751" t="s">
        <v>900</v>
      </c>
      <c r="C183" s="752" t="s">
        <v>1112</v>
      </c>
    </row>
    <row r="184" spans="1:3">
      <c r="A184" s="750">
        <v>45946</v>
      </c>
      <c r="B184" s="753" t="s">
        <v>900</v>
      </c>
      <c r="C184" s="754" t="s">
        <v>1114</v>
      </c>
    </row>
    <row r="185" spans="1:3">
      <c r="A185" s="755">
        <v>45952</v>
      </c>
      <c r="B185" s="756" t="s">
        <v>900</v>
      </c>
      <c r="C185" s="757" t="s">
        <v>1115</v>
      </c>
    </row>
    <row r="186" spans="1:3">
      <c r="A186" s="758">
        <v>46009</v>
      </c>
      <c r="B186" s="760" t="s">
        <v>900</v>
      </c>
      <c r="C186" s="761" t="s">
        <v>1121</v>
      </c>
    </row>
    <row r="187" spans="1:3">
      <c r="A187" s="762">
        <v>46015</v>
      </c>
      <c r="B187" s="760" t="s">
        <v>900</v>
      </c>
      <c r="C187" s="764" t="s">
        <v>1122</v>
      </c>
    </row>
    <row r="188" spans="1:3">
      <c r="A188" s="762">
        <v>46015</v>
      </c>
      <c r="B188" s="760" t="s">
        <v>900</v>
      </c>
      <c r="C188" s="764" t="s">
        <v>1123</v>
      </c>
    </row>
    <row r="189" spans="1:3">
      <c r="A189" s="762">
        <v>46015</v>
      </c>
      <c r="B189" s="760" t="s">
        <v>900</v>
      </c>
      <c r="C189" s="764" t="s">
        <v>1124</v>
      </c>
    </row>
    <row r="190" spans="1:3">
      <c r="A190" s="762">
        <v>46015</v>
      </c>
      <c r="B190" s="760" t="s">
        <v>900</v>
      </c>
      <c r="C190" s="764" t="s">
        <v>1125</v>
      </c>
    </row>
    <row r="191" spans="1:3">
      <c r="A191" s="767">
        <v>46036</v>
      </c>
      <c r="B191" s="771" t="s">
        <v>900</v>
      </c>
      <c r="C191" s="772" t="s">
        <v>1128</v>
      </c>
    </row>
    <row r="192" spans="1:3">
      <c r="A192" s="773">
        <v>46058</v>
      </c>
      <c r="B192" s="771" t="s">
        <v>542</v>
      </c>
      <c r="C192" s="772" t="s">
        <v>1130</v>
      </c>
    </row>
    <row r="193" spans="1:3">
      <c r="A193" s="774">
        <v>46076</v>
      </c>
      <c r="B193" s="771" t="s">
        <v>542</v>
      </c>
      <c r="C193" s="260" t="s">
        <v>1134</v>
      </c>
    </row>
    <row r="194" spans="1:3">
      <c r="A194" s="775">
        <v>46141</v>
      </c>
      <c r="B194" s="776" t="s">
        <v>900</v>
      </c>
      <c r="C194" s="777" t="s">
        <v>1139</v>
      </c>
    </row>
    <row r="195" spans="1:3">
      <c r="A195" s="799">
        <v>46198</v>
      </c>
      <c r="B195" s="800" t="s">
        <v>900</v>
      </c>
      <c r="C195" s="801" t="s">
        <v>1148</v>
      </c>
    </row>
  </sheetData>
  <mergeCells count="6">
    <mergeCell ref="D15:D17"/>
    <mergeCell ref="E15:E17"/>
    <mergeCell ref="F15:F17"/>
    <mergeCell ref="A15:A17"/>
    <mergeCell ref="B15:B17"/>
    <mergeCell ref="C15:C17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/>
  <dimension ref="A1:L2"/>
  <sheetViews>
    <sheetView workbookViewId="0">
      <selection activeCell="B2" sqref="B2"/>
    </sheetView>
  </sheetViews>
  <sheetFormatPr defaultRowHeight="15"/>
  <sheetData>
    <row r="1" spans="1:12" ht="30.6">
      <c r="A1" s="116" t="s">
        <v>4</v>
      </c>
      <c r="B1" s="117" t="s">
        <v>3</v>
      </c>
      <c r="C1" s="117" t="s">
        <v>5</v>
      </c>
      <c r="D1" s="118" t="s">
        <v>6</v>
      </c>
      <c r="E1" s="119" t="s">
        <v>7</v>
      </c>
      <c r="F1" s="120" t="s">
        <v>8</v>
      </c>
      <c r="G1" s="121" t="s">
        <v>9</v>
      </c>
      <c r="H1" s="120" t="s">
        <v>10</v>
      </c>
      <c r="I1" s="121" t="s">
        <v>11</v>
      </c>
      <c r="J1" s="120" t="s">
        <v>12</v>
      </c>
      <c r="K1" s="121" t="s">
        <v>13</v>
      </c>
      <c r="L1" s="120" t="s">
        <v>14</v>
      </c>
    </row>
    <row r="2" spans="1:12" ht="39.6">
      <c r="A2" s="122">
        <v>45</v>
      </c>
      <c r="B2" s="127" t="s">
        <v>536</v>
      </c>
      <c r="C2" s="123" t="s">
        <v>530</v>
      </c>
      <c r="D2" s="124">
        <v>438</v>
      </c>
      <c r="E2" s="125">
        <v>9</v>
      </c>
      <c r="F2" s="126">
        <v>64057.409417290233</v>
      </c>
      <c r="G2" s="126">
        <v>67444.221043040583</v>
      </c>
      <c r="H2" s="126">
        <v>71274.264367310971</v>
      </c>
      <c r="I2" s="126">
        <v>75065.199012300189</v>
      </c>
      <c r="J2" s="126">
        <v>79085.571242405669</v>
      </c>
      <c r="K2" s="126">
        <v>83784.363104716467</v>
      </c>
      <c r="L2" s="126">
        <v>88483.154967027207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2:K14"/>
  <sheetViews>
    <sheetView workbookViewId="0">
      <selection activeCell="B25" sqref="B25"/>
    </sheetView>
  </sheetViews>
  <sheetFormatPr defaultRowHeight="15"/>
  <cols>
    <col min="2" max="2" width="26.08984375" bestFit="1" customWidth="1"/>
    <col min="4" max="4" width="9.90625" customWidth="1"/>
  </cols>
  <sheetData>
    <row r="2" spans="1:11">
      <c r="A2" s="94"/>
      <c r="B2" s="98" t="s">
        <v>508</v>
      </c>
      <c r="C2" s="94"/>
      <c r="D2" s="94"/>
      <c r="E2" s="94"/>
      <c r="F2" s="94"/>
      <c r="G2" s="94"/>
      <c r="H2" s="94"/>
      <c r="I2" s="94"/>
      <c r="J2" s="94"/>
      <c r="K2" s="94"/>
    </row>
    <row r="3" spans="1:11" ht="24">
      <c r="A3" s="94"/>
      <c r="B3" s="12" t="s">
        <v>5</v>
      </c>
      <c r="C3" s="56" t="s">
        <v>6</v>
      </c>
      <c r="D3" s="12" t="s">
        <v>7</v>
      </c>
      <c r="E3" s="4" t="s">
        <v>8</v>
      </c>
      <c r="F3" s="14" t="s">
        <v>9</v>
      </c>
      <c r="G3" s="4" t="s">
        <v>10</v>
      </c>
      <c r="H3" s="14" t="s">
        <v>11</v>
      </c>
      <c r="I3" s="4" t="s">
        <v>12</v>
      </c>
      <c r="J3" s="14" t="s">
        <v>13</v>
      </c>
      <c r="K3" s="4" t="s">
        <v>14</v>
      </c>
    </row>
    <row r="4" spans="1:11">
      <c r="A4" s="94"/>
      <c r="B4" s="94" t="s">
        <v>507</v>
      </c>
      <c r="C4" s="94">
        <v>381</v>
      </c>
      <c r="D4" s="94">
        <v>8</v>
      </c>
      <c r="E4" s="95">
        <v>54962.574048394315</v>
      </c>
      <c r="F4" s="95">
        <v>57911.912053456457</v>
      </c>
      <c r="G4" s="95">
        <v>60858.76116568732</v>
      </c>
      <c r="H4" s="95">
        <v>63982.32166893877</v>
      </c>
      <c r="I4" s="95">
        <v>67319.926955679985</v>
      </c>
      <c r="J4" s="95">
        <v>71878.651281766608</v>
      </c>
      <c r="K4" s="95">
        <v>76437.375607853246</v>
      </c>
    </row>
    <row r="5" spans="1:11">
      <c r="A5" s="96"/>
      <c r="B5" s="96"/>
      <c r="C5" s="96"/>
      <c r="D5" s="96"/>
      <c r="E5" s="97"/>
      <c r="F5" s="97"/>
      <c r="G5" s="97"/>
      <c r="H5" s="97"/>
      <c r="I5" s="97"/>
      <c r="J5" s="97"/>
      <c r="K5" s="97"/>
    </row>
    <row r="6" spans="1:11">
      <c r="A6" s="94"/>
      <c r="B6" s="98" t="s">
        <v>509</v>
      </c>
      <c r="C6" s="94"/>
      <c r="D6" s="94"/>
      <c r="E6" s="95"/>
      <c r="F6" s="95"/>
      <c r="G6" s="95"/>
      <c r="H6" s="95"/>
      <c r="I6" s="95"/>
      <c r="J6" s="95"/>
      <c r="K6" s="95"/>
    </row>
    <row r="7" spans="1:11" ht="24">
      <c r="A7" s="94"/>
      <c r="B7" s="12" t="s">
        <v>5</v>
      </c>
      <c r="C7" s="56" t="s">
        <v>6</v>
      </c>
      <c r="D7" s="12" t="s">
        <v>7</v>
      </c>
      <c r="E7" s="92" t="s">
        <v>8</v>
      </c>
      <c r="F7" s="93" t="s">
        <v>9</v>
      </c>
      <c r="G7" s="92" t="s">
        <v>10</v>
      </c>
      <c r="H7" s="93" t="s">
        <v>11</v>
      </c>
      <c r="I7" s="92" t="s">
        <v>12</v>
      </c>
      <c r="J7" s="93" t="s">
        <v>13</v>
      </c>
      <c r="K7" s="92" t="s">
        <v>14</v>
      </c>
    </row>
    <row r="8" spans="1:11">
      <c r="A8" s="94"/>
      <c r="B8" s="94" t="s">
        <v>506</v>
      </c>
      <c r="C8" s="94">
        <v>381</v>
      </c>
      <c r="D8" s="94">
        <v>8</v>
      </c>
      <c r="E8" s="95">
        <v>56225.994538531588</v>
      </c>
      <c r="F8" s="95">
        <v>59244.64198671269</v>
      </c>
      <c r="G8" s="95">
        <v>62260.742053080976</v>
      </c>
      <c r="H8" s="95">
        <v>65457.706228158837</v>
      </c>
      <c r="I8" s="95">
        <v>68873.745239138472</v>
      </c>
      <c r="J8" s="95">
        <v>73539.599586888129</v>
      </c>
      <c r="K8" s="95">
        <v>78205.453934637801</v>
      </c>
    </row>
    <row r="9" spans="1:11">
      <c r="A9" s="96"/>
      <c r="B9" s="96"/>
      <c r="C9" s="96"/>
      <c r="D9" s="96"/>
      <c r="E9" s="97"/>
      <c r="F9" s="97"/>
      <c r="G9" s="97"/>
      <c r="H9" s="97"/>
      <c r="I9" s="97"/>
      <c r="J9" s="97"/>
      <c r="K9" s="97"/>
    </row>
    <row r="10" spans="1:11">
      <c r="A10" s="94"/>
      <c r="B10" s="98" t="s">
        <v>510</v>
      </c>
      <c r="C10" s="94"/>
      <c r="D10" s="94"/>
      <c r="E10" s="95"/>
      <c r="F10" s="95"/>
      <c r="G10" s="95"/>
      <c r="H10" s="95"/>
      <c r="I10" s="95"/>
      <c r="J10" s="95"/>
      <c r="K10" s="95"/>
    </row>
    <row r="11" spans="1:11" ht="24">
      <c r="A11" s="94"/>
      <c r="B11" s="12" t="s">
        <v>5</v>
      </c>
      <c r="C11" s="56" t="s">
        <v>6</v>
      </c>
      <c r="D11" s="12" t="s">
        <v>7</v>
      </c>
      <c r="E11" s="92" t="s">
        <v>8</v>
      </c>
      <c r="F11" s="93" t="s">
        <v>9</v>
      </c>
      <c r="G11" s="92" t="s">
        <v>10</v>
      </c>
      <c r="H11" s="93" t="s">
        <v>11</v>
      </c>
      <c r="I11" s="92" t="s">
        <v>12</v>
      </c>
      <c r="J11" s="93" t="s">
        <v>13</v>
      </c>
      <c r="K11" s="92" t="s">
        <v>14</v>
      </c>
    </row>
    <row r="12" spans="1:11">
      <c r="A12" s="94"/>
      <c r="B12" s="94" t="s">
        <v>506</v>
      </c>
      <c r="C12" s="94">
        <v>381</v>
      </c>
      <c r="D12" s="94">
        <v>8</v>
      </c>
      <c r="E12" s="95">
        <v>57519.105410187083</v>
      </c>
      <c r="F12" s="95">
        <v>60608.691073400441</v>
      </c>
      <c r="G12" s="95">
        <v>63695.669491328386</v>
      </c>
      <c r="H12" s="95">
        <v>66967.762324520576</v>
      </c>
      <c r="I12" s="95">
        <v>70464.07825225823</v>
      </c>
      <c r="J12" s="95">
        <v>75239.580177180003</v>
      </c>
      <c r="K12" s="95">
        <v>80015.082102101791</v>
      </c>
    </row>
    <row r="14" spans="1:11">
      <c r="B14" s="12"/>
      <c r="C14" s="56"/>
      <c r="D14" s="11"/>
      <c r="E14" s="4"/>
      <c r="F14" s="14"/>
      <c r="G14" s="4"/>
      <c r="H14" s="14"/>
      <c r="I14" s="4"/>
      <c r="J14" s="14"/>
      <c r="K1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F231"/>
  <sheetViews>
    <sheetView topLeftCell="B1" zoomScaleNormal="100" workbookViewId="0">
      <selection activeCell="B1" sqref="B1"/>
    </sheetView>
  </sheetViews>
  <sheetFormatPr defaultColWidth="8.90625" defaultRowHeight="13.2"/>
  <cols>
    <col min="1" max="1" width="3.90625" style="9" hidden="1" customWidth="1"/>
    <col min="2" max="2" width="5.90625" style="9" customWidth="1"/>
    <col min="3" max="3" width="6.08984375" style="7" customWidth="1"/>
    <col min="4" max="4" width="5.08984375" style="17" bestFit="1" customWidth="1"/>
    <col min="5" max="5" width="4.54296875" style="22" customWidth="1"/>
    <col min="6" max="6" width="33" style="30" customWidth="1"/>
    <col min="7" max="7" width="7.90625" style="22" hidden="1" customWidth="1"/>
    <col min="8" max="8" width="4.08984375" style="7" bestFit="1" customWidth="1"/>
    <col min="9" max="9" width="7.54296875" style="7" customWidth="1"/>
    <col min="10" max="10" width="6.54296875" style="7" customWidth="1"/>
    <col min="11" max="11" width="5.90625" style="7" bestFit="1" customWidth="1"/>
    <col min="12" max="12" width="7" style="7" customWidth="1"/>
    <col min="13" max="15" width="6.90625" style="7" bestFit="1" customWidth="1"/>
    <col min="16" max="16" width="1.453125" style="8" customWidth="1"/>
    <col min="17" max="16384" width="8.90625" style="9"/>
  </cols>
  <sheetData>
    <row r="1" spans="1:32" ht="14.4">
      <c r="B1" s="1" t="s">
        <v>0</v>
      </c>
      <c r="C1" s="1"/>
      <c r="D1" s="3"/>
      <c r="E1" s="4"/>
      <c r="F1" s="5"/>
      <c r="G1" s="6"/>
      <c r="H1" s="6"/>
      <c r="I1" s="6"/>
      <c r="J1" s="61"/>
      <c r="K1" s="61"/>
      <c r="O1" s="8"/>
      <c r="P1" s="9"/>
    </row>
    <row r="2" spans="1:32">
      <c r="B2" s="10"/>
      <c r="C2" s="10" t="s">
        <v>450</v>
      </c>
      <c r="D2" s="3"/>
      <c r="E2" s="4"/>
      <c r="F2" s="5"/>
      <c r="G2" s="6"/>
      <c r="H2" s="6"/>
      <c r="I2" s="6"/>
      <c r="J2" s="6"/>
      <c r="K2" s="76"/>
      <c r="O2" s="8"/>
      <c r="P2" s="9"/>
    </row>
    <row r="3" spans="1:32" ht="14.4">
      <c r="B3" s="10"/>
      <c r="C3" s="10"/>
      <c r="D3" s="3"/>
      <c r="E3" s="4"/>
      <c r="F3" s="5"/>
      <c r="G3" s="6"/>
      <c r="H3" s="6"/>
      <c r="I3" s="6"/>
      <c r="J3" s="61"/>
      <c r="K3" s="61"/>
      <c r="O3" s="8"/>
      <c r="P3" s="9"/>
    </row>
    <row r="4" spans="1:32">
      <c r="B4" s="10" t="s">
        <v>357</v>
      </c>
      <c r="C4" s="10"/>
      <c r="D4" s="3"/>
      <c r="E4" s="4"/>
      <c r="F4" s="5"/>
      <c r="G4" s="6"/>
      <c r="H4" s="6"/>
      <c r="I4" s="6"/>
      <c r="J4" s="6"/>
      <c r="K4" s="6"/>
      <c r="O4" s="8"/>
      <c r="P4" s="9"/>
    </row>
    <row r="5" spans="1:32" ht="64.5" customHeight="1">
      <c r="A5" s="11" t="s">
        <v>1</v>
      </c>
      <c r="B5" s="12" t="s">
        <v>2</v>
      </c>
      <c r="C5" s="12" t="s">
        <v>3</v>
      </c>
      <c r="D5" s="13" t="s">
        <v>4</v>
      </c>
      <c r="F5" s="12" t="s">
        <v>5</v>
      </c>
      <c r="G5" s="56" t="s">
        <v>6</v>
      </c>
      <c r="H5" s="11" t="s">
        <v>7</v>
      </c>
      <c r="I5" s="4" t="s">
        <v>8</v>
      </c>
      <c r="J5" s="14" t="s">
        <v>9</v>
      </c>
      <c r="K5" s="4" t="s">
        <v>10</v>
      </c>
      <c r="L5" s="14" t="s">
        <v>11</v>
      </c>
      <c r="M5" s="4" t="s">
        <v>12</v>
      </c>
      <c r="N5" s="14" t="s">
        <v>13</v>
      </c>
      <c r="O5" s="4" t="s">
        <v>14</v>
      </c>
      <c r="P5" s="15"/>
    </row>
    <row r="6" spans="1:32" ht="19.5" customHeight="1">
      <c r="A6" s="16" t="s">
        <v>15</v>
      </c>
      <c r="B6" s="16" t="s">
        <v>16</v>
      </c>
      <c r="C6" s="16" t="s">
        <v>437</v>
      </c>
      <c r="D6" s="16">
        <v>29</v>
      </c>
      <c r="F6" s="18" t="s">
        <v>420</v>
      </c>
      <c r="G6" s="60">
        <v>365</v>
      </c>
      <c r="H6" s="7">
        <v>8</v>
      </c>
      <c r="I6" s="19">
        <v>52579.534521657035</v>
      </c>
      <c r="J6" s="19">
        <v>55463.972668417075</v>
      </c>
      <c r="K6" s="19">
        <v>58345.97669015875</v>
      </c>
      <c r="L6" s="19">
        <v>61400.80358820418</v>
      </c>
      <c r="M6" s="19">
        <v>64664.965237828845</v>
      </c>
      <c r="N6" s="19">
        <v>68716.490024725746</v>
      </c>
      <c r="O6" s="19">
        <v>72768.014811622663</v>
      </c>
      <c r="P6" s="64"/>
      <c r="Q6" s="63"/>
      <c r="R6" s="17"/>
      <c r="S6" s="17"/>
      <c r="T6" s="17"/>
      <c r="U6" s="17"/>
      <c r="V6" s="17"/>
      <c r="W6" s="17"/>
      <c r="X6" s="17"/>
      <c r="Z6" s="69"/>
      <c r="AA6" s="69"/>
      <c r="AB6" s="69"/>
      <c r="AC6" s="69"/>
      <c r="AD6" s="69"/>
      <c r="AE6" s="69"/>
      <c r="AF6" s="69"/>
    </row>
    <row r="7" spans="1:32" ht="19.5" customHeight="1">
      <c r="A7" s="7" t="s">
        <v>15</v>
      </c>
      <c r="B7" s="16" t="s">
        <v>16</v>
      </c>
      <c r="C7" s="16" t="s">
        <v>17</v>
      </c>
      <c r="D7" s="17">
        <v>40</v>
      </c>
      <c r="F7" s="18" t="s">
        <v>18</v>
      </c>
      <c r="G7" s="22">
        <v>420</v>
      </c>
      <c r="H7" s="7">
        <v>9</v>
      </c>
      <c r="I7" s="19">
        <v>56715.112927855611</v>
      </c>
      <c r="J7" s="19">
        <v>59733.427950625606</v>
      </c>
      <c r="K7" s="19">
        <v>63068.179225782776</v>
      </c>
      <c r="L7" s="19">
        <v>66507.59787672956</v>
      </c>
      <c r="M7" s="19">
        <v>70012.737903172136</v>
      </c>
      <c r="N7" s="19">
        <v>74201.265126459359</v>
      </c>
      <c r="O7" s="19">
        <v>78389.792349746611</v>
      </c>
      <c r="P7" s="64"/>
      <c r="Q7" s="63"/>
      <c r="R7" s="17"/>
      <c r="S7" s="17"/>
      <c r="T7" s="17"/>
      <c r="U7" s="17"/>
      <c r="V7" s="17"/>
      <c r="W7" s="17"/>
      <c r="X7" s="17"/>
      <c r="Z7" s="69"/>
      <c r="AA7" s="69"/>
      <c r="AB7" s="69"/>
      <c r="AC7" s="69"/>
      <c r="AD7" s="69"/>
      <c r="AE7" s="69"/>
      <c r="AF7" s="69"/>
    </row>
    <row r="8" spans="1:32" ht="19.5" customHeight="1">
      <c r="A8" s="7" t="s">
        <v>15</v>
      </c>
      <c r="B8" s="16" t="s">
        <v>16</v>
      </c>
      <c r="C8" s="16" t="s">
        <v>436</v>
      </c>
      <c r="D8" s="17">
        <v>35</v>
      </c>
      <c r="F8" s="18" t="s">
        <v>431</v>
      </c>
      <c r="G8" s="22">
        <v>378</v>
      </c>
      <c r="H8" s="7">
        <v>8</v>
      </c>
      <c r="I8" s="19">
        <v>52579.534521657035</v>
      </c>
      <c r="J8" s="19">
        <v>55463.972668417075</v>
      </c>
      <c r="K8" s="19">
        <v>58345.97669015875</v>
      </c>
      <c r="L8" s="19">
        <v>61400.80358820418</v>
      </c>
      <c r="M8" s="19">
        <v>64664.965237828845</v>
      </c>
      <c r="N8" s="19">
        <v>69123.375336691068</v>
      </c>
      <c r="O8" s="19">
        <v>73581.785435553305</v>
      </c>
      <c r="P8" s="27"/>
      <c r="Q8" s="66"/>
      <c r="R8" s="27"/>
      <c r="S8" s="27"/>
      <c r="T8" s="27"/>
      <c r="U8" s="27"/>
      <c r="V8" s="27"/>
      <c r="W8" s="27"/>
      <c r="X8" s="27"/>
      <c r="Y8" s="23"/>
      <c r="Z8" s="70"/>
      <c r="AA8" s="70"/>
      <c r="AB8" s="70"/>
      <c r="AC8" s="70"/>
      <c r="AD8" s="70"/>
      <c r="AE8" s="70"/>
      <c r="AF8" s="70"/>
    </row>
    <row r="9" spans="1:32" ht="19.5" customHeight="1">
      <c r="A9" s="7" t="s">
        <v>15</v>
      </c>
      <c r="B9" s="16" t="s">
        <v>16</v>
      </c>
      <c r="C9" s="16" t="s">
        <v>19</v>
      </c>
      <c r="D9" s="17" t="s">
        <v>20</v>
      </c>
      <c r="F9" s="18" t="s">
        <v>21</v>
      </c>
      <c r="G9" s="22">
        <v>393</v>
      </c>
      <c r="H9" s="7">
        <v>8</v>
      </c>
      <c r="I9" s="19">
        <v>53134.515025843779</v>
      </c>
      <c r="J9" s="19">
        <v>56018.953172603826</v>
      </c>
      <c r="K9" s="19">
        <v>58937.469069620929</v>
      </c>
      <c r="L9" s="19">
        <v>62094.529218437623</v>
      </c>
      <c r="M9" s="19">
        <v>65361.124993080644</v>
      </c>
      <c r="N9" s="19">
        <v>69414.598841081694</v>
      </c>
      <c r="O9" s="19">
        <v>73468.072689082765</v>
      </c>
      <c r="P9" s="64"/>
      <c r="Q9" s="63"/>
      <c r="R9" s="17"/>
      <c r="S9" s="17"/>
      <c r="T9" s="17"/>
      <c r="U9" s="17"/>
      <c r="V9" s="17"/>
      <c r="W9" s="17"/>
      <c r="X9" s="17"/>
      <c r="Z9" s="69"/>
      <c r="AA9" s="69"/>
      <c r="AB9" s="69"/>
      <c r="AC9" s="69"/>
      <c r="AD9" s="69"/>
      <c r="AE9" s="69"/>
      <c r="AF9" s="69"/>
    </row>
    <row r="10" spans="1:32" ht="19.5" customHeight="1">
      <c r="A10" s="7" t="s">
        <v>15</v>
      </c>
      <c r="B10" s="16" t="s">
        <v>16</v>
      </c>
      <c r="C10" s="16" t="s">
        <v>22</v>
      </c>
      <c r="D10" s="17" t="s">
        <v>20</v>
      </c>
      <c r="F10" s="18" t="s">
        <v>23</v>
      </c>
      <c r="G10" s="22">
        <v>393</v>
      </c>
      <c r="H10" s="7">
        <v>8</v>
      </c>
      <c r="I10" s="19">
        <v>53134.515025843779</v>
      </c>
      <c r="J10" s="19">
        <v>56018.953172603826</v>
      </c>
      <c r="K10" s="19">
        <v>58937.469069620929</v>
      </c>
      <c r="L10" s="19">
        <v>62094.529218437623</v>
      </c>
      <c r="M10" s="19">
        <v>65361.124993080644</v>
      </c>
      <c r="N10" s="19">
        <v>69414.598841081694</v>
      </c>
      <c r="O10" s="19">
        <v>73468.072689082765</v>
      </c>
      <c r="P10" s="64"/>
      <c r="Q10" s="63"/>
      <c r="R10" s="17"/>
      <c r="S10" s="17"/>
      <c r="T10" s="17"/>
      <c r="U10" s="17"/>
      <c r="V10" s="17"/>
      <c r="W10" s="17"/>
      <c r="X10" s="17"/>
      <c r="Z10" s="69"/>
      <c r="AA10" s="69"/>
      <c r="AB10" s="69"/>
      <c r="AC10" s="69"/>
      <c r="AD10" s="69"/>
      <c r="AE10" s="69"/>
      <c r="AF10" s="69"/>
    </row>
    <row r="11" spans="1:32" ht="29.25" customHeight="1">
      <c r="A11" s="7"/>
      <c r="B11" s="16" t="s">
        <v>16</v>
      </c>
      <c r="C11" s="16" t="s">
        <v>474</v>
      </c>
      <c r="D11" s="17" t="s">
        <v>20</v>
      </c>
      <c r="F11" s="18" t="s">
        <v>465</v>
      </c>
      <c r="G11" s="22">
        <v>393</v>
      </c>
      <c r="H11" s="7">
        <v>8</v>
      </c>
      <c r="I11" s="19">
        <v>53134.515025843779</v>
      </c>
      <c r="J11" s="19">
        <v>56018.953172603826</v>
      </c>
      <c r="K11" s="19">
        <v>58937.469069620929</v>
      </c>
      <c r="L11" s="19">
        <v>62094.529218437623</v>
      </c>
      <c r="M11" s="19">
        <v>65361.124993080644</v>
      </c>
      <c r="N11" s="19">
        <v>69414.598841081694</v>
      </c>
      <c r="O11" s="19">
        <v>73468.072689082765</v>
      </c>
      <c r="P11" s="64"/>
      <c r="Q11" s="63"/>
      <c r="R11" s="17"/>
      <c r="S11" s="17"/>
      <c r="T11" s="17"/>
      <c r="U11" s="17"/>
      <c r="V11" s="17"/>
      <c r="W11" s="17"/>
      <c r="X11" s="17"/>
      <c r="Z11" s="69"/>
      <c r="AA11" s="69"/>
      <c r="AB11" s="69"/>
      <c r="AC11" s="69"/>
      <c r="AD11" s="69"/>
      <c r="AE11" s="69"/>
      <c r="AF11" s="69"/>
    </row>
    <row r="12" spans="1:32" ht="26.4">
      <c r="A12" s="7" t="s">
        <v>15</v>
      </c>
      <c r="B12" s="16" t="s">
        <v>16</v>
      </c>
      <c r="C12" s="16" t="s">
        <v>24</v>
      </c>
      <c r="D12" s="17" t="s">
        <v>20</v>
      </c>
      <c r="F12" s="18" t="s">
        <v>25</v>
      </c>
      <c r="G12" s="22">
        <v>393</v>
      </c>
      <c r="H12" s="7">
        <v>8</v>
      </c>
      <c r="I12" s="19">
        <v>53134.515025843779</v>
      </c>
      <c r="J12" s="19">
        <v>56018.953172603826</v>
      </c>
      <c r="K12" s="19">
        <v>58937.469069620929</v>
      </c>
      <c r="L12" s="19">
        <v>62094.529218437623</v>
      </c>
      <c r="M12" s="19">
        <v>65361.124993080644</v>
      </c>
      <c r="N12" s="19">
        <v>69414.598841081694</v>
      </c>
      <c r="O12" s="19">
        <v>73468.072689082765</v>
      </c>
      <c r="P12" s="64"/>
      <c r="Q12" s="63"/>
      <c r="R12" s="17"/>
      <c r="S12" s="17"/>
      <c r="T12" s="17"/>
      <c r="U12" s="17"/>
      <c r="V12" s="17"/>
      <c r="W12" s="17"/>
      <c r="X12" s="17"/>
      <c r="Z12" s="69"/>
      <c r="AA12" s="69"/>
      <c r="AB12" s="69"/>
      <c r="AC12" s="69"/>
      <c r="AD12" s="69"/>
      <c r="AE12" s="69"/>
      <c r="AF12" s="69"/>
    </row>
    <row r="13" spans="1:32" ht="19.5" customHeight="1">
      <c r="A13" s="7" t="s">
        <v>15</v>
      </c>
      <c r="B13" s="16" t="s">
        <v>16</v>
      </c>
      <c r="C13" s="16" t="s">
        <v>26</v>
      </c>
      <c r="D13" s="17">
        <v>72</v>
      </c>
      <c r="F13" s="18" t="s">
        <v>27</v>
      </c>
      <c r="G13" s="22">
        <v>463</v>
      </c>
      <c r="H13" s="7">
        <v>10</v>
      </c>
      <c r="I13" s="19">
        <v>64355.831360496762</v>
      </c>
      <c r="J13" s="19">
        <v>67756.304011149725</v>
      </c>
      <c r="K13" s="19">
        <v>71300.390037886129</v>
      </c>
      <c r="L13" s="19">
        <v>75048.942566164988</v>
      </c>
      <c r="M13" s="19">
        <v>79011.698096059787</v>
      </c>
      <c r="N13" s="19">
        <v>83786.902419963924</v>
      </c>
      <c r="O13" s="19">
        <v>88561.346150863872</v>
      </c>
      <c r="P13" s="64"/>
      <c r="Q13" s="63"/>
      <c r="R13" s="17"/>
      <c r="S13" s="17"/>
      <c r="T13" s="17"/>
      <c r="U13" s="17"/>
      <c r="V13" s="17"/>
      <c r="W13" s="17"/>
      <c r="X13" s="17"/>
      <c r="Z13" s="69"/>
      <c r="AA13" s="69"/>
      <c r="AB13" s="69"/>
      <c r="AC13" s="69"/>
      <c r="AD13" s="69"/>
      <c r="AE13" s="69"/>
      <c r="AF13" s="69"/>
    </row>
    <row r="14" spans="1:32" ht="19.5" customHeight="1">
      <c r="A14" s="7" t="s">
        <v>15</v>
      </c>
      <c r="B14" s="16" t="s">
        <v>16</v>
      </c>
      <c r="C14" s="16" t="s">
        <v>28</v>
      </c>
      <c r="D14" s="17" t="s">
        <v>20</v>
      </c>
      <c r="F14" s="18" t="s">
        <v>29</v>
      </c>
      <c r="G14" s="22">
        <v>393</v>
      </c>
      <c r="H14" s="7">
        <v>8</v>
      </c>
      <c r="I14" s="19">
        <v>53134.515025843779</v>
      </c>
      <c r="J14" s="19">
        <v>56018.953172603826</v>
      </c>
      <c r="K14" s="19">
        <v>58937.469069620929</v>
      </c>
      <c r="L14" s="19">
        <v>62094.529218437623</v>
      </c>
      <c r="M14" s="19">
        <v>65361.124993080644</v>
      </c>
      <c r="N14" s="19">
        <v>69414.598841081694</v>
      </c>
      <c r="O14" s="19">
        <v>73468.072689082765</v>
      </c>
      <c r="P14" s="64"/>
      <c r="Q14" s="63"/>
      <c r="R14" s="17"/>
      <c r="S14" s="17"/>
      <c r="T14" s="17"/>
      <c r="U14" s="17"/>
      <c r="V14" s="17"/>
      <c r="W14" s="17"/>
      <c r="X14" s="17"/>
      <c r="Z14" s="69"/>
      <c r="AA14" s="69"/>
      <c r="AB14" s="69"/>
      <c r="AC14" s="69"/>
      <c r="AD14" s="69"/>
      <c r="AE14" s="69"/>
      <c r="AF14" s="69"/>
    </row>
    <row r="15" spans="1:32" ht="19.5" customHeight="1">
      <c r="A15" s="7" t="s">
        <v>15</v>
      </c>
      <c r="B15" s="16" t="s">
        <v>16</v>
      </c>
      <c r="C15" s="16" t="s">
        <v>440</v>
      </c>
      <c r="D15" s="17">
        <v>107</v>
      </c>
      <c r="F15" s="18" t="s">
        <v>30</v>
      </c>
      <c r="G15" s="22">
        <v>368</v>
      </c>
      <c r="H15" s="7">
        <v>8</v>
      </c>
      <c r="I15" s="19">
        <v>51545.031388852789</v>
      </c>
      <c r="J15" s="19">
        <v>54371.050535172129</v>
      </c>
      <c r="K15" s="19">
        <v>57194.635556473091</v>
      </c>
      <c r="L15" s="19">
        <v>60191.04345407783</v>
      </c>
      <c r="M15" s="19">
        <v>63391.91785322503</v>
      </c>
      <c r="N15" s="19">
        <v>67364.700517720485</v>
      </c>
      <c r="O15" s="19">
        <v>71337.483182215932</v>
      </c>
      <c r="P15" s="64"/>
      <c r="Q15" s="63"/>
      <c r="R15" s="17"/>
      <c r="S15" s="17"/>
      <c r="T15" s="17"/>
      <c r="U15" s="17"/>
      <c r="V15" s="17"/>
      <c r="W15" s="17"/>
      <c r="X15" s="17"/>
      <c r="Z15" s="69"/>
      <c r="AA15" s="69"/>
      <c r="AB15" s="69"/>
      <c r="AC15" s="69"/>
      <c r="AD15" s="69"/>
      <c r="AE15" s="69"/>
      <c r="AF15" s="69"/>
    </row>
    <row r="16" spans="1:32" ht="19.5" customHeight="1">
      <c r="A16" s="7" t="s">
        <v>15</v>
      </c>
      <c r="B16" s="16" t="s">
        <v>16</v>
      </c>
      <c r="C16" s="7" t="s">
        <v>31</v>
      </c>
      <c r="D16" s="17" t="s">
        <v>20</v>
      </c>
      <c r="F16" s="30" t="s">
        <v>32</v>
      </c>
      <c r="G16" s="22">
        <v>393</v>
      </c>
      <c r="H16" s="7">
        <v>8</v>
      </c>
      <c r="I16" s="19">
        <v>53134.515025843779</v>
      </c>
      <c r="J16" s="19">
        <v>56018.953172603826</v>
      </c>
      <c r="K16" s="19">
        <v>58937.469069620929</v>
      </c>
      <c r="L16" s="19">
        <v>62094.529218437623</v>
      </c>
      <c r="M16" s="19">
        <v>65361.124993080644</v>
      </c>
      <c r="N16" s="19">
        <v>69414.598841081694</v>
      </c>
      <c r="O16" s="19">
        <v>73468.072689082765</v>
      </c>
      <c r="P16" s="64"/>
      <c r="Q16" s="63"/>
      <c r="R16" s="17"/>
      <c r="S16" s="17"/>
      <c r="T16" s="17"/>
      <c r="U16" s="17"/>
      <c r="V16" s="17"/>
      <c r="W16" s="17"/>
      <c r="X16" s="17"/>
      <c r="Z16" s="69"/>
      <c r="AA16" s="69"/>
      <c r="AB16" s="69"/>
      <c r="AC16" s="69"/>
      <c r="AD16" s="69"/>
      <c r="AE16" s="69"/>
      <c r="AF16" s="69"/>
    </row>
    <row r="17" spans="1:32" ht="19.5" customHeight="1">
      <c r="A17" s="7" t="s">
        <v>15</v>
      </c>
      <c r="B17" s="16" t="s">
        <v>16</v>
      </c>
      <c r="C17" s="16" t="s">
        <v>33</v>
      </c>
      <c r="D17" s="17">
        <v>29</v>
      </c>
      <c r="F17" s="18" t="s">
        <v>34</v>
      </c>
      <c r="G17" s="22">
        <v>388</v>
      </c>
      <c r="H17" s="7">
        <v>8</v>
      </c>
      <c r="I17" s="19">
        <v>52579.534521657035</v>
      </c>
      <c r="J17" s="19">
        <v>55463.972668417075</v>
      </c>
      <c r="K17" s="19">
        <v>58345.97669015875</v>
      </c>
      <c r="L17" s="19">
        <v>61400.80358820418</v>
      </c>
      <c r="M17" s="19">
        <v>64664.965237828845</v>
      </c>
      <c r="N17" s="19">
        <v>68716.490024725746</v>
      </c>
      <c r="O17" s="19">
        <v>72768.014811622663</v>
      </c>
      <c r="P17" s="64"/>
      <c r="Q17" s="63"/>
      <c r="R17" s="17"/>
      <c r="S17" s="17"/>
      <c r="T17" s="17"/>
      <c r="U17" s="17"/>
      <c r="V17" s="17"/>
      <c r="W17" s="17"/>
      <c r="X17" s="17"/>
      <c r="Z17" s="69"/>
      <c r="AA17" s="69"/>
      <c r="AB17" s="69"/>
      <c r="AC17" s="69"/>
      <c r="AD17" s="69"/>
      <c r="AE17" s="69"/>
      <c r="AF17" s="69"/>
    </row>
    <row r="18" spans="1:32" ht="19.5" customHeight="1">
      <c r="A18" s="7" t="s">
        <v>15</v>
      </c>
      <c r="B18" s="16" t="s">
        <v>16</v>
      </c>
      <c r="C18" s="16" t="s">
        <v>35</v>
      </c>
      <c r="D18" s="17">
        <v>72</v>
      </c>
      <c r="F18" s="18" t="s">
        <v>36</v>
      </c>
      <c r="G18" s="22">
        <v>463</v>
      </c>
      <c r="H18" s="7">
        <v>10</v>
      </c>
      <c r="I18" s="19">
        <v>64355.831360496762</v>
      </c>
      <c r="J18" s="19">
        <v>67756.304011149725</v>
      </c>
      <c r="K18" s="19">
        <v>71300.390037886129</v>
      </c>
      <c r="L18" s="19">
        <v>75048.942566164988</v>
      </c>
      <c r="M18" s="19">
        <v>79011.698096059787</v>
      </c>
      <c r="N18" s="19">
        <v>83786.902419963924</v>
      </c>
      <c r="O18" s="19">
        <v>88561.346150863872</v>
      </c>
      <c r="P18" s="64"/>
      <c r="Q18" s="63"/>
      <c r="R18" s="17"/>
      <c r="S18" s="17"/>
      <c r="T18" s="17"/>
      <c r="U18" s="17"/>
      <c r="V18" s="17"/>
      <c r="W18" s="17"/>
      <c r="X18" s="17"/>
      <c r="Z18" s="69"/>
      <c r="AA18" s="69"/>
      <c r="AB18" s="69"/>
      <c r="AC18" s="69"/>
      <c r="AD18" s="69"/>
      <c r="AE18" s="69"/>
      <c r="AF18" s="69"/>
    </row>
    <row r="19" spans="1:32" ht="19.5" customHeight="1">
      <c r="A19" s="7" t="s">
        <v>15</v>
      </c>
      <c r="B19" s="16" t="s">
        <v>16</v>
      </c>
      <c r="C19" s="16" t="s">
        <v>37</v>
      </c>
      <c r="D19" s="21" t="s">
        <v>38</v>
      </c>
      <c r="F19" s="47" t="s">
        <v>39</v>
      </c>
      <c r="G19" s="22">
        <v>523</v>
      </c>
      <c r="H19" s="22">
        <v>11</v>
      </c>
      <c r="I19" s="19">
        <v>77608.804360192007</v>
      </c>
      <c r="J19" s="19">
        <v>80213.6181741404</v>
      </c>
      <c r="K19" s="19">
        <v>83556.262170386428</v>
      </c>
      <c r="L19" s="19">
        <v>87037.727549079558</v>
      </c>
      <c r="M19" s="19">
        <v>90664.572800729104</v>
      </c>
      <c r="N19" s="19">
        <v>94442.263334092815</v>
      </c>
      <c r="O19" s="19">
        <v>98377.357639680005</v>
      </c>
      <c r="P19" s="64"/>
      <c r="Q19" s="63"/>
      <c r="R19" s="17"/>
      <c r="S19" s="17"/>
      <c r="T19" s="17"/>
      <c r="U19" s="17"/>
      <c r="V19" s="17"/>
      <c r="W19" s="17"/>
      <c r="X19" s="17"/>
      <c r="Z19" s="69"/>
      <c r="AA19" s="69"/>
      <c r="AB19" s="69"/>
      <c r="AC19" s="69"/>
      <c r="AD19" s="69"/>
      <c r="AE19" s="69"/>
      <c r="AF19" s="69"/>
    </row>
    <row r="20" spans="1:32" ht="19.5" customHeight="1">
      <c r="A20" s="7" t="s">
        <v>15</v>
      </c>
      <c r="B20" s="16" t="s">
        <v>16</v>
      </c>
      <c r="C20" s="16" t="s">
        <v>383</v>
      </c>
      <c r="D20" s="25">
        <v>65</v>
      </c>
      <c r="F20" s="47" t="s">
        <v>382</v>
      </c>
      <c r="G20" s="22">
        <v>508</v>
      </c>
      <c r="H20" s="22">
        <v>11</v>
      </c>
      <c r="I20" s="19">
        <v>68729.954018494886</v>
      </c>
      <c r="J20" s="19">
        <v>72342.195545745431</v>
      </c>
      <c r="K20" s="19">
        <v>76127.259949299754</v>
      </c>
      <c r="L20" s="19">
        <v>80153.302729671996</v>
      </c>
      <c r="M20" s="19">
        <v>84357.036636384713</v>
      </c>
      <c r="N20" s="19">
        <v>89475.596124329561</v>
      </c>
      <c r="O20" s="19">
        <v>94594.155612274379</v>
      </c>
      <c r="P20" s="64"/>
      <c r="Q20" s="17"/>
      <c r="R20" s="17"/>
      <c r="S20" s="17"/>
      <c r="T20" s="17"/>
      <c r="U20" s="17"/>
      <c r="V20" s="17"/>
      <c r="W20" s="17"/>
      <c r="X20" s="17"/>
      <c r="Y20" s="7"/>
      <c r="Z20" s="72"/>
      <c r="AA20" s="72"/>
      <c r="AB20" s="72"/>
      <c r="AC20" s="72"/>
      <c r="AD20" s="72"/>
      <c r="AE20" s="72"/>
      <c r="AF20" s="72"/>
    </row>
    <row r="21" spans="1:32" ht="19.5" customHeight="1">
      <c r="A21" s="7" t="s">
        <v>15</v>
      </c>
      <c r="B21" s="16" t="s">
        <v>16</v>
      </c>
      <c r="C21" s="16" t="s">
        <v>40</v>
      </c>
      <c r="D21" s="17" t="s">
        <v>20</v>
      </c>
      <c r="F21" s="47" t="s">
        <v>41</v>
      </c>
      <c r="G21" s="22">
        <v>385</v>
      </c>
      <c r="H21" s="22">
        <v>8</v>
      </c>
      <c r="I21" s="19">
        <v>53134.515025843779</v>
      </c>
      <c r="J21" s="19">
        <v>56018.953172603826</v>
      </c>
      <c r="K21" s="19">
        <v>58937.469069620929</v>
      </c>
      <c r="L21" s="19">
        <v>62094.529218437623</v>
      </c>
      <c r="M21" s="19">
        <v>65361.124993080644</v>
      </c>
      <c r="N21" s="19">
        <v>69414.598841081694</v>
      </c>
      <c r="O21" s="19">
        <v>73468.072689082765</v>
      </c>
      <c r="P21" s="64"/>
      <c r="Q21" s="63"/>
      <c r="R21" s="17"/>
      <c r="S21" s="17"/>
      <c r="T21" s="17"/>
      <c r="U21" s="17"/>
      <c r="V21" s="17"/>
      <c r="W21" s="17"/>
      <c r="X21" s="17"/>
      <c r="Z21" s="69"/>
      <c r="AA21" s="69"/>
      <c r="AB21" s="69"/>
      <c r="AC21" s="69"/>
      <c r="AD21" s="69"/>
      <c r="AE21" s="69"/>
      <c r="AF21" s="69"/>
    </row>
    <row r="22" spans="1:32" s="23" customFormat="1" ht="19.5" customHeight="1">
      <c r="A22" s="7" t="s">
        <v>15</v>
      </c>
      <c r="B22" s="16" t="s">
        <v>16</v>
      </c>
      <c r="C22" s="16" t="s">
        <v>42</v>
      </c>
      <c r="D22" s="17">
        <v>93</v>
      </c>
      <c r="E22" s="22"/>
      <c r="F22" s="18" t="s">
        <v>43</v>
      </c>
      <c r="G22" s="22">
        <v>445</v>
      </c>
      <c r="H22" s="7">
        <v>9</v>
      </c>
      <c r="I22" s="19">
        <v>59940.328577186461</v>
      </c>
      <c r="J22" s="19">
        <v>63094.954600984776</v>
      </c>
      <c r="K22" s="19">
        <v>66415.101126031775</v>
      </c>
      <c r="L22" s="19">
        <v>69910.504652400909</v>
      </c>
      <c r="M22" s="19">
        <v>73590.901680165596</v>
      </c>
      <c r="N22" s="19">
        <v>78052.61229214388</v>
      </c>
      <c r="O22" s="19">
        <v>82514.322904122208</v>
      </c>
      <c r="P22" s="64"/>
      <c r="Q22" s="63"/>
      <c r="R22" s="17"/>
      <c r="S22" s="17"/>
      <c r="T22" s="17"/>
      <c r="U22" s="17"/>
      <c r="V22" s="17"/>
      <c r="W22" s="17"/>
      <c r="X22" s="17"/>
      <c r="Y22" s="9"/>
      <c r="Z22" s="69"/>
      <c r="AA22" s="69"/>
      <c r="AB22" s="69"/>
      <c r="AC22" s="69"/>
      <c r="AD22" s="69"/>
      <c r="AE22" s="69"/>
      <c r="AF22" s="69"/>
    </row>
    <row r="23" spans="1:32" s="23" customFormat="1" ht="19.5" customHeight="1">
      <c r="A23" s="7" t="s">
        <v>15</v>
      </c>
      <c r="B23" s="16" t="s">
        <v>16</v>
      </c>
      <c r="C23" s="16" t="s">
        <v>44</v>
      </c>
      <c r="D23" s="17">
        <v>39</v>
      </c>
      <c r="E23" s="22"/>
      <c r="F23" s="18" t="s">
        <v>45</v>
      </c>
      <c r="G23" s="22">
        <v>425</v>
      </c>
      <c r="H23" s="7">
        <v>9</v>
      </c>
      <c r="I23" s="19">
        <v>58798.723943574259</v>
      </c>
      <c r="J23" s="19">
        <v>61894.930966931861</v>
      </c>
      <c r="K23" s="19">
        <v>65161.526741574868</v>
      </c>
      <c r="L23" s="19">
        <v>68564.433517246216</v>
      </c>
      <c r="M23" s="19">
        <v>72174.240919478398</v>
      </c>
      <c r="N23" s="19">
        <v>76541.061202421435</v>
      </c>
      <c r="O23" s="19">
        <v>80910.315610382851</v>
      </c>
      <c r="P23" s="64"/>
      <c r="Q23" s="63"/>
      <c r="R23" s="17"/>
      <c r="S23" s="17"/>
      <c r="T23" s="17"/>
      <c r="U23" s="17"/>
      <c r="V23" s="17"/>
      <c r="W23" s="17"/>
      <c r="X23" s="17"/>
      <c r="Y23" s="9"/>
      <c r="Z23" s="69"/>
      <c r="AA23" s="69"/>
      <c r="AB23" s="69"/>
      <c r="AC23" s="69"/>
      <c r="AD23" s="69"/>
      <c r="AE23" s="69"/>
      <c r="AF23" s="69"/>
    </row>
    <row r="24" spans="1:32" ht="19.5" customHeight="1">
      <c r="A24" s="7" t="s">
        <v>15</v>
      </c>
      <c r="B24" s="16" t="s">
        <v>16</v>
      </c>
      <c r="C24" s="16" t="s">
        <v>46</v>
      </c>
      <c r="D24" s="17">
        <v>99</v>
      </c>
      <c r="F24" s="18" t="s">
        <v>47</v>
      </c>
      <c r="G24" s="22">
        <v>415</v>
      </c>
      <c r="H24" s="7">
        <v>9</v>
      </c>
      <c r="I24" s="19">
        <v>58798.161660695005</v>
      </c>
      <c r="J24" s="19">
        <v>61894.648608429728</v>
      </c>
      <c r="K24" s="19">
        <v>65161.994093578403</v>
      </c>
      <c r="L24" s="19">
        <v>68563.917482742327</v>
      </c>
      <c r="M24" s="19">
        <v>72174.145988602686</v>
      </c>
      <c r="N24" s="19">
        <v>76541.716094507981</v>
      </c>
      <c r="O24" s="19">
        <v>80908.331405160003</v>
      </c>
      <c r="P24" s="64"/>
      <c r="Q24" s="63"/>
      <c r="R24" s="17"/>
      <c r="S24" s="17"/>
      <c r="T24" s="17"/>
      <c r="U24" s="17"/>
      <c r="V24" s="17"/>
      <c r="W24" s="17"/>
      <c r="X24" s="17"/>
      <c r="Z24" s="69"/>
      <c r="AA24" s="69"/>
      <c r="AB24" s="69"/>
      <c r="AC24" s="69"/>
      <c r="AD24" s="69"/>
      <c r="AE24" s="69"/>
      <c r="AF24" s="69"/>
    </row>
    <row r="25" spans="1:32" ht="19.5" customHeight="1">
      <c r="A25" s="7" t="s">
        <v>15</v>
      </c>
      <c r="B25" s="16" t="s">
        <v>16</v>
      </c>
      <c r="C25" s="16" t="s">
        <v>48</v>
      </c>
      <c r="D25" s="17">
        <v>15</v>
      </c>
      <c r="F25" s="77" t="s">
        <v>49</v>
      </c>
      <c r="G25" s="78">
        <v>318</v>
      </c>
      <c r="H25" s="78">
        <v>7</v>
      </c>
      <c r="I25" s="80">
        <v>48500</v>
      </c>
      <c r="J25" s="80">
        <v>53310</v>
      </c>
      <c r="K25" s="80">
        <v>56121</v>
      </c>
      <c r="L25" s="80">
        <v>59215</v>
      </c>
      <c r="M25" s="80">
        <v>62304</v>
      </c>
      <c r="N25" s="80">
        <v>66093</v>
      </c>
      <c r="O25" s="80">
        <v>69881</v>
      </c>
      <c r="P25" s="62"/>
      <c r="Q25" s="63"/>
      <c r="R25" s="17"/>
      <c r="S25" s="17"/>
      <c r="T25" s="17"/>
      <c r="U25" s="17"/>
      <c r="V25" s="17"/>
      <c r="W25" s="17"/>
      <c r="X25" s="17"/>
      <c r="Z25" s="69"/>
      <c r="AA25" s="69"/>
      <c r="AB25" s="69"/>
      <c r="AC25" s="69"/>
      <c r="AD25" s="69"/>
      <c r="AE25" s="69"/>
      <c r="AF25" s="69"/>
    </row>
    <row r="26" spans="1:32" ht="19.5" customHeight="1">
      <c r="A26" s="7" t="s">
        <v>15</v>
      </c>
      <c r="B26" s="16" t="s">
        <v>16</v>
      </c>
      <c r="C26" s="16" t="s">
        <v>50</v>
      </c>
      <c r="D26" s="17">
        <v>48</v>
      </c>
      <c r="F26" s="18" t="s">
        <v>51</v>
      </c>
      <c r="G26" s="22">
        <v>410</v>
      </c>
      <c r="H26" s="7">
        <v>9</v>
      </c>
      <c r="I26" s="19">
        <v>61400.80358820418</v>
      </c>
      <c r="J26" s="19">
        <v>64664.965237828845</v>
      </c>
      <c r="K26" s="19">
        <v>68313.718640354811</v>
      </c>
      <c r="L26" s="19">
        <v>71750.70316628326</v>
      </c>
      <c r="M26" s="19">
        <v>75501.689819580482</v>
      </c>
      <c r="N26" s="19">
        <v>80090.07481099185</v>
      </c>
      <c r="O26" s="19">
        <v>84678.45980240326</v>
      </c>
      <c r="P26" s="64"/>
      <c r="Q26" s="63"/>
      <c r="R26" s="17"/>
      <c r="S26" s="17"/>
      <c r="T26" s="17"/>
      <c r="U26" s="17"/>
      <c r="V26" s="17"/>
      <c r="W26" s="17"/>
      <c r="X26" s="17"/>
      <c r="Z26" s="69"/>
      <c r="AA26" s="69"/>
      <c r="AB26" s="69"/>
      <c r="AC26" s="69"/>
      <c r="AD26" s="69"/>
      <c r="AE26" s="69"/>
      <c r="AF26" s="69"/>
    </row>
    <row r="27" spans="1:32" ht="19.5" customHeight="1">
      <c r="A27" s="7" t="s">
        <v>15</v>
      </c>
      <c r="B27" s="26" t="s">
        <v>16</v>
      </c>
      <c r="C27" s="26" t="s">
        <v>52</v>
      </c>
      <c r="D27" s="17">
        <v>35</v>
      </c>
      <c r="F27" s="48" t="s">
        <v>361</v>
      </c>
      <c r="G27" s="22">
        <v>365</v>
      </c>
      <c r="H27" s="7">
        <v>8</v>
      </c>
      <c r="I27" s="19">
        <v>52579.534521657035</v>
      </c>
      <c r="J27" s="19">
        <v>55463.972668417075</v>
      </c>
      <c r="K27" s="19">
        <v>58345.97669015875</v>
      </c>
      <c r="L27" s="19">
        <v>61400.80358820418</v>
      </c>
      <c r="M27" s="19">
        <v>64664.965237828845</v>
      </c>
      <c r="N27" s="19">
        <v>69123.375336691068</v>
      </c>
      <c r="O27" s="19">
        <v>73581.785435553305</v>
      </c>
      <c r="P27" s="64"/>
      <c r="Q27" s="63"/>
      <c r="R27" s="17"/>
      <c r="S27" s="17"/>
      <c r="T27" s="17"/>
      <c r="U27" s="17"/>
      <c r="V27" s="17"/>
      <c r="W27" s="17"/>
      <c r="X27" s="17"/>
      <c r="Z27" s="69"/>
      <c r="AA27" s="69"/>
      <c r="AB27" s="69"/>
      <c r="AC27" s="69"/>
      <c r="AD27" s="69"/>
      <c r="AE27" s="69"/>
      <c r="AF27" s="69"/>
    </row>
    <row r="28" spans="1:32" ht="30" customHeight="1">
      <c r="A28" s="7" t="s">
        <v>15</v>
      </c>
      <c r="B28" s="26" t="s">
        <v>16</v>
      </c>
      <c r="C28" s="26" t="s">
        <v>53</v>
      </c>
      <c r="D28" s="27">
        <v>107</v>
      </c>
      <c r="F28" s="18" t="s">
        <v>54</v>
      </c>
      <c r="G28" s="22">
        <v>365</v>
      </c>
      <c r="H28" s="7">
        <v>8</v>
      </c>
      <c r="I28" s="19">
        <v>51545.031388852789</v>
      </c>
      <c r="J28" s="19">
        <v>54371.050535172129</v>
      </c>
      <c r="K28" s="19">
        <v>57194.635556473091</v>
      </c>
      <c r="L28" s="19">
        <v>60191.04345407783</v>
      </c>
      <c r="M28" s="19">
        <v>63391.91785322503</v>
      </c>
      <c r="N28" s="19">
        <v>67364.700517720485</v>
      </c>
      <c r="O28" s="19">
        <v>71337.483182215932</v>
      </c>
      <c r="P28" s="64"/>
      <c r="Q28" s="63"/>
      <c r="R28" s="17"/>
      <c r="S28" s="17"/>
      <c r="T28" s="17"/>
      <c r="U28" s="17"/>
      <c r="V28" s="17"/>
      <c r="W28" s="17"/>
      <c r="X28" s="17"/>
      <c r="Z28" s="69"/>
      <c r="AA28" s="69"/>
      <c r="AB28" s="69"/>
      <c r="AC28" s="69"/>
      <c r="AD28" s="69"/>
      <c r="AE28" s="69"/>
      <c r="AF28" s="69"/>
    </row>
    <row r="29" spans="1:32" ht="19.5" customHeight="1">
      <c r="A29" s="7" t="s">
        <v>15</v>
      </c>
      <c r="B29" s="16" t="s">
        <v>16</v>
      </c>
      <c r="C29" s="16" t="s">
        <v>55</v>
      </c>
      <c r="D29" s="17">
        <v>45</v>
      </c>
      <c r="F29" s="18" t="s">
        <v>56</v>
      </c>
      <c r="G29" s="22">
        <v>435</v>
      </c>
      <c r="H29" s="7">
        <v>9</v>
      </c>
      <c r="I29" s="19">
        <v>59804.017576158119</v>
      </c>
      <c r="J29" s="19">
        <v>62965.945975011549</v>
      </c>
      <c r="K29" s="19">
        <v>66541.675626986646</v>
      </c>
      <c r="L29" s="19">
        <v>70080.893403686307</v>
      </c>
      <c r="M29" s="19">
        <v>73834.314182001908</v>
      </c>
      <c r="N29" s="19">
        <v>78221.107742287437</v>
      </c>
      <c r="O29" s="19">
        <v>82607.901302572922</v>
      </c>
      <c r="P29" s="64"/>
      <c r="Q29" s="63"/>
      <c r="R29" s="17"/>
      <c r="S29" s="17"/>
      <c r="T29" s="17"/>
      <c r="U29" s="17"/>
      <c r="V29" s="17"/>
      <c r="W29" s="17"/>
      <c r="X29" s="17"/>
      <c r="Z29" s="69"/>
      <c r="AA29" s="69"/>
      <c r="AB29" s="69"/>
      <c r="AC29" s="69"/>
      <c r="AD29" s="69"/>
      <c r="AE29" s="69"/>
      <c r="AF29" s="69"/>
    </row>
    <row r="30" spans="1:32" ht="19.5" customHeight="1">
      <c r="A30" s="7" t="s">
        <v>15</v>
      </c>
      <c r="B30" s="16" t="s">
        <v>16</v>
      </c>
      <c r="C30" s="16" t="s">
        <v>57</v>
      </c>
      <c r="D30" s="17" t="s">
        <v>20</v>
      </c>
      <c r="F30" s="18" t="s">
        <v>58</v>
      </c>
      <c r="G30" s="22">
        <v>383</v>
      </c>
      <c r="H30" s="7">
        <v>8</v>
      </c>
      <c r="I30" s="19">
        <v>53134.515025843779</v>
      </c>
      <c r="J30" s="19">
        <v>56018.953172603826</v>
      </c>
      <c r="K30" s="19">
        <v>58937.469069620929</v>
      </c>
      <c r="L30" s="19">
        <v>62094.529218437623</v>
      </c>
      <c r="M30" s="19">
        <v>65361.124993080644</v>
      </c>
      <c r="N30" s="19">
        <v>69414.598841081694</v>
      </c>
      <c r="O30" s="19">
        <v>73468.072689082765</v>
      </c>
      <c r="P30" s="63"/>
      <c r="Q30" s="63"/>
      <c r="R30" s="17"/>
      <c r="S30" s="17"/>
      <c r="T30" s="17"/>
      <c r="U30" s="17"/>
      <c r="V30" s="17"/>
      <c r="W30" s="17"/>
      <c r="X30" s="17"/>
      <c r="Z30" s="69"/>
      <c r="AA30" s="69"/>
      <c r="AB30" s="69"/>
      <c r="AC30" s="69"/>
      <c r="AD30" s="69"/>
      <c r="AE30" s="69"/>
      <c r="AF30" s="69"/>
    </row>
    <row r="31" spans="1:32" ht="30" customHeight="1">
      <c r="A31" s="7" t="s">
        <v>15</v>
      </c>
      <c r="B31" s="16" t="s">
        <v>16</v>
      </c>
      <c r="C31" s="7" t="s">
        <v>59</v>
      </c>
      <c r="D31" s="17" t="s">
        <v>60</v>
      </c>
      <c r="F31" s="79" t="s">
        <v>61</v>
      </c>
      <c r="G31" s="78">
        <v>330</v>
      </c>
      <c r="H31" s="78">
        <v>7</v>
      </c>
      <c r="I31" s="80">
        <v>48500</v>
      </c>
      <c r="J31" s="80">
        <v>50003</v>
      </c>
      <c r="K31" s="80">
        <v>52634</v>
      </c>
      <c r="L31" s="80">
        <v>55404</v>
      </c>
      <c r="M31" s="80">
        <v>58320</v>
      </c>
      <c r="N31" s="80">
        <v>62004</v>
      </c>
      <c r="O31" s="80">
        <v>65687</v>
      </c>
      <c r="P31" s="62"/>
      <c r="Q31" s="63"/>
      <c r="R31" s="17"/>
      <c r="S31" s="17"/>
      <c r="T31" s="17"/>
      <c r="U31" s="17"/>
      <c r="V31" s="17"/>
      <c r="W31" s="17"/>
      <c r="X31" s="17"/>
      <c r="Z31" s="69"/>
      <c r="AA31" s="69"/>
      <c r="AB31" s="69"/>
      <c r="AC31" s="69"/>
      <c r="AD31" s="69"/>
      <c r="AE31" s="69"/>
      <c r="AF31" s="69"/>
    </row>
    <row r="32" spans="1:32" ht="19.5" customHeight="1">
      <c r="A32" s="7" t="s">
        <v>15</v>
      </c>
      <c r="B32" s="16" t="s">
        <v>16</v>
      </c>
      <c r="C32" s="7" t="s">
        <v>388</v>
      </c>
      <c r="D32" s="17">
        <v>35</v>
      </c>
      <c r="F32" s="30" t="s">
        <v>396</v>
      </c>
      <c r="G32" s="22">
        <v>378</v>
      </c>
      <c r="H32" s="7">
        <v>8</v>
      </c>
      <c r="I32" s="19">
        <v>52579.534521657035</v>
      </c>
      <c r="J32" s="19">
        <v>55463.972668417075</v>
      </c>
      <c r="K32" s="19">
        <v>58345.97669015875</v>
      </c>
      <c r="L32" s="19">
        <v>61400.80358820418</v>
      </c>
      <c r="M32" s="19">
        <v>64664.965237828845</v>
      </c>
      <c r="N32" s="19">
        <v>69123.375336691068</v>
      </c>
      <c r="O32" s="19">
        <v>73581.785435553305</v>
      </c>
      <c r="P32" s="65"/>
      <c r="Q32" s="63"/>
      <c r="R32" s="17"/>
      <c r="S32" s="17"/>
      <c r="T32" s="17"/>
      <c r="U32" s="17"/>
      <c r="V32" s="17"/>
      <c r="W32" s="17"/>
      <c r="X32" s="17"/>
      <c r="Z32" s="69"/>
      <c r="AA32" s="69"/>
      <c r="AB32" s="69"/>
      <c r="AC32" s="69"/>
      <c r="AD32" s="69"/>
      <c r="AE32" s="69"/>
      <c r="AF32" s="69"/>
    </row>
    <row r="33" spans="1:32" ht="19.5" customHeight="1">
      <c r="A33" s="7" t="s">
        <v>15</v>
      </c>
      <c r="B33" s="16" t="s">
        <v>16</v>
      </c>
      <c r="C33" s="16" t="s">
        <v>62</v>
      </c>
      <c r="D33" s="17">
        <v>38</v>
      </c>
      <c r="F33" s="18" t="s">
        <v>63</v>
      </c>
      <c r="G33" s="22">
        <v>383</v>
      </c>
      <c r="H33" s="7">
        <v>8</v>
      </c>
      <c r="I33" s="19">
        <v>55115.892790791178</v>
      </c>
      <c r="J33" s="19">
        <v>58136.641938579545</v>
      </c>
      <c r="K33" s="19">
        <v>61123.313336110819</v>
      </c>
      <c r="L33" s="19">
        <v>64355.831360496762</v>
      </c>
      <c r="M33" s="19">
        <v>67756.304011149725</v>
      </c>
      <c r="N33" s="19">
        <v>71980.318776353932</v>
      </c>
      <c r="O33" s="19">
        <v>76204.333541558139</v>
      </c>
      <c r="P33" s="63"/>
      <c r="Q33" s="63"/>
      <c r="R33" s="17"/>
      <c r="S33" s="17"/>
      <c r="T33" s="17"/>
      <c r="U33" s="17"/>
      <c r="V33" s="17"/>
      <c r="W33" s="17"/>
      <c r="X33" s="17"/>
      <c r="Z33" s="69"/>
      <c r="AA33" s="69"/>
      <c r="AB33" s="69"/>
      <c r="AC33" s="69"/>
      <c r="AD33" s="69"/>
      <c r="AE33" s="69"/>
      <c r="AF33" s="69"/>
    </row>
    <row r="34" spans="1:32" ht="19.5" customHeight="1">
      <c r="A34" s="7" t="s">
        <v>15</v>
      </c>
      <c r="B34" s="16" t="s">
        <v>16</v>
      </c>
      <c r="C34" s="16" t="s">
        <v>387</v>
      </c>
      <c r="D34" s="17">
        <v>45</v>
      </c>
      <c r="F34" s="18" t="s">
        <v>362</v>
      </c>
      <c r="G34" s="22">
        <v>435</v>
      </c>
      <c r="H34" s="7">
        <v>9</v>
      </c>
      <c r="I34" s="19">
        <v>59804.017576158119</v>
      </c>
      <c r="J34" s="19">
        <v>62965.945975011549</v>
      </c>
      <c r="K34" s="19">
        <v>66541.675626986646</v>
      </c>
      <c r="L34" s="19">
        <v>70080.893403686307</v>
      </c>
      <c r="M34" s="19">
        <v>73834.314182001908</v>
      </c>
      <c r="N34" s="19">
        <v>78221.107742287437</v>
      </c>
      <c r="O34" s="19">
        <v>82607.901302572922</v>
      </c>
      <c r="P34" s="64"/>
      <c r="Q34" s="63"/>
      <c r="R34" s="17"/>
      <c r="S34" s="17"/>
      <c r="T34" s="17"/>
      <c r="U34" s="17"/>
      <c r="V34" s="17"/>
      <c r="W34" s="17"/>
      <c r="X34" s="17"/>
      <c r="Z34" s="69"/>
      <c r="AA34" s="69"/>
      <c r="AB34" s="69"/>
      <c r="AC34" s="69"/>
      <c r="AD34" s="69"/>
      <c r="AE34" s="69"/>
      <c r="AF34" s="69"/>
    </row>
    <row r="35" spans="1:32" ht="19.5" customHeight="1">
      <c r="A35" s="7" t="s">
        <v>15</v>
      </c>
      <c r="B35" s="16" t="s">
        <v>16</v>
      </c>
      <c r="C35" s="16" t="s">
        <v>441</v>
      </c>
      <c r="D35" s="17" t="s">
        <v>96</v>
      </c>
      <c r="F35" s="18" t="s">
        <v>496</v>
      </c>
      <c r="G35" s="22">
        <v>405</v>
      </c>
      <c r="H35" s="7">
        <v>8</v>
      </c>
      <c r="I35" s="19">
        <v>55079.380915515736</v>
      </c>
      <c r="J35" s="19">
        <v>58102.56418832246</v>
      </c>
      <c r="K35" s="19">
        <v>61123.313336110819</v>
      </c>
      <c r="L35" s="19">
        <v>64355.831360496762</v>
      </c>
      <c r="M35" s="19">
        <v>67756.304011149725</v>
      </c>
      <c r="N35" s="19">
        <v>71964.32857583405</v>
      </c>
      <c r="O35" s="19">
        <v>76172.353140518375</v>
      </c>
      <c r="P35" s="64"/>
      <c r="Q35" s="63"/>
      <c r="R35" s="17"/>
      <c r="S35" s="17"/>
      <c r="T35" s="17"/>
      <c r="U35" s="17"/>
      <c r="V35" s="17"/>
      <c r="W35" s="17"/>
      <c r="X35" s="17"/>
      <c r="Z35" s="69"/>
      <c r="AA35" s="69"/>
      <c r="AB35" s="69"/>
      <c r="AC35" s="69"/>
      <c r="AD35" s="69"/>
      <c r="AE35" s="69"/>
      <c r="AF35" s="69"/>
    </row>
    <row r="36" spans="1:32" ht="19.5" customHeight="1">
      <c r="A36" s="7" t="s">
        <v>15</v>
      </c>
      <c r="B36" s="16" t="s">
        <v>16</v>
      </c>
      <c r="C36" s="16" t="s">
        <v>422</v>
      </c>
      <c r="D36" s="17">
        <v>51</v>
      </c>
      <c r="F36" s="18" t="s">
        <v>497</v>
      </c>
      <c r="G36" s="22">
        <v>458</v>
      </c>
      <c r="H36" s="7">
        <v>10</v>
      </c>
      <c r="I36" s="19">
        <v>64248.729859688792</v>
      </c>
      <c r="J36" s="19">
        <v>67478.813759056371</v>
      </c>
      <c r="K36" s="19">
        <v>71125.133036563988</v>
      </c>
      <c r="L36" s="19">
        <v>74773.886439089998</v>
      </c>
      <c r="M36" s="19">
        <v>78593.028592901377</v>
      </c>
      <c r="N36" s="19">
        <v>83375.225472527454</v>
      </c>
      <c r="O36" s="19">
        <v>88157.422352153517</v>
      </c>
      <c r="P36" s="64"/>
      <c r="Q36" s="63"/>
      <c r="R36" s="17"/>
      <c r="S36" s="17"/>
      <c r="T36" s="17"/>
      <c r="U36" s="17"/>
      <c r="V36" s="17"/>
      <c r="W36" s="17"/>
      <c r="X36" s="17"/>
      <c r="Z36" s="69"/>
      <c r="AA36" s="69"/>
      <c r="AB36" s="69"/>
      <c r="AC36" s="69"/>
      <c r="AD36" s="69"/>
      <c r="AE36" s="69"/>
      <c r="AF36" s="69"/>
    </row>
    <row r="37" spans="1:32" ht="19.5" customHeight="1">
      <c r="A37" s="7" t="s">
        <v>15</v>
      </c>
      <c r="B37" s="16" t="s">
        <v>16</v>
      </c>
      <c r="C37" s="16" t="s">
        <v>64</v>
      </c>
      <c r="D37" s="17" t="s">
        <v>20</v>
      </c>
      <c r="F37" s="18" t="s">
        <v>65</v>
      </c>
      <c r="G37" s="22">
        <v>388</v>
      </c>
      <c r="H37" s="7">
        <v>8</v>
      </c>
      <c r="I37" s="19">
        <v>53134.515025843779</v>
      </c>
      <c r="J37" s="19">
        <v>56018.953172603826</v>
      </c>
      <c r="K37" s="19">
        <v>58937.469069620929</v>
      </c>
      <c r="L37" s="19">
        <v>62094.529218437623</v>
      </c>
      <c r="M37" s="19">
        <v>65361.124993080644</v>
      </c>
      <c r="N37" s="19">
        <v>69414.598841081694</v>
      </c>
      <c r="O37" s="19">
        <v>73468.072689082765</v>
      </c>
      <c r="P37" s="64"/>
      <c r="Q37" s="63"/>
      <c r="R37" s="17"/>
      <c r="S37" s="17"/>
      <c r="T37" s="17"/>
      <c r="U37" s="17"/>
      <c r="V37" s="17"/>
      <c r="W37" s="17"/>
      <c r="X37" s="17"/>
      <c r="Z37" s="69"/>
      <c r="AA37" s="69"/>
      <c r="AB37" s="69"/>
      <c r="AC37" s="69"/>
      <c r="AD37" s="69"/>
      <c r="AE37" s="69"/>
      <c r="AF37" s="69"/>
    </row>
    <row r="38" spans="1:32" ht="19.5" customHeight="1">
      <c r="A38" s="7" t="s">
        <v>15</v>
      </c>
      <c r="B38" s="16" t="s">
        <v>16</v>
      </c>
      <c r="C38" s="7" t="s">
        <v>66</v>
      </c>
      <c r="D38" s="17" t="s">
        <v>20</v>
      </c>
      <c r="F38" s="18" t="s">
        <v>67</v>
      </c>
      <c r="G38" s="22">
        <v>393</v>
      </c>
      <c r="H38" s="7">
        <v>8</v>
      </c>
      <c r="I38" s="19">
        <v>53134.515025843779</v>
      </c>
      <c r="J38" s="19">
        <v>56018.953172603826</v>
      </c>
      <c r="K38" s="19">
        <v>58937.469069620929</v>
      </c>
      <c r="L38" s="19">
        <v>62094.529218437623</v>
      </c>
      <c r="M38" s="19">
        <v>65361.124993080644</v>
      </c>
      <c r="N38" s="19">
        <v>69414.598841081694</v>
      </c>
      <c r="O38" s="19">
        <v>73468.072689082765</v>
      </c>
      <c r="P38" s="64"/>
      <c r="Q38" s="63"/>
      <c r="R38" s="17"/>
      <c r="S38" s="17"/>
      <c r="T38" s="17"/>
      <c r="U38" s="17"/>
      <c r="V38" s="17"/>
      <c r="W38" s="17"/>
      <c r="X38" s="17"/>
      <c r="Z38" s="69"/>
      <c r="AA38" s="69"/>
      <c r="AB38" s="69"/>
      <c r="AC38" s="69"/>
      <c r="AD38" s="69"/>
      <c r="AE38" s="69"/>
      <c r="AF38" s="69"/>
    </row>
    <row r="39" spans="1:32" ht="19.5" customHeight="1">
      <c r="A39" s="7" t="s">
        <v>15</v>
      </c>
      <c r="B39" s="16" t="s">
        <v>16</v>
      </c>
      <c r="C39" s="16" t="s">
        <v>442</v>
      </c>
      <c r="D39" s="17">
        <v>99</v>
      </c>
      <c r="F39" s="18" t="s">
        <v>68</v>
      </c>
      <c r="G39" s="22">
        <v>423</v>
      </c>
      <c r="H39" s="7">
        <v>9</v>
      </c>
      <c r="I39" s="19">
        <v>58798.161660695005</v>
      </c>
      <c r="J39" s="19">
        <v>61894.648608429728</v>
      </c>
      <c r="K39" s="19">
        <v>65161.994093578403</v>
      </c>
      <c r="L39" s="19">
        <v>68563.917482742327</v>
      </c>
      <c r="M39" s="19">
        <v>72174.145988602686</v>
      </c>
      <c r="N39" s="19">
        <v>76541.716094507981</v>
      </c>
      <c r="O39" s="19">
        <v>80908.331405160003</v>
      </c>
      <c r="P39" s="64"/>
      <c r="Q39" s="63"/>
      <c r="R39" s="17"/>
      <c r="S39" s="17"/>
      <c r="T39" s="17"/>
      <c r="U39" s="17"/>
      <c r="V39" s="17"/>
      <c r="W39" s="17"/>
      <c r="X39" s="17"/>
      <c r="Z39" s="69"/>
      <c r="AA39" s="69"/>
      <c r="AB39" s="69"/>
      <c r="AC39" s="69"/>
      <c r="AD39" s="69"/>
      <c r="AE39" s="69"/>
      <c r="AF39" s="69"/>
    </row>
    <row r="40" spans="1:32" ht="19.5" customHeight="1">
      <c r="A40" s="7" t="s">
        <v>15</v>
      </c>
      <c r="B40" s="16" t="s">
        <v>16</v>
      </c>
      <c r="C40" s="16" t="s">
        <v>400</v>
      </c>
      <c r="D40" s="17">
        <v>65</v>
      </c>
      <c r="F40" s="18" t="s">
        <v>397</v>
      </c>
      <c r="G40" s="22">
        <v>508</v>
      </c>
      <c r="H40" s="7">
        <v>11</v>
      </c>
      <c r="I40" s="19">
        <v>68729.954018494886</v>
      </c>
      <c r="J40" s="19">
        <v>72342.195545745431</v>
      </c>
      <c r="K40" s="19">
        <v>76127.259949299754</v>
      </c>
      <c r="L40" s="19">
        <v>80153.302729671996</v>
      </c>
      <c r="M40" s="19">
        <v>84357.036636384713</v>
      </c>
      <c r="N40" s="19">
        <v>89475.596124329561</v>
      </c>
      <c r="O40" s="19">
        <v>94594.155612274379</v>
      </c>
      <c r="P40" s="64"/>
      <c r="Q40" s="63"/>
      <c r="R40" s="17"/>
      <c r="S40" s="17"/>
      <c r="T40" s="17"/>
      <c r="U40" s="17"/>
      <c r="V40" s="17"/>
      <c r="W40" s="17"/>
      <c r="X40" s="17"/>
      <c r="Z40" s="69"/>
      <c r="AA40" s="69"/>
      <c r="AB40" s="69"/>
      <c r="AC40" s="69"/>
      <c r="AD40" s="69"/>
      <c r="AE40" s="69"/>
      <c r="AF40" s="69"/>
    </row>
    <row r="41" spans="1:32" ht="19.5" customHeight="1">
      <c r="A41" s="7" t="s">
        <v>15</v>
      </c>
      <c r="B41" s="16" t="s">
        <v>16</v>
      </c>
      <c r="C41" s="16" t="s">
        <v>400</v>
      </c>
      <c r="D41" s="17">
        <v>65</v>
      </c>
      <c r="F41" s="47" t="s">
        <v>397</v>
      </c>
      <c r="H41" s="7">
        <v>11</v>
      </c>
      <c r="I41" s="19">
        <v>68729.954018494886</v>
      </c>
      <c r="J41" s="19">
        <v>72342.195545745431</v>
      </c>
      <c r="K41" s="19">
        <v>76127.259949299754</v>
      </c>
      <c r="L41" s="19">
        <v>80153.302729671996</v>
      </c>
      <c r="M41" s="19">
        <v>84357.036636384713</v>
      </c>
      <c r="N41" s="19">
        <v>89475.596124329561</v>
      </c>
      <c r="O41" s="19">
        <v>94594.155612274379</v>
      </c>
      <c r="P41" s="64"/>
      <c r="Q41" s="63"/>
      <c r="R41" s="17"/>
      <c r="S41" s="17"/>
      <c r="T41" s="17"/>
      <c r="U41" s="17"/>
      <c r="V41" s="17"/>
      <c r="W41" s="17"/>
      <c r="X41" s="17"/>
      <c r="Z41" s="69"/>
      <c r="AA41" s="69"/>
      <c r="AB41" s="69"/>
      <c r="AC41" s="69"/>
      <c r="AD41" s="69"/>
      <c r="AE41" s="69"/>
      <c r="AF41" s="69"/>
    </row>
    <row r="42" spans="1:32" ht="30" customHeight="1">
      <c r="A42" s="7" t="s">
        <v>15</v>
      </c>
      <c r="B42" s="16" t="s">
        <v>16</v>
      </c>
      <c r="C42" s="16" t="s">
        <v>69</v>
      </c>
      <c r="D42" s="17">
        <v>65</v>
      </c>
      <c r="F42" s="18" t="s">
        <v>70</v>
      </c>
      <c r="G42" s="22">
        <v>508</v>
      </c>
      <c r="H42" s="7">
        <v>11</v>
      </c>
      <c r="I42" s="19">
        <v>68729.954018494886</v>
      </c>
      <c r="J42" s="19">
        <v>72342.195545745431</v>
      </c>
      <c r="K42" s="19">
        <v>76127.259949299754</v>
      </c>
      <c r="L42" s="19">
        <v>80153.302729671996</v>
      </c>
      <c r="M42" s="19">
        <v>84357.036636384713</v>
      </c>
      <c r="N42" s="19">
        <v>89475.596124329561</v>
      </c>
      <c r="O42" s="19">
        <v>94594.155612274379</v>
      </c>
      <c r="P42" s="64"/>
      <c r="Q42" s="63"/>
      <c r="R42" s="17"/>
      <c r="S42" s="17"/>
      <c r="T42" s="17"/>
      <c r="U42" s="17"/>
      <c r="V42" s="17"/>
      <c r="W42" s="17"/>
      <c r="X42" s="17"/>
      <c r="Z42" s="69"/>
      <c r="AA42" s="69"/>
      <c r="AB42" s="69"/>
      <c r="AC42" s="69"/>
      <c r="AD42" s="69"/>
      <c r="AE42" s="69"/>
      <c r="AF42" s="69"/>
    </row>
    <row r="43" spans="1:32" ht="19.5" customHeight="1">
      <c r="A43" s="7" t="s">
        <v>15</v>
      </c>
      <c r="B43" s="16" t="s">
        <v>16</v>
      </c>
      <c r="C43" s="16" t="s">
        <v>71</v>
      </c>
      <c r="D43" s="17">
        <v>51</v>
      </c>
      <c r="F43" s="18" t="s">
        <v>72</v>
      </c>
      <c r="G43" s="22">
        <v>480</v>
      </c>
      <c r="H43" s="7">
        <v>10</v>
      </c>
      <c r="I43" s="19">
        <v>64248.729859688792</v>
      </c>
      <c r="J43" s="19">
        <v>67478.813759056371</v>
      </c>
      <c r="K43" s="19">
        <v>71125.133036563988</v>
      </c>
      <c r="L43" s="19">
        <v>74773.886439089998</v>
      </c>
      <c r="M43" s="19">
        <v>78593.028592901377</v>
      </c>
      <c r="N43" s="19">
        <v>83375.225472527454</v>
      </c>
      <c r="O43" s="19">
        <v>88157.422352153517</v>
      </c>
      <c r="P43" s="65"/>
      <c r="Q43" s="63"/>
      <c r="R43" s="17"/>
      <c r="S43" s="17"/>
      <c r="T43" s="17"/>
      <c r="U43" s="17"/>
      <c r="V43" s="17"/>
      <c r="W43" s="17"/>
      <c r="X43" s="17"/>
      <c r="Z43" s="69"/>
      <c r="AA43" s="69"/>
      <c r="AB43" s="69"/>
      <c r="AC43" s="69"/>
      <c r="AD43" s="69"/>
      <c r="AE43" s="69"/>
      <c r="AF43" s="69"/>
    </row>
    <row r="44" spans="1:32" ht="19.5" customHeight="1">
      <c r="A44" s="7" t="s">
        <v>15</v>
      </c>
      <c r="B44" s="16" t="s">
        <v>16</v>
      </c>
      <c r="C44" s="16" t="s">
        <v>73</v>
      </c>
      <c r="D44" s="17">
        <v>98</v>
      </c>
      <c r="F44" s="18" t="s">
        <v>74</v>
      </c>
      <c r="G44" s="22">
        <v>523</v>
      </c>
      <c r="H44" s="7">
        <v>11</v>
      </c>
      <c r="I44" s="19">
        <v>70237.378432866826</v>
      </c>
      <c r="J44" s="19">
        <v>73934.205804505473</v>
      </c>
      <c r="K44" s="19">
        <v>77825.295825609603</v>
      </c>
      <c r="L44" s="19">
        <v>81921.178521008711</v>
      </c>
      <c r="M44" s="19">
        <v>86232.388783782269</v>
      </c>
      <c r="N44" s="19">
        <v>90910.774395189452</v>
      </c>
      <c r="O44" s="19">
        <v>95589.160006596605</v>
      </c>
      <c r="P44" s="64"/>
      <c r="Q44" s="63"/>
      <c r="R44" s="17"/>
      <c r="S44" s="17"/>
      <c r="T44" s="17"/>
      <c r="U44" s="17"/>
      <c r="V44" s="17"/>
      <c r="W44" s="17"/>
      <c r="X44" s="17"/>
      <c r="Z44" s="69"/>
      <c r="AA44" s="69"/>
      <c r="AB44" s="69"/>
      <c r="AC44" s="69"/>
      <c r="AD44" s="69"/>
      <c r="AE44" s="69"/>
      <c r="AF44" s="69"/>
    </row>
    <row r="45" spans="1:32" ht="19.5" customHeight="1">
      <c r="A45" s="7" t="s">
        <v>15</v>
      </c>
      <c r="B45" s="16" t="s">
        <v>16</v>
      </c>
      <c r="C45" s="16" t="s">
        <v>75</v>
      </c>
      <c r="D45" s="17">
        <v>51</v>
      </c>
      <c r="F45" s="18" t="s">
        <v>76</v>
      </c>
      <c r="G45" s="22">
        <v>465</v>
      </c>
      <c r="H45" s="7">
        <v>10</v>
      </c>
      <c r="I45" s="19">
        <v>64248.729859688792</v>
      </c>
      <c r="J45" s="19">
        <v>67478.813759056371</v>
      </c>
      <c r="K45" s="19">
        <v>71125.133036563988</v>
      </c>
      <c r="L45" s="19">
        <v>74773.886439089998</v>
      </c>
      <c r="M45" s="19">
        <v>78593.028592901377</v>
      </c>
      <c r="N45" s="19">
        <v>83375.225472527454</v>
      </c>
      <c r="O45" s="19">
        <v>88157.422352153517</v>
      </c>
      <c r="P45" s="64"/>
      <c r="Q45" s="63"/>
      <c r="R45" s="17"/>
      <c r="S45" s="17"/>
      <c r="T45" s="17"/>
      <c r="U45" s="17"/>
      <c r="V45" s="17"/>
      <c r="W45" s="17"/>
      <c r="X45" s="17"/>
      <c r="Z45" s="69"/>
      <c r="AA45" s="69"/>
      <c r="AB45" s="69"/>
      <c r="AC45" s="69"/>
      <c r="AD45" s="69"/>
      <c r="AE45" s="69"/>
      <c r="AF45" s="69"/>
    </row>
    <row r="46" spans="1:32" ht="19.5" customHeight="1">
      <c r="A46" s="7" t="s">
        <v>15</v>
      </c>
      <c r="B46" s="16" t="s">
        <v>16</v>
      </c>
      <c r="C46" s="16" t="s">
        <v>77</v>
      </c>
      <c r="D46" s="17">
        <v>101</v>
      </c>
      <c r="F46" s="18" t="s">
        <v>78</v>
      </c>
      <c r="G46" s="22">
        <v>443</v>
      </c>
      <c r="H46" s="7">
        <v>9</v>
      </c>
      <c r="I46" s="19">
        <v>61023.981562361456</v>
      </c>
      <c r="J46" s="19">
        <v>64236.323124470196</v>
      </c>
      <c r="K46" s="19">
        <v>67722.506185269754</v>
      </c>
      <c r="L46" s="19">
        <v>71175.921055072133</v>
      </c>
      <c r="M46" s="19">
        <v>74921.898279081564</v>
      </c>
      <c r="N46" s="19">
        <v>78987.591051056734</v>
      </c>
      <c r="O46" s="19">
        <v>83053.283823031801</v>
      </c>
      <c r="P46" s="64"/>
      <c r="Q46" s="63"/>
      <c r="R46" s="17"/>
      <c r="S46" s="17"/>
      <c r="T46" s="17"/>
      <c r="U46" s="17"/>
      <c r="V46" s="17"/>
      <c r="W46" s="17"/>
      <c r="X46" s="17"/>
      <c r="Z46" s="69"/>
      <c r="AA46" s="69"/>
      <c r="AB46" s="69"/>
      <c r="AC46" s="69"/>
      <c r="AD46" s="69"/>
      <c r="AE46" s="69"/>
      <c r="AF46" s="69"/>
    </row>
    <row r="47" spans="1:32" ht="19.5" customHeight="1">
      <c r="A47" s="7" t="s">
        <v>15</v>
      </c>
      <c r="B47" s="16" t="s">
        <v>16</v>
      </c>
      <c r="C47" s="16" t="s">
        <v>407</v>
      </c>
      <c r="D47" s="17">
        <v>51</v>
      </c>
      <c r="F47" s="18" t="s">
        <v>498</v>
      </c>
      <c r="G47" s="22">
        <v>458</v>
      </c>
      <c r="H47" s="7">
        <v>10</v>
      </c>
      <c r="I47" s="19">
        <v>64248.729859688792</v>
      </c>
      <c r="J47" s="19">
        <v>67478.813759056371</v>
      </c>
      <c r="K47" s="19">
        <v>71125.133036563988</v>
      </c>
      <c r="L47" s="19">
        <v>74773.886439089998</v>
      </c>
      <c r="M47" s="19">
        <v>78593.028592901377</v>
      </c>
      <c r="N47" s="19">
        <v>83375.225472527454</v>
      </c>
      <c r="O47" s="19">
        <v>88157.422352153517</v>
      </c>
      <c r="P47" s="64"/>
      <c r="Q47" s="63"/>
      <c r="R47" s="17"/>
      <c r="S47" s="17"/>
      <c r="T47" s="17"/>
      <c r="U47" s="17"/>
      <c r="V47" s="17"/>
      <c r="W47" s="17"/>
      <c r="X47" s="17"/>
      <c r="Z47" s="69"/>
      <c r="AA47" s="69"/>
      <c r="AB47" s="69"/>
      <c r="AC47" s="69"/>
      <c r="AD47" s="69"/>
      <c r="AE47" s="69"/>
      <c r="AF47" s="69"/>
    </row>
    <row r="48" spans="1:32" ht="19.5" customHeight="1">
      <c r="A48" s="7" t="s">
        <v>15</v>
      </c>
      <c r="B48" s="16" t="s">
        <v>16</v>
      </c>
      <c r="C48" s="16" t="s">
        <v>79</v>
      </c>
      <c r="D48" s="17">
        <v>66</v>
      </c>
      <c r="F48" s="18" t="s">
        <v>80</v>
      </c>
      <c r="G48" s="22">
        <v>443</v>
      </c>
      <c r="H48" s="7">
        <v>9</v>
      </c>
      <c r="I48" s="19">
        <v>61460.485899529442</v>
      </c>
      <c r="J48" s="19">
        <v>64533.568735212597</v>
      </c>
      <c r="K48" s="19">
        <v>67761.123578686093</v>
      </c>
      <c r="L48" s="19">
        <v>71138.472041664616</v>
      </c>
      <c r="M48" s="19">
        <v>74706.573145832153</v>
      </c>
      <c r="N48" s="19">
        <v>78656.644675169431</v>
      </c>
      <c r="O48" s="19">
        <v>82606.71620450668</v>
      </c>
      <c r="P48" s="64"/>
      <c r="Q48" s="63"/>
      <c r="R48" s="17"/>
      <c r="S48" s="17"/>
      <c r="T48" s="17"/>
      <c r="U48" s="17"/>
      <c r="V48" s="17"/>
      <c r="W48" s="17"/>
      <c r="X48" s="17"/>
      <c r="Z48" s="69"/>
      <c r="AA48" s="69"/>
      <c r="AB48" s="69"/>
      <c r="AC48" s="69"/>
      <c r="AD48" s="69"/>
      <c r="AE48" s="69"/>
      <c r="AF48" s="69"/>
    </row>
    <row r="49" spans="1:32" ht="19.5" customHeight="1">
      <c r="A49" s="7" t="s">
        <v>15</v>
      </c>
      <c r="B49" s="16" t="s">
        <v>16</v>
      </c>
      <c r="C49" s="16" t="s">
        <v>81</v>
      </c>
      <c r="D49" s="17">
        <v>72</v>
      </c>
      <c r="F49" s="18" t="s">
        <v>82</v>
      </c>
      <c r="G49" s="22">
        <v>465</v>
      </c>
      <c r="H49" s="7">
        <v>10</v>
      </c>
      <c r="I49" s="19">
        <v>64355.831360496762</v>
      </c>
      <c r="J49" s="19">
        <v>67756.304011149725</v>
      </c>
      <c r="K49" s="19">
        <v>71300.390037886129</v>
      </c>
      <c r="L49" s="19">
        <v>75048.942566164988</v>
      </c>
      <c r="M49" s="19">
        <v>79011.698096059787</v>
      </c>
      <c r="N49" s="19">
        <v>83786.902419963924</v>
      </c>
      <c r="O49" s="19">
        <v>88561.346150863872</v>
      </c>
      <c r="P49" s="64"/>
      <c r="Q49" s="63"/>
      <c r="R49" s="17"/>
      <c r="S49" s="17"/>
      <c r="T49" s="17"/>
      <c r="U49" s="17"/>
      <c r="V49" s="17"/>
      <c r="W49" s="17"/>
      <c r="X49" s="17"/>
      <c r="Z49" s="69"/>
      <c r="AA49" s="69"/>
      <c r="AB49" s="69"/>
      <c r="AC49" s="69"/>
      <c r="AD49" s="69"/>
      <c r="AE49" s="69"/>
      <c r="AF49" s="69"/>
    </row>
    <row r="50" spans="1:32" ht="28.5" customHeight="1">
      <c r="A50" s="7" t="s">
        <v>15</v>
      </c>
      <c r="B50" s="16" t="s">
        <v>16</v>
      </c>
      <c r="C50" s="16" t="s">
        <v>85</v>
      </c>
      <c r="D50" s="17" t="s">
        <v>86</v>
      </c>
      <c r="F50" s="18" t="s">
        <v>87</v>
      </c>
      <c r="G50" s="22">
        <v>415</v>
      </c>
      <c r="H50" s="7">
        <v>9</v>
      </c>
      <c r="I50" s="19">
        <v>58798.161660695005</v>
      </c>
      <c r="J50" s="19">
        <v>61894.648608429728</v>
      </c>
      <c r="K50" s="19">
        <v>65161.994093578403</v>
      </c>
      <c r="L50" s="19">
        <v>68563.917482742327</v>
      </c>
      <c r="M50" s="19">
        <v>72174.145988602686</v>
      </c>
      <c r="N50" s="19">
        <v>76541.716094507981</v>
      </c>
      <c r="O50" s="19">
        <v>80908.331405160003</v>
      </c>
      <c r="P50" s="64"/>
      <c r="Q50" s="63"/>
      <c r="R50" s="17"/>
      <c r="S50" s="17"/>
      <c r="T50" s="17"/>
      <c r="U50" s="17"/>
      <c r="V50" s="17"/>
      <c r="W50" s="17"/>
      <c r="X50" s="17"/>
      <c r="Z50" s="69"/>
      <c r="AA50" s="69"/>
      <c r="AB50" s="69"/>
      <c r="AC50" s="69"/>
      <c r="AD50" s="69"/>
      <c r="AE50" s="69"/>
      <c r="AF50" s="69"/>
    </row>
    <row r="51" spans="1:32" ht="28.5" customHeight="1">
      <c r="A51" s="7" t="s">
        <v>15</v>
      </c>
      <c r="B51" s="16" t="s">
        <v>16</v>
      </c>
      <c r="C51" s="7" t="s">
        <v>371</v>
      </c>
      <c r="D51" s="17">
        <v>58</v>
      </c>
      <c r="F51" s="47" t="s">
        <v>372</v>
      </c>
      <c r="G51" s="22">
        <v>493</v>
      </c>
      <c r="H51" s="7">
        <v>10</v>
      </c>
      <c r="I51" s="19">
        <v>67756.304011149725</v>
      </c>
      <c r="J51" s="19">
        <v>71541.368414704033</v>
      </c>
      <c r="K51" s="19">
        <v>75119.532191697508</v>
      </c>
      <c r="L51" s="19">
        <v>78870.518844994745</v>
      </c>
      <c r="M51" s="19">
        <v>82830.84024987118</v>
      </c>
      <c r="N51" s="19">
        <v>87731.114773048612</v>
      </c>
      <c r="O51" s="19">
        <v>92631.389296226</v>
      </c>
      <c r="P51" s="65"/>
      <c r="Q51" s="63"/>
      <c r="R51" s="17"/>
      <c r="S51" s="17"/>
      <c r="T51" s="17"/>
      <c r="U51" s="17"/>
      <c r="V51" s="17"/>
      <c r="W51" s="17"/>
      <c r="X51" s="17"/>
      <c r="Z51" s="69"/>
      <c r="AA51" s="69"/>
      <c r="AB51" s="69"/>
      <c r="AC51" s="69"/>
      <c r="AD51" s="69"/>
      <c r="AE51" s="69"/>
      <c r="AF51" s="69"/>
    </row>
    <row r="52" spans="1:32" ht="19.5" customHeight="1">
      <c r="A52" s="7" t="s">
        <v>15</v>
      </c>
      <c r="B52" s="16" t="s">
        <v>16</v>
      </c>
      <c r="C52" s="7" t="s">
        <v>381</v>
      </c>
      <c r="D52" s="17">
        <v>109</v>
      </c>
      <c r="F52" s="47" t="s">
        <v>380</v>
      </c>
      <c r="G52" s="22">
        <v>508</v>
      </c>
      <c r="H52" s="7">
        <v>11</v>
      </c>
      <c r="I52" s="19">
        <v>75150.463500951562</v>
      </c>
      <c r="J52" s="19">
        <v>78282.142719148032</v>
      </c>
      <c r="K52" s="19">
        <v>81543.898665779212</v>
      </c>
      <c r="L52" s="19">
        <v>84941.196749602808</v>
      </c>
      <c r="M52" s="19">
        <v>88480.595461128192</v>
      </c>
      <c r="N52" s="19">
        <v>92167.560209113086</v>
      </c>
      <c r="O52" s="19">
        <v>96008.649484066831</v>
      </c>
      <c r="P52" s="64"/>
      <c r="Q52" s="63"/>
      <c r="R52" s="17"/>
      <c r="S52" s="17"/>
      <c r="T52" s="17"/>
      <c r="U52" s="17"/>
      <c r="V52" s="17"/>
      <c r="W52" s="17"/>
      <c r="X52" s="17"/>
      <c r="Z52" s="69"/>
      <c r="AA52" s="69"/>
      <c r="AB52" s="69"/>
      <c r="AC52" s="69"/>
      <c r="AD52" s="69"/>
      <c r="AE52" s="69"/>
      <c r="AF52" s="69"/>
    </row>
    <row r="53" spans="1:32" ht="19.5" customHeight="1">
      <c r="A53" s="7" t="s">
        <v>15</v>
      </c>
      <c r="B53" s="16" t="s">
        <v>16</v>
      </c>
      <c r="C53" s="16" t="s">
        <v>83</v>
      </c>
      <c r="D53" s="17">
        <v>98</v>
      </c>
      <c r="F53" s="47" t="s">
        <v>499</v>
      </c>
      <c r="G53" s="22">
        <v>520</v>
      </c>
      <c r="H53" s="19">
        <v>11</v>
      </c>
      <c r="I53" s="19">
        <v>70237.378432866826</v>
      </c>
      <c r="J53" s="19">
        <v>73934.205804505473</v>
      </c>
      <c r="K53" s="19">
        <v>77825.295825609603</v>
      </c>
      <c r="L53" s="19">
        <v>81921.178521008711</v>
      </c>
      <c r="M53" s="19">
        <v>86232.388783782269</v>
      </c>
      <c r="N53" s="19">
        <v>90910.774395189452</v>
      </c>
      <c r="O53" s="19">
        <v>95589.160006596605</v>
      </c>
      <c r="P53" s="64"/>
      <c r="Q53" s="63"/>
      <c r="R53" s="17"/>
      <c r="S53" s="17"/>
      <c r="T53" s="17"/>
      <c r="U53" s="17"/>
      <c r="V53" s="17"/>
      <c r="W53" s="17"/>
      <c r="X53" s="17"/>
      <c r="Z53" s="69"/>
      <c r="AA53" s="69"/>
      <c r="AB53" s="69"/>
      <c r="AC53" s="69"/>
      <c r="AD53" s="69"/>
      <c r="AE53" s="69"/>
      <c r="AF53" s="69"/>
    </row>
    <row r="54" spans="1:32" ht="19.5" customHeight="1">
      <c r="A54" s="7" t="s">
        <v>15</v>
      </c>
      <c r="B54" s="16" t="s">
        <v>16</v>
      </c>
      <c r="C54" s="7" t="s">
        <v>88</v>
      </c>
      <c r="D54" s="17" t="s">
        <v>20</v>
      </c>
      <c r="F54" s="47" t="s">
        <v>89</v>
      </c>
      <c r="G54" s="22">
        <v>393</v>
      </c>
      <c r="H54" s="7">
        <v>8</v>
      </c>
      <c r="I54" s="19">
        <v>53134.515025843779</v>
      </c>
      <c r="J54" s="19">
        <v>56018.953172603826</v>
      </c>
      <c r="K54" s="19">
        <v>58937.469069620929</v>
      </c>
      <c r="L54" s="19">
        <v>62094.529218437623</v>
      </c>
      <c r="M54" s="19">
        <v>65361.124993080644</v>
      </c>
      <c r="N54" s="19">
        <v>69414.598841081694</v>
      </c>
      <c r="O54" s="19">
        <v>73468.072689082765</v>
      </c>
      <c r="P54" s="64"/>
      <c r="Q54" s="63"/>
      <c r="R54" s="17"/>
      <c r="S54" s="17"/>
      <c r="T54" s="17"/>
      <c r="U54" s="17"/>
      <c r="V54" s="17"/>
      <c r="W54" s="17"/>
      <c r="X54" s="17"/>
      <c r="Z54" s="69"/>
      <c r="AA54" s="69"/>
      <c r="AB54" s="69"/>
      <c r="AC54" s="69"/>
      <c r="AD54" s="69"/>
      <c r="AE54" s="69"/>
      <c r="AF54" s="69"/>
    </row>
    <row r="55" spans="1:32" ht="19.5" customHeight="1">
      <c r="A55" s="7" t="s">
        <v>15</v>
      </c>
      <c r="B55" s="16" t="s">
        <v>16</v>
      </c>
      <c r="C55" s="16" t="s">
        <v>92</v>
      </c>
      <c r="D55" s="17" t="s">
        <v>93</v>
      </c>
      <c r="F55" s="49" t="s">
        <v>94</v>
      </c>
      <c r="G55" s="22">
        <v>525</v>
      </c>
      <c r="H55" s="7">
        <v>11</v>
      </c>
      <c r="I55" s="19">
        <v>74043.040402326515</v>
      </c>
      <c r="J55" s="19">
        <v>78000.832751308873</v>
      </c>
      <c r="K55" s="19">
        <v>81927.77986805854</v>
      </c>
      <c r="L55" s="19">
        <v>85955.039710939964</v>
      </c>
      <c r="M55" s="19">
        <v>90573.791933283574</v>
      </c>
      <c r="N55" s="19">
        <v>95931.453264618045</v>
      </c>
      <c r="O55" s="19">
        <v>101289.11459595256</v>
      </c>
      <c r="P55" s="65"/>
      <c r="Q55" s="64"/>
      <c r="R55" s="65"/>
      <c r="S55" s="65"/>
      <c r="T55" s="65"/>
      <c r="U55" s="65"/>
      <c r="V55" s="65"/>
      <c r="W55" s="65"/>
      <c r="X55" s="65"/>
      <c r="Y55" s="8"/>
      <c r="Z55" s="73"/>
      <c r="AA55" s="73"/>
      <c r="AB55" s="73"/>
      <c r="AC55" s="73"/>
      <c r="AD55" s="73"/>
      <c r="AE55" s="73"/>
      <c r="AF55" s="73"/>
    </row>
    <row r="56" spans="1:32" ht="19.5" customHeight="1">
      <c r="A56" s="7" t="s">
        <v>15</v>
      </c>
      <c r="B56" s="16" t="s">
        <v>16</v>
      </c>
      <c r="C56" s="16" t="s">
        <v>95</v>
      </c>
      <c r="D56" s="17" t="s">
        <v>96</v>
      </c>
      <c r="F56" s="18" t="s">
        <v>97</v>
      </c>
      <c r="G56" s="22">
        <v>403</v>
      </c>
      <c r="H56" s="7">
        <v>8</v>
      </c>
      <c r="I56" s="19">
        <v>55079.380915515736</v>
      </c>
      <c r="J56" s="19">
        <v>58102.56418832246</v>
      </c>
      <c r="K56" s="19">
        <v>61123.313336110819</v>
      </c>
      <c r="L56" s="19">
        <v>64355.831360496762</v>
      </c>
      <c r="M56" s="19">
        <v>67756.304011149725</v>
      </c>
      <c r="N56" s="19">
        <v>71964.32857583405</v>
      </c>
      <c r="O56" s="19">
        <v>76172.353140518375</v>
      </c>
      <c r="P56" s="64"/>
      <c r="Q56" s="63"/>
      <c r="R56" s="17"/>
      <c r="S56" s="17"/>
      <c r="T56" s="17"/>
      <c r="U56" s="17"/>
      <c r="V56" s="17"/>
      <c r="W56" s="17"/>
      <c r="X56" s="17"/>
      <c r="Z56" s="69"/>
      <c r="AA56" s="69"/>
      <c r="AB56" s="69"/>
      <c r="AC56" s="69"/>
      <c r="AD56" s="69"/>
      <c r="AE56" s="69"/>
      <c r="AF56" s="69"/>
    </row>
    <row r="57" spans="1:32" ht="19.5" customHeight="1">
      <c r="A57" s="7" t="s">
        <v>15</v>
      </c>
      <c r="B57" s="16" t="s">
        <v>16</v>
      </c>
      <c r="C57" s="16" t="s">
        <v>98</v>
      </c>
      <c r="D57" s="17">
        <v>40</v>
      </c>
      <c r="F57" s="18" t="s">
        <v>99</v>
      </c>
      <c r="G57" s="22">
        <v>410</v>
      </c>
      <c r="H57" s="7">
        <v>9</v>
      </c>
      <c r="I57" s="19">
        <v>56715.112927855611</v>
      </c>
      <c r="J57" s="19">
        <v>59733.427950625606</v>
      </c>
      <c r="K57" s="19">
        <v>63068.179225782776</v>
      </c>
      <c r="L57" s="19">
        <v>66507.59787672956</v>
      </c>
      <c r="M57" s="19">
        <v>70012.737903172136</v>
      </c>
      <c r="N57" s="19">
        <v>74201.265126459359</v>
      </c>
      <c r="O57" s="19">
        <v>78389.792349746611</v>
      </c>
      <c r="P57" s="64"/>
      <c r="Q57" s="63"/>
      <c r="R57" s="17"/>
      <c r="S57" s="17"/>
      <c r="T57" s="17"/>
      <c r="U57" s="17"/>
      <c r="V57" s="17"/>
      <c r="W57" s="17"/>
      <c r="X57" s="17"/>
      <c r="Z57" s="69"/>
      <c r="AA57" s="69"/>
      <c r="AB57" s="69"/>
      <c r="AC57" s="69"/>
      <c r="AD57" s="69"/>
      <c r="AE57" s="69"/>
      <c r="AF57" s="69"/>
    </row>
    <row r="58" spans="1:32" ht="19.5" customHeight="1">
      <c r="A58" s="7" t="s">
        <v>15</v>
      </c>
      <c r="B58" s="16" t="s">
        <v>16</v>
      </c>
      <c r="C58" s="16" t="s">
        <v>100</v>
      </c>
      <c r="D58" s="17">
        <v>40</v>
      </c>
      <c r="F58" s="18" t="s">
        <v>101</v>
      </c>
      <c r="G58" s="22">
        <v>410</v>
      </c>
      <c r="H58" s="7">
        <v>9</v>
      </c>
      <c r="I58" s="19">
        <v>56715.112927855611</v>
      </c>
      <c r="J58" s="19">
        <v>59733.427950625606</v>
      </c>
      <c r="K58" s="19">
        <v>63068.179225782776</v>
      </c>
      <c r="L58" s="19">
        <v>66507.59787672956</v>
      </c>
      <c r="M58" s="19">
        <v>70012.737903172136</v>
      </c>
      <c r="N58" s="19">
        <v>74201.265126459359</v>
      </c>
      <c r="O58" s="19">
        <v>78389.792349746611</v>
      </c>
      <c r="P58" s="64"/>
      <c r="Q58" s="63"/>
      <c r="R58" s="17"/>
      <c r="S58" s="17"/>
      <c r="T58" s="17"/>
      <c r="U58" s="17"/>
      <c r="V58" s="17"/>
      <c r="W58" s="17"/>
      <c r="X58" s="17"/>
      <c r="Z58" s="69"/>
      <c r="AA58" s="69"/>
      <c r="AB58" s="69"/>
      <c r="AC58" s="69"/>
      <c r="AD58" s="69"/>
      <c r="AE58" s="69"/>
      <c r="AF58" s="69"/>
    </row>
    <row r="59" spans="1:32" ht="19.5" customHeight="1">
      <c r="A59" s="7" t="s">
        <v>15</v>
      </c>
      <c r="B59" s="16" t="s">
        <v>16</v>
      </c>
      <c r="C59" s="16" t="s">
        <v>102</v>
      </c>
      <c r="D59" s="17" t="s">
        <v>103</v>
      </c>
      <c r="F59" s="18" t="s">
        <v>104</v>
      </c>
      <c r="G59" s="22">
        <v>508</v>
      </c>
      <c r="H59" s="7">
        <v>11</v>
      </c>
      <c r="I59" s="19">
        <v>75150.463500951562</v>
      </c>
      <c r="J59" s="19">
        <v>78282.142719148032</v>
      </c>
      <c r="K59" s="19">
        <v>81543.898665779212</v>
      </c>
      <c r="L59" s="19">
        <v>84941.196749602808</v>
      </c>
      <c r="M59" s="19">
        <v>88480.595461128192</v>
      </c>
      <c r="N59" s="19">
        <v>92167.560209113086</v>
      </c>
      <c r="O59" s="19">
        <v>96008.649484066831</v>
      </c>
      <c r="P59" s="64"/>
      <c r="Q59" s="63"/>
      <c r="R59" s="17"/>
      <c r="S59" s="17"/>
      <c r="T59" s="17"/>
      <c r="U59" s="17"/>
      <c r="V59" s="17"/>
      <c r="W59" s="17"/>
      <c r="X59" s="17"/>
      <c r="Z59" s="69"/>
      <c r="AA59" s="69"/>
      <c r="AB59" s="69"/>
      <c r="AC59" s="69"/>
      <c r="AD59" s="69"/>
      <c r="AE59" s="69"/>
      <c r="AF59" s="69"/>
    </row>
    <row r="60" spans="1:32" ht="19.5" customHeight="1">
      <c r="A60" s="7" t="s">
        <v>15</v>
      </c>
      <c r="B60" s="16" t="s">
        <v>16</v>
      </c>
      <c r="C60" s="16" t="s">
        <v>416</v>
      </c>
      <c r="D60" s="17">
        <v>29</v>
      </c>
      <c r="F60" s="18" t="s">
        <v>415</v>
      </c>
      <c r="G60" s="22">
        <v>373</v>
      </c>
      <c r="H60" s="7">
        <v>8</v>
      </c>
      <c r="I60" s="19">
        <v>52579.534521657035</v>
      </c>
      <c r="J60" s="19">
        <v>55463.972668417075</v>
      </c>
      <c r="K60" s="19">
        <v>58345.97669015875</v>
      </c>
      <c r="L60" s="19">
        <v>61400.80358820418</v>
      </c>
      <c r="M60" s="19">
        <v>64664.965237828845</v>
      </c>
      <c r="N60" s="19">
        <v>68716.490024725746</v>
      </c>
      <c r="O60" s="19">
        <v>72768.014811622663</v>
      </c>
      <c r="P60" s="65"/>
      <c r="Q60" s="63"/>
      <c r="R60" s="17"/>
      <c r="S60" s="17"/>
      <c r="T60" s="17"/>
      <c r="U60" s="17"/>
      <c r="V60" s="17"/>
      <c r="W60" s="17"/>
      <c r="X60" s="17"/>
      <c r="Z60" s="69"/>
      <c r="AA60" s="69"/>
      <c r="AB60" s="69"/>
      <c r="AC60" s="69"/>
      <c r="AD60" s="69"/>
      <c r="AE60" s="69"/>
      <c r="AF60" s="69"/>
    </row>
    <row r="61" spans="1:32" ht="19.5" customHeight="1">
      <c r="A61" s="7" t="s">
        <v>15</v>
      </c>
      <c r="B61" s="16" t="s">
        <v>16</v>
      </c>
      <c r="C61" s="16" t="s">
        <v>404</v>
      </c>
      <c r="D61" s="17">
        <v>51</v>
      </c>
      <c r="F61" s="18" t="s">
        <v>405</v>
      </c>
      <c r="G61" s="22">
        <v>453</v>
      </c>
      <c r="H61" s="7">
        <v>10</v>
      </c>
      <c r="I61" s="19">
        <v>64248.729859688792</v>
      </c>
      <c r="J61" s="19">
        <v>67478.813759056371</v>
      </c>
      <c r="K61" s="19">
        <v>71125.133036563988</v>
      </c>
      <c r="L61" s="19">
        <v>74773.886439089998</v>
      </c>
      <c r="M61" s="19">
        <v>78593.028592901377</v>
      </c>
      <c r="N61" s="19">
        <v>83375.225472527454</v>
      </c>
      <c r="O61" s="19">
        <v>88157.422352153517</v>
      </c>
      <c r="P61" s="64"/>
      <c r="Q61" s="63"/>
      <c r="R61" s="17"/>
      <c r="S61" s="17"/>
      <c r="T61" s="17"/>
      <c r="U61" s="17"/>
      <c r="V61" s="17"/>
      <c r="W61" s="17"/>
      <c r="X61" s="17"/>
      <c r="Z61" s="69"/>
      <c r="AA61" s="69"/>
      <c r="AB61" s="69"/>
      <c r="AC61" s="69"/>
      <c r="AD61" s="69"/>
      <c r="AE61" s="69"/>
      <c r="AF61" s="69"/>
    </row>
    <row r="62" spans="1:32" ht="30" customHeight="1">
      <c r="A62" s="7" t="s">
        <v>15</v>
      </c>
      <c r="B62" s="16" t="s">
        <v>16</v>
      </c>
      <c r="C62" s="16" t="s">
        <v>105</v>
      </c>
      <c r="D62" s="17">
        <v>29</v>
      </c>
      <c r="F62" s="18" t="s">
        <v>106</v>
      </c>
      <c r="G62" s="22">
        <v>373</v>
      </c>
      <c r="H62" s="7">
        <v>8</v>
      </c>
      <c r="I62" s="19">
        <v>52579.534521657035</v>
      </c>
      <c r="J62" s="19">
        <v>55463.972668417075</v>
      </c>
      <c r="K62" s="19">
        <v>58345.97669015875</v>
      </c>
      <c r="L62" s="19">
        <v>61400.80358820418</v>
      </c>
      <c r="M62" s="19">
        <v>64664.965237828845</v>
      </c>
      <c r="N62" s="19">
        <v>68716.490024725746</v>
      </c>
      <c r="O62" s="19">
        <v>72768.014811622663</v>
      </c>
      <c r="P62" s="27"/>
      <c r="Q62" s="66"/>
      <c r="R62" s="27"/>
      <c r="S62" s="27"/>
      <c r="T62" s="27"/>
      <c r="U62" s="27"/>
      <c r="V62" s="27"/>
      <c r="W62" s="27"/>
      <c r="X62" s="27"/>
      <c r="Y62" s="23"/>
      <c r="Z62" s="70"/>
      <c r="AA62" s="70"/>
      <c r="AB62" s="70"/>
      <c r="AC62" s="70"/>
      <c r="AD62" s="70"/>
      <c r="AE62" s="70"/>
      <c r="AF62" s="70"/>
    </row>
    <row r="63" spans="1:32" s="59" customFormat="1" ht="34.5" customHeight="1">
      <c r="A63" s="7" t="s">
        <v>15</v>
      </c>
      <c r="B63" s="16" t="s">
        <v>16</v>
      </c>
      <c r="C63" s="16" t="s">
        <v>107</v>
      </c>
      <c r="D63" s="17">
        <v>29</v>
      </c>
      <c r="E63" s="22"/>
      <c r="F63" s="18" t="s">
        <v>108</v>
      </c>
      <c r="G63" s="22">
        <v>383</v>
      </c>
      <c r="H63" s="7">
        <v>8</v>
      </c>
      <c r="I63" s="19">
        <v>52579.534521657035</v>
      </c>
      <c r="J63" s="19">
        <v>55463.972668417075</v>
      </c>
      <c r="K63" s="19">
        <v>58345.97669015875</v>
      </c>
      <c r="L63" s="19">
        <v>61400.80358820418</v>
      </c>
      <c r="M63" s="19">
        <v>64664.965237828845</v>
      </c>
      <c r="N63" s="19">
        <v>68716.490024725746</v>
      </c>
      <c r="O63" s="19">
        <v>72768.014811622663</v>
      </c>
      <c r="P63" s="64"/>
      <c r="Q63" s="63"/>
      <c r="R63" s="17"/>
      <c r="S63" s="17"/>
      <c r="T63" s="17"/>
      <c r="U63" s="17"/>
      <c r="V63" s="17"/>
      <c r="W63" s="17"/>
      <c r="X63" s="17"/>
      <c r="Y63" s="9"/>
      <c r="Z63" s="69"/>
      <c r="AA63" s="69"/>
      <c r="AB63" s="69"/>
      <c r="AC63" s="69"/>
      <c r="AD63" s="69"/>
      <c r="AE63" s="69"/>
      <c r="AF63" s="69"/>
    </row>
    <row r="64" spans="1:32" ht="34.5" customHeight="1">
      <c r="A64" s="7" t="s">
        <v>15</v>
      </c>
      <c r="B64" s="16" t="s">
        <v>16</v>
      </c>
      <c r="C64" s="16" t="s">
        <v>109</v>
      </c>
      <c r="D64" s="17">
        <v>45</v>
      </c>
      <c r="F64" s="18" t="s">
        <v>110</v>
      </c>
      <c r="G64" s="22">
        <v>430</v>
      </c>
      <c r="H64" s="7">
        <v>9</v>
      </c>
      <c r="I64" s="19">
        <v>59804.017576158119</v>
      </c>
      <c r="J64" s="19">
        <v>62965.945975011549</v>
      </c>
      <c r="K64" s="19">
        <v>66541.675626986646</v>
      </c>
      <c r="L64" s="19">
        <v>70080.893403686307</v>
      </c>
      <c r="M64" s="19">
        <v>73834.314182001908</v>
      </c>
      <c r="N64" s="19">
        <v>78221.107742287437</v>
      </c>
      <c r="O64" s="19">
        <v>82607.901302572922</v>
      </c>
      <c r="P64" s="64"/>
      <c r="Q64" s="63"/>
      <c r="R64" s="17"/>
      <c r="S64" s="17"/>
      <c r="T64" s="17"/>
      <c r="U64" s="17"/>
      <c r="V64" s="17"/>
      <c r="W64" s="17"/>
      <c r="X64" s="17"/>
      <c r="Z64" s="69"/>
      <c r="AA64" s="69"/>
      <c r="AB64" s="69"/>
      <c r="AC64" s="69"/>
      <c r="AD64" s="69"/>
      <c r="AE64" s="69"/>
      <c r="AF64" s="69"/>
    </row>
    <row r="65" spans="1:32" s="23" customFormat="1" ht="19.5" customHeight="1">
      <c r="A65" s="7" t="s">
        <v>15</v>
      </c>
      <c r="B65" s="16" t="s">
        <v>16</v>
      </c>
      <c r="C65" s="16" t="s">
        <v>111</v>
      </c>
      <c r="D65" s="17">
        <v>51</v>
      </c>
      <c r="E65" s="22"/>
      <c r="F65" s="18" t="s">
        <v>112</v>
      </c>
      <c r="G65" s="22">
        <v>478</v>
      </c>
      <c r="H65" s="7">
        <v>10</v>
      </c>
      <c r="I65" s="19">
        <v>64248.729859688792</v>
      </c>
      <c r="J65" s="19">
        <v>67478.813759056371</v>
      </c>
      <c r="K65" s="19">
        <v>71125.133036563988</v>
      </c>
      <c r="L65" s="19">
        <v>74773.886439089998</v>
      </c>
      <c r="M65" s="19">
        <v>78593.028592901377</v>
      </c>
      <c r="N65" s="19">
        <v>83375.225472527454</v>
      </c>
      <c r="O65" s="19">
        <v>88157.422352153517</v>
      </c>
      <c r="P65" s="64"/>
      <c r="Q65" s="63"/>
      <c r="R65" s="17"/>
      <c r="S65" s="17"/>
      <c r="T65" s="17"/>
      <c r="U65" s="17"/>
      <c r="V65" s="17"/>
      <c r="W65" s="17"/>
      <c r="X65" s="17"/>
      <c r="Y65" s="9"/>
      <c r="Z65" s="69"/>
      <c r="AA65" s="69"/>
      <c r="AB65" s="69"/>
      <c r="AC65" s="69"/>
      <c r="AD65" s="69"/>
      <c r="AE65" s="69"/>
      <c r="AF65" s="69"/>
    </row>
    <row r="66" spans="1:32" ht="19.5" customHeight="1">
      <c r="A66" s="7" t="s">
        <v>15</v>
      </c>
      <c r="B66" s="16" t="s">
        <v>16</v>
      </c>
      <c r="C66" s="16" t="s">
        <v>113</v>
      </c>
      <c r="D66" s="17">
        <v>29</v>
      </c>
      <c r="F66" s="18" t="s">
        <v>114</v>
      </c>
      <c r="G66" s="22">
        <v>400</v>
      </c>
      <c r="H66" s="7">
        <v>8</v>
      </c>
      <c r="I66" s="19">
        <v>52579.534521657035</v>
      </c>
      <c r="J66" s="19">
        <v>55463.972668417075</v>
      </c>
      <c r="K66" s="19">
        <v>58345.97669015875</v>
      </c>
      <c r="L66" s="19">
        <v>61400.80358820418</v>
      </c>
      <c r="M66" s="19">
        <v>64664.965237828845</v>
      </c>
      <c r="N66" s="19">
        <v>68716.490024725746</v>
      </c>
      <c r="O66" s="19">
        <v>72768.014811622663</v>
      </c>
      <c r="P66" s="64"/>
      <c r="Q66" s="63"/>
      <c r="R66" s="17"/>
      <c r="S66" s="17"/>
      <c r="T66" s="17"/>
      <c r="U66" s="17"/>
      <c r="V66" s="17"/>
      <c r="W66" s="17"/>
      <c r="X66" s="17"/>
      <c r="Z66" s="69"/>
      <c r="AA66" s="69"/>
      <c r="AB66" s="69"/>
      <c r="AC66" s="69"/>
      <c r="AD66" s="69"/>
      <c r="AE66" s="69"/>
      <c r="AF66" s="69"/>
    </row>
    <row r="67" spans="1:32" ht="19.5" customHeight="1">
      <c r="A67" s="7" t="s">
        <v>15</v>
      </c>
      <c r="B67" s="16" t="s">
        <v>16</v>
      </c>
      <c r="C67" s="16" t="s">
        <v>115</v>
      </c>
      <c r="D67" s="17">
        <v>45</v>
      </c>
      <c r="F67" s="18" t="s">
        <v>116</v>
      </c>
      <c r="G67" s="22">
        <v>433</v>
      </c>
      <c r="H67" s="7">
        <v>9</v>
      </c>
      <c r="I67" s="19">
        <v>59804.017576158119</v>
      </c>
      <c r="J67" s="19">
        <v>62965.945975011549</v>
      </c>
      <c r="K67" s="19">
        <v>66541.675626986646</v>
      </c>
      <c r="L67" s="19">
        <v>70080.893403686307</v>
      </c>
      <c r="M67" s="19">
        <v>73834.314182001908</v>
      </c>
      <c r="N67" s="19">
        <v>78221.107742287437</v>
      </c>
      <c r="O67" s="19">
        <v>82607.901302572922</v>
      </c>
      <c r="P67" s="64"/>
      <c r="Q67" s="63"/>
      <c r="R67" s="17"/>
      <c r="S67" s="17"/>
      <c r="T67" s="17"/>
      <c r="U67" s="17"/>
      <c r="V67" s="17"/>
      <c r="W67" s="17"/>
      <c r="X67" s="17"/>
      <c r="Z67" s="69"/>
      <c r="AA67" s="69"/>
      <c r="AB67" s="69"/>
      <c r="AC67" s="69"/>
      <c r="AD67" s="69"/>
      <c r="AE67" s="69"/>
      <c r="AF67" s="69"/>
    </row>
    <row r="68" spans="1:32" ht="19.5" customHeight="1">
      <c r="A68" s="7" t="s">
        <v>15</v>
      </c>
      <c r="B68" s="16" t="s">
        <v>16</v>
      </c>
      <c r="C68" s="16" t="s">
        <v>117</v>
      </c>
      <c r="D68" s="17">
        <v>72</v>
      </c>
      <c r="F68" s="18" t="s">
        <v>118</v>
      </c>
      <c r="G68" s="22">
        <v>478</v>
      </c>
      <c r="H68" s="7">
        <v>10</v>
      </c>
      <c r="I68" s="19">
        <v>64355.831360496762</v>
      </c>
      <c r="J68" s="19">
        <v>67756.304011149725</v>
      </c>
      <c r="K68" s="19">
        <v>71300.390037886129</v>
      </c>
      <c r="L68" s="19">
        <v>75048.942566164988</v>
      </c>
      <c r="M68" s="19">
        <v>79011.698096059787</v>
      </c>
      <c r="N68" s="19">
        <v>83786.902419963924</v>
      </c>
      <c r="O68" s="19">
        <v>88561.346150863872</v>
      </c>
      <c r="P68" s="64"/>
      <c r="Q68" s="63"/>
      <c r="R68" s="17"/>
      <c r="S68" s="17"/>
      <c r="T68" s="17"/>
      <c r="U68" s="17"/>
      <c r="V68" s="17"/>
      <c r="W68" s="17"/>
      <c r="X68" s="17"/>
      <c r="Z68" s="69"/>
      <c r="AA68" s="69"/>
      <c r="AB68" s="69"/>
      <c r="AC68" s="69"/>
      <c r="AD68" s="69"/>
      <c r="AE68" s="69"/>
      <c r="AF68" s="69"/>
    </row>
    <row r="69" spans="1:32" ht="19.5" customHeight="1">
      <c r="A69" s="7" t="s">
        <v>15</v>
      </c>
      <c r="B69" s="16" t="s">
        <v>16</v>
      </c>
      <c r="C69" s="16" t="s">
        <v>119</v>
      </c>
      <c r="D69" s="17">
        <v>51</v>
      </c>
      <c r="F69" s="18" t="s">
        <v>120</v>
      </c>
      <c r="G69" s="22">
        <v>465</v>
      </c>
      <c r="H69" s="7">
        <v>10</v>
      </c>
      <c r="I69" s="19">
        <v>64248.729859688792</v>
      </c>
      <c r="J69" s="19">
        <v>67478.813759056371</v>
      </c>
      <c r="K69" s="19">
        <v>71125.133036563988</v>
      </c>
      <c r="L69" s="19">
        <v>74773.886439089998</v>
      </c>
      <c r="M69" s="19">
        <v>78593.028592901377</v>
      </c>
      <c r="N69" s="19">
        <v>83375.225472527454</v>
      </c>
      <c r="O69" s="19">
        <v>88157.422352153517</v>
      </c>
      <c r="P69" s="64"/>
      <c r="Q69" s="63"/>
      <c r="R69" s="17"/>
      <c r="S69" s="17"/>
      <c r="T69" s="17"/>
      <c r="U69" s="17"/>
      <c r="V69" s="17"/>
      <c r="W69" s="17"/>
      <c r="X69" s="17"/>
      <c r="Z69" s="69"/>
      <c r="AA69" s="69"/>
      <c r="AB69" s="69"/>
      <c r="AC69" s="69"/>
      <c r="AD69" s="69"/>
      <c r="AE69" s="69"/>
      <c r="AF69" s="69"/>
    </row>
    <row r="70" spans="1:32" ht="19.5" customHeight="1">
      <c r="A70" s="7" t="s">
        <v>15</v>
      </c>
      <c r="B70" s="16" t="s">
        <v>16</v>
      </c>
      <c r="C70" s="16" t="s">
        <v>121</v>
      </c>
      <c r="D70" s="17" t="s">
        <v>20</v>
      </c>
      <c r="F70" s="48" t="s">
        <v>122</v>
      </c>
      <c r="G70" s="22">
        <v>398</v>
      </c>
      <c r="H70" s="7">
        <v>8</v>
      </c>
      <c r="I70" s="19">
        <v>53134.515025843779</v>
      </c>
      <c r="J70" s="19">
        <v>56018.953172603826</v>
      </c>
      <c r="K70" s="19">
        <v>58937.469069620929</v>
      </c>
      <c r="L70" s="19">
        <v>62094.529218437623</v>
      </c>
      <c r="M70" s="19">
        <v>65361.124993080644</v>
      </c>
      <c r="N70" s="19">
        <v>69414.598841081694</v>
      </c>
      <c r="O70" s="19">
        <v>73468.072689082765</v>
      </c>
      <c r="P70" s="27"/>
      <c r="Q70" s="63"/>
      <c r="R70" s="17"/>
      <c r="S70" s="17"/>
      <c r="T70" s="17"/>
      <c r="U70" s="17"/>
      <c r="V70" s="17"/>
      <c r="W70" s="17"/>
      <c r="X70" s="17"/>
      <c r="Z70" s="69"/>
      <c r="AA70" s="69"/>
      <c r="AB70" s="69"/>
      <c r="AC70" s="69"/>
      <c r="AD70" s="69"/>
      <c r="AE70" s="69"/>
      <c r="AF70" s="69"/>
    </row>
    <row r="71" spans="1:32" ht="19.5" customHeight="1">
      <c r="A71" s="7" t="s">
        <v>15</v>
      </c>
      <c r="B71" s="16" t="s">
        <v>16</v>
      </c>
      <c r="C71" s="7" t="s">
        <v>123</v>
      </c>
      <c r="D71" s="17" t="s">
        <v>124</v>
      </c>
      <c r="F71" s="30" t="s">
        <v>125</v>
      </c>
      <c r="G71" s="22">
        <v>463</v>
      </c>
      <c r="H71" s="7">
        <v>10</v>
      </c>
      <c r="I71" s="19">
        <v>64355.831360496762</v>
      </c>
      <c r="J71" s="19">
        <v>67756.304011149725</v>
      </c>
      <c r="K71" s="19">
        <v>71300.390037886129</v>
      </c>
      <c r="L71" s="19">
        <v>75048.942566164988</v>
      </c>
      <c r="M71" s="19">
        <v>79011.698096059787</v>
      </c>
      <c r="N71" s="19">
        <v>83786.902419963924</v>
      </c>
      <c r="O71" s="19">
        <v>88561.346150863872</v>
      </c>
      <c r="P71" s="64"/>
      <c r="Q71" s="63"/>
      <c r="R71" s="17"/>
      <c r="S71" s="17"/>
      <c r="T71" s="17"/>
      <c r="U71" s="17"/>
      <c r="V71" s="17"/>
      <c r="W71" s="17"/>
      <c r="X71" s="17"/>
      <c r="Z71" s="69"/>
      <c r="AA71" s="69"/>
      <c r="AB71" s="69"/>
      <c r="AC71" s="69"/>
      <c r="AD71" s="69"/>
      <c r="AE71" s="69"/>
      <c r="AF71" s="69"/>
    </row>
    <row r="72" spans="1:32" ht="19.5" customHeight="1">
      <c r="A72" s="7" t="s">
        <v>15</v>
      </c>
      <c r="B72" s="16" t="s">
        <v>16</v>
      </c>
      <c r="C72" s="16" t="s">
        <v>126</v>
      </c>
      <c r="D72" s="17" t="s">
        <v>96</v>
      </c>
      <c r="F72" s="18" t="s">
        <v>127</v>
      </c>
      <c r="G72" s="22">
        <v>400</v>
      </c>
      <c r="H72" s="7">
        <v>8</v>
      </c>
      <c r="I72" s="19">
        <v>55079.380915515736</v>
      </c>
      <c r="J72" s="19">
        <v>58102.56418832246</v>
      </c>
      <c r="K72" s="19">
        <v>61123.313336110819</v>
      </c>
      <c r="L72" s="19">
        <v>64355.831360496762</v>
      </c>
      <c r="M72" s="19">
        <v>67756.304011149725</v>
      </c>
      <c r="N72" s="19">
        <v>71964.32857583405</v>
      </c>
      <c r="O72" s="19">
        <v>76172.353140518375</v>
      </c>
      <c r="P72" s="64"/>
      <c r="Q72" s="63"/>
      <c r="R72" s="17"/>
      <c r="S72" s="17"/>
      <c r="T72" s="17"/>
      <c r="U72" s="17"/>
      <c r="V72" s="17"/>
      <c r="W72" s="17"/>
      <c r="X72" s="17"/>
      <c r="Z72" s="69"/>
      <c r="AA72" s="69"/>
      <c r="AB72" s="69"/>
      <c r="AC72" s="69"/>
      <c r="AD72" s="69"/>
      <c r="AE72" s="69"/>
      <c r="AF72" s="69"/>
    </row>
    <row r="73" spans="1:32" ht="19.5" customHeight="1">
      <c r="A73" s="7" t="s">
        <v>15</v>
      </c>
      <c r="B73" s="16" t="s">
        <v>16</v>
      </c>
      <c r="C73" s="16" t="s">
        <v>128</v>
      </c>
      <c r="D73" s="17" t="s">
        <v>96</v>
      </c>
      <c r="F73" s="18" t="s">
        <v>129</v>
      </c>
      <c r="G73" s="22">
        <v>400</v>
      </c>
      <c r="H73" s="7">
        <v>8</v>
      </c>
      <c r="I73" s="19">
        <v>55079.380915515736</v>
      </c>
      <c r="J73" s="19">
        <v>58102.56418832246</v>
      </c>
      <c r="K73" s="19">
        <v>61123.313336110819</v>
      </c>
      <c r="L73" s="19">
        <v>64355.831360496762</v>
      </c>
      <c r="M73" s="19">
        <v>67756.304011149725</v>
      </c>
      <c r="N73" s="19">
        <v>71964.32857583405</v>
      </c>
      <c r="O73" s="19">
        <v>76172.353140518375</v>
      </c>
      <c r="P73" s="64"/>
      <c r="Q73" s="63"/>
      <c r="R73" s="17"/>
      <c r="S73" s="17"/>
      <c r="T73" s="17"/>
      <c r="U73" s="17"/>
      <c r="V73" s="17"/>
      <c r="W73" s="17"/>
      <c r="X73" s="17"/>
      <c r="Z73" s="69"/>
      <c r="AA73" s="69"/>
      <c r="AB73" s="69"/>
      <c r="AC73" s="69"/>
      <c r="AD73" s="69"/>
      <c r="AE73" s="69"/>
      <c r="AF73" s="69"/>
    </row>
    <row r="74" spans="1:32" ht="19.5" customHeight="1">
      <c r="A74" s="7" t="s">
        <v>15</v>
      </c>
      <c r="B74" s="16" t="s">
        <v>16</v>
      </c>
      <c r="C74" s="16" t="s">
        <v>423</v>
      </c>
      <c r="D74" s="17">
        <v>35</v>
      </c>
      <c r="F74" s="18" t="s">
        <v>410</v>
      </c>
      <c r="G74" s="22">
        <v>363</v>
      </c>
      <c r="H74" s="7">
        <v>8</v>
      </c>
      <c r="I74" s="19">
        <v>52579.534521657035</v>
      </c>
      <c r="J74" s="19">
        <v>55463.972668417075</v>
      </c>
      <c r="K74" s="19">
        <v>58345.97669015875</v>
      </c>
      <c r="L74" s="19">
        <v>61400.80358820418</v>
      </c>
      <c r="M74" s="19">
        <v>64664.965237828845</v>
      </c>
      <c r="N74" s="19">
        <v>69123.375336691068</v>
      </c>
      <c r="O74" s="19">
        <v>73581.785435553305</v>
      </c>
      <c r="P74" s="64"/>
      <c r="Q74" s="63"/>
      <c r="R74" s="17"/>
      <c r="S74" s="17"/>
      <c r="T74" s="17"/>
      <c r="U74" s="17"/>
      <c r="V74" s="17"/>
      <c r="W74" s="17"/>
      <c r="X74" s="17"/>
      <c r="Z74" s="69"/>
      <c r="AA74" s="69"/>
      <c r="AB74" s="69"/>
      <c r="AC74" s="69"/>
      <c r="AD74" s="69"/>
      <c r="AE74" s="69"/>
      <c r="AF74" s="69"/>
    </row>
    <row r="75" spans="1:32" ht="19.5" customHeight="1">
      <c r="A75" s="7" t="s">
        <v>15</v>
      </c>
      <c r="B75" s="16" t="s">
        <v>16</v>
      </c>
      <c r="C75" s="16" t="s">
        <v>424</v>
      </c>
      <c r="D75" s="17">
        <v>99</v>
      </c>
      <c r="F75" s="18" t="s">
        <v>411</v>
      </c>
      <c r="G75" s="22">
        <v>413</v>
      </c>
      <c r="H75" s="7">
        <v>9</v>
      </c>
      <c r="I75" s="19">
        <v>58798.161660695005</v>
      </c>
      <c r="J75" s="19">
        <v>61894.648608429728</v>
      </c>
      <c r="K75" s="19">
        <v>65161.994093578403</v>
      </c>
      <c r="L75" s="19">
        <v>68563.917482742327</v>
      </c>
      <c r="M75" s="19">
        <v>72174.145988602686</v>
      </c>
      <c r="N75" s="19">
        <v>76541.716094507981</v>
      </c>
      <c r="O75" s="19">
        <v>80908.331405160003</v>
      </c>
      <c r="P75" s="64"/>
      <c r="Q75" s="63"/>
      <c r="R75" s="17"/>
      <c r="S75" s="17"/>
      <c r="T75" s="17"/>
      <c r="U75" s="17"/>
      <c r="V75" s="17"/>
      <c r="W75" s="17"/>
      <c r="X75" s="17"/>
      <c r="Z75" s="69"/>
      <c r="AA75" s="69"/>
      <c r="AB75" s="69"/>
      <c r="AC75" s="69"/>
      <c r="AD75" s="69"/>
      <c r="AE75" s="69"/>
      <c r="AF75" s="69"/>
    </row>
    <row r="76" spans="1:32" ht="19.5" customHeight="1">
      <c r="A76" s="7" t="s">
        <v>15</v>
      </c>
      <c r="B76" s="16" t="s">
        <v>16</v>
      </c>
      <c r="C76" s="16" t="s">
        <v>425</v>
      </c>
      <c r="D76" s="17">
        <v>72</v>
      </c>
      <c r="F76" s="18" t="s">
        <v>412</v>
      </c>
      <c r="G76" s="22">
        <v>470</v>
      </c>
      <c r="H76" s="7">
        <v>10</v>
      </c>
      <c r="I76" s="19">
        <v>64355.831360496762</v>
      </c>
      <c r="J76" s="19">
        <v>67756.304011149725</v>
      </c>
      <c r="K76" s="19">
        <v>71300.390037886129</v>
      </c>
      <c r="L76" s="19">
        <v>75048.942566164988</v>
      </c>
      <c r="M76" s="19">
        <v>79011.698096059787</v>
      </c>
      <c r="N76" s="19">
        <v>83786.902419963924</v>
      </c>
      <c r="O76" s="19">
        <v>88561.346150863872</v>
      </c>
      <c r="P76" s="64"/>
      <c r="Q76" s="63"/>
      <c r="R76" s="17"/>
      <c r="S76" s="17"/>
      <c r="T76" s="17"/>
      <c r="U76" s="17"/>
      <c r="V76" s="17"/>
      <c r="W76" s="17"/>
      <c r="X76" s="17"/>
      <c r="Z76" s="69"/>
      <c r="AA76" s="69"/>
      <c r="AB76" s="69"/>
      <c r="AC76" s="69"/>
      <c r="AD76" s="69"/>
      <c r="AE76" s="69"/>
      <c r="AF76" s="69"/>
    </row>
    <row r="77" spans="1:32" ht="19.5" customHeight="1">
      <c r="A77" s="7" t="s">
        <v>15</v>
      </c>
      <c r="B77" s="16" t="s">
        <v>16</v>
      </c>
      <c r="C77" s="16" t="s">
        <v>426</v>
      </c>
      <c r="D77" s="17">
        <v>65</v>
      </c>
      <c r="F77" s="18" t="s">
        <v>413</v>
      </c>
      <c r="G77" s="22">
        <v>508</v>
      </c>
      <c r="H77" s="7">
        <v>11</v>
      </c>
      <c r="I77" s="19">
        <v>68729.954018494886</v>
      </c>
      <c r="J77" s="19">
        <v>72342.195545745431</v>
      </c>
      <c r="K77" s="19">
        <v>76127.259949299754</v>
      </c>
      <c r="L77" s="19">
        <v>80153.302729671996</v>
      </c>
      <c r="M77" s="19">
        <v>84357.036636384713</v>
      </c>
      <c r="N77" s="19">
        <v>89475.596124329561</v>
      </c>
      <c r="O77" s="19">
        <v>94594.155612274379</v>
      </c>
      <c r="P77" s="64"/>
      <c r="Q77" s="63"/>
      <c r="R77" s="17"/>
      <c r="S77" s="17"/>
      <c r="T77" s="17"/>
      <c r="U77" s="17"/>
      <c r="V77" s="17"/>
      <c r="W77" s="17"/>
      <c r="X77" s="17"/>
      <c r="Z77" s="69"/>
      <c r="AA77" s="69"/>
      <c r="AB77" s="69"/>
      <c r="AC77" s="69"/>
      <c r="AD77" s="69"/>
      <c r="AE77" s="69"/>
      <c r="AF77" s="69"/>
    </row>
    <row r="78" spans="1:32" ht="30" customHeight="1">
      <c r="A78" s="7" t="s">
        <v>15</v>
      </c>
      <c r="B78" s="16" t="s">
        <v>16</v>
      </c>
      <c r="C78" s="16" t="s">
        <v>443</v>
      </c>
      <c r="D78" s="17">
        <v>65</v>
      </c>
      <c r="F78" s="18" t="s">
        <v>428</v>
      </c>
      <c r="G78" s="22">
        <v>508</v>
      </c>
      <c r="H78" s="7">
        <v>11</v>
      </c>
      <c r="I78" s="19">
        <v>68729.954018494886</v>
      </c>
      <c r="J78" s="19">
        <v>72342.195545745431</v>
      </c>
      <c r="K78" s="19">
        <v>76127.259949299754</v>
      </c>
      <c r="L78" s="19">
        <v>80153.302729671996</v>
      </c>
      <c r="M78" s="19">
        <v>84357.036636384713</v>
      </c>
      <c r="N78" s="19">
        <v>89475.596124329561</v>
      </c>
      <c r="O78" s="19">
        <v>94594.155612274379</v>
      </c>
      <c r="P78" s="64"/>
      <c r="Q78" s="63"/>
      <c r="R78" s="17"/>
      <c r="S78" s="17"/>
      <c r="T78" s="17"/>
      <c r="U78" s="17"/>
      <c r="V78" s="17"/>
      <c r="W78" s="17"/>
      <c r="X78" s="17"/>
      <c r="Z78" s="69"/>
      <c r="AA78" s="69"/>
      <c r="AB78" s="69"/>
      <c r="AC78" s="69"/>
      <c r="AD78" s="69"/>
      <c r="AE78" s="69"/>
      <c r="AF78" s="69"/>
    </row>
    <row r="79" spans="1:32" ht="30" customHeight="1">
      <c r="A79" s="7" t="s">
        <v>15</v>
      </c>
      <c r="B79" s="16" t="s">
        <v>16</v>
      </c>
      <c r="C79" s="16" t="s">
        <v>419</v>
      </c>
      <c r="D79" s="17" t="s">
        <v>20</v>
      </c>
      <c r="F79" s="18" t="s">
        <v>500</v>
      </c>
      <c r="G79" s="22">
        <v>385</v>
      </c>
      <c r="H79" s="7">
        <v>8</v>
      </c>
      <c r="I79" s="19">
        <v>53134.515025843779</v>
      </c>
      <c r="J79" s="19">
        <v>56018.953172603826</v>
      </c>
      <c r="K79" s="19">
        <v>58937.469069620929</v>
      </c>
      <c r="L79" s="19">
        <v>62094.529218437623</v>
      </c>
      <c r="M79" s="19">
        <v>65361.124993080644</v>
      </c>
      <c r="N79" s="19">
        <v>69414.598841081694</v>
      </c>
      <c r="O79" s="19">
        <v>73468.072689082765</v>
      </c>
      <c r="P79" s="64"/>
      <c r="Q79" s="63"/>
      <c r="R79" s="17"/>
      <c r="S79" s="17"/>
      <c r="T79" s="17"/>
      <c r="U79" s="17"/>
      <c r="V79" s="17"/>
      <c r="W79" s="17"/>
      <c r="X79" s="17"/>
      <c r="Z79" s="69"/>
      <c r="AA79" s="69"/>
      <c r="AB79" s="69"/>
      <c r="AC79" s="69"/>
      <c r="AD79" s="69"/>
      <c r="AE79" s="69"/>
      <c r="AF79" s="69"/>
    </row>
    <row r="80" spans="1:32" ht="30" customHeight="1">
      <c r="A80" s="7" t="s">
        <v>15</v>
      </c>
      <c r="B80" s="16" t="s">
        <v>16</v>
      </c>
      <c r="C80" s="16" t="s">
        <v>409</v>
      </c>
      <c r="D80" s="17">
        <v>51</v>
      </c>
      <c r="F80" s="18" t="s">
        <v>408</v>
      </c>
      <c r="G80" s="22">
        <v>458</v>
      </c>
      <c r="H80" s="7">
        <v>10</v>
      </c>
      <c r="I80" s="19">
        <v>64248.729859688792</v>
      </c>
      <c r="J80" s="19">
        <v>67478.813759056371</v>
      </c>
      <c r="K80" s="19">
        <v>71125.133036563988</v>
      </c>
      <c r="L80" s="19">
        <v>74773.886439089998</v>
      </c>
      <c r="M80" s="19">
        <v>78593.028592901377</v>
      </c>
      <c r="N80" s="19">
        <v>83375.225472527454</v>
      </c>
      <c r="O80" s="19">
        <v>88157.422352153517</v>
      </c>
      <c r="P80" s="64"/>
      <c r="Q80" s="63"/>
      <c r="R80" s="17"/>
      <c r="S80" s="17"/>
      <c r="T80" s="17"/>
      <c r="U80" s="17"/>
      <c r="V80" s="17"/>
      <c r="W80" s="17"/>
      <c r="X80" s="17"/>
      <c r="Z80" s="69"/>
      <c r="AA80" s="69"/>
      <c r="AB80" s="69"/>
      <c r="AC80" s="69"/>
      <c r="AD80" s="69"/>
      <c r="AE80" s="69"/>
      <c r="AF80" s="69"/>
    </row>
    <row r="81" spans="1:32" ht="19.5" customHeight="1">
      <c r="A81" s="7" t="s">
        <v>15</v>
      </c>
      <c r="B81" s="16" t="s">
        <v>16</v>
      </c>
      <c r="C81" s="16" t="s">
        <v>374</v>
      </c>
      <c r="D81" s="17">
        <v>51</v>
      </c>
      <c r="F81" s="18" t="s">
        <v>373</v>
      </c>
      <c r="G81" s="22">
        <v>455</v>
      </c>
      <c r="H81" s="7">
        <v>10</v>
      </c>
      <c r="I81" s="19">
        <v>64248.729859688792</v>
      </c>
      <c r="J81" s="19">
        <v>67478.813759056371</v>
      </c>
      <c r="K81" s="19">
        <v>71125.133036563988</v>
      </c>
      <c r="L81" s="19">
        <v>74773.886439089998</v>
      </c>
      <c r="M81" s="19">
        <v>78593.028592901377</v>
      </c>
      <c r="N81" s="19">
        <v>83375.225472527454</v>
      </c>
      <c r="O81" s="19">
        <v>88157.422352153517</v>
      </c>
      <c r="P81" s="64"/>
      <c r="Q81" s="63"/>
      <c r="R81" s="17"/>
      <c r="S81" s="17"/>
      <c r="T81" s="17"/>
      <c r="U81" s="17"/>
      <c r="V81" s="17"/>
      <c r="W81" s="17"/>
      <c r="X81" s="17"/>
      <c r="Z81" s="69"/>
      <c r="AA81" s="69"/>
      <c r="AB81" s="69"/>
      <c r="AC81" s="69"/>
      <c r="AD81" s="69"/>
      <c r="AE81" s="69"/>
      <c r="AF81" s="69"/>
    </row>
    <row r="82" spans="1:32" ht="19.5" customHeight="1">
      <c r="A82" s="7" t="s">
        <v>15</v>
      </c>
      <c r="B82" s="16" t="s">
        <v>16</v>
      </c>
      <c r="C82" s="16" t="s">
        <v>130</v>
      </c>
      <c r="D82" s="17">
        <v>39</v>
      </c>
      <c r="F82" s="18" t="s">
        <v>131</v>
      </c>
      <c r="G82" s="22">
        <v>423</v>
      </c>
      <c r="H82" s="7">
        <v>9</v>
      </c>
      <c r="I82" s="19">
        <v>58798.723943574259</v>
      </c>
      <c r="J82" s="19">
        <v>61894.930966931861</v>
      </c>
      <c r="K82" s="19">
        <v>65161.526741574868</v>
      </c>
      <c r="L82" s="19">
        <v>68564.433517246216</v>
      </c>
      <c r="M82" s="19">
        <v>72174.240919478398</v>
      </c>
      <c r="N82" s="19">
        <v>76541.061202421435</v>
      </c>
      <c r="O82" s="19">
        <v>80910.315610382851</v>
      </c>
      <c r="P82" s="64"/>
      <c r="Q82" s="63"/>
      <c r="R82" s="17"/>
      <c r="S82" s="17"/>
      <c r="T82" s="17"/>
      <c r="U82" s="17"/>
      <c r="V82" s="17"/>
      <c r="W82" s="17"/>
      <c r="X82" s="17"/>
      <c r="Z82" s="69"/>
      <c r="AA82" s="69"/>
      <c r="AB82" s="69"/>
      <c r="AC82" s="69"/>
      <c r="AD82" s="69"/>
      <c r="AE82" s="69"/>
      <c r="AF82" s="69"/>
    </row>
    <row r="83" spans="1:32" ht="19.5" customHeight="1">
      <c r="A83" s="7" t="s">
        <v>15</v>
      </c>
      <c r="B83" s="16" t="s">
        <v>16</v>
      </c>
      <c r="C83" s="16" t="s">
        <v>144</v>
      </c>
      <c r="D83" s="17">
        <v>65</v>
      </c>
      <c r="F83" s="18" t="s">
        <v>448</v>
      </c>
      <c r="G83" s="22">
        <v>508</v>
      </c>
      <c r="H83" s="7">
        <v>11</v>
      </c>
      <c r="I83" s="19">
        <v>68729.954018494886</v>
      </c>
      <c r="J83" s="19">
        <v>72342.195545745431</v>
      </c>
      <c r="K83" s="19">
        <v>76127.259949299754</v>
      </c>
      <c r="L83" s="19">
        <v>80153.302729671996</v>
      </c>
      <c r="M83" s="19">
        <v>84357.036636384713</v>
      </c>
      <c r="N83" s="19">
        <v>89475.596124329561</v>
      </c>
      <c r="O83" s="19">
        <v>94594.155612274379</v>
      </c>
      <c r="P83" s="64"/>
      <c r="Q83" s="63"/>
      <c r="R83" s="17"/>
      <c r="S83" s="17"/>
      <c r="T83" s="17"/>
      <c r="U83" s="17"/>
      <c r="V83" s="17"/>
      <c r="W83" s="17"/>
      <c r="X83" s="17"/>
      <c r="Z83" s="69"/>
      <c r="AA83" s="69"/>
      <c r="AB83" s="69"/>
      <c r="AC83" s="69"/>
      <c r="AD83" s="69"/>
      <c r="AE83" s="69"/>
      <c r="AF83" s="69"/>
    </row>
    <row r="84" spans="1:32" ht="19.5" customHeight="1">
      <c r="A84" s="7" t="s">
        <v>15</v>
      </c>
      <c r="B84" s="16" t="s">
        <v>16</v>
      </c>
      <c r="C84" s="16" t="s">
        <v>132</v>
      </c>
      <c r="D84" s="17">
        <v>51</v>
      </c>
      <c r="F84" s="18" t="s">
        <v>133</v>
      </c>
      <c r="G84" s="22">
        <v>458</v>
      </c>
      <c r="H84" s="7">
        <v>10</v>
      </c>
      <c r="I84" s="19">
        <v>64248.729859688792</v>
      </c>
      <c r="J84" s="19">
        <v>67478.813759056371</v>
      </c>
      <c r="K84" s="19">
        <v>71125.133036563988</v>
      </c>
      <c r="L84" s="19">
        <v>74773.886439089998</v>
      </c>
      <c r="M84" s="19">
        <v>78593.028592901377</v>
      </c>
      <c r="N84" s="19">
        <v>83375.225472527454</v>
      </c>
      <c r="O84" s="19">
        <v>88157.422352153517</v>
      </c>
      <c r="P84" s="64"/>
      <c r="Q84" s="63"/>
      <c r="R84" s="17"/>
      <c r="S84" s="17"/>
      <c r="T84" s="17"/>
      <c r="U84" s="17"/>
      <c r="V84" s="17"/>
      <c r="W84" s="17"/>
      <c r="X84" s="17"/>
      <c r="Z84" s="69"/>
      <c r="AA84" s="69"/>
      <c r="AB84" s="69"/>
      <c r="AC84" s="69"/>
      <c r="AD84" s="69"/>
      <c r="AE84" s="69"/>
      <c r="AF84" s="69"/>
    </row>
    <row r="85" spans="1:32" ht="19.5" customHeight="1">
      <c r="A85" s="7" t="s">
        <v>15</v>
      </c>
      <c r="B85" s="16" t="s">
        <v>16</v>
      </c>
      <c r="C85" s="16" t="s">
        <v>134</v>
      </c>
      <c r="D85" s="17">
        <v>65</v>
      </c>
      <c r="F85" s="18" t="s">
        <v>135</v>
      </c>
      <c r="G85" s="22">
        <v>505</v>
      </c>
      <c r="H85" s="7">
        <v>11</v>
      </c>
      <c r="I85" s="19">
        <v>68729.954018494886</v>
      </c>
      <c r="J85" s="19">
        <v>72342.195545745431</v>
      </c>
      <c r="K85" s="19">
        <v>76127.259949299754</v>
      </c>
      <c r="L85" s="19">
        <v>80153.302729671996</v>
      </c>
      <c r="M85" s="19">
        <v>84357.036636384713</v>
      </c>
      <c r="N85" s="19">
        <v>89475.596124329561</v>
      </c>
      <c r="O85" s="19">
        <v>94594.155612274379</v>
      </c>
      <c r="P85" s="64"/>
      <c r="Q85" s="17"/>
      <c r="R85" s="17"/>
      <c r="S85" s="17"/>
      <c r="T85" s="17"/>
      <c r="U85" s="17"/>
      <c r="V85" s="17"/>
      <c r="W85" s="17"/>
      <c r="X85" s="17"/>
      <c r="Y85" s="7"/>
      <c r="Z85" s="72"/>
      <c r="AA85" s="72"/>
      <c r="AB85" s="72"/>
      <c r="AC85" s="72"/>
      <c r="AD85" s="72"/>
      <c r="AE85" s="72"/>
      <c r="AF85" s="72"/>
    </row>
    <row r="86" spans="1:32" ht="19.5" customHeight="1">
      <c r="A86" s="7" t="s">
        <v>15</v>
      </c>
      <c r="B86" s="16" t="s">
        <v>16</v>
      </c>
      <c r="C86" s="16" t="s">
        <v>136</v>
      </c>
      <c r="D86" s="17">
        <v>98</v>
      </c>
      <c r="F86" s="18" t="s">
        <v>137</v>
      </c>
      <c r="G86" s="22">
        <v>528</v>
      </c>
      <c r="H86" s="7">
        <v>11</v>
      </c>
      <c r="I86" s="19">
        <v>70237.378432866826</v>
      </c>
      <c r="J86" s="19">
        <v>73934.205804505473</v>
      </c>
      <c r="K86" s="19">
        <v>77825.295825609603</v>
      </c>
      <c r="L86" s="19">
        <v>81921.178521008711</v>
      </c>
      <c r="M86" s="19">
        <v>86232.388783782269</v>
      </c>
      <c r="N86" s="19">
        <v>90910.774395189452</v>
      </c>
      <c r="O86" s="19">
        <v>95589.160006596605</v>
      </c>
      <c r="P86" s="65"/>
      <c r="Q86" s="64"/>
      <c r="R86" s="65"/>
      <c r="S86" s="65"/>
      <c r="T86" s="65"/>
      <c r="U86" s="65"/>
      <c r="V86" s="65"/>
      <c r="W86" s="65"/>
      <c r="X86" s="65"/>
      <c r="Y86" s="8"/>
      <c r="Z86" s="73"/>
      <c r="AA86" s="73"/>
      <c r="AB86" s="73"/>
      <c r="AC86" s="73"/>
      <c r="AD86" s="73"/>
      <c r="AE86" s="73"/>
      <c r="AF86" s="73"/>
    </row>
    <row r="87" spans="1:32" ht="19.5" customHeight="1">
      <c r="A87" s="7" t="s">
        <v>15</v>
      </c>
      <c r="B87" s="16" t="s">
        <v>16</v>
      </c>
      <c r="C87" s="16" t="s">
        <v>138</v>
      </c>
      <c r="D87" s="17">
        <v>40</v>
      </c>
      <c r="F87" s="18" t="s">
        <v>139</v>
      </c>
      <c r="G87" s="22">
        <v>415</v>
      </c>
      <c r="H87" s="7">
        <v>9</v>
      </c>
      <c r="I87" s="19">
        <v>56715.112927855611</v>
      </c>
      <c r="J87" s="19">
        <v>59733.427950625606</v>
      </c>
      <c r="K87" s="19">
        <v>63068.179225782776</v>
      </c>
      <c r="L87" s="19">
        <v>66507.59787672956</v>
      </c>
      <c r="M87" s="19">
        <v>70012.737903172136</v>
      </c>
      <c r="N87" s="19">
        <v>74201.265126459359</v>
      </c>
      <c r="O87" s="19">
        <v>78389.792349746611</v>
      </c>
      <c r="P87" s="64"/>
      <c r="Q87" s="63"/>
      <c r="R87" s="27"/>
      <c r="S87" s="27"/>
      <c r="T87" s="27"/>
      <c r="U87" s="27"/>
      <c r="V87" s="27"/>
      <c r="W87" s="27"/>
      <c r="X87" s="27"/>
      <c r="Y87" s="59"/>
      <c r="Z87" s="71"/>
      <c r="AA87" s="71"/>
      <c r="AB87" s="71"/>
      <c r="AC87" s="71"/>
      <c r="AD87" s="71"/>
      <c r="AE87" s="71"/>
      <c r="AF87" s="71"/>
    </row>
    <row r="88" spans="1:32" ht="19.5" customHeight="1">
      <c r="A88" s="7" t="s">
        <v>15</v>
      </c>
      <c r="B88" s="16" t="s">
        <v>16</v>
      </c>
      <c r="C88" s="16" t="s">
        <v>433</v>
      </c>
      <c r="D88" s="17" t="s">
        <v>20</v>
      </c>
      <c r="F88" s="18" t="s">
        <v>427</v>
      </c>
      <c r="G88" s="22">
        <v>385</v>
      </c>
      <c r="H88" s="7">
        <v>8</v>
      </c>
      <c r="I88" s="19">
        <v>53134.515025843779</v>
      </c>
      <c r="J88" s="19">
        <v>56018.953172603826</v>
      </c>
      <c r="K88" s="19">
        <v>58937.469069620929</v>
      </c>
      <c r="L88" s="19">
        <v>62094.529218437623</v>
      </c>
      <c r="M88" s="19">
        <v>65361.124993080644</v>
      </c>
      <c r="N88" s="19">
        <v>69414.598841081694</v>
      </c>
      <c r="O88" s="19">
        <v>73468.072689082765</v>
      </c>
      <c r="P88" s="64"/>
      <c r="Q88" s="63"/>
      <c r="R88" s="17"/>
      <c r="S88" s="17"/>
      <c r="T88" s="17"/>
      <c r="U88" s="17"/>
      <c r="V88" s="17"/>
      <c r="W88" s="17"/>
      <c r="X88" s="17"/>
      <c r="Z88" s="69"/>
      <c r="AA88" s="69"/>
      <c r="AB88" s="69"/>
      <c r="AC88" s="69"/>
      <c r="AD88" s="69"/>
      <c r="AE88" s="69"/>
      <c r="AF88" s="69"/>
    </row>
    <row r="89" spans="1:32" ht="19.5" customHeight="1">
      <c r="A89" s="7" t="s">
        <v>15</v>
      </c>
      <c r="B89" s="16" t="s">
        <v>16</v>
      </c>
      <c r="C89" s="16" t="s">
        <v>140</v>
      </c>
      <c r="D89" s="17">
        <v>29</v>
      </c>
      <c r="F89" s="18" t="s">
        <v>141</v>
      </c>
      <c r="G89" s="22">
        <v>365</v>
      </c>
      <c r="H89" s="7">
        <v>8</v>
      </c>
      <c r="I89" s="19">
        <v>52579.534521657035</v>
      </c>
      <c r="J89" s="19">
        <v>55463.972668417075</v>
      </c>
      <c r="K89" s="19">
        <v>58345.97669015875</v>
      </c>
      <c r="L89" s="19">
        <v>61400.80358820418</v>
      </c>
      <c r="M89" s="19">
        <v>64664.965237828845</v>
      </c>
      <c r="N89" s="19">
        <v>68716.490024725746</v>
      </c>
      <c r="O89" s="19">
        <v>72768.014811622663</v>
      </c>
      <c r="P89" s="64"/>
      <c r="Q89" s="63"/>
      <c r="R89" s="17"/>
      <c r="S89" s="17"/>
      <c r="T89" s="17"/>
      <c r="U89" s="17"/>
      <c r="V89" s="17"/>
      <c r="W89" s="17"/>
      <c r="X89" s="17"/>
      <c r="Z89" s="69"/>
      <c r="AA89" s="69"/>
      <c r="AB89" s="69"/>
      <c r="AC89" s="69"/>
      <c r="AD89" s="69"/>
      <c r="AE89" s="69"/>
      <c r="AF89" s="69"/>
    </row>
    <row r="90" spans="1:32" ht="19.5" customHeight="1">
      <c r="A90" s="7" t="s">
        <v>15</v>
      </c>
      <c r="B90" s="16" t="s">
        <v>16</v>
      </c>
      <c r="C90" s="16" t="s">
        <v>432</v>
      </c>
      <c r="D90" s="17">
        <v>40</v>
      </c>
      <c r="F90" s="18" t="s">
        <v>430</v>
      </c>
      <c r="G90" s="22">
        <v>408</v>
      </c>
      <c r="H90" s="7">
        <v>9</v>
      </c>
      <c r="I90" s="19">
        <v>56715.112927855611</v>
      </c>
      <c r="J90" s="19">
        <v>59733.427950625606</v>
      </c>
      <c r="K90" s="19">
        <v>63068.179225782776</v>
      </c>
      <c r="L90" s="19">
        <v>66507.59787672956</v>
      </c>
      <c r="M90" s="19">
        <v>70012.737903172136</v>
      </c>
      <c r="N90" s="19">
        <v>74201.265126459359</v>
      </c>
      <c r="O90" s="19">
        <v>78389.792349746611</v>
      </c>
      <c r="P90" s="64"/>
      <c r="Q90" s="63"/>
      <c r="R90" s="17"/>
      <c r="S90" s="17"/>
      <c r="T90" s="17"/>
      <c r="U90" s="17"/>
      <c r="V90" s="17"/>
      <c r="W90" s="17"/>
      <c r="X90" s="17"/>
      <c r="Z90" s="69"/>
      <c r="AA90" s="69"/>
      <c r="AB90" s="69"/>
      <c r="AC90" s="69"/>
      <c r="AD90" s="69"/>
      <c r="AE90" s="69"/>
      <c r="AF90" s="69"/>
    </row>
    <row r="91" spans="1:32" ht="19.5" customHeight="1">
      <c r="A91" s="7" t="s">
        <v>15</v>
      </c>
      <c r="B91" s="16" t="s">
        <v>16</v>
      </c>
      <c r="C91" s="16" t="s">
        <v>444</v>
      </c>
      <c r="D91" s="17">
        <v>51</v>
      </c>
      <c r="F91" s="48" t="s">
        <v>417</v>
      </c>
      <c r="G91" s="22">
        <v>455</v>
      </c>
      <c r="H91" s="22">
        <v>10</v>
      </c>
      <c r="I91" s="25">
        <v>64248.729859688792</v>
      </c>
      <c r="J91" s="25">
        <v>67478.813759056371</v>
      </c>
      <c r="K91" s="25">
        <v>71125.133036563988</v>
      </c>
      <c r="L91" s="25">
        <v>74773.886439089998</v>
      </c>
      <c r="M91" s="25">
        <v>78593.028592901377</v>
      </c>
      <c r="N91" s="25">
        <v>83375.225472527454</v>
      </c>
      <c r="O91" s="25">
        <v>88157.422352153517</v>
      </c>
      <c r="P91" s="64"/>
      <c r="Q91" s="63"/>
      <c r="R91" s="17"/>
      <c r="S91" s="17"/>
      <c r="T91" s="17"/>
      <c r="U91" s="17"/>
      <c r="V91" s="17"/>
      <c r="W91" s="17"/>
      <c r="X91" s="17"/>
      <c r="Z91" s="69"/>
      <c r="AA91" s="69"/>
      <c r="AB91" s="69"/>
      <c r="AC91" s="69"/>
      <c r="AD91" s="69"/>
      <c r="AE91" s="69"/>
      <c r="AF91" s="69"/>
    </row>
    <row r="92" spans="1:32" ht="19.5" customHeight="1">
      <c r="A92" s="7" t="s">
        <v>15</v>
      </c>
      <c r="B92" s="16" t="s">
        <v>16</v>
      </c>
      <c r="C92" s="16" t="s">
        <v>142</v>
      </c>
      <c r="D92" s="7" t="s">
        <v>103</v>
      </c>
      <c r="F92" s="30" t="s">
        <v>143</v>
      </c>
      <c r="G92" s="22">
        <v>500</v>
      </c>
      <c r="H92" s="7">
        <v>11</v>
      </c>
      <c r="I92" s="19">
        <v>75150.463500951562</v>
      </c>
      <c r="J92" s="19">
        <v>78282.142719148032</v>
      </c>
      <c r="K92" s="19">
        <v>81543.898665779212</v>
      </c>
      <c r="L92" s="19">
        <v>84941.196749602808</v>
      </c>
      <c r="M92" s="19">
        <v>88480.595461128192</v>
      </c>
      <c r="N92" s="19">
        <v>92167.560209113086</v>
      </c>
      <c r="O92" s="19">
        <v>96008.649484066831</v>
      </c>
      <c r="P92" s="64"/>
      <c r="Q92" s="63"/>
      <c r="R92" s="17"/>
      <c r="S92" s="17"/>
      <c r="T92" s="17"/>
      <c r="U92" s="17"/>
      <c r="V92" s="17"/>
      <c r="W92" s="17"/>
      <c r="X92" s="17"/>
      <c r="Z92" s="69"/>
      <c r="AA92" s="69"/>
      <c r="AB92" s="69"/>
      <c r="AC92" s="69"/>
      <c r="AD92" s="69"/>
      <c r="AE92" s="69"/>
      <c r="AF92" s="69"/>
    </row>
    <row r="93" spans="1:32" ht="19.5" customHeight="1">
      <c r="A93" s="7" t="s">
        <v>15</v>
      </c>
      <c r="B93" s="16" t="s">
        <v>16</v>
      </c>
      <c r="C93" s="16" t="s">
        <v>144</v>
      </c>
      <c r="D93" s="7" t="s">
        <v>145</v>
      </c>
      <c r="F93" s="30" t="s">
        <v>146</v>
      </c>
      <c r="G93" s="22">
        <v>450</v>
      </c>
      <c r="H93" s="7">
        <v>9</v>
      </c>
      <c r="I93" s="19">
        <v>68124.134001975297</v>
      </c>
      <c r="J93" s="19">
        <v>70960.681147252748</v>
      </c>
      <c r="K93" s="19">
        <v>73917.46728520091</v>
      </c>
      <c r="L93" s="19">
        <v>76996.678579322877</v>
      </c>
      <c r="M93" s="19">
        <v>80205.966601879569</v>
      </c>
      <c r="N93" s="19">
        <v>83547.517516374035</v>
      </c>
      <c r="O93" s="19">
        <v>87028.982895067136</v>
      </c>
      <c r="P93" s="64"/>
      <c r="Q93" s="63"/>
      <c r="R93" s="17"/>
      <c r="S93" s="17"/>
      <c r="T93" s="17"/>
      <c r="U93" s="17"/>
      <c r="V93" s="17"/>
      <c r="W93" s="17"/>
      <c r="X93" s="17"/>
      <c r="Z93" s="69"/>
      <c r="AA93" s="69"/>
      <c r="AB93" s="69"/>
      <c r="AC93" s="69"/>
      <c r="AD93" s="69"/>
      <c r="AE93" s="69"/>
      <c r="AF93" s="69"/>
    </row>
    <row r="94" spans="1:32" ht="19.5" customHeight="1">
      <c r="A94" s="7" t="s">
        <v>15</v>
      </c>
      <c r="B94" s="16" t="s">
        <v>16</v>
      </c>
      <c r="C94" s="16" t="s">
        <v>147</v>
      </c>
      <c r="D94" s="17">
        <v>35</v>
      </c>
      <c r="F94" s="18" t="s">
        <v>148</v>
      </c>
      <c r="G94" s="22">
        <v>363</v>
      </c>
      <c r="H94" s="7">
        <v>8</v>
      </c>
      <c r="I94" s="19">
        <v>52579.534521657035</v>
      </c>
      <c r="J94" s="19">
        <v>55463.972668417075</v>
      </c>
      <c r="K94" s="19">
        <v>58345.97669015875</v>
      </c>
      <c r="L94" s="19">
        <v>61400.80358820418</v>
      </c>
      <c r="M94" s="19">
        <v>64664.965237828845</v>
      </c>
      <c r="N94" s="19">
        <v>69123.375336691068</v>
      </c>
      <c r="O94" s="19">
        <v>73581.785435553305</v>
      </c>
      <c r="P94" s="64"/>
      <c r="Q94" s="63"/>
      <c r="R94" s="17"/>
      <c r="S94" s="17"/>
      <c r="T94" s="17"/>
      <c r="U94" s="17"/>
      <c r="V94" s="17"/>
      <c r="W94" s="17"/>
      <c r="X94" s="17"/>
      <c r="Z94" s="69"/>
      <c r="AA94" s="69"/>
      <c r="AB94" s="69"/>
      <c r="AC94" s="69"/>
      <c r="AD94" s="69"/>
      <c r="AE94" s="69"/>
      <c r="AF94" s="69"/>
    </row>
    <row r="95" spans="1:32" ht="28.5" customHeight="1">
      <c r="A95" s="7" t="s">
        <v>15</v>
      </c>
      <c r="B95" s="16" t="s">
        <v>16</v>
      </c>
      <c r="C95" s="16" t="s">
        <v>434</v>
      </c>
      <c r="D95" s="17">
        <v>45</v>
      </c>
      <c r="F95" s="18" t="s">
        <v>429</v>
      </c>
      <c r="G95" s="22">
        <v>428</v>
      </c>
      <c r="H95" s="7">
        <v>9</v>
      </c>
      <c r="I95" s="19">
        <v>59804.017576158119</v>
      </c>
      <c r="J95" s="19">
        <v>62965.945975011549</v>
      </c>
      <c r="K95" s="19">
        <v>66541.675626986646</v>
      </c>
      <c r="L95" s="19">
        <v>70080.893403686307</v>
      </c>
      <c r="M95" s="19">
        <v>73834.314182001908</v>
      </c>
      <c r="N95" s="19">
        <v>78221.107742287437</v>
      </c>
      <c r="O95" s="19">
        <v>82607.901302572922</v>
      </c>
      <c r="P95" s="64"/>
      <c r="Q95" s="63"/>
      <c r="R95" s="17"/>
      <c r="S95" s="17"/>
      <c r="T95" s="17"/>
      <c r="U95" s="17"/>
      <c r="V95" s="17"/>
      <c r="W95" s="17"/>
      <c r="X95" s="17"/>
      <c r="Z95" s="69"/>
      <c r="AA95" s="69"/>
      <c r="AB95" s="69"/>
      <c r="AC95" s="69"/>
      <c r="AD95" s="69"/>
      <c r="AE95" s="69"/>
      <c r="AF95" s="69"/>
    </row>
    <row r="96" spans="1:32" ht="19.5" customHeight="1">
      <c r="A96" s="7" t="s">
        <v>15</v>
      </c>
      <c r="B96" s="16" t="s">
        <v>16</v>
      </c>
      <c r="C96" s="7" t="s">
        <v>149</v>
      </c>
      <c r="D96" s="17">
        <v>35</v>
      </c>
      <c r="F96" s="30" t="s">
        <v>150</v>
      </c>
      <c r="G96" s="22">
        <v>378</v>
      </c>
      <c r="H96" s="7">
        <v>8</v>
      </c>
      <c r="I96" s="19">
        <v>52579.534521657035</v>
      </c>
      <c r="J96" s="19">
        <v>55463.972668417075</v>
      </c>
      <c r="K96" s="19">
        <v>58345.97669015875</v>
      </c>
      <c r="L96" s="19">
        <v>61400.80358820418</v>
      </c>
      <c r="M96" s="19">
        <v>64664.965237828845</v>
      </c>
      <c r="N96" s="19">
        <v>69123.375336691068</v>
      </c>
      <c r="O96" s="19">
        <v>73581.785435553305</v>
      </c>
      <c r="P96" s="64"/>
      <c r="Q96" s="63"/>
      <c r="R96" s="17"/>
      <c r="S96" s="17"/>
      <c r="T96" s="17"/>
      <c r="U96" s="17"/>
      <c r="V96" s="17"/>
      <c r="W96" s="17"/>
      <c r="X96" s="17"/>
      <c r="Z96" s="69"/>
      <c r="AA96" s="69"/>
      <c r="AB96" s="69"/>
      <c r="AC96" s="69"/>
      <c r="AD96" s="69"/>
      <c r="AE96" s="69"/>
      <c r="AF96" s="69"/>
    </row>
    <row r="97" spans="1:32" ht="19.5" customHeight="1">
      <c r="A97" s="7" t="s">
        <v>15</v>
      </c>
      <c r="B97" s="16" t="s">
        <v>16</v>
      </c>
      <c r="C97" s="16" t="s">
        <v>151</v>
      </c>
      <c r="D97" s="17">
        <v>99</v>
      </c>
      <c r="F97" s="18" t="s">
        <v>152</v>
      </c>
      <c r="G97" s="22">
        <v>423</v>
      </c>
      <c r="H97" s="7">
        <v>9</v>
      </c>
      <c r="I97" s="19">
        <v>58798.161660695005</v>
      </c>
      <c r="J97" s="19">
        <v>61894.648608429728</v>
      </c>
      <c r="K97" s="19">
        <v>65161.994093578403</v>
      </c>
      <c r="L97" s="19">
        <v>68563.917482742327</v>
      </c>
      <c r="M97" s="19">
        <v>72174.145988602686</v>
      </c>
      <c r="N97" s="19">
        <v>76541.716094507981</v>
      </c>
      <c r="O97" s="19">
        <v>80908.331405160003</v>
      </c>
      <c r="P97" s="64"/>
      <c r="Q97" s="63"/>
      <c r="R97" s="17"/>
      <c r="S97" s="17"/>
      <c r="T97" s="17"/>
      <c r="U97" s="17"/>
      <c r="V97" s="17"/>
      <c r="W97" s="17"/>
      <c r="X97" s="17"/>
      <c r="Z97" s="69"/>
      <c r="AA97" s="69"/>
      <c r="AB97" s="69"/>
      <c r="AC97" s="69"/>
      <c r="AD97" s="69"/>
      <c r="AE97" s="69"/>
      <c r="AF97" s="69"/>
    </row>
    <row r="98" spans="1:32" ht="19.5" customHeight="1">
      <c r="A98" s="7" t="s">
        <v>15</v>
      </c>
      <c r="B98" s="16" t="s">
        <v>16</v>
      </c>
      <c r="C98" s="16" t="s">
        <v>153</v>
      </c>
      <c r="D98" s="17">
        <v>29</v>
      </c>
      <c r="F98" s="18" t="s">
        <v>154</v>
      </c>
      <c r="G98" s="22">
        <v>393</v>
      </c>
      <c r="H98" s="7">
        <v>8</v>
      </c>
      <c r="I98" s="19">
        <v>52579.534521657035</v>
      </c>
      <c r="J98" s="19">
        <v>55463.972668417075</v>
      </c>
      <c r="K98" s="19">
        <v>58345.97669015875</v>
      </c>
      <c r="L98" s="19">
        <v>61400.80358820418</v>
      </c>
      <c r="M98" s="19">
        <v>64664.965237828845</v>
      </c>
      <c r="N98" s="19">
        <v>68716.490024725746</v>
      </c>
      <c r="O98" s="19">
        <v>72768.014811622663</v>
      </c>
      <c r="P98" s="64"/>
      <c r="Q98" s="63"/>
      <c r="R98" s="17"/>
      <c r="S98" s="17"/>
      <c r="T98" s="17"/>
      <c r="U98" s="17"/>
      <c r="V98" s="17"/>
      <c r="W98" s="17"/>
      <c r="X98" s="17"/>
      <c r="Z98" s="69"/>
      <c r="AA98" s="69"/>
      <c r="AB98" s="69"/>
      <c r="AC98" s="69"/>
      <c r="AD98" s="69"/>
      <c r="AE98" s="69"/>
      <c r="AF98" s="69"/>
    </row>
    <row r="99" spans="1:32" ht="19.5" customHeight="1">
      <c r="A99" s="7" t="s">
        <v>15</v>
      </c>
      <c r="B99" s="16" t="s">
        <v>16</v>
      </c>
      <c r="C99" s="16" t="s">
        <v>155</v>
      </c>
      <c r="D99" s="17">
        <v>50</v>
      </c>
      <c r="F99" s="18" t="s">
        <v>156</v>
      </c>
      <c r="G99" s="22">
        <v>455</v>
      </c>
      <c r="H99" s="7">
        <v>10</v>
      </c>
      <c r="I99" s="19">
        <v>63869.006356824175</v>
      </c>
      <c r="J99" s="19">
        <v>67203.757631981352</v>
      </c>
      <c r="K99" s="19">
        <v>70847.64278447062</v>
      </c>
      <c r="L99" s="19">
        <v>74564.551687510771</v>
      </c>
      <c r="M99" s="19">
        <v>78593.028592901377</v>
      </c>
      <c r="N99" s="19">
        <v>83449.258376259531</v>
      </c>
      <c r="O99" s="19">
        <v>88305.488159617744</v>
      </c>
      <c r="P99" s="64"/>
      <c r="Q99" s="63"/>
      <c r="R99" s="17"/>
      <c r="S99" s="17"/>
      <c r="T99" s="17"/>
      <c r="U99" s="17"/>
      <c r="V99" s="17"/>
      <c r="W99" s="17"/>
      <c r="X99" s="17"/>
      <c r="Z99" s="69"/>
      <c r="AA99" s="69"/>
      <c r="AB99" s="69"/>
      <c r="AC99" s="69"/>
      <c r="AD99" s="69"/>
      <c r="AE99" s="69"/>
      <c r="AF99" s="69"/>
    </row>
    <row r="100" spans="1:32" ht="19.5" customHeight="1">
      <c r="A100" s="7" t="s">
        <v>15</v>
      </c>
      <c r="B100" s="16" t="s">
        <v>16</v>
      </c>
      <c r="C100" s="16" t="s">
        <v>157</v>
      </c>
      <c r="D100" s="17">
        <v>29</v>
      </c>
      <c r="F100" s="18" t="s">
        <v>158</v>
      </c>
      <c r="G100" s="22">
        <v>368</v>
      </c>
      <c r="H100" s="7">
        <v>8</v>
      </c>
      <c r="I100" s="19">
        <v>52579.534521657035</v>
      </c>
      <c r="J100" s="19">
        <v>55463.972668417075</v>
      </c>
      <c r="K100" s="19">
        <v>58345.97669015875</v>
      </c>
      <c r="L100" s="19">
        <v>61400.80358820418</v>
      </c>
      <c r="M100" s="19">
        <v>64664.965237828845</v>
      </c>
      <c r="N100" s="19">
        <v>68716.490024725746</v>
      </c>
      <c r="O100" s="19">
        <v>72768.014811622663</v>
      </c>
      <c r="P100" s="64"/>
      <c r="Q100" s="63"/>
      <c r="R100" s="17"/>
      <c r="S100" s="17"/>
      <c r="T100" s="17"/>
      <c r="U100" s="17"/>
      <c r="V100" s="17"/>
      <c r="W100" s="17"/>
      <c r="X100" s="17"/>
      <c r="Z100" s="69"/>
      <c r="AA100" s="69"/>
      <c r="AB100" s="69"/>
      <c r="AC100" s="69"/>
      <c r="AD100" s="69"/>
      <c r="AE100" s="69"/>
      <c r="AF100" s="69"/>
    </row>
    <row r="101" spans="1:32" ht="19.5" customHeight="1">
      <c r="A101" s="7" t="s">
        <v>15</v>
      </c>
      <c r="B101" s="16" t="s">
        <v>16</v>
      </c>
      <c r="C101" s="16" t="s">
        <v>375</v>
      </c>
      <c r="D101" s="17">
        <v>4</v>
      </c>
      <c r="F101" s="18" t="s">
        <v>376</v>
      </c>
      <c r="G101" s="22">
        <v>476</v>
      </c>
      <c r="H101" s="7">
        <v>10</v>
      </c>
      <c r="I101" s="19">
        <v>74188.654036000007</v>
      </c>
      <c r="J101" s="19">
        <v>76323.579332000008</v>
      </c>
      <c r="K101" s="19">
        <v>77924.773304000002</v>
      </c>
      <c r="L101" s="19">
        <v>81127.161248000004</v>
      </c>
      <c r="M101" s="19">
        <v>83795.817868000013</v>
      </c>
      <c r="N101" s="19">
        <v>86464.474487999993</v>
      </c>
      <c r="O101" s="19">
        <v>89133.131108000001</v>
      </c>
      <c r="P101" s="64"/>
      <c r="Q101" s="63"/>
      <c r="R101" s="17"/>
      <c r="S101" s="17"/>
      <c r="T101" s="17"/>
      <c r="U101" s="17"/>
      <c r="V101" s="17"/>
      <c r="W101" s="17"/>
      <c r="X101" s="17"/>
      <c r="Z101" s="69"/>
      <c r="AA101" s="69"/>
      <c r="AB101" s="69"/>
      <c r="AC101" s="69"/>
      <c r="AD101" s="69"/>
      <c r="AE101" s="69"/>
      <c r="AF101" s="69"/>
    </row>
    <row r="102" spans="1:32" ht="19.5" customHeight="1">
      <c r="A102" s="7" t="s">
        <v>15</v>
      </c>
      <c r="B102" s="16" t="s">
        <v>16</v>
      </c>
      <c r="C102" s="16" t="s">
        <v>159</v>
      </c>
      <c r="D102" s="17">
        <v>71</v>
      </c>
      <c r="F102" s="18" t="s">
        <v>160</v>
      </c>
      <c r="G102" s="22">
        <v>490</v>
      </c>
      <c r="H102" s="7">
        <v>10</v>
      </c>
      <c r="I102" s="19">
        <v>65032.518115601648</v>
      </c>
      <c r="J102" s="19">
        <v>68454.897891419881</v>
      </c>
      <c r="K102" s="19">
        <v>72057.402918596985</v>
      </c>
      <c r="L102" s="19">
        <v>75849.769697206386</v>
      </c>
      <c r="M102" s="19">
        <v>79841.734727321556</v>
      </c>
      <c r="N102" s="19">
        <v>84682.459886700803</v>
      </c>
      <c r="O102" s="19">
        <v>89523.185046080063</v>
      </c>
      <c r="P102" s="17"/>
      <c r="Q102" s="63"/>
      <c r="R102" s="17"/>
      <c r="S102" s="17"/>
      <c r="T102" s="17"/>
      <c r="U102" s="17"/>
      <c r="V102" s="17"/>
      <c r="W102" s="17"/>
      <c r="X102" s="17"/>
      <c r="Z102" s="69"/>
      <c r="AA102" s="69"/>
      <c r="AB102" s="69"/>
      <c r="AC102" s="69"/>
      <c r="AD102" s="69"/>
      <c r="AE102" s="69"/>
      <c r="AF102" s="69"/>
    </row>
    <row r="103" spans="1:32" ht="19.5" customHeight="1">
      <c r="A103" s="7" t="s">
        <v>15</v>
      </c>
      <c r="B103" s="16" t="s">
        <v>16</v>
      </c>
      <c r="C103" s="7" t="s">
        <v>161</v>
      </c>
      <c r="D103" s="17" t="s">
        <v>166</v>
      </c>
      <c r="F103" s="30" t="s">
        <v>162</v>
      </c>
      <c r="G103" s="22">
        <v>435</v>
      </c>
      <c r="H103" s="7">
        <v>9</v>
      </c>
      <c r="I103" s="19">
        <v>59804.017576158119</v>
      </c>
      <c r="J103" s="19">
        <v>62965.945975011549</v>
      </c>
      <c r="K103" s="19">
        <v>66541.675626986646</v>
      </c>
      <c r="L103" s="19">
        <v>70080.893403686307</v>
      </c>
      <c r="M103" s="19">
        <v>73834.314182001908</v>
      </c>
      <c r="N103" s="19">
        <v>78221.107742287437</v>
      </c>
      <c r="O103" s="19">
        <v>82607.901302572922</v>
      </c>
      <c r="P103" s="64"/>
      <c r="Q103" s="63"/>
      <c r="R103" s="17"/>
      <c r="S103" s="17"/>
      <c r="T103" s="17"/>
      <c r="U103" s="17"/>
      <c r="V103" s="17"/>
      <c r="W103" s="17"/>
      <c r="X103" s="17"/>
      <c r="Z103" s="69"/>
      <c r="AA103" s="69"/>
      <c r="AB103" s="69"/>
      <c r="AC103" s="69"/>
      <c r="AD103" s="69"/>
      <c r="AE103" s="69"/>
      <c r="AF103" s="69"/>
    </row>
    <row r="104" spans="1:32" ht="19.5" customHeight="1">
      <c r="A104" s="7" t="s">
        <v>15</v>
      </c>
      <c r="B104" s="16" t="s">
        <v>16</v>
      </c>
      <c r="C104" s="16" t="s">
        <v>163</v>
      </c>
      <c r="D104" s="17">
        <v>40</v>
      </c>
      <c r="F104" s="18" t="s">
        <v>164</v>
      </c>
      <c r="G104" s="22">
        <v>408</v>
      </c>
      <c r="H104" s="7">
        <v>9</v>
      </c>
      <c r="I104" s="19">
        <v>56715.112927855611</v>
      </c>
      <c r="J104" s="19">
        <v>59733.427950625606</v>
      </c>
      <c r="K104" s="19">
        <v>63068.179225782776</v>
      </c>
      <c r="L104" s="19">
        <v>66507.59787672956</v>
      </c>
      <c r="M104" s="19">
        <v>70012.737903172136</v>
      </c>
      <c r="N104" s="19">
        <v>74201.265126459359</v>
      </c>
      <c r="O104" s="19">
        <v>78389.792349746611</v>
      </c>
      <c r="P104" s="64"/>
      <c r="Q104" s="63"/>
      <c r="R104" s="17"/>
      <c r="S104" s="17"/>
      <c r="T104" s="17"/>
      <c r="U104" s="17"/>
      <c r="V104" s="17"/>
      <c r="W104" s="17"/>
      <c r="X104" s="17"/>
      <c r="Z104" s="69"/>
      <c r="AA104" s="69"/>
      <c r="AB104" s="69"/>
      <c r="AC104" s="69"/>
      <c r="AD104" s="69"/>
      <c r="AE104" s="69"/>
      <c r="AF104" s="69"/>
    </row>
    <row r="105" spans="1:32" ht="19.5" customHeight="1">
      <c r="A105" s="7" t="s">
        <v>15</v>
      </c>
      <c r="B105" s="16" t="s">
        <v>16</v>
      </c>
      <c r="C105" s="16" t="s">
        <v>165</v>
      </c>
      <c r="D105" s="7" t="s">
        <v>166</v>
      </c>
      <c r="F105" s="30" t="s">
        <v>167</v>
      </c>
      <c r="G105" s="22">
        <v>425</v>
      </c>
      <c r="H105" s="7">
        <v>9</v>
      </c>
      <c r="I105" s="19">
        <v>59804.017576158119</v>
      </c>
      <c r="J105" s="19">
        <v>62965.945975011549</v>
      </c>
      <c r="K105" s="19">
        <v>66541.675626986646</v>
      </c>
      <c r="L105" s="19">
        <v>70080.893403686307</v>
      </c>
      <c r="M105" s="19">
        <v>73834.314182001908</v>
      </c>
      <c r="N105" s="19">
        <v>78221.107742287437</v>
      </c>
      <c r="O105" s="19">
        <v>82607.901302572922</v>
      </c>
      <c r="P105" s="64"/>
      <c r="Q105" s="63"/>
      <c r="R105" s="17"/>
      <c r="S105" s="17"/>
      <c r="T105" s="17"/>
      <c r="U105" s="17"/>
      <c r="V105" s="17"/>
      <c r="W105" s="17"/>
      <c r="X105" s="17"/>
      <c r="Z105" s="69"/>
      <c r="AA105" s="69"/>
      <c r="AB105" s="69"/>
      <c r="AC105" s="69"/>
      <c r="AD105" s="69"/>
      <c r="AE105" s="69"/>
      <c r="AF105" s="69"/>
    </row>
    <row r="106" spans="1:32" ht="19.5" customHeight="1">
      <c r="A106" s="7" t="s">
        <v>15</v>
      </c>
      <c r="B106" s="16" t="s">
        <v>16</v>
      </c>
      <c r="C106" s="16" t="s">
        <v>168</v>
      </c>
      <c r="D106" s="17">
        <v>171</v>
      </c>
      <c r="F106" s="18" t="s">
        <v>169</v>
      </c>
      <c r="G106" s="22">
        <v>415</v>
      </c>
      <c r="H106" s="7">
        <v>9</v>
      </c>
      <c r="I106" s="19">
        <v>63926.208294755692</v>
      </c>
      <c r="J106" s="19">
        <v>67473.243357572035</v>
      </c>
      <c r="K106" s="19">
        <v>71090.493565148819</v>
      </c>
      <c r="L106" s="19">
        <v>74843.493052595863</v>
      </c>
      <c r="M106" s="19">
        <v>79852.173378842592</v>
      </c>
      <c r="N106" s="19" t="s">
        <v>170</v>
      </c>
      <c r="O106" s="19" t="s">
        <v>170</v>
      </c>
      <c r="P106" s="64"/>
      <c r="Q106" s="63"/>
      <c r="R106" s="17"/>
      <c r="S106" s="17"/>
      <c r="T106" s="17"/>
      <c r="U106" s="17"/>
      <c r="V106" s="17"/>
      <c r="W106" s="17"/>
      <c r="X106" s="17"/>
      <c r="Z106" s="69"/>
      <c r="AA106" s="69"/>
      <c r="AB106" s="69"/>
      <c r="AC106" s="69"/>
      <c r="AD106" s="69"/>
      <c r="AE106" s="69"/>
      <c r="AF106" s="69"/>
    </row>
    <row r="107" spans="1:32" ht="19.5" customHeight="1">
      <c r="A107" s="7" t="s">
        <v>15</v>
      </c>
      <c r="B107" s="16" t="s">
        <v>16</v>
      </c>
      <c r="C107" s="16" t="s">
        <v>171</v>
      </c>
      <c r="D107" s="17">
        <v>56</v>
      </c>
      <c r="F107" s="18" t="s">
        <v>172</v>
      </c>
      <c r="G107" s="22">
        <v>523</v>
      </c>
      <c r="H107" s="7">
        <v>11</v>
      </c>
      <c r="I107" s="19">
        <v>74043.040402326515</v>
      </c>
      <c r="J107" s="19">
        <v>78000.832751308873</v>
      </c>
      <c r="K107" s="19">
        <v>81927.77986805854</v>
      </c>
      <c r="L107" s="19">
        <v>85955.039710939964</v>
      </c>
      <c r="M107" s="19">
        <v>90573.791933283574</v>
      </c>
      <c r="N107" s="19">
        <v>95931.453264618045</v>
      </c>
      <c r="O107" s="19">
        <v>101289.11459595256</v>
      </c>
      <c r="P107" s="64"/>
      <c r="Q107" s="63"/>
      <c r="R107" s="17"/>
      <c r="S107" s="17"/>
      <c r="T107" s="17"/>
      <c r="U107" s="17"/>
      <c r="V107" s="17"/>
      <c r="W107" s="17"/>
      <c r="X107" s="17"/>
      <c r="Z107" s="69"/>
      <c r="AA107" s="69"/>
      <c r="AB107" s="69"/>
      <c r="AC107" s="69"/>
      <c r="AD107" s="69"/>
      <c r="AE107" s="69"/>
      <c r="AF107" s="69"/>
    </row>
    <row r="108" spans="1:32" ht="19.5" customHeight="1">
      <c r="A108" s="7" t="s">
        <v>15</v>
      </c>
      <c r="B108" s="16" t="s">
        <v>16</v>
      </c>
      <c r="C108" s="16" t="s">
        <v>173</v>
      </c>
      <c r="D108" s="17">
        <v>56</v>
      </c>
      <c r="F108" s="18" t="s">
        <v>174</v>
      </c>
      <c r="G108" s="22">
        <v>523</v>
      </c>
      <c r="H108" s="7">
        <v>11</v>
      </c>
      <c r="I108" s="19">
        <v>74043.040402326515</v>
      </c>
      <c r="J108" s="19">
        <v>78000.832751308873</v>
      </c>
      <c r="K108" s="19">
        <v>81927.77986805854</v>
      </c>
      <c r="L108" s="19">
        <v>85955.039710939964</v>
      </c>
      <c r="M108" s="19">
        <v>90573.791933283574</v>
      </c>
      <c r="N108" s="19">
        <v>95931.453264618045</v>
      </c>
      <c r="O108" s="19">
        <v>101289.11459595256</v>
      </c>
      <c r="P108" s="64"/>
      <c r="Q108" s="63"/>
      <c r="R108" s="17"/>
      <c r="S108" s="17"/>
      <c r="T108" s="17"/>
      <c r="U108" s="17"/>
      <c r="V108" s="17"/>
      <c r="W108" s="17"/>
      <c r="X108" s="17"/>
      <c r="Z108" s="69"/>
      <c r="AA108" s="69"/>
      <c r="AB108" s="69"/>
      <c r="AC108" s="69"/>
      <c r="AD108" s="69"/>
      <c r="AE108" s="69"/>
      <c r="AF108" s="69"/>
    </row>
    <row r="109" spans="1:32" ht="19.5" customHeight="1">
      <c r="A109" s="7" t="s">
        <v>15</v>
      </c>
      <c r="B109" s="16" t="s">
        <v>16</v>
      </c>
      <c r="C109" s="7" t="s">
        <v>175</v>
      </c>
      <c r="D109" s="17" t="s">
        <v>166</v>
      </c>
      <c r="F109" s="30" t="s">
        <v>176</v>
      </c>
      <c r="G109" s="22">
        <v>435</v>
      </c>
      <c r="H109" s="7">
        <v>9</v>
      </c>
      <c r="I109" s="19">
        <v>59804.017576158119</v>
      </c>
      <c r="J109" s="19">
        <v>62965.945975011549</v>
      </c>
      <c r="K109" s="19">
        <v>66541.675626986646</v>
      </c>
      <c r="L109" s="19">
        <v>70080.893403686307</v>
      </c>
      <c r="M109" s="19">
        <v>73834.314182001908</v>
      </c>
      <c r="N109" s="19">
        <v>78221.107742287437</v>
      </c>
      <c r="O109" s="19">
        <v>82607.901302572922</v>
      </c>
      <c r="P109" s="64"/>
      <c r="Q109" s="63"/>
      <c r="R109" s="17"/>
      <c r="S109" s="17"/>
      <c r="T109" s="17"/>
      <c r="U109" s="17"/>
      <c r="V109" s="17"/>
      <c r="W109" s="17"/>
      <c r="X109" s="17"/>
      <c r="Z109" s="69"/>
      <c r="AA109" s="69"/>
      <c r="AB109" s="69"/>
      <c r="AC109" s="69"/>
      <c r="AD109" s="69"/>
      <c r="AE109" s="69"/>
      <c r="AF109" s="69"/>
    </row>
    <row r="110" spans="1:32" ht="19.5" customHeight="1">
      <c r="A110" s="7" t="s">
        <v>15</v>
      </c>
      <c r="B110" s="16" t="s">
        <v>16</v>
      </c>
      <c r="C110" s="16" t="s">
        <v>177</v>
      </c>
      <c r="D110" s="17">
        <v>40</v>
      </c>
      <c r="F110" s="18" t="s">
        <v>178</v>
      </c>
      <c r="G110" s="22">
        <v>415</v>
      </c>
      <c r="H110" s="7">
        <v>9</v>
      </c>
      <c r="I110" s="19">
        <v>56715.112927855611</v>
      </c>
      <c r="J110" s="19">
        <v>59733.427950625606</v>
      </c>
      <c r="K110" s="19">
        <v>63068.179225782776</v>
      </c>
      <c r="L110" s="19">
        <v>66507.59787672956</v>
      </c>
      <c r="M110" s="19">
        <v>70012.737903172136</v>
      </c>
      <c r="N110" s="19">
        <v>74201.265126459359</v>
      </c>
      <c r="O110" s="19">
        <v>78389.792349746611</v>
      </c>
      <c r="P110" s="66"/>
      <c r="Q110" s="66"/>
      <c r="R110" s="27"/>
      <c r="S110" s="27"/>
      <c r="T110" s="27"/>
      <c r="U110" s="27"/>
      <c r="V110" s="27"/>
      <c r="W110" s="27"/>
      <c r="X110" s="27"/>
      <c r="Y110" s="23"/>
      <c r="Z110" s="70"/>
      <c r="AA110" s="70"/>
      <c r="AB110" s="70"/>
      <c r="AC110" s="70"/>
      <c r="AD110" s="70"/>
      <c r="AE110" s="70"/>
      <c r="AF110" s="70"/>
    </row>
    <row r="111" spans="1:32" ht="19.5" customHeight="1">
      <c r="A111" s="7" t="s">
        <v>15</v>
      </c>
      <c r="B111" s="16" t="s">
        <v>16</v>
      </c>
      <c r="C111" s="16" t="s">
        <v>179</v>
      </c>
      <c r="D111" s="17">
        <v>29</v>
      </c>
      <c r="F111" s="18" t="s">
        <v>180</v>
      </c>
      <c r="G111" s="22">
        <v>383</v>
      </c>
      <c r="H111" s="7">
        <v>8</v>
      </c>
      <c r="I111" s="19">
        <v>52579.534521657035</v>
      </c>
      <c r="J111" s="19">
        <v>55463.972668417075</v>
      </c>
      <c r="K111" s="19">
        <v>58345.97669015875</v>
      </c>
      <c r="L111" s="19">
        <v>61400.80358820418</v>
      </c>
      <c r="M111" s="19">
        <v>64664.965237828845</v>
      </c>
      <c r="N111" s="19">
        <v>68716.490024725746</v>
      </c>
      <c r="O111" s="19">
        <v>72768.014811622663</v>
      </c>
      <c r="P111" s="63"/>
      <c r="Q111" s="63"/>
      <c r="R111" s="17"/>
      <c r="S111" s="17"/>
      <c r="T111" s="17"/>
      <c r="U111" s="17"/>
      <c r="V111" s="17"/>
      <c r="W111" s="17"/>
      <c r="X111" s="17"/>
      <c r="Z111" s="69"/>
      <c r="AA111" s="69"/>
      <c r="AB111" s="69"/>
      <c r="AC111" s="69"/>
      <c r="AD111" s="69"/>
      <c r="AE111" s="69"/>
      <c r="AF111" s="69"/>
    </row>
    <row r="112" spans="1:32" ht="19.5" customHeight="1">
      <c r="A112" s="7" t="s">
        <v>15</v>
      </c>
      <c r="B112" s="16" t="s">
        <v>16</v>
      </c>
      <c r="C112" s="16" t="s">
        <v>401</v>
      </c>
      <c r="D112" s="17">
        <v>39</v>
      </c>
      <c r="F112" s="18" t="s">
        <v>398</v>
      </c>
      <c r="G112" s="22">
        <v>430</v>
      </c>
      <c r="H112" s="7">
        <v>9</v>
      </c>
      <c r="I112" s="19">
        <v>58798.723943574259</v>
      </c>
      <c r="J112" s="19">
        <v>61894.930966931861</v>
      </c>
      <c r="K112" s="19">
        <v>65161.526741574868</v>
      </c>
      <c r="L112" s="19">
        <v>68564.433517246216</v>
      </c>
      <c r="M112" s="19">
        <v>72174.240919478398</v>
      </c>
      <c r="N112" s="19">
        <v>76541.061202421435</v>
      </c>
      <c r="O112" s="19">
        <v>80910.315610382851</v>
      </c>
      <c r="P112" s="64"/>
      <c r="Q112" s="63"/>
      <c r="R112" s="17"/>
      <c r="S112" s="17"/>
      <c r="T112" s="17"/>
      <c r="U112" s="17"/>
      <c r="V112" s="17"/>
      <c r="W112" s="17"/>
      <c r="X112" s="17"/>
      <c r="Z112" s="69"/>
      <c r="AA112" s="69"/>
      <c r="AB112" s="69"/>
      <c r="AC112" s="69"/>
      <c r="AD112" s="69"/>
      <c r="AE112" s="69"/>
      <c r="AF112" s="69"/>
    </row>
    <row r="113" spans="1:32" ht="19.5" customHeight="1">
      <c r="A113" s="7" t="s">
        <v>15</v>
      </c>
      <c r="B113" s="16" t="s">
        <v>16</v>
      </c>
      <c r="C113" s="16" t="s">
        <v>181</v>
      </c>
      <c r="D113" s="17">
        <v>20</v>
      </c>
      <c r="F113" s="77" t="s">
        <v>182</v>
      </c>
      <c r="G113" s="78">
        <v>355</v>
      </c>
      <c r="H113" s="78">
        <v>7</v>
      </c>
      <c r="I113" s="80">
        <v>48500</v>
      </c>
      <c r="J113" s="80">
        <v>51365</v>
      </c>
      <c r="K113" s="80">
        <v>54493</v>
      </c>
      <c r="L113" s="80">
        <v>57825</v>
      </c>
      <c r="M113" s="80">
        <v>61262</v>
      </c>
      <c r="N113" s="80">
        <v>65277</v>
      </c>
      <c r="O113" s="80">
        <v>69291</v>
      </c>
      <c r="P113" s="64"/>
      <c r="Q113" s="63"/>
      <c r="R113" s="17"/>
      <c r="S113" s="17"/>
      <c r="T113" s="17"/>
      <c r="U113" s="17"/>
      <c r="V113" s="17"/>
      <c r="W113" s="17"/>
      <c r="X113" s="17"/>
      <c r="Z113" s="69"/>
      <c r="AA113" s="69"/>
      <c r="AB113" s="69"/>
      <c r="AC113" s="69"/>
      <c r="AD113" s="69"/>
      <c r="AE113" s="69"/>
      <c r="AF113" s="69"/>
    </row>
    <row r="114" spans="1:32" ht="19.5" customHeight="1">
      <c r="A114" s="7" t="s">
        <v>15</v>
      </c>
      <c r="B114" s="16" t="s">
        <v>16</v>
      </c>
      <c r="C114" s="16" t="s">
        <v>183</v>
      </c>
      <c r="D114" s="17">
        <v>29</v>
      </c>
      <c r="F114" s="18" t="s">
        <v>184</v>
      </c>
      <c r="G114" s="22">
        <v>383</v>
      </c>
      <c r="H114" s="7">
        <v>8</v>
      </c>
      <c r="I114" s="19">
        <v>52579.534521657035</v>
      </c>
      <c r="J114" s="19">
        <v>55463.972668417075</v>
      </c>
      <c r="K114" s="19">
        <v>58345.97669015875</v>
      </c>
      <c r="L114" s="19">
        <v>61400.80358820418</v>
      </c>
      <c r="M114" s="19">
        <v>64664.965237828845</v>
      </c>
      <c r="N114" s="19">
        <v>68716.490024725746</v>
      </c>
      <c r="O114" s="19">
        <v>72768.014811622663</v>
      </c>
      <c r="P114" s="64"/>
      <c r="Q114" s="63"/>
      <c r="R114" s="17"/>
      <c r="S114" s="17"/>
      <c r="T114" s="17"/>
      <c r="U114" s="17"/>
      <c r="V114" s="17"/>
      <c r="W114" s="17"/>
      <c r="X114" s="17"/>
      <c r="Z114" s="69"/>
      <c r="AA114" s="69"/>
      <c r="AB114" s="69"/>
      <c r="AC114" s="69"/>
      <c r="AD114" s="69"/>
      <c r="AE114" s="69"/>
      <c r="AF114" s="69"/>
    </row>
    <row r="115" spans="1:32" ht="35.25" customHeight="1">
      <c r="A115" s="7" t="s">
        <v>15</v>
      </c>
      <c r="B115" s="16" t="s">
        <v>16</v>
      </c>
      <c r="C115" s="16" t="s">
        <v>185</v>
      </c>
      <c r="D115" s="17">
        <v>29</v>
      </c>
      <c r="F115" s="18" t="s">
        <v>186</v>
      </c>
      <c r="G115" s="22">
        <v>383</v>
      </c>
      <c r="H115" s="7">
        <v>8</v>
      </c>
      <c r="I115" s="19">
        <v>52579.534521657035</v>
      </c>
      <c r="J115" s="19">
        <v>55463.972668417075</v>
      </c>
      <c r="K115" s="19">
        <v>58345.97669015875</v>
      </c>
      <c r="L115" s="19">
        <v>61400.80358820418</v>
      </c>
      <c r="M115" s="19">
        <v>64664.965237828845</v>
      </c>
      <c r="N115" s="19">
        <v>68716.490024725746</v>
      </c>
      <c r="O115" s="19">
        <v>72768.014811622663</v>
      </c>
      <c r="P115" s="64"/>
      <c r="Q115" s="63"/>
      <c r="R115" s="17"/>
      <c r="S115" s="17"/>
      <c r="T115" s="17"/>
      <c r="U115" s="17"/>
      <c r="V115" s="17"/>
      <c r="W115" s="17"/>
      <c r="X115" s="17"/>
      <c r="Z115" s="69"/>
      <c r="AA115" s="69"/>
      <c r="AB115" s="69"/>
      <c r="AC115" s="69"/>
      <c r="AD115" s="69"/>
      <c r="AE115" s="69"/>
      <c r="AF115" s="69"/>
    </row>
    <row r="116" spans="1:32" ht="19.5" customHeight="1">
      <c r="A116" s="7" t="s">
        <v>15</v>
      </c>
      <c r="B116" s="16" t="s">
        <v>16</v>
      </c>
      <c r="C116" s="16" t="s">
        <v>187</v>
      </c>
      <c r="D116" s="7" t="s">
        <v>166</v>
      </c>
      <c r="F116" s="30" t="s">
        <v>188</v>
      </c>
      <c r="G116" s="22">
        <v>435</v>
      </c>
      <c r="H116" s="7">
        <v>9</v>
      </c>
      <c r="I116" s="19">
        <v>59804.017576158119</v>
      </c>
      <c r="J116" s="19">
        <v>62965.945975011549</v>
      </c>
      <c r="K116" s="19">
        <v>66541.675626986646</v>
      </c>
      <c r="L116" s="19">
        <v>70080.893403686307</v>
      </c>
      <c r="M116" s="19">
        <v>73834.314182001908</v>
      </c>
      <c r="N116" s="19">
        <v>78221.107742287437</v>
      </c>
      <c r="O116" s="19">
        <v>82607.901302572922</v>
      </c>
      <c r="P116" s="64"/>
      <c r="Q116" s="63"/>
      <c r="R116" s="17"/>
      <c r="S116" s="17"/>
      <c r="T116" s="17"/>
      <c r="U116" s="17"/>
      <c r="V116" s="17"/>
      <c r="W116" s="17"/>
      <c r="X116" s="17"/>
      <c r="Z116" s="69"/>
      <c r="AA116" s="69"/>
      <c r="AB116" s="69"/>
      <c r="AC116" s="69"/>
      <c r="AD116" s="69"/>
      <c r="AE116" s="69"/>
      <c r="AF116" s="69"/>
    </row>
    <row r="117" spans="1:32" ht="19.5" customHeight="1">
      <c r="A117" s="7" t="s">
        <v>15</v>
      </c>
      <c r="B117" s="16" t="s">
        <v>16</v>
      </c>
      <c r="C117" s="16" t="s">
        <v>189</v>
      </c>
      <c r="D117" s="17">
        <v>40</v>
      </c>
      <c r="F117" s="18" t="s">
        <v>190</v>
      </c>
      <c r="G117" s="22">
        <v>415</v>
      </c>
      <c r="H117" s="7">
        <v>9</v>
      </c>
      <c r="I117" s="19">
        <v>56715.112927855611</v>
      </c>
      <c r="J117" s="19">
        <v>59733.427950625606</v>
      </c>
      <c r="K117" s="19">
        <v>63068.179225782776</v>
      </c>
      <c r="L117" s="19">
        <v>66507.59787672956</v>
      </c>
      <c r="M117" s="19">
        <v>70012.737903172136</v>
      </c>
      <c r="N117" s="19">
        <v>74201.265126459359</v>
      </c>
      <c r="O117" s="19">
        <v>78389.792349746611</v>
      </c>
      <c r="P117" s="64"/>
      <c r="Q117" s="63"/>
      <c r="R117" s="17"/>
      <c r="S117" s="17"/>
      <c r="T117" s="17"/>
      <c r="U117" s="17"/>
      <c r="V117" s="17"/>
      <c r="W117" s="17"/>
      <c r="X117" s="17"/>
      <c r="Z117" s="69"/>
      <c r="AA117" s="69"/>
      <c r="AB117" s="69"/>
      <c r="AC117" s="69"/>
      <c r="AD117" s="69"/>
      <c r="AE117" s="69"/>
      <c r="AF117" s="69"/>
    </row>
    <row r="118" spans="1:32" ht="19.5" customHeight="1">
      <c r="A118" s="7" t="s">
        <v>15</v>
      </c>
      <c r="B118" s="16" t="s">
        <v>16</v>
      </c>
      <c r="C118" s="16" t="s">
        <v>191</v>
      </c>
      <c r="D118" s="17">
        <v>29</v>
      </c>
      <c r="F118" s="18" t="s">
        <v>192</v>
      </c>
      <c r="G118" s="22">
        <v>365</v>
      </c>
      <c r="H118" s="7">
        <v>8</v>
      </c>
      <c r="I118" s="19">
        <v>52579.534521657035</v>
      </c>
      <c r="J118" s="19">
        <v>55463.972668417075</v>
      </c>
      <c r="K118" s="19">
        <v>58345.97669015875</v>
      </c>
      <c r="L118" s="19">
        <v>61400.80358820418</v>
      </c>
      <c r="M118" s="19">
        <v>64664.965237828845</v>
      </c>
      <c r="N118" s="19">
        <v>68716.490024725746</v>
      </c>
      <c r="O118" s="19">
        <v>72768.014811622663</v>
      </c>
      <c r="P118" s="64"/>
      <c r="Q118" s="63"/>
      <c r="R118" s="17"/>
      <c r="S118" s="17"/>
      <c r="T118" s="17"/>
      <c r="U118" s="17"/>
      <c r="V118" s="17"/>
      <c r="W118" s="17"/>
      <c r="X118" s="17"/>
      <c r="Z118" s="69"/>
      <c r="AA118" s="69"/>
      <c r="AB118" s="69"/>
      <c r="AC118" s="69"/>
      <c r="AD118" s="69"/>
      <c r="AE118" s="69"/>
      <c r="AF118" s="69"/>
    </row>
    <row r="119" spans="1:32" ht="19.5" customHeight="1">
      <c r="A119" s="7" t="s">
        <v>15</v>
      </c>
      <c r="B119" s="16" t="s">
        <v>16</v>
      </c>
      <c r="C119" s="16" t="s">
        <v>193</v>
      </c>
      <c r="D119" s="17">
        <v>51</v>
      </c>
      <c r="F119" s="18" t="s">
        <v>194</v>
      </c>
      <c r="G119" s="22">
        <v>460</v>
      </c>
      <c r="H119" s="7">
        <v>10</v>
      </c>
      <c r="I119" s="19">
        <v>64248.729859688792</v>
      </c>
      <c r="J119" s="19">
        <v>67478.813759056371</v>
      </c>
      <c r="K119" s="19">
        <v>71125.133036563988</v>
      </c>
      <c r="L119" s="19">
        <v>74773.886439089998</v>
      </c>
      <c r="M119" s="19">
        <v>78593.028592901377</v>
      </c>
      <c r="N119" s="19">
        <v>83375.225472527454</v>
      </c>
      <c r="O119" s="19">
        <v>88157.422352153517</v>
      </c>
      <c r="P119" s="64"/>
      <c r="Q119" s="63"/>
      <c r="R119" s="17"/>
      <c r="S119" s="17"/>
      <c r="T119" s="17"/>
      <c r="U119" s="17"/>
      <c r="V119" s="17"/>
      <c r="W119" s="17"/>
      <c r="X119" s="17"/>
      <c r="Z119" s="69"/>
      <c r="AA119" s="69"/>
      <c r="AB119" s="69"/>
      <c r="AC119" s="69"/>
      <c r="AD119" s="69"/>
      <c r="AE119" s="69"/>
      <c r="AF119" s="69"/>
    </row>
    <row r="120" spans="1:32" ht="19.5" customHeight="1">
      <c r="A120" s="7" t="s">
        <v>15</v>
      </c>
      <c r="B120" s="16" t="s">
        <v>16</v>
      </c>
      <c r="C120" s="16" t="s">
        <v>195</v>
      </c>
      <c r="D120" s="17">
        <v>168</v>
      </c>
      <c r="F120" s="18" t="s">
        <v>196</v>
      </c>
      <c r="G120" s="22">
        <v>385</v>
      </c>
      <c r="H120" s="7">
        <v>8</v>
      </c>
      <c r="I120" s="19">
        <v>64548.782016577366</v>
      </c>
      <c r="J120" s="19">
        <v>67944.853769197129</v>
      </c>
      <c r="K120" s="19">
        <v>71521.14570405148</v>
      </c>
      <c r="L120" s="19">
        <v>76204.333541558139</v>
      </c>
      <c r="M120" s="19" t="s">
        <v>170</v>
      </c>
      <c r="N120" s="19" t="s">
        <v>170</v>
      </c>
      <c r="O120" s="19" t="s">
        <v>170</v>
      </c>
      <c r="P120" s="64"/>
      <c r="Q120" s="63"/>
      <c r="R120" s="17"/>
      <c r="S120" s="17"/>
      <c r="T120" s="17"/>
      <c r="U120" s="17"/>
      <c r="V120" s="17"/>
      <c r="W120" s="17"/>
      <c r="X120" s="17"/>
      <c r="Z120" s="69"/>
      <c r="AA120" s="69"/>
      <c r="AB120" s="69"/>
      <c r="AC120" s="69"/>
      <c r="AD120" s="69"/>
      <c r="AE120" s="69"/>
      <c r="AF120" s="69"/>
    </row>
    <row r="121" spans="1:32" ht="19.5" customHeight="1">
      <c r="A121" s="7" t="s">
        <v>15</v>
      </c>
      <c r="B121" s="16" t="s">
        <v>16</v>
      </c>
      <c r="C121" s="16" t="s">
        <v>445</v>
      </c>
      <c r="D121" s="17">
        <v>29</v>
      </c>
      <c r="F121" s="18" t="s">
        <v>447</v>
      </c>
      <c r="G121" s="22">
        <v>383</v>
      </c>
      <c r="H121" s="7">
        <v>8</v>
      </c>
      <c r="I121" s="19">
        <v>52579.534521657035</v>
      </c>
      <c r="J121" s="19">
        <v>55463.972668417075</v>
      </c>
      <c r="K121" s="19">
        <v>58345.97669015875</v>
      </c>
      <c r="L121" s="19">
        <v>61400.80358820418</v>
      </c>
      <c r="M121" s="19">
        <v>64664.965237828845</v>
      </c>
      <c r="N121" s="19">
        <v>68716.490024725746</v>
      </c>
      <c r="O121" s="19">
        <v>72768.014811622663</v>
      </c>
      <c r="P121" s="64"/>
      <c r="Q121" s="63"/>
      <c r="R121" s="17"/>
      <c r="S121" s="17"/>
      <c r="T121" s="17"/>
      <c r="U121" s="17"/>
      <c r="V121" s="17"/>
      <c r="W121" s="17"/>
      <c r="X121" s="17"/>
      <c r="Z121" s="69"/>
      <c r="AA121" s="69"/>
      <c r="AB121" s="69"/>
      <c r="AC121" s="69"/>
      <c r="AD121" s="69"/>
      <c r="AE121" s="69"/>
      <c r="AF121" s="69"/>
    </row>
    <row r="122" spans="1:32" ht="19.5" customHeight="1">
      <c r="A122" s="7" t="s">
        <v>15</v>
      </c>
      <c r="B122" s="16" t="s">
        <v>16</v>
      </c>
      <c r="C122" s="16" t="s">
        <v>402</v>
      </c>
      <c r="D122" s="17">
        <v>51</v>
      </c>
      <c r="F122" s="18" t="s">
        <v>399</v>
      </c>
      <c r="G122" s="22">
        <v>455</v>
      </c>
      <c r="H122" s="7">
        <v>10</v>
      </c>
      <c r="I122" s="19">
        <v>64248.729859688792</v>
      </c>
      <c r="J122" s="19">
        <v>67478.813759056371</v>
      </c>
      <c r="K122" s="19">
        <v>71125.133036563988</v>
      </c>
      <c r="L122" s="19">
        <v>74773.886439089998</v>
      </c>
      <c r="M122" s="19">
        <v>78593.028592901377</v>
      </c>
      <c r="N122" s="19">
        <v>83375.225472527454</v>
      </c>
      <c r="O122" s="19">
        <v>88157.422352153517</v>
      </c>
      <c r="P122" s="64"/>
      <c r="Q122" s="63"/>
      <c r="R122" s="17"/>
      <c r="S122" s="17"/>
      <c r="T122" s="17"/>
      <c r="U122" s="17"/>
      <c r="V122" s="17"/>
      <c r="W122" s="17"/>
      <c r="X122" s="17"/>
      <c r="Z122" s="69"/>
      <c r="AA122" s="69"/>
      <c r="AB122" s="69"/>
      <c r="AC122" s="69"/>
      <c r="AD122" s="69"/>
      <c r="AE122" s="69"/>
      <c r="AF122" s="69"/>
    </row>
    <row r="123" spans="1:32" ht="19.5" customHeight="1">
      <c r="A123" s="7" t="s">
        <v>15</v>
      </c>
      <c r="B123" s="16" t="s">
        <v>16</v>
      </c>
      <c r="C123" s="16" t="s">
        <v>197</v>
      </c>
      <c r="D123" s="17">
        <v>29</v>
      </c>
      <c r="F123" s="18" t="s">
        <v>198</v>
      </c>
      <c r="G123" s="22">
        <v>370</v>
      </c>
      <c r="H123" s="7">
        <v>8</v>
      </c>
      <c r="I123" s="19">
        <v>52579.534521657035</v>
      </c>
      <c r="J123" s="19">
        <v>55463.972668417075</v>
      </c>
      <c r="K123" s="19">
        <v>58345.97669015875</v>
      </c>
      <c r="L123" s="19">
        <v>61400.80358820418</v>
      </c>
      <c r="M123" s="19">
        <v>64664.965237828845</v>
      </c>
      <c r="N123" s="19">
        <v>68716.490024725746</v>
      </c>
      <c r="O123" s="19">
        <v>72768.014811622663</v>
      </c>
      <c r="P123" s="64"/>
      <c r="Q123" s="63"/>
      <c r="R123" s="17"/>
      <c r="S123" s="17"/>
      <c r="T123" s="17"/>
      <c r="U123" s="17"/>
      <c r="V123" s="17"/>
      <c r="W123" s="17"/>
      <c r="X123" s="17"/>
      <c r="Z123" s="69"/>
      <c r="AA123" s="69"/>
      <c r="AB123" s="69"/>
      <c r="AC123" s="69"/>
      <c r="AD123" s="69"/>
      <c r="AE123" s="69"/>
      <c r="AF123" s="69"/>
    </row>
    <row r="124" spans="1:32" ht="19.5" customHeight="1">
      <c r="A124" s="7" t="s">
        <v>15</v>
      </c>
      <c r="B124" s="16" t="s">
        <v>16</v>
      </c>
      <c r="C124" s="16" t="s">
        <v>199</v>
      </c>
      <c r="D124" s="17">
        <v>65</v>
      </c>
      <c r="F124" s="18" t="s">
        <v>200</v>
      </c>
      <c r="G124" s="22">
        <v>508</v>
      </c>
      <c r="H124" s="7">
        <v>11</v>
      </c>
      <c r="I124" s="19">
        <v>68729.954018494886</v>
      </c>
      <c r="J124" s="19">
        <v>72342.195545745431</v>
      </c>
      <c r="K124" s="19">
        <v>76127.259949299754</v>
      </c>
      <c r="L124" s="19">
        <v>80153.302729671996</v>
      </c>
      <c r="M124" s="19">
        <v>84357.036636384713</v>
      </c>
      <c r="N124" s="19">
        <v>89475.596124329561</v>
      </c>
      <c r="O124" s="19">
        <v>94594.155612274379</v>
      </c>
      <c r="P124" s="64"/>
      <c r="Q124" s="63"/>
      <c r="R124" s="17"/>
      <c r="S124" s="17"/>
      <c r="T124" s="17"/>
      <c r="U124" s="17"/>
      <c r="V124" s="17"/>
      <c r="W124" s="17"/>
      <c r="X124" s="17"/>
      <c r="Z124" s="69"/>
      <c r="AA124" s="69"/>
      <c r="AB124" s="69"/>
      <c r="AC124" s="69"/>
      <c r="AD124" s="69"/>
      <c r="AE124" s="69"/>
      <c r="AF124" s="69"/>
    </row>
    <row r="125" spans="1:32" ht="42.75" customHeight="1">
      <c r="A125" s="7" t="s">
        <v>15</v>
      </c>
      <c r="B125" s="16" t="s">
        <v>16</v>
      </c>
      <c r="C125" s="16" t="s">
        <v>201</v>
      </c>
      <c r="D125" s="17">
        <v>93</v>
      </c>
      <c r="F125" s="18" t="s">
        <v>202</v>
      </c>
      <c r="G125" s="22">
        <v>440</v>
      </c>
      <c r="H125" s="7">
        <v>9</v>
      </c>
      <c r="I125" s="19">
        <v>59940.328577186461</v>
      </c>
      <c r="J125" s="19">
        <v>63094.954600984776</v>
      </c>
      <c r="K125" s="19">
        <v>66415.101126031775</v>
      </c>
      <c r="L125" s="19">
        <v>69910.504652400909</v>
      </c>
      <c r="M125" s="19">
        <v>73590.901680165596</v>
      </c>
      <c r="N125" s="19">
        <v>78052.61229214388</v>
      </c>
      <c r="O125" s="19">
        <v>82514.322904122208</v>
      </c>
      <c r="P125" s="64"/>
      <c r="Q125" s="63"/>
      <c r="R125" s="17"/>
      <c r="S125" s="17"/>
      <c r="T125" s="17"/>
      <c r="U125" s="17"/>
      <c r="V125" s="17"/>
      <c r="W125" s="17"/>
      <c r="X125" s="17"/>
      <c r="Z125" s="69"/>
      <c r="AA125" s="69"/>
      <c r="AB125" s="69"/>
      <c r="AC125" s="69"/>
      <c r="AD125" s="69"/>
      <c r="AE125" s="69"/>
      <c r="AF125" s="69"/>
    </row>
    <row r="126" spans="1:32" ht="19.5" customHeight="1">
      <c r="A126" s="7" t="s">
        <v>15</v>
      </c>
      <c r="B126" s="16" t="s">
        <v>16</v>
      </c>
      <c r="C126" s="16" t="s">
        <v>203</v>
      </c>
      <c r="D126" s="17">
        <v>99</v>
      </c>
      <c r="F126" s="18" t="s">
        <v>204</v>
      </c>
      <c r="G126" s="22">
        <v>420</v>
      </c>
      <c r="H126" s="7">
        <v>9</v>
      </c>
      <c r="I126" s="19">
        <v>58798.161660695005</v>
      </c>
      <c r="J126" s="19">
        <v>61894.648608429728</v>
      </c>
      <c r="K126" s="19">
        <v>65161.994093578403</v>
      </c>
      <c r="L126" s="19">
        <v>68563.917482742327</v>
      </c>
      <c r="M126" s="19">
        <v>72174.145988602686</v>
      </c>
      <c r="N126" s="19">
        <v>76541.716094507981</v>
      </c>
      <c r="O126" s="19">
        <v>80908.331405160003</v>
      </c>
      <c r="P126" s="64"/>
      <c r="Q126" s="63"/>
      <c r="R126" s="17"/>
      <c r="S126" s="17"/>
      <c r="T126" s="17"/>
      <c r="U126" s="17"/>
      <c r="V126" s="17"/>
      <c r="W126" s="17"/>
      <c r="X126" s="17"/>
      <c r="Z126" s="69"/>
      <c r="AA126" s="69"/>
      <c r="AB126" s="69"/>
      <c r="AC126" s="69"/>
      <c r="AD126" s="69"/>
      <c r="AE126" s="69"/>
      <c r="AF126" s="69"/>
    </row>
    <row r="127" spans="1:32" s="7" customFormat="1" ht="19.5" customHeight="1">
      <c r="A127" s="7" t="s">
        <v>15</v>
      </c>
      <c r="B127" s="16" t="s">
        <v>16</v>
      </c>
      <c r="C127" s="16" t="s">
        <v>205</v>
      </c>
      <c r="D127" s="17">
        <v>102</v>
      </c>
      <c r="E127" s="22"/>
      <c r="F127" s="18" t="s">
        <v>206</v>
      </c>
      <c r="G127" s="22">
        <v>518</v>
      </c>
      <c r="H127" s="7">
        <v>11</v>
      </c>
      <c r="I127" s="19">
        <v>70237.378432866826</v>
      </c>
      <c r="J127" s="19">
        <v>73934.205804505473</v>
      </c>
      <c r="K127" s="19">
        <v>77825.295825609603</v>
      </c>
      <c r="L127" s="19">
        <v>81921.178521008711</v>
      </c>
      <c r="M127" s="19">
        <v>86232.388783782269</v>
      </c>
      <c r="N127" s="19">
        <v>91147.680672660703</v>
      </c>
      <c r="O127" s="19">
        <v>96062.972561539122</v>
      </c>
      <c r="P127" s="64"/>
      <c r="Q127" s="63"/>
      <c r="R127" s="17"/>
      <c r="S127" s="17"/>
      <c r="T127" s="17"/>
      <c r="U127" s="17"/>
      <c r="V127" s="17"/>
      <c r="W127" s="17"/>
      <c r="X127" s="17"/>
      <c r="Y127" s="9"/>
      <c r="Z127" s="69"/>
      <c r="AA127" s="69"/>
      <c r="AB127" s="69"/>
      <c r="AC127" s="69"/>
      <c r="AD127" s="69"/>
      <c r="AE127" s="69"/>
      <c r="AF127" s="69"/>
    </row>
    <row r="128" spans="1:32" s="7" customFormat="1" ht="19.5" customHeight="1">
      <c r="A128" s="7" t="s">
        <v>15</v>
      </c>
      <c r="B128" s="16" t="s">
        <v>16</v>
      </c>
      <c r="C128" s="16" t="s">
        <v>207</v>
      </c>
      <c r="D128" s="17">
        <v>98</v>
      </c>
      <c r="E128" s="22"/>
      <c r="F128" s="18" t="s">
        <v>208</v>
      </c>
      <c r="G128" s="22">
        <v>523</v>
      </c>
      <c r="H128" s="7">
        <v>11</v>
      </c>
      <c r="I128" s="19">
        <v>70237.378432866826</v>
      </c>
      <c r="J128" s="19">
        <v>73934.205804505473</v>
      </c>
      <c r="K128" s="19">
        <v>77825.295825609603</v>
      </c>
      <c r="L128" s="19">
        <v>81921.178521008711</v>
      </c>
      <c r="M128" s="19">
        <v>86232.388783782269</v>
      </c>
      <c r="N128" s="19">
        <v>90910.774395189452</v>
      </c>
      <c r="O128" s="19">
        <v>95589.160006596605</v>
      </c>
      <c r="P128" s="64"/>
      <c r="Q128" s="63"/>
      <c r="R128" s="17"/>
      <c r="S128" s="17"/>
      <c r="T128" s="17"/>
      <c r="U128" s="17"/>
      <c r="V128" s="17"/>
      <c r="W128" s="17"/>
      <c r="X128" s="17"/>
      <c r="Y128" s="9"/>
      <c r="Z128" s="69"/>
      <c r="AA128" s="69"/>
      <c r="AB128" s="69"/>
      <c r="AC128" s="69"/>
      <c r="AD128" s="69"/>
      <c r="AE128" s="69"/>
      <c r="AF128" s="69"/>
    </row>
    <row r="129" spans="1:32" s="7" customFormat="1" ht="19.5" customHeight="1">
      <c r="A129" s="7" t="s">
        <v>15</v>
      </c>
      <c r="B129" s="16" t="s">
        <v>16</v>
      </c>
      <c r="C129" s="16" t="s">
        <v>209</v>
      </c>
      <c r="D129" s="17">
        <v>65</v>
      </c>
      <c r="E129" s="22"/>
      <c r="F129" s="18" t="s">
        <v>210</v>
      </c>
      <c r="G129" s="22">
        <v>523</v>
      </c>
      <c r="H129" s="7">
        <v>11</v>
      </c>
      <c r="I129" s="19">
        <v>68729.954018494886</v>
      </c>
      <c r="J129" s="19">
        <v>72342.195545745431</v>
      </c>
      <c r="K129" s="19">
        <v>76127.259949299754</v>
      </c>
      <c r="L129" s="19">
        <v>80153.302729671996</v>
      </c>
      <c r="M129" s="19">
        <v>84357.036636384713</v>
      </c>
      <c r="N129" s="19">
        <v>89475.596124329561</v>
      </c>
      <c r="O129" s="19">
        <v>94594.155612274379</v>
      </c>
      <c r="P129" s="65"/>
      <c r="Q129" s="63"/>
      <c r="R129" s="17"/>
      <c r="S129" s="17"/>
      <c r="T129" s="17"/>
      <c r="U129" s="17"/>
      <c r="V129" s="17"/>
      <c r="W129" s="17"/>
      <c r="X129" s="17"/>
      <c r="Y129" s="9"/>
      <c r="Z129" s="69"/>
      <c r="AA129" s="69"/>
      <c r="AB129" s="69"/>
      <c r="AC129" s="69"/>
      <c r="AD129" s="69"/>
      <c r="AE129" s="69"/>
      <c r="AF129" s="69"/>
    </row>
    <row r="130" spans="1:32" ht="19.5" customHeight="1">
      <c r="A130" s="7" t="s">
        <v>15</v>
      </c>
      <c r="B130" s="16" t="s">
        <v>16</v>
      </c>
      <c r="C130" s="16" t="s">
        <v>438</v>
      </c>
      <c r="D130" s="17">
        <v>45</v>
      </c>
      <c r="F130" s="18" t="s">
        <v>439</v>
      </c>
      <c r="G130" s="22">
        <v>423</v>
      </c>
      <c r="H130" s="7">
        <v>9</v>
      </c>
      <c r="I130" s="19">
        <v>59804.017576158119</v>
      </c>
      <c r="J130" s="19">
        <v>62965.945975011549</v>
      </c>
      <c r="K130" s="19">
        <v>66541.675626986646</v>
      </c>
      <c r="L130" s="19">
        <v>70080.893403686307</v>
      </c>
      <c r="M130" s="19">
        <v>73834.314182001908</v>
      </c>
      <c r="N130" s="19">
        <v>78221.107742287437</v>
      </c>
      <c r="O130" s="19">
        <v>82607.901302572922</v>
      </c>
      <c r="P130" s="65"/>
      <c r="Q130" s="63"/>
      <c r="R130" s="17"/>
      <c r="S130" s="17"/>
      <c r="T130" s="17"/>
      <c r="U130" s="17"/>
      <c r="V130" s="17"/>
      <c r="W130" s="17"/>
      <c r="X130" s="17"/>
      <c r="Z130" s="69"/>
      <c r="AA130" s="69"/>
      <c r="AB130" s="69"/>
      <c r="AC130" s="69"/>
      <c r="AD130" s="69"/>
      <c r="AE130" s="69"/>
      <c r="AF130" s="69"/>
    </row>
    <row r="131" spans="1:32" ht="19.5" customHeight="1">
      <c r="A131" s="7" t="s">
        <v>15</v>
      </c>
      <c r="B131" s="16" t="s">
        <v>16</v>
      </c>
      <c r="C131" s="16" t="s">
        <v>211</v>
      </c>
      <c r="D131" s="17">
        <v>94</v>
      </c>
      <c r="F131" s="18" t="s">
        <v>212</v>
      </c>
      <c r="G131" s="22">
        <v>430</v>
      </c>
      <c r="H131" s="7">
        <v>9</v>
      </c>
      <c r="I131" s="19">
        <v>57301.737057281076</v>
      </c>
      <c r="J131" s="19">
        <v>60317.6179550327</v>
      </c>
      <c r="K131" s="19">
        <v>63491.716978977922</v>
      </c>
      <c r="L131" s="19">
        <v>66833.770629190185</v>
      </c>
      <c r="M131" s="19">
        <v>70351.081280724582</v>
      </c>
      <c r="N131" s="19">
        <v>74616.226400561151</v>
      </c>
      <c r="O131" s="19">
        <v>78881.371520397734</v>
      </c>
      <c r="P131" s="64"/>
      <c r="Q131" s="63"/>
      <c r="R131" s="17"/>
      <c r="S131" s="17"/>
      <c r="T131" s="17"/>
      <c r="U131" s="17"/>
      <c r="V131" s="17"/>
      <c r="W131" s="17"/>
      <c r="X131" s="17"/>
      <c r="Z131" s="69"/>
      <c r="AA131" s="69"/>
      <c r="AB131" s="69"/>
      <c r="AC131" s="69"/>
      <c r="AD131" s="69"/>
      <c r="AE131" s="69"/>
      <c r="AF131" s="69"/>
    </row>
    <row r="132" spans="1:32" ht="19.5" customHeight="1">
      <c r="A132" s="7" t="s">
        <v>15</v>
      </c>
      <c r="B132" s="16" t="s">
        <v>16</v>
      </c>
      <c r="C132" s="16" t="s">
        <v>213</v>
      </c>
      <c r="D132" s="17">
        <v>45</v>
      </c>
      <c r="F132" s="18" t="s">
        <v>214</v>
      </c>
      <c r="G132" s="22">
        <v>435</v>
      </c>
      <c r="H132" s="7">
        <v>9</v>
      </c>
      <c r="I132" s="19">
        <v>59804.017576158119</v>
      </c>
      <c r="J132" s="19">
        <v>62965.945975011549</v>
      </c>
      <c r="K132" s="19">
        <v>66541.675626986646</v>
      </c>
      <c r="L132" s="19">
        <v>70080.893403686307</v>
      </c>
      <c r="M132" s="19">
        <v>73834.314182001908</v>
      </c>
      <c r="N132" s="19">
        <v>78221.107742287437</v>
      </c>
      <c r="O132" s="19">
        <v>82607.901302572922</v>
      </c>
      <c r="P132" s="64"/>
      <c r="Q132" s="63"/>
      <c r="R132" s="17"/>
      <c r="S132" s="17"/>
      <c r="T132" s="17"/>
      <c r="U132" s="17"/>
      <c r="V132" s="17"/>
      <c r="W132" s="17"/>
      <c r="X132" s="17"/>
      <c r="Z132" s="69"/>
      <c r="AA132" s="69"/>
      <c r="AB132" s="69"/>
      <c r="AC132" s="69"/>
      <c r="AD132" s="69"/>
      <c r="AE132" s="69"/>
      <c r="AF132" s="69"/>
    </row>
    <row r="133" spans="1:32" ht="19.5" customHeight="1">
      <c r="A133" s="7" t="s">
        <v>15</v>
      </c>
      <c r="B133" s="16" t="s">
        <v>16</v>
      </c>
      <c r="C133" s="7" t="s">
        <v>215</v>
      </c>
      <c r="D133" s="17" t="s">
        <v>216</v>
      </c>
      <c r="F133" s="30" t="s">
        <v>217</v>
      </c>
      <c r="G133" s="22">
        <v>508</v>
      </c>
      <c r="H133" s="7">
        <v>11</v>
      </c>
      <c r="I133" s="19">
        <v>68729.954018494886</v>
      </c>
      <c r="J133" s="19">
        <v>72342.195545745431</v>
      </c>
      <c r="K133" s="19">
        <v>76127.259949299754</v>
      </c>
      <c r="L133" s="19">
        <v>80153.302729671996</v>
      </c>
      <c r="M133" s="19">
        <v>84357.036636384713</v>
      </c>
      <c r="N133" s="19">
        <v>89475.596124329561</v>
      </c>
      <c r="O133" s="19">
        <v>94594.155612274379</v>
      </c>
      <c r="P133" s="64"/>
      <c r="Q133" s="63"/>
      <c r="R133" s="17"/>
      <c r="S133" s="17"/>
      <c r="T133" s="17"/>
      <c r="U133" s="17"/>
      <c r="V133" s="17"/>
      <c r="W133" s="17"/>
      <c r="X133" s="17"/>
      <c r="Z133" s="69"/>
      <c r="AA133" s="69"/>
      <c r="AB133" s="69"/>
      <c r="AC133" s="69"/>
      <c r="AD133" s="69"/>
      <c r="AE133" s="69"/>
      <c r="AF133" s="69"/>
    </row>
    <row r="134" spans="1:32" ht="19.5" customHeight="1">
      <c r="A134" s="7" t="s">
        <v>15</v>
      </c>
      <c r="B134" s="16" t="s">
        <v>16</v>
      </c>
      <c r="C134" s="16" t="s">
        <v>386</v>
      </c>
      <c r="D134" s="17">
        <v>1</v>
      </c>
      <c r="F134" s="18" t="s">
        <v>364</v>
      </c>
      <c r="G134" s="22">
        <v>595</v>
      </c>
      <c r="H134" s="7">
        <v>13</v>
      </c>
      <c r="I134" s="19">
        <v>90408.748972360016</v>
      </c>
      <c r="J134" s="19">
        <v>94929.453286640011</v>
      </c>
      <c r="K134" s="19">
        <v>99676.459682296001</v>
      </c>
      <c r="L134" s="19">
        <v>104660.442785808</v>
      </c>
      <c r="M134" s="19">
        <v>109893.144686304</v>
      </c>
      <c r="N134" s="19">
        <v>115387.37493556</v>
      </c>
      <c r="O134" s="19">
        <v>121157.01054800001</v>
      </c>
      <c r="P134" s="64"/>
      <c r="Q134" s="63"/>
      <c r="R134" s="17"/>
      <c r="S134" s="17"/>
      <c r="T134" s="17"/>
      <c r="U134" s="17"/>
      <c r="V134" s="17"/>
      <c r="W134" s="17"/>
      <c r="X134" s="17"/>
      <c r="Z134" s="69"/>
      <c r="AA134" s="69"/>
      <c r="AB134" s="69"/>
      <c r="AC134" s="69"/>
      <c r="AD134" s="69"/>
      <c r="AE134" s="69"/>
      <c r="AF134" s="69"/>
    </row>
    <row r="135" spans="1:32" ht="29.25" customHeight="1">
      <c r="A135" s="7" t="s">
        <v>15</v>
      </c>
      <c r="B135" s="16" t="s">
        <v>16</v>
      </c>
      <c r="C135" s="16" t="s">
        <v>218</v>
      </c>
      <c r="D135" s="17">
        <v>65</v>
      </c>
      <c r="F135" s="18" t="s">
        <v>219</v>
      </c>
      <c r="G135" s="22">
        <v>500</v>
      </c>
      <c r="H135" s="7">
        <v>11</v>
      </c>
      <c r="I135" s="19">
        <v>68729.954018494886</v>
      </c>
      <c r="J135" s="19">
        <v>72342.195545745431</v>
      </c>
      <c r="K135" s="19">
        <v>76127.259949299754</v>
      </c>
      <c r="L135" s="19">
        <v>80153.302729671996</v>
      </c>
      <c r="M135" s="19">
        <v>84357.036636384713</v>
      </c>
      <c r="N135" s="19">
        <v>89475.596124329561</v>
      </c>
      <c r="O135" s="19">
        <v>94594.155612274379</v>
      </c>
      <c r="P135" s="64"/>
      <c r="Q135" s="63"/>
      <c r="R135" s="17"/>
      <c r="S135" s="17"/>
      <c r="T135" s="17"/>
      <c r="U135" s="17"/>
      <c r="V135" s="17"/>
      <c r="W135" s="17"/>
      <c r="X135" s="17"/>
      <c r="Y135" s="7"/>
      <c r="Z135" s="72"/>
      <c r="AA135" s="72"/>
      <c r="AB135" s="72"/>
      <c r="AC135" s="72"/>
      <c r="AD135" s="72"/>
      <c r="AE135" s="72"/>
      <c r="AF135" s="72"/>
    </row>
    <row r="136" spans="1:32" ht="19.5" customHeight="1">
      <c r="A136" s="7" t="s">
        <v>15</v>
      </c>
      <c r="B136" s="16" t="s">
        <v>16</v>
      </c>
      <c r="C136" s="16" t="s">
        <v>220</v>
      </c>
      <c r="D136" s="17">
        <v>45</v>
      </c>
      <c r="F136" s="18" t="s">
        <v>221</v>
      </c>
      <c r="G136" s="22">
        <v>423</v>
      </c>
      <c r="H136" s="7">
        <v>9</v>
      </c>
      <c r="I136" s="19">
        <v>59804.017576158119</v>
      </c>
      <c r="J136" s="19">
        <v>62965.945975011549</v>
      </c>
      <c r="K136" s="19">
        <v>66541.675626986646</v>
      </c>
      <c r="L136" s="19">
        <v>70080.893403686307</v>
      </c>
      <c r="M136" s="19">
        <v>73834.314182001908</v>
      </c>
      <c r="N136" s="19">
        <v>78221.107742287437</v>
      </c>
      <c r="O136" s="19">
        <v>82607.901302572922</v>
      </c>
      <c r="P136" s="64"/>
      <c r="Q136" s="63"/>
      <c r="R136" s="17"/>
      <c r="S136" s="17"/>
      <c r="T136" s="17"/>
      <c r="U136" s="17"/>
      <c r="V136" s="17"/>
      <c r="W136" s="17"/>
      <c r="X136" s="17"/>
      <c r="Z136" s="69"/>
      <c r="AA136" s="69"/>
      <c r="AB136" s="69"/>
      <c r="AC136" s="69"/>
      <c r="AD136" s="69"/>
      <c r="AE136" s="69"/>
      <c r="AF136" s="69"/>
    </row>
    <row r="137" spans="1:32" ht="19.5" customHeight="1">
      <c r="A137" s="7" t="s">
        <v>15</v>
      </c>
      <c r="B137" s="16" t="s">
        <v>16</v>
      </c>
      <c r="C137" s="16" t="s">
        <v>222</v>
      </c>
      <c r="D137" s="17">
        <v>45</v>
      </c>
      <c r="F137" s="18" t="s">
        <v>223</v>
      </c>
      <c r="G137" s="22">
        <v>425</v>
      </c>
      <c r="H137" s="7">
        <v>9</v>
      </c>
      <c r="I137" s="19">
        <v>59804.017576158119</v>
      </c>
      <c r="J137" s="19">
        <v>62965.945975011549</v>
      </c>
      <c r="K137" s="19">
        <v>66541.675626986646</v>
      </c>
      <c r="L137" s="19">
        <v>70080.893403686307</v>
      </c>
      <c r="M137" s="19">
        <v>73834.314182001908</v>
      </c>
      <c r="N137" s="19">
        <v>78221.107742287437</v>
      </c>
      <c r="O137" s="19">
        <v>82607.901302572922</v>
      </c>
      <c r="P137" s="64"/>
      <c r="Q137" s="63"/>
      <c r="R137" s="17"/>
      <c r="S137" s="17"/>
      <c r="T137" s="17"/>
      <c r="U137" s="17"/>
      <c r="V137" s="17"/>
      <c r="W137" s="17"/>
      <c r="X137" s="17"/>
      <c r="Z137" s="69"/>
      <c r="AA137" s="69"/>
      <c r="AB137" s="69"/>
      <c r="AC137" s="69"/>
      <c r="AD137" s="69"/>
      <c r="AE137" s="69"/>
      <c r="AF137" s="69"/>
    </row>
    <row r="138" spans="1:32" ht="33.75" customHeight="1">
      <c r="A138" s="7" t="s">
        <v>15</v>
      </c>
      <c r="B138" s="16" t="s">
        <v>16</v>
      </c>
      <c r="C138" s="16" t="s">
        <v>224</v>
      </c>
      <c r="D138" s="17">
        <v>45</v>
      </c>
      <c r="F138" s="18" t="s">
        <v>225</v>
      </c>
      <c r="G138" s="22">
        <v>425</v>
      </c>
      <c r="H138" s="7">
        <v>9</v>
      </c>
      <c r="I138" s="19">
        <v>59804.017576158119</v>
      </c>
      <c r="J138" s="19">
        <v>62965.945975011549</v>
      </c>
      <c r="K138" s="19">
        <v>66541.675626986646</v>
      </c>
      <c r="L138" s="19">
        <v>70080.893403686307</v>
      </c>
      <c r="M138" s="19">
        <v>73834.314182001908</v>
      </c>
      <c r="N138" s="19">
        <v>78221.107742287437</v>
      </c>
      <c r="O138" s="19">
        <v>82607.901302572922</v>
      </c>
      <c r="P138" s="64"/>
      <c r="Q138" s="63"/>
      <c r="R138" s="17"/>
      <c r="S138" s="17"/>
      <c r="T138" s="17"/>
      <c r="U138" s="17"/>
      <c r="V138" s="17"/>
      <c r="W138" s="17"/>
      <c r="X138" s="17"/>
      <c r="Z138" s="69"/>
      <c r="AA138" s="69"/>
      <c r="AB138" s="69"/>
      <c r="AC138" s="69"/>
      <c r="AD138" s="69"/>
      <c r="AE138" s="69"/>
      <c r="AF138" s="69"/>
    </row>
    <row r="139" spans="1:32" ht="19.5" customHeight="1">
      <c r="A139" s="7" t="s">
        <v>15</v>
      </c>
      <c r="B139" s="16" t="s">
        <v>16</v>
      </c>
      <c r="C139" s="16" t="s">
        <v>226</v>
      </c>
      <c r="D139" s="17">
        <v>65</v>
      </c>
      <c r="F139" s="18" t="s">
        <v>227</v>
      </c>
      <c r="G139" s="22">
        <v>508</v>
      </c>
      <c r="H139" s="7">
        <v>11</v>
      </c>
      <c r="I139" s="19">
        <v>68729.954018494886</v>
      </c>
      <c r="J139" s="19">
        <v>72342.195545745431</v>
      </c>
      <c r="K139" s="19">
        <v>76127.259949299754</v>
      </c>
      <c r="L139" s="19">
        <v>80153.302729671996</v>
      </c>
      <c r="M139" s="19">
        <v>84357.036636384713</v>
      </c>
      <c r="N139" s="19">
        <v>89475.596124329561</v>
      </c>
      <c r="O139" s="19">
        <v>94594.155612274379</v>
      </c>
      <c r="P139" s="64"/>
      <c r="Q139" s="63"/>
      <c r="R139" s="17"/>
      <c r="S139" s="17"/>
      <c r="T139" s="17"/>
      <c r="U139" s="17"/>
      <c r="V139" s="17"/>
      <c r="W139" s="17"/>
      <c r="X139" s="17"/>
      <c r="Z139" s="69"/>
      <c r="AA139" s="69"/>
      <c r="AB139" s="69"/>
      <c r="AC139" s="69"/>
      <c r="AD139" s="69"/>
      <c r="AE139" s="69"/>
      <c r="AF139" s="69"/>
    </row>
    <row r="140" spans="1:32" ht="31.5" customHeight="1">
      <c r="A140" s="7" t="s">
        <v>15</v>
      </c>
      <c r="B140" s="16" t="s">
        <v>16</v>
      </c>
      <c r="C140" s="16" t="s">
        <v>403</v>
      </c>
      <c r="D140" s="17">
        <v>45</v>
      </c>
      <c r="F140" s="18" t="s">
        <v>395</v>
      </c>
      <c r="G140" s="22">
        <v>435</v>
      </c>
      <c r="H140" s="7">
        <v>9</v>
      </c>
      <c r="I140" s="19">
        <v>59804.017576158119</v>
      </c>
      <c r="J140" s="19">
        <v>62965.945975011549</v>
      </c>
      <c r="K140" s="19">
        <v>66541.675626986646</v>
      </c>
      <c r="L140" s="19">
        <v>70080.893403686307</v>
      </c>
      <c r="M140" s="19">
        <v>73834.314182001908</v>
      </c>
      <c r="N140" s="19">
        <v>78221.107742287437</v>
      </c>
      <c r="O140" s="19">
        <v>82607.901302572922</v>
      </c>
      <c r="P140" s="64"/>
      <c r="Q140" s="63"/>
      <c r="R140" s="17"/>
      <c r="S140" s="17"/>
      <c r="T140" s="17"/>
      <c r="U140" s="17"/>
      <c r="V140" s="17"/>
      <c r="W140" s="17"/>
      <c r="X140" s="17"/>
      <c r="Z140" s="69"/>
      <c r="AA140" s="69"/>
      <c r="AB140" s="69"/>
      <c r="AC140" s="69"/>
      <c r="AD140" s="69"/>
      <c r="AE140" s="69"/>
      <c r="AF140" s="69"/>
    </row>
    <row r="141" spans="1:32" ht="19.5" customHeight="1">
      <c r="A141" s="7" t="s">
        <v>15</v>
      </c>
      <c r="B141" s="16" t="s">
        <v>16</v>
      </c>
      <c r="C141" s="16" t="s">
        <v>478</v>
      </c>
      <c r="D141" s="17">
        <v>85</v>
      </c>
      <c r="F141" s="18" t="s">
        <v>453</v>
      </c>
      <c r="G141" s="22">
        <v>463</v>
      </c>
      <c r="H141" s="7">
        <v>10</v>
      </c>
      <c r="I141" s="19">
        <v>69535</v>
      </c>
      <c r="J141" s="19">
        <v>73190</v>
      </c>
      <c r="K141" s="19">
        <v>77053</v>
      </c>
      <c r="L141" s="19">
        <v>85326</v>
      </c>
      <c r="M141" s="19">
        <v>87716</v>
      </c>
      <c r="N141" s="19">
        <v>90172</v>
      </c>
      <c r="O141" s="19">
        <v>92741</v>
      </c>
      <c r="P141" s="64"/>
      <c r="Q141" s="63"/>
      <c r="R141" s="17"/>
      <c r="S141" s="17"/>
      <c r="T141" s="17"/>
      <c r="U141" s="17"/>
      <c r="V141" s="17"/>
      <c r="W141" s="17"/>
      <c r="X141" s="17"/>
      <c r="Z141" s="69"/>
      <c r="AA141" s="69"/>
      <c r="AB141" s="69"/>
      <c r="AC141" s="69"/>
      <c r="AD141" s="69"/>
      <c r="AE141" s="69"/>
      <c r="AF141" s="69"/>
    </row>
    <row r="142" spans="1:32" ht="19.5" customHeight="1">
      <c r="A142" s="7" t="s">
        <v>15</v>
      </c>
      <c r="B142" s="16" t="s">
        <v>16</v>
      </c>
      <c r="C142" s="16" t="s">
        <v>228</v>
      </c>
      <c r="D142" s="17">
        <v>72</v>
      </c>
      <c r="F142" s="18" t="s">
        <v>229</v>
      </c>
      <c r="G142" s="22">
        <v>463</v>
      </c>
      <c r="H142" s="7">
        <v>10</v>
      </c>
      <c r="I142" s="19">
        <v>64355.831360496762</v>
      </c>
      <c r="J142" s="19">
        <v>67756.304011149725</v>
      </c>
      <c r="K142" s="19">
        <v>71300.390037886129</v>
      </c>
      <c r="L142" s="19">
        <v>75048.942566164988</v>
      </c>
      <c r="M142" s="19">
        <v>79011.698096059787</v>
      </c>
      <c r="N142" s="19">
        <v>83786.902419963924</v>
      </c>
      <c r="O142" s="19">
        <v>88561.346150863872</v>
      </c>
      <c r="P142" s="64"/>
      <c r="Q142" s="63"/>
      <c r="R142" s="17"/>
      <c r="S142" s="17"/>
      <c r="T142" s="17"/>
      <c r="U142" s="17"/>
      <c r="V142" s="17"/>
      <c r="W142" s="17"/>
      <c r="X142" s="17"/>
      <c r="Z142" s="69"/>
      <c r="AA142" s="69"/>
      <c r="AB142" s="69"/>
      <c r="AC142" s="69"/>
      <c r="AD142" s="69"/>
      <c r="AE142" s="69"/>
      <c r="AF142" s="69"/>
    </row>
    <row r="143" spans="1:32" ht="19.5" customHeight="1">
      <c r="A143" s="7" t="s">
        <v>15</v>
      </c>
      <c r="B143" s="16" t="s">
        <v>16</v>
      </c>
      <c r="C143" s="16" t="s">
        <v>230</v>
      </c>
      <c r="D143" s="17">
        <v>65</v>
      </c>
      <c r="F143" s="18" t="s">
        <v>231</v>
      </c>
      <c r="G143" s="22">
        <v>508</v>
      </c>
      <c r="H143" s="7">
        <v>11</v>
      </c>
      <c r="I143" s="19">
        <v>68729.954018494886</v>
      </c>
      <c r="J143" s="19">
        <v>72342.195545745431</v>
      </c>
      <c r="K143" s="19">
        <v>76127.259949299754</v>
      </c>
      <c r="L143" s="19">
        <v>80153.302729671996</v>
      </c>
      <c r="M143" s="19">
        <v>84357.036636384713</v>
      </c>
      <c r="N143" s="19">
        <v>89475.596124329561</v>
      </c>
      <c r="O143" s="19">
        <v>94594.155612274379</v>
      </c>
      <c r="P143" s="64"/>
      <c r="Q143" s="63"/>
      <c r="R143" s="17"/>
      <c r="S143" s="17"/>
      <c r="T143" s="17"/>
      <c r="U143" s="17"/>
      <c r="V143" s="17"/>
      <c r="W143" s="17"/>
      <c r="X143" s="17"/>
      <c r="Z143" s="69"/>
      <c r="AA143" s="69"/>
      <c r="AB143" s="69"/>
      <c r="AC143" s="69"/>
      <c r="AD143" s="69"/>
      <c r="AE143" s="69"/>
      <c r="AF143" s="69"/>
    </row>
    <row r="144" spans="1:32" ht="19.5" customHeight="1">
      <c r="A144" s="7" t="s">
        <v>15</v>
      </c>
      <c r="B144" s="16" t="s">
        <v>16</v>
      </c>
      <c r="C144" s="16" t="s">
        <v>232</v>
      </c>
      <c r="D144" s="17">
        <v>104</v>
      </c>
      <c r="F144" s="18" t="s">
        <v>233</v>
      </c>
      <c r="G144" s="22">
        <v>545</v>
      </c>
      <c r="H144" s="7">
        <v>12</v>
      </c>
      <c r="I144" s="19">
        <v>76346.571445544381</v>
      </c>
      <c r="J144" s="19">
        <v>80364.812047941436</v>
      </c>
      <c r="K144" s="19">
        <v>84594.538997833122</v>
      </c>
      <c r="L144" s="19">
        <v>89046.883155613832</v>
      </c>
      <c r="M144" s="19">
        <v>93733.561216435584</v>
      </c>
      <c r="N144" s="19">
        <v>98666.906543616409</v>
      </c>
      <c r="O144" s="19">
        <v>103859.90162485937</v>
      </c>
      <c r="P144" s="64"/>
      <c r="Q144" s="63"/>
      <c r="R144" s="17"/>
      <c r="S144" s="17"/>
      <c r="T144" s="17"/>
      <c r="U144" s="17"/>
      <c r="V144" s="17"/>
      <c r="W144" s="17"/>
      <c r="X144" s="17"/>
      <c r="Z144" s="69"/>
      <c r="AA144" s="69"/>
      <c r="AB144" s="69"/>
      <c r="AC144" s="69"/>
      <c r="AD144" s="69"/>
      <c r="AE144" s="69"/>
      <c r="AF144" s="69"/>
    </row>
    <row r="145" spans="1:32" ht="19.5" customHeight="1">
      <c r="A145" s="7" t="s">
        <v>15</v>
      </c>
      <c r="B145" s="16" t="s">
        <v>16</v>
      </c>
      <c r="C145" s="7" t="s">
        <v>234</v>
      </c>
      <c r="D145" s="17" t="s">
        <v>235</v>
      </c>
      <c r="F145" s="50" t="s">
        <v>236</v>
      </c>
      <c r="G145" s="22">
        <v>453</v>
      </c>
      <c r="H145" s="7">
        <v>10</v>
      </c>
      <c r="I145" s="19">
        <v>64248.729859688792</v>
      </c>
      <c r="J145" s="19">
        <v>67478.813759056371</v>
      </c>
      <c r="K145" s="19">
        <v>71125.133036563988</v>
      </c>
      <c r="L145" s="19">
        <v>74773.886439089998</v>
      </c>
      <c r="M145" s="19">
        <v>78593.028592901377</v>
      </c>
      <c r="N145" s="19">
        <v>83375.225472527454</v>
      </c>
      <c r="O145" s="19">
        <v>88157.422352153517</v>
      </c>
      <c r="P145" s="64"/>
      <c r="Q145" s="63"/>
      <c r="R145" s="17"/>
      <c r="S145" s="17"/>
      <c r="T145" s="17"/>
      <c r="U145" s="17"/>
      <c r="V145" s="17"/>
      <c r="W145" s="17"/>
      <c r="X145" s="17"/>
      <c r="Z145" s="69"/>
      <c r="AA145" s="69"/>
      <c r="AB145" s="69"/>
      <c r="AC145" s="69"/>
      <c r="AD145" s="69"/>
      <c r="AE145" s="69"/>
      <c r="AF145" s="69"/>
    </row>
    <row r="146" spans="1:32" ht="19.5" customHeight="1">
      <c r="A146" s="7" t="s">
        <v>15</v>
      </c>
      <c r="B146" s="16" t="s">
        <v>16</v>
      </c>
      <c r="C146" s="16" t="s">
        <v>237</v>
      </c>
      <c r="D146" s="17">
        <v>65</v>
      </c>
      <c r="F146" s="18" t="s">
        <v>238</v>
      </c>
      <c r="G146" s="22">
        <v>508</v>
      </c>
      <c r="H146" s="7">
        <v>11</v>
      </c>
      <c r="I146" s="19">
        <v>68729.954018494886</v>
      </c>
      <c r="J146" s="19">
        <v>72342.195545745431</v>
      </c>
      <c r="K146" s="19">
        <v>76127.259949299754</v>
      </c>
      <c r="L146" s="19">
        <v>80153.302729671996</v>
      </c>
      <c r="M146" s="19">
        <v>84357.036636384713</v>
      </c>
      <c r="N146" s="19">
        <v>89475.596124329561</v>
      </c>
      <c r="O146" s="19">
        <v>94594.155612274379</v>
      </c>
      <c r="P146" s="64"/>
      <c r="Q146" s="63"/>
      <c r="R146" s="17"/>
      <c r="S146" s="17"/>
      <c r="T146" s="17"/>
      <c r="U146" s="17"/>
      <c r="V146" s="17"/>
      <c r="W146" s="17"/>
      <c r="X146" s="17"/>
      <c r="Z146" s="69"/>
      <c r="AA146" s="69"/>
      <c r="AB146" s="69"/>
      <c r="AC146" s="69"/>
      <c r="AD146" s="69"/>
      <c r="AE146" s="69"/>
      <c r="AF146" s="69"/>
    </row>
    <row r="147" spans="1:32" ht="19.5" customHeight="1">
      <c r="A147" s="7" t="s">
        <v>15</v>
      </c>
      <c r="B147" s="16" t="s">
        <v>16</v>
      </c>
      <c r="C147" s="16" t="s">
        <v>239</v>
      </c>
      <c r="D147" s="17">
        <v>72</v>
      </c>
      <c r="F147" s="18" t="s">
        <v>240</v>
      </c>
      <c r="G147" s="22">
        <v>463</v>
      </c>
      <c r="H147" s="7">
        <v>10</v>
      </c>
      <c r="I147" s="19">
        <v>64355.831360496762</v>
      </c>
      <c r="J147" s="19">
        <v>67756.304011149725</v>
      </c>
      <c r="K147" s="19">
        <v>71300.390037886129</v>
      </c>
      <c r="L147" s="19">
        <v>75048.942566164988</v>
      </c>
      <c r="M147" s="19">
        <v>79011.698096059787</v>
      </c>
      <c r="N147" s="19">
        <v>83786.902419963924</v>
      </c>
      <c r="O147" s="19">
        <v>88561.346150863872</v>
      </c>
      <c r="P147" s="64"/>
      <c r="Q147" s="63"/>
      <c r="R147" s="17"/>
      <c r="S147" s="17"/>
      <c r="T147" s="17"/>
      <c r="U147" s="17"/>
      <c r="V147" s="17"/>
      <c r="W147" s="17"/>
      <c r="X147" s="17"/>
      <c r="Z147" s="69"/>
      <c r="AA147" s="69"/>
      <c r="AB147" s="69"/>
      <c r="AC147" s="69"/>
      <c r="AD147" s="69"/>
      <c r="AE147" s="69"/>
      <c r="AF147" s="69"/>
    </row>
    <row r="148" spans="1:32" ht="19.5" customHeight="1">
      <c r="A148" s="7" t="s">
        <v>15</v>
      </c>
      <c r="B148" s="16" t="s">
        <v>16</v>
      </c>
      <c r="C148" s="16" t="s">
        <v>241</v>
      </c>
      <c r="D148" s="17">
        <v>65</v>
      </c>
      <c r="F148" s="18" t="s">
        <v>242</v>
      </c>
      <c r="G148" s="22">
        <v>508</v>
      </c>
      <c r="H148" s="7">
        <v>11</v>
      </c>
      <c r="I148" s="19">
        <v>68729.954018494886</v>
      </c>
      <c r="J148" s="19">
        <v>72342.195545745431</v>
      </c>
      <c r="K148" s="19">
        <v>76127.259949299754</v>
      </c>
      <c r="L148" s="19">
        <v>80153.302729671996</v>
      </c>
      <c r="M148" s="19">
        <v>84357.036636384713</v>
      </c>
      <c r="N148" s="19">
        <v>89475.596124329561</v>
      </c>
      <c r="O148" s="19">
        <v>94594.155612274379</v>
      </c>
      <c r="P148" s="64"/>
      <c r="Q148" s="63"/>
      <c r="R148" s="17"/>
      <c r="S148" s="17"/>
      <c r="T148" s="17"/>
      <c r="U148" s="17"/>
      <c r="V148" s="17"/>
      <c r="W148" s="17"/>
      <c r="X148" s="17"/>
      <c r="Z148" s="69"/>
      <c r="AA148" s="69"/>
      <c r="AB148" s="69"/>
      <c r="AC148" s="69"/>
      <c r="AD148" s="69"/>
      <c r="AE148" s="69"/>
      <c r="AF148" s="69"/>
    </row>
    <row r="149" spans="1:32" ht="19.5" customHeight="1">
      <c r="A149" s="7" t="s">
        <v>15</v>
      </c>
      <c r="B149" s="16" t="s">
        <v>16</v>
      </c>
      <c r="C149" s="7" t="s">
        <v>243</v>
      </c>
      <c r="D149" s="17" t="s">
        <v>86</v>
      </c>
      <c r="F149" s="30" t="s">
        <v>244</v>
      </c>
      <c r="G149" s="22">
        <v>420</v>
      </c>
      <c r="H149" s="7">
        <v>9</v>
      </c>
      <c r="I149" s="19">
        <v>58798.161660695005</v>
      </c>
      <c r="J149" s="19">
        <v>61894.648608429728</v>
      </c>
      <c r="K149" s="19">
        <v>65161.994093578403</v>
      </c>
      <c r="L149" s="19">
        <v>68563.917482742327</v>
      </c>
      <c r="M149" s="19">
        <v>72174.145988602686</v>
      </c>
      <c r="N149" s="19">
        <v>76541.716094507981</v>
      </c>
      <c r="O149" s="19">
        <v>80908.331405160003</v>
      </c>
      <c r="P149" s="64"/>
      <c r="Q149" s="63"/>
      <c r="R149" s="17"/>
      <c r="S149" s="17"/>
      <c r="T149" s="17"/>
      <c r="U149" s="17"/>
      <c r="V149" s="17"/>
      <c r="W149" s="17"/>
      <c r="X149" s="17"/>
      <c r="Z149" s="69"/>
      <c r="AA149" s="69"/>
      <c r="AB149" s="69"/>
      <c r="AC149" s="69"/>
      <c r="AD149" s="69"/>
      <c r="AE149" s="69"/>
      <c r="AF149" s="69"/>
    </row>
    <row r="150" spans="1:32" ht="29.25" customHeight="1">
      <c r="A150" s="7" t="s">
        <v>15</v>
      </c>
      <c r="B150" s="16" t="s">
        <v>16</v>
      </c>
      <c r="C150" s="16" t="s">
        <v>245</v>
      </c>
      <c r="D150" s="17">
        <v>29</v>
      </c>
      <c r="F150" s="18" t="s">
        <v>246</v>
      </c>
      <c r="G150" s="22">
        <v>383</v>
      </c>
      <c r="H150" s="7">
        <v>8</v>
      </c>
      <c r="I150" s="19">
        <v>52579.534521657035</v>
      </c>
      <c r="J150" s="19">
        <v>55463.972668417075</v>
      </c>
      <c r="K150" s="19">
        <v>58345.97669015875</v>
      </c>
      <c r="L150" s="19">
        <v>61400.80358820418</v>
      </c>
      <c r="M150" s="19">
        <v>64664.965237828845</v>
      </c>
      <c r="N150" s="19">
        <v>68716.490024725746</v>
      </c>
      <c r="O150" s="19">
        <v>72768.014811622663</v>
      </c>
      <c r="P150" s="64"/>
      <c r="Q150" s="63"/>
      <c r="R150" s="17"/>
      <c r="S150" s="17"/>
      <c r="T150" s="17"/>
      <c r="U150" s="17"/>
      <c r="V150" s="17"/>
      <c r="W150" s="17"/>
      <c r="X150" s="17"/>
      <c r="Z150" s="69"/>
      <c r="AA150" s="69"/>
      <c r="AB150" s="69"/>
      <c r="AC150" s="69"/>
      <c r="AD150" s="69"/>
      <c r="AE150" s="69"/>
      <c r="AF150" s="69"/>
    </row>
    <row r="151" spans="1:32" s="8" customFormat="1" ht="19.5" customHeight="1">
      <c r="A151" s="7" t="s">
        <v>15</v>
      </c>
      <c r="B151" s="16" t="s">
        <v>16</v>
      </c>
      <c r="C151" s="16" t="s">
        <v>247</v>
      </c>
      <c r="D151" s="17">
        <v>58</v>
      </c>
      <c r="E151" s="22"/>
      <c r="F151" s="18" t="s">
        <v>248</v>
      </c>
      <c r="G151" s="22">
        <v>490</v>
      </c>
      <c r="H151" s="7">
        <v>10</v>
      </c>
      <c r="I151" s="19">
        <v>67756.304011149725</v>
      </c>
      <c r="J151" s="19">
        <v>71541.368414704033</v>
      </c>
      <c r="K151" s="19">
        <v>75119.532191697508</v>
      </c>
      <c r="L151" s="19">
        <v>78870.518844994745</v>
      </c>
      <c r="M151" s="19">
        <v>82830.84024987118</v>
      </c>
      <c r="N151" s="19">
        <v>87731.114773048612</v>
      </c>
      <c r="O151" s="19">
        <v>92631.389296226</v>
      </c>
      <c r="P151" s="17"/>
      <c r="Q151" s="63"/>
      <c r="R151" s="17"/>
      <c r="S151" s="17"/>
      <c r="T151" s="17"/>
      <c r="U151" s="17"/>
      <c r="V151" s="17"/>
      <c r="W151" s="17"/>
      <c r="X151" s="17"/>
      <c r="Y151" s="9"/>
      <c r="Z151" s="69"/>
      <c r="AA151" s="69"/>
      <c r="AB151" s="69"/>
      <c r="AC151" s="69"/>
      <c r="AD151" s="69"/>
      <c r="AE151" s="69"/>
      <c r="AF151" s="69"/>
    </row>
    <row r="152" spans="1:32" s="8" customFormat="1" ht="19.5" customHeight="1">
      <c r="A152" s="7" t="s">
        <v>15</v>
      </c>
      <c r="B152" s="16" t="s">
        <v>16</v>
      </c>
      <c r="C152" s="7" t="s">
        <v>249</v>
      </c>
      <c r="D152" s="17">
        <v>29</v>
      </c>
      <c r="E152" s="22"/>
      <c r="F152" s="30" t="s">
        <v>250</v>
      </c>
      <c r="G152" s="22">
        <v>400</v>
      </c>
      <c r="H152" s="7">
        <v>8</v>
      </c>
      <c r="I152" s="19">
        <v>52579.534521657035</v>
      </c>
      <c r="J152" s="19">
        <v>55463.972668417075</v>
      </c>
      <c r="K152" s="19">
        <v>58345.97669015875</v>
      </c>
      <c r="L152" s="19">
        <v>61400.80358820418</v>
      </c>
      <c r="M152" s="19">
        <v>64664.965237828845</v>
      </c>
      <c r="N152" s="19">
        <v>68716.490024725746</v>
      </c>
      <c r="O152" s="19">
        <v>72768.014811622663</v>
      </c>
      <c r="P152" s="65"/>
      <c r="Q152" s="63"/>
      <c r="R152" s="17"/>
      <c r="S152" s="17"/>
      <c r="T152" s="17"/>
      <c r="U152" s="17"/>
      <c r="V152" s="17"/>
      <c r="W152" s="17"/>
      <c r="X152" s="17"/>
      <c r="Y152" s="9"/>
      <c r="Z152" s="69"/>
      <c r="AA152" s="69"/>
      <c r="AB152" s="69"/>
      <c r="AC152" s="69"/>
      <c r="AD152" s="69"/>
      <c r="AE152" s="69"/>
      <c r="AF152" s="69"/>
    </row>
    <row r="153" spans="1:32" ht="19.5" customHeight="1">
      <c r="A153" s="7" t="s">
        <v>15</v>
      </c>
      <c r="B153" s="16" t="s">
        <v>16</v>
      </c>
      <c r="C153" s="7" t="s">
        <v>385</v>
      </c>
      <c r="D153" s="17">
        <v>107</v>
      </c>
      <c r="F153" s="30" t="s">
        <v>363</v>
      </c>
      <c r="G153" s="22">
        <v>370</v>
      </c>
      <c r="H153" s="7">
        <v>8</v>
      </c>
      <c r="I153" s="19">
        <v>51545.031388852789</v>
      </c>
      <c r="J153" s="19">
        <v>54371.050535172129</v>
      </c>
      <c r="K153" s="19">
        <v>57194.635556473091</v>
      </c>
      <c r="L153" s="19">
        <v>60191.04345407783</v>
      </c>
      <c r="M153" s="19">
        <v>63391.91785322503</v>
      </c>
      <c r="N153" s="19">
        <v>67364.700517720485</v>
      </c>
      <c r="O153" s="19">
        <v>71337.483182215932</v>
      </c>
      <c r="P153" s="64"/>
      <c r="Q153" s="63"/>
      <c r="R153" s="17"/>
      <c r="S153" s="17"/>
      <c r="T153" s="17"/>
      <c r="U153" s="17"/>
      <c r="V153" s="17"/>
      <c r="W153" s="17"/>
      <c r="X153" s="17"/>
      <c r="Z153" s="69"/>
      <c r="AA153" s="69"/>
      <c r="AB153" s="69"/>
      <c r="AC153" s="69"/>
      <c r="AD153" s="69"/>
      <c r="AE153" s="69"/>
      <c r="AF153" s="69"/>
    </row>
    <row r="154" spans="1:32" ht="32.25" customHeight="1">
      <c r="A154" s="7" t="s">
        <v>15</v>
      </c>
      <c r="B154" s="16" t="s">
        <v>16</v>
      </c>
      <c r="C154" s="7" t="s">
        <v>390</v>
      </c>
      <c r="D154" s="17">
        <v>51</v>
      </c>
      <c r="F154" s="30" t="s">
        <v>389</v>
      </c>
      <c r="G154" s="22">
        <v>455</v>
      </c>
      <c r="H154" s="7">
        <v>10</v>
      </c>
      <c r="I154" s="19">
        <v>64248.729859688792</v>
      </c>
      <c r="J154" s="19">
        <v>67478.813759056371</v>
      </c>
      <c r="K154" s="19">
        <v>71125.133036563988</v>
      </c>
      <c r="L154" s="19">
        <v>74773.886439089998</v>
      </c>
      <c r="M154" s="19">
        <v>78593.028592901377</v>
      </c>
      <c r="N154" s="19">
        <v>83375.225472527454</v>
      </c>
      <c r="O154" s="19">
        <v>88157.422352153517</v>
      </c>
      <c r="P154" s="64"/>
      <c r="Q154" s="63"/>
      <c r="R154" s="17"/>
      <c r="S154" s="17"/>
      <c r="T154" s="17"/>
      <c r="U154" s="17"/>
      <c r="V154" s="17"/>
      <c r="W154" s="17"/>
      <c r="X154" s="17"/>
      <c r="Z154" s="69"/>
      <c r="AA154" s="69"/>
      <c r="AB154" s="69"/>
      <c r="AC154" s="69"/>
      <c r="AD154" s="69"/>
      <c r="AE154" s="69"/>
      <c r="AF154" s="69"/>
    </row>
    <row r="155" spans="1:32" ht="19.5" customHeight="1">
      <c r="A155" s="7" t="s">
        <v>15</v>
      </c>
      <c r="B155" s="16" t="s">
        <v>16</v>
      </c>
      <c r="C155" s="16" t="s">
        <v>251</v>
      </c>
      <c r="D155" s="17">
        <v>37</v>
      </c>
      <c r="F155" s="18" t="s">
        <v>252</v>
      </c>
      <c r="G155" s="22">
        <v>443</v>
      </c>
      <c r="H155" s="7">
        <v>9</v>
      </c>
      <c r="I155" s="19">
        <v>61023.981562361456</v>
      </c>
      <c r="J155" s="19">
        <v>64236.323124470196</v>
      </c>
      <c r="K155" s="19">
        <v>67722.506185269754</v>
      </c>
      <c r="L155" s="19">
        <v>71175.921055072133</v>
      </c>
      <c r="M155" s="19">
        <v>74921.898279081564</v>
      </c>
      <c r="N155" s="19">
        <v>78987.591051056734</v>
      </c>
      <c r="O155" s="19">
        <v>83053.283823031801</v>
      </c>
      <c r="P155" s="64"/>
      <c r="Q155" s="63"/>
      <c r="R155" s="17"/>
      <c r="S155" s="17"/>
      <c r="T155" s="17"/>
      <c r="U155" s="17"/>
      <c r="V155" s="17"/>
      <c r="W155" s="17"/>
      <c r="X155" s="17"/>
      <c r="Z155" s="69"/>
      <c r="AA155" s="69"/>
      <c r="AB155" s="69"/>
      <c r="AC155" s="69"/>
      <c r="AD155" s="69"/>
      <c r="AE155" s="69"/>
      <c r="AF155" s="69"/>
    </row>
    <row r="156" spans="1:32" ht="19.5" customHeight="1">
      <c r="A156" s="7"/>
      <c r="B156" s="16"/>
      <c r="F156" s="9"/>
      <c r="I156" s="19"/>
      <c r="J156" s="19"/>
      <c r="K156" s="19"/>
      <c r="L156" s="19"/>
      <c r="M156" s="19"/>
      <c r="N156" s="19"/>
      <c r="O156" s="19"/>
      <c r="P156" s="20"/>
    </row>
    <row r="157" spans="1:32">
      <c r="A157" s="7"/>
      <c r="B157" s="16"/>
      <c r="F157" s="9"/>
      <c r="I157" s="19"/>
      <c r="J157" s="19"/>
      <c r="K157" s="19"/>
      <c r="L157" s="19"/>
      <c r="M157" s="19"/>
      <c r="N157" s="19"/>
      <c r="O157" s="19"/>
      <c r="P157" s="20"/>
    </row>
    <row r="158" spans="1:32">
      <c r="B158" s="10" t="s">
        <v>356</v>
      </c>
      <c r="C158" s="2"/>
      <c r="D158" s="3"/>
      <c r="E158" s="4"/>
      <c r="F158" s="5"/>
      <c r="G158" s="6"/>
      <c r="H158" s="6"/>
      <c r="I158" s="6"/>
      <c r="J158" s="6"/>
      <c r="K158" s="6"/>
      <c r="O158" s="8"/>
      <c r="P158" s="20"/>
    </row>
    <row r="159" spans="1:32" ht="96.6">
      <c r="A159" s="11" t="s">
        <v>1</v>
      </c>
      <c r="B159" s="12" t="s">
        <v>2</v>
      </c>
      <c r="C159" s="12" t="s">
        <v>3</v>
      </c>
      <c r="D159" s="13" t="s">
        <v>4</v>
      </c>
      <c r="F159" s="12" t="s">
        <v>5</v>
      </c>
      <c r="G159" s="56" t="s">
        <v>6</v>
      </c>
      <c r="H159" s="11" t="s">
        <v>7</v>
      </c>
      <c r="I159" s="4" t="s">
        <v>8</v>
      </c>
      <c r="J159" s="14" t="s">
        <v>9</v>
      </c>
      <c r="K159" s="14" t="s">
        <v>10</v>
      </c>
      <c r="L159" s="14" t="s">
        <v>11</v>
      </c>
      <c r="M159" s="14" t="s">
        <v>12</v>
      </c>
      <c r="N159" s="14" t="s">
        <v>13</v>
      </c>
      <c r="O159" s="14" t="s">
        <v>14</v>
      </c>
      <c r="P159" s="20"/>
    </row>
    <row r="160" spans="1:32" ht="16.5" customHeight="1">
      <c r="A160" s="7" t="s">
        <v>90</v>
      </c>
      <c r="B160" s="26" t="s">
        <v>91</v>
      </c>
      <c r="C160" s="26" t="s">
        <v>253</v>
      </c>
      <c r="D160" s="26" t="s">
        <v>254</v>
      </c>
      <c r="F160" s="18" t="s">
        <v>255</v>
      </c>
      <c r="G160" s="22">
        <v>358</v>
      </c>
      <c r="H160" s="7">
        <v>7</v>
      </c>
      <c r="I160" s="29">
        <v>23.68889712</v>
      </c>
      <c r="J160" s="29">
        <v>25.05999223608115</v>
      </c>
      <c r="K160" s="29">
        <v>26.353107948167171</v>
      </c>
      <c r="L160" s="29">
        <v>27.825489067507714</v>
      </c>
      <c r="M160" s="29">
        <v>29.329569557643268</v>
      </c>
      <c r="N160" s="29">
        <v>31.115665139679237</v>
      </c>
      <c r="O160" s="29">
        <v>32.901760721715206</v>
      </c>
      <c r="P160" s="20"/>
      <c r="Z160" s="74"/>
      <c r="AA160" s="74"/>
      <c r="AB160" s="74"/>
      <c r="AC160" s="74"/>
      <c r="AD160" s="74"/>
      <c r="AE160" s="74"/>
      <c r="AF160" s="74"/>
    </row>
    <row r="161" spans="1:32" ht="16.5" customHeight="1">
      <c r="A161" s="7" t="s">
        <v>90</v>
      </c>
      <c r="B161" s="16" t="s">
        <v>91</v>
      </c>
      <c r="C161" s="16" t="s">
        <v>256</v>
      </c>
      <c r="D161" s="17" t="s">
        <v>257</v>
      </c>
      <c r="F161" s="18" t="s">
        <v>258</v>
      </c>
      <c r="G161" s="22">
        <v>363</v>
      </c>
      <c r="H161" s="7">
        <v>8</v>
      </c>
      <c r="I161" s="29">
        <v>24.011239003254815</v>
      </c>
      <c r="J161" s="29">
        <v>25.223620502785572</v>
      </c>
      <c r="K161" s="29">
        <v>26.58111330148796</v>
      </c>
      <c r="L161" s="29">
        <v>27.988926953935348</v>
      </c>
      <c r="M161" s="29">
        <v>29.462274741492504</v>
      </c>
      <c r="N161" s="29">
        <v>31.251770197191885</v>
      </c>
      <c r="O161" s="29">
        <v>33.041265652891248</v>
      </c>
      <c r="P161" s="28"/>
      <c r="Z161" s="74"/>
      <c r="AA161" s="74"/>
      <c r="AB161" s="74"/>
      <c r="AC161" s="74"/>
      <c r="AD161" s="74"/>
      <c r="AE161" s="74"/>
      <c r="AF161" s="74"/>
    </row>
    <row r="162" spans="1:32" ht="16.5" customHeight="1">
      <c r="A162" s="22" t="s">
        <v>90</v>
      </c>
      <c r="B162" s="26" t="s">
        <v>91</v>
      </c>
      <c r="C162" s="26" t="s">
        <v>259</v>
      </c>
      <c r="D162" s="27" t="s">
        <v>260</v>
      </c>
      <c r="F162" s="48" t="s">
        <v>261</v>
      </c>
      <c r="G162" s="22">
        <v>343</v>
      </c>
      <c r="H162" s="7">
        <v>7</v>
      </c>
      <c r="I162" s="29">
        <v>22.456405999999998</v>
      </c>
      <c r="J162" s="29">
        <v>23.781869530370617</v>
      </c>
      <c r="K162" s="29">
        <v>25.009464311266136</v>
      </c>
      <c r="L162" s="29">
        <v>26.400894429936088</v>
      </c>
      <c r="M162" s="29">
        <v>27.79349480101871</v>
      </c>
      <c r="N162" s="29">
        <v>29.501146664808591</v>
      </c>
      <c r="O162" s="29">
        <v>31.208798528598471</v>
      </c>
      <c r="P162" s="28"/>
      <c r="Z162" s="74"/>
      <c r="AA162" s="74"/>
      <c r="AB162" s="74"/>
      <c r="AC162" s="74"/>
      <c r="AD162" s="74"/>
      <c r="AE162" s="74"/>
      <c r="AF162" s="74"/>
    </row>
    <row r="163" spans="1:32" ht="16.5" customHeight="1">
      <c r="A163" s="22" t="s">
        <v>90</v>
      </c>
      <c r="B163" s="26" t="s">
        <v>91</v>
      </c>
      <c r="C163" s="26" t="s">
        <v>262</v>
      </c>
      <c r="D163" s="27" t="s">
        <v>260</v>
      </c>
      <c r="F163" s="48" t="s">
        <v>263</v>
      </c>
      <c r="G163" s="22">
        <v>343</v>
      </c>
      <c r="H163" s="7">
        <v>7</v>
      </c>
      <c r="I163" s="29">
        <v>22.456405999999998</v>
      </c>
      <c r="J163" s="29">
        <v>23.781869530370617</v>
      </c>
      <c r="K163" s="29">
        <v>25.009464311266136</v>
      </c>
      <c r="L163" s="29">
        <v>26.400894429936088</v>
      </c>
      <c r="M163" s="29">
        <v>27.79349480101871</v>
      </c>
      <c r="N163" s="29">
        <v>29.501146664808591</v>
      </c>
      <c r="O163" s="29">
        <v>31.208798528598471</v>
      </c>
      <c r="P163" s="20"/>
      <c r="Z163" s="74"/>
      <c r="AA163" s="74"/>
      <c r="AB163" s="74"/>
      <c r="AC163" s="74"/>
      <c r="AD163" s="74"/>
      <c r="AE163" s="74"/>
      <c r="AF163" s="74"/>
    </row>
    <row r="164" spans="1:32" ht="16.5" customHeight="1">
      <c r="A164" s="22" t="s">
        <v>90</v>
      </c>
      <c r="B164" s="16" t="s">
        <v>91</v>
      </c>
      <c r="C164" s="29" t="s">
        <v>264</v>
      </c>
      <c r="D164" s="17" t="s">
        <v>254</v>
      </c>
      <c r="F164" s="47" t="s">
        <v>265</v>
      </c>
      <c r="G164" s="22">
        <v>353</v>
      </c>
      <c r="H164" s="7">
        <v>7</v>
      </c>
      <c r="I164" s="29">
        <v>23.68889712</v>
      </c>
      <c r="J164" s="29">
        <v>25.05999223608115</v>
      </c>
      <c r="K164" s="29">
        <v>26.353107948167171</v>
      </c>
      <c r="L164" s="29">
        <v>27.825489067507714</v>
      </c>
      <c r="M164" s="29">
        <v>29.329569557643268</v>
      </c>
      <c r="N164" s="29">
        <v>31.115665139679237</v>
      </c>
      <c r="O164" s="29">
        <v>32.901760721715206</v>
      </c>
      <c r="P164" s="20"/>
      <c r="Z164" s="74"/>
      <c r="AA164" s="74"/>
      <c r="AB164" s="74"/>
      <c r="AC164" s="74"/>
      <c r="AD164" s="74"/>
      <c r="AE164" s="74"/>
      <c r="AF164" s="74"/>
    </row>
    <row r="165" spans="1:32" ht="16.5" customHeight="1">
      <c r="A165" s="7" t="s">
        <v>90</v>
      </c>
      <c r="B165" s="16" t="s">
        <v>91</v>
      </c>
      <c r="C165" s="26" t="s">
        <v>266</v>
      </c>
      <c r="D165" s="27">
        <v>63</v>
      </c>
      <c r="F165" s="18" t="s">
        <v>267</v>
      </c>
      <c r="G165" s="22">
        <v>383</v>
      </c>
      <c r="H165" s="7">
        <v>8</v>
      </c>
      <c r="I165" s="29">
        <v>26.779435450375999</v>
      </c>
      <c r="J165" s="29">
        <v>28.18552935926466</v>
      </c>
      <c r="K165" s="29">
        <v>29.658877146821819</v>
      </c>
      <c r="L165" s="29">
        <v>31.229355884630952</v>
      </c>
      <c r="M165" s="29">
        <v>32.866539009962544</v>
      </c>
      <c r="N165" s="29">
        <v>34.861587078468602</v>
      </c>
      <c r="O165" s="29">
        <v>36.856635146974668</v>
      </c>
      <c r="P165" s="20"/>
      <c r="Z165" s="74"/>
      <c r="AA165" s="74"/>
      <c r="AB165" s="74"/>
      <c r="AC165" s="74"/>
      <c r="AD165" s="74"/>
      <c r="AE165" s="74"/>
      <c r="AF165" s="74"/>
    </row>
    <row r="166" spans="1:32" ht="16.5" customHeight="1">
      <c r="A166" s="7" t="s">
        <v>90</v>
      </c>
      <c r="B166" s="16" t="s">
        <v>91</v>
      </c>
      <c r="C166" s="26" t="s">
        <v>268</v>
      </c>
      <c r="D166" s="27" t="s">
        <v>269</v>
      </c>
      <c r="F166" s="18" t="s">
        <v>270</v>
      </c>
      <c r="G166" s="22">
        <v>425</v>
      </c>
      <c r="H166" s="7">
        <v>9</v>
      </c>
      <c r="I166" s="29">
        <v>28.268617280564541</v>
      </c>
      <c r="J166" s="29">
        <v>29.75717834948647</v>
      </c>
      <c r="K166" s="29">
        <v>31.327657087295613</v>
      </c>
      <c r="L166" s="29">
        <v>32.963669960214524</v>
      </c>
      <c r="M166" s="29">
        <v>34.699154288210764</v>
      </c>
      <c r="N166" s="29">
        <v>36.798959139790767</v>
      </c>
      <c r="O166" s="29">
        <v>38.89876399137075</v>
      </c>
      <c r="P166" s="20"/>
      <c r="Z166" s="74"/>
      <c r="AA166" s="74"/>
      <c r="AB166" s="74"/>
      <c r="AC166" s="74"/>
      <c r="AD166" s="74"/>
      <c r="AE166" s="74"/>
      <c r="AF166" s="74"/>
    </row>
    <row r="167" spans="1:32" ht="16.5" customHeight="1">
      <c r="A167" s="7" t="s">
        <v>90</v>
      </c>
      <c r="B167" s="16" t="s">
        <v>91</v>
      </c>
      <c r="C167" s="16" t="s">
        <v>271</v>
      </c>
      <c r="D167" s="17">
        <v>16</v>
      </c>
      <c r="F167" s="18" t="s">
        <v>272</v>
      </c>
      <c r="G167" s="22">
        <v>358</v>
      </c>
      <c r="H167" s="7">
        <v>7</v>
      </c>
      <c r="I167" s="29">
        <v>23.68889712</v>
      </c>
      <c r="J167" s="29">
        <v>25.05999223608115</v>
      </c>
      <c r="K167" s="29">
        <v>26.353107948167171</v>
      </c>
      <c r="L167" s="29">
        <v>27.825489067507714</v>
      </c>
      <c r="M167" s="29">
        <v>29.329569557643268</v>
      </c>
      <c r="N167" s="29">
        <v>31.115665139679237</v>
      </c>
      <c r="O167" s="29">
        <v>32.901760721715206</v>
      </c>
      <c r="P167" s="24"/>
      <c r="Z167" s="74"/>
      <c r="AA167" s="74"/>
      <c r="AB167" s="74"/>
      <c r="AC167" s="74"/>
      <c r="AD167" s="74"/>
      <c r="AE167" s="74"/>
      <c r="AF167" s="74"/>
    </row>
    <row r="168" spans="1:32" ht="16.5" customHeight="1">
      <c r="A168" s="22" t="s">
        <v>90</v>
      </c>
      <c r="B168" s="26" t="s">
        <v>91</v>
      </c>
      <c r="C168" s="26" t="s">
        <v>273</v>
      </c>
      <c r="D168" s="27" t="s">
        <v>274</v>
      </c>
      <c r="F168" s="48" t="s">
        <v>275</v>
      </c>
      <c r="G168" s="22">
        <v>323</v>
      </c>
      <c r="H168" s="7">
        <v>7</v>
      </c>
      <c r="I168" s="29">
        <v>22.195285000000002</v>
      </c>
      <c r="J168" s="29">
        <v>23.601650658818745</v>
      </c>
      <c r="K168" s="29">
        <v>24.845628973491721</v>
      </c>
      <c r="L168" s="29">
        <v>26.220675558384215</v>
      </c>
      <c r="M168" s="29">
        <v>27.628489210831614</v>
      </c>
      <c r="N168" s="29">
        <v>29.305521303218619</v>
      </c>
      <c r="O168" s="29">
        <v>30.982553395605628</v>
      </c>
      <c r="P168" s="24"/>
      <c r="Z168" s="74"/>
      <c r="AA168" s="74"/>
      <c r="AB168" s="74"/>
      <c r="AC168" s="74"/>
      <c r="AD168" s="74"/>
      <c r="AE168" s="74"/>
      <c r="AF168" s="74"/>
    </row>
    <row r="169" spans="1:32" ht="16.5" customHeight="1">
      <c r="A169" s="22" t="s">
        <v>90</v>
      </c>
      <c r="B169" s="26" t="s">
        <v>91</v>
      </c>
      <c r="C169" s="26" t="s">
        <v>276</v>
      </c>
      <c r="D169" s="27" t="s">
        <v>277</v>
      </c>
      <c r="F169" s="48" t="s">
        <v>278</v>
      </c>
      <c r="G169" s="22">
        <v>350</v>
      </c>
      <c r="H169" s="7">
        <v>7</v>
      </c>
      <c r="I169" s="29">
        <v>24.372846998771234</v>
      </c>
      <c r="J169" s="29">
        <v>25.658954400300466</v>
      </c>
      <c r="K169" s="29">
        <v>27.028149723129605</v>
      </c>
      <c r="L169" s="29">
        <v>28.432452618338971</v>
      </c>
      <c r="M169" s="29">
        <v>29.938567473451023</v>
      </c>
      <c r="N169" s="29">
        <v>31.424175176359078</v>
      </c>
      <c r="O169" s="29">
        <v>32.909782879267141</v>
      </c>
      <c r="P169" s="24"/>
      <c r="Z169" s="74"/>
      <c r="AA169" s="74"/>
      <c r="AB169" s="74"/>
      <c r="AC169" s="74"/>
      <c r="AD169" s="74"/>
      <c r="AE169" s="74"/>
      <c r="AF169" s="74"/>
    </row>
    <row r="170" spans="1:32" s="23" customFormat="1" ht="16.5" customHeight="1">
      <c r="A170" s="7" t="s">
        <v>90</v>
      </c>
      <c r="B170" s="16" t="s">
        <v>91</v>
      </c>
      <c r="C170" s="26" t="s">
        <v>279</v>
      </c>
      <c r="D170" s="27" t="s">
        <v>280</v>
      </c>
      <c r="E170" s="22"/>
      <c r="F170" s="18" t="s">
        <v>281</v>
      </c>
      <c r="G170" s="22">
        <v>393</v>
      </c>
      <c r="H170" s="7">
        <v>8</v>
      </c>
      <c r="I170" s="21">
        <v>26.779435450375999</v>
      </c>
      <c r="J170" s="21">
        <v>28.18552935926466</v>
      </c>
      <c r="K170" s="21">
        <v>29.658877146821819</v>
      </c>
      <c r="L170" s="21">
        <v>31.229355884630952</v>
      </c>
      <c r="M170" s="21">
        <v>32.866539009962544</v>
      </c>
      <c r="N170" s="21">
        <v>34.861587078468602</v>
      </c>
      <c r="O170" s="21">
        <v>36.856635146974668</v>
      </c>
      <c r="P170" s="24"/>
      <c r="Q170" s="9"/>
      <c r="Z170" s="75"/>
      <c r="AA170" s="75"/>
      <c r="AB170" s="75"/>
      <c r="AC170" s="75"/>
      <c r="AD170" s="75"/>
      <c r="AE170" s="75"/>
      <c r="AF170" s="75"/>
    </row>
    <row r="171" spans="1:32" s="23" customFormat="1" ht="16.5" customHeight="1">
      <c r="A171" s="7" t="s">
        <v>90</v>
      </c>
      <c r="B171" s="16" t="s">
        <v>91</v>
      </c>
      <c r="C171" s="26" t="s">
        <v>282</v>
      </c>
      <c r="D171" s="27">
        <v>64</v>
      </c>
      <c r="E171" s="22"/>
      <c r="F171" s="18" t="s">
        <v>283</v>
      </c>
      <c r="G171" s="22">
        <v>425</v>
      </c>
      <c r="H171" s="7">
        <v>9</v>
      </c>
      <c r="I171" s="29">
        <v>28.268617280564541</v>
      </c>
      <c r="J171" s="29">
        <v>29.75717834948647</v>
      </c>
      <c r="K171" s="29">
        <v>31.327657087295613</v>
      </c>
      <c r="L171" s="29">
        <v>32.963669960214524</v>
      </c>
      <c r="M171" s="29">
        <v>34.699154288210764</v>
      </c>
      <c r="N171" s="29">
        <v>36.798959139790767</v>
      </c>
      <c r="O171" s="29">
        <v>38.89876399137075</v>
      </c>
      <c r="P171" s="24"/>
      <c r="Z171" s="75"/>
      <c r="AA171" s="75"/>
      <c r="AB171" s="75"/>
      <c r="AC171" s="75"/>
      <c r="AD171" s="75"/>
      <c r="AE171" s="75"/>
      <c r="AF171" s="75"/>
    </row>
    <row r="172" spans="1:32" s="23" customFormat="1" ht="16.5" customHeight="1">
      <c r="A172" s="22" t="s">
        <v>90</v>
      </c>
      <c r="B172" s="26" t="s">
        <v>91</v>
      </c>
      <c r="C172" s="26" t="s">
        <v>284</v>
      </c>
      <c r="D172" s="27" t="s">
        <v>285</v>
      </c>
      <c r="E172" s="22"/>
      <c r="F172" s="48" t="s">
        <v>286</v>
      </c>
      <c r="G172" s="22">
        <v>333</v>
      </c>
      <c r="H172" s="7">
        <v>7</v>
      </c>
      <c r="I172" s="29">
        <v>23.585267125041305</v>
      </c>
      <c r="J172" s="29">
        <v>24.830415692126945</v>
      </c>
      <c r="K172" s="29">
        <v>26.155141423274451</v>
      </c>
      <c r="L172" s="29">
        <v>27.513804474389513</v>
      </c>
      <c r="M172" s="29">
        <v>28.970768728169226</v>
      </c>
      <c r="N172" s="29">
        <v>30.727060495138545</v>
      </c>
      <c r="O172" s="29">
        <v>32.483352262107857</v>
      </c>
      <c r="P172" s="24"/>
      <c r="Z172" s="75"/>
      <c r="AA172" s="75"/>
      <c r="AB172" s="75"/>
      <c r="AC172" s="75"/>
      <c r="AD172" s="75"/>
      <c r="AE172" s="75"/>
      <c r="AF172" s="75"/>
    </row>
    <row r="173" spans="1:32" s="23" customFormat="1" ht="16.5" customHeight="1">
      <c r="A173" s="7" t="s">
        <v>90</v>
      </c>
      <c r="B173" s="16" t="s">
        <v>91</v>
      </c>
      <c r="C173" s="26" t="s">
        <v>287</v>
      </c>
      <c r="D173" s="27" t="s">
        <v>280</v>
      </c>
      <c r="E173" s="22"/>
      <c r="F173" s="18" t="s">
        <v>288</v>
      </c>
      <c r="G173" s="22">
        <v>385</v>
      </c>
      <c r="H173" s="7">
        <v>8</v>
      </c>
      <c r="I173" s="21">
        <v>26.779435450375999</v>
      </c>
      <c r="J173" s="21">
        <v>28.18552935926466</v>
      </c>
      <c r="K173" s="21">
        <v>29.658877146821819</v>
      </c>
      <c r="L173" s="21">
        <v>31.229355884630952</v>
      </c>
      <c r="M173" s="21">
        <v>32.866539009962544</v>
      </c>
      <c r="N173" s="21">
        <v>34.861587078468602</v>
      </c>
      <c r="O173" s="21">
        <v>36.856635146974668</v>
      </c>
      <c r="P173" s="24"/>
      <c r="Z173" s="75"/>
      <c r="AA173" s="75"/>
      <c r="AB173" s="75"/>
      <c r="AC173" s="75"/>
      <c r="AD173" s="75"/>
      <c r="AE173" s="75"/>
      <c r="AF173" s="75"/>
    </row>
    <row r="174" spans="1:32" s="23" customFormat="1" ht="16.5" customHeight="1">
      <c r="A174" s="7" t="s">
        <v>90</v>
      </c>
      <c r="B174" s="16" t="s">
        <v>91</v>
      </c>
      <c r="C174" s="26" t="s">
        <v>289</v>
      </c>
      <c r="D174" s="27" t="s">
        <v>269</v>
      </c>
      <c r="E174" s="22"/>
      <c r="F174" s="18" t="s">
        <v>290</v>
      </c>
      <c r="G174" s="22">
        <v>425</v>
      </c>
      <c r="H174" s="7">
        <v>9</v>
      </c>
      <c r="I174" s="29">
        <v>28.268617280564541</v>
      </c>
      <c r="J174" s="29">
        <v>29.75717834948647</v>
      </c>
      <c r="K174" s="29">
        <v>31.327657087295613</v>
      </c>
      <c r="L174" s="29">
        <v>32.963669960214524</v>
      </c>
      <c r="M174" s="29">
        <v>34.699154288210764</v>
      </c>
      <c r="N174" s="29">
        <v>36.798959139790767</v>
      </c>
      <c r="O174" s="29">
        <v>38.89876399137075</v>
      </c>
      <c r="P174" s="24"/>
      <c r="Z174" s="75"/>
      <c r="AA174" s="75"/>
      <c r="AB174" s="75"/>
      <c r="AC174" s="75"/>
      <c r="AD174" s="75"/>
      <c r="AE174" s="75"/>
      <c r="AF174" s="75"/>
    </row>
    <row r="175" spans="1:32" s="23" customFormat="1" ht="16.5" customHeight="1">
      <c r="A175" s="22" t="s">
        <v>90</v>
      </c>
      <c r="B175" s="26" t="s">
        <v>91</v>
      </c>
      <c r="C175" s="26" t="s">
        <v>291</v>
      </c>
      <c r="D175" s="27">
        <v>61</v>
      </c>
      <c r="E175" s="22"/>
      <c r="F175" s="48" t="s">
        <v>292</v>
      </c>
      <c r="G175" s="22">
        <v>345</v>
      </c>
      <c r="H175" s="7">
        <v>7</v>
      </c>
      <c r="I175" s="29">
        <v>23.585267125041305</v>
      </c>
      <c r="J175" s="29">
        <v>24.830415692126945</v>
      </c>
      <c r="K175" s="29">
        <v>26.155141423274451</v>
      </c>
      <c r="L175" s="29">
        <v>27.513804474389513</v>
      </c>
      <c r="M175" s="29">
        <v>28.970768728169226</v>
      </c>
      <c r="N175" s="29">
        <v>30.727060495138545</v>
      </c>
      <c r="O175" s="29">
        <v>32.483352262107857</v>
      </c>
      <c r="P175" s="24"/>
      <c r="Z175" s="75"/>
      <c r="AA175" s="75"/>
      <c r="AB175" s="75"/>
      <c r="AC175" s="75"/>
      <c r="AD175" s="75"/>
      <c r="AE175" s="75"/>
      <c r="AF175" s="75"/>
    </row>
    <row r="176" spans="1:32" s="23" customFormat="1" ht="16.5" customHeight="1">
      <c r="A176" s="22" t="s">
        <v>90</v>
      </c>
      <c r="B176" s="26" t="s">
        <v>91</v>
      </c>
      <c r="C176" s="26" t="s">
        <v>293</v>
      </c>
      <c r="D176" s="27">
        <v>61</v>
      </c>
      <c r="E176" s="22"/>
      <c r="F176" s="48" t="s">
        <v>294</v>
      </c>
      <c r="G176" s="22">
        <v>345</v>
      </c>
      <c r="H176" s="7">
        <v>7</v>
      </c>
      <c r="I176" s="29">
        <v>23.585267125041305</v>
      </c>
      <c r="J176" s="29">
        <v>24.830415692126945</v>
      </c>
      <c r="K176" s="29">
        <v>26.155141423274451</v>
      </c>
      <c r="L176" s="29">
        <v>27.513804474389513</v>
      </c>
      <c r="M176" s="29">
        <v>28.970768728169226</v>
      </c>
      <c r="N176" s="29">
        <v>30.727060495138545</v>
      </c>
      <c r="O176" s="29">
        <v>32.483352262107857</v>
      </c>
      <c r="P176" s="24"/>
      <c r="Z176" s="75"/>
      <c r="AA176" s="75"/>
      <c r="AB176" s="75"/>
      <c r="AC176" s="75"/>
      <c r="AD176" s="75"/>
      <c r="AE176" s="75"/>
      <c r="AF176" s="75"/>
    </row>
    <row r="177" spans="1:32" s="23" customFormat="1" ht="30.75" customHeight="1">
      <c r="A177" s="22" t="s">
        <v>90</v>
      </c>
      <c r="B177" s="26" t="s">
        <v>91</v>
      </c>
      <c r="C177" s="26" t="s">
        <v>295</v>
      </c>
      <c r="D177" s="27" t="s">
        <v>296</v>
      </c>
      <c r="E177" s="22"/>
      <c r="F177" s="48" t="s">
        <v>297</v>
      </c>
      <c r="G177" s="22">
        <v>330</v>
      </c>
      <c r="H177" s="7">
        <v>7</v>
      </c>
      <c r="I177" s="29">
        <v>22.195285000000002</v>
      </c>
      <c r="J177" s="29">
        <v>24.569449404100542</v>
      </c>
      <c r="K177" s="29">
        <v>26.008859871690142</v>
      </c>
      <c r="L177" s="29">
        <v>27.300818535282758</v>
      </c>
      <c r="M177" s="29">
        <v>28.742569507697709</v>
      </c>
      <c r="N177" s="29">
        <v>30.062154671072047</v>
      </c>
      <c r="O177" s="29">
        <v>31.381739834446396</v>
      </c>
      <c r="P177" s="24"/>
      <c r="Z177" s="75"/>
      <c r="AA177" s="75"/>
      <c r="AB177" s="75"/>
      <c r="AC177" s="75"/>
      <c r="AD177" s="75"/>
      <c r="AE177" s="75"/>
      <c r="AF177" s="75"/>
    </row>
    <row r="178" spans="1:32" s="23" customFormat="1" ht="16.5" customHeight="1">
      <c r="A178" s="22" t="s">
        <v>90</v>
      </c>
      <c r="B178" s="26" t="s">
        <v>91</v>
      </c>
      <c r="C178" s="26" t="s">
        <v>298</v>
      </c>
      <c r="D178" s="27" t="s">
        <v>274</v>
      </c>
      <c r="E178" s="22"/>
      <c r="F178" s="48" t="s">
        <v>299</v>
      </c>
      <c r="G178" s="22">
        <v>323</v>
      </c>
      <c r="H178" s="7">
        <v>7</v>
      </c>
      <c r="I178" s="29">
        <v>22.195285000000002</v>
      </c>
      <c r="J178" s="29">
        <v>23.601650658818745</v>
      </c>
      <c r="K178" s="29">
        <v>24.845628973491721</v>
      </c>
      <c r="L178" s="29">
        <v>26.220675558384215</v>
      </c>
      <c r="M178" s="29">
        <v>27.628489210831614</v>
      </c>
      <c r="N178" s="29">
        <v>29.305521303218619</v>
      </c>
      <c r="O178" s="29">
        <v>30.982553395605628</v>
      </c>
      <c r="P178" s="24"/>
      <c r="Z178" s="75"/>
      <c r="AA178" s="75"/>
      <c r="AB178" s="75"/>
      <c r="AC178" s="75"/>
      <c r="AD178" s="75"/>
      <c r="AE178" s="75"/>
      <c r="AF178" s="75"/>
    </row>
    <row r="179" spans="1:32" s="23" customFormat="1" ht="16.5" customHeight="1">
      <c r="A179" s="7" t="s">
        <v>90</v>
      </c>
      <c r="B179" s="16" t="s">
        <v>91</v>
      </c>
      <c r="C179" s="26" t="s">
        <v>300</v>
      </c>
      <c r="D179" s="17" t="s">
        <v>280</v>
      </c>
      <c r="E179" s="22"/>
      <c r="F179" s="18" t="s">
        <v>301</v>
      </c>
      <c r="G179" s="22">
        <v>393</v>
      </c>
      <c r="H179" s="7">
        <v>8</v>
      </c>
      <c r="I179" s="29">
        <v>26.779435450375999</v>
      </c>
      <c r="J179" s="29">
        <v>28.18552935926466</v>
      </c>
      <c r="K179" s="29">
        <v>29.658877146821819</v>
      </c>
      <c r="L179" s="29">
        <v>31.229355884630952</v>
      </c>
      <c r="M179" s="29">
        <v>32.866539009962544</v>
      </c>
      <c r="N179" s="29">
        <v>34.861587078468602</v>
      </c>
      <c r="O179" s="29">
        <v>36.856635146974668</v>
      </c>
      <c r="P179" s="20"/>
      <c r="Z179" s="75"/>
      <c r="AA179" s="75"/>
      <c r="AB179" s="75"/>
      <c r="AC179" s="75"/>
      <c r="AD179" s="75"/>
      <c r="AE179" s="75"/>
      <c r="AF179" s="75"/>
    </row>
    <row r="180" spans="1:32" s="23" customFormat="1" ht="33" customHeight="1">
      <c r="A180" s="22" t="s">
        <v>90</v>
      </c>
      <c r="B180" s="26" t="s">
        <v>91</v>
      </c>
      <c r="C180" s="26" t="s">
        <v>302</v>
      </c>
      <c r="D180" s="27" t="s">
        <v>274</v>
      </c>
      <c r="E180" s="22"/>
      <c r="F180" s="48" t="s">
        <v>303</v>
      </c>
      <c r="G180" s="22">
        <v>325</v>
      </c>
      <c r="H180" s="7">
        <v>7</v>
      </c>
      <c r="I180" s="29">
        <v>22.195285000000002</v>
      </c>
      <c r="J180" s="29">
        <v>23.601650658818745</v>
      </c>
      <c r="K180" s="29">
        <v>24.845628973491721</v>
      </c>
      <c r="L180" s="29">
        <v>26.220675558384215</v>
      </c>
      <c r="M180" s="29">
        <v>27.628489210831614</v>
      </c>
      <c r="N180" s="29">
        <v>29.305521303218619</v>
      </c>
      <c r="O180" s="29">
        <v>30.982553395605628</v>
      </c>
      <c r="P180" s="20"/>
      <c r="Z180" s="75"/>
      <c r="AA180" s="75"/>
      <c r="AB180" s="75"/>
      <c r="AC180" s="75"/>
      <c r="AD180" s="75"/>
      <c r="AE180" s="75"/>
      <c r="AF180" s="75"/>
    </row>
    <row r="181" spans="1:32" s="23" customFormat="1" ht="16.5" customHeight="1">
      <c r="A181" s="7" t="s">
        <v>90</v>
      </c>
      <c r="B181" s="16" t="s">
        <v>91</v>
      </c>
      <c r="C181" s="26" t="s">
        <v>367</v>
      </c>
      <c r="D181" s="27">
        <v>110</v>
      </c>
      <c r="E181" s="22"/>
      <c r="F181" s="18" t="s">
        <v>365</v>
      </c>
      <c r="G181" s="22">
        <v>344</v>
      </c>
      <c r="H181" s="7">
        <v>7</v>
      </c>
      <c r="I181" s="29">
        <v>21.554205788416002</v>
      </c>
      <c r="J181" s="29">
        <v>26.686566200000001</v>
      </c>
      <c r="K181" s="29">
        <v>29.766195939479999</v>
      </c>
      <c r="L181" s="29" t="s">
        <v>170</v>
      </c>
      <c r="M181" s="29" t="s">
        <v>170</v>
      </c>
      <c r="N181" s="29" t="s">
        <v>170</v>
      </c>
      <c r="O181" s="29" t="s">
        <v>170</v>
      </c>
      <c r="P181" s="20"/>
      <c r="Z181" s="75"/>
      <c r="AA181" s="75"/>
      <c r="AB181" s="75"/>
      <c r="AC181" s="75"/>
      <c r="AD181" s="75"/>
      <c r="AE181" s="75"/>
      <c r="AF181" s="75"/>
    </row>
    <row r="182" spans="1:32" s="23" customFormat="1" ht="16.5" customHeight="1">
      <c r="A182" s="7" t="s">
        <v>90</v>
      </c>
      <c r="B182" s="16" t="s">
        <v>91</v>
      </c>
      <c r="C182" s="26" t="s">
        <v>304</v>
      </c>
      <c r="D182" s="27">
        <v>111</v>
      </c>
      <c r="E182" s="22"/>
      <c r="F182" s="18" t="s">
        <v>366</v>
      </c>
      <c r="G182" s="22">
        <v>424</v>
      </c>
      <c r="H182" s="7">
        <v>9</v>
      </c>
      <c r="I182" s="29">
        <v>33.871657283688009</v>
      </c>
      <c r="J182" s="29">
        <v>35.41093842210401</v>
      </c>
      <c r="K182" s="29">
        <v>36.950219560520004</v>
      </c>
      <c r="L182" s="29">
        <v>38.490568161584001</v>
      </c>
      <c r="M182" s="29">
        <v>40.029849300000002</v>
      </c>
      <c r="N182" s="29" t="s">
        <v>170</v>
      </c>
      <c r="O182" s="29" t="s">
        <v>170</v>
      </c>
      <c r="P182" s="20"/>
      <c r="Z182" s="75"/>
      <c r="AA182" s="75"/>
      <c r="AB182" s="75"/>
      <c r="AC182" s="75"/>
      <c r="AD182" s="75"/>
      <c r="AE182" s="75"/>
      <c r="AF182" s="75"/>
    </row>
    <row r="183" spans="1:32" s="23" customFormat="1" ht="16.5" customHeight="1">
      <c r="A183" s="7" t="s">
        <v>90</v>
      </c>
      <c r="B183" s="16" t="s">
        <v>91</v>
      </c>
      <c r="C183" s="25" t="s">
        <v>305</v>
      </c>
      <c r="D183" s="27" t="s">
        <v>280</v>
      </c>
      <c r="E183" s="22"/>
      <c r="F183" s="47" t="s">
        <v>306</v>
      </c>
      <c r="G183" s="22">
        <v>383</v>
      </c>
      <c r="H183" s="7">
        <v>8</v>
      </c>
      <c r="I183" s="21">
        <v>26.779435450375999</v>
      </c>
      <c r="J183" s="21">
        <v>28.18552935926466</v>
      </c>
      <c r="K183" s="21">
        <v>29.658877146821819</v>
      </c>
      <c r="L183" s="21">
        <v>31.229355884630952</v>
      </c>
      <c r="M183" s="21">
        <v>32.866539009962544</v>
      </c>
      <c r="N183" s="21">
        <v>34.861587078468602</v>
      </c>
      <c r="O183" s="21">
        <v>36.856635146974668</v>
      </c>
      <c r="P183" s="24"/>
      <c r="Z183" s="75"/>
      <c r="AA183" s="75"/>
      <c r="AB183" s="75"/>
      <c r="AC183" s="75"/>
      <c r="AD183" s="75"/>
      <c r="AE183" s="75"/>
      <c r="AF183" s="75"/>
    </row>
    <row r="184" spans="1:32" s="23" customFormat="1" ht="16.5" customHeight="1">
      <c r="A184" s="7" t="s">
        <v>90</v>
      </c>
      <c r="B184" s="16" t="s">
        <v>91</v>
      </c>
      <c r="C184" s="25" t="s">
        <v>307</v>
      </c>
      <c r="D184" s="27" t="s">
        <v>269</v>
      </c>
      <c r="E184" s="22"/>
      <c r="F184" s="47" t="s">
        <v>308</v>
      </c>
      <c r="G184" s="22">
        <v>425</v>
      </c>
      <c r="H184" s="7">
        <v>9</v>
      </c>
      <c r="I184" s="21">
        <v>28.268617280564541</v>
      </c>
      <c r="J184" s="21">
        <v>29.75717834948647</v>
      </c>
      <c r="K184" s="21">
        <v>31.327657087295613</v>
      </c>
      <c r="L184" s="21">
        <v>32.963669960214524</v>
      </c>
      <c r="M184" s="21">
        <v>34.699154288210764</v>
      </c>
      <c r="N184" s="21">
        <v>36.798959139790767</v>
      </c>
      <c r="O184" s="21">
        <v>38.89876399137075</v>
      </c>
      <c r="P184" s="24"/>
      <c r="Z184" s="75"/>
      <c r="AA184" s="75"/>
      <c r="AB184" s="75"/>
      <c r="AC184" s="75"/>
      <c r="AD184" s="75"/>
      <c r="AE184" s="75"/>
      <c r="AF184" s="75"/>
    </row>
    <row r="185" spans="1:32" s="23" customFormat="1" ht="16.5" customHeight="1">
      <c r="A185" s="7" t="s">
        <v>90</v>
      </c>
      <c r="B185" s="16" t="s">
        <v>91</v>
      </c>
      <c r="C185" s="25" t="s">
        <v>309</v>
      </c>
      <c r="D185" s="27" t="s">
        <v>285</v>
      </c>
      <c r="E185" s="22"/>
      <c r="F185" s="47" t="s">
        <v>310</v>
      </c>
      <c r="G185" s="22">
        <v>333</v>
      </c>
      <c r="H185" s="7">
        <v>7</v>
      </c>
      <c r="I185" s="21">
        <v>23.585267125041305</v>
      </c>
      <c r="J185" s="21">
        <v>24.830415692126945</v>
      </c>
      <c r="K185" s="21">
        <v>26.155141423274451</v>
      </c>
      <c r="L185" s="21">
        <v>27.513804474389513</v>
      </c>
      <c r="M185" s="21">
        <v>28.970768728169226</v>
      </c>
      <c r="N185" s="29">
        <v>30.727060495138545</v>
      </c>
      <c r="O185" s="21">
        <v>32.483352262107857</v>
      </c>
      <c r="P185" s="24"/>
      <c r="Z185" s="75"/>
      <c r="AA185" s="75"/>
      <c r="AB185" s="75"/>
      <c r="AC185" s="75"/>
      <c r="AD185" s="75"/>
      <c r="AE185" s="75"/>
      <c r="AF185" s="75"/>
    </row>
    <row r="186" spans="1:32" s="23" customFormat="1" ht="16.5" customHeight="1">
      <c r="A186" s="22" t="s">
        <v>90</v>
      </c>
      <c r="B186" s="26" t="s">
        <v>91</v>
      </c>
      <c r="C186" s="22" t="s">
        <v>311</v>
      </c>
      <c r="D186" s="27">
        <v>27</v>
      </c>
      <c r="E186" s="22"/>
      <c r="F186" s="48" t="s">
        <v>312</v>
      </c>
      <c r="G186" s="22">
        <v>330</v>
      </c>
      <c r="H186" s="7">
        <v>7</v>
      </c>
      <c r="I186" s="29">
        <v>22.195285000000002</v>
      </c>
      <c r="J186" s="29">
        <v>24.569449404100542</v>
      </c>
      <c r="K186" s="29">
        <v>26.008859871690142</v>
      </c>
      <c r="L186" s="29">
        <v>27.300818535282758</v>
      </c>
      <c r="M186" s="29">
        <v>28.742569507697709</v>
      </c>
      <c r="N186" s="29">
        <v>30.062154671072047</v>
      </c>
      <c r="O186" s="29">
        <v>31.381739834446396</v>
      </c>
      <c r="P186" s="24"/>
      <c r="Z186" s="75"/>
      <c r="AA186" s="75"/>
      <c r="AB186" s="75"/>
      <c r="AC186" s="75"/>
      <c r="AD186" s="75"/>
      <c r="AE186" s="75"/>
      <c r="AF186" s="75"/>
    </row>
    <row r="187" spans="1:32" s="23" customFormat="1" ht="16.5" customHeight="1">
      <c r="A187" s="7" t="s">
        <v>90</v>
      </c>
      <c r="B187" s="16" t="s">
        <v>91</v>
      </c>
      <c r="C187" s="26" t="s">
        <v>313</v>
      </c>
      <c r="D187" s="17" t="s">
        <v>314</v>
      </c>
      <c r="E187" s="22"/>
      <c r="F187" s="18" t="s">
        <v>315</v>
      </c>
      <c r="G187" s="22">
        <v>398</v>
      </c>
      <c r="H187" s="7">
        <v>8</v>
      </c>
      <c r="I187" s="29">
        <v>25.794703680170713</v>
      </c>
      <c r="J187" s="29">
        <v>27.072619314811234</v>
      </c>
      <c r="K187" s="29">
        <v>28.41372857973618</v>
      </c>
      <c r="L187" s="29">
        <v>29.839096018373684</v>
      </c>
      <c r="M187" s="29">
        <v>31.377977941040616</v>
      </c>
      <c r="N187" s="29">
        <v>33.228317160179756</v>
      </c>
      <c r="O187" s="29">
        <v>35.0786563793189</v>
      </c>
      <c r="P187" s="24"/>
      <c r="Z187" s="75"/>
      <c r="AA187" s="75"/>
      <c r="AB187" s="75"/>
      <c r="AC187" s="75"/>
      <c r="AD187" s="75"/>
      <c r="AE187" s="75"/>
      <c r="AF187" s="75"/>
    </row>
    <row r="188" spans="1:32" ht="16.5" customHeight="1">
      <c r="A188" s="22" t="s">
        <v>90</v>
      </c>
      <c r="B188" s="26" t="s">
        <v>91</v>
      </c>
      <c r="C188" s="16" t="s">
        <v>316</v>
      </c>
      <c r="D188" s="17" t="s">
        <v>317</v>
      </c>
      <c r="F188" s="48" t="s">
        <v>318</v>
      </c>
      <c r="G188" s="22">
        <v>323</v>
      </c>
      <c r="H188" s="7">
        <v>7</v>
      </c>
      <c r="I188" s="29">
        <v>22.769601193407198</v>
      </c>
      <c r="J188" s="29">
        <v>23.914108053002835</v>
      </c>
      <c r="K188" s="29">
        <v>25.10776551393079</v>
      </c>
      <c r="L188" s="29">
        <v>26.352914081016429</v>
      </c>
      <c r="M188" s="29">
        <v>27.678810064576613</v>
      </c>
      <c r="N188" s="29">
        <v>29.32239002364636</v>
      </c>
      <c r="O188" s="29">
        <v>30.965969982716107</v>
      </c>
      <c r="P188" s="24"/>
      <c r="Q188" s="23"/>
      <c r="Z188" s="74"/>
      <c r="AA188" s="74"/>
      <c r="AB188" s="74"/>
      <c r="AC188" s="74"/>
      <c r="AD188" s="74"/>
      <c r="AE188" s="74"/>
      <c r="AF188" s="74"/>
    </row>
    <row r="189" spans="1:32" ht="16.5" customHeight="1">
      <c r="A189" s="22"/>
      <c r="B189" s="26" t="s">
        <v>91</v>
      </c>
      <c r="C189" s="16" t="s">
        <v>477</v>
      </c>
      <c r="D189" s="17">
        <v>61</v>
      </c>
      <c r="F189" s="48" t="s">
        <v>468</v>
      </c>
      <c r="G189" s="22">
        <v>345</v>
      </c>
      <c r="H189" s="7">
        <v>7</v>
      </c>
      <c r="I189" s="29">
        <v>23.585267125041305</v>
      </c>
      <c r="J189" s="29">
        <v>24.830415692126945</v>
      </c>
      <c r="K189" s="29">
        <v>26.155141423274451</v>
      </c>
      <c r="L189" s="29">
        <v>27.513804474389513</v>
      </c>
      <c r="M189" s="29">
        <v>28.970768728169226</v>
      </c>
      <c r="N189" s="29">
        <v>30.727060495138545</v>
      </c>
      <c r="O189" s="29">
        <v>32.483352262107857</v>
      </c>
      <c r="P189" s="24"/>
      <c r="Q189" s="23"/>
      <c r="Z189" s="74"/>
      <c r="AA189" s="74"/>
      <c r="AB189" s="74"/>
      <c r="AC189" s="74"/>
      <c r="AD189" s="74"/>
      <c r="AE189" s="74"/>
      <c r="AF189" s="74"/>
    </row>
    <row r="190" spans="1:32" ht="16.5" customHeight="1">
      <c r="A190" s="7" t="s">
        <v>90</v>
      </c>
      <c r="B190" s="16" t="s">
        <v>91</v>
      </c>
      <c r="C190" s="16" t="s">
        <v>319</v>
      </c>
      <c r="D190" s="17">
        <v>6</v>
      </c>
      <c r="F190" s="18" t="s">
        <v>320</v>
      </c>
      <c r="G190" s="22">
        <v>350</v>
      </c>
      <c r="H190" s="7">
        <v>7</v>
      </c>
      <c r="I190" s="29">
        <v>24.648993497497599</v>
      </c>
      <c r="J190" s="29">
        <v>25.720213614018565</v>
      </c>
      <c r="K190" s="29">
        <v>26.84608781811712</v>
      </c>
      <c r="L190" s="29">
        <v>28.00475447476224</v>
      </c>
      <c r="M190" s="29">
        <v>29.218075218984964</v>
      </c>
      <c r="N190" s="29">
        <v>30.016024897617921</v>
      </c>
      <c r="O190" s="29">
        <v>31.808678970163204</v>
      </c>
      <c r="P190" s="24"/>
      <c r="Z190" s="74"/>
      <c r="AA190" s="74"/>
      <c r="AB190" s="74"/>
      <c r="AC190" s="74"/>
      <c r="AD190" s="74"/>
      <c r="AE190" s="74"/>
      <c r="AF190" s="74"/>
    </row>
    <row r="191" spans="1:32" ht="16.5" customHeight="1">
      <c r="A191" s="7" t="s">
        <v>90</v>
      </c>
      <c r="B191" s="16" t="s">
        <v>91</v>
      </c>
      <c r="C191" s="16" t="s">
        <v>321</v>
      </c>
      <c r="D191" s="17">
        <v>64</v>
      </c>
      <c r="F191" s="18" t="s">
        <v>322</v>
      </c>
      <c r="G191" s="22">
        <v>418</v>
      </c>
      <c r="H191" s="7">
        <v>9</v>
      </c>
      <c r="I191" s="29">
        <v>28.268617280564541</v>
      </c>
      <c r="J191" s="29">
        <v>29.75717834948647</v>
      </c>
      <c r="K191" s="29">
        <v>31.327657087295613</v>
      </c>
      <c r="L191" s="29">
        <v>32.963669960214524</v>
      </c>
      <c r="M191" s="29">
        <v>34.699154288210764</v>
      </c>
      <c r="N191" s="29">
        <v>36.798959139790767</v>
      </c>
      <c r="O191" s="29">
        <v>38.89876399137075</v>
      </c>
      <c r="P191" s="24"/>
      <c r="Z191" s="74"/>
      <c r="AA191" s="74"/>
      <c r="AB191" s="74"/>
      <c r="AC191" s="74"/>
      <c r="AD191" s="74"/>
      <c r="AE191" s="74"/>
      <c r="AF191" s="74"/>
    </row>
    <row r="192" spans="1:32" ht="16.5" customHeight="1">
      <c r="A192" s="22" t="s">
        <v>90</v>
      </c>
      <c r="B192" s="26" t="s">
        <v>91</v>
      </c>
      <c r="C192" s="16" t="s">
        <v>323</v>
      </c>
      <c r="D192" s="17">
        <v>16</v>
      </c>
      <c r="F192" s="48" t="s">
        <v>324</v>
      </c>
      <c r="G192" s="22">
        <v>358</v>
      </c>
      <c r="H192" s="7">
        <v>7</v>
      </c>
      <c r="I192" s="29">
        <v>23.68889712</v>
      </c>
      <c r="J192" s="29">
        <v>25.05999223608115</v>
      </c>
      <c r="K192" s="29">
        <v>26.353107948167171</v>
      </c>
      <c r="L192" s="29">
        <v>27.825489067507714</v>
      </c>
      <c r="M192" s="29">
        <v>29.329569557643268</v>
      </c>
      <c r="N192" s="29">
        <v>31.115665139679237</v>
      </c>
      <c r="O192" s="29">
        <v>32.901760721715206</v>
      </c>
      <c r="P192" s="24"/>
      <c r="Z192" s="74"/>
      <c r="AA192" s="74"/>
      <c r="AB192" s="74"/>
      <c r="AC192" s="74"/>
      <c r="AD192" s="74"/>
      <c r="AE192" s="74"/>
      <c r="AF192" s="74"/>
    </row>
    <row r="193" spans="1:32" ht="16.5" customHeight="1">
      <c r="A193" s="22" t="s">
        <v>90</v>
      </c>
      <c r="B193" s="26" t="s">
        <v>91</v>
      </c>
      <c r="C193" s="16" t="s">
        <v>325</v>
      </c>
      <c r="D193" s="17">
        <v>16</v>
      </c>
      <c r="F193" s="48" t="s">
        <v>326</v>
      </c>
      <c r="G193" s="22">
        <v>358</v>
      </c>
      <c r="H193" s="7">
        <v>7</v>
      </c>
      <c r="I193" s="29">
        <v>23.68889712</v>
      </c>
      <c r="J193" s="29">
        <v>25.05999223608115</v>
      </c>
      <c r="K193" s="29">
        <v>26.353107948167171</v>
      </c>
      <c r="L193" s="29">
        <v>27.825489067507714</v>
      </c>
      <c r="M193" s="29">
        <v>29.329569557643268</v>
      </c>
      <c r="N193" s="29">
        <v>31.115665139679237</v>
      </c>
      <c r="O193" s="29">
        <v>32.901760721715206</v>
      </c>
      <c r="P193" s="24"/>
      <c r="Z193" s="74"/>
      <c r="AA193" s="74"/>
      <c r="AB193" s="74"/>
      <c r="AC193" s="74"/>
      <c r="AD193" s="74"/>
      <c r="AE193" s="74"/>
      <c r="AF193" s="74"/>
    </row>
    <row r="194" spans="1:32" ht="16.5" customHeight="1">
      <c r="A194" s="22" t="s">
        <v>90</v>
      </c>
      <c r="B194" s="26" t="s">
        <v>91</v>
      </c>
      <c r="C194" s="16" t="s">
        <v>327</v>
      </c>
      <c r="D194" s="17" t="s">
        <v>274</v>
      </c>
      <c r="F194" s="48" t="s">
        <v>328</v>
      </c>
      <c r="G194" s="22">
        <v>320</v>
      </c>
      <c r="H194" s="7">
        <v>7</v>
      </c>
      <c r="I194" s="29">
        <v>22.195285000000002</v>
      </c>
      <c r="J194" s="29">
        <v>23.601650658818745</v>
      </c>
      <c r="K194" s="29">
        <v>24.845628973491721</v>
      </c>
      <c r="L194" s="29">
        <v>26.220675558384215</v>
      </c>
      <c r="M194" s="29">
        <v>27.628489210831614</v>
      </c>
      <c r="N194" s="29">
        <v>29.305521303218619</v>
      </c>
      <c r="O194" s="29">
        <v>30.982553395605628</v>
      </c>
      <c r="P194" s="24"/>
      <c r="Z194" s="74"/>
      <c r="AA194" s="74"/>
      <c r="AB194" s="74"/>
      <c r="AC194" s="74"/>
      <c r="AD194" s="74"/>
      <c r="AE194" s="74"/>
      <c r="AF194" s="74"/>
    </row>
    <row r="195" spans="1:32" ht="16.5" customHeight="1">
      <c r="A195" s="22" t="s">
        <v>90</v>
      </c>
      <c r="B195" s="26" t="s">
        <v>91</v>
      </c>
      <c r="C195" s="26" t="s">
        <v>329</v>
      </c>
      <c r="D195" s="27" t="s">
        <v>274</v>
      </c>
      <c r="F195" s="48" t="s">
        <v>330</v>
      </c>
      <c r="G195" s="22">
        <v>325</v>
      </c>
      <c r="H195" s="7">
        <v>7</v>
      </c>
      <c r="I195" s="29">
        <v>22.195285000000002</v>
      </c>
      <c r="J195" s="29">
        <v>23.601650658818745</v>
      </c>
      <c r="K195" s="29">
        <v>24.845628973491721</v>
      </c>
      <c r="L195" s="29">
        <v>26.220675558384215</v>
      </c>
      <c r="M195" s="29">
        <v>27.628489210831614</v>
      </c>
      <c r="N195" s="29">
        <v>29.305521303218619</v>
      </c>
      <c r="O195" s="29">
        <v>30.982553395605628</v>
      </c>
      <c r="P195" s="24"/>
      <c r="Z195" s="74"/>
      <c r="AA195" s="74"/>
      <c r="AB195" s="74"/>
      <c r="AC195" s="74"/>
      <c r="AD195" s="74"/>
      <c r="AE195" s="74"/>
      <c r="AF195" s="74"/>
    </row>
    <row r="196" spans="1:32" ht="16.5" customHeight="1">
      <c r="A196" s="7" t="s">
        <v>90</v>
      </c>
      <c r="B196" s="16" t="s">
        <v>91</v>
      </c>
      <c r="C196" s="16" t="s">
        <v>384</v>
      </c>
      <c r="D196" s="17">
        <v>64</v>
      </c>
      <c r="F196" s="18" t="s">
        <v>368</v>
      </c>
      <c r="G196" s="22" t="s">
        <v>369</v>
      </c>
      <c r="H196" s="7" t="s">
        <v>370</v>
      </c>
      <c r="I196" s="29">
        <v>28.268617280564541</v>
      </c>
      <c r="J196" s="29">
        <v>29.75717834948647</v>
      </c>
      <c r="K196" s="29">
        <v>31.327657087295613</v>
      </c>
      <c r="L196" s="29">
        <v>32.963669960214524</v>
      </c>
      <c r="M196" s="29">
        <v>34.699154288210764</v>
      </c>
      <c r="N196" s="29">
        <v>36.798959139790767</v>
      </c>
      <c r="O196" s="29">
        <v>38.89876399137075</v>
      </c>
      <c r="P196" s="28"/>
      <c r="Z196" s="74"/>
      <c r="AA196" s="74"/>
      <c r="AB196" s="74"/>
      <c r="AC196" s="74"/>
      <c r="AD196" s="74"/>
      <c r="AE196" s="74"/>
      <c r="AF196" s="74"/>
    </row>
    <row r="197" spans="1:32" ht="16.5" customHeight="1">
      <c r="A197" s="7" t="s">
        <v>90</v>
      </c>
      <c r="B197" s="16" t="s">
        <v>91</v>
      </c>
      <c r="C197" s="7" t="s">
        <v>331</v>
      </c>
      <c r="D197" s="17">
        <v>90</v>
      </c>
      <c r="F197" s="18" t="s">
        <v>332</v>
      </c>
      <c r="G197" s="22">
        <v>365</v>
      </c>
      <c r="H197" s="7">
        <v>8</v>
      </c>
      <c r="I197" s="29">
        <v>24.781265090794616</v>
      </c>
      <c r="J197" s="29">
        <v>26.139928141909678</v>
      </c>
      <c r="K197" s="29">
        <v>27.497420940612063</v>
      </c>
      <c r="L197" s="29">
        <v>28.93800166061434</v>
      </c>
      <c r="M197" s="29">
        <v>30.476883583281268</v>
      </c>
      <c r="N197" s="29">
        <v>32.386875248904083</v>
      </c>
      <c r="O197" s="29">
        <v>34.296866914526888</v>
      </c>
      <c r="P197" s="28"/>
      <c r="Z197" s="74"/>
      <c r="AA197" s="74"/>
      <c r="AB197" s="74"/>
      <c r="AC197" s="74"/>
      <c r="AD197" s="74"/>
      <c r="AE197" s="74"/>
      <c r="AF197" s="74"/>
    </row>
    <row r="198" spans="1:32" ht="16.5" customHeight="1">
      <c r="A198" s="22" t="s">
        <v>90</v>
      </c>
      <c r="B198" s="26" t="s">
        <v>91</v>
      </c>
      <c r="C198" s="16" t="s">
        <v>333</v>
      </c>
      <c r="D198" s="17" t="s">
        <v>285</v>
      </c>
      <c r="F198" s="51" t="s">
        <v>334</v>
      </c>
      <c r="G198" s="22">
        <v>333</v>
      </c>
      <c r="H198" s="7">
        <v>7</v>
      </c>
      <c r="I198" s="29">
        <v>23.585267125041305</v>
      </c>
      <c r="J198" s="29">
        <v>24.830415692126945</v>
      </c>
      <c r="K198" s="29">
        <v>26.155141423274451</v>
      </c>
      <c r="L198" s="29">
        <v>27.513804474389513</v>
      </c>
      <c r="M198" s="29">
        <v>28.970768728169226</v>
      </c>
      <c r="N198" s="29">
        <v>30.727060495138545</v>
      </c>
      <c r="O198" s="29">
        <v>32.483352262107857</v>
      </c>
      <c r="P198" s="28"/>
      <c r="Z198" s="74"/>
      <c r="AA198" s="74"/>
      <c r="AB198" s="74"/>
      <c r="AC198" s="74"/>
      <c r="AD198" s="74"/>
      <c r="AE198" s="74"/>
      <c r="AF198" s="74"/>
    </row>
    <row r="199" spans="1:32" ht="16.5" customHeight="1">
      <c r="A199" s="7" t="s">
        <v>90</v>
      </c>
      <c r="B199" s="16" t="s">
        <v>91</v>
      </c>
      <c r="C199" s="16" t="s">
        <v>335</v>
      </c>
      <c r="D199" s="17" t="s">
        <v>280</v>
      </c>
      <c r="F199" s="18" t="s">
        <v>336</v>
      </c>
      <c r="G199" s="22">
        <v>383</v>
      </c>
      <c r="H199" s="7">
        <v>8</v>
      </c>
      <c r="I199" s="29">
        <v>26.779435450375999</v>
      </c>
      <c r="J199" s="29">
        <v>28.18552935926466</v>
      </c>
      <c r="K199" s="29">
        <v>29.658877146821819</v>
      </c>
      <c r="L199" s="29">
        <v>31.229355884630952</v>
      </c>
      <c r="M199" s="29">
        <v>32.866539009962544</v>
      </c>
      <c r="N199" s="29">
        <v>34.861587078468602</v>
      </c>
      <c r="O199" s="29">
        <v>36.856635146974668</v>
      </c>
      <c r="P199" s="28"/>
      <c r="Z199" s="74"/>
      <c r="AA199" s="74"/>
      <c r="AB199" s="74"/>
      <c r="AC199" s="74"/>
      <c r="AD199" s="74"/>
      <c r="AE199" s="74"/>
      <c r="AF199" s="74"/>
    </row>
    <row r="200" spans="1:32" ht="16.5" customHeight="1">
      <c r="A200" s="7" t="s">
        <v>90</v>
      </c>
      <c r="B200" s="16" t="s">
        <v>91</v>
      </c>
      <c r="C200" s="16" t="s">
        <v>337</v>
      </c>
      <c r="D200" s="17" t="s">
        <v>269</v>
      </c>
      <c r="F200" s="18" t="s">
        <v>338</v>
      </c>
      <c r="G200" s="22">
        <v>425</v>
      </c>
      <c r="H200" s="7">
        <v>9</v>
      </c>
      <c r="I200" s="29">
        <v>28.268617280564541</v>
      </c>
      <c r="J200" s="29">
        <v>29.75717834948647</v>
      </c>
      <c r="K200" s="29">
        <v>31.327657087295613</v>
      </c>
      <c r="L200" s="29">
        <v>32.963669960214524</v>
      </c>
      <c r="M200" s="29">
        <v>34.699154288210764</v>
      </c>
      <c r="N200" s="29">
        <v>36.798959139790767</v>
      </c>
      <c r="O200" s="29">
        <v>38.89876399137075</v>
      </c>
      <c r="P200" s="28"/>
      <c r="Z200" s="74"/>
      <c r="AA200" s="74"/>
      <c r="AB200" s="74"/>
      <c r="AC200" s="74"/>
      <c r="AD200" s="74"/>
      <c r="AE200" s="74"/>
      <c r="AF200" s="74"/>
    </row>
    <row r="201" spans="1:32" ht="16.5" customHeight="1">
      <c r="A201" s="22" t="s">
        <v>90</v>
      </c>
      <c r="B201" s="26" t="s">
        <v>91</v>
      </c>
      <c r="C201" s="16" t="s">
        <v>339</v>
      </c>
      <c r="D201" s="17">
        <v>8</v>
      </c>
      <c r="F201" s="48" t="s">
        <v>340</v>
      </c>
      <c r="G201" s="22">
        <v>358</v>
      </c>
      <c r="H201" s="7">
        <v>7</v>
      </c>
      <c r="I201" s="29">
        <v>23.68889712</v>
      </c>
      <c r="J201" s="29">
        <v>25.05999223608115</v>
      </c>
      <c r="K201" s="29">
        <v>26.353107948167171</v>
      </c>
      <c r="L201" s="29">
        <v>27.825489067507714</v>
      </c>
      <c r="M201" s="29">
        <v>29.329569557643268</v>
      </c>
      <c r="N201" s="29">
        <v>31.115665139679237</v>
      </c>
      <c r="O201" s="29">
        <v>32.901760721715206</v>
      </c>
      <c r="P201" s="28"/>
      <c r="Z201" s="74"/>
      <c r="AA201" s="74"/>
      <c r="AB201" s="74"/>
      <c r="AC201" s="74"/>
      <c r="AD201" s="74"/>
      <c r="AE201" s="74"/>
      <c r="AF201" s="74"/>
    </row>
    <row r="202" spans="1:32" ht="16.5" customHeight="1">
      <c r="A202" s="22" t="s">
        <v>90</v>
      </c>
      <c r="B202" s="26" t="s">
        <v>91</v>
      </c>
      <c r="C202" s="16" t="s">
        <v>435</v>
      </c>
      <c r="D202" s="17">
        <v>16</v>
      </c>
      <c r="F202" s="48" t="s">
        <v>414</v>
      </c>
      <c r="G202" s="22">
        <v>358</v>
      </c>
      <c r="H202" s="7">
        <v>7</v>
      </c>
      <c r="I202" s="29">
        <v>23.68889712</v>
      </c>
      <c r="J202" s="29">
        <v>25.05999223608115</v>
      </c>
      <c r="K202" s="29">
        <v>26.353107948167171</v>
      </c>
      <c r="L202" s="29">
        <v>27.825489067507714</v>
      </c>
      <c r="M202" s="29">
        <v>29.329569557643268</v>
      </c>
      <c r="N202" s="29">
        <v>31.115665139679237</v>
      </c>
      <c r="O202" s="29">
        <v>32.901760721715206</v>
      </c>
      <c r="P202" s="28"/>
      <c r="Z202" s="74"/>
      <c r="AA202" s="74"/>
      <c r="AB202" s="74"/>
      <c r="AC202" s="74"/>
      <c r="AD202" s="74"/>
      <c r="AE202" s="74"/>
      <c r="AF202" s="74"/>
    </row>
    <row r="203" spans="1:32" ht="16.5" customHeight="1">
      <c r="A203" s="7" t="s">
        <v>90</v>
      </c>
      <c r="B203" s="16" t="s">
        <v>91</v>
      </c>
      <c r="C203" s="26" t="s">
        <v>341</v>
      </c>
      <c r="D203" s="27">
        <v>31</v>
      </c>
      <c r="F203" s="18" t="s">
        <v>342</v>
      </c>
      <c r="G203" s="22">
        <v>290</v>
      </c>
      <c r="H203" s="7">
        <v>6</v>
      </c>
      <c r="I203" s="29">
        <v>24.519128550355539</v>
      </c>
      <c r="J203" s="29">
        <v>25.943325736580373</v>
      </c>
      <c r="K203" s="29">
        <v>27.512354648675448</v>
      </c>
      <c r="L203" s="29">
        <v>29.081383560770522</v>
      </c>
      <c r="M203" s="29" t="s">
        <v>170</v>
      </c>
      <c r="N203" s="29" t="s">
        <v>170</v>
      </c>
      <c r="O203" s="29" t="s">
        <v>170</v>
      </c>
      <c r="P203" s="28"/>
      <c r="Z203" s="74"/>
      <c r="AA203" s="74"/>
      <c r="AB203" s="74"/>
      <c r="AC203" s="74"/>
      <c r="AD203" s="74"/>
      <c r="AE203" s="74"/>
      <c r="AF203" s="74"/>
    </row>
    <row r="204" spans="1:32">
      <c r="A204" s="7"/>
      <c r="B204" s="7"/>
      <c r="C204" s="16"/>
      <c r="E204" s="26"/>
      <c r="F204" s="18"/>
      <c r="I204" s="19"/>
      <c r="J204" s="19"/>
      <c r="K204" s="19"/>
      <c r="L204" s="19"/>
      <c r="M204" s="19"/>
      <c r="N204" s="19"/>
      <c r="O204" s="19"/>
      <c r="P204" s="28"/>
    </row>
    <row r="205" spans="1:32">
      <c r="P205" s="28"/>
    </row>
    <row r="206" spans="1:32">
      <c r="B206" s="10" t="s">
        <v>343</v>
      </c>
      <c r="C206" s="2"/>
      <c r="D206" s="3"/>
      <c r="E206" s="33"/>
      <c r="F206" s="34"/>
      <c r="G206" s="40"/>
      <c r="K206" s="35"/>
      <c r="L206" s="35"/>
      <c r="M206" s="35"/>
      <c r="P206" s="28"/>
    </row>
    <row r="207" spans="1:32">
      <c r="B207" s="10" t="s">
        <v>344</v>
      </c>
      <c r="C207" s="2"/>
      <c r="D207" s="3"/>
      <c r="E207" s="33"/>
      <c r="F207" s="34"/>
      <c r="G207" s="40"/>
      <c r="K207" s="35"/>
      <c r="L207" s="35"/>
      <c r="M207" s="35"/>
      <c r="P207" s="28"/>
    </row>
    <row r="208" spans="1:32">
      <c r="B208" s="36">
        <v>575.34289616727744</v>
      </c>
      <c r="C208" s="37" t="s">
        <v>345</v>
      </c>
      <c r="E208" s="57"/>
      <c r="F208" s="9"/>
      <c r="K208" s="36"/>
      <c r="L208" s="35"/>
      <c r="M208" s="35"/>
    </row>
    <row r="209" spans="1:32" ht="15">
      <c r="B209" s="36">
        <v>793.78221151709408</v>
      </c>
      <c r="C209" s="37" t="s">
        <v>346</v>
      </c>
      <c r="E209" s="57"/>
      <c r="F209" s="9"/>
      <c r="I209" s="52"/>
      <c r="J209" s="53"/>
      <c r="K209" s="53"/>
      <c r="L209" s="53"/>
      <c r="M209" s="54"/>
      <c r="N209" s="54"/>
    </row>
    <row r="210" spans="1:32" ht="15">
      <c r="B210" s="36">
        <v>974.02448811721649</v>
      </c>
      <c r="C210" s="37" t="s">
        <v>347</v>
      </c>
      <c r="E210" s="57"/>
      <c r="F210" s="9"/>
      <c r="I210" s="52"/>
      <c r="J210" s="53"/>
      <c r="K210" s="53"/>
      <c r="L210" s="53"/>
      <c r="M210" s="53"/>
      <c r="N210" s="53"/>
    </row>
    <row r="211" spans="1:32" ht="15">
      <c r="B211" s="36">
        <v>1155.4604221782663</v>
      </c>
      <c r="C211" s="37" t="s">
        <v>348</v>
      </c>
      <c r="E211" s="57"/>
      <c r="F211" s="9"/>
      <c r="I211" s="52"/>
      <c r="J211" s="53"/>
      <c r="K211" s="53"/>
      <c r="L211" s="53"/>
      <c r="M211" s="53"/>
      <c r="N211" s="53"/>
    </row>
    <row r="212" spans="1:32">
      <c r="B212" s="38"/>
      <c r="C212" s="37"/>
      <c r="E212" s="57"/>
      <c r="F212" s="9"/>
      <c r="K212" s="36"/>
      <c r="L212" s="35"/>
      <c r="M212" s="35"/>
    </row>
    <row r="213" spans="1:32">
      <c r="B213" s="10" t="s">
        <v>349</v>
      </c>
      <c r="C213" s="39"/>
      <c r="D213" s="3"/>
      <c r="E213" s="33"/>
      <c r="F213" s="9"/>
      <c r="K213" s="40"/>
      <c r="L213" s="35"/>
      <c r="M213" s="35"/>
    </row>
    <row r="214" spans="1:32">
      <c r="B214" s="31" t="s">
        <v>350</v>
      </c>
      <c r="C214" s="37"/>
      <c r="E214" s="57"/>
      <c r="F214" s="9"/>
      <c r="L214" s="35"/>
      <c r="M214" s="35"/>
    </row>
    <row r="215" spans="1:32" s="7" customFormat="1">
      <c r="A215" s="9"/>
      <c r="B215" s="32">
        <v>0.27660716161888332</v>
      </c>
      <c r="C215" s="37" t="s">
        <v>351</v>
      </c>
      <c r="D215" s="17"/>
      <c r="E215" s="57"/>
      <c r="F215" s="9"/>
      <c r="G215" s="22"/>
      <c r="L215" s="35"/>
      <c r="M215" s="35"/>
      <c r="P215" s="8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spans="1:32" s="7" customFormat="1">
      <c r="A216" s="9"/>
      <c r="B216" s="32">
        <v>0.3816260632293722</v>
      </c>
      <c r="C216" s="37" t="s">
        <v>352</v>
      </c>
      <c r="D216" s="17"/>
      <c r="E216" s="57"/>
      <c r="F216" s="9"/>
      <c r="G216" s="22"/>
      <c r="L216" s="35"/>
      <c r="M216" s="35"/>
      <c r="P216" s="8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spans="1:32" s="7" customFormat="1">
      <c r="A217" s="9"/>
      <c r="B217" s="32">
        <v>0.46828100390250788</v>
      </c>
      <c r="C217" s="37" t="s">
        <v>353</v>
      </c>
      <c r="D217" s="17"/>
      <c r="E217" s="57"/>
      <c r="F217" s="9"/>
      <c r="G217" s="22"/>
      <c r="L217" s="35"/>
      <c r="M217" s="35"/>
      <c r="P217" s="8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spans="1:32" s="7" customFormat="1">
      <c r="A218" s="9"/>
      <c r="B218" s="32">
        <v>0.55550981835493585</v>
      </c>
      <c r="C218" s="37" t="s">
        <v>354</v>
      </c>
      <c r="D218" s="17"/>
      <c r="E218" s="57"/>
      <c r="F218" s="9"/>
      <c r="G218" s="22"/>
      <c r="L218" s="35"/>
      <c r="M218" s="35"/>
      <c r="P218" s="8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spans="1:32" s="7" customFormat="1">
      <c r="A219" s="9"/>
      <c r="C219" s="41"/>
      <c r="D219" s="17"/>
      <c r="E219" s="57"/>
      <c r="F219" s="9"/>
      <c r="G219" s="22"/>
      <c r="K219" s="19"/>
      <c r="L219" s="19"/>
      <c r="M219" s="19"/>
      <c r="P219" s="8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spans="1:32" s="7" customFormat="1">
      <c r="A220" s="9"/>
      <c r="B220" s="10" t="s">
        <v>355</v>
      </c>
      <c r="C220" s="41"/>
      <c r="D220" s="17"/>
      <c r="E220" s="57"/>
      <c r="F220" s="9"/>
      <c r="G220" s="22"/>
      <c r="K220" s="19"/>
      <c r="L220" s="19"/>
      <c r="M220" s="19"/>
      <c r="P220" s="8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spans="1:32" s="7" customFormat="1">
      <c r="A221" s="9"/>
      <c r="B221" s="42" t="s">
        <v>393</v>
      </c>
      <c r="C221" s="41"/>
      <c r="D221" s="17"/>
      <c r="E221" s="57"/>
      <c r="F221" s="9"/>
      <c r="G221" s="22"/>
      <c r="K221" s="35"/>
      <c r="L221" s="35"/>
      <c r="M221" s="35"/>
      <c r="P221" s="8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spans="1:32" s="7" customFormat="1">
      <c r="A222" s="9"/>
      <c r="B222" s="31" t="s">
        <v>391</v>
      </c>
      <c r="C222" s="41"/>
      <c r="D222" s="17"/>
      <c r="E222" s="57"/>
      <c r="F222" s="9"/>
      <c r="G222" s="22"/>
      <c r="K222" s="35"/>
      <c r="L222" s="35"/>
      <c r="M222" s="35"/>
      <c r="P222" s="8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4" spans="1:32" s="7" customFormat="1">
      <c r="A224" s="9"/>
      <c r="B224" s="34" t="s">
        <v>358</v>
      </c>
      <c r="D224" s="17"/>
      <c r="E224" s="22"/>
      <c r="F224" s="30"/>
      <c r="G224" s="22"/>
      <c r="P224" s="8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spans="1:32" s="7" customFormat="1">
      <c r="A225" s="9"/>
      <c r="B225" s="9" t="s">
        <v>501</v>
      </c>
      <c r="D225" s="17"/>
      <c r="E225" s="22"/>
      <c r="F225" s="30"/>
      <c r="G225" s="22"/>
      <c r="P225" s="8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spans="1:32" s="7" customFormat="1">
      <c r="A226" s="9"/>
      <c r="B226" s="9" t="s">
        <v>360</v>
      </c>
      <c r="D226" s="17"/>
      <c r="E226" s="22"/>
      <c r="F226" s="30"/>
      <c r="G226" s="22"/>
      <c r="P226" s="8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8" spans="1:32" s="7" customFormat="1">
      <c r="A228" s="9"/>
      <c r="B228" s="34" t="s">
        <v>377</v>
      </c>
      <c r="D228" s="17"/>
      <c r="E228" s="22"/>
      <c r="F228" s="30"/>
      <c r="G228" s="22"/>
      <c r="P228" s="8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1:32" s="7" customFormat="1" ht="13.8">
      <c r="A229" s="9"/>
      <c r="B229" s="55" t="s">
        <v>378</v>
      </c>
      <c r="D229" s="17"/>
      <c r="E229" s="22"/>
      <c r="F229" s="30"/>
      <c r="G229" s="22"/>
      <c r="P229" s="8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1:32" s="7" customFormat="1">
      <c r="A230" s="9"/>
      <c r="B230" s="9" t="s">
        <v>392</v>
      </c>
      <c r="D230" s="17"/>
      <c r="E230" s="22"/>
      <c r="F230" s="30"/>
      <c r="G230" s="22"/>
      <c r="P230" s="8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spans="1:32" s="7" customFormat="1">
      <c r="A231" s="9"/>
      <c r="B231" s="9" t="s">
        <v>379</v>
      </c>
      <c r="D231" s="17"/>
      <c r="E231" s="22"/>
      <c r="F231" s="30"/>
      <c r="G231" s="22"/>
      <c r="P231" s="8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</sheetData>
  <sheetProtection sheet="1" objects="1" scenarios="1"/>
  <autoFilter ref="A5:AF5" xr:uid="{432A528B-807D-490D-A6BD-EFF83EB50D0C}"/>
  <sortState xmlns:xlrd2="http://schemas.microsoft.com/office/spreadsheetml/2017/richdata2" ref="A159:AF201">
    <sortCondition ref="F159:F201"/>
  </sortState>
  <pageMargins left="0.25" right="0.25" top="0.5" bottom="0.5" header="0.5" footer="0.5"/>
  <pageSetup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242"/>
  <sheetViews>
    <sheetView zoomScaleNormal="100" workbookViewId="0">
      <selection activeCell="A5" sqref="A5:XFD5"/>
    </sheetView>
  </sheetViews>
  <sheetFormatPr defaultColWidth="8.90625" defaultRowHeight="13.2"/>
  <cols>
    <col min="1" max="1" width="8.984375E-2" style="23" customWidth="1"/>
    <col min="2" max="2" width="5.90625" style="23" customWidth="1"/>
    <col min="3" max="3" width="6.08984375" style="22" customWidth="1"/>
    <col min="4" max="4" width="5.08984375" style="27" bestFit="1" customWidth="1"/>
    <col min="5" max="5" width="4.54296875" style="22" customWidth="1"/>
    <col min="6" max="6" width="33.90625" style="47" customWidth="1"/>
    <col min="7" max="7" width="3.54296875" style="22" bestFit="1" customWidth="1"/>
    <col min="8" max="8" width="4.08984375" style="22" bestFit="1" customWidth="1"/>
    <col min="9" max="9" width="7.54296875" style="22" customWidth="1"/>
    <col min="10" max="10" width="6.54296875" style="22" customWidth="1"/>
    <col min="11" max="11" width="5.90625" style="22" bestFit="1" customWidth="1"/>
    <col min="12" max="12" width="7" style="22" customWidth="1"/>
    <col min="13" max="15" width="6.90625" style="22" bestFit="1" customWidth="1"/>
    <col min="16" max="16" width="1.453125" style="23" customWidth="1"/>
    <col min="17" max="16384" width="8.90625" style="23"/>
  </cols>
  <sheetData>
    <row r="1" spans="1:32" ht="14.4">
      <c r="B1" s="1" t="s">
        <v>482</v>
      </c>
      <c r="C1" s="1"/>
      <c r="D1" s="3"/>
      <c r="E1" s="4"/>
      <c r="F1" s="5"/>
      <c r="G1" s="6"/>
      <c r="H1" s="6"/>
      <c r="I1" s="6"/>
      <c r="J1" s="100"/>
      <c r="K1" s="100"/>
      <c r="O1" s="23"/>
    </row>
    <row r="2" spans="1:32">
      <c r="B2" s="10"/>
      <c r="C2" s="10" t="s">
        <v>451</v>
      </c>
      <c r="D2" s="3"/>
      <c r="E2" s="4"/>
      <c r="F2" s="5"/>
      <c r="G2" s="6"/>
      <c r="H2" s="6"/>
      <c r="I2" s="6"/>
      <c r="J2" s="6"/>
      <c r="K2" s="76"/>
      <c r="O2" s="23"/>
    </row>
    <row r="3" spans="1:32" ht="14.4">
      <c r="B3" s="10"/>
      <c r="C3" s="10"/>
      <c r="D3" s="3"/>
      <c r="E3" s="4"/>
      <c r="F3" s="5"/>
      <c r="G3" s="6"/>
      <c r="H3" s="6"/>
      <c r="I3" s="6"/>
      <c r="J3" s="100"/>
      <c r="K3" s="100"/>
      <c r="O3" s="23"/>
    </row>
    <row r="4" spans="1:32">
      <c r="B4" s="10" t="s">
        <v>357</v>
      </c>
      <c r="C4" s="10"/>
      <c r="D4" s="3"/>
      <c r="E4" s="4"/>
      <c r="F4" s="5"/>
      <c r="G4" s="6"/>
      <c r="H4" s="6"/>
      <c r="I4" s="6"/>
      <c r="J4" s="6"/>
      <c r="K4" s="6"/>
      <c r="O4" s="23"/>
    </row>
    <row r="5" spans="1:32" ht="64.5" customHeight="1">
      <c r="A5" s="11" t="s">
        <v>1</v>
      </c>
      <c r="B5" s="12" t="s">
        <v>2</v>
      </c>
      <c r="C5" s="12" t="s">
        <v>3</v>
      </c>
      <c r="D5" s="13" t="s">
        <v>4</v>
      </c>
      <c r="F5" s="12" t="s">
        <v>5</v>
      </c>
      <c r="G5" s="56" t="s">
        <v>6</v>
      </c>
      <c r="H5" s="11" t="s">
        <v>7</v>
      </c>
      <c r="I5" s="4" t="s">
        <v>8</v>
      </c>
      <c r="J5" s="14" t="s">
        <v>9</v>
      </c>
      <c r="K5" s="4" t="s">
        <v>10</v>
      </c>
      <c r="L5" s="14" t="s">
        <v>11</v>
      </c>
      <c r="M5" s="4" t="s">
        <v>12</v>
      </c>
      <c r="N5" s="14" t="s">
        <v>13</v>
      </c>
      <c r="O5" s="4" t="s">
        <v>14</v>
      </c>
      <c r="P5" s="14"/>
    </row>
    <row r="6" spans="1:32" ht="19.5" customHeight="1">
      <c r="A6" s="26" t="s">
        <v>15</v>
      </c>
      <c r="B6" s="26" t="s">
        <v>16</v>
      </c>
      <c r="C6" s="26" t="s">
        <v>437</v>
      </c>
      <c r="D6" s="26">
        <v>29</v>
      </c>
      <c r="F6" s="48" t="s">
        <v>420</v>
      </c>
      <c r="G6" s="60">
        <v>365</v>
      </c>
      <c r="H6" s="22">
        <v>8</v>
      </c>
      <c r="I6" s="25">
        <v>53762.574048394315</v>
      </c>
      <c r="J6" s="25">
        <v>56711.912053456457</v>
      </c>
      <c r="K6" s="25">
        <v>59658.76116568732</v>
      </c>
      <c r="L6" s="25">
        <v>62782.32166893877</v>
      </c>
      <c r="M6" s="25">
        <v>66119.926955679985</v>
      </c>
      <c r="N6" s="25">
        <v>70262.611050282067</v>
      </c>
      <c r="O6" s="25">
        <v>74405.295144884163</v>
      </c>
      <c r="P6" s="66"/>
      <c r="Q6" s="66"/>
      <c r="R6" s="27"/>
      <c r="S6" s="27"/>
      <c r="T6" s="27"/>
      <c r="U6" s="27"/>
      <c r="V6" s="27"/>
      <c r="W6" s="27"/>
      <c r="X6" s="27"/>
      <c r="Z6" s="70"/>
      <c r="AA6" s="70"/>
      <c r="AB6" s="70"/>
      <c r="AC6" s="70"/>
      <c r="AD6" s="70"/>
      <c r="AE6" s="70"/>
      <c r="AF6" s="70"/>
    </row>
    <row r="7" spans="1:32" ht="19.5" customHeight="1">
      <c r="A7" s="22" t="s">
        <v>15</v>
      </c>
      <c r="B7" s="26" t="s">
        <v>16</v>
      </c>
      <c r="C7" s="26" t="s">
        <v>17</v>
      </c>
      <c r="D7" s="27">
        <v>40</v>
      </c>
      <c r="F7" s="48" t="s">
        <v>18</v>
      </c>
      <c r="G7" s="22">
        <v>420</v>
      </c>
      <c r="H7" s="22">
        <v>9</v>
      </c>
      <c r="I7" s="25">
        <v>57991.202968732359</v>
      </c>
      <c r="J7" s="25">
        <v>61077.430079514677</v>
      </c>
      <c r="K7" s="25">
        <v>64487.213258362885</v>
      </c>
      <c r="L7" s="25">
        <v>68004.018828955974</v>
      </c>
      <c r="M7" s="25">
        <v>71588.024505993511</v>
      </c>
      <c r="N7" s="25">
        <v>75870.793591804686</v>
      </c>
      <c r="O7" s="25">
        <v>80153.562677615904</v>
      </c>
      <c r="P7" s="66"/>
      <c r="Q7" s="66"/>
      <c r="R7" s="27"/>
      <c r="S7" s="27"/>
      <c r="T7" s="27"/>
      <c r="U7" s="27"/>
      <c r="V7" s="27"/>
      <c r="W7" s="27"/>
      <c r="X7" s="27"/>
      <c r="Z7" s="70"/>
      <c r="AA7" s="70"/>
      <c r="AB7" s="70"/>
      <c r="AC7" s="70"/>
      <c r="AD7" s="70"/>
      <c r="AE7" s="70"/>
      <c r="AF7" s="70"/>
    </row>
    <row r="8" spans="1:32" ht="19.5" customHeight="1">
      <c r="A8" s="22" t="s">
        <v>15</v>
      </c>
      <c r="B8" s="26" t="s">
        <v>16</v>
      </c>
      <c r="C8" s="26" t="s">
        <v>436</v>
      </c>
      <c r="D8" s="27">
        <v>35</v>
      </c>
      <c r="F8" s="48" t="s">
        <v>431</v>
      </c>
      <c r="G8" s="22">
        <v>378</v>
      </c>
      <c r="H8" s="22">
        <v>8</v>
      </c>
      <c r="I8" s="25">
        <v>53762.574048394315</v>
      </c>
      <c r="J8" s="25">
        <v>56711.912053456457</v>
      </c>
      <c r="K8" s="25">
        <v>59658.76116568732</v>
      </c>
      <c r="L8" s="25">
        <v>62782.32166893877</v>
      </c>
      <c r="M8" s="25">
        <v>66119.926955679985</v>
      </c>
      <c r="N8" s="25">
        <v>70678.651281766608</v>
      </c>
      <c r="O8" s="25">
        <v>75237.375607853246</v>
      </c>
      <c r="P8" s="27"/>
      <c r="Q8" s="66"/>
      <c r="R8" s="27"/>
      <c r="S8" s="27"/>
      <c r="T8" s="27"/>
      <c r="U8" s="27"/>
      <c r="V8" s="27"/>
      <c r="W8" s="27"/>
      <c r="X8" s="27"/>
      <c r="Z8" s="70"/>
      <c r="AA8" s="70"/>
      <c r="AB8" s="70"/>
      <c r="AC8" s="70"/>
      <c r="AD8" s="70"/>
      <c r="AE8" s="70"/>
      <c r="AF8" s="70"/>
    </row>
    <row r="9" spans="1:32" ht="19.5" customHeight="1">
      <c r="A9" s="22" t="s">
        <v>15</v>
      </c>
      <c r="B9" s="26" t="s">
        <v>16</v>
      </c>
      <c r="C9" s="26" t="s">
        <v>19</v>
      </c>
      <c r="D9" s="27" t="s">
        <v>20</v>
      </c>
      <c r="F9" s="48" t="s">
        <v>21</v>
      </c>
      <c r="G9" s="22">
        <v>393</v>
      </c>
      <c r="H9" s="22">
        <v>8</v>
      </c>
      <c r="I9" s="25">
        <v>54330.041613925263</v>
      </c>
      <c r="J9" s="25">
        <v>57279.379618987412</v>
      </c>
      <c r="K9" s="25">
        <v>60263.562123687399</v>
      </c>
      <c r="L9" s="25">
        <v>63491.656125852467</v>
      </c>
      <c r="M9" s="25">
        <v>66831.750305424954</v>
      </c>
      <c r="N9" s="25">
        <v>70976.427315006033</v>
      </c>
      <c r="O9" s="25">
        <v>75121.104324587126</v>
      </c>
      <c r="P9" s="66"/>
      <c r="Q9" s="66"/>
      <c r="R9" s="27"/>
      <c r="S9" s="27"/>
      <c r="T9" s="27"/>
      <c r="U9" s="27"/>
      <c r="V9" s="27"/>
      <c r="W9" s="27"/>
      <c r="X9" s="27"/>
      <c r="Z9" s="70"/>
      <c r="AA9" s="70"/>
      <c r="AB9" s="70"/>
      <c r="AC9" s="70"/>
      <c r="AD9" s="70"/>
      <c r="AE9" s="70"/>
      <c r="AF9" s="70"/>
    </row>
    <row r="10" spans="1:32" ht="19.5" customHeight="1">
      <c r="A10" s="22" t="s">
        <v>15</v>
      </c>
      <c r="B10" s="26" t="s">
        <v>16</v>
      </c>
      <c r="C10" s="26" t="s">
        <v>22</v>
      </c>
      <c r="D10" s="27" t="s">
        <v>20</v>
      </c>
      <c r="F10" s="48" t="s">
        <v>23</v>
      </c>
      <c r="G10" s="22">
        <v>393</v>
      </c>
      <c r="H10" s="22">
        <v>8</v>
      </c>
      <c r="I10" s="25">
        <v>54330.041613925263</v>
      </c>
      <c r="J10" s="25">
        <v>57279.379618987412</v>
      </c>
      <c r="K10" s="25">
        <v>60263.562123687399</v>
      </c>
      <c r="L10" s="25">
        <v>63491.656125852467</v>
      </c>
      <c r="M10" s="25">
        <v>66831.750305424954</v>
      </c>
      <c r="N10" s="25">
        <v>70976.427315006033</v>
      </c>
      <c r="O10" s="25">
        <v>75121.104324587126</v>
      </c>
      <c r="P10" s="66"/>
      <c r="Q10" s="66"/>
      <c r="R10" s="27"/>
      <c r="S10" s="27"/>
      <c r="T10" s="27"/>
      <c r="U10" s="27"/>
      <c r="V10" s="27"/>
      <c r="W10" s="27"/>
      <c r="X10" s="27"/>
      <c r="Z10" s="70"/>
      <c r="AA10" s="70"/>
      <c r="AB10" s="70"/>
      <c r="AC10" s="70"/>
      <c r="AD10" s="70"/>
      <c r="AE10" s="70"/>
      <c r="AF10" s="70"/>
    </row>
    <row r="11" spans="1:32" ht="27.75" customHeight="1">
      <c r="A11" s="22"/>
      <c r="B11" s="26" t="s">
        <v>16</v>
      </c>
      <c r="C11" s="26" t="s">
        <v>474</v>
      </c>
      <c r="D11" s="27" t="s">
        <v>20</v>
      </c>
      <c r="F11" s="48" t="s">
        <v>465</v>
      </c>
      <c r="G11" s="22">
        <v>393</v>
      </c>
      <c r="H11" s="22">
        <v>8</v>
      </c>
      <c r="I11" s="25">
        <v>54330.041613925263</v>
      </c>
      <c r="J11" s="25">
        <v>57279.379618987412</v>
      </c>
      <c r="K11" s="25">
        <v>60263.562123687399</v>
      </c>
      <c r="L11" s="25">
        <v>63491.656125852467</v>
      </c>
      <c r="M11" s="25">
        <v>66831.750305424954</v>
      </c>
      <c r="N11" s="25">
        <v>70976.427315006033</v>
      </c>
      <c r="O11" s="25">
        <v>75121.104324587126</v>
      </c>
      <c r="P11" s="66"/>
      <c r="Q11" s="66"/>
      <c r="R11" s="27"/>
      <c r="S11" s="27"/>
      <c r="T11" s="27"/>
      <c r="U11" s="27"/>
      <c r="V11" s="27"/>
      <c r="W11" s="27"/>
      <c r="X11" s="27"/>
      <c r="Z11" s="70"/>
      <c r="AA11" s="70"/>
      <c r="AB11" s="70"/>
      <c r="AC11" s="70"/>
      <c r="AD11" s="70"/>
      <c r="AE11" s="70"/>
      <c r="AF11" s="70"/>
    </row>
    <row r="12" spans="1:32" ht="33" customHeight="1">
      <c r="A12" s="22" t="s">
        <v>15</v>
      </c>
      <c r="B12" s="26" t="s">
        <v>16</v>
      </c>
      <c r="C12" s="26" t="s">
        <v>24</v>
      </c>
      <c r="D12" s="27" t="s">
        <v>20</v>
      </c>
      <c r="F12" s="48" t="s">
        <v>25</v>
      </c>
      <c r="G12" s="22">
        <v>393</v>
      </c>
      <c r="H12" s="22">
        <v>8</v>
      </c>
      <c r="I12" s="25">
        <v>54330.041613925263</v>
      </c>
      <c r="J12" s="25">
        <v>57279.379618987412</v>
      </c>
      <c r="K12" s="25">
        <v>60263.562123687399</v>
      </c>
      <c r="L12" s="25">
        <v>63491.656125852467</v>
      </c>
      <c r="M12" s="25">
        <v>66831.750305424954</v>
      </c>
      <c r="N12" s="25">
        <v>70976.427315006033</v>
      </c>
      <c r="O12" s="25">
        <v>75121.104324587126</v>
      </c>
      <c r="P12" s="66"/>
      <c r="Q12" s="66"/>
      <c r="R12" s="27"/>
      <c r="S12" s="27"/>
      <c r="T12" s="27"/>
      <c r="U12" s="27"/>
      <c r="V12" s="27"/>
      <c r="W12" s="27"/>
      <c r="X12" s="27"/>
      <c r="Z12" s="70"/>
      <c r="AA12" s="70"/>
      <c r="AB12" s="70"/>
      <c r="AC12" s="70"/>
      <c r="AD12" s="70"/>
      <c r="AE12" s="70"/>
      <c r="AF12" s="70"/>
    </row>
    <row r="13" spans="1:32" ht="19.5" customHeight="1">
      <c r="A13" s="22" t="s">
        <v>15</v>
      </c>
      <c r="B13" s="26" t="s">
        <v>16</v>
      </c>
      <c r="C13" s="26" t="s">
        <v>26</v>
      </c>
      <c r="D13" s="27">
        <v>72</v>
      </c>
      <c r="F13" s="48" t="s">
        <v>27</v>
      </c>
      <c r="G13" s="22">
        <v>463</v>
      </c>
      <c r="H13" s="22">
        <v>10</v>
      </c>
      <c r="I13" s="25">
        <v>65803.837566107934</v>
      </c>
      <c r="J13" s="25">
        <v>69280.820851400596</v>
      </c>
      <c r="K13" s="25">
        <v>72904.64881373856</v>
      </c>
      <c r="L13" s="25">
        <v>76737.543773903701</v>
      </c>
      <c r="M13" s="25">
        <v>80789.461303221135</v>
      </c>
      <c r="N13" s="25">
        <v>85672.107724413116</v>
      </c>
      <c r="O13" s="25">
        <v>90553.976439258302</v>
      </c>
      <c r="P13" s="66"/>
      <c r="Q13" s="66"/>
      <c r="R13" s="27"/>
      <c r="S13" s="27"/>
      <c r="T13" s="27"/>
      <c r="U13" s="27"/>
      <c r="V13" s="27"/>
      <c r="W13" s="27"/>
      <c r="X13" s="27"/>
      <c r="Z13" s="70"/>
      <c r="AA13" s="70"/>
      <c r="AB13" s="70"/>
      <c r="AC13" s="70"/>
      <c r="AD13" s="70"/>
      <c r="AE13" s="70"/>
      <c r="AF13" s="70"/>
    </row>
    <row r="14" spans="1:32" ht="19.5" customHeight="1">
      <c r="A14" s="22" t="s">
        <v>15</v>
      </c>
      <c r="B14" s="26" t="s">
        <v>16</v>
      </c>
      <c r="C14" s="26" t="s">
        <v>28</v>
      </c>
      <c r="D14" s="27" t="s">
        <v>20</v>
      </c>
      <c r="F14" s="48" t="s">
        <v>29</v>
      </c>
      <c r="G14" s="22">
        <v>393</v>
      </c>
      <c r="H14" s="22">
        <v>8</v>
      </c>
      <c r="I14" s="25">
        <v>54330.041613925263</v>
      </c>
      <c r="J14" s="25">
        <v>57279.379618987412</v>
      </c>
      <c r="K14" s="25">
        <v>60263.562123687399</v>
      </c>
      <c r="L14" s="25">
        <v>63491.656125852467</v>
      </c>
      <c r="M14" s="25">
        <v>66831.750305424954</v>
      </c>
      <c r="N14" s="25">
        <v>70976.427315006033</v>
      </c>
      <c r="O14" s="25">
        <v>75121.104324587126</v>
      </c>
      <c r="P14" s="66"/>
      <c r="Q14" s="66"/>
      <c r="R14" s="27"/>
      <c r="S14" s="27"/>
      <c r="T14" s="27"/>
      <c r="U14" s="27"/>
      <c r="V14" s="27"/>
      <c r="W14" s="27"/>
      <c r="X14" s="27"/>
      <c r="Z14" s="70"/>
      <c r="AA14" s="70"/>
      <c r="AB14" s="70"/>
      <c r="AC14" s="70"/>
      <c r="AD14" s="70"/>
      <c r="AE14" s="70"/>
      <c r="AF14" s="70"/>
    </row>
    <row r="15" spans="1:32" ht="19.5" customHeight="1">
      <c r="A15" s="22" t="s">
        <v>15</v>
      </c>
      <c r="B15" s="26" t="s">
        <v>16</v>
      </c>
      <c r="C15" s="26" t="s">
        <v>440</v>
      </c>
      <c r="D15" s="27">
        <v>107</v>
      </c>
      <c r="F15" s="48" t="s">
        <v>30</v>
      </c>
      <c r="G15" s="22">
        <v>368</v>
      </c>
      <c r="H15" s="22">
        <v>8</v>
      </c>
      <c r="I15" s="25">
        <v>52704.794595101972</v>
      </c>
      <c r="J15" s="25">
        <v>55594.399172213503</v>
      </c>
      <c r="K15" s="25">
        <v>58481.514856493734</v>
      </c>
      <c r="L15" s="25">
        <v>61545.341931794581</v>
      </c>
      <c r="M15" s="25">
        <v>64818.23600492259</v>
      </c>
      <c r="N15" s="25">
        <v>68880.406279369199</v>
      </c>
      <c r="O15" s="25">
        <v>72942.576553815787</v>
      </c>
      <c r="P15" s="66"/>
      <c r="Q15" s="66"/>
      <c r="R15" s="27"/>
      <c r="S15" s="27"/>
      <c r="T15" s="27"/>
      <c r="U15" s="27"/>
      <c r="V15" s="27"/>
      <c r="W15" s="27"/>
      <c r="X15" s="27"/>
      <c r="Z15" s="70"/>
      <c r="AA15" s="70"/>
      <c r="AB15" s="70"/>
      <c r="AC15" s="70"/>
      <c r="AD15" s="70"/>
      <c r="AE15" s="70"/>
      <c r="AF15" s="70"/>
    </row>
    <row r="16" spans="1:32" ht="19.5" customHeight="1">
      <c r="A16" s="22" t="s">
        <v>15</v>
      </c>
      <c r="B16" s="26" t="s">
        <v>16</v>
      </c>
      <c r="C16" s="22" t="s">
        <v>31</v>
      </c>
      <c r="D16" s="27" t="s">
        <v>20</v>
      </c>
      <c r="F16" s="47" t="s">
        <v>32</v>
      </c>
      <c r="G16" s="22">
        <v>393</v>
      </c>
      <c r="H16" s="22">
        <v>8</v>
      </c>
      <c r="I16" s="25">
        <v>54330.041613925263</v>
      </c>
      <c r="J16" s="25">
        <v>57279.379618987412</v>
      </c>
      <c r="K16" s="25">
        <v>60263.562123687399</v>
      </c>
      <c r="L16" s="25">
        <v>63491.656125852467</v>
      </c>
      <c r="M16" s="25">
        <v>66831.750305424954</v>
      </c>
      <c r="N16" s="25">
        <v>70976.427315006033</v>
      </c>
      <c r="O16" s="25">
        <v>75121.104324587126</v>
      </c>
      <c r="P16" s="66"/>
      <c r="Q16" s="66"/>
      <c r="R16" s="27"/>
      <c r="S16" s="27"/>
      <c r="T16" s="27"/>
      <c r="U16" s="27"/>
      <c r="V16" s="27"/>
      <c r="W16" s="27"/>
      <c r="X16" s="27"/>
      <c r="Z16" s="70"/>
      <c r="AA16" s="70"/>
      <c r="AB16" s="70"/>
      <c r="AC16" s="70"/>
      <c r="AD16" s="70"/>
      <c r="AE16" s="70"/>
      <c r="AF16" s="70"/>
    </row>
    <row r="17" spans="1:32" ht="19.5" customHeight="1">
      <c r="A17" s="22" t="s">
        <v>15</v>
      </c>
      <c r="B17" s="26" t="s">
        <v>16</v>
      </c>
      <c r="C17" s="26" t="s">
        <v>33</v>
      </c>
      <c r="D17" s="27">
        <v>29</v>
      </c>
      <c r="F17" s="48" t="s">
        <v>34</v>
      </c>
      <c r="G17" s="22">
        <v>388</v>
      </c>
      <c r="H17" s="22">
        <v>8</v>
      </c>
      <c r="I17" s="25">
        <v>53762.574048394315</v>
      </c>
      <c r="J17" s="25">
        <v>56711.912053456457</v>
      </c>
      <c r="K17" s="25">
        <v>59658.76116568732</v>
      </c>
      <c r="L17" s="25">
        <v>62782.32166893877</v>
      </c>
      <c r="M17" s="25">
        <v>66119.926955679985</v>
      </c>
      <c r="N17" s="25">
        <v>70262.611050282067</v>
      </c>
      <c r="O17" s="25">
        <v>74405.295144884163</v>
      </c>
      <c r="P17" s="66"/>
      <c r="Q17" s="66"/>
      <c r="R17" s="27"/>
      <c r="S17" s="27"/>
      <c r="T17" s="27"/>
      <c r="U17" s="27"/>
      <c r="V17" s="27"/>
      <c r="W17" s="27"/>
      <c r="X17" s="27"/>
      <c r="Z17" s="70"/>
      <c r="AA17" s="70"/>
      <c r="AB17" s="70"/>
      <c r="AC17" s="70"/>
      <c r="AD17" s="70"/>
      <c r="AE17" s="70"/>
      <c r="AF17" s="70"/>
    </row>
    <row r="18" spans="1:32" ht="19.5" customHeight="1">
      <c r="A18" s="22" t="s">
        <v>15</v>
      </c>
      <c r="B18" s="26" t="s">
        <v>16</v>
      </c>
      <c r="C18" s="26" t="s">
        <v>35</v>
      </c>
      <c r="D18" s="27">
        <v>72</v>
      </c>
      <c r="F18" s="48" t="s">
        <v>36</v>
      </c>
      <c r="G18" s="22">
        <v>463</v>
      </c>
      <c r="H18" s="22">
        <v>10</v>
      </c>
      <c r="I18" s="25">
        <v>65803.837566107934</v>
      </c>
      <c r="J18" s="25">
        <v>69280.820851400596</v>
      </c>
      <c r="K18" s="25">
        <v>72904.64881373856</v>
      </c>
      <c r="L18" s="25">
        <v>76737.543773903701</v>
      </c>
      <c r="M18" s="25">
        <v>80789.461303221135</v>
      </c>
      <c r="N18" s="25">
        <v>85672.107724413116</v>
      </c>
      <c r="O18" s="25">
        <v>90553.976439258302</v>
      </c>
      <c r="P18" s="66"/>
      <c r="Q18" s="66"/>
      <c r="R18" s="27"/>
      <c r="S18" s="27"/>
      <c r="T18" s="27"/>
      <c r="U18" s="27"/>
      <c r="V18" s="27"/>
      <c r="W18" s="27"/>
      <c r="X18" s="27"/>
      <c r="Z18" s="70"/>
      <c r="AA18" s="70"/>
      <c r="AB18" s="70"/>
      <c r="AC18" s="70"/>
      <c r="AD18" s="70"/>
      <c r="AE18" s="70"/>
      <c r="AF18" s="70"/>
    </row>
    <row r="19" spans="1:32" ht="19.5" customHeight="1">
      <c r="A19" s="22" t="s">
        <v>15</v>
      </c>
      <c r="B19" s="26" t="s">
        <v>16</v>
      </c>
      <c r="C19" s="26" t="s">
        <v>37</v>
      </c>
      <c r="D19" s="21" t="s">
        <v>38</v>
      </c>
      <c r="F19" s="47" t="s">
        <v>458</v>
      </c>
      <c r="G19" s="22">
        <v>523</v>
      </c>
      <c r="H19" s="22">
        <v>11</v>
      </c>
      <c r="I19" s="25">
        <v>79355.002458296323</v>
      </c>
      <c r="J19" s="25">
        <v>82018.424583058557</v>
      </c>
      <c r="K19" s="25">
        <v>85436.27806922012</v>
      </c>
      <c r="L19" s="25">
        <v>88996.076418933852</v>
      </c>
      <c r="M19" s="25">
        <v>92704.525688745503</v>
      </c>
      <c r="N19" s="25">
        <v>96567.214259109896</v>
      </c>
      <c r="O19" s="25">
        <v>100590.8481865728</v>
      </c>
      <c r="P19" s="66"/>
      <c r="Q19" s="66"/>
      <c r="R19" s="27"/>
      <c r="S19" s="27"/>
      <c r="T19" s="27"/>
      <c r="U19" s="27"/>
      <c r="V19" s="27"/>
      <c r="W19" s="27"/>
      <c r="X19" s="27"/>
      <c r="Z19" s="70"/>
      <c r="AA19" s="70"/>
      <c r="AB19" s="70"/>
      <c r="AC19" s="70"/>
      <c r="AD19" s="70"/>
      <c r="AE19" s="70"/>
      <c r="AF19" s="70"/>
    </row>
    <row r="20" spans="1:32" ht="19.5" customHeight="1">
      <c r="A20" s="22" t="s">
        <v>15</v>
      </c>
      <c r="B20" s="26" t="s">
        <v>16</v>
      </c>
      <c r="C20" s="26" t="s">
        <v>383</v>
      </c>
      <c r="D20" s="25">
        <v>65</v>
      </c>
      <c r="F20" s="47" t="s">
        <v>382</v>
      </c>
      <c r="G20" s="22">
        <v>508</v>
      </c>
      <c r="H20" s="22">
        <v>11</v>
      </c>
      <c r="I20" s="25">
        <v>70276.377983911021</v>
      </c>
      <c r="J20" s="25">
        <v>73969.894945524706</v>
      </c>
      <c r="K20" s="25">
        <v>77840.123298159</v>
      </c>
      <c r="L20" s="25">
        <v>81956.75204108961</v>
      </c>
      <c r="M20" s="25">
        <v>86255.06996070336</v>
      </c>
      <c r="N20" s="25">
        <v>91488.797037126977</v>
      </c>
      <c r="O20" s="25">
        <v>96722.524113550549</v>
      </c>
      <c r="P20" s="66"/>
      <c r="Q20" s="27"/>
      <c r="R20" s="27"/>
      <c r="S20" s="27"/>
      <c r="T20" s="27"/>
      <c r="U20" s="27"/>
      <c r="V20" s="27"/>
      <c r="W20" s="27"/>
      <c r="X20" s="27"/>
      <c r="Y20" s="22"/>
      <c r="Z20" s="101"/>
      <c r="AA20" s="101"/>
      <c r="AB20" s="101"/>
      <c r="AC20" s="101"/>
      <c r="AD20" s="101"/>
      <c r="AE20" s="101"/>
      <c r="AF20" s="101"/>
    </row>
    <row r="21" spans="1:32" ht="19.5" customHeight="1">
      <c r="A21" s="22" t="s">
        <v>15</v>
      </c>
      <c r="B21" s="26" t="s">
        <v>16</v>
      </c>
      <c r="C21" s="26" t="s">
        <v>40</v>
      </c>
      <c r="D21" s="27" t="s">
        <v>20</v>
      </c>
      <c r="F21" s="47" t="s">
        <v>41</v>
      </c>
      <c r="G21" s="22">
        <v>385</v>
      </c>
      <c r="H21" s="22">
        <v>8</v>
      </c>
      <c r="I21" s="25">
        <v>54330.041613925263</v>
      </c>
      <c r="J21" s="25">
        <v>57279.379618987412</v>
      </c>
      <c r="K21" s="25">
        <v>60263.562123687399</v>
      </c>
      <c r="L21" s="25">
        <v>63491.656125852467</v>
      </c>
      <c r="M21" s="25">
        <v>66831.750305424954</v>
      </c>
      <c r="N21" s="25">
        <v>70976.427315006033</v>
      </c>
      <c r="O21" s="25">
        <v>75121.104324587126</v>
      </c>
      <c r="P21" s="66"/>
      <c r="Q21" s="66"/>
      <c r="R21" s="27"/>
      <c r="S21" s="27"/>
      <c r="T21" s="27"/>
      <c r="U21" s="27"/>
      <c r="V21" s="27"/>
      <c r="W21" s="27"/>
      <c r="X21" s="27"/>
      <c r="Z21" s="70"/>
      <c r="AA21" s="70"/>
      <c r="AB21" s="70"/>
      <c r="AC21" s="70"/>
      <c r="AD21" s="70"/>
      <c r="AE21" s="70"/>
      <c r="AF21" s="70"/>
    </row>
    <row r="22" spans="1:32" ht="19.5" customHeight="1">
      <c r="A22" s="22" t="s">
        <v>15</v>
      </c>
      <c r="B22" s="26" t="s">
        <v>16</v>
      </c>
      <c r="C22" s="26" t="s">
        <v>42</v>
      </c>
      <c r="D22" s="27">
        <v>93</v>
      </c>
      <c r="F22" s="48" t="s">
        <v>43</v>
      </c>
      <c r="G22" s="22">
        <v>445</v>
      </c>
      <c r="H22" s="22">
        <v>9</v>
      </c>
      <c r="I22" s="25">
        <v>61288.985970173155</v>
      </c>
      <c r="J22" s="25">
        <v>64514.591079506929</v>
      </c>
      <c r="K22" s="25">
        <v>67909.440901367489</v>
      </c>
      <c r="L22" s="25">
        <v>71483.491007079923</v>
      </c>
      <c r="M22" s="25">
        <v>75246.696967969314</v>
      </c>
      <c r="N22" s="25">
        <v>79808.796068717114</v>
      </c>
      <c r="O22" s="25">
        <v>84370.895169464959</v>
      </c>
      <c r="P22" s="66"/>
      <c r="Q22" s="66"/>
      <c r="R22" s="27"/>
      <c r="S22" s="27"/>
      <c r="T22" s="27"/>
      <c r="U22" s="27"/>
      <c r="V22" s="27"/>
      <c r="W22" s="27"/>
      <c r="X22" s="27"/>
      <c r="Z22" s="70"/>
      <c r="AA22" s="70"/>
      <c r="AB22" s="70"/>
      <c r="AC22" s="70"/>
      <c r="AD22" s="70"/>
      <c r="AE22" s="70"/>
      <c r="AF22" s="70"/>
    </row>
    <row r="23" spans="1:32" ht="19.5" customHeight="1">
      <c r="A23" s="22" t="s">
        <v>15</v>
      </c>
      <c r="B23" s="26" t="s">
        <v>16</v>
      </c>
      <c r="C23" s="26" t="s">
        <v>44</v>
      </c>
      <c r="D23" s="27">
        <v>39</v>
      </c>
      <c r="F23" s="48" t="s">
        <v>45</v>
      </c>
      <c r="G23" s="22">
        <v>425</v>
      </c>
      <c r="H23" s="22">
        <v>9</v>
      </c>
      <c r="I23" s="25">
        <v>60121.695232304679</v>
      </c>
      <c r="J23" s="25">
        <v>63287.566913687828</v>
      </c>
      <c r="K23" s="25">
        <v>66627.661093260307</v>
      </c>
      <c r="L23" s="25">
        <v>70107.133271384257</v>
      </c>
      <c r="M23" s="25">
        <v>73798.161340166655</v>
      </c>
      <c r="N23" s="25">
        <v>78263.235079475911</v>
      </c>
      <c r="O23" s="25">
        <v>82730.797711616469</v>
      </c>
      <c r="P23" s="66"/>
      <c r="Q23" s="66"/>
      <c r="R23" s="27"/>
      <c r="S23" s="27"/>
      <c r="T23" s="27"/>
      <c r="U23" s="27"/>
      <c r="V23" s="27"/>
      <c r="W23" s="27"/>
      <c r="X23" s="27"/>
      <c r="Z23" s="70"/>
      <c r="AA23" s="70"/>
      <c r="AB23" s="70"/>
      <c r="AC23" s="70"/>
      <c r="AD23" s="70"/>
      <c r="AE23" s="70"/>
      <c r="AF23" s="70"/>
    </row>
    <row r="24" spans="1:32" ht="19.5" customHeight="1">
      <c r="A24" s="22" t="s">
        <v>15</v>
      </c>
      <c r="B24" s="26" t="s">
        <v>16</v>
      </c>
      <c r="C24" s="26" t="s">
        <v>46</v>
      </c>
      <c r="D24" s="27">
        <v>99</v>
      </c>
      <c r="F24" s="48" t="s">
        <v>47</v>
      </c>
      <c r="G24" s="22">
        <v>415</v>
      </c>
      <c r="H24" s="22">
        <v>9</v>
      </c>
      <c r="I24" s="25">
        <v>60121.120298060639</v>
      </c>
      <c r="J24" s="25">
        <v>63287.278202119393</v>
      </c>
      <c r="K24" s="25">
        <v>66628.138960683922</v>
      </c>
      <c r="L24" s="25">
        <v>70106.605626104021</v>
      </c>
      <c r="M24" s="25">
        <v>73798.064273346245</v>
      </c>
      <c r="N24" s="25">
        <v>78263.904706634406</v>
      </c>
      <c r="O24" s="25">
        <v>82728.768861776101</v>
      </c>
      <c r="P24" s="66"/>
      <c r="Q24" s="66"/>
      <c r="R24" s="27"/>
      <c r="S24" s="27"/>
      <c r="T24" s="27"/>
      <c r="U24" s="27"/>
      <c r="V24" s="27"/>
      <c r="W24" s="27"/>
      <c r="X24" s="27"/>
      <c r="Z24" s="70"/>
      <c r="AA24" s="70"/>
      <c r="AB24" s="70"/>
      <c r="AC24" s="70"/>
      <c r="AD24" s="70"/>
      <c r="AE24" s="70"/>
      <c r="AF24" s="70"/>
    </row>
    <row r="25" spans="1:32" ht="19.5" customHeight="1">
      <c r="A25" s="22" t="s">
        <v>15</v>
      </c>
      <c r="B25" s="26" t="s">
        <v>16</v>
      </c>
      <c r="C25" s="26" t="s">
        <v>48</v>
      </c>
      <c r="D25" s="27">
        <v>15</v>
      </c>
      <c r="F25" s="48" t="s">
        <v>49</v>
      </c>
      <c r="G25" s="22">
        <v>318</v>
      </c>
      <c r="H25" s="22">
        <v>7</v>
      </c>
      <c r="I25" s="25">
        <v>49591.25</v>
      </c>
      <c r="J25" s="25">
        <v>54509.474999999999</v>
      </c>
      <c r="K25" s="25">
        <v>57383.722499999996</v>
      </c>
      <c r="L25" s="25">
        <v>60547.337500000001</v>
      </c>
      <c r="M25" s="25">
        <v>63705.84</v>
      </c>
      <c r="N25" s="25">
        <v>67580.092499999999</v>
      </c>
      <c r="O25" s="25">
        <v>71453.322499999995</v>
      </c>
      <c r="P25" s="102"/>
      <c r="Q25" s="66"/>
      <c r="R25" s="27"/>
      <c r="S25" s="27"/>
      <c r="T25" s="27"/>
      <c r="U25" s="27"/>
      <c r="V25" s="27"/>
      <c r="W25" s="27"/>
      <c r="X25" s="27"/>
      <c r="Z25" s="70"/>
      <c r="AA25" s="70"/>
      <c r="AB25" s="70"/>
      <c r="AC25" s="70"/>
      <c r="AD25" s="70"/>
      <c r="AE25" s="70"/>
      <c r="AF25" s="70"/>
    </row>
    <row r="26" spans="1:32" ht="19.5" customHeight="1">
      <c r="A26" s="22" t="s">
        <v>15</v>
      </c>
      <c r="B26" s="26" t="s">
        <v>16</v>
      </c>
      <c r="C26" s="26" t="s">
        <v>50</v>
      </c>
      <c r="D26" s="27">
        <v>48</v>
      </c>
      <c r="F26" s="48" t="s">
        <v>51</v>
      </c>
      <c r="G26" s="22">
        <v>410</v>
      </c>
      <c r="H26" s="22">
        <v>9</v>
      </c>
      <c r="I26" s="25">
        <v>62782.32166893877</v>
      </c>
      <c r="J26" s="25">
        <v>66119.926955679985</v>
      </c>
      <c r="K26" s="25">
        <v>69850.777309762794</v>
      </c>
      <c r="L26" s="25">
        <v>73365.093987524626</v>
      </c>
      <c r="M26" s="25">
        <v>77200.477840521038</v>
      </c>
      <c r="N26" s="25">
        <v>81892.101494239163</v>
      </c>
      <c r="O26" s="25">
        <v>86583.725147957332</v>
      </c>
      <c r="P26" s="66"/>
      <c r="Q26" s="66"/>
      <c r="R26" s="27"/>
      <c r="S26" s="27"/>
      <c r="T26" s="27"/>
      <c r="U26" s="27"/>
      <c r="V26" s="27"/>
      <c r="W26" s="27"/>
      <c r="X26" s="27"/>
      <c r="Z26" s="70"/>
      <c r="AA26" s="70"/>
      <c r="AB26" s="70"/>
      <c r="AC26" s="70"/>
      <c r="AD26" s="70"/>
      <c r="AE26" s="70"/>
      <c r="AF26" s="70"/>
    </row>
    <row r="27" spans="1:32" ht="19.5" customHeight="1">
      <c r="A27" s="22" t="s">
        <v>15</v>
      </c>
      <c r="B27" s="26" t="s">
        <v>16</v>
      </c>
      <c r="C27" s="26" t="s">
        <v>52</v>
      </c>
      <c r="D27" s="27">
        <v>35</v>
      </c>
      <c r="F27" s="48" t="s">
        <v>361</v>
      </c>
      <c r="G27" s="22">
        <v>365</v>
      </c>
      <c r="H27" s="22">
        <v>8</v>
      </c>
      <c r="I27" s="25">
        <v>53762.574048394315</v>
      </c>
      <c r="J27" s="25">
        <v>56711.912053456457</v>
      </c>
      <c r="K27" s="25">
        <v>59658.76116568732</v>
      </c>
      <c r="L27" s="25">
        <v>62782.32166893877</v>
      </c>
      <c r="M27" s="25">
        <v>66119.926955679985</v>
      </c>
      <c r="N27" s="25">
        <v>70678.651281766608</v>
      </c>
      <c r="O27" s="25">
        <v>75237.375607853246</v>
      </c>
      <c r="P27" s="66"/>
      <c r="Q27" s="66"/>
      <c r="R27" s="27"/>
      <c r="S27" s="27"/>
      <c r="T27" s="27"/>
      <c r="U27" s="27"/>
      <c r="V27" s="27"/>
      <c r="W27" s="27"/>
      <c r="X27" s="27"/>
      <c r="Z27" s="70"/>
      <c r="AA27" s="70"/>
      <c r="AB27" s="70"/>
      <c r="AC27" s="70"/>
      <c r="AD27" s="70"/>
      <c r="AE27" s="70"/>
      <c r="AF27" s="70"/>
    </row>
    <row r="28" spans="1:32" ht="21.75" customHeight="1">
      <c r="A28" s="22" t="s">
        <v>15</v>
      </c>
      <c r="B28" s="26" t="s">
        <v>16</v>
      </c>
      <c r="C28" s="26" t="s">
        <v>53</v>
      </c>
      <c r="D28" s="27">
        <v>107</v>
      </c>
      <c r="F28" s="48" t="s">
        <v>54</v>
      </c>
      <c r="G28" s="22">
        <v>365</v>
      </c>
      <c r="H28" s="22">
        <v>8</v>
      </c>
      <c r="I28" s="25">
        <v>52704.794595101972</v>
      </c>
      <c r="J28" s="25">
        <v>55594.399172213503</v>
      </c>
      <c r="K28" s="25">
        <v>58481.514856493734</v>
      </c>
      <c r="L28" s="25">
        <v>61545.341931794581</v>
      </c>
      <c r="M28" s="25">
        <v>64818.23600492259</v>
      </c>
      <c r="N28" s="25">
        <v>68880.406279369199</v>
      </c>
      <c r="O28" s="25">
        <v>72942.576553815787</v>
      </c>
      <c r="P28" s="66"/>
      <c r="Q28" s="66"/>
      <c r="R28" s="27"/>
      <c r="S28" s="27"/>
      <c r="T28" s="27"/>
      <c r="U28" s="27"/>
      <c r="V28" s="27"/>
      <c r="W28" s="27"/>
      <c r="X28" s="27"/>
      <c r="Z28" s="70"/>
      <c r="AA28" s="70"/>
      <c r="AB28" s="70"/>
      <c r="AC28" s="70"/>
      <c r="AD28" s="70"/>
      <c r="AE28" s="70"/>
      <c r="AF28" s="70"/>
    </row>
    <row r="29" spans="1:32" ht="19.5" customHeight="1">
      <c r="A29" s="22" t="s">
        <v>15</v>
      </c>
      <c r="B29" s="26" t="s">
        <v>16</v>
      </c>
      <c r="C29" s="26" t="s">
        <v>55</v>
      </c>
      <c r="D29" s="27">
        <v>45</v>
      </c>
      <c r="F29" s="48" t="s">
        <v>56</v>
      </c>
      <c r="G29" s="22">
        <v>435</v>
      </c>
      <c r="H29" s="22">
        <v>9</v>
      </c>
      <c r="I29" s="25">
        <v>61149.607971621677</v>
      </c>
      <c r="J29" s="25">
        <v>64382.679759449304</v>
      </c>
      <c r="K29" s="25">
        <v>68038.863328593841</v>
      </c>
      <c r="L29" s="25">
        <v>71657.713505269247</v>
      </c>
      <c r="M29" s="25">
        <v>75495.586251096945</v>
      </c>
      <c r="N29" s="25">
        <v>79981.082666488903</v>
      </c>
      <c r="O29" s="25">
        <v>84466.579081880816</v>
      </c>
      <c r="P29" s="66"/>
      <c r="Q29" s="66"/>
      <c r="R29" s="27"/>
      <c r="S29" s="27"/>
      <c r="T29" s="27"/>
      <c r="U29" s="27"/>
      <c r="V29" s="27"/>
      <c r="W29" s="27"/>
      <c r="X29" s="27"/>
      <c r="Z29" s="70"/>
      <c r="AA29" s="70"/>
      <c r="AB29" s="70"/>
      <c r="AC29" s="70"/>
      <c r="AD29" s="70"/>
      <c r="AE29" s="70"/>
      <c r="AF29" s="70"/>
    </row>
    <row r="30" spans="1:32" ht="19.5" customHeight="1">
      <c r="A30" s="22" t="s">
        <v>15</v>
      </c>
      <c r="B30" s="26" t="s">
        <v>16</v>
      </c>
      <c r="C30" s="26" t="s">
        <v>57</v>
      </c>
      <c r="D30" s="27" t="s">
        <v>20</v>
      </c>
      <c r="F30" s="48" t="s">
        <v>58</v>
      </c>
      <c r="G30" s="22">
        <v>383</v>
      </c>
      <c r="H30" s="22">
        <v>8</v>
      </c>
      <c r="I30" s="25">
        <v>54330.041613925263</v>
      </c>
      <c r="J30" s="25">
        <v>57279.379618987412</v>
      </c>
      <c r="K30" s="25">
        <v>60263.562123687399</v>
      </c>
      <c r="L30" s="25">
        <v>63491.656125852467</v>
      </c>
      <c r="M30" s="25">
        <v>66831.750305424954</v>
      </c>
      <c r="N30" s="25">
        <v>70976.427315006033</v>
      </c>
      <c r="O30" s="25">
        <v>75121.104324587126</v>
      </c>
      <c r="P30" s="66"/>
      <c r="Q30" s="66"/>
      <c r="R30" s="27"/>
      <c r="S30" s="27"/>
      <c r="T30" s="27"/>
      <c r="U30" s="27"/>
      <c r="V30" s="27"/>
      <c r="W30" s="27"/>
      <c r="X30" s="27"/>
      <c r="Z30" s="70"/>
      <c r="AA30" s="70"/>
      <c r="AB30" s="70"/>
      <c r="AC30" s="70"/>
      <c r="AD30" s="70"/>
      <c r="AE30" s="70"/>
      <c r="AF30" s="70"/>
    </row>
    <row r="31" spans="1:32" ht="22.5" customHeight="1">
      <c r="A31" s="22" t="s">
        <v>15</v>
      </c>
      <c r="B31" s="26" t="s">
        <v>16</v>
      </c>
      <c r="C31" s="22" t="s">
        <v>59</v>
      </c>
      <c r="D31" s="27">
        <v>29</v>
      </c>
      <c r="F31" s="47" t="s">
        <v>61</v>
      </c>
      <c r="G31" s="22">
        <v>363</v>
      </c>
      <c r="H31" s="22">
        <v>8</v>
      </c>
      <c r="I31" s="25">
        <v>53762.574048394315</v>
      </c>
      <c r="J31" s="25">
        <v>56711.912053456457</v>
      </c>
      <c r="K31" s="25">
        <v>59658.76116568732</v>
      </c>
      <c r="L31" s="25">
        <v>62782.32166893877</v>
      </c>
      <c r="M31" s="25">
        <v>66119.926955679985</v>
      </c>
      <c r="N31" s="25">
        <v>70262.611050282067</v>
      </c>
      <c r="O31" s="25">
        <v>74405.295144884163</v>
      </c>
      <c r="P31" s="102"/>
      <c r="Q31" s="66"/>
      <c r="R31" s="27"/>
      <c r="S31" s="27"/>
      <c r="T31" s="27"/>
      <c r="U31" s="27"/>
      <c r="V31" s="27"/>
      <c r="W31" s="27"/>
      <c r="X31" s="27"/>
      <c r="Z31" s="70"/>
      <c r="AA31" s="70"/>
      <c r="AB31" s="70"/>
      <c r="AC31" s="70"/>
      <c r="AD31" s="70"/>
      <c r="AE31" s="70"/>
      <c r="AF31" s="70"/>
    </row>
    <row r="32" spans="1:32" ht="19.5" customHeight="1">
      <c r="A32" s="22" t="s">
        <v>15</v>
      </c>
      <c r="B32" s="26" t="s">
        <v>16</v>
      </c>
      <c r="C32" s="22" t="s">
        <v>388</v>
      </c>
      <c r="D32" s="27">
        <v>35</v>
      </c>
      <c r="F32" s="47" t="s">
        <v>396</v>
      </c>
      <c r="G32" s="22">
        <v>378</v>
      </c>
      <c r="H32" s="22">
        <v>8</v>
      </c>
      <c r="I32" s="25">
        <v>53762.574048394315</v>
      </c>
      <c r="J32" s="25">
        <v>56711.912053456457</v>
      </c>
      <c r="K32" s="25">
        <v>59658.76116568732</v>
      </c>
      <c r="L32" s="25">
        <v>62782.32166893877</v>
      </c>
      <c r="M32" s="25">
        <v>66119.926955679985</v>
      </c>
      <c r="N32" s="25">
        <v>70678.651281766608</v>
      </c>
      <c r="O32" s="25">
        <v>75237.375607853246</v>
      </c>
      <c r="P32" s="27"/>
      <c r="Q32" s="66"/>
      <c r="R32" s="27"/>
      <c r="S32" s="27"/>
      <c r="T32" s="27"/>
      <c r="U32" s="27"/>
      <c r="V32" s="27"/>
      <c r="W32" s="27"/>
      <c r="X32" s="27"/>
      <c r="Z32" s="70"/>
      <c r="AA32" s="70"/>
      <c r="AB32" s="70"/>
      <c r="AC32" s="70"/>
      <c r="AD32" s="70"/>
      <c r="AE32" s="70"/>
      <c r="AF32" s="70"/>
    </row>
    <row r="33" spans="1:32" ht="19.5" customHeight="1">
      <c r="A33" s="22"/>
      <c r="B33" s="26" t="s">
        <v>16</v>
      </c>
      <c r="C33" s="22" t="s">
        <v>523</v>
      </c>
      <c r="D33" s="27">
        <v>116</v>
      </c>
      <c r="F33" s="47" t="s">
        <v>507</v>
      </c>
      <c r="G33" s="22">
        <v>381</v>
      </c>
      <c r="H33" s="22">
        <v>8</v>
      </c>
      <c r="I33" s="25">
        <f>I32+1200</f>
        <v>54962.574048394315</v>
      </c>
      <c r="J33" s="25">
        <f t="shared" ref="J33:O33" si="0">J32+1200</f>
        <v>57911.912053456457</v>
      </c>
      <c r="K33" s="25">
        <f t="shared" si="0"/>
        <v>60858.76116568732</v>
      </c>
      <c r="L33" s="25">
        <f t="shared" si="0"/>
        <v>63982.32166893877</v>
      </c>
      <c r="M33" s="25">
        <f t="shared" si="0"/>
        <v>67319.926955679985</v>
      </c>
      <c r="N33" s="25">
        <f t="shared" si="0"/>
        <v>71878.651281766608</v>
      </c>
      <c r="O33" s="25">
        <f t="shared" si="0"/>
        <v>76437.375607853246</v>
      </c>
      <c r="P33" s="27"/>
      <c r="Q33" s="66"/>
      <c r="R33" s="27"/>
      <c r="S33" s="27"/>
      <c r="T33" s="27"/>
      <c r="U33" s="27"/>
      <c r="V33" s="27"/>
      <c r="W33" s="27"/>
      <c r="X33" s="27"/>
      <c r="Z33" s="70"/>
      <c r="AA33" s="70"/>
      <c r="AB33" s="70"/>
      <c r="AC33" s="70"/>
      <c r="AD33" s="70"/>
      <c r="AE33" s="70"/>
      <c r="AF33" s="70"/>
    </row>
    <row r="34" spans="1:32" ht="19.5" customHeight="1">
      <c r="A34" s="22" t="s">
        <v>15</v>
      </c>
      <c r="B34" s="26" t="s">
        <v>16</v>
      </c>
      <c r="C34" s="26" t="s">
        <v>62</v>
      </c>
      <c r="D34" s="27">
        <v>38</v>
      </c>
      <c r="F34" s="48" t="s">
        <v>63</v>
      </c>
      <c r="G34" s="22">
        <v>383</v>
      </c>
      <c r="H34" s="22">
        <v>8</v>
      </c>
      <c r="I34" s="25">
        <v>56356.00037858398</v>
      </c>
      <c r="J34" s="25">
        <v>59444.716382197585</v>
      </c>
      <c r="K34" s="25">
        <v>62498.587886173307</v>
      </c>
      <c r="L34" s="25">
        <v>65803.837566107934</v>
      </c>
      <c r="M34" s="25">
        <v>69280.820851400596</v>
      </c>
      <c r="N34" s="25">
        <v>73599.875948821893</v>
      </c>
      <c r="O34" s="25">
        <v>77918.931046243189</v>
      </c>
      <c r="P34" s="66"/>
      <c r="Q34" s="66"/>
      <c r="R34" s="27"/>
      <c r="S34" s="27"/>
      <c r="T34" s="27"/>
      <c r="U34" s="27"/>
      <c r="V34" s="27"/>
      <c r="W34" s="27"/>
      <c r="X34" s="27"/>
      <c r="Z34" s="70"/>
      <c r="AA34" s="70"/>
      <c r="AB34" s="70"/>
      <c r="AC34" s="70"/>
      <c r="AD34" s="70"/>
      <c r="AE34" s="70"/>
      <c r="AF34" s="70"/>
    </row>
    <row r="35" spans="1:32" ht="19.5" customHeight="1">
      <c r="A35" s="22" t="s">
        <v>15</v>
      </c>
      <c r="B35" s="26" t="s">
        <v>16</v>
      </c>
      <c r="C35" s="26" t="s">
        <v>387</v>
      </c>
      <c r="D35" s="27">
        <v>45</v>
      </c>
      <c r="F35" s="48" t="s">
        <v>362</v>
      </c>
      <c r="G35" s="22">
        <v>435</v>
      </c>
      <c r="H35" s="22">
        <v>9</v>
      </c>
      <c r="I35" s="25">
        <v>61149.607971621677</v>
      </c>
      <c r="J35" s="25">
        <v>64382.679759449304</v>
      </c>
      <c r="K35" s="25">
        <v>68038.863328593841</v>
      </c>
      <c r="L35" s="25">
        <v>71657.713505269247</v>
      </c>
      <c r="M35" s="25">
        <v>75495.586251096945</v>
      </c>
      <c r="N35" s="25">
        <v>79981.082666488903</v>
      </c>
      <c r="O35" s="25">
        <v>84466.579081880816</v>
      </c>
      <c r="P35" s="66"/>
      <c r="Q35" s="66"/>
      <c r="R35" s="27"/>
      <c r="S35" s="27"/>
      <c r="T35" s="27"/>
      <c r="U35" s="27"/>
      <c r="V35" s="27"/>
      <c r="W35" s="27"/>
      <c r="X35" s="27"/>
      <c r="Z35" s="70"/>
      <c r="AA35" s="70"/>
      <c r="AB35" s="70"/>
      <c r="AC35" s="70"/>
      <c r="AD35" s="70"/>
      <c r="AE35" s="70"/>
      <c r="AF35" s="70"/>
    </row>
    <row r="36" spans="1:32" ht="19.5" customHeight="1">
      <c r="A36" s="22" t="s">
        <v>15</v>
      </c>
      <c r="B36" s="26" t="s">
        <v>16</v>
      </c>
      <c r="C36" s="26" t="s">
        <v>441</v>
      </c>
      <c r="D36" s="27" t="s">
        <v>96</v>
      </c>
      <c r="F36" s="48" t="s">
        <v>496</v>
      </c>
      <c r="G36" s="22">
        <v>405</v>
      </c>
      <c r="H36" s="22">
        <v>8</v>
      </c>
      <c r="I36" s="25">
        <v>56318.66698611484</v>
      </c>
      <c r="J36" s="25">
        <v>59409.87188255971</v>
      </c>
      <c r="K36" s="25">
        <v>62498.587886173307</v>
      </c>
      <c r="L36" s="25">
        <v>65803.837566107934</v>
      </c>
      <c r="M36" s="25">
        <v>69280.820851400596</v>
      </c>
      <c r="N36" s="25">
        <v>73583.525968790316</v>
      </c>
      <c r="O36" s="25">
        <v>77886.231086180036</v>
      </c>
      <c r="P36" s="66"/>
      <c r="Q36" s="66"/>
      <c r="R36" s="27"/>
      <c r="S36" s="27"/>
      <c r="T36" s="27"/>
      <c r="U36" s="27"/>
      <c r="V36" s="27"/>
      <c r="W36" s="27"/>
      <c r="X36" s="27"/>
      <c r="Z36" s="70"/>
      <c r="AA36" s="70"/>
      <c r="AB36" s="70"/>
      <c r="AC36" s="70"/>
      <c r="AD36" s="70"/>
      <c r="AE36" s="70"/>
      <c r="AF36" s="70"/>
    </row>
    <row r="37" spans="1:32" ht="19.5" customHeight="1">
      <c r="A37" s="22" t="s">
        <v>15</v>
      </c>
      <c r="B37" s="26" t="s">
        <v>16</v>
      </c>
      <c r="C37" s="26" t="s">
        <v>422</v>
      </c>
      <c r="D37" s="27">
        <v>51</v>
      </c>
      <c r="F37" s="48" t="s">
        <v>497</v>
      </c>
      <c r="G37" s="22">
        <v>458</v>
      </c>
      <c r="H37" s="22">
        <v>10</v>
      </c>
      <c r="I37" s="25">
        <v>65694.326281531787</v>
      </c>
      <c r="J37" s="25">
        <v>68997.087068635141</v>
      </c>
      <c r="K37" s="25">
        <v>72725.448529886678</v>
      </c>
      <c r="L37" s="25">
        <v>76456.298883969517</v>
      </c>
      <c r="M37" s="25">
        <v>80361.37173624165</v>
      </c>
      <c r="N37" s="25">
        <v>85251.168045659317</v>
      </c>
      <c r="O37" s="25">
        <v>90140.964355076969</v>
      </c>
      <c r="P37" s="66"/>
      <c r="Q37" s="66"/>
      <c r="R37" s="27"/>
      <c r="S37" s="27"/>
      <c r="T37" s="27"/>
      <c r="U37" s="27"/>
      <c r="V37" s="27"/>
      <c r="W37" s="27"/>
      <c r="X37" s="27"/>
      <c r="Z37" s="70"/>
      <c r="AA37" s="70"/>
      <c r="AB37" s="70"/>
      <c r="AC37" s="70"/>
      <c r="AD37" s="70"/>
      <c r="AE37" s="70"/>
      <c r="AF37" s="70"/>
    </row>
    <row r="38" spans="1:32" ht="19.5" customHeight="1">
      <c r="A38" s="22" t="s">
        <v>15</v>
      </c>
      <c r="B38" s="26" t="s">
        <v>16</v>
      </c>
      <c r="C38" s="26" t="s">
        <v>64</v>
      </c>
      <c r="D38" s="27" t="s">
        <v>20</v>
      </c>
      <c r="F38" s="48" t="s">
        <v>65</v>
      </c>
      <c r="G38" s="22">
        <v>388</v>
      </c>
      <c r="H38" s="22">
        <v>8</v>
      </c>
      <c r="I38" s="25">
        <v>54330.041613925263</v>
      </c>
      <c r="J38" s="25">
        <v>57279.379618987412</v>
      </c>
      <c r="K38" s="25">
        <v>60263.562123687399</v>
      </c>
      <c r="L38" s="25">
        <v>63491.656125852467</v>
      </c>
      <c r="M38" s="25">
        <v>66831.750305424954</v>
      </c>
      <c r="N38" s="25">
        <v>70976.427315006033</v>
      </c>
      <c r="O38" s="25">
        <v>75121.104324587126</v>
      </c>
      <c r="P38" s="66"/>
      <c r="Q38" s="66"/>
      <c r="R38" s="27"/>
      <c r="S38" s="27"/>
      <c r="T38" s="27"/>
      <c r="U38" s="27"/>
      <c r="V38" s="27"/>
      <c r="W38" s="27"/>
      <c r="X38" s="27"/>
      <c r="Z38" s="70"/>
      <c r="AA38" s="70"/>
      <c r="AB38" s="70"/>
      <c r="AC38" s="70"/>
      <c r="AD38" s="70"/>
      <c r="AE38" s="70"/>
      <c r="AF38" s="70"/>
    </row>
    <row r="39" spans="1:32" ht="19.5" customHeight="1">
      <c r="A39" s="22" t="s">
        <v>15</v>
      </c>
      <c r="B39" s="26" t="s">
        <v>16</v>
      </c>
      <c r="C39" s="22" t="s">
        <v>66</v>
      </c>
      <c r="D39" s="27" t="s">
        <v>20</v>
      </c>
      <c r="F39" s="48" t="s">
        <v>67</v>
      </c>
      <c r="G39" s="22">
        <v>393</v>
      </c>
      <c r="H39" s="22">
        <v>8</v>
      </c>
      <c r="I39" s="25">
        <v>54330.041613925263</v>
      </c>
      <c r="J39" s="25">
        <v>57279.379618987412</v>
      </c>
      <c r="K39" s="25">
        <v>60263.562123687399</v>
      </c>
      <c r="L39" s="25">
        <v>63491.656125852467</v>
      </c>
      <c r="M39" s="25">
        <v>66831.750305424954</v>
      </c>
      <c r="N39" s="25">
        <v>70976.427315006033</v>
      </c>
      <c r="O39" s="25">
        <v>75121.104324587126</v>
      </c>
      <c r="P39" s="66"/>
      <c r="Q39" s="66"/>
      <c r="R39" s="27"/>
      <c r="S39" s="27"/>
      <c r="T39" s="27"/>
      <c r="U39" s="27"/>
      <c r="V39" s="27"/>
      <c r="W39" s="27"/>
      <c r="X39" s="27"/>
      <c r="Z39" s="70"/>
      <c r="AA39" s="70"/>
      <c r="AB39" s="70"/>
      <c r="AC39" s="70"/>
      <c r="AD39" s="70"/>
      <c r="AE39" s="70"/>
      <c r="AF39" s="70"/>
    </row>
    <row r="40" spans="1:32" ht="19.5" customHeight="1">
      <c r="A40" s="22" t="s">
        <v>15</v>
      </c>
      <c r="B40" s="26" t="s">
        <v>16</v>
      </c>
      <c r="C40" s="26" t="s">
        <v>442</v>
      </c>
      <c r="D40" s="27">
        <v>99</v>
      </c>
      <c r="F40" s="48" t="s">
        <v>68</v>
      </c>
      <c r="G40" s="22">
        <v>423</v>
      </c>
      <c r="H40" s="22">
        <v>9</v>
      </c>
      <c r="I40" s="25">
        <v>60121.120298060639</v>
      </c>
      <c r="J40" s="25">
        <v>63287.278202119393</v>
      </c>
      <c r="K40" s="25">
        <v>66628.138960683922</v>
      </c>
      <c r="L40" s="25">
        <v>70106.605626104021</v>
      </c>
      <c r="M40" s="25">
        <v>73798.064273346245</v>
      </c>
      <c r="N40" s="25">
        <v>78263.904706634406</v>
      </c>
      <c r="O40" s="25">
        <v>82728.768861776101</v>
      </c>
      <c r="P40" s="66"/>
      <c r="Q40" s="66"/>
      <c r="R40" s="27"/>
      <c r="S40" s="27"/>
      <c r="T40" s="27"/>
      <c r="U40" s="27"/>
      <c r="V40" s="27"/>
      <c r="W40" s="27"/>
      <c r="X40" s="27"/>
      <c r="Z40" s="70"/>
      <c r="AA40" s="70"/>
      <c r="AB40" s="70"/>
      <c r="AC40" s="70"/>
      <c r="AD40" s="70"/>
      <c r="AE40" s="70"/>
      <c r="AF40" s="70"/>
    </row>
    <row r="41" spans="1:32" ht="19.5" customHeight="1">
      <c r="A41" s="22" t="s">
        <v>15</v>
      </c>
      <c r="B41" s="26" t="s">
        <v>16</v>
      </c>
      <c r="C41" s="26" t="s">
        <v>400</v>
      </c>
      <c r="D41" s="27">
        <v>65</v>
      </c>
      <c r="F41" s="48" t="s">
        <v>397</v>
      </c>
      <c r="G41" s="22">
        <v>508</v>
      </c>
      <c r="H41" s="22">
        <v>11</v>
      </c>
      <c r="I41" s="25">
        <v>70276.377983911021</v>
      </c>
      <c r="J41" s="25">
        <v>73969.894945524706</v>
      </c>
      <c r="K41" s="25">
        <v>77840.123298159</v>
      </c>
      <c r="L41" s="25">
        <v>81956.75204108961</v>
      </c>
      <c r="M41" s="25">
        <v>86255.06996070336</v>
      </c>
      <c r="N41" s="25">
        <v>91488.797037126977</v>
      </c>
      <c r="O41" s="25">
        <v>96722.524113550549</v>
      </c>
      <c r="P41" s="66"/>
      <c r="Q41" s="66"/>
      <c r="R41" s="27"/>
      <c r="S41" s="27"/>
      <c r="T41" s="27"/>
      <c r="U41" s="27"/>
      <c r="V41" s="27"/>
      <c r="W41" s="27"/>
      <c r="X41" s="27"/>
      <c r="Z41" s="70"/>
      <c r="AA41" s="70"/>
      <c r="AB41" s="70"/>
      <c r="AC41" s="70"/>
      <c r="AD41" s="70"/>
      <c r="AE41" s="70"/>
      <c r="AF41" s="70"/>
    </row>
    <row r="42" spans="1:32" ht="30" customHeight="1">
      <c r="A42" s="22" t="s">
        <v>15</v>
      </c>
      <c r="B42" s="26" t="s">
        <v>16</v>
      </c>
      <c r="C42" s="26" t="s">
        <v>69</v>
      </c>
      <c r="D42" s="27">
        <v>65</v>
      </c>
      <c r="F42" s="48" t="s">
        <v>70</v>
      </c>
      <c r="G42" s="22">
        <v>508</v>
      </c>
      <c r="H42" s="22">
        <v>11</v>
      </c>
      <c r="I42" s="25">
        <v>70276.377983911021</v>
      </c>
      <c r="J42" s="25">
        <v>73969.894945524706</v>
      </c>
      <c r="K42" s="25">
        <v>77840.123298159</v>
      </c>
      <c r="L42" s="25">
        <v>81956.75204108961</v>
      </c>
      <c r="M42" s="25">
        <v>86255.06996070336</v>
      </c>
      <c r="N42" s="25">
        <v>91488.797037126977</v>
      </c>
      <c r="O42" s="25">
        <v>96722.524113550549</v>
      </c>
      <c r="P42" s="66"/>
      <c r="Q42" s="66"/>
      <c r="R42" s="27"/>
      <c r="S42" s="27"/>
      <c r="T42" s="27"/>
      <c r="U42" s="27"/>
      <c r="V42" s="27"/>
      <c r="W42" s="27"/>
      <c r="X42" s="27"/>
      <c r="Z42" s="70"/>
      <c r="AA42" s="70"/>
      <c r="AB42" s="70"/>
      <c r="AC42" s="70"/>
      <c r="AD42" s="70"/>
      <c r="AE42" s="70"/>
      <c r="AF42" s="70"/>
    </row>
    <row r="43" spans="1:32" ht="30" customHeight="1">
      <c r="A43" s="22"/>
      <c r="B43" s="26" t="s">
        <v>16</v>
      </c>
      <c r="C43" s="26" t="s">
        <v>487</v>
      </c>
      <c r="D43" s="27">
        <v>58</v>
      </c>
      <c r="F43" s="48" t="s">
        <v>486</v>
      </c>
      <c r="G43" s="22">
        <v>488</v>
      </c>
      <c r="H43" s="22">
        <v>10</v>
      </c>
      <c r="I43" s="25">
        <v>69280.820851400596</v>
      </c>
      <c r="J43" s="25">
        <v>73151.049204034876</v>
      </c>
      <c r="K43" s="25">
        <v>76809.721666010693</v>
      </c>
      <c r="L43" s="25">
        <v>80645.10551900712</v>
      </c>
      <c r="M43" s="25">
        <v>84694.534155493282</v>
      </c>
      <c r="N43" s="25">
        <v>89705.064855442208</v>
      </c>
      <c r="O43" s="25">
        <v>94715.595555391075</v>
      </c>
      <c r="P43" s="66"/>
      <c r="Q43" s="66"/>
      <c r="R43" s="27"/>
      <c r="S43" s="27"/>
      <c r="T43" s="27"/>
      <c r="U43" s="27"/>
      <c r="V43" s="27"/>
      <c r="W43" s="27"/>
      <c r="X43" s="27"/>
      <c r="Z43" s="70"/>
      <c r="AA43" s="70"/>
      <c r="AB43" s="70"/>
      <c r="AC43" s="70"/>
      <c r="AD43" s="70"/>
      <c r="AE43" s="70"/>
      <c r="AF43" s="70"/>
    </row>
    <row r="44" spans="1:32" ht="19.5" customHeight="1">
      <c r="A44" s="22" t="s">
        <v>15</v>
      </c>
      <c r="B44" s="26" t="s">
        <v>16</v>
      </c>
      <c r="C44" s="26" t="s">
        <v>71</v>
      </c>
      <c r="D44" s="27">
        <v>51</v>
      </c>
      <c r="F44" s="48" t="s">
        <v>72</v>
      </c>
      <c r="G44" s="22">
        <v>480</v>
      </c>
      <c r="H44" s="22">
        <v>10</v>
      </c>
      <c r="I44" s="25">
        <v>65694.326281531787</v>
      </c>
      <c r="J44" s="25">
        <v>68997.087068635141</v>
      </c>
      <c r="K44" s="25">
        <v>72725.448529886678</v>
      </c>
      <c r="L44" s="25">
        <v>76456.298883969517</v>
      </c>
      <c r="M44" s="25">
        <v>80361.37173624165</v>
      </c>
      <c r="N44" s="25">
        <v>85251.168045659317</v>
      </c>
      <c r="O44" s="25">
        <v>90140.964355076969</v>
      </c>
      <c r="P44" s="27"/>
      <c r="Q44" s="66"/>
      <c r="R44" s="27"/>
      <c r="S44" s="27"/>
      <c r="T44" s="27"/>
      <c r="U44" s="27"/>
      <c r="V44" s="27"/>
      <c r="W44" s="27"/>
      <c r="X44" s="27"/>
      <c r="Z44" s="70"/>
      <c r="AA44" s="70"/>
      <c r="AB44" s="70"/>
      <c r="AC44" s="70"/>
      <c r="AD44" s="70"/>
      <c r="AE44" s="70"/>
      <c r="AF44" s="70"/>
    </row>
    <row r="45" spans="1:32" ht="19.5" customHeight="1">
      <c r="A45" s="22" t="s">
        <v>15</v>
      </c>
      <c r="B45" s="26" t="s">
        <v>16</v>
      </c>
      <c r="C45" s="26" t="s">
        <v>73</v>
      </c>
      <c r="D45" s="27">
        <v>98</v>
      </c>
      <c r="F45" s="48" t="s">
        <v>74</v>
      </c>
      <c r="G45" s="22">
        <v>523</v>
      </c>
      <c r="H45" s="22">
        <v>11</v>
      </c>
      <c r="I45" s="25">
        <v>71817.719447606331</v>
      </c>
      <c r="J45" s="25">
        <v>75597.72543510684</v>
      </c>
      <c r="K45" s="25">
        <v>79576.364981685809</v>
      </c>
      <c r="L45" s="25">
        <v>83764.405037731398</v>
      </c>
      <c r="M45" s="25">
        <v>88172.617531417374</v>
      </c>
      <c r="N45" s="25">
        <v>92956.266819081211</v>
      </c>
      <c r="O45" s="25">
        <v>97739.916106745019</v>
      </c>
      <c r="P45" s="66"/>
      <c r="Q45" s="66"/>
      <c r="R45" s="27"/>
      <c r="S45" s="27"/>
      <c r="T45" s="27"/>
      <c r="U45" s="27"/>
      <c r="V45" s="27"/>
      <c r="W45" s="27"/>
      <c r="X45" s="27"/>
      <c r="Z45" s="70"/>
      <c r="AA45" s="70"/>
      <c r="AB45" s="70"/>
      <c r="AC45" s="70"/>
      <c r="AD45" s="70"/>
      <c r="AE45" s="70"/>
      <c r="AF45" s="70"/>
    </row>
    <row r="46" spans="1:32" ht="19.5" customHeight="1">
      <c r="A46" s="22" t="s">
        <v>15</v>
      </c>
      <c r="B46" s="26" t="s">
        <v>16</v>
      </c>
      <c r="C46" s="26" t="s">
        <v>75</v>
      </c>
      <c r="D46" s="27">
        <v>51</v>
      </c>
      <c r="F46" s="48" t="s">
        <v>76</v>
      </c>
      <c r="G46" s="22">
        <v>465</v>
      </c>
      <c r="H46" s="22">
        <v>10</v>
      </c>
      <c r="I46" s="25">
        <v>65694.326281531787</v>
      </c>
      <c r="J46" s="25">
        <v>68997.087068635141</v>
      </c>
      <c r="K46" s="25">
        <v>72725.448529886678</v>
      </c>
      <c r="L46" s="25">
        <v>76456.298883969517</v>
      </c>
      <c r="M46" s="25">
        <v>80361.37173624165</v>
      </c>
      <c r="N46" s="25">
        <v>85251.168045659317</v>
      </c>
      <c r="O46" s="25">
        <v>90140.964355076969</v>
      </c>
      <c r="P46" s="66"/>
      <c r="Q46" s="66"/>
      <c r="R46" s="27"/>
      <c r="S46" s="27"/>
      <c r="T46" s="27"/>
      <c r="U46" s="27"/>
      <c r="V46" s="27"/>
      <c r="W46" s="27"/>
      <c r="X46" s="27"/>
      <c r="Z46" s="70"/>
      <c r="AA46" s="70"/>
      <c r="AB46" s="70"/>
      <c r="AC46" s="70"/>
      <c r="AD46" s="70"/>
      <c r="AE46" s="70"/>
      <c r="AF46" s="70"/>
    </row>
    <row r="47" spans="1:32" ht="19.5" customHeight="1">
      <c r="A47" s="22"/>
      <c r="B47" s="26" t="s">
        <v>16</v>
      </c>
      <c r="C47" s="26" t="s">
        <v>77</v>
      </c>
      <c r="D47" s="27">
        <v>51</v>
      </c>
      <c r="F47" s="48" t="s">
        <v>485</v>
      </c>
      <c r="G47" s="22">
        <v>470</v>
      </c>
      <c r="H47" s="22">
        <v>10</v>
      </c>
      <c r="I47" s="25">
        <v>65694.326281531787</v>
      </c>
      <c r="J47" s="25">
        <v>68997.087068635141</v>
      </c>
      <c r="K47" s="25">
        <v>72725.448529886678</v>
      </c>
      <c r="L47" s="25">
        <v>76456.298883969517</v>
      </c>
      <c r="M47" s="25">
        <v>80361.37173624165</v>
      </c>
      <c r="N47" s="25">
        <v>85251.168045659317</v>
      </c>
      <c r="O47" s="25">
        <v>90140.964355076969</v>
      </c>
      <c r="P47" s="66"/>
      <c r="Q47" s="66"/>
      <c r="R47" s="27"/>
      <c r="S47" s="27"/>
      <c r="T47" s="27"/>
      <c r="U47" s="27"/>
      <c r="V47" s="27"/>
      <c r="W47" s="27"/>
      <c r="X47" s="27"/>
      <c r="Z47" s="70"/>
      <c r="AA47" s="70"/>
      <c r="AB47" s="70"/>
      <c r="AC47" s="70"/>
      <c r="AD47" s="70"/>
      <c r="AE47" s="70"/>
      <c r="AF47" s="70"/>
    </row>
    <row r="48" spans="1:32" ht="19.5" customHeight="1">
      <c r="A48" s="22" t="s">
        <v>15</v>
      </c>
      <c r="B48" s="26" t="s">
        <v>16</v>
      </c>
      <c r="C48" s="26" t="s">
        <v>77</v>
      </c>
      <c r="D48" s="27">
        <v>101</v>
      </c>
      <c r="F48" s="48" t="s">
        <v>78</v>
      </c>
      <c r="G48" s="22">
        <v>443</v>
      </c>
      <c r="H48" s="22">
        <v>9</v>
      </c>
      <c r="I48" s="25">
        <v>62397.021147514584</v>
      </c>
      <c r="J48" s="25">
        <v>65681.640394770773</v>
      </c>
      <c r="K48" s="25">
        <v>69246.262574438326</v>
      </c>
      <c r="L48" s="25">
        <v>72777.379278811248</v>
      </c>
      <c r="M48" s="25">
        <v>76607.640990360902</v>
      </c>
      <c r="N48" s="25">
        <v>80764.811849705511</v>
      </c>
      <c r="O48" s="25">
        <v>84921.982709050018</v>
      </c>
      <c r="P48" s="66"/>
      <c r="Q48" s="66"/>
      <c r="R48" s="27"/>
      <c r="S48" s="27"/>
      <c r="T48" s="27"/>
      <c r="U48" s="27"/>
      <c r="V48" s="27"/>
      <c r="W48" s="27"/>
      <c r="X48" s="27"/>
      <c r="Z48" s="70"/>
      <c r="AA48" s="70"/>
      <c r="AB48" s="70"/>
      <c r="AC48" s="70"/>
      <c r="AD48" s="70"/>
      <c r="AE48" s="70"/>
      <c r="AF48" s="70"/>
    </row>
    <row r="49" spans="1:32" ht="19.5" customHeight="1">
      <c r="A49" s="22" t="s">
        <v>15</v>
      </c>
      <c r="B49" s="26" t="s">
        <v>16</v>
      </c>
      <c r="C49" s="26" t="s">
        <v>407</v>
      </c>
      <c r="D49" s="27">
        <v>51</v>
      </c>
      <c r="F49" s="48" t="s">
        <v>498</v>
      </c>
      <c r="G49" s="22">
        <v>458</v>
      </c>
      <c r="H49" s="22">
        <v>10</v>
      </c>
      <c r="I49" s="25">
        <v>65694.326281531787</v>
      </c>
      <c r="J49" s="25">
        <v>68997.087068635141</v>
      </c>
      <c r="K49" s="25">
        <v>72725.448529886678</v>
      </c>
      <c r="L49" s="25">
        <v>76456.298883969517</v>
      </c>
      <c r="M49" s="25">
        <v>80361.37173624165</v>
      </c>
      <c r="N49" s="25">
        <v>85251.168045659317</v>
      </c>
      <c r="O49" s="25">
        <v>90140.964355076969</v>
      </c>
      <c r="P49" s="66"/>
      <c r="Q49" s="66"/>
      <c r="R49" s="27"/>
      <c r="S49" s="27"/>
      <c r="T49" s="27"/>
      <c r="U49" s="27"/>
      <c r="V49" s="27"/>
      <c r="W49" s="27"/>
      <c r="X49" s="27"/>
      <c r="Z49" s="70"/>
      <c r="AA49" s="70"/>
      <c r="AB49" s="70"/>
      <c r="AC49" s="70"/>
      <c r="AD49" s="70"/>
      <c r="AE49" s="70"/>
      <c r="AF49" s="70"/>
    </row>
    <row r="50" spans="1:32" ht="19.5" customHeight="1">
      <c r="A50" s="22" t="s">
        <v>15</v>
      </c>
      <c r="B50" s="26" t="s">
        <v>16</v>
      </c>
      <c r="C50" s="26" t="s">
        <v>79</v>
      </c>
      <c r="D50" s="27">
        <v>66</v>
      </c>
      <c r="F50" s="48" t="s">
        <v>80</v>
      </c>
      <c r="G50" s="22">
        <v>443</v>
      </c>
      <c r="H50" s="22">
        <v>9</v>
      </c>
      <c r="I50" s="25">
        <v>62843.34683226885</v>
      </c>
      <c r="J50" s="25">
        <v>65985.574031754877</v>
      </c>
      <c r="K50" s="25">
        <v>69285.74885920652</v>
      </c>
      <c r="L50" s="25">
        <v>72739.087662602062</v>
      </c>
      <c r="M50" s="25">
        <v>76387.471041613375</v>
      </c>
      <c r="N50" s="25">
        <v>80426.419180360739</v>
      </c>
      <c r="O50" s="25">
        <v>84465.367319108074</v>
      </c>
      <c r="P50" s="66"/>
      <c r="Q50" s="66"/>
      <c r="R50" s="27"/>
      <c r="S50" s="27"/>
      <c r="T50" s="27"/>
      <c r="U50" s="27"/>
      <c r="V50" s="27"/>
      <c r="W50" s="27"/>
      <c r="X50" s="27"/>
      <c r="Z50" s="70"/>
      <c r="AA50" s="70"/>
      <c r="AB50" s="70"/>
      <c r="AC50" s="70"/>
      <c r="AD50" s="70"/>
      <c r="AE50" s="70"/>
      <c r="AF50" s="70"/>
    </row>
    <row r="51" spans="1:32" ht="19.5" customHeight="1">
      <c r="A51" s="22" t="s">
        <v>15</v>
      </c>
      <c r="B51" s="26" t="s">
        <v>16</v>
      </c>
      <c r="C51" s="26" t="s">
        <v>81</v>
      </c>
      <c r="D51" s="27">
        <v>72</v>
      </c>
      <c r="F51" s="48" t="s">
        <v>82</v>
      </c>
      <c r="G51" s="22">
        <v>465</v>
      </c>
      <c r="H51" s="22">
        <v>10</v>
      </c>
      <c r="I51" s="25">
        <v>65803.837566107934</v>
      </c>
      <c r="J51" s="25">
        <v>69280.820851400596</v>
      </c>
      <c r="K51" s="25">
        <v>72904.64881373856</v>
      </c>
      <c r="L51" s="25">
        <v>76737.543773903701</v>
      </c>
      <c r="M51" s="25">
        <v>80789.461303221135</v>
      </c>
      <c r="N51" s="25">
        <v>85672.107724413116</v>
      </c>
      <c r="O51" s="25">
        <v>90553.976439258302</v>
      </c>
      <c r="P51" s="66"/>
      <c r="Q51" s="66"/>
      <c r="R51" s="27"/>
      <c r="S51" s="27"/>
      <c r="T51" s="27"/>
      <c r="U51" s="27"/>
      <c r="V51" s="27"/>
      <c r="W51" s="27"/>
      <c r="X51" s="27"/>
      <c r="Z51" s="70"/>
      <c r="AA51" s="70"/>
      <c r="AB51" s="70"/>
      <c r="AC51" s="70"/>
      <c r="AD51" s="70"/>
      <c r="AE51" s="70"/>
      <c r="AF51" s="70"/>
    </row>
    <row r="52" spans="1:32" ht="31.5" customHeight="1">
      <c r="A52" s="22" t="s">
        <v>15</v>
      </c>
      <c r="B52" s="26" t="s">
        <v>16</v>
      </c>
      <c r="C52" s="26" t="s">
        <v>85</v>
      </c>
      <c r="D52" s="27" t="s">
        <v>86</v>
      </c>
      <c r="F52" s="48" t="s">
        <v>87</v>
      </c>
      <c r="G52" s="22">
        <v>415</v>
      </c>
      <c r="H52" s="22">
        <v>9</v>
      </c>
      <c r="I52" s="25">
        <v>60121.120298060639</v>
      </c>
      <c r="J52" s="25">
        <v>63287.278202119393</v>
      </c>
      <c r="K52" s="25">
        <v>66628.138960683922</v>
      </c>
      <c r="L52" s="25">
        <v>70106.605626104021</v>
      </c>
      <c r="M52" s="25">
        <v>73798.064273346245</v>
      </c>
      <c r="N52" s="25">
        <v>78263.904706634406</v>
      </c>
      <c r="O52" s="25">
        <v>82728.768861776101</v>
      </c>
      <c r="P52" s="66"/>
      <c r="Q52" s="66"/>
      <c r="R52" s="27"/>
      <c r="S52" s="27"/>
      <c r="T52" s="27"/>
      <c r="U52" s="27"/>
      <c r="V52" s="27"/>
      <c r="W52" s="27"/>
      <c r="X52" s="27"/>
      <c r="Z52" s="70"/>
      <c r="AA52" s="70"/>
      <c r="AB52" s="70"/>
      <c r="AC52" s="70"/>
      <c r="AD52" s="70"/>
      <c r="AE52" s="70"/>
      <c r="AF52" s="70"/>
    </row>
    <row r="53" spans="1:32" ht="31.5" customHeight="1">
      <c r="A53" s="22" t="s">
        <v>15</v>
      </c>
      <c r="B53" s="26" t="s">
        <v>16</v>
      </c>
      <c r="C53" s="22" t="s">
        <v>371</v>
      </c>
      <c r="D53" s="27">
        <v>58</v>
      </c>
      <c r="F53" s="47" t="s">
        <v>372</v>
      </c>
      <c r="G53" s="22">
        <v>493</v>
      </c>
      <c r="H53" s="22">
        <v>10</v>
      </c>
      <c r="I53" s="25">
        <v>69280.820851400596</v>
      </c>
      <c r="J53" s="25">
        <v>73151.049204034876</v>
      </c>
      <c r="K53" s="25">
        <v>76809.721666010693</v>
      </c>
      <c r="L53" s="25">
        <v>80645.10551900712</v>
      </c>
      <c r="M53" s="25">
        <v>84694.534155493282</v>
      </c>
      <c r="N53" s="25">
        <v>89705.064855442208</v>
      </c>
      <c r="O53" s="25">
        <v>94715.595555391075</v>
      </c>
      <c r="P53" s="27"/>
      <c r="Q53" s="66"/>
      <c r="R53" s="27"/>
      <c r="S53" s="27"/>
      <c r="T53" s="27"/>
      <c r="U53" s="27"/>
      <c r="V53" s="27"/>
      <c r="W53" s="27"/>
      <c r="X53" s="27"/>
      <c r="Z53" s="70"/>
      <c r="AA53" s="70"/>
      <c r="AB53" s="70"/>
      <c r="AC53" s="70"/>
      <c r="AD53" s="70"/>
      <c r="AE53" s="70"/>
      <c r="AF53" s="70"/>
    </row>
    <row r="54" spans="1:32" ht="19.5" customHeight="1">
      <c r="A54" s="22" t="s">
        <v>15</v>
      </c>
      <c r="B54" s="26" t="s">
        <v>16</v>
      </c>
      <c r="C54" s="22" t="s">
        <v>381</v>
      </c>
      <c r="D54" s="27">
        <v>109</v>
      </c>
      <c r="F54" s="47" t="s">
        <v>380</v>
      </c>
      <c r="G54" s="22">
        <v>508</v>
      </c>
      <c r="H54" s="22">
        <v>11</v>
      </c>
      <c r="I54" s="25">
        <v>76841.348929722968</v>
      </c>
      <c r="J54" s="25">
        <v>80043.490930328859</v>
      </c>
      <c r="K54" s="25">
        <v>83378.636385759237</v>
      </c>
      <c r="L54" s="25">
        <v>86852.373676468866</v>
      </c>
      <c r="M54" s="25">
        <v>90471.408859003568</v>
      </c>
      <c r="N54" s="25">
        <v>94241.330313818122</v>
      </c>
      <c r="O54" s="25">
        <v>98168.844097458335</v>
      </c>
      <c r="P54" s="66"/>
      <c r="Q54" s="66"/>
      <c r="R54" s="27"/>
      <c r="S54" s="27"/>
      <c r="T54" s="27"/>
      <c r="U54" s="27"/>
      <c r="V54" s="27"/>
      <c r="W54" s="27"/>
      <c r="X54" s="27"/>
      <c r="Z54" s="70"/>
      <c r="AA54" s="70"/>
      <c r="AB54" s="70"/>
      <c r="AC54" s="70"/>
      <c r="AD54" s="70"/>
      <c r="AE54" s="70"/>
      <c r="AF54" s="70"/>
    </row>
    <row r="55" spans="1:32" ht="19.5" customHeight="1">
      <c r="A55" s="22" t="s">
        <v>15</v>
      </c>
      <c r="B55" s="26" t="s">
        <v>16</v>
      </c>
      <c r="C55" s="26" t="s">
        <v>83</v>
      </c>
      <c r="D55" s="27">
        <v>98</v>
      </c>
      <c r="F55" s="47" t="s">
        <v>499</v>
      </c>
      <c r="G55" s="22">
        <v>520</v>
      </c>
      <c r="H55" s="25">
        <v>11</v>
      </c>
      <c r="I55" s="25">
        <v>71817.719447606331</v>
      </c>
      <c r="J55" s="25">
        <v>75597.72543510684</v>
      </c>
      <c r="K55" s="25">
        <v>79576.364981685809</v>
      </c>
      <c r="L55" s="25">
        <v>83764.405037731398</v>
      </c>
      <c r="M55" s="25">
        <v>88172.617531417374</v>
      </c>
      <c r="N55" s="25">
        <v>92956.266819081211</v>
      </c>
      <c r="O55" s="25">
        <v>97739.916106745019</v>
      </c>
      <c r="P55" s="66"/>
      <c r="Q55" s="66"/>
      <c r="R55" s="27"/>
      <c r="S55" s="27"/>
      <c r="T55" s="27"/>
      <c r="U55" s="27"/>
      <c r="V55" s="27"/>
      <c r="W55" s="27"/>
      <c r="X55" s="27"/>
      <c r="Z55" s="70"/>
      <c r="AA55" s="70"/>
      <c r="AB55" s="70"/>
      <c r="AC55" s="70"/>
      <c r="AD55" s="70"/>
      <c r="AE55" s="70"/>
      <c r="AF55" s="70"/>
    </row>
    <row r="56" spans="1:32" ht="19.5" customHeight="1">
      <c r="A56" s="22" t="s">
        <v>15</v>
      </c>
      <c r="B56" s="26" t="s">
        <v>16</v>
      </c>
      <c r="C56" s="22" t="s">
        <v>88</v>
      </c>
      <c r="D56" s="27" t="s">
        <v>20</v>
      </c>
      <c r="F56" s="47" t="s">
        <v>89</v>
      </c>
      <c r="G56" s="22">
        <v>393</v>
      </c>
      <c r="H56" s="22">
        <v>8</v>
      </c>
      <c r="I56" s="25">
        <v>54330.041613925263</v>
      </c>
      <c r="J56" s="25">
        <v>57279.379618987412</v>
      </c>
      <c r="K56" s="25">
        <v>60263.562123687399</v>
      </c>
      <c r="L56" s="25">
        <v>63491.656125852467</v>
      </c>
      <c r="M56" s="25">
        <v>66831.750305424954</v>
      </c>
      <c r="N56" s="25">
        <v>70976.427315006033</v>
      </c>
      <c r="O56" s="25">
        <v>75121.104324587126</v>
      </c>
      <c r="P56" s="66"/>
      <c r="Q56" s="66"/>
      <c r="R56" s="27"/>
      <c r="S56" s="27"/>
      <c r="T56" s="27"/>
      <c r="U56" s="27"/>
      <c r="V56" s="27"/>
      <c r="W56" s="27"/>
      <c r="X56" s="27"/>
      <c r="Z56" s="70"/>
      <c r="AA56" s="70"/>
      <c r="AB56" s="70"/>
      <c r="AC56" s="70"/>
      <c r="AD56" s="70"/>
      <c r="AE56" s="70"/>
      <c r="AF56" s="70"/>
    </row>
    <row r="57" spans="1:32" ht="19.5" customHeight="1">
      <c r="A57" s="22" t="s">
        <v>15</v>
      </c>
      <c r="B57" s="26" t="s">
        <v>16</v>
      </c>
      <c r="C57" s="26" t="s">
        <v>92</v>
      </c>
      <c r="D57" s="27" t="s">
        <v>93</v>
      </c>
      <c r="F57" s="49" t="s">
        <v>94</v>
      </c>
      <c r="G57" s="22">
        <v>525</v>
      </c>
      <c r="H57" s="22">
        <v>11</v>
      </c>
      <c r="I57" s="25">
        <v>75709.008811378852</v>
      </c>
      <c r="J57" s="25">
        <v>79755.851488213317</v>
      </c>
      <c r="K57" s="25">
        <v>83771.15491508985</v>
      </c>
      <c r="L57" s="25">
        <v>87889.028104436104</v>
      </c>
      <c r="M57" s="25">
        <v>92611.702251782452</v>
      </c>
      <c r="N57" s="25">
        <v>98089.910963071947</v>
      </c>
      <c r="O57" s="25">
        <v>103568.11967436149</v>
      </c>
      <c r="P57" s="27"/>
      <c r="Q57" s="66"/>
      <c r="R57" s="27"/>
      <c r="S57" s="27"/>
      <c r="T57" s="27"/>
      <c r="U57" s="27"/>
      <c r="V57" s="27"/>
      <c r="W57" s="27"/>
      <c r="X57" s="27"/>
      <c r="Z57" s="70"/>
      <c r="AA57" s="70"/>
      <c r="AB57" s="70"/>
      <c r="AC57" s="70"/>
      <c r="AD57" s="70"/>
      <c r="AE57" s="70"/>
      <c r="AF57" s="70"/>
    </row>
    <row r="58" spans="1:32" ht="19.5" customHeight="1">
      <c r="A58" s="22" t="s">
        <v>15</v>
      </c>
      <c r="B58" s="26" t="s">
        <v>16</v>
      </c>
      <c r="C58" s="26" t="s">
        <v>95</v>
      </c>
      <c r="D58" s="27" t="s">
        <v>96</v>
      </c>
      <c r="F58" s="48" t="s">
        <v>97</v>
      </c>
      <c r="G58" s="22">
        <v>403</v>
      </c>
      <c r="H58" s="22">
        <v>8</v>
      </c>
      <c r="I58" s="25">
        <v>56318.66698611484</v>
      </c>
      <c r="J58" s="25">
        <v>59409.87188255971</v>
      </c>
      <c r="K58" s="25">
        <v>62498.587886173307</v>
      </c>
      <c r="L58" s="25">
        <v>65803.837566107934</v>
      </c>
      <c r="M58" s="25">
        <v>69280.820851400596</v>
      </c>
      <c r="N58" s="25">
        <v>73583.525968790316</v>
      </c>
      <c r="O58" s="25">
        <v>77886.231086180036</v>
      </c>
      <c r="P58" s="66"/>
      <c r="Q58" s="66"/>
      <c r="R58" s="27"/>
      <c r="S58" s="27"/>
      <c r="T58" s="27"/>
      <c r="U58" s="27"/>
      <c r="V58" s="27"/>
      <c r="W58" s="27"/>
      <c r="X58" s="27"/>
      <c r="Z58" s="70"/>
      <c r="AA58" s="70"/>
      <c r="AB58" s="70"/>
      <c r="AC58" s="70"/>
      <c r="AD58" s="70"/>
      <c r="AE58" s="70"/>
      <c r="AF58" s="70"/>
    </row>
    <row r="59" spans="1:32" ht="19.5" customHeight="1">
      <c r="A59" s="22" t="s">
        <v>15</v>
      </c>
      <c r="B59" s="26" t="s">
        <v>16</v>
      </c>
      <c r="C59" s="26" t="s">
        <v>98</v>
      </c>
      <c r="D59" s="27">
        <v>40</v>
      </c>
      <c r="F59" s="48" t="s">
        <v>99</v>
      </c>
      <c r="G59" s="22">
        <v>410</v>
      </c>
      <c r="H59" s="22">
        <v>9</v>
      </c>
      <c r="I59" s="25">
        <v>57991.202968732359</v>
      </c>
      <c r="J59" s="25">
        <v>61077.430079514677</v>
      </c>
      <c r="K59" s="25">
        <v>64487.213258362885</v>
      </c>
      <c r="L59" s="25">
        <v>68004.018828955974</v>
      </c>
      <c r="M59" s="25">
        <v>71588.024505993511</v>
      </c>
      <c r="N59" s="25">
        <v>75870.793591804686</v>
      </c>
      <c r="O59" s="25">
        <v>80153.562677615904</v>
      </c>
      <c r="P59" s="66"/>
      <c r="Q59" s="66"/>
      <c r="R59" s="27"/>
      <c r="S59" s="27"/>
      <c r="T59" s="27"/>
      <c r="U59" s="27"/>
      <c r="V59" s="27"/>
      <c r="W59" s="27"/>
      <c r="X59" s="27"/>
      <c r="Z59" s="70"/>
      <c r="AA59" s="70"/>
      <c r="AB59" s="70"/>
      <c r="AC59" s="70"/>
      <c r="AD59" s="70"/>
      <c r="AE59" s="70"/>
      <c r="AF59" s="70"/>
    </row>
    <row r="60" spans="1:32" ht="19.5" customHeight="1">
      <c r="A60" s="22" t="s">
        <v>15</v>
      </c>
      <c r="B60" s="26" t="s">
        <v>16</v>
      </c>
      <c r="C60" s="26" t="s">
        <v>100</v>
      </c>
      <c r="D60" s="27">
        <v>40</v>
      </c>
      <c r="F60" s="48" t="s">
        <v>101</v>
      </c>
      <c r="G60" s="22">
        <v>410</v>
      </c>
      <c r="H60" s="22">
        <v>9</v>
      </c>
      <c r="I60" s="25">
        <v>57991.202968732359</v>
      </c>
      <c r="J60" s="25">
        <v>61077.430079514677</v>
      </c>
      <c r="K60" s="25">
        <v>64487.213258362885</v>
      </c>
      <c r="L60" s="25">
        <v>68004.018828955974</v>
      </c>
      <c r="M60" s="25">
        <v>71588.024505993511</v>
      </c>
      <c r="N60" s="25">
        <v>75870.793591804686</v>
      </c>
      <c r="O60" s="25">
        <v>80153.562677615904</v>
      </c>
      <c r="P60" s="66"/>
      <c r="Q60" s="66"/>
      <c r="R60" s="27"/>
      <c r="S60" s="27"/>
      <c r="T60" s="27"/>
      <c r="U60" s="27"/>
      <c r="V60" s="27"/>
      <c r="W60" s="27"/>
      <c r="X60" s="27"/>
      <c r="Z60" s="70"/>
      <c r="AA60" s="70"/>
      <c r="AB60" s="70"/>
      <c r="AC60" s="70"/>
      <c r="AD60" s="70"/>
      <c r="AE60" s="70"/>
      <c r="AF60" s="70"/>
    </row>
    <row r="61" spans="1:32" ht="19.5" customHeight="1">
      <c r="A61" s="22" t="s">
        <v>15</v>
      </c>
      <c r="B61" s="26" t="s">
        <v>16</v>
      </c>
      <c r="C61" s="26" t="s">
        <v>102</v>
      </c>
      <c r="D61" s="27" t="s">
        <v>103</v>
      </c>
      <c r="F61" s="48" t="s">
        <v>104</v>
      </c>
      <c r="G61" s="22">
        <v>508</v>
      </c>
      <c r="H61" s="22">
        <v>11</v>
      </c>
      <c r="I61" s="25">
        <v>76841.348929722968</v>
      </c>
      <c r="J61" s="25">
        <v>80043.490930328859</v>
      </c>
      <c r="K61" s="25">
        <v>83378.636385759237</v>
      </c>
      <c r="L61" s="25">
        <v>86852.373676468866</v>
      </c>
      <c r="M61" s="25">
        <v>90471.408859003568</v>
      </c>
      <c r="N61" s="25">
        <v>94241.330313818122</v>
      </c>
      <c r="O61" s="25">
        <v>98168.844097458335</v>
      </c>
      <c r="P61" s="66"/>
      <c r="Q61" s="66"/>
      <c r="R61" s="27"/>
      <c r="S61" s="27"/>
      <c r="T61" s="27"/>
      <c r="U61" s="27"/>
      <c r="V61" s="27"/>
      <c r="W61" s="27"/>
      <c r="X61" s="27"/>
      <c r="Z61" s="70"/>
      <c r="AA61" s="70"/>
      <c r="AB61" s="70"/>
      <c r="AC61" s="70"/>
      <c r="AD61" s="70"/>
      <c r="AE61" s="70"/>
      <c r="AF61" s="70"/>
    </row>
    <row r="62" spans="1:32" ht="19.5" customHeight="1">
      <c r="A62" s="22" t="s">
        <v>15</v>
      </c>
      <c r="B62" s="26" t="s">
        <v>16</v>
      </c>
      <c r="C62" s="26" t="s">
        <v>416</v>
      </c>
      <c r="D62" s="27">
        <v>29</v>
      </c>
      <c r="F62" s="48" t="s">
        <v>415</v>
      </c>
      <c r="G62" s="22">
        <v>373</v>
      </c>
      <c r="H62" s="22">
        <v>8</v>
      </c>
      <c r="I62" s="25">
        <v>53762.574048394315</v>
      </c>
      <c r="J62" s="25">
        <v>56711.912053456457</v>
      </c>
      <c r="K62" s="25">
        <v>59658.76116568732</v>
      </c>
      <c r="L62" s="25">
        <v>62782.32166893877</v>
      </c>
      <c r="M62" s="25">
        <v>66119.926955679985</v>
      </c>
      <c r="N62" s="25">
        <v>70262.611050282067</v>
      </c>
      <c r="O62" s="25">
        <v>74405.295144884163</v>
      </c>
      <c r="P62" s="27"/>
      <c r="Q62" s="66"/>
      <c r="R62" s="27"/>
      <c r="S62" s="27"/>
      <c r="T62" s="27"/>
      <c r="U62" s="27"/>
      <c r="V62" s="27"/>
      <c r="W62" s="27"/>
      <c r="X62" s="27"/>
      <c r="Z62" s="70"/>
      <c r="AA62" s="70"/>
      <c r="AB62" s="70"/>
      <c r="AC62" s="70"/>
      <c r="AD62" s="70"/>
      <c r="AE62" s="70"/>
      <c r="AF62" s="70"/>
    </row>
    <row r="63" spans="1:32" ht="19.5" customHeight="1">
      <c r="A63" s="22" t="s">
        <v>15</v>
      </c>
      <c r="B63" s="26" t="s">
        <v>16</v>
      </c>
      <c r="C63" s="26" t="s">
        <v>404</v>
      </c>
      <c r="D63" s="27">
        <v>51</v>
      </c>
      <c r="F63" s="48" t="s">
        <v>405</v>
      </c>
      <c r="G63" s="22">
        <v>453</v>
      </c>
      <c r="H63" s="22">
        <v>10</v>
      </c>
      <c r="I63" s="25">
        <v>65694.326281531787</v>
      </c>
      <c r="J63" s="25">
        <v>68997.087068635141</v>
      </c>
      <c r="K63" s="25">
        <v>72725.448529886678</v>
      </c>
      <c r="L63" s="25">
        <v>76456.298883969517</v>
      </c>
      <c r="M63" s="25">
        <v>80361.37173624165</v>
      </c>
      <c r="N63" s="25">
        <v>85251.168045659317</v>
      </c>
      <c r="O63" s="25">
        <v>90140.964355076969</v>
      </c>
      <c r="P63" s="66"/>
      <c r="Q63" s="66"/>
      <c r="R63" s="27"/>
      <c r="S63" s="27"/>
      <c r="T63" s="27"/>
      <c r="U63" s="27"/>
      <c r="V63" s="27"/>
      <c r="W63" s="27"/>
      <c r="X63" s="27"/>
      <c r="Z63" s="70"/>
      <c r="AA63" s="70"/>
      <c r="AB63" s="70"/>
      <c r="AC63" s="70"/>
      <c r="AD63" s="70"/>
      <c r="AE63" s="70"/>
      <c r="AF63" s="70"/>
    </row>
    <row r="64" spans="1:32" ht="30" customHeight="1">
      <c r="A64" s="22" t="s">
        <v>15</v>
      </c>
      <c r="B64" s="26" t="s">
        <v>16</v>
      </c>
      <c r="C64" s="26" t="s">
        <v>105</v>
      </c>
      <c r="D64" s="27">
        <v>29</v>
      </c>
      <c r="F64" s="48" t="s">
        <v>106</v>
      </c>
      <c r="G64" s="22">
        <v>373</v>
      </c>
      <c r="H64" s="22">
        <v>8</v>
      </c>
      <c r="I64" s="25">
        <v>53762.574048394315</v>
      </c>
      <c r="J64" s="25">
        <v>56711.912053456457</v>
      </c>
      <c r="K64" s="25">
        <v>59658.76116568732</v>
      </c>
      <c r="L64" s="25">
        <v>62782.32166893877</v>
      </c>
      <c r="M64" s="25">
        <v>66119.926955679985</v>
      </c>
      <c r="N64" s="25">
        <v>70262.611050282067</v>
      </c>
      <c r="O64" s="25">
        <v>74405.295144884163</v>
      </c>
      <c r="P64" s="27"/>
      <c r="Q64" s="66"/>
      <c r="R64" s="27"/>
      <c r="S64" s="27"/>
      <c r="T64" s="27"/>
      <c r="U64" s="27"/>
      <c r="V64" s="27"/>
      <c r="W64" s="27"/>
      <c r="X64" s="27"/>
      <c r="Z64" s="70"/>
      <c r="AA64" s="70"/>
      <c r="AB64" s="70"/>
      <c r="AC64" s="70"/>
      <c r="AD64" s="70"/>
      <c r="AE64" s="70"/>
      <c r="AF64" s="70"/>
    </row>
    <row r="65" spans="1:32" s="59" customFormat="1" ht="30.75" customHeight="1">
      <c r="A65" s="22" t="s">
        <v>15</v>
      </c>
      <c r="B65" s="26" t="s">
        <v>16</v>
      </c>
      <c r="C65" s="26" t="s">
        <v>107</v>
      </c>
      <c r="D65" s="27">
        <v>29</v>
      </c>
      <c r="E65" s="22"/>
      <c r="F65" s="48" t="s">
        <v>108</v>
      </c>
      <c r="G65" s="22">
        <v>383</v>
      </c>
      <c r="H65" s="22">
        <v>8</v>
      </c>
      <c r="I65" s="25">
        <v>53762.574048394315</v>
      </c>
      <c r="J65" s="25">
        <v>56711.912053456457</v>
      </c>
      <c r="K65" s="25">
        <v>59658.76116568732</v>
      </c>
      <c r="L65" s="25">
        <v>62782.32166893877</v>
      </c>
      <c r="M65" s="25">
        <v>66119.926955679985</v>
      </c>
      <c r="N65" s="25">
        <v>70262.611050282067</v>
      </c>
      <c r="O65" s="25">
        <v>74405.295144884163</v>
      </c>
      <c r="P65" s="66"/>
      <c r="Q65" s="66"/>
      <c r="R65" s="27"/>
      <c r="S65" s="27"/>
      <c r="T65" s="27"/>
      <c r="U65" s="27"/>
      <c r="V65" s="27"/>
      <c r="W65" s="27"/>
      <c r="X65" s="27"/>
      <c r="Y65" s="23"/>
      <c r="Z65" s="70"/>
      <c r="AA65" s="70"/>
      <c r="AB65" s="70"/>
      <c r="AC65" s="70"/>
      <c r="AD65" s="70"/>
      <c r="AE65" s="70"/>
      <c r="AF65" s="70"/>
    </row>
    <row r="66" spans="1:32" ht="30.75" customHeight="1">
      <c r="A66" s="22" t="s">
        <v>15</v>
      </c>
      <c r="B66" s="26" t="s">
        <v>16</v>
      </c>
      <c r="C66" s="26" t="s">
        <v>109</v>
      </c>
      <c r="D66" s="27">
        <v>45</v>
      </c>
      <c r="F66" s="48" t="s">
        <v>110</v>
      </c>
      <c r="G66" s="22">
        <v>430</v>
      </c>
      <c r="H66" s="22">
        <v>9</v>
      </c>
      <c r="I66" s="25">
        <v>61149.607971621677</v>
      </c>
      <c r="J66" s="25">
        <v>64382.679759449304</v>
      </c>
      <c r="K66" s="25">
        <v>68038.863328593841</v>
      </c>
      <c r="L66" s="25">
        <v>71657.713505269247</v>
      </c>
      <c r="M66" s="25">
        <v>75495.586251096945</v>
      </c>
      <c r="N66" s="25">
        <v>79981.082666488903</v>
      </c>
      <c r="O66" s="25">
        <v>84466.579081880816</v>
      </c>
      <c r="P66" s="66"/>
      <c r="Q66" s="66"/>
      <c r="R66" s="27"/>
      <c r="S66" s="27"/>
      <c r="T66" s="27"/>
      <c r="U66" s="27"/>
      <c r="V66" s="27"/>
      <c r="W66" s="27"/>
      <c r="X66" s="27"/>
      <c r="Z66" s="70"/>
      <c r="AA66" s="70"/>
      <c r="AB66" s="70"/>
      <c r="AC66" s="70"/>
      <c r="AD66" s="70"/>
      <c r="AE66" s="70"/>
      <c r="AF66" s="70"/>
    </row>
    <row r="67" spans="1:32" ht="19.5" customHeight="1">
      <c r="A67" s="22" t="s">
        <v>15</v>
      </c>
      <c r="B67" s="26" t="s">
        <v>16</v>
      </c>
      <c r="C67" s="26" t="s">
        <v>111</v>
      </c>
      <c r="D67" s="27">
        <v>51</v>
      </c>
      <c r="F67" s="48" t="s">
        <v>112</v>
      </c>
      <c r="G67" s="22">
        <v>478</v>
      </c>
      <c r="H67" s="22">
        <v>10</v>
      </c>
      <c r="I67" s="25">
        <v>65694.326281531787</v>
      </c>
      <c r="J67" s="25">
        <v>68997.087068635141</v>
      </c>
      <c r="K67" s="25">
        <v>72725.448529886678</v>
      </c>
      <c r="L67" s="25">
        <v>76456.298883969517</v>
      </c>
      <c r="M67" s="25">
        <v>80361.37173624165</v>
      </c>
      <c r="N67" s="25">
        <v>85251.168045659317</v>
      </c>
      <c r="O67" s="25">
        <v>90140.964355076969</v>
      </c>
      <c r="P67" s="66"/>
      <c r="Q67" s="66"/>
      <c r="R67" s="27"/>
      <c r="S67" s="27"/>
      <c r="T67" s="27"/>
      <c r="U67" s="27"/>
      <c r="V67" s="27"/>
      <c r="W67" s="27"/>
      <c r="X67" s="27"/>
      <c r="Z67" s="70"/>
      <c r="AA67" s="70"/>
      <c r="AB67" s="70"/>
      <c r="AC67" s="70"/>
      <c r="AD67" s="70"/>
      <c r="AE67" s="70"/>
      <c r="AF67" s="70"/>
    </row>
    <row r="68" spans="1:32" ht="19.5" customHeight="1">
      <c r="A68" s="22" t="s">
        <v>15</v>
      </c>
      <c r="B68" s="26" t="s">
        <v>16</v>
      </c>
      <c r="C68" s="26" t="s">
        <v>113</v>
      </c>
      <c r="D68" s="27">
        <v>29</v>
      </c>
      <c r="F68" s="48" t="s">
        <v>114</v>
      </c>
      <c r="G68" s="22">
        <v>400</v>
      </c>
      <c r="H68" s="22">
        <v>8</v>
      </c>
      <c r="I68" s="25">
        <v>53762.574048394315</v>
      </c>
      <c r="J68" s="25">
        <v>56711.912053456457</v>
      </c>
      <c r="K68" s="25">
        <v>59658.76116568732</v>
      </c>
      <c r="L68" s="25">
        <v>62782.32166893877</v>
      </c>
      <c r="M68" s="25">
        <v>66119.926955679985</v>
      </c>
      <c r="N68" s="25">
        <v>70262.611050282067</v>
      </c>
      <c r="O68" s="25">
        <v>74405.295144884163</v>
      </c>
      <c r="P68" s="66"/>
      <c r="Q68" s="66"/>
      <c r="R68" s="27"/>
      <c r="S68" s="27"/>
      <c r="T68" s="27"/>
      <c r="U68" s="27"/>
      <c r="V68" s="27"/>
      <c r="W68" s="27"/>
      <c r="X68" s="27"/>
      <c r="Z68" s="70"/>
      <c r="AA68" s="70"/>
      <c r="AB68" s="70"/>
      <c r="AC68" s="70"/>
      <c r="AD68" s="70"/>
      <c r="AE68" s="70"/>
      <c r="AF68" s="70"/>
    </row>
    <row r="69" spans="1:32" ht="19.5" customHeight="1">
      <c r="A69" s="22" t="s">
        <v>15</v>
      </c>
      <c r="B69" s="26" t="s">
        <v>16</v>
      </c>
      <c r="C69" s="26" t="s">
        <v>115</v>
      </c>
      <c r="D69" s="27">
        <v>45</v>
      </c>
      <c r="F69" s="48" t="s">
        <v>116</v>
      </c>
      <c r="G69" s="22">
        <v>433</v>
      </c>
      <c r="H69" s="22">
        <v>9</v>
      </c>
      <c r="I69" s="25">
        <v>61149.607971621677</v>
      </c>
      <c r="J69" s="25">
        <v>64382.679759449304</v>
      </c>
      <c r="K69" s="25">
        <v>68038.863328593841</v>
      </c>
      <c r="L69" s="25">
        <v>71657.713505269247</v>
      </c>
      <c r="M69" s="25">
        <v>75495.586251096945</v>
      </c>
      <c r="N69" s="25">
        <v>79981.082666488903</v>
      </c>
      <c r="O69" s="25">
        <v>84466.579081880816</v>
      </c>
      <c r="P69" s="66"/>
      <c r="Q69" s="66"/>
      <c r="R69" s="27"/>
      <c r="S69" s="27"/>
      <c r="T69" s="27"/>
      <c r="U69" s="27"/>
      <c r="V69" s="27"/>
      <c r="W69" s="27"/>
      <c r="X69" s="27"/>
      <c r="Z69" s="70"/>
      <c r="AA69" s="70"/>
      <c r="AB69" s="70"/>
      <c r="AC69" s="70"/>
      <c r="AD69" s="70"/>
      <c r="AE69" s="70"/>
      <c r="AF69" s="70"/>
    </row>
    <row r="70" spans="1:32" ht="19.5" customHeight="1">
      <c r="A70" s="22" t="s">
        <v>15</v>
      </c>
      <c r="B70" s="26" t="s">
        <v>16</v>
      </c>
      <c r="C70" s="26" t="s">
        <v>117</v>
      </c>
      <c r="D70" s="27">
        <v>72</v>
      </c>
      <c r="F70" s="48" t="s">
        <v>118</v>
      </c>
      <c r="G70" s="22">
        <v>478</v>
      </c>
      <c r="H70" s="22">
        <v>10</v>
      </c>
      <c r="I70" s="25">
        <v>65803.837566107934</v>
      </c>
      <c r="J70" s="25">
        <v>69280.820851400596</v>
      </c>
      <c r="K70" s="25">
        <v>72904.64881373856</v>
      </c>
      <c r="L70" s="25">
        <v>76737.543773903701</v>
      </c>
      <c r="M70" s="25">
        <v>80789.461303221135</v>
      </c>
      <c r="N70" s="25">
        <v>85672.107724413116</v>
      </c>
      <c r="O70" s="25">
        <v>90553.976439258302</v>
      </c>
      <c r="P70" s="66"/>
      <c r="Q70" s="66"/>
      <c r="R70" s="27"/>
      <c r="S70" s="27"/>
      <c r="T70" s="27"/>
      <c r="U70" s="27"/>
      <c r="V70" s="27"/>
      <c r="W70" s="27"/>
      <c r="X70" s="27"/>
      <c r="Z70" s="70"/>
      <c r="AA70" s="70"/>
      <c r="AB70" s="70"/>
      <c r="AC70" s="70"/>
      <c r="AD70" s="70"/>
      <c r="AE70" s="70"/>
      <c r="AF70" s="70"/>
    </row>
    <row r="71" spans="1:32" ht="19.5" customHeight="1">
      <c r="A71" s="22" t="s">
        <v>15</v>
      </c>
      <c r="B71" s="26" t="s">
        <v>16</v>
      </c>
      <c r="C71" s="26" t="s">
        <v>119</v>
      </c>
      <c r="D71" s="27">
        <v>51</v>
      </c>
      <c r="F71" s="48" t="s">
        <v>120</v>
      </c>
      <c r="G71" s="22">
        <v>465</v>
      </c>
      <c r="H71" s="22">
        <v>10</v>
      </c>
      <c r="I71" s="25">
        <v>65694.326281531787</v>
      </c>
      <c r="J71" s="25">
        <v>68997.087068635141</v>
      </c>
      <c r="K71" s="25">
        <v>72725.448529886678</v>
      </c>
      <c r="L71" s="25">
        <v>76456.298883969517</v>
      </c>
      <c r="M71" s="25">
        <v>80361.37173624165</v>
      </c>
      <c r="N71" s="25">
        <v>85251.168045659317</v>
      </c>
      <c r="O71" s="25">
        <v>90140.964355076969</v>
      </c>
      <c r="P71" s="66"/>
      <c r="Q71" s="66"/>
      <c r="R71" s="27"/>
      <c r="S71" s="27"/>
      <c r="T71" s="27"/>
      <c r="U71" s="27"/>
      <c r="V71" s="27"/>
      <c r="W71" s="27"/>
      <c r="X71" s="27"/>
      <c r="Z71" s="70"/>
      <c r="AA71" s="70"/>
      <c r="AB71" s="70"/>
      <c r="AC71" s="70"/>
      <c r="AD71" s="70"/>
      <c r="AE71" s="70"/>
      <c r="AF71" s="70"/>
    </row>
    <row r="72" spans="1:32" ht="19.5" customHeight="1">
      <c r="A72" s="22"/>
      <c r="B72" s="26" t="s">
        <v>16</v>
      </c>
      <c r="C72" s="26" t="s">
        <v>461</v>
      </c>
      <c r="D72" s="27">
        <v>29</v>
      </c>
      <c r="F72" s="48" t="s">
        <v>460</v>
      </c>
      <c r="G72" s="22">
        <v>393</v>
      </c>
      <c r="H72" s="22">
        <v>8</v>
      </c>
      <c r="I72" s="25">
        <v>53762.574048394315</v>
      </c>
      <c r="J72" s="25">
        <v>56711.912053456457</v>
      </c>
      <c r="K72" s="25">
        <v>59658.76116568732</v>
      </c>
      <c r="L72" s="25">
        <v>62782.32166893877</v>
      </c>
      <c r="M72" s="25">
        <v>66119.926955679985</v>
      </c>
      <c r="N72" s="25">
        <v>70262.611050282067</v>
      </c>
      <c r="O72" s="25">
        <v>74405.295144884163</v>
      </c>
      <c r="P72" s="66"/>
      <c r="Q72" s="66"/>
      <c r="R72" s="27"/>
      <c r="S72" s="27"/>
      <c r="T72" s="27"/>
      <c r="U72" s="27"/>
      <c r="V72" s="27"/>
      <c r="W72" s="27"/>
      <c r="X72" s="27"/>
      <c r="Z72" s="70"/>
      <c r="AA72" s="70"/>
      <c r="AB72" s="70"/>
      <c r="AC72" s="70"/>
      <c r="AD72" s="70"/>
      <c r="AE72" s="70"/>
      <c r="AF72" s="70"/>
    </row>
    <row r="73" spans="1:32" ht="19.5" customHeight="1">
      <c r="A73" s="22" t="s">
        <v>15</v>
      </c>
      <c r="B73" s="26" t="s">
        <v>16</v>
      </c>
      <c r="C73" s="26" t="s">
        <v>121</v>
      </c>
      <c r="D73" s="27" t="s">
        <v>20</v>
      </c>
      <c r="F73" s="48" t="s">
        <v>122</v>
      </c>
      <c r="G73" s="22">
        <v>398</v>
      </c>
      <c r="H73" s="22">
        <v>8</v>
      </c>
      <c r="I73" s="25">
        <v>54330.041613925263</v>
      </c>
      <c r="J73" s="25">
        <v>57279.379618987412</v>
      </c>
      <c r="K73" s="25">
        <v>60263.562123687399</v>
      </c>
      <c r="L73" s="25">
        <v>63491.656125852467</v>
      </c>
      <c r="M73" s="25">
        <v>66831.750305424954</v>
      </c>
      <c r="N73" s="25">
        <v>70976.427315006033</v>
      </c>
      <c r="O73" s="25">
        <v>75121.104324587126</v>
      </c>
      <c r="P73" s="27"/>
      <c r="Q73" s="66"/>
      <c r="R73" s="27"/>
      <c r="S73" s="27"/>
      <c r="T73" s="27"/>
      <c r="U73" s="27"/>
      <c r="V73" s="27"/>
      <c r="W73" s="27"/>
      <c r="X73" s="27"/>
      <c r="Z73" s="70"/>
      <c r="AA73" s="70"/>
      <c r="AB73" s="70"/>
      <c r="AC73" s="70"/>
      <c r="AD73" s="70"/>
      <c r="AE73" s="70"/>
      <c r="AF73" s="70"/>
    </row>
    <row r="74" spans="1:32" ht="19.5" customHeight="1">
      <c r="A74" s="22" t="s">
        <v>15</v>
      </c>
      <c r="B74" s="26" t="s">
        <v>16</v>
      </c>
      <c r="C74" s="22" t="s">
        <v>123</v>
      </c>
      <c r="D74" s="27" t="s">
        <v>124</v>
      </c>
      <c r="F74" s="47" t="s">
        <v>125</v>
      </c>
      <c r="G74" s="22">
        <v>463</v>
      </c>
      <c r="H74" s="22">
        <v>10</v>
      </c>
      <c r="I74" s="25">
        <v>65803.837566107934</v>
      </c>
      <c r="J74" s="25">
        <v>69280.820851400596</v>
      </c>
      <c r="K74" s="25">
        <v>72904.64881373856</v>
      </c>
      <c r="L74" s="25">
        <v>76737.543773903701</v>
      </c>
      <c r="M74" s="25">
        <v>80789.461303221135</v>
      </c>
      <c r="N74" s="25">
        <v>85672.107724413116</v>
      </c>
      <c r="O74" s="25">
        <v>90553.976439258302</v>
      </c>
      <c r="P74" s="66"/>
      <c r="Q74" s="66"/>
      <c r="R74" s="27"/>
      <c r="S74" s="27"/>
      <c r="T74" s="27"/>
      <c r="U74" s="27"/>
      <c r="V74" s="27"/>
      <c r="W74" s="27"/>
      <c r="X74" s="27"/>
      <c r="Z74" s="70"/>
      <c r="AA74" s="70"/>
      <c r="AB74" s="70"/>
      <c r="AC74" s="70"/>
      <c r="AD74" s="70"/>
      <c r="AE74" s="70"/>
      <c r="AF74" s="70"/>
    </row>
    <row r="75" spans="1:32" ht="32.25" customHeight="1">
      <c r="A75" s="22"/>
      <c r="B75" s="26" t="s">
        <v>16</v>
      </c>
      <c r="C75" s="22" t="s">
        <v>475</v>
      </c>
      <c r="D75" s="27">
        <v>21</v>
      </c>
      <c r="F75" s="47" t="s">
        <v>459</v>
      </c>
      <c r="G75" s="22">
        <v>533</v>
      </c>
      <c r="H75" s="22">
        <v>11</v>
      </c>
      <c r="I75" s="25">
        <v>79355.002458296323</v>
      </c>
      <c r="J75" s="25">
        <v>82018.424583058557</v>
      </c>
      <c r="K75" s="25">
        <v>85436.27806922012</v>
      </c>
      <c r="L75" s="25">
        <v>88996.076418933852</v>
      </c>
      <c r="M75" s="25">
        <v>92704.525688745503</v>
      </c>
      <c r="N75" s="25">
        <v>96567.214259109896</v>
      </c>
      <c r="O75" s="25">
        <v>100590.8481865728</v>
      </c>
      <c r="P75" s="66"/>
      <c r="Q75" s="66"/>
      <c r="R75" s="27"/>
      <c r="S75" s="27"/>
      <c r="T75" s="27"/>
      <c r="U75" s="27"/>
      <c r="V75" s="27"/>
      <c r="W75" s="27"/>
      <c r="X75" s="27"/>
      <c r="Z75" s="70"/>
      <c r="AA75" s="70"/>
      <c r="AB75" s="70"/>
      <c r="AC75" s="70"/>
      <c r="AD75" s="70"/>
      <c r="AE75" s="70"/>
      <c r="AF75" s="70"/>
    </row>
    <row r="76" spans="1:32" ht="27" customHeight="1">
      <c r="A76" s="22"/>
      <c r="B76" s="26" t="s">
        <v>16</v>
      </c>
      <c r="C76" s="22" t="s">
        <v>484</v>
      </c>
      <c r="D76" s="27">
        <v>40</v>
      </c>
      <c r="F76" s="47" t="s">
        <v>483</v>
      </c>
      <c r="G76" s="22">
        <v>410</v>
      </c>
      <c r="H76" s="22">
        <v>9</v>
      </c>
      <c r="I76" s="25">
        <v>57991.202968732359</v>
      </c>
      <c r="J76" s="25">
        <v>61077.430079514677</v>
      </c>
      <c r="K76" s="25">
        <v>64487.213258362885</v>
      </c>
      <c r="L76" s="25">
        <v>68004.018828955974</v>
      </c>
      <c r="M76" s="25">
        <v>71588.024505993511</v>
      </c>
      <c r="N76" s="25">
        <v>75870.793591804686</v>
      </c>
      <c r="O76" s="25">
        <v>80153.562677615904</v>
      </c>
      <c r="P76" s="66"/>
      <c r="Q76" s="66"/>
      <c r="R76" s="27"/>
      <c r="S76" s="27"/>
      <c r="T76" s="27"/>
      <c r="U76" s="27"/>
      <c r="V76" s="27"/>
      <c r="W76" s="27"/>
      <c r="X76" s="27"/>
      <c r="Z76" s="70"/>
      <c r="AA76" s="70"/>
      <c r="AB76" s="70"/>
      <c r="AC76" s="70"/>
      <c r="AD76" s="70"/>
      <c r="AE76" s="70"/>
      <c r="AF76" s="70"/>
    </row>
    <row r="77" spans="1:32" ht="19.5" customHeight="1">
      <c r="A77" s="22" t="s">
        <v>15</v>
      </c>
      <c r="B77" s="26" t="s">
        <v>16</v>
      </c>
      <c r="C77" s="26" t="s">
        <v>126</v>
      </c>
      <c r="D77" s="27" t="s">
        <v>96</v>
      </c>
      <c r="F77" s="48" t="s">
        <v>127</v>
      </c>
      <c r="G77" s="22">
        <v>400</v>
      </c>
      <c r="H77" s="22">
        <v>8</v>
      </c>
      <c r="I77" s="25">
        <v>56318.66698611484</v>
      </c>
      <c r="J77" s="25">
        <v>59409.87188255971</v>
      </c>
      <c r="K77" s="25">
        <v>62498.587886173307</v>
      </c>
      <c r="L77" s="25">
        <v>65803.837566107934</v>
      </c>
      <c r="M77" s="25">
        <v>69280.820851400596</v>
      </c>
      <c r="N77" s="25">
        <v>73583.525968790316</v>
      </c>
      <c r="O77" s="25">
        <v>77886.231086180036</v>
      </c>
      <c r="P77" s="66"/>
      <c r="Q77" s="66"/>
      <c r="R77" s="27"/>
      <c r="S77" s="27"/>
      <c r="T77" s="27"/>
      <c r="U77" s="27"/>
      <c r="V77" s="27"/>
      <c r="W77" s="27"/>
      <c r="X77" s="27"/>
      <c r="Z77" s="70"/>
      <c r="AA77" s="70"/>
      <c r="AB77" s="70"/>
      <c r="AC77" s="70"/>
      <c r="AD77" s="70"/>
      <c r="AE77" s="70"/>
      <c r="AF77" s="70"/>
    </row>
    <row r="78" spans="1:32" ht="19.5" customHeight="1">
      <c r="A78" s="22" t="s">
        <v>15</v>
      </c>
      <c r="B78" s="26" t="s">
        <v>16</v>
      </c>
      <c r="C78" s="26" t="s">
        <v>128</v>
      </c>
      <c r="D78" s="27" t="s">
        <v>96</v>
      </c>
      <c r="F78" s="48" t="s">
        <v>129</v>
      </c>
      <c r="G78" s="22">
        <v>400</v>
      </c>
      <c r="H78" s="22">
        <v>8</v>
      </c>
      <c r="I78" s="25">
        <v>56318.66698611484</v>
      </c>
      <c r="J78" s="25">
        <v>59409.87188255971</v>
      </c>
      <c r="K78" s="25">
        <v>62498.587886173307</v>
      </c>
      <c r="L78" s="25">
        <v>65803.837566107934</v>
      </c>
      <c r="M78" s="25">
        <v>69280.820851400596</v>
      </c>
      <c r="N78" s="25">
        <v>73583.525968790316</v>
      </c>
      <c r="O78" s="25">
        <v>77886.231086180036</v>
      </c>
      <c r="P78" s="66"/>
      <c r="Q78" s="66"/>
      <c r="R78" s="27"/>
      <c r="S78" s="27"/>
      <c r="T78" s="27"/>
      <c r="U78" s="27"/>
      <c r="V78" s="27"/>
      <c r="W78" s="27"/>
      <c r="X78" s="27"/>
      <c r="Z78" s="70"/>
      <c r="AA78" s="70"/>
      <c r="AB78" s="70"/>
      <c r="AC78" s="70"/>
      <c r="AD78" s="70"/>
      <c r="AE78" s="70"/>
      <c r="AF78" s="70"/>
    </row>
    <row r="79" spans="1:32" ht="19.5" customHeight="1">
      <c r="A79" s="22" t="s">
        <v>15</v>
      </c>
      <c r="B79" s="26" t="s">
        <v>16</v>
      </c>
      <c r="C79" s="26" t="s">
        <v>423</v>
      </c>
      <c r="D79" s="27">
        <v>35</v>
      </c>
      <c r="F79" s="48" t="s">
        <v>410</v>
      </c>
      <c r="G79" s="22">
        <v>363</v>
      </c>
      <c r="H79" s="22">
        <v>8</v>
      </c>
      <c r="I79" s="25">
        <v>53762.574048394315</v>
      </c>
      <c r="J79" s="25">
        <v>56711.912053456457</v>
      </c>
      <c r="K79" s="25">
        <v>59658.76116568732</v>
      </c>
      <c r="L79" s="25">
        <v>62782.32166893877</v>
      </c>
      <c r="M79" s="25">
        <v>66119.926955679985</v>
      </c>
      <c r="N79" s="25">
        <v>70678.651281766608</v>
      </c>
      <c r="O79" s="25">
        <v>75237.375607853246</v>
      </c>
      <c r="P79" s="66"/>
      <c r="Q79" s="66"/>
      <c r="R79" s="27"/>
      <c r="S79" s="27"/>
      <c r="T79" s="27"/>
      <c r="U79" s="27"/>
      <c r="V79" s="27"/>
      <c r="W79" s="27"/>
      <c r="X79" s="27"/>
      <c r="Z79" s="70"/>
      <c r="AA79" s="70"/>
      <c r="AB79" s="70"/>
      <c r="AC79" s="70"/>
      <c r="AD79" s="70"/>
      <c r="AE79" s="70"/>
      <c r="AF79" s="70"/>
    </row>
    <row r="80" spans="1:32" ht="19.5" customHeight="1">
      <c r="A80" s="22" t="s">
        <v>15</v>
      </c>
      <c r="B80" s="26" t="s">
        <v>16</v>
      </c>
      <c r="C80" s="26" t="s">
        <v>424</v>
      </c>
      <c r="D80" s="27">
        <v>99</v>
      </c>
      <c r="F80" s="48" t="s">
        <v>411</v>
      </c>
      <c r="G80" s="22">
        <v>413</v>
      </c>
      <c r="H80" s="22">
        <v>9</v>
      </c>
      <c r="I80" s="25">
        <v>60121.120298060639</v>
      </c>
      <c r="J80" s="25">
        <v>63287.278202119393</v>
      </c>
      <c r="K80" s="25">
        <v>66628.138960683922</v>
      </c>
      <c r="L80" s="25">
        <v>70106.605626104021</v>
      </c>
      <c r="M80" s="25">
        <v>73798.064273346245</v>
      </c>
      <c r="N80" s="25">
        <v>78263.904706634406</v>
      </c>
      <c r="O80" s="25">
        <v>82728.768861776101</v>
      </c>
      <c r="P80" s="66"/>
      <c r="Q80" s="66"/>
      <c r="R80" s="27"/>
      <c r="S80" s="27"/>
      <c r="T80" s="27"/>
      <c r="U80" s="27"/>
      <c r="V80" s="27"/>
      <c r="W80" s="27"/>
      <c r="X80" s="27"/>
      <c r="Z80" s="70"/>
      <c r="AA80" s="70"/>
      <c r="AB80" s="70"/>
      <c r="AC80" s="70"/>
      <c r="AD80" s="70"/>
      <c r="AE80" s="70"/>
      <c r="AF80" s="70"/>
    </row>
    <row r="81" spans="1:32" ht="19.5" customHeight="1">
      <c r="A81" s="22" t="s">
        <v>15</v>
      </c>
      <c r="B81" s="26" t="s">
        <v>16</v>
      </c>
      <c r="C81" s="26" t="s">
        <v>425</v>
      </c>
      <c r="D81" s="27">
        <v>72</v>
      </c>
      <c r="F81" s="48" t="s">
        <v>412</v>
      </c>
      <c r="G81" s="22">
        <v>470</v>
      </c>
      <c r="H81" s="22">
        <v>10</v>
      </c>
      <c r="I81" s="25">
        <v>65803.837566107934</v>
      </c>
      <c r="J81" s="25">
        <v>69280.820851400596</v>
      </c>
      <c r="K81" s="25">
        <v>72904.64881373856</v>
      </c>
      <c r="L81" s="25">
        <v>76737.543773903701</v>
      </c>
      <c r="M81" s="25">
        <v>80789.461303221135</v>
      </c>
      <c r="N81" s="25">
        <v>85672.107724413116</v>
      </c>
      <c r="O81" s="25">
        <v>90553.976439258302</v>
      </c>
      <c r="P81" s="66"/>
      <c r="Q81" s="66"/>
      <c r="R81" s="27"/>
      <c r="S81" s="27"/>
      <c r="T81" s="27"/>
      <c r="U81" s="27"/>
      <c r="V81" s="27"/>
      <c r="W81" s="27"/>
      <c r="X81" s="27"/>
      <c r="Z81" s="70"/>
      <c r="AA81" s="70"/>
      <c r="AB81" s="70"/>
      <c r="AC81" s="70"/>
      <c r="AD81" s="70"/>
      <c r="AE81" s="70"/>
      <c r="AF81" s="70"/>
    </row>
    <row r="82" spans="1:32" ht="19.5" customHeight="1">
      <c r="A82" s="22" t="s">
        <v>15</v>
      </c>
      <c r="B82" s="26" t="s">
        <v>16</v>
      </c>
      <c r="C82" s="26" t="s">
        <v>426</v>
      </c>
      <c r="D82" s="27">
        <v>65</v>
      </c>
      <c r="F82" s="48" t="s">
        <v>413</v>
      </c>
      <c r="G82" s="22">
        <v>508</v>
      </c>
      <c r="H82" s="22">
        <v>11</v>
      </c>
      <c r="I82" s="25">
        <v>70276.377983911021</v>
      </c>
      <c r="J82" s="25">
        <v>73969.894945524706</v>
      </c>
      <c r="K82" s="25">
        <v>77840.123298159</v>
      </c>
      <c r="L82" s="25">
        <v>81956.75204108961</v>
      </c>
      <c r="M82" s="25">
        <v>86255.06996070336</v>
      </c>
      <c r="N82" s="25">
        <v>91488.797037126977</v>
      </c>
      <c r="O82" s="25">
        <v>96722.524113550549</v>
      </c>
      <c r="P82" s="66"/>
      <c r="Q82" s="66"/>
      <c r="R82" s="27"/>
      <c r="S82" s="27"/>
      <c r="T82" s="27"/>
      <c r="U82" s="27"/>
      <c r="V82" s="27"/>
      <c r="W82" s="27"/>
      <c r="X82" s="27"/>
      <c r="Z82" s="70"/>
      <c r="AA82" s="70"/>
      <c r="AB82" s="70"/>
      <c r="AC82" s="70"/>
      <c r="AD82" s="70"/>
      <c r="AE82" s="70"/>
      <c r="AF82" s="70"/>
    </row>
    <row r="83" spans="1:32" ht="30" customHeight="1">
      <c r="A83" s="22" t="s">
        <v>15</v>
      </c>
      <c r="B83" s="26" t="s">
        <v>16</v>
      </c>
      <c r="C83" s="26" t="s">
        <v>443</v>
      </c>
      <c r="D83" s="27">
        <v>65</v>
      </c>
      <c r="F83" s="48" t="s">
        <v>428</v>
      </c>
      <c r="G83" s="22">
        <v>508</v>
      </c>
      <c r="H83" s="22">
        <v>11</v>
      </c>
      <c r="I83" s="25">
        <v>70276.377983911021</v>
      </c>
      <c r="J83" s="25">
        <v>73969.894945524706</v>
      </c>
      <c r="K83" s="25">
        <v>77840.123298159</v>
      </c>
      <c r="L83" s="25">
        <v>81956.75204108961</v>
      </c>
      <c r="M83" s="25">
        <v>86255.06996070336</v>
      </c>
      <c r="N83" s="25">
        <v>91488.797037126977</v>
      </c>
      <c r="O83" s="25">
        <v>96722.524113550549</v>
      </c>
      <c r="P83" s="66"/>
      <c r="Q83" s="66"/>
      <c r="R83" s="27"/>
      <c r="S83" s="27"/>
      <c r="T83" s="27"/>
      <c r="U83" s="27"/>
      <c r="V83" s="27"/>
      <c r="W83" s="27"/>
      <c r="X83" s="27"/>
      <c r="Z83" s="70"/>
      <c r="AA83" s="70"/>
      <c r="AB83" s="70"/>
      <c r="AC83" s="70"/>
      <c r="AD83" s="70"/>
      <c r="AE83" s="70"/>
      <c r="AF83" s="70"/>
    </row>
    <row r="84" spans="1:32" ht="30" customHeight="1">
      <c r="A84" s="22" t="s">
        <v>15</v>
      </c>
      <c r="B84" s="26" t="s">
        <v>16</v>
      </c>
      <c r="C84" s="26" t="s">
        <v>419</v>
      </c>
      <c r="D84" s="27" t="s">
        <v>20</v>
      </c>
      <c r="F84" s="48" t="s">
        <v>500</v>
      </c>
      <c r="G84" s="22">
        <v>385</v>
      </c>
      <c r="H84" s="22">
        <v>8</v>
      </c>
      <c r="I84" s="25">
        <v>54330.041613925263</v>
      </c>
      <c r="J84" s="25">
        <v>57279.379618987412</v>
      </c>
      <c r="K84" s="25">
        <v>60263.562123687399</v>
      </c>
      <c r="L84" s="25">
        <v>63491.656125852467</v>
      </c>
      <c r="M84" s="25">
        <v>66831.750305424954</v>
      </c>
      <c r="N84" s="25">
        <v>70976.427315006033</v>
      </c>
      <c r="O84" s="25">
        <v>75121.104324587126</v>
      </c>
      <c r="P84" s="66"/>
      <c r="Q84" s="66"/>
      <c r="R84" s="27"/>
      <c r="S84" s="27"/>
      <c r="T84" s="27"/>
      <c r="U84" s="27"/>
      <c r="V84" s="27"/>
      <c r="W84" s="27"/>
      <c r="X84" s="27"/>
      <c r="Z84" s="70"/>
      <c r="AA84" s="70"/>
      <c r="AB84" s="70"/>
      <c r="AC84" s="70"/>
      <c r="AD84" s="70"/>
      <c r="AE84" s="70"/>
      <c r="AF84" s="70"/>
    </row>
    <row r="85" spans="1:32" ht="30" customHeight="1">
      <c r="A85" s="22" t="s">
        <v>15</v>
      </c>
      <c r="B85" s="26" t="s">
        <v>16</v>
      </c>
      <c r="C85" s="26" t="s">
        <v>409</v>
      </c>
      <c r="D85" s="27">
        <v>51</v>
      </c>
      <c r="F85" s="48" t="s">
        <v>408</v>
      </c>
      <c r="G85" s="22">
        <v>458</v>
      </c>
      <c r="H85" s="22">
        <v>10</v>
      </c>
      <c r="I85" s="25">
        <v>65694.326281531787</v>
      </c>
      <c r="J85" s="25">
        <v>68997.087068635141</v>
      </c>
      <c r="K85" s="25">
        <v>72725.448529886678</v>
      </c>
      <c r="L85" s="25">
        <v>76456.298883969517</v>
      </c>
      <c r="M85" s="25">
        <v>80361.37173624165</v>
      </c>
      <c r="N85" s="25">
        <v>85251.168045659317</v>
      </c>
      <c r="O85" s="25">
        <v>90140.964355076969</v>
      </c>
      <c r="P85" s="66"/>
      <c r="Q85" s="66"/>
      <c r="R85" s="27"/>
      <c r="S85" s="27"/>
      <c r="T85" s="27"/>
      <c r="U85" s="27"/>
      <c r="V85" s="27"/>
      <c r="W85" s="27"/>
      <c r="X85" s="27"/>
      <c r="Z85" s="70"/>
      <c r="AA85" s="70"/>
      <c r="AB85" s="70"/>
      <c r="AC85" s="70"/>
      <c r="AD85" s="70"/>
      <c r="AE85" s="70"/>
      <c r="AF85" s="70"/>
    </row>
    <row r="86" spans="1:32" ht="19.5" customHeight="1">
      <c r="A86" s="22" t="s">
        <v>15</v>
      </c>
      <c r="B86" s="26" t="s">
        <v>16</v>
      </c>
      <c r="C86" s="26" t="s">
        <v>374</v>
      </c>
      <c r="D86" s="27">
        <v>51</v>
      </c>
      <c r="F86" s="48" t="s">
        <v>373</v>
      </c>
      <c r="G86" s="22">
        <v>455</v>
      </c>
      <c r="H86" s="22">
        <v>10</v>
      </c>
      <c r="I86" s="25">
        <v>65694.326281531787</v>
      </c>
      <c r="J86" s="25">
        <v>68997.087068635141</v>
      </c>
      <c r="K86" s="25">
        <v>72725.448529886678</v>
      </c>
      <c r="L86" s="25">
        <v>76456.298883969517</v>
      </c>
      <c r="M86" s="25">
        <v>80361.37173624165</v>
      </c>
      <c r="N86" s="25">
        <v>85251.168045659317</v>
      </c>
      <c r="O86" s="25">
        <v>90140.964355076969</v>
      </c>
      <c r="P86" s="66"/>
      <c r="Q86" s="66"/>
      <c r="R86" s="27"/>
      <c r="S86" s="27"/>
      <c r="T86" s="27"/>
      <c r="U86" s="27"/>
      <c r="V86" s="27"/>
      <c r="W86" s="27"/>
      <c r="X86" s="27"/>
      <c r="Z86" s="70"/>
      <c r="AA86" s="70"/>
      <c r="AB86" s="70"/>
      <c r="AC86" s="70"/>
      <c r="AD86" s="70"/>
      <c r="AE86" s="70"/>
      <c r="AF86" s="70"/>
    </row>
    <row r="87" spans="1:32" ht="19.5" customHeight="1">
      <c r="A87" s="22" t="s">
        <v>15</v>
      </c>
      <c r="B87" s="26" t="s">
        <v>16</v>
      </c>
      <c r="C87" s="26" t="s">
        <v>130</v>
      </c>
      <c r="D87" s="27">
        <v>39</v>
      </c>
      <c r="F87" s="48" t="s">
        <v>131</v>
      </c>
      <c r="G87" s="22">
        <v>423</v>
      </c>
      <c r="H87" s="22">
        <v>9</v>
      </c>
      <c r="I87" s="25">
        <v>60121.695232304679</v>
      </c>
      <c r="J87" s="25">
        <v>63287.566913687828</v>
      </c>
      <c r="K87" s="25">
        <v>66627.661093260307</v>
      </c>
      <c r="L87" s="25">
        <v>70107.133271384257</v>
      </c>
      <c r="M87" s="25">
        <v>73798.161340166655</v>
      </c>
      <c r="N87" s="25">
        <v>78263.235079475911</v>
      </c>
      <c r="O87" s="25">
        <v>82730.797711616469</v>
      </c>
      <c r="P87" s="66"/>
      <c r="Q87" s="66"/>
      <c r="R87" s="27"/>
      <c r="S87" s="27"/>
      <c r="T87" s="27"/>
      <c r="U87" s="27"/>
      <c r="V87" s="27"/>
      <c r="W87" s="27"/>
      <c r="X87" s="27"/>
      <c r="Z87" s="70"/>
      <c r="AA87" s="70"/>
      <c r="AB87" s="70"/>
      <c r="AC87" s="70"/>
      <c r="AD87" s="70"/>
      <c r="AE87" s="70"/>
      <c r="AF87" s="70"/>
    </row>
    <row r="88" spans="1:32" ht="19.5" customHeight="1">
      <c r="A88" s="22" t="s">
        <v>15</v>
      </c>
      <c r="B88" s="26" t="s">
        <v>16</v>
      </c>
      <c r="C88" s="26" t="s">
        <v>476</v>
      </c>
      <c r="D88" s="27">
        <v>65</v>
      </c>
      <c r="F88" s="48" t="s">
        <v>448</v>
      </c>
      <c r="G88" s="22">
        <v>508</v>
      </c>
      <c r="H88" s="22">
        <v>11</v>
      </c>
      <c r="I88" s="25">
        <v>70276.377983911021</v>
      </c>
      <c r="J88" s="25">
        <v>73969.894945524706</v>
      </c>
      <c r="K88" s="25">
        <v>77840.123298159</v>
      </c>
      <c r="L88" s="25">
        <v>81956.75204108961</v>
      </c>
      <c r="M88" s="25">
        <v>86255.06996070336</v>
      </c>
      <c r="N88" s="25">
        <v>91488.797037126977</v>
      </c>
      <c r="O88" s="25">
        <v>96722.524113550549</v>
      </c>
      <c r="P88" s="66"/>
      <c r="Q88" s="66"/>
      <c r="R88" s="27"/>
      <c r="S88" s="27"/>
      <c r="T88" s="27"/>
      <c r="U88" s="27"/>
      <c r="V88" s="27"/>
      <c r="W88" s="27"/>
      <c r="X88" s="27"/>
      <c r="Z88" s="70"/>
      <c r="AA88" s="70"/>
      <c r="AB88" s="70"/>
      <c r="AC88" s="70"/>
      <c r="AD88" s="70"/>
      <c r="AE88" s="70"/>
      <c r="AF88" s="70"/>
    </row>
    <row r="89" spans="1:32" ht="19.5" customHeight="1">
      <c r="A89" s="22" t="s">
        <v>15</v>
      </c>
      <c r="B89" s="26" t="s">
        <v>16</v>
      </c>
      <c r="C89" s="26" t="s">
        <v>132</v>
      </c>
      <c r="D89" s="27">
        <v>51</v>
      </c>
      <c r="F89" s="48" t="s">
        <v>133</v>
      </c>
      <c r="G89" s="22">
        <v>458</v>
      </c>
      <c r="H89" s="22">
        <v>10</v>
      </c>
      <c r="I89" s="25">
        <v>65694.326281531787</v>
      </c>
      <c r="J89" s="25">
        <v>68997.087068635141</v>
      </c>
      <c r="K89" s="25">
        <v>72725.448529886678</v>
      </c>
      <c r="L89" s="25">
        <v>76456.298883969517</v>
      </c>
      <c r="M89" s="25">
        <v>80361.37173624165</v>
      </c>
      <c r="N89" s="25">
        <v>85251.168045659317</v>
      </c>
      <c r="O89" s="25">
        <v>90140.964355076969</v>
      </c>
      <c r="P89" s="66"/>
      <c r="Q89" s="66"/>
      <c r="R89" s="27"/>
      <c r="S89" s="27"/>
      <c r="T89" s="27"/>
      <c r="U89" s="27"/>
      <c r="V89" s="27"/>
      <c r="W89" s="27"/>
      <c r="X89" s="27"/>
      <c r="Z89" s="70"/>
      <c r="AA89" s="70"/>
      <c r="AB89" s="70"/>
      <c r="AC89" s="70"/>
      <c r="AD89" s="70"/>
      <c r="AE89" s="70"/>
      <c r="AF89" s="70"/>
    </row>
    <row r="90" spans="1:32" ht="19.5" customHeight="1">
      <c r="A90" s="22" t="s">
        <v>15</v>
      </c>
      <c r="B90" s="26" t="s">
        <v>16</v>
      </c>
      <c r="C90" s="26" t="s">
        <v>134</v>
      </c>
      <c r="D90" s="27">
        <v>65</v>
      </c>
      <c r="F90" s="48" t="s">
        <v>135</v>
      </c>
      <c r="G90" s="22">
        <v>505</v>
      </c>
      <c r="H90" s="22">
        <v>11</v>
      </c>
      <c r="I90" s="25">
        <v>70276.377983911021</v>
      </c>
      <c r="J90" s="25">
        <v>73969.894945524706</v>
      </c>
      <c r="K90" s="25">
        <v>77840.123298159</v>
      </c>
      <c r="L90" s="25">
        <v>81956.75204108961</v>
      </c>
      <c r="M90" s="25">
        <v>86255.06996070336</v>
      </c>
      <c r="N90" s="25">
        <v>91488.797037126977</v>
      </c>
      <c r="O90" s="25">
        <v>96722.524113550549</v>
      </c>
      <c r="P90" s="66"/>
      <c r="Q90" s="27"/>
      <c r="R90" s="27"/>
      <c r="S90" s="27"/>
      <c r="T90" s="27"/>
      <c r="U90" s="27"/>
      <c r="V90" s="27"/>
      <c r="W90" s="27"/>
      <c r="X90" s="27"/>
      <c r="Y90" s="22"/>
      <c r="Z90" s="101"/>
      <c r="AA90" s="101"/>
      <c r="AB90" s="101"/>
      <c r="AC90" s="101"/>
      <c r="AD90" s="101"/>
      <c r="AE90" s="101"/>
      <c r="AF90" s="101"/>
    </row>
    <row r="91" spans="1:32" ht="19.5" customHeight="1">
      <c r="A91" s="22" t="s">
        <v>15</v>
      </c>
      <c r="B91" s="26" t="s">
        <v>16</v>
      </c>
      <c r="C91" s="26" t="s">
        <v>136</v>
      </c>
      <c r="D91" s="27">
        <v>98</v>
      </c>
      <c r="F91" s="48" t="s">
        <v>137</v>
      </c>
      <c r="G91" s="22">
        <v>528</v>
      </c>
      <c r="H91" s="22">
        <v>11</v>
      </c>
      <c r="I91" s="25">
        <v>71817.719447606331</v>
      </c>
      <c r="J91" s="25">
        <v>75597.72543510684</v>
      </c>
      <c r="K91" s="25">
        <v>79576.364981685809</v>
      </c>
      <c r="L91" s="25">
        <v>83764.405037731398</v>
      </c>
      <c r="M91" s="25">
        <v>88172.617531417374</v>
      </c>
      <c r="N91" s="25">
        <v>92956.266819081211</v>
      </c>
      <c r="O91" s="25">
        <v>97739.916106745019</v>
      </c>
      <c r="P91" s="27"/>
      <c r="Q91" s="66"/>
      <c r="R91" s="27"/>
      <c r="S91" s="27"/>
      <c r="T91" s="27"/>
      <c r="U91" s="27"/>
      <c r="V91" s="27"/>
      <c r="W91" s="27"/>
      <c r="X91" s="27"/>
      <c r="Z91" s="70"/>
      <c r="AA91" s="70"/>
      <c r="AB91" s="70"/>
      <c r="AC91" s="70"/>
      <c r="AD91" s="70"/>
      <c r="AE91" s="70"/>
      <c r="AF91" s="70"/>
    </row>
    <row r="92" spans="1:32" ht="19.5" customHeight="1">
      <c r="A92" s="22" t="s">
        <v>15</v>
      </c>
      <c r="B92" s="26" t="s">
        <v>16</v>
      </c>
      <c r="C92" s="26" t="s">
        <v>138</v>
      </c>
      <c r="D92" s="27">
        <v>40</v>
      </c>
      <c r="F92" s="48" t="s">
        <v>139</v>
      </c>
      <c r="G92" s="22">
        <v>415</v>
      </c>
      <c r="H92" s="22">
        <v>9</v>
      </c>
      <c r="I92" s="25">
        <v>57991.202968732359</v>
      </c>
      <c r="J92" s="25">
        <v>61077.430079514677</v>
      </c>
      <c r="K92" s="25">
        <v>64487.213258362885</v>
      </c>
      <c r="L92" s="25">
        <v>68004.018828955974</v>
      </c>
      <c r="M92" s="25">
        <v>71588.024505993511</v>
      </c>
      <c r="N92" s="25">
        <v>75870.793591804686</v>
      </c>
      <c r="O92" s="25">
        <v>80153.562677615904</v>
      </c>
      <c r="P92" s="66"/>
      <c r="Q92" s="66"/>
      <c r="R92" s="27"/>
      <c r="S92" s="27"/>
      <c r="T92" s="27"/>
      <c r="U92" s="27"/>
      <c r="V92" s="27"/>
      <c r="W92" s="27"/>
      <c r="X92" s="27"/>
      <c r="Y92" s="59"/>
      <c r="Z92" s="71"/>
      <c r="AA92" s="71"/>
      <c r="AB92" s="71"/>
      <c r="AC92" s="71"/>
      <c r="AD92" s="71"/>
      <c r="AE92" s="71"/>
      <c r="AF92" s="71"/>
    </row>
    <row r="93" spans="1:32" ht="19.5" customHeight="1">
      <c r="A93" s="22" t="s">
        <v>15</v>
      </c>
      <c r="B93" s="26" t="s">
        <v>16</v>
      </c>
      <c r="C93" s="26" t="s">
        <v>433</v>
      </c>
      <c r="D93" s="27" t="s">
        <v>20</v>
      </c>
      <c r="F93" s="48" t="s">
        <v>427</v>
      </c>
      <c r="G93" s="22">
        <v>385</v>
      </c>
      <c r="H93" s="22">
        <v>8</v>
      </c>
      <c r="I93" s="25">
        <v>54330.041613925263</v>
      </c>
      <c r="J93" s="25">
        <v>57279.379618987412</v>
      </c>
      <c r="K93" s="25">
        <v>60263.562123687399</v>
      </c>
      <c r="L93" s="25">
        <v>63491.656125852467</v>
      </c>
      <c r="M93" s="25">
        <v>66831.750305424954</v>
      </c>
      <c r="N93" s="25">
        <v>70976.427315006033</v>
      </c>
      <c r="O93" s="25">
        <v>75121.104324587126</v>
      </c>
      <c r="P93" s="66"/>
      <c r="Q93" s="66"/>
      <c r="R93" s="27"/>
      <c r="S93" s="27"/>
      <c r="T93" s="27"/>
      <c r="U93" s="27"/>
      <c r="V93" s="27"/>
      <c r="W93" s="27"/>
      <c r="X93" s="27"/>
      <c r="Z93" s="70"/>
      <c r="AA93" s="70"/>
      <c r="AB93" s="70"/>
      <c r="AC93" s="70"/>
      <c r="AD93" s="70"/>
      <c r="AE93" s="70"/>
      <c r="AF93" s="70"/>
    </row>
    <row r="94" spans="1:32" ht="19.5" customHeight="1">
      <c r="A94" s="22" t="s">
        <v>15</v>
      </c>
      <c r="B94" s="26" t="s">
        <v>16</v>
      </c>
      <c r="C94" s="26" t="s">
        <v>140</v>
      </c>
      <c r="D94" s="27">
        <v>29</v>
      </c>
      <c r="F94" s="48" t="s">
        <v>141</v>
      </c>
      <c r="G94" s="22">
        <v>365</v>
      </c>
      <c r="H94" s="22">
        <v>8</v>
      </c>
      <c r="I94" s="25">
        <v>53762.574048394315</v>
      </c>
      <c r="J94" s="25">
        <v>56711.912053456457</v>
      </c>
      <c r="K94" s="25">
        <v>59658.76116568732</v>
      </c>
      <c r="L94" s="25">
        <v>62782.32166893877</v>
      </c>
      <c r="M94" s="25">
        <v>66119.926955679985</v>
      </c>
      <c r="N94" s="25">
        <v>70262.611050282067</v>
      </c>
      <c r="O94" s="25">
        <v>74405.295144884163</v>
      </c>
      <c r="P94" s="66"/>
      <c r="Q94" s="66"/>
      <c r="R94" s="27"/>
      <c r="S94" s="27"/>
      <c r="T94" s="27"/>
      <c r="U94" s="27"/>
      <c r="V94" s="27"/>
      <c r="W94" s="27"/>
      <c r="X94" s="27"/>
      <c r="Z94" s="70"/>
      <c r="AA94" s="70"/>
      <c r="AB94" s="70"/>
      <c r="AC94" s="70"/>
      <c r="AD94" s="70"/>
      <c r="AE94" s="70"/>
      <c r="AF94" s="70"/>
    </row>
    <row r="95" spans="1:32" ht="19.5" customHeight="1">
      <c r="A95" s="22" t="s">
        <v>15</v>
      </c>
      <c r="B95" s="26" t="s">
        <v>16</v>
      </c>
      <c r="C95" s="26" t="s">
        <v>432</v>
      </c>
      <c r="D95" s="27">
        <v>40</v>
      </c>
      <c r="F95" s="48" t="s">
        <v>430</v>
      </c>
      <c r="G95" s="22">
        <v>408</v>
      </c>
      <c r="H95" s="22">
        <v>9</v>
      </c>
      <c r="I95" s="25">
        <v>57991.202968732359</v>
      </c>
      <c r="J95" s="25">
        <v>61077.430079514677</v>
      </c>
      <c r="K95" s="25">
        <v>64487.213258362885</v>
      </c>
      <c r="L95" s="25">
        <v>68004.018828955974</v>
      </c>
      <c r="M95" s="25">
        <v>71588.024505993511</v>
      </c>
      <c r="N95" s="25">
        <v>75870.793591804686</v>
      </c>
      <c r="O95" s="25">
        <v>80153.562677615904</v>
      </c>
      <c r="P95" s="66"/>
      <c r="Q95" s="66"/>
      <c r="R95" s="27"/>
      <c r="S95" s="27"/>
      <c r="T95" s="27"/>
      <c r="U95" s="27"/>
      <c r="V95" s="27"/>
      <c r="W95" s="27"/>
      <c r="X95" s="27"/>
      <c r="Z95" s="70"/>
      <c r="AA95" s="70"/>
      <c r="AB95" s="70"/>
      <c r="AC95" s="70"/>
      <c r="AD95" s="70"/>
      <c r="AE95" s="70"/>
      <c r="AF95" s="70"/>
    </row>
    <row r="96" spans="1:32" ht="19.5" customHeight="1">
      <c r="A96" s="22" t="s">
        <v>15</v>
      </c>
      <c r="B96" s="26" t="s">
        <v>16</v>
      </c>
      <c r="C96" s="26" t="s">
        <v>444</v>
      </c>
      <c r="D96" s="27">
        <v>51</v>
      </c>
      <c r="F96" s="48" t="s">
        <v>417</v>
      </c>
      <c r="G96" s="22">
        <v>455</v>
      </c>
      <c r="H96" s="22">
        <v>10</v>
      </c>
      <c r="I96" s="25">
        <v>65694.326281531787</v>
      </c>
      <c r="J96" s="25">
        <v>68997.087068635141</v>
      </c>
      <c r="K96" s="25">
        <v>72725.448529886678</v>
      </c>
      <c r="L96" s="25">
        <v>76456.298883969517</v>
      </c>
      <c r="M96" s="25">
        <v>80361.37173624165</v>
      </c>
      <c r="N96" s="25">
        <v>85251.168045659317</v>
      </c>
      <c r="O96" s="25">
        <v>90140.964355076969</v>
      </c>
      <c r="P96" s="66"/>
      <c r="Q96" s="66"/>
      <c r="R96" s="27"/>
      <c r="S96" s="27"/>
      <c r="T96" s="27"/>
      <c r="U96" s="27"/>
      <c r="V96" s="27"/>
      <c r="W96" s="27"/>
      <c r="X96" s="27"/>
      <c r="Z96" s="70"/>
      <c r="AA96" s="70"/>
      <c r="AB96" s="70"/>
      <c r="AC96" s="70"/>
      <c r="AD96" s="70"/>
      <c r="AE96" s="70"/>
      <c r="AF96" s="70"/>
    </row>
    <row r="97" spans="1:32" ht="19.5" customHeight="1">
      <c r="A97" s="22" t="s">
        <v>15</v>
      </c>
      <c r="B97" s="26" t="s">
        <v>16</v>
      </c>
      <c r="C97" s="26" t="s">
        <v>142</v>
      </c>
      <c r="D97" s="22" t="s">
        <v>103</v>
      </c>
      <c r="F97" s="47" t="s">
        <v>143</v>
      </c>
      <c r="G97" s="22">
        <v>500</v>
      </c>
      <c r="H97" s="22">
        <v>11</v>
      </c>
      <c r="I97" s="25">
        <v>76841.348929722968</v>
      </c>
      <c r="J97" s="25">
        <v>80043.490930328859</v>
      </c>
      <c r="K97" s="25">
        <v>83378.636385759237</v>
      </c>
      <c r="L97" s="25">
        <v>86852.373676468866</v>
      </c>
      <c r="M97" s="25">
        <v>90471.408859003568</v>
      </c>
      <c r="N97" s="25">
        <v>94241.330313818122</v>
      </c>
      <c r="O97" s="25">
        <v>98168.844097458335</v>
      </c>
      <c r="P97" s="66"/>
      <c r="Q97" s="66"/>
      <c r="R97" s="27"/>
      <c r="S97" s="27"/>
      <c r="T97" s="27"/>
      <c r="U97" s="27"/>
      <c r="V97" s="27"/>
      <c r="W97" s="27"/>
      <c r="X97" s="27"/>
      <c r="Z97" s="70"/>
      <c r="AA97" s="70"/>
      <c r="AB97" s="70"/>
      <c r="AC97" s="70"/>
      <c r="AD97" s="70"/>
      <c r="AE97" s="70"/>
      <c r="AF97" s="70"/>
    </row>
    <row r="98" spans="1:32" s="59" customFormat="1" ht="19.5" customHeight="1">
      <c r="A98" s="43" t="s">
        <v>15</v>
      </c>
      <c r="B98" s="44" t="s">
        <v>16</v>
      </c>
      <c r="C98" s="44" t="s">
        <v>144</v>
      </c>
      <c r="D98" s="43" t="s">
        <v>145</v>
      </c>
      <c r="E98" s="43"/>
      <c r="F98" s="82" t="s">
        <v>146</v>
      </c>
      <c r="G98" s="43">
        <v>450</v>
      </c>
      <c r="H98" s="43">
        <v>9</v>
      </c>
      <c r="I98" s="58">
        <v>69656.927017019741</v>
      </c>
      <c r="J98" s="58">
        <v>72557.29647306593</v>
      </c>
      <c r="K98" s="58">
        <v>75580.610299117921</v>
      </c>
      <c r="L98" s="58">
        <v>78729.103847357634</v>
      </c>
      <c r="M98" s="58">
        <v>82010.600850421863</v>
      </c>
      <c r="N98" s="58">
        <v>85427.336660492452</v>
      </c>
      <c r="O98" s="58">
        <v>88987.135010206141</v>
      </c>
      <c r="P98" s="68"/>
      <c r="Q98" s="68"/>
      <c r="R98" s="45"/>
      <c r="S98" s="45"/>
      <c r="T98" s="45"/>
      <c r="U98" s="45"/>
      <c r="V98" s="45"/>
      <c r="W98" s="45"/>
      <c r="X98" s="45"/>
      <c r="Z98" s="71"/>
      <c r="AA98" s="71"/>
      <c r="AB98" s="71"/>
      <c r="AC98" s="71"/>
      <c r="AD98" s="71"/>
      <c r="AE98" s="71"/>
      <c r="AF98" s="71"/>
    </row>
    <row r="99" spans="1:32" ht="19.5" customHeight="1">
      <c r="A99" s="22" t="s">
        <v>15</v>
      </c>
      <c r="B99" s="26" t="s">
        <v>16</v>
      </c>
      <c r="C99" s="26" t="s">
        <v>147</v>
      </c>
      <c r="D99" s="27">
        <v>35</v>
      </c>
      <c r="F99" s="48" t="s">
        <v>148</v>
      </c>
      <c r="G99" s="22">
        <v>363</v>
      </c>
      <c r="H99" s="22">
        <v>8</v>
      </c>
      <c r="I99" s="25">
        <v>53762.574048394315</v>
      </c>
      <c r="J99" s="25">
        <v>56711.912053456457</v>
      </c>
      <c r="K99" s="25">
        <v>59658.76116568732</v>
      </c>
      <c r="L99" s="25">
        <v>62782.32166893877</v>
      </c>
      <c r="M99" s="25">
        <v>66119.926955679985</v>
      </c>
      <c r="N99" s="25">
        <v>70678.651281766608</v>
      </c>
      <c r="O99" s="25">
        <v>75237.375607853246</v>
      </c>
      <c r="P99" s="66"/>
      <c r="Q99" s="66"/>
      <c r="R99" s="27"/>
      <c r="S99" s="27"/>
      <c r="T99" s="27"/>
      <c r="U99" s="27"/>
      <c r="V99" s="27"/>
      <c r="W99" s="27"/>
      <c r="X99" s="27"/>
      <c r="Z99" s="70"/>
      <c r="AA99" s="70"/>
      <c r="AB99" s="70"/>
      <c r="AC99" s="70"/>
      <c r="AD99" s="70"/>
      <c r="AE99" s="70"/>
      <c r="AF99" s="70"/>
    </row>
    <row r="100" spans="1:32" ht="31.5" customHeight="1">
      <c r="A100" s="22" t="s">
        <v>15</v>
      </c>
      <c r="B100" s="26" t="s">
        <v>16</v>
      </c>
      <c r="C100" s="26" t="s">
        <v>434</v>
      </c>
      <c r="D100" s="27">
        <v>45</v>
      </c>
      <c r="F100" s="48" t="s">
        <v>429</v>
      </c>
      <c r="G100" s="22">
        <v>428</v>
      </c>
      <c r="H100" s="22">
        <v>9</v>
      </c>
      <c r="I100" s="25">
        <v>61149.607971621677</v>
      </c>
      <c r="J100" s="25">
        <v>64382.679759449304</v>
      </c>
      <c r="K100" s="25">
        <v>68038.863328593841</v>
      </c>
      <c r="L100" s="25">
        <v>71657.713505269247</v>
      </c>
      <c r="M100" s="25">
        <v>75495.586251096945</v>
      </c>
      <c r="N100" s="25">
        <v>79981.082666488903</v>
      </c>
      <c r="O100" s="25">
        <v>84466.579081880816</v>
      </c>
      <c r="P100" s="66"/>
      <c r="Q100" s="66"/>
      <c r="R100" s="27"/>
      <c r="S100" s="27"/>
      <c r="T100" s="27"/>
      <c r="U100" s="27"/>
      <c r="V100" s="27"/>
      <c r="W100" s="27"/>
      <c r="X100" s="27"/>
      <c r="Z100" s="70"/>
      <c r="AA100" s="70"/>
      <c r="AB100" s="70"/>
      <c r="AC100" s="70"/>
      <c r="AD100" s="70"/>
      <c r="AE100" s="70"/>
      <c r="AF100" s="70"/>
    </row>
    <row r="101" spans="1:32" ht="19.5" customHeight="1">
      <c r="A101" s="22" t="s">
        <v>15</v>
      </c>
      <c r="B101" s="26" t="s">
        <v>16</v>
      </c>
      <c r="C101" s="22" t="s">
        <v>149</v>
      </c>
      <c r="D101" s="27">
        <v>35</v>
      </c>
      <c r="F101" s="47" t="s">
        <v>150</v>
      </c>
      <c r="G101" s="22">
        <v>378</v>
      </c>
      <c r="H101" s="22">
        <v>8</v>
      </c>
      <c r="I101" s="25">
        <v>53762.574048394315</v>
      </c>
      <c r="J101" s="25">
        <v>56711.912053456457</v>
      </c>
      <c r="K101" s="25">
        <v>59658.76116568732</v>
      </c>
      <c r="L101" s="25">
        <v>62782.32166893877</v>
      </c>
      <c r="M101" s="25">
        <v>66119.926955679985</v>
      </c>
      <c r="N101" s="25">
        <v>70678.651281766608</v>
      </c>
      <c r="O101" s="25">
        <v>75237.375607853246</v>
      </c>
      <c r="P101" s="66"/>
      <c r="Q101" s="66"/>
      <c r="R101" s="27"/>
      <c r="S101" s="27"/>
      <c r="T101" s="27"/>
      <c r="U101" s="27"/>
      <c r="V101" s="27"/>
      <c r="W101" s="27"/>
      <c r="X101" s="27"/>
      <c r="Z101" s="70"/>
      <c r="AA101" s="70"/>
      <c r="AB101" s="70"/>
      <c r="AC101" s="70"/>
      <c r="AD101" s="70"/>
      <c r="AE101" s="70"/>
      <c r="AF101" s="70"/>
    </row>
    <row r="102" spans="1:32" ht="19.5" customHeight="1">
      <c r="A102" s="22" t="s">
        <v>15</v>
      </c>
      <c r="B102" s="26" t="s">
        <v>16</v>
      </c>
      <c r="C102" s="26" t="s">
        <v>151</v>
      </c>
      <c r="D102" s="27">
        <v>99</v>
      </c>
      <c r="F102" s="48" t="s">
        <v>152</v>
      </c>
      <c r="G102" s="22">
        <v>423</v>
      </c>
      <c r="H102" s="22">
        <v>9</v>
      </c>
      <c r="I102" s="25">
        <v>60121.120298060639</v>
      </c>
      <c r="J102" s="25">
        <v>63287.278202119393</v>
      </c>
      <c r="K102" s="25">
        <v>66628.138960683922</v>
      </c>
      <c r="L102" s="25">
        <v>70106.605626104021</v>
      </c>
      <c r="M102" s="25">
        <v>73798.064273346245</v>
      </c>
      <c r="N102" s="25">
        <v>78263.904706634406</v>
      </c>
      <c r="O102" s="25">
        <v>82728.768861776101</v>
      </c>
      <c r="P102" s="66"/>
      <c r="Q102" s="66"/>
      <c r="R102" s="27"/>
      <c r="S102" s="27"/>
      <c r="T102" s="27"/>
      <c r="U102" s="27"/>
      <c r="V102" s="27"/>
      <c r="W102" s="27"/>
      <c r="X102" s="27"/>
      <c r="Z102" s="70"/>
      <c r="AA102" s="70"/>
      <c r="AB102" s="70"/>
      <c r="AC102" s="70"/>
      <c r="AD102" s="70"/>
      <c r="AE102" s="70"/>
      <c r="AF102" s="70"/>
    </row>
    <row r="103" spans="1:32" ht="19.5" customHeight="1">
      <c r="A103" s="22" t="s">
        <v>15</v>
      </c>
      <c r="B103" s="26" t="s">
        <v>16</v>
      </c>
      <c r="C103" s="26" t="s">
        <v>153</v>
      </c>
      <c r="D103" s="27">
        <v>29</v>
      </c>
      <c r="F103" s="48" t="s">
        <v>154</v>
      </c>
      <c r="G103" s="22">
        <v>393</v>
      </c>
      <c r="H103" s="22">
        <v>8</v>
      </c>
      <c r="I103" s="25">
        <v>53762.574048394315</v>
      </c>
      <c r="J103" s="25">
        <v>56711.912053456457</v>
      </c>
      <c r="K103" s="25">
        <v>59658.76116568732</v>
      </c>
      <c r="L103" s="25">
        <v>62782.32166893877</v>
      </c>
      <c r="M103" s="25">
        <v>66119.926955679985</v>
      </c>
      <c r="N103" s="25">
        <v>70262.611050282067</v>
      </c>
      <c r="O103" s="25">
        <v>74405.295144884163</v>
      </c>
      <c r="P103" s="66"/>
      <c r="Q103" s="66"/>
      <c r="R103" s="27"/>
      <c r="S103" s="27"/>
      <c r="T103" s="27"/>
      <c r="U103" s="27"/>
      <c r="V103" s="27"/>
      <c r="W103" s="27"/>
      <c r="X103" s="27"/>
      <c r="Z103" s="70"/>
      <c r="AA103" s="70"/>
      <c r="AB103" s="70"/>
      <c r="AC103" s="70"/>
      <c r="AD103" s="70"/>
      <c r="AE103" s="70"/>
      <c r="AF103" s="70"/>
    </row>
    <row r="104" spans="1:32" ht="19.5" customHeight="1">
      <c r="A104" s="22" t="s">
        <v>15</v>
      </c>
      <c r="B104" s="26" t="s">
        <v>16</v>
      </c>
      <c r="C104" s="26" t="s">
        <v>155</v>
      </c>
      <c r="D104" s="27">
        <v>50</v>
      </c>
      <c r="F104" s="48" t="s">
        <v>156</v>
      </c>
      <c r="G104" s="22">
        <v>455</v>
      </c>
      <c r="H104" s="22">
        <v>10</v>
      </c>
      <c r="I104" s="25">
        <v>65306.058999852714</v>
      </c>
      <c r="J104" s="25">
        <v>68715.842178700928</v>
      </c>
      <c r="K104" s="25">
        <v>72441.714747121208</v>
      </c>
      <c r="L104" s="25">
        <v>76242.254100479768</v>
      </c>
      <c r="M104" s="25">
        <v>80361.37173624165</v>
      </c>
      <c r="N104" s="25">
        <v>85326.866689725372</v>
      </c>
      <c r="O104" s="25">
        <v>90292.361643209137</v>
      </c>
      <c r="P104" s="66"/>
      <c r="Q104" s="66"/>
      <c r="R104" s="27"/>
      <c r="S104" s="27"/>
      <c r="T104" s="27"/>
      <c r="U104" s="27"/>
      <c r="V104" s="27"/>
      <c r="W104" s="27"/>
      <c r="X104" s="27"/>
      <c r="Z104" s="70"/>
      <c r="AA104" s="70"/>
      <c r="AB104" s="70"/>
      <c r="AC104" s="70"/>
      <c r="AD104" s="70"/>
      <c r="AE104" s="70"/>
      <c r="AF104" s="70"/>
    </row>
    <row r="105" spans="1:32" ht="19.5" customHeight="1">
      <c r="A105" s="22" t="s">
        <v>15</v>
      </c>
      <c r="B105" s="26" t="s">
        <v>16</v>
      </c>
      <c r="C105" s="26" t="s">
        <v>157</v>
      </c>
      <c r="D105" s="27">
        <v>29</v>
      </c>
      <c r="F105" s="48" t="s">
        <v>158</v>
      </c>
      <c r="G105" s="22">
        <v>368</v>
      </c>
      <c r="H105" s="22">
        <v>8</v>
      </c>
      <c r="I105" s="25">
        <v>53762.574048394315</v>
      </c>
      <c r="J105" s="25">
        <v>56711.912053456457</v>
      </c>
      <c r="K105" s="25">
        <v>59658.76116568732</v>
      </c>
      <c r="L105" s="25">
        <v>62782.32166893877</v>
      </c>
      <c r="M105" s="25">
        <v>66119.926955679985</v>
      </c>
      <c r="N105" s="25">
        <v>70262.611050282067</v>
      </c>
      <c r="O105" s="25">
        <v>74405.295144884163</v>
      </c>
      <c r="P105" s="66"/>
      <c r="Q105" s="66"/>
      <c r="R105" s="27"/>
      <c r="S105" s="27"/>
      <c r="T105" s="27"/>
      <c r="U105" s="27"/>
      <c r="V105" s="27"/>
      <c r="W105" s="27"/>
      <c r="X105" s="27"/>
      <c r="Z105" s="70"/>
      <c r="AA105" s="70"/>
      <c r="AB105" s="70"/>
      <c r="AC105" s="70"/>
      <c r="AD105" s="70"/>
      <c r="AE105" s="70"/>
      <c r="AF105" s="70"/>
    </row>
    <row r="106" spans="1:32" ht="19.5" customHeight="1">
      <c r="A106" s="22" t="s">
        <v>15</v>
      </c>
      <c r="B106" s="26" t="s">
        <v>16</v>
      </c>
      <c r="C106" s="26" t="s">
        <v>375</v>
      </c>
      <c r="D106" s="27">
        <v>4</v>
      </c>
      <c r="F106" s="48" t="s">
        <v>376</v>
      </c>
      <c r="G106" s="22">
        <v>476</v>
      </c>
      <c r="H106" s="22">
        <v>10</v>
      </c>
      <c r="I106" s="25">
        <v>75857.898751810004</v>
      </c>
      <c r="J106" s="25">
        <v>78040.85986697</v>
      </c>
      <c r="K106" s="25">
        <v>79678.080703340005</v>
      </c>
      <c r="L106" s="25">
        <v>82952.52237608</v>
      </c>
      <c r="M106" s="25">
        <v>85681.223770030003</v>
      </c>
      <c r="N106" s="25">
        <v>88409.925163979991</v>
      </c>
      <c r="O106" s="25">
        <v>91138.626557929994</v>
      </c>
      <c r="P106" s="66"/>
      <c r="Q106" s="66"/>
      <c r="R106" s="27"/>
      <c r="S106" s="27"/>
      <c r="T106" s="27"/>
      <c r="U106" s="27"/>
      <c r="V106" s="27"/>
      <c r="W106" s="27"/>
      <c r="X106" s="27"/>
      <c r="Z106" s="70"/>
      <c r="AA106" s="70"/>
      <c r="AB106" s="70"/>
      <c r="AC106" s="70"/>
      <c r="AD106" s="70"/>
      <c r="AE106" s="70"/>
      <c r="AF106" s="70"/>
    </row>
    <row r="107" spans="1:32" ht="19.5" customHeight="1">
      <c r="A107" s="22" t="s">
        <v>15</v>
      </c>
      <c r="B107" s="26" t="s">
        <v>16</v>
      </c>
      <c r="C107" s="26" t="s">
        <v>159</v>
      </c>
      <c r="D107" s="27">
        <v>71</v>
      </c>
      <c r="F107" s="48" t="s">
        <v>160</v>
      </c>
      <c r="G107" s="22">
        <v>490</v>
      </c>
      <c r="H107" s="22">
        <v>10</v>
      </c>
      <c r="I107" s="25">
        <v>66495.749773202682</v>
      </c>
      <c r="J107" s="25">
        <v>69995.133093976823</v>
      </c>
      <c r="K107" s="25">
        <v>73678.694484265419</v>
      </c>
      <c r="L107" s="25">
        <v>77556.38951539353</v>
      </c>
      <c r="M107" s="25">
        <v>81638.173758686287</v>
      </c>
      <c r="N107" s="25">
        <v>86587.815234151567</v>
      </c>
      <c r="O107" s="25">
        <v>91537.456709616861</v>
      </c>
      <c r="P107" s="27"/>
      <c r="Q107" s="66"/>
      <c r="R107" s="27"/>
      <c r="S107" s="27"/>
      <c r="T107" s="27"/>
      <c r="U107" s="27"/>
      <c r="V107" s="27"/>
      <c r="W107" s="27"/>
      <c r="X107" s="27"/>
      <c r="Z107" s="70"/>
      <c r="AA107" s="70"/>
      <c r="AB107" s="70"/>
      <c r="AC107" s="70"/>
      <c r="AD107" s="70"/>
      <c r="AE107" s="70"/>
      <c r="AF107" s="70"/>
    </row>
    <row r="108" spans="1:32" ht="19.5" customHeight="1">
      <c r="A108" s="22" t="s">
        <v>15</v>
      </c>
      <c r="B108" s="26" t="s">
        <v>16</v>
      </c>
      <c r="C108" s="22" t="s">
        <v>161</v>
      </c>
      <c r="D108" s="27" t="s">
        <v>166</v>
      </c>
      <c r="F108" s="47" t="s">
        <v>162</v>
      </c>
      <c r="G108" s="22">
        <v>435</v>
      </c>
      <c r="H108" s="22">
        <v>9</v>
      </c>
      <c r="I108" s="25">
        <v>61149.607971621677</v>
      </c>
      <c r="J108" s="25">
        <v>64382.679759449304</v>
      </c>
      <c r="K108" s="25">
        <v>68038.863328593841</v>
      </c>
      <c r="L108" s="25">
        <v>71657.713505269247</v>
      </c>
      <c r="M108" s="25">
        <v>75495.586251096945</v>
      </c>
      <c r="N108" s="25">
        <v>79981.082666488903</v>
      </c>
      <c r="O108" s="25">
        <v>84466.579081880816</v>
      </c>
      <c r="P108" s="66"/>
      <c r="Q108" s="66"/>
      <c r="R108" s="27"/>
      <c r="S108" s="27"/>
      <c r="T108" s="27"/>
      <c r="U108" s="27"/>
      <c r="V108" s="27"/>
      <c r="W108" s="27"/>
      <c r="X108" s="27"/>
      <c r="Z108" s="70"/>
      <c r="AA108" s="70"/>
      <c r="AB108" s="70"/>
      <c r="AC108" s="70"/>
      <c r="AD108" s="70"/>
      <c r="AE108" s="70"/>
      <c r="AF108" s="70"/>
    </row>
    <row r="109" spans="1:32" ht="19.5" customHeight="1">
      <c r="A109" s="22" t="s">
        <v>15</v>
      </c>
      <c r="B109" s="26" t="s">
        <v>16</v>
      </c>
      <c r="C109" s="26" t="s">
        <v>163</v>
      </c>
      <c r="D109" s="27">
        <v>40</v>
      </c>
      <c r="F109" s="48" t="s">
        <v>164</v>
      </c>
      <c r="G109" s="22">
        <v>408</v>
      </c>
      <c r="H109" s="22">
        <v>9</v>
      </c>
      <c r="I109" s="25">
        <v>57991.202968732359</v>
      </c>
      <c r="J109" s="25">
        <v>61077.430079514677</v>
      </c>
      <c r="K109" s="25">
        <v>64487.213258362885</v>
      </c>
      <c r="L109" s="25">
        <v>68004.018828955974</v>
      </c>
      <c r="M109" s="25">
        <v>71588.024505993511</v>
      </c>
      <c r="N109" s="25">
        <v>75870.793591804686</v>
      </c>
      <c r="O109" s="25">
        <v>80153.562677615904</v>
      </c>
      <c r="P109" s="66"/>
      <c r="Q109" s="66"/>
      <c r="R109" s="27"/>
      <c r="S109" s="27"/>
      <c r="T109" s="27"/>
      <c r="U109" s="27"/>
      <c r="V109" s="27"/>
      <c r="W109" s="27"/>
      <c r="X109" s="27"/>
      <c r="Z109" s="70"/>
      <c r="AA109" s="70"/>
      <c r="AB109" s="70"/>
      <c r="AC109" s="70"/>
      <c r="AD109" s="70"/>
      <c r="AE109" s="70"/>
      <c r="AF109" s="70"/>
    </row>
    <row r="110" spans="1:32" ht="19.5" customHeight="1">
      <c r="A110" s="22" t="s">
        <v>15</v>
      </c>
      <c r="B110" s="26" t="s">
        <v>16</v>
      </c>
      <c r="C110" s="26" t="s">
        <v>165</v>
      </c>
      <c r="D110" s="22" t="s">
        <v>166</v>
      </c>
      <c r="F110" s="47" t="s">
        <v>167</v>
      </c>
      <c r="G110" s="22">
        <v>425</v>
      </c>
      <c r="H110" s="22">
        <v>9</v>
      </c>
      <c r="I110" s="25">
        <v>61149.607971621677</v>
      </c>
      <c r="J110" s="25">
        <v>64382.679759449304</v>
      </c>
      <c r="K110" s="25">
        <v>68038.863328593841</v>
      </c>
      <c r="L110" s="25">
        <v>71657.713505269247</v>
      </c>
      <c r="M110" s="25">
        <v>75495.586251096945</v>
      </c>
      <c r="N110" s="25">
        <v>79981.082666488903</v>
      </c>
      <c r="O110" s="25">
        <v>84466.579081880816</v>
      </c>
      <c r="P110" s="66"/>
      <c r="Q110" s="66"/>
      <c r="R110" s="27"/>
      <c r="S110" s="27"/>
      <c r="T110" s="27"/>
      <c r="U110" s="27"/>
      <c r="V110" s="27"/>
      <c r="W110" s="27"/>
      <c r="X110" s="27"/>
      <c r="Z110" s="70"/>
      <c r="AA110" s="70"/>
      <c r="AB110" s="70"/>
      <c r="AC110" s="70"/>
      <c r="AD110" s="70"/>
      <c r="AE110" s="70"/>
      <c r="AF110" s="70"/>
    </row>
    <row r="111" spans="1:32" ht="19.5" customHeight="1">
      <c r="A111" s="22" t="s">
        <v>15</v>
      </c>
      <c r="B111" s="26" t="s">
        <v>16</v>
      </c>
      <c r="C111" s="26" t="s">
        <v>168</v>
      </c>
      <c r="D111" s="27">
        <v>171</v>
      </c>
      <c r="F111" s="48" t="s">
        <v>169</v>
      </c>
      <c r="G111" s="22">
        <v>415</v>
      </c>
      <c r="H111" s="22">
        <v>9</v>
      </c>
      <c r="I111" s="25">
        <v>65364.547981387695</v>
      </c>
      <c r="J111" s="25">
        <v>68991.391333117397</v>
      </c>
      <c r="K111" s="25">
        <v>72690.02967036466</v>
      </c>
      <c r="L111" s="25">
        <v>76527.471646279271</v>
      </c>
      <c r="M111" s="25">
        <v>81648.847279866546</v>
      </c>
      <c r="N111" s="25" t="s">
        <v>170</v>
      </c>
      <c r="O111" s="25" t="s">
        <v>170</v>
      </c>
      <c r="P111" s="66"/>
      <c r="Q111" s="66"/>
      <c r="R111" s="27"/>
      <c r="S111" s="27"/>
      <c r="T111" s="27"/>
      <c r="U111" s="27"/>
      <c r="V111" s="27"/>
      <c r="W111" s="27"/>
      <c r="X111" s="27"/>
      <c r="Z111" s="70"/>
      <c r="AA111" s="70"/>
      <c r="AB111" s="70"/>
      <c r="AC111" s="70"/>
      <c r="AD111" s="70"/>
      <c r="AE111" s="70"/>
      <c r="AF111" s="70"/>
    </row>
    <row r="112" spans="1:32" ht="19.5" customHeight="1">
      <c r="A112" s="22" t="s">
        <v>15</v>
      </c>
      <c r="B112" s="26" t="s">
        <v>16</v>
      </c>
      <c r="C112" s="26" t="s">
        <v>171</v>
      </c>
      <c r="D112" s="27">
        <v>56</v>
      </c>
      <c r="F112" s="48" t="s">
        <v>172</v>
      </c>
      <c r="G112" s="22">
        <v>523</v>
      </c>
      <c r="H112" s="22">
        <v>11</v>
      </c>
      <c r="I112" s="25">
        <v>75709.008811378852</v>
      </c>
      <c r="J112" s="25">
        <v>79755.851488213317</v>
      </c>
      <c r="K112" s="25">
        <v>83771.15491508985</v>
      </c>
      <c r="L112" s="25">
        <v>87889.028104436104</v>
      </c>
      <c r="M112" s="25">
        <v>92611.702251782452</v>
      </c>
      <c r="N112" s="25">
        <v>98089.910963071947</v>
      </c>
      <c r="O112" s="25">
        <v>103568.11967436149</v>
      </c>
      <c r="P112" s="66"/>
      <c r="Q112" s="66"/>
      <c r="R112" s="27"/>
      <c r="S112" s="27"/>
      <c r="T112" s="27"/>
      <c r="U112" s="27"/>
      <c r="V112" s="27"/>
      <c r="W112" s="27"/>
      <c r="X112" s="27"/>
      <c r="Z112" s="70"/>
      <c r="AA112" s="70"/>
      <c r="AB112" s="70"/>
      <c r="AC112" s="70"/>
      <c r="AD112" s="70"/>
      <c r="AE112" s="70"/>
      <c r="AF112" s="70"/>
    </row>
    <row r="113" spans="1:32" ht="19.5" customHeight="1">
      <c r="A113" s="22" t="s">
        <v>15</v>
      </c>
      <c r="B113" s="26" t="s">
        <v>16</v>
      </c>
      <c r="C113" s="26" t="s">
        <v>173</v>
      </c>
      <c r="D113" s="27">
        <v>56</v>
      </c>
      <c r="F113" s="48" t="s">
        <v>174</v>
      </c>
      <c r="G113" s="22">
        <v>523</v>
      </c>
      <c r="H113" s="22">
        <v>11</v>
      </c>
      <c r="I113" s="25">
        <v>75709.008811378852</v>
      </c>
      <c r="J113" s="25">
        <v>79755.851488213317</v>
      </c>
      <c r="K113" s="25">
        <v>83771.15491508985</v>
      </c>
      <c r="L113" s="25">
        <v>87889.028104436104</v>
      </c>
      <c r="M113" s="25">
        <v>92611.702251782452</v>
      </c>
      <c r="N113" s="25">
        <v>98089.910963071947</v>
      </c>
      <c r="O113" s="25">
        <v>103568.11967436149</v>
      </c>
      <c r="P113" s="66"/>
      <c r="Q113" s="66"/>
      <c r="R113" s="27"/>
      <c r="S113" s="27"/>
      <c r="T113" s="27"/>
      <c r="U113" s="27"/>
      <c r="V113" s="27"/>
      <c r="W113" s="27"/>
      <c r="X113" s="27"/>
      <c r="Z113" s="70"/>
      <c r="AA113" s="70"/>
      <c r="AB113" s="70"/>
      <c r="AC113" s="70"/>
      <c r="AD113" s="70"/>
      <c r="AE113" s="70"/>
      <c r="AF113" s="70"/>
    </row>
    <row r="114" spans="1:32" ht="19.5" customHeight="1">
      <c r="A114" s="22" t="s">
        <v>15</v>
      </c>
      <c r="B114" s="26" t="s">
        <v>16</v>
      </c>
      <c r="C114" s="22" t="s">
        <v>175</v>
      </c>
      <c r="D114" s="27" t="s">
        <v>166</v>
      </c>
      <c r="F114" s="47" t="s">
        <v>176</v>
      </c>
      <c r="G114" s="22">
        <v>435</v>
      </c>
      <c r="H114" s="22">
        <v>9</v>
      </c>
      <c r="I114" s="25">
        <v>61149.607971621677</v>
      </c>
      <c r="J114" s="25">
        <v>64382.679759449304</v>
      </c>
      <c r="K114" s="25">
        <v>68038.863328593841</v>
      </c>
      <c r="L114" s="25">
        <v>71657.713505269247</v>
      </c>
      <c r="M114" s="25">
        <v>75495.586251096945</v>
      </c>
      <c r="N114" s="25">
        <v>79981.082666488903</v>
      </c>
      <c r="O114" s="25">
        <v>84466.579081880816</v>
      </c>
      <c r="P114" s="66"/>
      <c r="Q114" s="66"/>
      <c r="R114" s="27"/>
      <c r="S114" s="27"/>
      <c r="T114" s="27"/>
      <c r="U114" s="27"/>
      <c r="V114" s="27"/>
      <c r="W114" s="27"/>
      <c r="X114" s="27"/>
      <c r="Z114" s="70"/>
      <c r="AA114" s="70"/>
      <c r="AB114" s="70"/>
      <c r="AC114" s="70"/>
      <c r="AD114" s="70"/>
      <c r="AE114" s="70"/>
      <c r="AF114" s="70"/>
    </row>
    <row r="115" spans="1:32" s="59" customFormat="1" ht="26.25" customHeight="1">
      <c r="A115" s="43" t="s">
        <v>15</v>
      </c>
      <c r="B115" s="44" t="s">
        <v>16</v>
      </c>
      <c r="C115" s="44" t="s">
        <v>177</v>
      </c>
      <c r="D115" s="45">
        <v>40</v>
      </c>
      <c r="E115" s="43"/>
      <c r="F115" s="46" t="s">
        <v>503</v>
      </c>
      <c r="G115" s="43">
        <v>415</v>
      </c>
      <c r="H115" s="43">
        <v>9</v>
      </c>
      <c r="I115" s="58">
        <v>57991.202968732359</v>
      </c>
      <c r="J115" s="58">
        <v>61077.430079514677</v>
      </c>
      <c r="K115" s="58">
        <v>64487.213258362885</v>
      </c>
      <c r="L115" s="58">
        <v>68004.018828955974</v>
      </c>
      <c r="M115" s="58">
        <v>71588.024505993511</v>
      </c>
      <c r="N115" s="58">
        <v>75870.793591804686</v>
      </c>
      <c r="O115" s="58">
        <v>80153.562677615904</v>
      </c>
      <c r="P115" s="68"/>
      <c r="Q115" s="68"/>
      <c r="R115" s="45"/>
      <c r="S115" s="45"/>
      <c r="T115" s="45"/>
      <c r="U115" s="45"/>
      <c r="V115" s="45"/>
      <c r="W115" s="45"/>
      <c r="X115" s="45"/>
      <c r="Z115" s="71"/>
      <c r="AA115" s="71"/>
      <c r="AB115" s="71"/>
      <c r="AC115" s="71"/>
      <c r="AD115" s="71"/>
      <c r="AE115" s="71"/>
      <c r="AF115" s="71"/>
    </row>
    <row r="116" spans="1:32" ht="19.5" customHeight="1">
      <c r="A116" s="22"/>
      <c r="B116" s="26" t="s">
        <v>16</v>
      </c>
      <c r="C116" s="26" t="s">
        <v>489</v>
      </c>
      <c r="D116" s="27">
        <v>72</v>
      </c>
      <c r="F116" s="48" t="s">
        <v>488</v>
      </c>
      <c r="G116" s="22">
        <v>463</v>
      </c>
      <c r="H116" s="22">
        <v>10</v>
      </c>
      <c r="I116" s="25">
        <v>65803.837566107934</v>
      </c>
      <c r="J116" s="25">
        <v>69280.820851400596</v>
      </c>
      <c r="K116" s="25">
        <v>72904.64881373856</v>
      </c>
      <c r="L116" s="25">
        <v>76737.543773903701</v>
      </c>
      <c r="M116" s="25">
        <v>80789.461303221135</v>
      </c>
      <c r="N116" s="25">
        <v>85672.107724413116</v>
      </c>
      <c r="O116" s="25">
        <v>90553.976439258302</v>
      </c>
      <c r="P116" s="66"/>
      <c r="Q116" s="66"/>
      <c r="R116" s="27"/>
      <c r="S116" s="27"/>
      <c r="T116" s="27"/>
      <c r="U116" s="27"/>
      <c r="V116" s="27"/>
      <c r="W116" s="27"/>
      <c r="X116" s="27"/>
      <c r="Z116" s="70"/>
      <c r="AA116" s="70"/>
      <c r="AB116" s="70"/>
      <c r="AC116" s="70"/>
      <c r="AD116" s="70"/>
      <c r="AE116" s="70"/>
      <c r="AF116" s="70"/>
    </row>
    <row r="117" spans="1:32" ht="19.5" customHeight="1">
      <c r="A117" s="22" t="s">
        <v>15</v>
      </c>
      <c r="B117" s="26" t="s">
        <v>16</v>
      </c>
      <c r="C117" s="26" t="s">
        <v>179</v>
      </c>
      <c r="D117" s="27">
        <v>29</v>
      </c>
      <c r="F117" s="48" t="s">
        <v>180</v>
      </c>
      <c r="G117" s="22">
        <v>383</v>
      </c>
      <c r="H117" s="22">
        <v>8</v>
      </c>
      <c r="I117" s="25">
        <v>53762.574048394315</v>
      </c>
      <c r="J117" s="25">
        <v>56711.912053456457</v>
      </c>
      <c r="K117" s="25">
        <v>59658.76116568732</v>
      </c>
      <c r="L117" s="25">
        <v>62782.32166893877</v>
      </c>
      <c r="M117" s="25">
        <v>66119.926955679985</v>
      </c>
      <c r="N117" s="25">
        <v>70262.611050282067</v>
      </c>
      <c r="O117" s="25">
        <v>74405.295144884163</v>
      </c>
      <c r="P117" s="66"/>
      <c r="Q117" s="66"/>
      <c r="R117" s="27"/>
      <c r="S117" s="27"/>
      <c r="T117" s="27"/>
      <c r="U117" s="27"/>
      <c r="V117" s="27"/>
      <c r="W117" s="27"/>
      <c r="X117" s="27"/>
      <c r="Z117" s="70"/>
      <c r="AA117" s="70"/>
      <c r="AB117" s="70"/>
      <c r="AC117" s="70"/>
      <c r="AD117" s="70"/>
      <c r="AE117" s="70"/>
      <c r="AF117" s="70"/>
    </row>
    <row r="118" spans="1:32" ht="19.5" customHeight="1">
      <c r="A118" s="22" t="s">
        <v>15</v>
      </c>
      <c r="B118" s="26" t="s">
        <v>16</v>
      </c>
      <c r="C118" s="26" t="s">
        <v>401</v>
      </c>
      <c r="D118" s="27">
        <v>39</v>
      </c>
      <c r="F118" s="48" t="s">
        <v>398</v>
      </c>
      <c r="G118" s="22">
        <v>430</v>
      </c>
      <c r="H118" s="22">
        <v>9</v>
      </c>
      <c r="I118" s="25">
        <v>60121.695232304679</v>
      </c>
      <c r="J118" s="25">
        <v>63287.566913687828</v>
      </c>
      <c r="K118" s="25">
        <v>66627.661093260307</v>
      </c>
      <c r="L118" s="25">
        <v>70107.133271384257</v>
      </c>
      <c r="M118" s="25">
        <v>73798.161340166655</v>
      </c>
      <c r="N118" s="25">
        <v>78263.235079475911</v>
      </c>
      <c r="O118" s="25">
        <v>82730.797711616469</v>
      </c>
      <c r="P118" s="66"/>
      <c r="Q118" s="66"/>
      <c r="R118" s="27"/>
      <c r="S118" s="27"/>
      <c r="T118" s="27"/>
      <c r="U118" s="27"/>
      <c r="V118" s="27"/>
      <c r="W118" s="27"/>
      <c r="X118" s="27"/>
      <c r="Z118" s="70"/>
      <c r="AA118" s="70"/>
      <c r="AB118" s="70"/>
      <c r="AC118" s="70"/>
      <c r="AD118" s="70"/>
      <c r="AE118" s="70"/>
      <c r="AF118" s="70"/>
    </row>
    <row r="119" spans="1:32" ht="19.5" customHeight="1">
      <c r="A119" s="22" t="s">
        <v>15</v>
      </c>
      <c r="B119" s="26" t="s">
        <v>16</v>
      </c>
      <c r="C119" s="26" t="s">
        <v>181</v>
      </c>
      <c r="D119" s="27">
        <v>20</v>
      </c>
      <c r="F119" s="48" t="s">
        <v>182</v>
      </c>
      <c r="G119" s="22">
        <v>355</v>
      </c>
      <c r="H119" s="22">
        <v>7</v>
      </c>
      <c r="I119" s="25">
        <v>49591.25</v>
      </c>
      <c r="J119" s="25">
        <v>52520.712500000001</v>
      </c>
      <c r="K119" s="25">
        <v>55719.092499999999</v>
      </c>
      <c r="L119" s="25">
        <v>59126.0625</v>
      </c>
      <c r="M119" s="25">
        <v>62640.394999999997</v>
      </c>
      <c r="N119" s="25">
        <v>66745.732499999998</v>
      </c>
      <c r="O119" s="25">
        <v>70850.047500000001</v>
      </c>
      <c r="P119" s="66"/>
      <c r="Q119" s="66"/>
      <c r="R119" s="27"/>
      <c r="S119" s="27"/>
      <c r="T119" s="27"/>
      <c r="U119" s="27"/>
      <c r="V119" s="27"/>
      <c r="W119" s="27"/>
      <c r="X119" s="27"/>
      <c r="Z119" s="70"/>
      <c r="AA119" s="70"/>
      <c r="AB119" s="70"/>
      <c r="AC119" s="70"/>
      <c r="AD119" s="70"/>
      <c r="AE119" s="70"/>
      <c r="AF119" s="70"/>
    </row>
    <row r="120" spans="1:32" ht="19.5" customHeight="1">
      <c r="A120" s="22" t="s">
        <v>15</v>
      </c>
      <c r="B120" s="26" t="s">
        <v>16</v>
      </c>
      <c r="C120" s="26" t="s">
        <v>183</v>
      </c>
      <c r="D120" s="27">
        <v>29</v>
      </c>
      <c r="F120" s="48" t="s">
        <v>184</v>
      </c>
      <c r="G120" s="22">
        <v>383</v>
      </c>
      <c r="H120" s="22">
        <v>8</v>
      </c>
      <c r="I120" s="25">
        <v>53762.574048394315</v>
      </c>
      <c r="J120" s="25">
        <v>56711.912053456457</v>
      </c>
      <c r="K120" s="25">
        <v>59658.76116568732</v>
      </c>
      <c r="L120" s="25">
        <v>62782.32166893877</v>
      </c>
      <c r="M120" s="25">
        <v>66119.926955679985</v>
      </c>
      <c r="N120" s="25">
        <v>70262.611050282067</v>
      </c>
      <c r="O120" s="25">
        <v>74405.295144884163</v>
      </c>
      <c r="P120" s="66"/>
      <c r="Q120" s="66"/>
      <c r="R120" s="27"/>
      <c r="S120" s="27"/>
      <c r="T120" s="27"/>
      <c r="U120" s="27"/>
      <c r="V120" s="27"/>
      <c r="W120" s="27"/>
      <c r="X120" s="27"/>
      <c r="Z120" s="70"/>
      <c r="AA120" s="70"/>
      <c r="AB120" s="70"/>
      <c r="AC120" s="70"/>
      <c r="AD120" s="70"/>
      <c r="AE120" s="70"/>
      <c r="AF120" s="70"/>
    </row>
    <row r="121" spans="1:32" ht="35.25" customHeight="1">
      <c r="A121" s="22" t="s">
        <v>15</v>
      </c>
      <c r="B121" s="26" t="s">
        <v>16</v>
      </c>
      <c r="C121" s="26" t="s">
        <v>185</v>
      </c>
      <c r="D121" s="27">
        <v>29</v>
      </c>
      <c r="F121" s="48" t="s">
        <v>186</v>
      </c>
      <c r="G121" s="22">
        <v>383</v>
      </c>
      <c r="H121" s="22">
        <v>8</v>
      </c>
      <c r="I121" s="25">
        <v>53762.574048394315</v>
      </c>
      <c r="J121" s="25">
        <v>56711.912053456457</v>
      </c>
      <c r="K121" s="25">
        <v>59658.76116568732</v>
      </c>
      <c r="L121" s="25">
        <v>62782.32166893877</v>
      </c>
      <c r="M121" s="25">
        <v>66119.926955679985</v>
      </c>
      <c r="N121" s="25">
        <v>70262.611050282067</v>
      </c>
      <c r="O121" s="25">
        <v>74405.295144884163</v>
      </c>
      <c r="P121" s="66"/>
      <c r="Q121" s="66"/>
      <c r="R121" s="27"/>
      <c r="S121" s="27"/>
      <c r="T121" s="27"/>
      <c r="U121" s="27"/>
      <c r="V121" s="27"/>
      <c r="W121" s="27"/>
      <c r="X121" s="27"/>
      <c r="Z121" s="70"/>
      <c r="AA121" s="70"/>
      <c r="AB121" s="70"/>
      <c r="AC121" s="70"/>
      <c r="AD121" s="70"/>
      <c r="AE121" s="70"/>
      <c r="AF121" s="70"/>
    </row>
    <row r="122" spans="1:32" ht="19.5" customHeight="1">
      <c r="A122" s="22" t="s">
        <v>15</v>
      </c>
      <c r="B122" s="26" t="s">
        <v>16</v>
      </c>
      <c r="C122" s="26" t="s">
        <v>187</v>
      </c>
      <c r="D122" s="22" t="s">
        <v>166</v>
      </c>
      <c r="F122" s="47" t="s">
        <v>188</v>
      </c>
      <c r="G122" s="22">
        <v>435</v>
      </c>
      <c r="H122" s="22">
        <v>9</v>
      </c>
      <c r="I122" s="25">
        <v>61149.607971621677</v>
      </c>
      <c r="J122" s="25">
        <v>64382.679759449304</v>
      </c>
      <c r="K122" s="25">
        <v>68038.863328593841</v>
      </c>
      <c r="L122" s="25">
        <v>71657.713505269247</v>
      </c>
      <c r="M122" s="25">
        <v>75495.586251096945</v>
      </c>
      <c r="N122" s="25">
        <v>79981.082666488903</v>
      </c>
      <c r="O122" s="25">
        <v>84466.579081880816</v>
      </c>
      <c r="P122" s="66"/>
      <c r="Q122" s="66"/>
      <c r="R122" s="27"/>
      <c r="S122" s="27"/>
      <c r="T122" s="27"/>
      <c r="U122" s="27"/>
      <c r="V122" s="27"/>
      <c r="W122" s="27"/>
      <c r="X122" s="27"/>
      <c r="Z122" s="70"/>
      <c r="AA122" s="70"/>
      <c r="AB122" s="70"/>
      <c r="AC122" s="70"/>
      <c r="AD122" s="70"/>
      <c r="AE122" s="70"/>
      <c r="AF122" s="70"/>
    </row>
    <row r="123" spans="1:32" ht="33" customHeight="1">
      <c r="A123" s="22"/>
      <c r="B123" s="26" t="s">
        <v>16</v>
      </c>
      <c r="C123" s="26" t="s">
        <v>473</v>
      </c>
      <c r="D123" s="22">
        <v>99</v>
      </c>
      <c r="F123" s="47" t="s">
        <v>467</v>
      </c>
      <c r="G123" s="22">
        <v>415</v>
      </c>
      <c r="H123" s="22">
        <v>9</v>
      </c>
      <c r="I123" s="25">
        <v>60121.120298060639</v>
      </c>
      <c r="J123" s="25">
        <v>63287.278202119393</v>
      </c>
      <c r="K123" s="25">
        <v>66628.138960683922</v>
      </c>
      <c r="L123" s="25">
        <v>70106.605626104021</v>
      </c>
      <c r="M123" s="25">
        <v>73798.064273346245</v>
      </c>
      <c r="N123" s="25">
        <v>78263.904706634406</v>
      </c>
      <c r="O123" s="25">
        <v>82728.768861776101</v>
      </c>
      <c r="P123" s="66"/>
      <c r="Q123" s="66"/>
      <c r="R123" s="27"/>
      <c r="S123" s="27"/>
      <c r="T123" s="27"/>
      <c r="U123" s="27"/>
      <c r="V123" s="27"/>
      <c r="W123" s="27"/>
      <c r="X123" s="27"/>
      <c r="Z123" s="70"/>
      <c r="AA123" s="70"/>
      <c r="AB123" s="70"/>
      <c r="AC123" s="70"/>
      <c r="AD123" s="70"/>
      <c r="AE123" s="70"/>
      <c r="AF123" s="70"/>
    </row>
    <row r="124" spans="1:32" ht="19.5" customHeight="1">
      <c r="A124" s="22" t="s">
        <v>15</v>
      </c>
      <c r="B124" s="26" t="s">
        <v>16</v>
      </c>
      <c r="C124" s="26" t="s">
        <v>189</v>
      </c>
      <c r="D124" s="27">
        <v>40</v>
      </c>
      <c r="F124" s="48" t="s">
        <v>190</v>
      </c>
      <c r="G124" s="22">
        <v>415</v>
      </c>
      <c r="H124" s="22">
        <v>9</v>
      </c>
      <c r="I124" s="25">
        <v>57991.202968732359</v>
      </c>
      <c r="J124" s="25">
        <v>61077.430079514677</v>
      </c>
      <c r="K124" s="25">
        <v>64487.213258362885</v>
      </c>
      <c r="L124" s="25">
        <v>68004.018828955974</v>
      </c>
      <c r="M124" s="25">
        <v>71588.024505993511</v>
      </c>
      <c r="N124" s="25">
        <v>75870.793591804686</v>
      </c>
      <c r="O124" s="25">
        <v>80153.562677615904</v>
      </c>
      <c r="P124" s="66"/>
      <c r="Q124" s="66"/>
      <c r="R124" s="27"/>
      <c r="S124" s="27"/>
      <c r="T124" s="27"/>
      <c r="U124" s="27"/>
      <c r="V124" s="27"/>
      <c r="W124" s="27"/>
      <c r="X124" s="27"/>
      <c r="Z124" s="70"/>
      <c r="AA124" s="70"/>
      <c r="AB124" s="70"/>
      <c r="AC124" s="70"/>
      <c r="AD124" s="70"/>
      <c r="AE124" s="70"/>
      <c r="AF124" s="70"/>
    </row>
    <row r="125" spans="1:32" ht="19.5" customHeight="1">
      <c r="A125" s="22" t="s">
        <v>15</v>
      </c>
      <c r="B125" s="26" t="s">
        <v>16</v>
      </c>
      <c r="C125" s="26" t="s">
        <v>191</v>
      </c>
      <c r="D125" s="27">
        <v>29</v>
      </c>
      <c r="F125" s="48" t="s">
        <v>192</v>
      </c>
      <c r="G125" s="22">
        <v>365</v>
      </c>
      <c r="H125" s="22">
        <v>8</v>
      </c>
      <c r="I125" s="25">
        <v>53762.574048394315</v>
      </c>
      <c r="J125" s="25">
        <v>56711.912053456457</v>
      </c>
      <c r="K125" s="25">
        <v>59658.76116568732</v>
      </c>
      <c r="L125" s="25">
        <v>62782.32166893877</v>
      </c>
      <c r="M125" s="25">
        <v>66119.926955679985</v>
      </c>
      <c r="N125" s="25">
        <v>70262.611050282067</v>
      </c>
      <c r="O125" s="25">
        <v>74405.295144884163</v>
      </c>
      <c r="P125" s="66"/>
      <c r="Q125" s="66"/>
      <c r="R125" s="27"/>
      <c r="S125" s="27"/>
      <c r="T125" s="27"/>
      <c r="U125" s="27"/>
      <c r="V125" s="27"/>
      <c r="W125" s="27"/>
      <c r="X125" s="27"/>
      <c r="Z125" s="70"/>
      <c r="AA125" s="70"/>
      <c r="AB125" s="70"/>
      <c r="AC125" s="70"/>
      <c r="AD125" s="70"/>
      <c r="AE125" s="70"/>
      <c r="AF125" s="70"/>
    </row>
    <row r="126" spans="1:32" ht="19.5" customHeight="1">
      <c r="A126" s="22" t="s">
        <v>15</v>
      </c>
      <c r="B126" s="26" t="s">
        <v>16</v>
      </c>
      <c r="C126" s="26" t="s">
        <v>193</v>
      </c>
      <c r="D126" s="27">
        <v>51</v>
      </c>
      <c r="F126" s="48" t="s">
        <v>194</v>
      </c>
      <c r="G126" s="22">
        <v>460</v>
      </c>
      <c r="H126" s="22">
        <v>10</v>
      </c>
      <c r="I126" s="25">
        <v>65694.326281531787</v>
      </c>
      <c r="J126" s="25">
        <v>68997.087068635141</v>
      </c>
      <c r="K126" s="25">
        <v>72725.448529886678</v>
      </c>
      <c r="L126" s="25">
        <v>76456.298883969517</v>
      </c>
      <c r="M126" s="25">
        <v>80361.37173624165</v>
      </c>
      <c r="N126" s="25">
        <v>85251.168045659317</v>
      </c>
      <c r="O126" s="25">
        <v>90140.964355076969</v>
      </c>
      <c r="P126" s="66"/>
      <c r="Q126" s="66"/>
      <c r="R126" s="27"/>
      <c r="S126" s="27"/>
      <c r="T126" s="27"/>
      <c r="U126" s="27"/>
      <c r="V126" s="27"/>
      <c r="W126" s="27"/>
      <c r="X126" s="27"/>
      <c r="Z126" s="70"/>
      <c r="AA126" s="70"/>
      <c r="AB126" s="70"/>
      <c r="AC126" s="70"/>
      <c r="AD126" s="70"/>
      <c r="AE126" s="70"/>
      <c r="AF126" s="70"/>
    </row>
    <row r="127" spans="1:32" ht="19.5" customHeight="1">
      <c r="A127" s="22" t="s">
        <v>15</v>
      </c>
      <c r="B127" s="26" t="s">
        <v>16</v>
      </c>
      <c r="C127" s="26" t="s">
        <v>195</v>
      </c>
      <c r="D127" s="27">
        <v>168</v>
      </c>
      <c r="F127" s="48" t="s">
        <v>196</v>
      </c>
      <c r="G127" s="22">
        <v>385</v>
      </c>
      <c r="H127" s="22">
        <v>8</v>
      </c>
      <c r="I127" s="25">
        <v>66001.129611950353</v>
      </c>
      <c r="J127" s="25">
        <v>69473.612979004058</v>
      </c>
      <c r="K127" s="25">
        <v>73130.371482392642</v>
      </c>
      <c r="L127" s="25">
        <v>77918.931046243189</v>
      </c>
      <c r="M127" s="25" t="s">
        <v>170</v>
      </c>
      <c r="N127" s="25" t="s">
        <v>170</v>
      </c>
      <c r="O127" s="25" t="s">
        <v>170</v>
      </c>
      <c r="P127" s="66"/>
      <c r="Q127" s="66"/>
      <c r="R127" s="27"/>
      <c r="S127" s="27"/>
      <c r="T127" s="27"/>
      <c r="U127" s="27"/>
      <c r="V127" s="27"/>
      <c r="W127" s="27"/>
      <c r="X127" s="27"/>
      <c r="Z127" s="70"/>
      <c r="AA127" s="70"/>
      <c r="AB127" s="70"/>
      <c r="AC127" s="70"/>
      <c r="AD127" s="70"/>
      <c r="AE127" s="70"/>
      <c r="AF127" s="70"/>
    </row>
    <row r="128" spans="1:32" ht="19.5" customHeight="1">
      <c r="A128" s="22"/>
      <c r="B128" s="26" t="s">
        <v>16</v>
      </c>
      <c r="C128" s="26"/>
      <c r="D128" s="27">
        <v>45</v>
      </c>
      <c r="F128" s="48" t="s">
        <v>491</v>
      </c>
      <c r="G128" s="22">
        <v>430</v>
      </c>
      <c r="H128" s="22">
        <v>9</v>
      </c>
      <c r="I128" s="25">
        <v>61149.607971621677</v>
      </c>
      <c r="J128" s="25">
        <v>64382.679759449304</v>
      </c>
      <c r="K128" s="25">
        <v>68038.863328593841</v>
      </c>
      <c r="L128" s="25">
        <v>71657.713505269247</v>
      </c>
      <c r="M128" s="25">
        <v>75495.586251096945</v>
      </c>
      <c r="N128" s="25">
        <v>79981.082666488903</v>
      </c>
      <c r="O128" s="25">
        <v>84466.579081880816</v>
      </c>
      <c r="P128" s="66"/>
      <c r="Q128" s="66"/>
      <c r="R128" s="27"/>
      <c r="S128" s="27"/>
      <c r="T128" s="27"/>
      <c r="U128" s="27"/>
      <c r="V128" s="27"/>
      <c r="W128" s="27"/>
      <c r="X128" s="27"/>
      <c r="Z128" s="70"/>
      <c r="AA128" s="70"/>
      <c r="AB128" s="70"/>
      <c r="AC128" s="70"/>
      <c r="AD128" s="70"/>
      <c r="AE128" s="70"/>
      <c r="AF128" s="70"/>
    </row>
    <row r="129" spans="1:32" ht="19.5" customHeight="1">
      <c r="A129" s="22" t="s">
        <v>15</v>
      </c>
      <c r="B129" s="26" t="s">
        <v>16</v>
      </c>
      <c r="C129" s="26" t="s">
        <v>445</v>
      </c>
      <c r="D129" s="27">
        <v>29</v>
      </c>
      <c r="F129" s="48" t="s">
        <v>447</v>
      </c>
      <c r="G129" s="22">
        <v>383</v>
      </c>
      <c r="H129" s="22">
        <v>8</v>
      </c>
      <c r="I129" s="25">
        <v>53762.574048394315</v>
      </c>
      <c r="J129" s="25">
        <v>56711.912053456457</v>
      </c>
      <c r="K129" s="25">
        <v>59658.76116568732</v>
      </c>
      <c r="L129" s="25">
        <v>62782.32166893877</v>
      </c>
      <c r="M129" s="25">
        <v>66119.926955679985</v>
      </c>
      <c r="N129" s="25">
        <v>70262.611050282067</v>
      </c>
      <c r="O129" s="25">
        <v>74405.295144884163</v>
      </c>
      <c r="P129" s="66"/>
      <c r="Q129" s="66"/>
      <c r="R129" s="27"/>
      <c r="S129" s="27"/>
      <c r="T129" s="27"/>
      <c r="U129" s="27"/>
      <c r="V129" s="27"/>
      <c r="W129" s="27"/>
      <c r="X129" s="27"/>
      <c r="Z129" s="70"/>
      <c r="AA129" s="70"/>
      <c r="AB129" s="70"/>
      <c r="AC129" s="70"/>
      <c r="AD129" s="70"/>
      <c r="AE129" s="70"/>
      <c r="AF129" s="70"/>
    </row>
    <row r="130" spans="1:32" ht="19.5" customHeight="1">
      <c r="A130" s="22" t="s">
        <v>15</v>
      </c>
      <c r="B130" s="26" t="s">
        <v>16</v>
      </c>
      <c r="C130" s="26" t="s">
        <v>402</v>
      </c>
      <c r="D130" s="27">
        <v>51</v>
      </c>
      <c r="F130" s="48" t="s">
        <v>528</v>
      </c>
      <c r="G130" s="22">
        <v>455</v>
      </c>
      <c r="H130" s="22">
        <v>10</v>
      </c>
      <c r="I130" s="25">
        <v>65694.326281531787</v>
      </c>
      <c r="J130" s="25">
        <v>68997.087068635141</v>
      </c>
      <c r="K130" s="25">
        <v>72725.448529886678</v>
      </c>
      <c r="L130" s="25">
        <v>76456.298883969517</v>
      </c>
      <c r="M130" s="25">
        <v>80361.37173624165</v>
      </c>
      <c r="N130" s="25">
        <v>85251.168045659317</v>
      </c>
      <c r="O130" s="25">
        <v>90140.964355076969</v>
      </c>
      <c r="P130" s="66"/>
      <c r="Q130" s="66"/>
      <c r="R130" s="27"/>
      <c r="S130" s="27"/>
      <c r="T130" s="27"/>
      <c r="U130" s="27"/>
      <c r="V130" s="27"/>
      <c r="W130" s="27"/>
      <c r="X130" s="27"/>
      <c r="Z130" s="70"/>
      <c r="AA130" s="70"/>
      <c r="AB130" s="70"/>
      <c r="AC130" s="70"/>
      <c r="AD130" s="70"/>
      <c r="AE130" s="70"/>
      <c r="AF130" s="70"/>
    </row>
    <row r="131" spans="1:32" ht="19.5" customHeight="1">
      <c r="A131" s="22" t="s">
        <v>15</v>
      </c>
      <c r="B131" s="26" t="s">
        <v>16</v>
      </c>
      <c r="C131" s="26" t="s">
        <v>197</v>
      </c>
      <c r="D131" s="27">
        <v>29</v>
      </c>
      <c r="F131" s="48" t="s">
        <v>198</v>
      </c>
      <c r="G131" s="22">
        <v>370</v>
      </c>
      <c r="H131" s="22">
        <v>8</v>
      </c>
      <c r="I131" s="25">
        <v>53762.574048394315</v>
      </c>
      <c r="J131" s="25">
        <v>56711.912053456457</v>
      </c>
      <c r="K131" s="25">
        <v>59658.76116568732</v>
      </c>
      <c r="L131" s="25">
        <v>62782.32166893877</v>
      </c>
      <c r="M131" s="25">
        <v>66119.926955679985</v>
      </c>
      <c r="N131" s="25">
        <v>70262.611050282067</v>
      </c>
      <c r="O131" s="25">
        <v>74405.295144884163</v>
      </c>
      <c r="P131" s="66"/>
      <c r="Q131" s="66"/>
      <c r="R131" s="27"/>
      <c r="S131" s="27"/>
      <c r="T131" s="27"/>
      <c r="U131" s="27"/>
      <c r="V131" s="27"/>
      <c r="W131" s="27"/>
      <c r="X131" s="27"/>
      <c r="Z131" s="70"/>
      <c r="AA131" s="70"/>
      <c r="AB131" s="70"/>
      <c r="AC131" s="70"/>
      <c r="AD131" s="70"/>
      <c r="AE131" s="70"/>
      <c r="AF131" s="70"/>
    </row>
    <row r="132" spans="1:32" ht="19.5" customHeight="1">
      <c r="A132" s="22" t="s">
        <v>15</v>
      </c>
      <c r="B132" s="26" t="s">
        <v>16</v>
      </c>
      <c r="C132" s="26" t="s">
        <v>199</v>
      </c>
      <c r="D132" s="27">
        <v>65</v>
      </c>
      <c r="F132" s="48" t="s">
        <v>200</v>
      </c>
      <c r="G132" s="22">
        <v>508</v>
      </c>
      <c r="H132" s="22">
        <v>11</v>
      </c>
      <c r="I132" s="25">
        <v>70276.377983911021</v>
      </c>
      <c r="J132" s="25">
        <v>73969.894945524706</v>
      </c>
      <c r="K132" s="25">
        <v>77840.123298159</v>
      </c>
      <c r="L132" s="25">
        <v>81956.75204108961</v>
      </c>
      <c r="M132" s="25">
        <v>86255.06996070336</v>
      </c>
      <c r="N132" s="25">
        <v>91488.797037126977</v>
      </c>
      <c r="O132" s="25">
        <v>96722.524113550549</v>
      </c>
      <c r="P132" s="66"/>
      <c r="Q132" s="66"/>
      <c r="R132" s="27"/>
      <c r="S132" s="27"/>
      <c r="T132" s="27"/>
      <c r="U132" s="27"/>
      <c r="V132" s="27"/>
      <c r="W132" s="27"/>
      <c r="X132" s="27"/>
      <c r="Z132" s="70"/>
      <c r="AA132" s="70"/>
      <c r="AB132" s="70"/>
      <c r="AC132" s="70"/>
      <c r="AD132" s="70"/>
      <c r="AE132" s="70"/>
      <c r="AF132" s="70"/>
    </row>
    <row r="133" spans="1:32" ht="22.5" customHeight="1">
      <c r="A133" s="22" t="s">
        <v>15</v>
      </c>
      <c r="B133" s="26" t="s">
        <v>16</v>
      </c>
      <c r="C133" s="26" t="s">
        <v>201</v>
      </c>
      <c r="D133" s="27">
        <v>93</v>
      </c>
      <c r="F133" s="48" t="s">
        <v>202</v>
      </c>
      <c r="G133" s="22">
        <v>440</v>
      </c>
      <c r="H133" s="22">
        <v>9</v>
      </c>
      <c r="I133" s="25">
        <v>61288.985970173155</v>
      </c>
      <c r="J133" s="25">
        <v>64514.591079506929</v>
      </c>
      <c r="K133" s="25">
        <v>67909.440901367489</v>
      </c>
      <c r="L133" s="25">
        <v>71483.491007079923</v>
      </c>
      <c r="M133" s="25">
        <v>75246.696967969314</v>
      </c>
      <c r="N133" s="25">
        <v>79808.796068717114</v>
      </c>
      <c r="O133" s="25">
        <v>84370.895169464959</v>
      </c>
      <c r="P133" s="66"/>
      <c r="Q133" s="66"/>
      <c r="R133" s="27"/>
      <c r="S133" s="27"/>
      <c r="T133" s="27"/>
      <c r="U133" s="27"/>
      <c r="V133" s="27"/>
      <c r="W133" s="27"/>
      <c r="X133" s="27"/>
      <c r="Z133" s="70"/>
      <c r="AA133" s="70"/>
      <c r="AB133" s="70"/>
      <c r="AC133" s="70"/>
      <c r="AD133" s="70"/>
      <c r="AE133" s="70"/>
      <c r="AF133" s="70"/>
    </row>
    <row r="134" spans="1:32" ht="19.5" customHeight="1">
      <c r="A134" s="22" t="s">
        <v>15</v>
      </c>
      <c r="B134" s="26" t="s">
        <v>16</v>
      </c>
      <c r="C134" s="26" t="s">
        <v>203</v>
      </c>
      <c r="D134" s="27">
        <v>99</v>
      </c>
      <c r="F134" s="48" t="s">
        <v>204</v>
      </c>
      <c r="G134" s="22">
        <v>420</v>
      </c>
      <c r="H134" s="22">
        <v>9</v>
      </c>
      <c r="I134" s="25">
        <v>60121.120298060639</v>
      </c>
      <c r="J134" s="25">
        <v>63287.278202119393</v>
      </c>
      <c r="K134" s="25">
        <v>66628.138960683922</v>
      </c>
      <c r="L134" s="25">
        <v>70106.605626104021</v>
      </c>
      <c r="M134" s="25">
        <v>73798.064273346245</v>
      </c>
      <c r="N134" s="25">
        <v>78263.904706634406</v>
      </c>
      <c r="O134" s="25">
        <v>82728.768861776101</v>
      </c>
      <c r="P134" s="66"/>
      <c r="Q134" s="66"/>
      <c r="R134" s="27"/>
      <c r="S134" s="27"/>
      <c r="T134" s="27"/>
      <c r="U134" s="27"/>
      <c r="V134" s="27"/>
      <c r="W134" s="27"/>
      <c r="X134" s="27"/>
      <c r="Z134" s="70"/>
      <c r="AA134" s="70"/>
      <c r="AB134" s="70"/>
      <c r="AC134" s="70"/>
      <c r="AD134" s="70"/>
      <c r="AE134" s="70"/>
      <c r="AF134" s="70"/>
    </row>
    <row r="135" spans="1:32" s="22" customFormat="1" ht="19.5" customHeight="1">
      <c r="A135" s="22" t="s">
        <v>15</v>
      </c>
      <c r="B135" s="26" t="s">
        <v>16</v>
      </c>
      <c r="C135" s="26" t="s">
        <v>205</v>
      </c>
      <c r="D135" s="27">
        <v>102</v>
      </c>
      <c r="F135" s="48" t="s">
        <v>206</v>
      </c>
      <c r="G135" s="22">
        <v>518</v>
      </c>
      <c r="H135" s="22">
        <v>11</v>
      </c>
      <c r="I135" s="25">
        <v>71817.719447606331</v>
      </c>
      <c r="J135" s="25">
        <v>75597.72543510684</v>
      </c>
      <c r="K135" s="25">
        <v>79576.364981685809</v>
      </c>
      <c r="L135" s="25">
        <v>83764.405037731398</v>
      </c>
      <c r="M135" s="25">
        <v>88172.617531417374</v>
      </c>
      <c r="N135" s="25">
        <v>93198.503487795562</v>
      </c>
      <c r="O135" s="25">
        <v>98224.38944417375</v>
      </c>
      <c r="P135" s="66"/>
      <c r="Q135" s="66"/>
      <c r="R135" s="27"/>
      <c r="S135" s="27"/>
      <c r="T135" s="27"/>
      <c r="U135" s="27"/>
      <c r="V135" s="27"/>
      <c r="W135" s="27"/>
      <c r="X135" s="27"/>
      <c r="Y135" s="23"/>
      <c r="Z135" s="70"/>
      <c r="AA135" s="70"/>
      <c r="AB135" s="70"/>
      <c r="AC135" s="70"/>
      <c r="AD135" s="70"/>
      <c r="AE135" s="70"/>
      <c r="AF135" s="70"/>
    </row>
    <row r="136" spans="1:32" s="22" customFormat="1" ht="19.5" customHeight="1">
      <c r="A136" s="22" t="s">
        <v>15</v>
      </c>
      <c r="B136" s="26" t="s">
        <v>16</v>
      </c>
      <c r="C136" s="26" t="s">
        <v>207</v>
      </c>
      <c r="D136" s="27">
        <v>98</v>
      </c>
      <c r="F136" s="48" t="s">
        <v>208</v>
      </c>
      <c r="G136" s="22">
        <v>523</v>
      </c>
      <c r="H136" s="22">
        <v>11</v>
      </c>
      <c r="I136" s="25">
        <v>71817.719447606331</v>
      </c>
      <c r="J136" s="25">
        <v>75597.72543510684</v>
      </c>
      <c r="K136" s="25">
        <v>79576.364981685809</v>
      </c>
      <c r="L136" s="25">
        <v>83764.405037731398</v>
      </c>
      <c r="M136" s="25">
        <v>88172.617531417374</v>
      </c>
      <c r="N136" s="25">
        <v>92956.266819081211</v>
      </c>
      <c r="O136" s="25">
        <v>97739.916106745019</v>
      </c>
      <c r="P136" s="66"/>
      <c r="Q136" s="66"/>
      <c r="R136" s="27"/>
      <c r="S136" s="27"/>
      <c r="T136" s="27"/>
      <c r="U136" s="27"/>
      <c r="V136" s="27"/>
      <c r="W136" s="27"/>
      <c r="X136" s="27"/>
      <c r="Y136" s="23"/>
      <c r="Z136" s="70"/>
      <c r="AA136" s="70"/>
      <c r="AB136" s="70"/>
      <c r="AC136" s="70"/>
      <c r="AD136" s="70"/>
      <c r="AE136" s="70"/>
      <c r="AF136" s="70"/>
    </row>
    <row r="137" spans="1:32" s="22" customFormat="1" ht="19.5" customHeight="1">
      <c r="A137" s="22" t="s">
        <v>15</v>
      </c>
      <c r="B137" s="26" t="s">
        <v>16</v>
      </c>
      <c r="C137" s="26" t="s">
        <v>209</v>
      </c>
      <c r="D137" s="27">
        <v>65</v>
      </c>
      <c r="F137" s="48" t="s">
        <v>210</v>
      </c>
      <c r="G137" s="22">
        <v>523</v>
      </c>
      <c r="H137" s="22">
        <v>11</v>
      </c>
      <c r="I137" s="25">
        <v>70276.377983911021</v>
      </c>
      <c r="J137" s="25">
        <v>73969.894945524706</v>
      </c>
      <c r="K137" s="25">
        <v>77840.123298159</v>
      </c>
      <c r="L137" s="25">
        <v>81956.75204108961</v>
      </c>
      <c r="M137" s="25">
        <v>86255.06996070336</v>
      </c>
      <c r="N137" s="25">
        <v>91488.797037126977</v>
      </c>
      <c r="O137" s="25">
        <v>96722.524113550549</v>
      </c>
      <c r="P137" s="27"/>
      <c r="Q137" s="66"/>
      <c r="R137" s="27"/>
      <c r="S137" s="27"/>
      <c r="T137" s="27"/>
      <c r="U137" s="27"/>
      <c r="V137" s="27"/>
      <c r="W137" s="27"/>
      <c r="X137" s="27"/>
      <c r="Y137" s="23"/>
      <c r="Z137" s="70"/>
      <c r="AA137" s="70"/>
      <c r="AB137" s="70"/>
      <c r="AC137" s="70"/>
      <c r="AD137" s="70"/>
      <c r="AE137" s="70"/>
      <c r="AF137" s="70"/>
    </row>
    <row r="138" spans="1:32" ht="19.5" customHeight="1">
      <c r="A138" s="22" t="s">
        <v>15</v>
      </c>
      <c r="B138" s="26" t="s">
        <v>16</v>
      </c>
      <c r="C138" s="26" t="s">
        <v>438</v>
      </c>
      <c r="D138" s="27">
        <v>45</v>
      </c>
      <c r="F138" s="48" t="s">
        <v>439</v>
      </c>
      <c r="G138" s="22">
        <v>423</v>
      </c>
      <c r="H138" s="22">
        <v>9</v>
      </c>
      <c r="I138" s="25">
        <v>61149.607971621677</v>
      </c>
      <c r="J138" s="25">
        <v>64382.679759449304</v>
      </c>
      <c r="K138" s="25">
        <v>68038.863328593841</v>
      </c>
      <c r="L138" s="25">
        <v>71657.713505269247</v>
      </c>
      <c r="M138" s="25">
        <v>75495.586251096945</v>
      </c>
      <c r="N138" s="25">
        <v>79981.082666488903</v>
      </c>
      <c r="O138" s="25">
        <v>84466.579081880816</v>
      </c>
      <c r="P138" s="27"/>
      <c r="Q138" s="66"/>
      <c r="R138" s="27"/>
      <c r="S138" s="27"/>
      <c r="T138" s="27"/>
      <c r="U138" s="27"/>
      <c r="V138" s="27"/>
      <c r="W138" s="27"/>
      <c r="X138" s="27"/>
      <c r="Z138" s="70"/>
      <c r="AA138" s="70"/>
      <c r="AB138" s="70"/>
      <c r="AC138" s="70"/>
      <c r="AD138" s="70"/>
      <c r="AE138" s="70"/>
      <c r="AF138" s="70"/>
    </row>
    <row r="139" spans="1:32" ht="19.5" customHeight="1">
      <c r="A139" s="22" t="s">
        <v>15</v>
      </c>
      <c r="B139" s="26" t="s">
        <v>16</v>
      </c>
      <c r="C139" s="26" t="s">
        <v>211</v>
      </c>
      <c r="D139" s="27">
        <v>94</v>
      </c>
      <c r="F139" s="48" t="s">
        <v>212</v>
      </c>
      <c r="G139" s="22">
        <v>430</v>
      </c>
      <c r="H139" s="22">
        <v>9</v>
      </c>
      <c r="I139" s="25">
        <v>58591.026141069895</v>
      </c>
      <c r="J139" s="25">
        <v>61674.764359020934</v>
      </c>
      <c r="K139" s="25">
        <v>64920.280611004921</v>
      </c>
      <c r="L139" s="25">
        <v>68337.530468346959</v>
      </c>
      <c r="M139" s="25">
        <v>71933.980609540886</v>
      </c>
      <c r="N139" s="25">
        <v>76295.091494573775</v>
      </c>
      <c r="O139" s="25">
        <v>80656.202379606679</v>
      </c>
      <c r="P139" s="66"/>
      <c r="Q139" s="66"/>
      <c r="R139" s="27"/>
      <c r="S139" s="27"/>
      <c r="T139" s="27"/>
      <c r="U139" s="27"/>
      <c r="V139" s="27"/>
      <c r="W139" s="27"/>
      <c r="X139" s="27"/>
      <c r="Z139" s="70"/>
      <c r="AA139" s="70"/>
      <c r="AB139" s="70"/>
      <c r="AC139" s="70"/>
      <c r="AD139" s="70"/>
      <c r="AE139" s="70"/>
      <c r="AF139" s="70"/>
    </row>
    <row r="140" spans="1:32" ht="19.5" customHeight="1">
      <c r="A140" s="22" t="s">
        <v>15</v>
      </c>
      <c r="B140" s="26" t="s">
        <v>16</v>
      </c>
      <c r="C140" s="26" t="s">
        <v>213</v>
      </c>
      <c r="D140" s="27">
        <v>45</v>
      </c>
      <c r="F140" s="48" t="s">
        <v>214</v>
      </c>
      <c r="G140" s="22">
        <v>435</v>
      </c>
      <c r="H140" s="22">
        <v>9</v>
      </c>
      <c r="I140" s="25">
        <v>61149.607971621677</v>
      </c>
      <c r="J140" s="25">
        <v>64382.679759449304</v>
      </c>
      <c r="K140" s="25">
        <v>68038.863328593841</v>
      </c>
      <c r="L140" s="25">
        <v>71657.713505269247</v>
      </c>
      <c r="M140" s="25">
        <v>75495.586251096945</v>
      </c>
      <c r="N140" s="25">
        <v>79981.082666488903</v>
      </c>
      <c r="O140" s="25">
        <v>84466.579081880816</v>
      </c>
      <c r="P140" s="66"/>
      <c r="Q140" s="66"/>
      <c r="R140" s="27"/>
      <c r="S140" s="27"/>
      <c r="T140" s="27"/>
      <c r="U140" s="27"/>
      <c r="V140" s="27"/>
      <c r="W140" s="27"/>
      <c r="X140" s="27"/>
      <c r="Z140" s="70"/>
      <c r="AA140" s="70"/>
      <c r="AB140" s="70"/>
      <c r="AC140" s="70"/>
      <c r="AD140" s="70"/>
      <c r="AE140" s="70"/>
      <c r="AF140" s="70"/>
    </row>
    <row r="141" spans="1:32" ht="19.5" customHeight="1">
      <c r="A141" s="22" t="s">
        <v>15</v>
      </c>
      <c r="B141" s="26" t="s">
        <v>16</v>
      </c>
      <c r="C141" s="22" t="s">
        <v>215</v>
      </c>
      <c r="D141" s="27" t="s">
        <v>216</v>
      </c>
      <c r="F141" s="47" t="s">
        <v>217</v>
      </c>
      <c r="G141" s="22">
        <v>508</v>
      </c>
      <c r="H141" s="22">
        <v>11</v>
      </c>
      <c r="I141" s="25">
        <v>70276.377983911021</v>
      </c>
      <c r="J141" s="25">
        <v>73969.894945524706</v>
      </c>
      <c r="K141" s="25">
        <v>77840.123298159</v>
      </c>
      <c r="L141" s="25">
        <v>81956.75204108961</v>
      </c>
      <c r="M141" s="25">
        <v>86255.06996070336</v>
      </c>
      <c r="N141" s="25">
        <v>91488.797037126977</v>
      </c>
      <c r="O141" s="25">
        <v>96722.524113550549</v>
      </c>
      <c r="P141" s="66"/>
      <c r="Q141" s="66"/>
      <c r="R141" s="27"/>
      <c r="S141" s="27"/>
      <c r="T141" s="27"/>
      <c r="U141" s="27"/>
      <c r="V141" s="27"/>
      <c r="W141" s="27"/>
      <c r="X141" s="27"/>
      <c r="Z141" s="70"/>
      <c r="AA141" s="70"/>
      <c r="AB141" s="70"/>
      <c r="AC141" s="70"/>
      <c r="AD141" s="70"/>
      <c r="AE141" s="70"/>
      <c r="AF141" s="70"/>
    </row>
    <row r="142" spans="1:32" ht="19.5" customHeight="1">
      <c r="A142" s="22" t="s">
        <v>15</v>
      </c>
      <c r="B142" s="26" t="s">
        <v>16</v>
      </c>
      <c r="C142" s="26" t="s">
        <v>386</v>
      </c>
      <c r="D142" s="27">
        <v>1</v>
      </c>
      <c r="F142" s="48" t="s">
        <v>364</v>
      </c>
      <c r="G142" s="22">
        <v>595</v>
      </c>
      <c r="H142" s="22">
        <v>13</v>
      </c>
      <c r="I142" s="25">
        <v>92442.945824238108</v>
      </c>
      <c r="J142" s="25">
        <v>97065.365985589408</v>
      </c>
      <c r="K142" s="25">
        <v>101919.18002514765</v>
      </c>
      <c r="L142" s="25">
        <v>107015.30274848868</v>
      </c>
      <c r="M142" s="25">
        <v>112365.74044174585</v>
      </c>
      <c r="N142" s="25">
        <v>117983.5908716101</v>
      </c>
      <c r="O142" s="25">
        <v>123883.04328533</v>
      </c>
      <c r="P142" s="66"/>
      <c r="Q142" s="66"/>
      <c r="R142" s="27"/>
      <c r="S142" s="27"/>
      <c r="T142" s="27"/>
      <c r="U142" s="27"/>
      <c r="V142" s="27"/>
      <c r="W142" s="27"/>
      <c r="X142" s="27"/>
      <c r="Z142" s="70"/>
      <c r="AA142" s="70"/>
      <c r="AB142" s="70"/>
      <c r="AC142" s="70"/>
      <c r="AD142" s="70"/>
      <c r="AE142" s="70"/>
      <c r="AF142" s="70"/>
    </row>
    <row r="143" spans="1:32" ht="29.25" customHeight="1">
      <c r="A143" s="22" t="s">
        <v>15</v>
      </c>
      <c r="B143" s="26" t="s">
        <v>16</v>
      </c>
      <c r="C143" s="26" t="s">
        <v>218</v>
      </c>
      <c r="D143" s="27">
        <v>65</v>
      </c>
      <c r="F143" s="48" t="s">
        <v>219</v>
      </c>
      <c r="G143" s="22">
        <v>500</v>
      </c>
      <c r="H143" s="22">
        <v>11</v>
      </c>
      <c r="I143" s="25">
        <v>70276.377983911021</v>
      </c>
      <c r="J143" s="25">
        <v>73969.894945524706</v>
      </c>
      <c r="K143" s="25">
        <v>77840.123298159</v>
      </c>
      <c r="L143" s="25">
        <v>81956.75204108961</v>
      </c>
      <c r="M143" s="25">
        <v>86255.06996070336</v>
      </c>
      <c r="N143" s="25">
        <v>91488.797037126977</v>
      </c>
      <c r="O143" s="25">
        <v>96722.524113550549</v>
      </c>
      <c r="P143" s="66"/>
      <c r="Q143" s="66"/>
      <c r="R143" s="27"/>
      <c r="S143" s="27"/>
      <c r="T143" s="27"/>
      <c r="U143" s="27"/>
      <c r="V143" s="27"/>
      <c r="W143" s="27"/>
      <c r="X143" s="27"/>
      <c r="Y143" s="22"/>
      <c r="Z143" s="101"/>
      <c r="AA143" s="101"/>
      <c r="AB143" s="101"/>
      <c r="AC143" s="101"/>
      <c r="AD143" s="101"/>
      <c r="AE143" s="101"/>
      <c r="AF143" s="101"/>
    </row>
    <row r="144" spans="1:32" ht="19.5" customHeight="1">
      <c r="A144" s="22" t="s">
        <v>15</v>
      </c>
      <c r="B144" s="26" t="s">
        <v>16</v>
      </c>
      <c r="C144" s="26" t="s">
        <v>220</v>
      </c>
      <c r="D144" s="27">
        <v>45</v>
      </c>
      <c r="F144" s="48" t="s">
        <v>221</v>
      </c>
      <c r="G144" s="22">
        <v>423</v>
      </c>
      <c r="H144" s="22">
        <v>9</v>
      </c>
      <c r="I144" s="25">
        <v>61149.607971621677</v>
      </c>
      <c r="J144" s="25">
        <v>64382.679759449304</v>
      </c>
      <c r="K144" s="25">
        <v>68038.863328593841</v>
      </c>
      <c r="L144" s="25">
        <v>71657.713505269247</v>
      </c>
      <c r="M144" s="25">
        <v>75495.586251096945</v>
      </c>
      <c r="N144" s="25">
        <v>79981.082666488903</v>
      </c>
      <c r="O144" s="25">
        <v>84466.579081880816</v>
      </c>
      <c r="P144" s="66"/>
      <c r="Q144" s="66"/>
      <c r="R144" s="27"/>
      <c r="S144" s="27"/>
      <c r="T144" s="27"/>
      <c r="U144" s="27"/>
      <c r="V144" s="27"/>
      <c r="W144" s="27"/>
      <c r="X144" s="27"/>
      <c r="Z144" s="70"/>
      <c r="AA144" s="70"/>
      <c r="AB144" s="70"/>
      <c r="AC144" s="70"/>
      <c r="AD144" s="70"/>
      <c r="AE144" s="70"/>
      <c r="AF144" s="70"/>
    </row>
    <row r="145" spans="1:32" ht="19.5" customHeight="1">
      <c r="A145" s="22" t="s">
        <v>15</v>
      </c>
      <c r="B145" s="26" t="s">
        <v>16</v>
      </c>
      <c r="C145" s="26" t="s">
        <v>222</v>
      </c>
      <c r="D145" s="27">
        <v>45</v>
      </c>
      <c r="F145" s="48" t="s">
        <v>223</v>
      </c>
      <c r="G145" s="22">
        <v>425</v>
      </c>
      <c r="H145" s="22">
        <v>9</v>
      </c>
      <c r="I145" s="25">
        <v>61149.607971621677</v>
      </c>
      <c r="J145" s="25">
        <v>64382.679759449304</v>
      </c>
      <c r="K145" s="25">
        <v>68038.863328593841</v>
      </c>
      <c r="L145" s="25">
        <v>71657.713505269247</v>
      </c>
      <c r="M145" s="25">
        <v>75495.586251096945</v>
      </c>
      <c r="N145" s="25">
        <v>79981.082666488903</v>
      </c>
      <c r="O145" s="25">
        <v>84466.579081880816</v>
      </c>
      <c r="P145" s="66"/>
      <c r="Q145" s="66"/>
      <c r="R145" s="27"/>
      <c r="S145" s="27"/>
      <c r="T145" s="27"/>
      <c r="U145" s="27"/>
      <c r="V145" s="27"/>
      <c r="W145" s="27"/>
      <c r="X145" s="27"/>
      <c r="Z145" s="70"/>
      <c r="AA145" s="70"/>
      <c r="AB145" s="70"/>
      <c r="AC145" s="70"/>
      <c r="AD145" s="70"/>
      <c r="AE145" s="70"/>
      <c r="AF145" s="70"/>
    </row>
    <row r="146" spans="1:32" ht="34.5" customHeight="1">
      <c r="A146" s="22" t="s">
        <v>15</v>
      </c>
      <c r="B146" s="26" t="s">
        <v>16</v>
      </c>
      <c r="C146" s="26" t="s">
        <v>224</v>
      </c>
      <c r="D146" s="27">
        <v>45</v>
      </c>
      <c r="F146" s="48" t="s">
        <v>225</v>
      </c>
      <c r="G146" s="22">
        <v>425</v>
      </c>
      <c r="H146" s="22">
        <v>9</v>
      </c>
      <c r="I146" s="25">
        <v>61149.607971621677</v>
      </c>
      <c r="J146" s="25">
        <v>64382.679759449304</v>
      </c>
      <c r="K146" s="25">
        <v>68038.863328593841</v>
      </c>
      <c r="L146" s="25">
        <v>71657.713505269247</v>
      </c>
      <c r="M146" s="25">
        <v>75495.586251096945</v>
      </c>
      <c r="N146" s="25">
        <v>79981.082666488903</v>
      </c>
      <c r="O146" s="25">
        <v>84466.579081880816</v>
      </c>
      <c r="P146" s="66"/>
      <c r="Q146" s="66"/>
      <c r="R146" s="27"/>
      <c r="S146" s="27"/>
      <c r="T146" s="27"/>
      <c r="U146" s="27"/>
      <c r="V146" s="27"/>
      <c r="W146" s="27"/>
      <c r="X146" s="27"/>
      <c r="Z146" s="70"/>
      <c r="AA146" s="70"/>
      <c r="AB146" s="70"/>
      <c r="AC146" s="70"/>
      <c r="AD146" s="70"/>
      <c r="AE146" s="70"/>
      <c r="AF146" s="70"/>
    </row>
    <row r="147" spans="1:32" ht="19.5" customHeight="1">
      <c r="A147" s="22" t="s">
        <v>15</v>
      </c>
      <c r="B147" s="26" t="s">
        <v>16</v>
      </c>
      <c r="C147" s="26" t="s">
        <v>226</v>
      </c>
      <c r="D147" s="27">
        <v>65</v>
      </c>
      <c r="F147" s="48" t="s">
        <v>227</v>
      </c>
      <c r="G147" s="22">
        <v>508</v>
      </c>
      <c r="H147" s="22">
        <v>11</v>
      </c>
      <c r="I147" s="25">
        <v>70276.377983911021</v>
      </c>
      <c r="J147" s="25">
        <v>73969.894945524706</v>
      </c>
      <c r="K147" s="25">
        <v>77840.123298159</v>
      </c>
      <c r="L147" s="25">
        <v>81956.75204108961</v>
      </c>
      <c r="M147" s="25">
        <v>86255.06996070336</v>
      </c>
      <c r="N147" s="25">
        <v>91488.797037126977</v>
      </c>
      <c r="O147" s="25">
        <v>96722.524113550549</v>
      </c>
      <c r="P147" s="66"/>
      <c r="Q147" s="66"/>
      <c r="R147" s="27"/>
      <c r="S147" s="27"/>
      <c r="T147" s="27"/>
      <c r="U147" s="27"/>
      <c r="V147" s="27"/>
      <c r="W147" s="27"/>
      <c r="X147" s="27"/>
      <c r="Z147" s="70"/>
      <c r="AA147" s="70"/>
      <c r="AB147" s="70"/>
      <c r="AC147" s="70"/>
      <c r="AD147" s="70"/>
      <c r="AE147" s="70"/>
      <c r="AF147" s="70"/>
    </row>
    <row r="148" spans="1:32" ht="17.25" customHeight="1">
      <c r="A148" s="22" t="s">
        <v>15</v>
      </c>
      <c r="B148" s="26" t="s">
        <v>16</v>
      </c>
      <c r="C148" s="26" t="s">
        <v>403</v>
      </c>
      <c r="D148" s="27">
        <v>45</v>
      </c>
      <c r="F148" s="48" t="s">
        <v>395</v>
      </c>
      <c r="G148" s="22">
        <v>435</v>
      </c>
      <c r="H148" s="22">
        <v>9</v>
      </c>
      <c r="I148" s="25">
        <v>61149.607971621677</v>
      </c>
      <c r="J148" s="25">
        <v>64382.679759449304</v>
      </c>
      <c r="K148" s="25">
        <v>68038.863328593841</v>
      </c>
      <c r="L148" s="25">
        <v>71657.713505269247</v>
      </c>
      <c r="M148" s="25">
        <v>75495.586251096945</v>
      </c>
      <c r="N148" s="25">
        <v>79981.082666488903</v>
      </c>
      <c r="O148" s="25">
        <v>84466.579081880816</v>
      </c>
      <c r="P148" s="66"/>
      <c r="Q148" s="66"/>
      <c r="R148" s="27"/>
      <c r="S148" s="27"/>
      <c r="T148" s="27"/>
      <c r="U148" s="27"/>
      <c r="V148" s="27"/>
      <c r="W148" s="27"/>
      <c r="X148" s="27"/>
      <c r="Z148" s="70"/>
      <c r="AA148" s="70"/>
      <c r="AB148" s="70"/>
      <c r="AC148" s="70"/>
      <c r="AD148" s="70"/>
      <c r="AE148" s="70"/>
      <c r="AF148" s="70"/>
    </row>
    <row r="149" spans="1:32" ht="17.25" customHeight="1">
      <c r="A149" s="22" t="s">
        <v>15</v>
      </c>
      <c r="B149" s="26" t="s">
        <v>16</v>
      </c>
      <c r="C149" s="26" t="s">
        <v>478</v>
      </c>
      <c r="D149" s="27">
        <v>85</v>
      </c>
      <c r="F149" s="48" t="s">
        <v>463</v>
      </c>
      <c r="G149" s="22">
        <v>463</v>
      </c>
      <c r="H149" s="22">
        <v>10</v>
      </c>
      <c r="I149" s="25">
        <v>69535</v>
      </c>
      <c r="J149" s="25">
        <v>73190</v>
      </c>
      <c r="K149" s="25">
        <v>77053</v>
      </c>
      <c r="L149" s="25">
        <v>85326</v>
      </c>
      <c r="M149" s="25">
        <v>87716</v>
      </c>
      <c r="N149" s="25">
        <v>90172</v>
      </c>
      <c r="O149" s="25">
        <v>92741</v>
      </c>
      <c r="P149" s="66"/>
      <c r="Q149" s="66"/>
      <c r="R149" s="27"/>
      <c r="S149" s="27"/>
      <c r="T149" s="27"/>
      <c r="U149" s="27"/>
      <c r="V149" s="27"/>
      <c r="W149" s="27"/>
      <c r="X149" s="27"/>
      <c r="Z149" s="70"/>
      <c r="AA149" s="70"/>
      <c r="AB149" s="70"/>
      <c r="AC149" s="70"/>
      <c r="AD149" s="70"/>
      <c r="AE149" s="70"/>
      <c r="AF149" s="70"/>
    </row>
    <row r="150" spans="1:32" ht="17.25" customHeight="1">
      <c r="A150" s="22" t="s">
        <v>15</v>
      </c>
      <c r="B150" s="26" t="s">
        <v>16</v>
      </c>
      <c r="C150" s="26" t="s">
        <v>228</v>
      </c>
      <c r="D150" s="27">
        <v>72</v>
      </c>
      <c r="F150" s="48" t="s">
        <v>229</v>
      </c>
      <c r="G150" s="22">
        <v>463</v>
      </c>
      <c r="H150" s="22">
        <v>10</v>
      </c>
      <c r="I150" s="25">
        <v>65803.837566107934</v>
      </c>
      <c r="J150" s="25">
        <v>69280.820851400596</v>
      </c>
      <c r="K150" s="25">
        <v>72904.64881373856</v>
      </c>
      <c r="L150" s="25">
        <v>76737.543773903701</v>
      </c>
      <c r="M150" s="25">
        <v>80789.461303221135</v>
      </c>
      <c r="N150" s="25">
        <v>85672.107724413116</v>
      </c>
      <c r="O150" s="25">
        <v>90553.976439258302</v>
      </c>
      <c r="P150" s="66"/>
      <c r="Q150" s="66"/>
      <c r="R150" s="27"/>
      <c r="S150" s="27"/>
      <c r="T150" s="27"/>
      <c r="U150" s="27"/>
      <c r="V150" s="27"/>
      <c r="W150" s="27"/>
      <c r="X150" s="27"/>
      <c r="Z150" s="70"/>
      <c r="AA150" s="70"/>
      <c r="AB150" s="70"/>
      <c r="AC150" s="70"/>
      <c r="AD150" s="70"/>
      <c r="AE150" s="70"/>
      <c r="AF150" s="70"/>
    </row>
    <row r="151" spans="1:32" ht="17.25" customHeight="1">
      <c r="A151" s="22" t="s">
        <v>15</v>
      </c>
      <c r="B151" s="26" t="s">
        <v>16</v>
      </c>
      <c r="C151" s="26" t="s">
        <v>230</v>
      </c>
      <c r="D151" s="27">
        <v>65</v>
      </c>
      <c r="F151" s="48" t="s">
        <v>231</v>
      </c>
      <c r="G151" s="22">
        <v>508</v>
      </c>
      <c r="H151" s="22">
        <v>11</v>
      </c>
      <c r="I151" s="25">
        <v>70276.377983911021</v>
      </c>
      <c r="J151" s="25">
        <v>73969.894945524706</v>
      </c>
      <c r="K151" s="25">
        <v>77840.123298159</v>
      </c>
      <c r="L151" s="25">
        <v>81956.75204108961</v>
      </c>
      <c r="M151" s="25">
        <v>86255.06996070336</v>
      </c>
      <c r="N151" s="25">
        <v>91488.797037126977</v>
      </c>
      <c r="O151" s="25">
        <v>96722.524113550549</v>
      </c>
      <c r="P151" s="66"/>
      <c r="Q151" s="66"/>
      <c r="R151" s="27"/>
      <c r="S151" s="27"/>
      <c r="T151" s="27"/>
      <c r="U151" s="27"/>
      <c r="V151" s="27"/>
      <c r="W151" s="27"/>
      <c r="X151" s="27"/>
      <c r="Z151" s="70"/>
      <c r="AA151" s="70"/>
      <c r="AB151" s="70"/>
      <c r="AC151" s="70"/>
      <c r="AD151" s="70"/>
      <c r="AE151" s="70"/>
      <c r="AF151" s="70"/>
    </row>
    <row r="152" spans="1:32" ht="17.25" customHeight="1">
      <c r="A152" s="22" t="s">
        <v>15</v>
      </c>
      <c r="B152" s="26" t="s">
        <v>16</v>
      </c>
      <c r="C152" s="26" t="s">
        <v>232</v>
      </c>
      <c r="D152" s="27">
        <v>104</v>
      </c>
      <c r="F152" s="48" t="s">
        <v>233</v>
      </c>
      <c r="G152" s="22">
        <v>545</v>
      </c>
      <c r="H152" s="22">
        <v>12</v>
      </c>
      <c r="I152" s="25">
        <v>78064.369303069121</v>
      </c>
      <c r="J152" s="25">
        <v>82173.020319020114</v>
      </c>
      <c r="K152" s="25">
        <v>86497.916125284362</v>
      </c>
      <c r="L152" s="25">
        <v>91050.438026615142</v>
      </c>
      <c r="M152" s="25">
        <v>95842.566343805389</v>
      </c>
      <c r="N152" s="25">
        <v>100886.91194084777</v>
      </c>
      <c r="O152" s="25">
        <v>106196.7494114187</v>
      </c>
      <c r="P152" s="66"/>
      <c r="Q152" s="66"/>
      <c r="R152" s="27"/>
      <c r="S152" s="27"/>
      <c r="T152" s="27"/>
      <c r="U152" s="27"/>
      <c r="V152" s="27"/>
      <c r="W152" s="27"/>
      <c r="X152" s="27"/>
      <c r="Z152" s="70"/>
      <c r="AA152" s="70"/>
      <c r="AB152" s="70"/>
      <c r="AC152" s="70"/>
      <c r="AD152" s="70"/>
      <c r="AE152" s="70"/>
      <c r="AF152" s="70"/>
    </row>
    <row r="153" spans="1:32" ht="19.5" customHeight="1">
      <c r="A153" s="22" t="s">
        <v>15</v>
      </c>
      <c r="B153" s="26" t="s">
        <v>16</v>
      </c>
      <c r="C153" s="22" t="s">
        <v>234</v>
      </c>
      <c r="D153" s="27" t="s">
        <v>235</v>
      </c>
      <c r="F153" s="103" t="s">
        <v>236</v>
      </c>
      <c r="G153" s="22">
        <v>453</v>
      </c>
      <c r="H153" s="22">
        <v>10</v>
      </c>
      <c r="I153" s="25">
        <v>65694.326281531787</v>
      </c>
      <c r="J153" s="25">
        <v>68997.087068635141</v>
      </c>
      <c r="K153" s="25">
        <v>72725.448529886678</v>
      </c>
      <c r="L153" s="25">
        <v>76456.298883969517</v>
      </c>
      <c r="M153" s="25">
        <v>80361.37173624165</v>
      </c>
      <c r="N153" s="25">
        <v>85251.168045659317</v>
      </c>
      <c r="O153" s="25">
        <v>90140.964355076969</v>
      </c>
      <c r="P153" s="66"/>
      <c r="Q153" s="66"/>
      <c r="R153" s="27"/>
      <c r="S153" s="27"/>
      <c r="T153" s="27"/>
      <c r="U153" s="27"/>
      <c r="V153" s="27"/>
      <c r="W153" s="27"/>
      <c r="X153" s="27"/>
      <c r="Z153" s="70"/>
      <c r="AA153" s="70"/>
      <c r="AB153" s="70"/>
      <c r="AC153" s="70"/>
      <c r="AD153" s="70"/>
      <c r="AE153" s="70"/>
      <c r="AF153" s="70"/>
    </row>
    <row r="154" spans="1:32" ht="19.5" customHeight="1">
      <c r="A154" s="22" t="s">
        <v>15</v>
      </c>
      <c r="B154" s="26" t="s">
        <v>16</v>
      </c>
      <c r="C154" s="26" t="s">
        <v>237</v>
      </c>
      <c r="D154" s="27">
        <v>65</v>
      </c>
      <c r="F154" s="48" t="s">
        <v>238</v>
      </c>
      <c r="G154" s="22">
        <v>508</v>
      </c>
      <c r="H154" s="22">
        <v>11</v>
      </c>
      <c r="I154" s="25">
        <v>70276.377983911021</v>
      </c>
      <c r="J154" s="25">
        <v>73969.894945524706</v>
      </c>
      <c r="K154" s="25">
        <v>77840.123298159</v>
      </c>
      <c r="L154" s="25">
        <v>81956.75204108961</v>
      </c>
      <c r="M154" s="25">
        <v>86255.06996070336</v>
      </c>
      <c r="N154" s="25">
        <v>91488.797037126977</v>
      </c>
      <c r="O154" s="25">
        <v>96722.524113550549</v>
      </c>
      <c r="P154" s="66"/>
      <c r="Q154" s="66"/>
      <c r="R154" s="27"/>
      <c r="S154" s="27"/>
      <c r="T154" s="27"/>
      <c r="U154" s="27"/>
      <c r="V154" s="27"/>
      <c r="W154" s="27"/>
      <c r="X154" s="27"/>
      <c r="Z154" s="70"/>
      <c r="AA154" s="70"/>
      <c r="AB154" s="70"/>
      <c r="AC154" s="70"/>
      <c r="AD154" s="70"/>
      <c r="AE154" s="70"/>
      <c r="AF154" s="70"/>
    </row>
    <row r="155" spans="1:32" ht="19.5" customHeight="1">
      <c r="A155" s="22" t="s">
        <v>15</v>
      </c>
      <c r="B155" s="26" t="s">
        <v>16</v>
      </c>
      <c r="C155" s="26" t="s">
        <v>239</v>
      </c>
      <c r="D155" s="27">
        <v>72</v>
      </c>
      <c r="F155" s="48" t="s">
        <v>240</v>
      </c>
      <c r="G155" s="22">
        <v>463</v>
      </c>
      <c r="H155" s="22">
        <v>10</v>
      </c>
      <c r="I155" s="25">
        <v>65803.837566107934</v>
      </c>
      <c r="J155" s="25">
        <v>69280.820851400596</v>
      </c>
      <c r="K155" s="25">
        <v>72904.64881373856</v>
      </c>
      <c r="L155" s="25">
        <v>76737.543773903701</v>
      </c>
      <c r="M155" s="25">
        <v>80789.461303221135</v>
      </c>
      <c r="N155" s="25">
        <v>85672.107724413116</v>
      </c>
      <c r="O155" s="25">
        <v>90553.976439258302</v>
      </c>
      <c r="P155" s="66"/>
      <c r="Q155" s="66"/>
      <c r="R155" s="27"/>
      <c r="S155" s="27"/>
      <c r="T155" s="27"/>
      <c r="U155" s="27"/>
      <c r="V155" s="27"/>
      <c r="W155" s="27"/>
      <c r="X155" s="27"/>
      <c r="Z155" s="70"/>
      <c r="AA155" s="70"/>
      <c r="AB155" s="70"/>
      <c r="AC155" s="70"/>
      <c r="AD155" s="70"/>
      <c r="AE155" s="70"/>
      <c r="AF155" s="70"/>
    </row>
    <row r="156" spans="1:32" ht="19.5" customHeight="1">
      <c r="A156" s="22" t="s">
        <v>15</v>
      </c>
      <c r="B156" s="26" t="s">
        <v>16</v>
      </c>
      <c r="C156" s="26" t="s">
        <v>241</v>
      </c>
      <c r="D156" s="27">
        <v>65</v>
      </c>
      <c r="F156" s="48" t="s">
        <v>242</v>
      </c>
      <c r="G156" s="22">
        <v>508</v>
      </c>
      <c r="H156" s="22">
        <v>11</v>
      </c>
      <c r="I156" s="25">
        <v>70276.377983911021</v>
      </c>
      <c r="J156" s="25">
        <v>73969.894945524706</v>
      </c>
      <c r="K156" s="25">
        <v>77840.123298159</v>
      </c>
      <c r="L156" s="25">
        <v>81956.75204108961</v>
      </c>
      <c r="M156" s="25">
        <v>86255.06996070336</v>
      </c>
      <c r="N156" s="25">
        <v>91488.797037126977</v>
      </c>
      <c r="O156" s="25">
        <v>96722.524113550549</v>
      </c>
      <c r="P156" s="66"/>
      <c r="Q156" s="66"/>
      <c r="R156" s="27"/>
      <c r="S156" s="27"/>
      <c r="T156" s="27"/>
      <c r="U156" s="27"/>
      <c r="V156" s="27"/>
      <c r="W156" s="27"/>
      <c r="X156" s="27"/>
      <c r="Z156" s="70"/>
      <c r="AA156" s="70"/>
      <c r="AB156" s="70"/>
      <c r="AC156" s="70"/>
      <c r="AD156" s="70"/>
      <c r="AE156" s="70"/>
      <c r="AF156" s="70"/>
    </row>
    <row r="157" spans="1:32" ht="19.5" customHeight="1">
      <c r="A157" s="22" t="s">
        <v>15</v>
      </c>
      <c r="B157" s="26" t="s">
        <v>16</v>
      </c>
      <c r="C157" s="22" t="s">
        <v>243</v>
      </c>
      <c r="D157" s="27" t="s">
        <v>86</v>
      </c>
      <c r="F157" s="47" t="s">
        <v>244</v>
      </c>
      <c r="G157" s="22">
        <v>420</v>
      </c>
      <c r="H157" s="22">
        <v>9</v>
      </c>
      <c r="I157" s="25">
        <v>60121.120298060639</v>
      </c>
      <c r="J157" s="25">
        <v>63287.278202119393</v>
      </c>
      <c r="K157" s="25">
        <v>66628.138960683922</v>
      </c>
      <c r="L157" s="25">
        <v>70106.605626104021</v>
      </c>
      <c r="M157" s="25">
        <v>73798.064273346245</v>
      </c>
      <c r="N157" s="25">
        <v>78263.904706634406</v>
      </c>
      <c r="O157" s="25">
        <v>82728.768861776101</v>
      </c>
      <c r="P157" s="66"/>
      <c r="Q157" s="66"/>
      <c r="R157" s="27"/>
      <c r="S157" s="27"/>
      <c r="T157" s="27"/>
      <c r="U157" s="27"/>
      <c r="V157" s="27"/>
      <c r="W157" s="27"/>
      <c r="X157" s="27"/>
      <c r="Z157" s="70"/>
      <c r="AA157" s="70"/>
      <c r="AB157" s="70"/>
      <c r="AC157" s="70"/>
      <c r="AD157" s="70"/>
      <c r="AE157" s="70"/>
      <c r="AF157" s="70"/>
    </row>
    <row r="158" spans="1:32" ht="29.25" customHeight="1">
      <c r="A158" s="22" t="s">
        <v>15</v>
      </c>
      <c r="B158" s="26" t="s">
        <v>16</v>
      </c>
      <c r="C158" s="26" t="s">
        <v>245</v>
      </c>
      <c r="D158" s="27">
        <v>29</v>
      </c>
      <c r="F158" s="48" t="s">
        <v>246</v>
      </c>
      <c r="G158" s="22">
        <v>383</v>
      </c>
      <c r="H158" s="22">
        <v>8</v>
      </c>
      <c r="I158" s="25">
        <v>53762.574048394315</v>
      </c>
      <c r="J158" s="25">
        <v>56711.912053456457</v>
      </c>
      <c r="K158" s="25">
        <v>59658.76116568732</v>
      </c>
      <c r="L158" s="25">
        <v>62782.32166893877</v>
      </c>
      <c r="M158" s="25">
        <v>66119.926955679985</v>
      </c>
      <c r="N158" s="25">
        <v>70262.611050282067</v>
      </c>
      <c r="O158" s="25">
        <v>74405.295144884163</v>
      </c>
      <c r="P158" s="66"/>
      <c r="Q158" s="66"/>
      <c r="R158" s="27"/>
      <c r="S158" s="27"/>
      <c r="T158" s="27"/>
      <c r="U158" s="27"/>
      <c r="V158" s="27"/>
      <c r="W158" s="27"/>
      <c r="X158" s="27"/>
      <c r="Z158" s="70"/>
      <c r="AA158" s="70"/>
      <c r="AB158" s="70"/>
      <c r="AC158" s="70"/>
      <c r="AD158" s="70"/>
      <c r="AE158" s="70"/>
      <c r="AF158" s="70"/>
    </row>
    <row r="159" spans="1:32" ht="19.5" customHeight="1">
      <c r="A159" s="22" t="s">
        <v>15</v>
      </c>
      <c r="B159" s="26" t="s">
        <v>16</v>
      </c>
      <c r="C159" s="26" t="s">
        <v>247</v>
      </c>
      <c r="D159" s="27">
        <v>58</v>
      </c>
      <c r="F159" s="48" t="s">
        <v>248</v>
      </c>
      <c r="G159" s="22">
        <v>490</v>
      </c>
      <c r="H159" s="22">
        <v>10</v>
      </c>
      <c r="I159" s="25">
        <v>69280.820851400596</v>
      </c>
      <c r="J159" s="25">
        <v>73151.049204034876</v>
      </c>
      <c r="K159" s="25">
        <v>76809.721666010693</v>
      </c>
      <c r="L159" s="25">
        <v>80645.10551900712</v>
      </c>
      <c r="M159" s="25">
        <v>84694.534155493282</v>
      </c>
      <c r="N159" s="25">
        <v>89705.064855442208</v>
      </c>
      <c r="O159" s="25">
        <v>94715.595555391075</v>
      </c>
      <c r="P159" s="27"/>
      <c r="Q159" s="66"/>
      <c r="R159" s="27"/>
      <c r="S159" s="27"/>
      <c r="T159" s="27"/>
      <c r="U159" s="27"/>
      <c r="V159" s="27"/>
      <c r="W159" s="27"/>
      <c r="X159" s="27"/>
      <c r="Z159" s="70"/>
      <c r="AA159" s="70"/>
      <c r="AB159" s="70"/>
      <c r="AC159" s="70"/>
      <c r="AD159" s="70"/>
      <c r="AE159" s="70"/>
      <c r="AF159" s="70"/>
    </row>
    <row r="160" spans="1:32" ht="19.5" customHeight="1">
      <c r="A160" s="22" t="s">
        <v>15</v>
      </c>
      <c r="B160" s="26" t="s">
        <v>16</v>
      </c>
      <c r="C160" s="22" t="s">
        <v>249</v>
      </c>
      <c r="D160" s="27">
        <v>29</v>
      </c>
      <c r="F160" s="47" t="s">
        <v>250</v>
      </c>
      <c r="G160" s="22">
        <v>400</v>
      </c>
      <c r="H160" s="22">
        <v>8</v>
      </c>
      <c r="I160" s="25">
        <v>53762.574048394315</v>
      </c>
      <c r="J160" s="25">
        <v>56711.912053456457</v>
      </c>
      <c r="K160" s="25">
        <v>59658.76116568732</v>
      </c>
      <c r="L160" s="25">
        <v>62782.32166893877</v>
      </c>
      <c r="M160" s="25">
        <v>66119.926955679985</v>
      </c>
      <c r="N160" s="25">
        <v>70262.611050282067</v>
      </c>
      <c r="O160" s="25">
        <v>74405.295144884163</v>
      </c>
      <c r="P160" s="27"/>
      <c r="Q160" s="66"/>
      <c r="R160" s="27"/>
      <c r="S160" s="27"/>
      <c r="T160" s="27"/>
      <c r="U160" s="27"/>
      <c r="V160" s="27"/>
      <c r="W160" s="27"/>
      <c r="X160" s="27"/>
      <c r="Z160" s="70"/>
      <c r="AA160" s="70"/>
      <c r="AB160" s="70"/>
      <c r="AC160" s="70"/>
      <c r="AD160" s="70"/>
      <c r="AE160" s="70"/>
      <c r="AF160" s="70"/>
    </row>
    <row r="161" spans="1:32" ht="19.5" customHeight="1">
      <c r="A161" s="22" t="s">
        <v>15</v>
      </c>
      <c r="B161" s="26" t="s">
        <v>16</v>
      </c>
      <c r="C161" s="22" t="s">
        <v>385</v>
      </c>
      <c r="D161" s="27">
        <v>107</v>
      </c>
      <c r="F161" s="47" t="s">
        <v>363</v>
      </c>
      <c r="G161" s="22">
        <v>370</v>
      </c>
      <c r="H161" s="22">
        <v>8</v>
      </c>
      <c r="I161" s="25">
        <v>52704.794595101972</v>
      </c>
      <c r="J161" s="25">
        <v>55594.399172213503</v>
      </c>
      <c r="K161" s="25">
        <v>58481.514856493734</v>
      </c>
      <c r="L161" s="25">
        <v>61545.341931794581</v>
      </c>
      <c r="M161" s="25">
        <v>64818.23600492259</v>
      </c>
      <c r="N161" s="25">
        <v>68880.406279369199</v>
      </c>
      <c r="O161" s="25">
        <v>72942.576553815787</v>
      </c>
      <c r="P161" s="66"/>
      <c r="Q161" s="66"/>
      <c r="R161" s="27"/>
      <c r="S161" s="27"/>
      <c r="T161" s="27"/>
      <c r="U161" s="27"/>
      <c r="V161" s="27"/>
      <c r="W161" s="27"/>
      <c r="X161" s="27"/>
      <c r="Z161" s="70"/>
      <c r="AA161" s="70"/>
      <c r="AB161" s="70"/>
      <c r="AC161" s="70"/>
      <c r="AD161" s="70"/>
      <c r="AE161" s="70"/>
      <c r="AF161" s="70"/>
    </row>
    <row r="162" spans="1:32" ht="32.25" customHeight="1">
      <c r="A162" s="22" t="s">
        <v>15</v>
      </c>
      <c r="B162" s="26" t="s">
        <v>16</v>
      </c>
      <c r="C162" s="22" t="s">
        <v>390</v>
      </c>
      <c r="D162" s="27">
        <v>51</v>
      </c>
      <c r="F162" s="47" t="s">
        <v>389</v>
      </c>
      <c r="G162" s="22">
        <v>455</v>
      </c>
      <c r="H162" s="22">
        <v>10</v>
      </c>
      <c r="I162" s="25">
        <v>65694.326281531787</v>
      </c>
      <c r="J162" s="25">
        <v>68997.087068635141</v>
      </c>
      <c r="K162" s="25">
        <v>72725.448529886678</v>
      </c>
      <c r="L162" s="25">
        <v>76456.298883969517</v>
      </c>
      <c r="M162" s="25">
        <v>80361.37173624165</v>
      </c>
      <c r="N162" s="25">
        <v>85251.168045659317</v>
      </c>
      <c r="O162" s="25">
        <v>90140.964355076969</v>
      </c>
      <c r="P162" s="66"/>
      <c r="Q162" s="66"/>
      <c r="R162" s="27"/>
      <c r="S162" s="27"/>
      <c r="T162" s="27"/>
      <c r="U162" s="27"/>
      <c r="V162" s="27"/>
      <c r="W162" s="27"/>
      <c r="X162" s="27"/>
      <c r="Z162" s="70"/>
      <c r="AA162" s="70"/>
      <c r="AB162" s="70"/>
      <c r="AC162" s="70"/>
      <c r="AD162" s="70"/>
      <c r="AE162" s="70"/>
      <c r="AF162" s="70"/>
    </row>
    <row r="163" spans="1:32" ht="19.5" customHeight="1">
      <c r="A163" s="22" t="s">
        <v>15</v>
      </c>
      <c r="B163" s="26" t="s">
        <v>16</v>
      </c>
      <c r="C163" s="26" t="s">
        <v>251</v>
      </c>
      <c r="D163" s="27">
        <v>37</v>
      </c>
      <c r="F163" s="48" t="s">
        <v>252</v>
      </c>
      <c r="G163" s="22">
        <v>443</v>
      </c>
      <c r="H163" s="22">
        <v>9</v>
      </c>
      <c r="I163" s="25">
        <v>62397.021147514584</v>
      </c>
      <c r="J163" s="25">
        <v>65681.640394770773</v>
      </c>
      <c r="K163" s="25">
        <v>69246.262574438326</v>
      </c>
      <c r="L163" s="25">
        <v>72777.379278811248</v>
      </c>
      <c r="M163" s="25">
        <v>76607.640990360902</v>
      </c>
      <c r="N163" s="25">
        <v>80764.811849705511</v>
      </c>
      <c r="O163" s="25">
        <v>84921.982709050018</v>
      </c>
      <c r="P163" s="66"/>
      <c r="Q163" s="66"/>
      <c r="R163" s="27"/>
      <c r="S163" s="27"/>
      <c r="T163" s="27"/>
      <c r="U163" s="27"/>
      <c r="V163" s="27"/>
      <c r="W163" s="27"/>
      <c r="X163" s="27"/>
      <c r="Z163" s="70"/>
      <c r="AA163" s="70"/>
      <c r="AB163" s="70"/>
      <c r="AC163" s="70"/>
      <c r="AD163" s="70"/>
      <c r="AE163" s="70"/>
      <c r="AF163" s="70"/>
    </row>
    <row r="164" spans="1:32" ht="19.5" customHeight="1">
      <c r="A164" s="22"/>
      <c r="B164" s="26" t="s">
        <v>16</v>
      </c>
      <c r="D164" s="27">
        <v>29</v>
      </c>
      <c r="F164" s="23" t="s">
        <v>490</v>
      </c>
      <c r="G164" s="22">
        <v>363</v>
      </c>
      <c r="H164" s="22">
        <v>8</v>
      </c>
      <c r="I164" s="25">
        <v>53762.574048394315</v>
      </c>
      <c r="J164" s="25">
        <v>56711.912053456457</v>
      </c>
      <c r="K164" s="25">
        <v>59658.76116568732</v>
      </c>
      <c r="L164" s="25">
        <v>62782.32166893877</v>
      </c>
      <c r="M164" s="25">
        <v>66119.926955679985</v>
      </c>
      <c r="N164" s="25">
        <v>70262.611050282067</v>
      </c>
      <c r="O164" s="25">
        <v>74405.295144884163</v>
      </c>
      <c r="P164" s="104"/>
    </row>
    <row r="165" spans="1:32">
      <c r="A165" s="22"/>
      <c r="B165" s="26"/>
      <c r="F165" s="23"/>
      <c r="I165" s="25"/>
      <c r="J165" s="25"/>
      <c r="K165" s="25"/>
      <c r="L165" s="25"/>
      <c r="M165" s="25"/>
      <c r="N165" s="25"/>
      <c r="O165" s="25"/>
      <c r="P165" s="104"/>
    </row>
    <row r="166" spans="1:32">
      <c r="B166" s="10" t="s">
        <v>356</v>
      </c>
      <c r="C166" s="2"/>
      <c r="D166" s="3"/>
      <c r="E166" s="4"/>
      <c r="F166" s="5"/>
      <c r="G166" s="6"/>
      <c r="H166" s="6"/>
      <c r="I166" s="6"/>
      <c r="J166" s="6"/>
      <c r="K166" s="6"/>
      <c r="O166" s="23"/>
      <c r="P166" s="104"/>
    </row>
    <row r="167" spans="1:32" ht="60" customHeight="1">
      <c r="A167" s="11" t="s">
        <v>1</v>
      </c>
      <c r="B167" s="12" t="s">
        <v>2</v>
      </c>
      <c r="C167" s="12" t="s">
        <v>3</v>
      </c>
      <c r="D167" s="13" t="s">
        <v>4</v>
      </c>
      <c r="F167" s="12" t="s">
        <v>5</v>
      </c>
      <c r="G167" s="56" t="s">
        <v>6</v>
      </c>
      <c r="H167" s="11" t="s">
        <v>7</v>
      </c>
      <c r="I167" s="4" t="s">
        <v>8</v>
      </c>
      <c r="J167" s="14" t="s">
        <v>9</v>
      </c>
      <c r="K167" s="14" t="s">
        <v>10</v>
      </c>
      <c r="L167" s="14" t="s">
        <v>11</v>
      </c>
      <c r="M167" s="14" t="s">
        <v>12</v>
      </c>
      <c r="N167" s="14" t="s">
        <v>13</v>
      </c>
      <c r="O167" s="14" t="s">
        <v>14</v>
      </c>
      <c r="P167" s="104"/>
    </row>
    <row r="168" spans="1:32" ht="16.5" customHeight="1">
      <c r="A168" s="22" t="s">
        <v>90</v>
      </c>
      <c r="B168" s="26" t="s">
        <v>91</v>
      </c>
      <c r="C168" s="26" t="s">
        <v>253</v>
      </c>
      <c r="D168" s="26" t="s">
        <v>254</v>
      </c>
      <c r="F168" s="48" t="s">
        <v>255</v>
      </c>
      <c r="G168" s="22">
        <v>358</v>
      </c>
      <c r="H168" s="22">
        <v>7</v>
      </c>
      <c r="I168" s="21">
        <v>24.221897305199999</v>
      </c>
      <c r="J168" s="21">
        <v>25.623842061392974</v>
      </c>
      <c r="K168" s="21">
        <v>26.94605287700093</v>
      </c>
      <c r="L168" s="21">
        <v>28.451562571526637</v>
      </c>
      <c r="M168" s="21">
        <v>29.989484872690241</v>
      </c>
      <c r="N168" s="21">
        <v>31.815767605322019</v>
      </c>
      <c r="O168" s="21">
        <v>33.642050337953798</v>
      </c>
      <c r="P168" s="104"/>
      <c r="Z168" s="75"/>
      <c r="AA168" s="75"/>
      <c r="AB168" s="75"/>
      <c r="AC168" s="75"/>
      <c r="AD168" s="75"/>
      <c r="AE168" s="75"/>
      <c r="AF168" s="75"/>
    </row>
    <row r="169" spans="1:32" ht="16.5" customHeight="1">
      <c r="A169" s="22" t="s">
        <v>90</v>
      </c>
      <c r="B169" s="26" t="s">
        <v>91</v>
      </c>
      <c r="C169" s="26" t="s">
        <v>256</v>
      </c>
      <c r="D169" s="27" t="s">
        <v>257</v>
      </c>
      <c r="F169" s="48" t="s">
        <v>258</v>
      </c>
      <c r="G169" s="22">
        <v>363</v>
      </c>
      <c r="H169" s="22">
        <v>8</v>
      </c>
      <c r="I169" s="21">
        <v>24.551491880828046</v>
      </c>
      <c r="J169" s="21">
        <v>25.791151964098248</v>
      </c>
      <c r="K169" s="21">
        <v>27.179188350771437</v>
      </c>
      <c r="L169" s="21">
        <v>28.618677810398893</v>
      </c>
      <c r="M169" s="21">
        <v>30.125175923176084</v>
      </c>
      <c r="N169" s="21">
        <v>31.9549350266287</v>
      </c>
      <c r="O169" s="21">
        <v>33.784694130081299</v>
      </c>
      <c r="P169" s="105"/>
      <c r="Z169" s="75"/>
      <c r="AA169" s="75"/>
      <c r="AB169" s="75"/>
      <c r="AC169" s="75"/>
      <c r="AD169" s="75"/>
      <c r="AE169" s="75"/>
      <c r="AF169" s="75"/>
    </row>
    <row r="170" spans="1:32" ht="16.5" customHeight="1">
      <c r="A170" s="22" t="s">
        <v>90</v>
      </c>
      <c r="B170" s="26" t="s">
        <v>91</v>
      </c>
      <c r="C170" s="26" t="s">
        <v>259</v>
      </c>
      <c r="D170" s="27" t="s">
        <v>260</v>
      </c>
      <c r="F170" s="48" t="s">
        <v>261</v>
      </c>
      <c r="G170" s="22">
        <v>343</v>
      </c>
      <c r="H170" s="22">
        <v>7</v>
      </c>
      <c r="I170" s="21">
        <v>22.961675134999997</v>
      </c>
      <c r="J170" s="21">
        <v>24.316961594803956</v>
      </c>
      <c r="K170" s="21">
        <v>25.572177258269623</v>
      </c>
      <c r="L170" s="21">
        <v>26.99491455460965</v>
      </c>
      <c r="M170" s="21">
        <v>28.418848434041632</v>
      </c>
      <c r="N170" s="21">
        <v>30.164922464766782</v>
      </c>
      <c r="O170" s="21">
        <v>31.910996495491936</v>
      </c>
      <c r="P170" s="105"/>
      <c r="Z170" s="75"/>
      <c r="AA170" s="75"/>
      <c r="AB170" s="75"/>
      <c r="AC170" s="75"/>
      <c r="AD170" s="75"/>
      <c r="AE170" s="75"/>
      <c r="AF170" s="75"/>
    </row>
    <row r="171" spans="1:32" ht="16.5" customHeight="1">
      <c r="A171" s="22" t="s">
        <v>90</v>
      </c>
      <c r="B171" s="26" t="s">
        <v>91</v>
      </c>
      <c r="C171" s="26" t="s">
        <v>262</v>
      </c>
      <c r="D171" s="27" t="s">
        <v>260</v>
      </c>
      <c r="F171" s="48" t="s">
        <v>263</v>
      </c>
      <c r="G171" s="22">
        <v>343</v>
      </c>
      <c r="H171" s="22">
        <v>7</v>
      </c>
      <c r="I171" s="21">
        <v>22.961675134999997</v>
      </c>
      <c r="J171" s="21">
        <v>24.316961594803956</v>
      </c>
      <c r="K171" s="21">
        <v>25.572177258269623</v>
      </c>
      <c r="L171" s="21">
        <v>26.99491455460965</v>
      </c>
      <c r="M171" s="21">
        <v>28.418848434041632</v>
      </c>
      <c r="N171" s="21">
        <v>30.164922464766782</v>
      </c>
      <c r="O171" s="21">
        <v>31.910996495491936</v>
      </c>
      <c r="P171" s="104"/>
      <c r="Z171" s="75"/>
      <c r="AA171" s="75"/>
      <c r="AB171" s="75"/>
      <c r="AC171" s="75"/>
      <c r="AD171" s="75"/>
      <c r="AE171" s="75"/>
      <c r="AF171" s="75"/>
    </row>
    <row r="172" spans="1:32" ht="16.5" customHeight="1">
      <c r="A172" s="22" t="s">
        <v>90</v>
      </c>
      <c r="B172" s="26" t="s">
        <v>91</v>
      </c>
      <c r="C172" s="21" t="s">
        <v>264</v>
      </c>
      <c r="D172" s="27" t="s">
        <v>254</v>
      </c>
      <c r="F172" s="47" t="s">
        <v>265</v>
      </c>
      <c r="G172" s="22">
        <v>353</v>
      </c>
      <c r="H172" s="22">
        <v>7</v>
      </c>
      <c r="I172" s="21">
        <v>24.221897305199999</v>
      </c>
      <c r="J172" s="21">
        <v>25.623842061392974</v>
      </c>
      <c r="K172" s="21">
        <v>26.94605287700093</v>
      </c>
      <c r="L172" s="21">
        <v>28.451562571526637</v>
      </c>
      <c r="M172" s="21">
        <v>29.989484872690241</v>
      </c>
      <c r="N172" s="21">
        <v>31.815767605322019</v>
      </c>
      <c r="O172" s="21">
        <v>33.642050337953798</v>
      </c>
      <c r="P172" s="104"/>
      <c r="Z172" s="75"/>
      <c r="AA172" s="75"/>
      <c r="AB172" s="75"/>
      <c r="AC172" s="75"/>
      <c r="AD172" s="75"/>
      <c r="AE172" s="75"/>
      <c r="AF172" s="75"/>
    </row>
    <row r="173" spans="1:32" ht="16.5" customHeight="1">
      <c r="A173" s="22" t="s">
        <v>90</v>
      </c>
      <c r="B173" s="26" t="s">
        <v>91</v>
      </c>
      <c r="C173" s="26" t="s">
        <v>266</v>
      </c>
      <c r="D173" s="27">
        <v>63</v>
      </c>
      <c r="F173" s="48" t="s">
        <v>267</v>
      </c>
      <c r="G173" s="22">
        <v>383</v>
      </c>
      <c r="H173" s="22">
        <v>8</v>
      </c>
      <c r="I173" s="21">
        <v>27.381972748009456</v>
      </c>
      <c r="J173" s="21">
        <v>28.819703769848115</v>
      </c>
      <c r="K173" s="21">
        <v>30.326201882625309</v>
      </c>
      <c r="L173" s="21">
        <v>31.932016392035148</v>
      </c>
      <c r="M173" s="21">
        <v>33.606036137686701</v>
      </c>
      <c r="N173" s="21">
        <v>35.645972787734145</v>
      </c>
      <c r="O173" s="21">
        <v>37.685909437781596</v>
      </c>
      <c r="P173" s="104"/>
      <c r="Z173" s="75"/>
      <c r="AA173" s="75"/>
      <c r="AB173" s="75"/>
      <c r="AC173" s="75"/>
      <c r="AD173" s="75"/>
      <c r="AE173" s="75"/>
      <c r="AF173" s="75"/>
    </row>
    <row r="174" spans="1:32" ht="16.5" customHeight="1">
      <c r="A174" s="22" t="s">
        <v>90</v>
      </c>
      <c r="B174" s="26" t="s">
        <v>91</v>
      </c>
      <c r="C174" s="26" t="s">
        <v>268</v>
      </c>
      <c r="D174" s="27" t="s">
        <v>269</v>
      </c>
      <c r="F174" s="48" t="s">
        <v>270</v>
      </c>
      <c r="G174" s="22">
        <v>425</v>
      </c>
      <c r="H174" s="22">
        <v>9</v>
      </c>
      <c r="I174" s="21">
        <v>28.904661169377242</v>
      </c>
      <c r="J174" s="21">
        <v>30.426714862349915</v>
      </c>
      <c r="K174" s="21">
        <v>32.032529371759765</v>
      </c>
      <c r="L174" s="21">
        <v>33.705352534319353</v>
      </c>
      <c r="M174" s="21">
        <v>35.479885259695507</v>
      </c>
      <c r="N174" s="21">
        <v>37.626935720436059</v>
      </c>
      <c r="O174" s="21">
        <v>39.773986181176589</v>
      </c>
      <c r="P174" s="104"/>
      <c r="Z174" s="75"/>
      <c r="AA174" s="75"/>
      <c r="AB174" s="75"/>
      <c r="AC174" s="75"/>
      <c r="AD174" s="75"/>
      <c r="AE174" s="75"/>
      <c r="AF174" s="75"/>
    </row>
    <row r="175" spans="1:32" ht="16.5" customHeight="1">
      <c r="A175" s="22" t="s">
        <v>90</v>
      </c>
      <c r="B175" s="26" t="s">
        <v>91</v>
      </c>
      <c r="C175" s="26" t="s">
        <v>271</v>
      </c>
      <c r="D175" s="27">
        <v>16</v>
      </c>
      <c r="F175" s="48" t="s">
        <v>272</v>
      </c>
      <c r="G175" s="22">
        <v>358</v>
      </c>
      <c r="H175" s="22">
        <v>7</v>
      </c>
      <c r="I175" s="21">
        <v>24.221897305199999</v>
      </c>
      <c r="J175" s="21">
        <v>25.623842061392974</v>
      </c>
      <c r="K175" s="21">
        <v>26.94605287700093</v>
      </c>
      <c r="L175" s="21">
        <v>28.451562571526637</v>
      </c>
      <c r="M175" s="21">
        <v>29.989484872690241</v>
      </c>
      <c r="N175" s="21">
        <v>31.815767605322019</v>
      </c>
      <c r="O175" s="21">
        <v>33.642050337953798</v>
      </c>
      <c r="P175" s="25"/>
      <c r="Z175" s="75"/>
      <c r="AA175" s="75"/>
      <c r="AB175" s="75"/>
      <c r="AC175" s="75"/>
      <c r="AD175" s="75"/>
      <c r="AE175" s="75"/>
      <c r="AF175" s="75"/>
    </row>
    <row r="176" spans="1:32" ht="16.5" customHeight="1">
      <c r="A176" s="22" t="s">
        <v>90</v>
      </c>
      <c r="B176" s="26" t="s">
        <v>91</v>
      </c>
      <c r="C176" s="26" t="s">
        <v>273</v>
      </c>
      <c r="D176" s="27" t="s">
        <v>274</v>
      </c>
      <c r="F176" s="48" t="s">
        <v>275</v>
      </c>
      <c r="G176" s="22">
        <v>323</v>
      </c>
      <c r="H176" s="22">
        <v>7</v>
      </c>
      <c r="I176" s="21">
        <v>22.694678912500002</v>
      </c>
      <c r="J176" s="21">
        <v>24.132687798642166</v>
      </c>
      <c r="K176" s="21">
        <v>25.404655625395282</v>
      </c>
      <c r="L176" s="21">
        <v>26.81064075844786</v>
      </c>
      <c r="M176" s="21">
        <v>28.250130218075324</v>
      </c>
      <c r="N176" s="21">
        <v>29.964895532541036</v>
      </c>
      <c r="O176" s="21">
        <v>31.679660847006755</v>
      </c>
      <c r="P176" s="25"/>
      <c r="Z176" s="75"/>
      <c r="AA176" s="75"/>
      <c r="AB176" s="75"/>
      <c r="AC176" s="75"/>
      <c r="AD176" s="75"/>
      <c r="AE176" s="75"/>
      <c r="AF176" s="75"/>
    </row>
    <row r="177" spans="1:32" ht="16.5" customHeight="1">
      <c r="A177" s="22" t="s">
        <v>90</v>
      </c>
      <c r="B177" s="26" t="s">
        <v>91</v>
      </c>
      <c r="C177" s="26" t="s">
        <v>276</v>
      </c>
      <c r="D177" s="27" t="s">
        <v>277</v>
      </c>
      <c r="F177" s="48" t="s">
        <v>278</v>
      </c>
      <c r="G177" s="22">
        <v>350</v>
      </c>
      <c r="H177" s="22">
        <v>7</v>
      </c>
      <c r="I177" s="21">
        <v>24.921236056243586</v>
      </c>
      <c r="J177" s="21">
        <v>26.236280874307226</v>
      </c>
      <c r="K177" s="21">
        <v>27.636283091900019</v>
      </c>
      <c r="L177" s="21">
        <v>29.072182802251596</v>
      </c>
      <c r="M177" s="21">
        <v>30.612185241603669</v>
      </c>
      <c r="N177" s="21">
        <v>32.131219117827158</v>
      </c>
      <c r="O177" s="21">
        <v>33.650252994050653</v>
      </c>
      <c r="P177" s="25"/>
      <c r="Z177" s="75"/>
      <c r="AA177" s="75"/>
      <c r="AB177" s="75"/>
      <c r="AC177" s="75"/>
      <c r="AD177" s="75"/>
      <c r="AE177" s="75"/>
      <c r="AF177" s="75"/>
    </row>
    <row r="178" spans="1:32" ht="16.5" customHeight="1">
      <c r="A178" s="22" t="s">
        <v>90</v>
      </c>
      <c r="B178" s="26" t="s">
        <v>91</v>
      </c>
      <c r="C178" s="26" t="s">
        <v>279</v>
      </c>
      <c r="D178" s="27" t="s">
        <v>280</v>
      </c>
      <c r="F178" s="48" t="s">
        <v>281</v>
      </c>
      <c r="G178" s="22">
        <v>393</v>
      </c>
      <c r="H178" s="22">
        <v>8</v>
      </c>
      <c r="I178" s="21">
        <v>27.381972748009456</v>
      </c>
      <c r="J178" s="21">
        <v>28.819703769848115</v>
      </c>
      <c r="K178" s="21">
        <v>30.326201882625309</v>
      </c>
      <c r="L178" s="21">
        <v>31.932016392035148</v>
      </c>
      <c r="M178" s="21">
        <v>33.606036137686701</v>
      </c>
      <c r="N178" s="21">
        <v>35.645972787734145</v>
      </c>
      <c r="O178" s="21">
        <v>37.685909437781596</v>
      </c>
      <c r="P178" s="25"/>
      <c r="Z178" s="75"/>
      <c r="AA178" s="75"/>
      <c r="AB178" s="75"/>
      <c r="AC178" s="75"/>
      <c r="AD178" s="75"/>
      <c r="AE178" s="75"/>
      <c r="AF178" s="75"/>
    </row>
    <row r="179" spans="1:32" ht="16.5" customHeight="1">
      <c r="A179" s="22" t="s">
        <v>90</v>
      </c>
      <c r="B179" s="26" t="s">
        <v>91</v>
      </c>
      <c r="C179" s="26" t="s">
        <v>282</v>
      </c>
      <c r="D179" s="27">
        <v>64</v>
      </c>
      <c r="F179" s="48" t="s">
        <v>283</v>
      </c>
      <c r="G179" s="22">
        <v>425</v>
      </c>
      <c r="H179" s="22">
        <v>9</v>
      </c>
      <c r="I179" s="21">
        <v>28.904661169377242</v>
      </c>
      <c r="J179" s="21">
        <v>30.426714862349915</v>
      </c>
      <c r="K179" s="21">
        <v>32.032529371759765</v>
      </c>
      <c r="L179" s="21">
        <v>33.705352534319353</v>
      </c>
      <c r="M179" s="21">
        <v>35.479885259695507</v>
      </c>
      <c r="N179" s="21">
        <v>37.626935720436059</v>
      </c>
      <c r="O179" s="21">
        <v>39.773986181176589</v>
      </c>
      <c r="P179" s="25"/>
      <c r="Z179" s="75"/>
      <c r="AA179" s="75"/>
      <c r="AB179" s="75"/>
      <c r="AC179" s="75"/>
      <c r="AD179" s="75"/>
      <c r="AE179" s="75"/>
      <c r="AF179" s="75"/>
    </row>
    <row r="180" spans="1:32" ht="16.5" customHeight="1">
      <c r="A180" s="22" t="s">
        <v>90</v>
      </c>
      <c r="B180" s="26" t="s">
        <v>91</v>
      </c>
      <c r="C180" s="26" t="s">
        <v>284</v>
      </c>
      <c r="D180" s="27" t="s">
        <v>285</v>
      </c>
      <c r="F180" s="48" t="s">
        <v>286</v>
      </c>
      <c r="G180" s="22">
        <v>333</v>
      </c>
      <c r="H180" s="22">
        <v>7</v>
      </c>
      <c r="I180" s="21">
        <v>24.115935635354735</v>
      </c>
      <c r="J180" s="21">
        <v>25.3891000451998</v>
      </c>
      <c r="K180" s="21">
        <v>26.743632105298126</v>
      </c>
      <c r="L180" s="21">
        <v>28.132865075063275</v>
      </c>
      <c r="M180" s="21">
        <v>29.622611024553031</v>
      </c>
      <c r="N180" s="21">
        <v>31.418419356279163</v>
      </c>
      <c r="O180" s="21">
        <v>33.21422768800528</v>
      </c>
      <c r="P180" s="25"/>
      <c r="Z180" s="75"/>
      <c r="AA180" s="75"/>
      <c r="AB180" s="75"/>
      <c r="AC180" s="75"/>
      <c r="AD180" s="75"/>
      <c r="AE180" s="75"/>
      <c r="AF180" s="75"/>
    </row>
    <row r="181" spans="1:32" ht="16.5" customHeight="1">
      <c r="A181" s="22" t="s">
        <v>90</v>
      </c>
      <c r="B181" s="26" t="s">
        <v>91</v>
      </c>
      <c r="C181" s="26" t="s">
        <v>287</v>
      </c>
      <c r="D181" s="27" t="s">
        <v>280</v>
      </c>
      <c r="F181" s="48" t="s">
        <v>288</v>
      </c>
      <c r="G181" s="22">
        <v>385</v>
      </c>
      <c r="H181" s="22">
        <v>8</v>
      </c>
      <c r="I181" s="21">
        <v>27.381972748009456</v>
      </c>
      <c r="J181" s="21">
        <v>28.819703769848115</v>
      </c>
      <c r="K181" s="21">
        <v>30.326201882625309</v>
      </c>
      <c r="L181" s="21">
        <v>31.932016392035148</v>
      </c>
      <c r="M181" s="21">
        <v>33.606036137686701</v>
      </c>
      <c r="N181" s="21">
        <v>35.645972787734145</v>
      </c>
      <c r="O181" s="21">
        <v>37.685909437781596</v>
      </c>
      <c r="P181" s="25"/>
      <c r="Z181" s="75"/>
      <c r="AA181" s="75"/>
      <c r="AB181" s="75"/>
      <c r="AC181" s="75"/>
      <c r="AD181" s="75"/>
      <c r="AE181" s="75"/>
      <c r="AF181" s="75"/>
    </row>
    <row r="182" spans="1:32" ht="16.5" customHeight="1">
      <c r="A182" s="22" t="s">
        <v>90</v>
      </c>
      <c r="B182" s="26" t="s">
        <v>91</v>
      </c>
      <c r="C182" s="26" t="s">
        <v>289</v>
      </c>
      <c r="D182" s="27" t="s">
        <v>269</v>
      </c>
      <c r="F182" s="48" t="s">
        <v>290</v>
      </c>
      <c r="G182" s="22">
        <v>425</v>
      </c>
      <c r="H182" s="22">
        <v>9</v>
      </c>
      <c r="I182" s="21">
        <v>28.904661169377242</v>
      </c>
      <c r="J182" s="21">
        <v>30.426714862349915</v>
      </c>
      <c r="K182" s="21">
        <v>32.032529371759765</v>
      </c>
      <c r="L182" s="21">
        <v>33.705352534319353</v>
      </c>
      <c r="M182" s="21">
        <v>35.479885259695507</v>
      </c>
      <c r="N182" s="21">
        <v>37.626935720436059</v>
      </c>
      <c r="O182" s="21">
        <v>39.773986181176589</v>
      </c>
      <c r="P182" s="25"/>
      <c r="Z182" s="75"/>
      <c r="AA182" s="75"/>
      <c r="AB182" s="75"/>
      <c r="AC182" s="75"/>
      <c r="AD182" s="75"/>
      <c r="AE182" s="75"/>
      <c r="AF182" s="75"/>
    </row>
    <row r="183" spans="1:32" ht="16.5" customHeight="1">
      <c r="A183" s="22" t="s">
        <v>90</v>
      </c>
      <c r="B183" s="26" t="s">
        <v>91</v>
      </c>
      <c r="C183" s="26" t="s">
        <v>291</v>
      </c>
      <c r="D183" s="27">
        <v>61</v>
      </c>
      <c r="F183" s="48" t="s">
        <v>292</v>
      </c>
      <c r="G183" s="22">
        <v>345</v>
      </c>
      <c r="H183" s="22">
        <v>7</v>
      </c>
      <c r="I183" s="21">
        <v>24.115935635354735</v>
      </c>
      <c r="J183" s="21">
        <v>25.3891000451998</v>
      </c>
      <c r="K183" s="21">
        <v>26.743632105298126</v>
      </c>
      <c r="L183" s="21">
        <v>28.132865075063275</v>
      </c>
      <c r="M183" s="21">
        <v>29.622611024553031</v>
      </c>
      <c r="N183" s="21">
        <v>31.418419356279163</v>
      </c>
      <c r="O183" s="21">
        <v>33.21422768800528</v>
      </c>
      <c r="P183" s="25"/>
      <c r="Z183" s="75"/>
      <c r="AA183" s="75"/>
      <c r="AB183" s="75"/>
      <c r="AC183" s="75"/>
      <c r="AD183" s="75"/>
      <c r="AE183" s="75"/>
      <c r="AF183" s="75"/>
    </row>
    <row r="184" spans="1:32" ht="16.5" customHeight="1">
      <c r="A184" s="22" t="s">
        <v>90</v>
      </c>
      <c r="B184" s="26" t="s">
        <v>91</v>
      </c>
      <c r="C184" s="26" t="s">
        <v>293</v>
      </c>
      <c r="D184" s="27">
        <v>61</v>
      </c>
      <c r="F184" s="48" t="s">
        <v>294</v>
      </c>
      <c r="G184" s="22">
        <v>345</v>
      </c>
      <c r="H184" s="22">
        <v>7</v>
      </c>
      <c r="I184" s="21">
        <v>24.115935635354735</v>
      </c>
      <c r="J184" s="21">
        <v>25.3891000451998</v>
      </c>
      <c r="K184" s="21">
        <v>26.743632105298126</v>
      </c>
      <c r="L184" s="21">
        <v>28.132865075063275</v>
      </c>
      <c r="M184" s="21">
        <v>29.622611024553031</v>
      </c>
      <c r="N184" s="21">
        <v>31.418419356279163</v>
      </c>
      <c r="O184" s="21">
        <v>33.21422768800528</v>
      </c>
      <c r="P184" s="25"/>
      <c r="Z184" s="75"/>
      <c r="AA184" s="75"/>
      <c r="AB184" s="75"/>
      <c r="AC184" s="75"/>
      <c r="AD184" s="75"/>
      <c r="AE184" s="75"/>
      <c r="AF184" s="75"/>
    </row>
    <row r="185" spans="1:32" ht="34.5" customHeight="1">
      <c r="A185" s="22" t="s">
        <v>90</v>
      </c>
      <c r="B185" s="26" t="s">
        <v>91</v>
      </c>
      <c r="C185" s="26" t="s">
        <v>295</v>
      </c>
      <c r="D185" s="27" t="s">
        <v>296</v>
      </c>
      <c r="F185" s="48" t="s">
        <v>297</v>
      </c>
      <c r="G185" s="22">
        <v>330</v>
      </c>
      <c r="H185" s="22">
        <v>7</v>
      </c>
      <c r="I185" s="21">
        <v>22.694678912500002</v>
      </c>
      <c r="J185" s="21">
        <v>25.122262015692804</v>
      </c>
      <c r="K185" s="21">
        <v>26.594059218803167</v>
      </c>
      <c r="L185" s="21">
        <v>27.915086952326618</v>
      </c>
      <c r="M185" s="21">
        <v>29.389277321620906</v>
      </c>
      <c r="N185" s="21">
        <v>30.738553151171168</v>
      </c>
      <c r="O185" s="21">
        <v>32.08782898072144</v>
      </c>
      <c r="P185" s="25"/>
      <c r="Z185" s="75"/>
      <c r="AA185" s="75"/>
      <c r="AB185" s="75"/>
      <c r="AC185" s="75"/>
      <c r="AD185" s="75"/>
      <c r="AE185" s="75"/>
      <c r="AF185" s="75"/>
    </row>
    <row r="186" spans="1:32" ht="24.75" customHeight="1">
      <c r="A186" s="22"/>
      <c r="B186" s="26" t="s">
        <v>91</v>
      </c>
      <c r="C186" s="26" t="s">
        <v>472</v>
      </c>
      <c r="D186" s="27">
        <v>16</v>
      </c>
      <c r="F186" s="48" t="s">
        <v>469</v>
      </c>
      <c r="G186" s="22">
        <v>358</v>
      </c>
      <c r="H186" s="22">
        <v>7</v>
      </c>
      <c r="I186" s="21">
        <v>24.221897305199999</v>
      </c>
      <c r="J186" s="21">
        <v>25.623842061392974</v>
      </c>
      <c r="K186" s="21">
        <v>26.94605287700093</v>
      </c>
      <c r="L186" s="21">
        <v>28.451562571526637</v>
      </c>
      <c r="M186" s="21">
        <v>29.989484872690241</v>
      </c>
      <c r="N186" s="21">
        <v>31.815767605322019</v>
      </c>
      <c r="O186" s="21">
        <v>33.642050337953798</v>
      </c>
      <c r="P186" s="25"/>
      <c r="Z186" s="75"/>
      <c r="AA186" s="75"/>
      <c r="AB186" s="75"/>
      <c r="AC186" s="75"/>
      <c r="AD186" s="75"/>
      <c r="AE186" s="75"/>
      <c r="AF186" s="75"/>
    </row>
    <row r="187" spans="1:32" ht="16.5" customHeight="1">
      <c r="A187" s="22" t="s">
        <v>90</v>
      </c>
      <c r="B187" s="26" t="s">
        <v>91</v>
      </c>
      <c r="C187" s="26" t="s">
        <v>298</v>
      </c>
      <c r="D187" s="27" t="s">
        <v>274</v>
      </c>
      <c r="F187" s="48" t="s">
        <v>299</v>
      </c>
      <c r="G187" s="22">
        <v>323</v>
      </c>
      <c r="H187" s="22">
        <v>7</v>
      </c>
      <c r="I187" s="21">
        <v>22.694678912500002</v>
      </c>
      <c r="J187" s="21">
        <v>24.132687798642166</v>
      </c>
      <c r="K187" s="21">
        <v>25.404655625395282</v>
      </c>
      <c r="L187" s="21">
        <v>26.81064075844786</v>
      </c>
      <c r="M187" s="21">
        <v>28.250130218075324</v>
      </c>
      <c r="N187" s="21">
        <v>29.964895532541036</v>
      </c>
      <c r="O187" s="21">
        <v>31.679660847006755</v>
      </c>
      <c r="P187" s="25"/>
      <c r="Z187" s="75"/>
      <c r="AA187" s="75"/>
      <c r="AB187" s="75"/>
      <c r="AC187" s="75"/>
      <c r="AD187" s="75"/>
      <c r="AE187" s="75"/>
      <c r="AF187" s="75"/>
    </row>
    <row r="188" spans="1:32" ht="16.5" customHeight="1">
      <c r="A188" s="22" t="s">
        <v>90</v>
      </c>
      <c r="B188" s="26" t="s">
        <v>91</v>
      </c>
      <c r="C188" s="26" t="s">
        <v>300</v>
      </c>
      <c r="D188" s="27" t="s">
        <v>280</v>
      </c>
      <c r="F188" s="48" t="s">
        <v>301</v>
      </c>
      <c r="G188" s="22">
        <v>393</v>
      </c>
      <c r="H188" s="22">
        <v>8</v>
      </c>
      <c r="I188" s="21">
        <v>27.381972748009456</v>
      </c>
      <c r="J188" s="21">
        <v>28.819703769848115</v>
      </c>
      <c r="K188" s="21">
        <v>30.326201882625309</v>
      </c>
      <c r="L188" s="21">
        <v>31.932016392035148</v>
      </c>
      <c r="M188" s="21">
        <v>33.606036137686701</v>
      </c>
      <c r="N188" s="21">
        <v>35.645972787734145</v>
      </c>
      <c r="O188" s="21">
        <v>37.685909437781596</v>
      </c>
      <c r="P188" s="104"/>
      <c r="Z188" s="75"/>
      <c r="AA188" s="75"/>
      <c r="AB188" s="75"/>
      <c r="AC188" s="75"/>
      <c r="AD188" s="75"/>
      <c r="AE188" s="75"/>
      <c r="AF188" s="75"/>
    </row>
    <row r="189" spans="1:32" ht="36" customHeight="1">
      <c r="A189" s="22" t="s">
        <v>90</v>
      </c>
      <c r="B189" s="26" t="s">
        <v>91</v>
      </c>
      <c r="C189" s="26" t="s">
        <v>302</v>
      </c>
      <c r="D189" s="27" t="s">
        <v>274</v>
      </c>
      <c r="F189" s="48" t="s">
        <v>303</v>
      </c>
      <c r="G189" s="22">
        <v>325</v>
      </c>
      <c r="H189" s="22">
        <v>7</v>
      </c>
      <c r="I189" s="21">
        <v>22.694678912500002</v>
      </c>
      <c r="J189" s="21">
        <v>24.132687798642166</v>
      </c>
      <c r="K189" s="21">
        <v>25.404655625395282</v>
      </c>
      <c r="L189" s="21">
        <v>26.81064075844786</v>
      </c>
      <c r="M189" s="21">
        <v>28.250130218075324</v>
      </c>
      <c r="N189" s="21">
        <v>29.964895532541036</v>
      </c>
      <c r="O189" s="21">
        <v>31.679660847006755</v>
      </c>
      <c r="P189" s="104"/>
      <c r="Z189" s="75"/>
      <c r="AA189" s="75"/>
      <c r="AB189" s="75"/>
      <c r="AC189" s="75"/>
      <c r="AD189" s="75"/>
      <c r="AE189" s="75"/>
      <c r="AF189" s="75"/>
    </row>
    <row r="190" spans="1:32" ht="16.5" customHeight="1">
      <c r="A190" s="22" t="s">
        <v>90</v>
      </c>
      <c r="B190" s="26" t="s">
        <v>91</v>
      </c>
      <c r="C190" s="26" t="s">
        <v>367</v>
      </c>
      <c r="D190" s="27">
        <v>110</v>
      </c>
      <c r="F190" s="48" t="s">
        <v>365</v>
      </c>
      <c r="G190" s="22">
        <v>344</v>
      </c>
      <c r="H190" s="22">
        <v>7</v>
      </c>
      <c r="I190" s="21">
        <v>22.039175418655361</v>
      </c>
      <c r="J190" s="21">
        <v>27.2870139395</v>
      </c>
      <c r="K190" s="21">
        <v>30.435935348118299</v>
      </c>
      <c r="L190" s="21" t="s">
        <v>170</v>
      </c>
      <c r="M190" s="21" t="s">
        <v>170</v>
      </c>
      <c r="N190" s="21" t="s">
        <v>170</v>
      </c>
      <c r="O190" s="21" t="s">
        <v>170</v>
      </c>
      <c r="P190" s="104"/>
      <c r="Z190" s="75"/>
      <c r="AA190" s="75"/>
      <c r="AB190" s="75"/>
      <c r="AC190" s="75"/>
      <c r="AD190" s="75"/>
      <c r="AE190" s="75"/>
      <c r="AF190" s="75"/>
    </row>
    <row r="191" spans="1:32" ht="16.5" customHeight="1">
      <c r="A191" s="22" t="s">
        <v>90</v>
      </c>
      <c r="B191" s="26" t="s">
        <v>91</v>
      </c>
      <c r="C191" s="26" t="s">
        <v>304</v>
      </c>
      <c r="D191" s="27">
        <v>111</v>
      </c>
      <c r="F191" s="48" t="s">
        <v>366</v>
      </c>
      <c r="G191" s="22">
        <v>424</v>
      </c>
      <c r="H191" s="22">
        <v>9</v>
      </c>
      <c r="I191" s="21">
        <v>34.633769572570991</v>
      </c>
      <c r="J191" s="21">
        <v>36.207684536601349</v>
      </c>
      <c r="K191" s="21">
        <v>37.7815995006317</v>
      </c>
      <c r="L191" s="21">
        <v>39.356605945219641</v>
      </c>
      <c r="M191" s="21">
        <v>40.930520909249999</v>
      </c>
      <c r="N191" s="21" t="s">
        <v>170</v>
      </c>
      <c r="O191" s="21" t="s">
        <v>170</v>
      </c>
      <c r="P191" s="104"/>
      <c r="Z191" s="75"/>
      <c r="AA191" s="75"/>
      <c r="AB191" s="75"/>
      <c r="AC191" s="75"/>
      <c r="AD191" s="75"/>
      <c r="AE191" s="75"/>
      <c r="AF191" s="75"/>
    </row>
    <row r="192" spans="1:32" ht="16.5" customHeight="1">
      <c r="A192" s="22" t="s">
        <v>90</v>
      </c>
      <c r="B192" s="26" t="s">
        <v>91</v>
      </c>
      <c r="C192" s="25" t="s">
        <v>305</v>
      </c>
      <c r="D192" s="27" t="s">
        <v>280</v>
      </c>
      <c r="F192" s="47" t="s">
        <v>306</v>
      </c>
      <c r="G192" s="22">
        <v>383</v>
      </c>
      <c r="H192" s="22">
        <v>8</v>
      </c>
      <c r="I192" s="21">
        <v>27.381972748009456</v>
      </c>
      <c r="J192" s="21">
        <v>28.819703769848115</v>
      </c>
      <c r="K192" s="21">
        <v>30.326201882625309</v>
      </c>
      <c r="L192" s="21">
        <v>31.932016392035148</v>
      </c>
      <c r="M192" s="21">
        <v>33.606036137686701</v>
      </c>
      <c r="N192" s="21">
        <v>35.645972787734145</v>
      </c>
      <c r="O192" s="21">
        <v>37.685909437781596</v>
      </c>
      <c r="P192" s="25"/>
      <c r="Z192" s="75"/>
      <c r="AA192" s="75"/>
      <c r="AB192" s="75"/>
      <c r="AC192" s="75"/>
      <c r="AD192" s="75"/>
      <c r="AE192" s="75"/>
      <c r="AF192" s="75"/>
    </row>
    <row r="193" spans="1:32" ht="16.5" customHeight="1">
      <c r="A193" s="22" t="s">
        <v>90</v>
      </c>
      <c r="B193" s="26" t="s">
        <v>91</v>
      </c>
      <c r="C193" s="25" t="s">
        <v>307</v>
      </c>
      <c r="D193" s="27" t="s">
        <v>269</v>
      </c>
      <c r="F193" s="47" t="s">
        <v>308</v>
      </c>
      <c r="G193" s="22">
        <v>425</v>
      </c>
      <c r="H193" s="22">
        <v>9</v>
      </c>
      <c r="I193" s="21">
        <v>28.904661169377242</v>
      </c>
      <c r="J193" s="21">
        <v>30.426714862349915</v>
      </c>
      <c r="K193" s="21">
        <v>32.032529371759765</v>
      </c>
      <c r="L193" s="21">
        <v>33.705352534319353</v>
      </c>
      <c r="M193" s="21">
        <v>35.479885259695507</v>
      </c>
      <c r="N193" s="21">
        <v>37.626935720436059</v>
      </c>
      <c r="O193" s="21">
        <v>39.773986181176589</v>
      </c>
      <c r="P193" s="25"/>
      <c r="Z193" s="75"/>
      <c r="AA193" s="75"/>
      <c r="AB193" s="75"/>
      <c r="AC193" s="75"/>
      <c r="AD193" s="75"/>
      <c r="AE193" s="75"/>
      <c r="AF193" s="75"/>
    </row>
    <row r="194" spans="1:32" ht="16.5" customHeight="1">
      <c r="A194" s="22" t="s">
        <v>90</v>
      </c>
      <c r="B194" s="26" t="s">
        <v>91</v>
      </c>
      <c r="C194" s="25" t="s">
        <v>309</v>
      </c>
      <c r="D194" s="27" t="s">
        <v>285</v>
      </c>
      <c r="F194" s="47" t="s">
        <v>310</v>
      </c>
      <c r="G194" s="22">
        <v>333</v>
      </c>
      <c r="H194" s="22">
        <v>7</v>
      </c>
      <c r="I194" s="21">
        <v>24.115935635354735</v>
      </c>
      <c r="J194" s="21">
        <v>25.3891000451998</v>
      </c>
      <c r="K194" s="21">
        <v>26.743632105298126</v>
      </c>
      <c r="L194" s="21">
        <v>28.132865075063275</v>
      </c>
      <c r="M194" s="21">
        <v>29.622611024553031</v>
      </c>
      <c r="N194" s="21">
        <v>31.418419356279163</v>
      </c>
      <c r="O194" s="21">
        <v>33.21422768800528</v>
      </c>
      <c r="P194" s="25"/>
      <c r="Z194" s="75"/>
      <c r="AA194" s="75"/>
      <c r="AB194" s="75"/>
      <c r="AC194" s="75"/>
      <c r="AD194" s="75"/>
      <c r="AE194" s="75"/>
      <c r="AF194" s="75"/>
    </row>
    <row r="195" spans="1:32" ht="16.5" customHeight="1">
      <c r="A195" s="22" t="s">
        <v>90</v>
      </c>
      <c r="B195" s="26" t="s">
        <v>91</v>
      </c>
      <c r="C195" s="22" t="s">
        <v>311</v>
      </c>
      <c r="D195" s="27">
        <v>27</v>
      </c>
      <c r="F195" s="48" t="s">
        <v>312</v>
      </c>
      <c r="G195" s="22">
        <v>330</v>
      </c>
      <c r="H195" s="22">
        <v>7</v>
      </c>
      <c r="I195" s="21">
        <v>22.694678912500002</v>
      </c>
      <c r="J195" s="21">
        <v>25.122262015692804</v>
      </c>
      <c r="K195" s="21">
        <v>26.594059218803167</v>
      </c>
      <c r="L195" s="21">
        <v>27.915086952326618</v>
      </c>
      <c r="M195" s="21">
        <v>29.389277321620906</v>
      </c>
      <c r="N195" s="21">
        <v>30.738553151171168</v>
      </c>
      <c r="O195" s="21">
        <v>32.08782898072144</v>
      </c>
      <c r="P195" s="25"/>
      <c r="Z195" s="75"/>
      <c r="AA195" s="75"/>
      <c r="AB195" s="75"/>
      <c r="AC195" s="75"/>
      <c r="AD195" s="75"/>
      <c r="AE195" s="75"/>
      <c r="AF195" s="75"/>
    </row>
    <row r="196" spans="1:32" ht="16.5" customHeight="1">
      <c r="A196" s="22" t="s">
        <v>90</v>
      </c>
      <c r="B196" s="26" t="s">
        <v>91</v>
      </c>
      <c r="C196" s="26" t="s">
        <v>313</v>
      </c>
      <c r="D196" s="27" t="s">
        <v>314</v>
      </c>
      <c r="F196" s="48" t="s">
        <v>315</v>
      </c>
      <c r="G196" s="22">
        <v>398</v>
      </c>
      <c r="H196" s="22">
        <v>8</v>
      </c>
      <c r="I196" s="21">
        <v>26.375084512974553</v>
      </c>
      <c r="J196" s="21">
        <v>27.681753249394486</v>
      </c>
      <c r="K196" s="21">
        <v>29.053037472780243</v>
      </c>
      <c r="L196" s="21">
        <v>30.510475678787092</v>
      </c>
      <c r="M196" s="21">
        <v>32.083982444714032</v>
      </c>
      <c r="N196" s="21">
        <v>33.975954296283803</v>
      </c>
      <c r="O196" s="21">
        <v>35.867926147853574</v>
      </c>
      <c r="P196" s="25"/>
      <c r="Z196" s="75"/>
      <c r="AA196" s="75"/>
      <c r="AB196" s="75"/>
      <c r="AC196" s="75"/>
      <c r="AD196" s="75"/>
      <c r="AE196" s="75"/>
      <c r="AF196" s="75"/>
    </row>
    <row r="197" spans="1:32" ht="16.5" customHeight="1">
      <c r="A197" s="22" t="s">
        <v>90</v>
      </c>
      <c r="B197" s="26" t="s">
        <v>91</v>
      </c>
      <c r="C197" s="26" t="s">
        <v>316</v>
      </c>
      <c r="D197" s="27" t="s">
        <v>317</v>
      </c>
      <c r="F197" s="48" t="s">
        <v>318</v>
      </c>
      <c r="G197" s="22">
        <v>323</v>
      </c>
      <c r="H197" s="22">
        <v>7</v>
      </c>
      <c r="I197" s="21">
        <v>23.281917220258858</v>
      </c>
      <c r="J197" s="21">
        <v>24.452175484195397</v>
      </c>
      <c r="K197" s="21">
        <v>25.672690237994232</v>
      </c>
      <c r="L197" s="21">
        <v>26.945854647839298</v>
      </c>
      <c r="M197" s="21">
        <v>28.301583291029587</v>
      </c>
      <c r="N197" s="21">
        <v>29.982143799178402</v>
      </c>
      <c r="O197" s="21">
        <v>31.662704307327218</v>
      </c>
      <c r="P197" s="25"/>
      <c r="Z197" s="75"/>
      <c r="AA197" s="75"/>
      <c r="AB197" s="75"/>
      <c r="AC197" s="75"/>
      <c r="AD197" s="75"/>
      <c r="AE197" s="75"/>
      <c r="AF197" s="75"/>
    </row>
    <row r="198" spans="1:32" ht="16.5" customHeight="1">
      <c r="A198" s="22"/>
      <c r="B198" s="26" t="s">
        <v>91</v>
      </c>
      <c r="C198" s="26" t="s">
        <v>477</v>
      </c>
      <c r="D198" s="27">
        <v>61</v>
      </c>
      <c r="F198" s="48" t="s">
        <v>468</v>
      </c>
      <c r="G198" s="22">
        <v>345</v>
      </c>
      <c r="H198" s="22">
        <v>7</v>
      </c>
      <c r="I198" s="21">
        <v>24.115935635354735</v>
      </c>
      <c r="J198" s="21">
        <v>25.3891000451998</v>
      </c>
      <c r="K198" s="21">
        <v>26.743632105298126</v>
      </c>
      <c r="L198" s="21">
        <v>28.132865075063275</v>
      </c>
      <c r="M198" s="21">
        <v>29.622611024553031</v>
      </c>
      <c r="N198" s="21">
        <v>31.418419356279163</v>
      </c>
      <c r="O198" s="21">
        <v>33.21422768800528</v>
      </c>
      <c r="P198" s="25"/>
      <c r="Z198" s="75"/>
      <c r="AA198" s="75"/>
      <c r="AB198" s="75"/>
      <c r="AC198" s="75"/>
      <c r="AD198" s="75"/>
      <c r="AE198" s="75"/>
      <c r="AF198" s="75"/>
    </row>
    <row r="199" spans="1:32" ht="16.5" customHeight="1">
      <c r="A199" s="22" t="s">
        <v>90</v>
      </c>
      <c r="B199" s="26" t="s">
        <v>91</v>
      </c>
      <c r="C199" s="26" t="s">
        <v>319</v>
      </c>
      <c r="D199" s="27">
        <v>6</v>
      </c>
      <c r="F199" s="48" t="s">
        <v>320</v>
      </c>
      <c r="G199" s="22">
        <v>350</v>
      </c>
      <c r="H199" s="22">
        <v>7</v>
      </c>
      <c r="I199" s="21">
        <v>25.203595851191295</v>
      </c>
      <c r="J199" s="21">
        <v>26.298918420333983</v>
      </c>
      <c r="K199" s="21">
        <v>27.450124794024752</v>
      </c>
      <c r="L199" s="21">
        <v>28.63486145044439</v>
      </c>
      <c r="M199" s="21">
        <v>29.875481911412123</v>
      </c>
      <c r="N199" s="21">
        <v>30.691385457814324</v>
      </c>
      <c r="O199" s="21">
        <v>32.524374246991876</v>
      </c>
      <c r="P199" s="25"/>
      <c r="Z199" s="75"/>
      <c r="AA199" s="75"/>
      <c r="AB199" s="75"/>
      <c r="AC199" s="75"/>
      <c r="AD199" s="75"/>
      <c r="AE199" s="75"/>
      <c r="AF199" s="75"/>
    </row>
    <row r="200" spans="1:32" ht="27.75" customHeight="1">
      <c r="A200" s="22"/>
      <c r="B200" s="26" t="s">
        <v>91</v>
      </c>
      <c r="C200" s="26" t="s">
        <v>471</v>
      </c>
      <c r="D200" s="27">
        <v>16</v>
      </c>
      <c r="F200" s="48" t="s">
        <v>466</v>
      </c>
      <c r="G200" s="22">
        <v>350</v>
      </c>
      <c r="H200" s="22">
        <v>7</v>
      </c>
      <c r="I200" s="21">
        <v>24.221897305199999</v>
      </c>
      <c r="J200" s="21">
        <v>25.623842061392974</v>
      </c>
      <c r="K200" s="21">
        <v>26.94605287700093</v>
      </c>
      <c r="L200" s="21">
        <v>28.451562571526637</v>
      </c>
      <c r="M200" s="21">
        <v>29.989484872690241</v>
      </c>
      <c r="N200" s="21">
        <v>31.815767605322019</v>
      </c>
      <c r="O200" s="21">
        <v>33.642050337953798</v>
      </c>
      <c r="P200" s="66"/>
      <c r="Q200" s="66"/>
      <c r="R200" s="27"/>
      <c r="S200" s="27"/>
      <c r="T200" s="27"/>
      <c r="U200" s="27"/>
      <c r="V200" s="27"/>
      <c r="W200" s="27"/>
      <c r="X200" s="27"/>
      <c r="Z200" s="70"/>
      <c r="AA200" s="70"/>
      <c r="AB200" s="70"/>
      <c r="AC200" s="70"/>
      <c r="AD200" s="70"/>
      <c r="AE200" s="70"/>
      <c r="AF200" s="70"/>
    </row>
    <row r="201" spans="1:32" ht="16.5" customHeight="1">
      <c r="A201" s="22" t="s">
        <v>90</v>
      </c>
      <c r="B201" s="26" t="s">
        <v>91</v>
      </c>
      <c r="C201" s="26" t="s">
        <v>321</v>
      </c>
      <c r="D201" s="27">
        <v>64</v>
      </c>
      <c r="F201" s="48" t="s">
        <v>322</v>
      </c>
      <c r="G201" s="22">
        <v>418</v>
      </c>
      <c r="H201" s="22">
        <v>9</v>
      </c>
      <c r="I201" s="21">
        <v>28.904661169377242</v>
      </c>
      <c r="J201" s="21">
        <v>30.426714862349915</v>
      </c>
      <c r="K201" s="21">
        <v>32.032529371759765</v>
      </c>
      <c r="L201" s="21">
        <v>33.705352534319353</v>
      </c>
      <c r="M201" s="21">
        <v>35.479885259695507</v>
      </c>
      <c r="N201" s="21">
        <v>37.626935720436059</v>
      </c>
      <c r="O201" s="21">
        <v>39.773986181176589</v>
      </c>
      <c r="P201" s="25"/>
      <c r="Z201" s="75"/>
      <c r="AA201" s="75"/>
      <c r="AB201" s="75"/>
      <c r="AC201" s="75"/>
      <c r="AD201" s="75"/>
      <c r="AE201" s="75"/>
      <c r="AF201" s="75"/>
    </row>
    <row r="202" spans="1:32" ht="16.5" customHeight="1">
      <c r="A202" s="22" t="s">
        <v>90</v>
      </c>
      <c r="B202" s="26" t="s">
        <v>91</v>
      </c>
      <c r="C202" s="26" t="s">
        <v>323</v>
      </c>
      <c r="D202" s="27">
        <v>16</v>
      </c>
      <c r="F202" s="48" t="s">
        <v>324</v>
      </c>
      <c r="G202" s="22">
        <v>358</v>
      </c>
      <c r="H202" s="22">
        <v>7</v>
      </c>
      <c r="I202" s="21">
        <v>24.221897305199999</v>
      </c>
      <c r="J202" s="21">
        <v>25.623842061392974</v>
      </c>
      <c r="K202" s="21">
        <v>26.94605287700093</v>
      </c>
      <c r="L202" s="21">
        <v>28.451562571526637</v>
      </c>
      <c r="M202" s="21">
        <v>29.989484872690241</v>
      </c>
      <c r="N202" s="21">
        <v>31.815767605322019</v>
      </c>
      <c r="O202" s="21">
        <v>33.642050337953798</v>
      </c>
      <c r="P202" s="25"/>
      <c r="Z202" s="75"/>
      <c r="AA202" s="75"/>
      <c r="AB202" s="75"/>
      <c r="AC202" s="75"/>
      <c r="AD202" s="75"/>
      <c r="AE202" s="75"/>
      <c r="AF202" s="75"/>
    </row>
    <row r="203" spans="1:32" ht="16.5" customHeight="1">
      <c r="A203" s="22" t="s">
        <v>90</v>
      </c>
      <c r="B203" s="26" t="s">
        <v>91</v>
      </c>
      <c r="C203" s="26" t="s">
        <v>325</v>
      </c>
      <c r="D203" s="27">
        <v>16</v>
      </c>
      <c r="F203" s="48" t="s">
        <v>326</v>
      </c>
      <c r="G203" s="22">
        <v>358</v>
      </c>
      <c r="H203" s="22">
        <v>7</v>
      </c>
      <c r="I203" s="21">
        <v>24.221897305199999</v>
      </c>
      <c r="J203" s="21">
        <v>25.623842061392974</v>
      </c>
      <c r="K203" s="21">
        <v>26.94605287700093</v>
      </c>
      <c r="L203" s="21">
        <v>28.451562571526637</v>
      </c>
      <c r="M203" s="21">
        <v>29.989484872690241</v>
      </c>
      <c r="N203" s="21">
        <v>31.815767605322019</v>
      </c>
      <c r="O203" s="21">
        <v>33.642050337953798</v>
      </c>
      <c r="P203" s="25"/>
      <c r="Z203" s="75"/>
      <c r="AA203" s="75"/>
      <c r="AB203" s="75"/>
      <c r="AC203" s="75"/>
      <c r="AD203" s="75"/>
      <c r="AE203" s="75"/>
      <c r="AF203" s="75"/>
    </row>
    <row r="204" spans="1:32" ht="16.5" customHeight="1">
      <c r="A204" s="22" t="s">
        <v>90</v>
      </c>
      <c r="B204" s="26" t="s">
        <v>91</v>
      </c>
      <c r="C204" s="26" t="s">
        <v>327</v>
      </c>
      <c r="D204" s="27" t="s">
        <v>274</v>
      </c>
      <c r="F204" s="48" t="s">
        <v>328</v>
      </c>
      <c r="G204" s="22">
        <v>320</v>
      </c>
      <c r="H204" s="22">
        <v>7</v>
      </c>
      <c r="I204" s="21">
        <v>22.694678912500002</v>
      </c>
      <c r="J204" s="21">
        <v>24.132687798642166</v>
      </c>
      <c r="K204" s="21">
        <v>25.404655625395282</v>
      </c>
      <c r="L204" s="21">
        <v>26.81064075844786</v>
      </c>
      <c r="M204" s="21">
        <v>28.250130218075324</v>
      </c>
      <c r="N204" s="21">
        <v>29.964895532541036</v>
      </c>
      <c r="O204" s="21">
        <v>31.679660847006755</v>
      </c>
      <c r="P204" s="25"/>
      <c r="Z204" s="75"/>
      <c r="AA204" s="75"/>
      <c r="AB204" s="75"/>
      <c r="AC204" s="75"/>
      <c r="AD204" s="75"/>
      <c r="AE204" s="75"/>
      <c r="AF204" s="75"/>
    </row>
    <row r="205" spans="1:32" ht="16.5" customHeight="1">
      <c r="A205" s="22" t="s">
        <v>90</v>
      </c>
      <c r="B205" s="26" t="s">
        <v>91</v>
      </c>
      <c r="C205" s="26" t="s">
        <v>329</v>
      </c>
      <c r="D205" s="27" t="s">
        <v>274</v>
      </c>
      <c r="F205" s="48" t="s">
        <v>330</v>
      </c>
      <c r="G205" s="22">
        <v>325</v>
      </c>
      <c r="H205" s="22">
        <v>7</v>
      </c>
      <c r="I205" s="21">
        <v>22.694678912500002</v>
      </c>
      <c r="J205" s="21">
        <v>24.132687798642166</v>
      </c>
      <c r="K205" s="21">
        <v>25.404655625395282</v>
      </c>
      <c r="L205" s="21">
        <v>26.81064075844786</v>
      </c>
      <c r="M205" s="21">
        <v>28.250130218075324</v>
      </c>
      <c r="N205" s="21">
        <v>29.964895532541036</v>
      </c>
      <c r="O205" s="21">
        <v>31.679660847006755</v>
      </c>
      <c r="P205" s="25"/>
      <c r="Z205" s="75"/>
      <c r="AA205" s="75"/>
      <c r="AB205" s="75"/>
      <c r="AC205" s="75"/>
      <c r="AD205" s="75"/>
      <c r="AE205" s="75"/>
      <c r="AF205" s="75"/>
    </row>
    <row r="206" spans="1:32" ht="16.5" customHeight="1">
      <c r="A206" s="22" t="s">
        <v>90</v>
      </c>
      <c r="B206" s="26" t="s">
        <v>91</v>
      </c>
      <c r="C206" s="26" t="s">
        <v>384</v>
      </c>
      <c r="D206" s="27">
        <v>64</v>
      </c>
      <c r="F206" s="48" t="s">
        <v>368</v>
      </c>
      <c r="G206" s="22" t="s">
        <v>369</v>
      </c>
      <c r="H206" s="22" t="s">
        <v>370</v>
      </c>
      <c r="I206" s="21">
        <v>28.904661169377242</v>
      </c>
      <c r="J206" s="21">
        <v>30.426714862349915</v>
      </c>
      <c r="K206" s="21">
        <v>32.032529371759765</v>
      </c>
      <c r="L206" s="21">
        <v>33.705352534319353</v>
      </c>
      <c r="M206" s="21">
        <v>35.479885259695507</v>
      </c>
      <c r="N206" s="21">
        <v>37.626935720436059</v>
      </c>
      <c r="O206" s="21">
        <v>39.773986181176589</v>
      </c>
      <c r="P206" s="105"/>
      <c r="Z206" s="75"/>
      <c r="AA206" s="75"/>
      <c r="AB206" s="75"/>
      <c r="AC206" s="75"/>
      <c r="AD206" s="75"/>
      <c r="AE206" s="75"/>
      <c r="AF206" s="75"/>
    </row>
    <row r="207" spans="1:32" ht="16.5" customHeight="1">
      <c r="A207" s="22" t="s">
        <v>90</v>
      </c>
      <c r="B207" s="26" t="s">
        <v>91</v>
      </c>
      <c r="C207" s="22" t="s">
        <v>331</v>
      </c>
      <c r="D207" s="27">
        <v>90</v>
      </c>
      <c r="F207" s="48" t="s">
        <v>332</v>
      </c>
      <c r="G207" s="22">
        <v>365</v>
      </c>
      <c r="H207" s="22">
        <v>8</v>
      </c>
      <c r="I207" s="21">
        <v>25.338843555337494</v>
      </c>
      <c r="J207" s="21">
        <v>26.728076525102644</v>
      </c>
      <c r="K207" s="21">
        <v>28.116112911775833</v>
      </c>
      <c r="L207" s="21">
        <v>29.58910669797816</v>
      </c>
      <c r="M207" s="21">
        <v>31.162613463905096</v>
      </c>
      <c r="N207" s="21">
        <v>33.115579942004423</v>
      </c>
      <c r="O207" s="21">
        <v>35.068546420103743</v>
      </c>
      <c r="P207" s="105"/>
      <c r="Z207" s="75"/>
      <c r="AA207" s="75"/>
      <c r="AB207" s="75"/>
      <c r="AC207" s="75"/>
      <c r="AD207" s="75"/>
      <c r="AE207" s="75"/>
      <c r="AF207" s="75"/>
    </row>
    <row r="208" spans="1:32" ht="16.5" customHeight="1">
      <c r="A208" s="22" t="s">
        <v>90</v>
      </c>
      <c r="B208" s="26" t="s">
        <v>91</v>
      </c>
      <c r="C208" s="26" t="s">
        <v>333</v>
      </c>
      <c r="D208" s="27" t="s">
        <v>285</v>
      </c>
      <c r="F208" s="51" t="s">
        <v>334</v>
      </c>
      <c r="G208" s="22">
        <v>333</v>
      </c>
      <c r="H208" s="22">
        <v>7</v>
      </c>
      <c r="I208" s="21">
        <v>24.115935635354735</v>
      </c>
      <c r="J208" s="21">
        <v>25.3891000451998</v>
      </c>
      <c r="K208" s="21">
        <v>26.743632105298126</v>
      </c>
      <c r="L208" s="21">
        <v>28.132865075063275</v>
      </c>
      <c r="M208" s="21">
        <v>29.622611024553031</v>
      </c>
      <c r="N208" s="21">
        <v>31.418419356279163</v>
      </c>
      <c r="O208" s="21">
        <v>33.21422768800528</v>
      </c>
      <c r="P208" s="105"/>
      <c r="Z208" s="75"/>
      <c r="AA208" s="75"/>
      <c r="AB208" s="75"/>
      <c r="AC208" s="75"/>
      <c r="AD208" s="75"/>
      <c r="AE208" s="75"/>
      <c r="AF208" s="75"/>
    </row>
    <row r="209" spans="1:32" ht="16.5" customHeight="1">
      <c r="A209" s="22" t="s">
        <v>90</v>
      </c>
      <c r="B209" s="26" t="s">
        <v>91</v>
      </c>
      <c r="C209" s="26" t="s">
        <v>335</v>
      </c>
      <c r="D209" s="27" t="s">
        <v>280</v>
      </c>
      <c r="F209" s="48" t="s">
        <v>336</v>
      </c>
      <c r="G209" s="22">
        <v>383</v>
      </c>
      <c r="H209" s="22">
        <v>8</v>
      </c>
      <c r="I209" s="21">
        <v>27.381972748009456</v>
      </c>
      <c r="J209" s="21">
        <v>28.819703769848115</v>
      </c>
      <c r="K209" s="21">
        <v>30.326201882625309</v>
      </c>
      <c r="L209" s="21">
        <v>31.932016392035148</v>
      </c>
      <c r="M209" s="21">
        <v>33.606036137686701</v>
      </c>
      <c r="N209" s="21">
        <v>35.645972787734145</v>
      </c>
      <c r="O209" s="21">
        <v>37.685909437781596</v>
      </c>
      <c r="P209" s="105"/>
      <c r="Z209" s="75"/>
      <c r="AA209" s="75"/>
      <c r="AB209" s="75"/>
      <c r="AC209" s="75"/>
      <c r="AD209" s="75"/>
      <c r="AE209" s="75"/>
      <c r="AF209" s="75"/>
    </row>
    <row r="210" spans="1:32" ht="16.5" customHeight="1">
      <c r="A210" s="22" t="s">
        <v>90</v>
      </c>
      <c r="B210" s="26" t="s">
        <v>91</v>
      </c>
      <c r="C210" s="26" t="s">
        <v>337</v>
      </c>
      <c r="D210" s="27" t="s">
        <v>269</v>
      </c>
      <c r="F210" s="48" t="s">
        <v>338</v>
      </c>
      <c r="G210" s="22">
        <v>425</v>
      </c>
      <c r="H210" s="22">
        <v>9</v>
      </c>
      <c r="I210" s="21">
        <v>28.904661169377242</v>
      </c>
      <c r="J210" s="21">
        <v>30.426714862349915</v>
      </c>
      <c r="K210" s="21">
        <v>32.032529371759765</v>
      </c>
      <c r="L210" s="21">
        <v>33.705352534319353</v>
      </c>
      <c r="M210" s="21">
        <v>35.479885259695507</v>
      </c>
      <c r="N210" s="21">
        <v>37.626935720436059</v>
      </c>
      <c r="O210" s="21">
        <v>39.773986181176589</v>
      </c>
      <c r="P210" s="105"/>
      <c r="Z210" s="75"/>
      <c r="AA210" s="75"/>
      <c r="AB210" s="75"/>
      <c r="AC210" s="75"/>
      <c r="AD210" s="75"/>
      <c r="AE210" s="75"/>
      <c r="AF210" s="75"/>
    </row>
    <row r="211" spans="1:32" ht="16.5" customHeight="1">
      <c r="A211" s="22" t="s">
        <v>90</v>
      </c>
      <c r="B211" s="26" t="s">
        <v>91</v>
      </c>
      <c r="C211" s="26" t="s">
        <v>339</v>
      </c>
      <c r="D211" s="27">
        <v>8</v>
      </c>
      <c r="F211" s="48" t="s">
        <v>481</v>
      </c>
      <c r="G211" s="22">
        <v>358</v>
      </c>
      <c r="H211" s="22">
        <v>7</v>
      </c>
      <c r="I211" s="21">
        <v>24.221897305199999</v>
      </c>
      <c r="J211" s="21">
        <v>25.623842061392974</v>
      </c>
      <c r="K211" s="21">
        <v>26.94605287700093</v>
      </c>
      <c r="L211" s="21">
        <v>28.451562571526637</v>
      </c>
      <c r="M211" s="21">
        <v>29.989484872690241</v>
      </c>
      <c r="N211" s="21">
        <v>31.815767605322019</v>
      </c>
      <c r="O211" s="21">
        <v>33.642050337953798</v>
      </c>
      <c r="P211" s="105"/>
      <c r="Z211" s="75"/>
      <c r="AA211" s="75"/>
      <c r="AB211" s="75"/>
      <c r="AC211" s="75"/>
      <c r="AD211" s="75"/>
      <c r="AE211" s="75"/>
      <c r="AF211" s="75"/>
    </row>
    <row r="212" spans="1:32" ht="16.5" customHeight="1">
      <c r="A212" s="22"/>
      <c r="B212" s="26" t="s">
        <v>91</v>
      </c>
      <c r="C212" s="26"/>
      <c r="D212" s="27">
        <v>90</v>
      </c>
      <c r="F212" s="48" t="s">
        <v>480</v>
      </c>
      <c r="G212" s="22">
        <v>361</v>
      </c>
      <c r="H212" s="22">
        <v>8</v>
      </c>
      <c r="I212" s="21">
        <v>25.338843555337494</v>
      </c>
      <c r="J212" s="21">
        <v>26.728076525102644</v>
      </c>
      <c r="K212" s="21">
        <v>28.116112911775833</v>
      </c>
      <c r="L212" s="21">
        <v>29.58910669797816</v>
      </c>
      <c r="M212" s="21">
        <v>31.162613463905096</v>
      </c>
      <c r="N212" s="21">
        <v>33.115579942004423</v>
      </c>
      <c r="O212" s="21">
        <v>35.068546420103743</v>
      </c>
      <c r="P212" s="105"/>
      <c r="Z212" s="75"/>
      <c r="AA212" s="75"/>
      <c r="AB212" s="75"/>
      <c r="AC212" s="75"/>
      <c r="AD212" s="75"/>
      <c r="AE212" s="75"/>
      <c r="AF212" s="75"/>
    </row>
    <row r="213" spans="1:32" ht="16.5" customHeight="1">
      <c r="A213" s="22" t="s">
        <v>90</v>
      </c>
      <c r="B213" s="26" t="s">
        <v>91</v>
      </c>
      <c r="C213" s="26" t="s">
        <v>435</v>
      </c>
      <c r="D213" s="27">
        <v>16</v>
      </c>
      <c r="F213" s="48" t="s">
        <v>414</v>
      </c>
      <c r="G213" s="22">
        <v>358</v>
      </c>
      <c r="H213" s="22">
        <v>7</v>
      </c>
      <c r="I213" s="21">
        <v>24.221897305199999</v>
      </c>
      <c r="J213" s="21">
        <v>25.623842061392974</v>
      </c>
      <c r="K213" s="21">
        <v>26.94605287700093</v>
      </c>
      <c r="L213" s="21">
        <v>28.451562571526637</v>
      </c>
      <c r="M213" s="21">
        <v>29.989484872690241</v>
      </c>
      <c r="N213" s="21">
        <v>31.815767605322019</v>
      </c>
      <c r="O213" s="21">
        <v>33.642050337953798</v>
      </c>
      <c r="P213" s="105"/>
      <c r="Z213" s="75"/>
      <c r="AA213" s="75"/>
      <c r="AB213" s="75"/>
      <c r="AC213" s="75"/>
      <c r="AD213" s="75"/>
      <c r="AE213" s="75"/>
      <c r="AF213" s="75"/>
    </row>
    <row r="214" spans="1:32" ht="16.5" customHeight="1">
      <c r="A214" s="22" t="s">
        <v>90</v>
      </c>
      <c r="B214" s="26" t="s">
        <v>91</v>
      </c>
      <c r="C214" s="26" t="s">
        <v>341</v>
      </c>
      <c r="D214" s="27">
        <v>31</v>
      </c>
      <c r="F214" s="48" t="s">
        <v>342</v>
      </c>
      <c r="G214" s="22">
        <v>290</v>
      </c>
      <c r="H214" s="22">
        <v>6</v>
      </c>
      <c r="I214" s="21">
        <v>25.070808942738537</v>
      </c>
      <c r="J214" s="21">
        <v>26.527050565653433</v>
      </c>
      <c r="K214" s="21">
        <v>28.131382628270643</v>
      </c>
      <c r="L214" s="21">
        <v>29.735714690887857</v>
      </c>
      <c r="M214" s="21" t="s">
        <v>170</v>
      </c>
      <c r="N214" s="21" t="s">
        <v>170</v>
      </c>
      <c r="O214" s="21" t="s">
        <v>170</v>
      </c>
      <c r="P214" s="105"/>
      <c r="Z214" s="75"/>
      <c r="AA214" s="75"/>
      <c r="AB214" s="75"/>
      <c r="AC214" s="75"/>
      <c r="AD214" s="75"/>
      <c r="AE214" s="75"/>
      <c r="AF214" s="75"/>
    </row>
    <row r="215" spans="1:32">
      <c r="A215" s="22"/>
      <c r="B215" s="22"/>
      <c r="C215" s="26"/>
      <c r="E215" s="26"/>
      <c r="F215" s="48"/>
      <c r="I215" s="25"/>
      <c r="J215" s="25"/>
      <c r="K215" s="25"/>
      <c r="L215" s="25"/>
      <c r="M215" s="25"/>
      <c r="N215" s="25"/>
      <c r="O215" s="25"/>
      <c r="P215" s="105"/>
    </row>
    <row r="216" spans="1:32">
      <c r="P216" s="105"/>
    </row>
    <row r="217" spans="1:32">
      <c r="B217" s="10" t="s">
        <v>343</v>
      </c>
      <c r="C217" s="2"/>
      <c r="D217" s="3"/>
      <c r="E217" s="33"/>
      <c r="F217" s="34"/>
      <c r="G217" s="40"/>
      <c r="K217" s="106"/>
      <c r="L217" s="106"/>
      <c r="M217" s="106"/>
      <c r="P217" s="105"/>
    </row>
    <row r="218" spans="1:32">
      <c r="B218" s="10" t="s">
        <v>344</v>
      </c>
      <c r="C218" s="2"/>
      <c r="D218" s="3"/>
      <c r="E218" s="33"/>
      <c r="F218" s="34"/>
      <c r="G218" s="40"/>
      <c r="K218" s="106"/>
      <c r="L218" s="106"/>
      <c r="M218" s="106"/>
      <c r="P218" s="105"/>
    </row>
    <row r="219" spans="1:32">
      <c r="B219" s="107">
        <v>588.28811133104114</v>
      </c>
      <c r="C219" s="108" t="s">
        <v>345</v>
      </c>
      <c r="E219" s="57"/>
      <c r="F219" s="23"/>
      <c r="K219" s="107"/>
      <c r="L219" s="106"/>
      <c r="M219" s="106"/>
    </row>
    <row r="220" spans="1:32" ht="15">
      <c r="B220" s="107">
        <v>811.64231127622872</v>
      </c>
      <c r="C220" s="108" t="s">
        <v>346</v>
      </c>
      <c r="E220" s="57"/>
      <c r="F220" s="23"/>
      <c r="I220" s="109"/>
      <c r="J220" s="110"/>
      <c r="K220" s="110"/>
      <c r="L220" s="110"/>
      <c r="M220" s="111"/>
      <c r="N220" s="111"/>
    </row>
    <row r="221" spans="1:32" ht="15">
      <c r="B221" s="107">
        <v>995.94003909985383</v>
      </c>
      <c r="C221" s="108" t="s">
        <v>347</v>
      </c>
      <c r="E221" s="57"/>
      <c r="F221" s="23"/>
      <c r="I221" s="109"/>
      <c r="J221" s="110"/>
      <c r="K221" s="110"/>
      <c r="L221" s="110"/>
      <c r="M221" s="110"/>
      <c r="N221" s="110"/>
    </row>
    <row r="222" spans="1:32" ht="15">
      <c r="B222" s="107">
        <v>1181.4582816772772</v>
      </c>
      <c r="C222" s="108" t="s">
        <v>348</v>
      </c>
      <c r="E222" s="57"/>
      <c r="F222" s="23"/>
      <c r="I222" s="109"/>
      <c r="J222" s="110"/>
      <c r="K222" s="110"/>
      <c r="L222" s="110"/>
      <c r="M222" s="110"/>
      <c r="N222" s="110"/>
    </row>
    <row r="223" spans="1:32">
      <c r="B223" s="112"/>
      <c r="C223" s="108"/>
      <c r="E223" s="57"/>
      <c r="F223" s="23"/>
      <c r="K223" s="107"/>
      <c r="L223" s="106"/>
      <c r="M223" s="106"/>
    </row>
    <row r="224" spans="1:32">
      <c r="B224" s="10" t="s">
        <v>349</v>
      </c>
      <c r="C224" s="39"/>
      <c r="D224" s="3"/>
      <c r="E224" s="33"/>
      <c r="F224" s="23"/>
      <c r="K224" s="40"/>
      <c r="L224" s="106"/>
      <c r="M224" s="106"/>
    </row>
    <row r="225" spans="1:32">
      <c r="B225" s="42" t="s">
        <v>350</v>
      </c>
      <c r="C225" s="108"/>
      <c r="E225" s="57"/>
      <c r="F225" s="23"/>
      <c r="L225" s="106"/>
      <c r="M225" s="106"/>
    </row>
    <row r="226" spans="1:32" s="22" customFormat="1">
      <c r="A226" s="23"/>
      <c r="B226" s="113">
        <v>0.28283082275530824</v>
      </c>
      <c r="C226" s="108" t="s">
        <v>351</v>
      </c>
      <c r="D226" s="27"/>
      <c r="E226" s="57"/>
      <c r="F226" s="23"/>
      <c r="L226" s="106"/>
      <c r="M226" s="106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</row>
    <row r="227" spans="1:32" s="22" customFormat="1">
      <c r="A227" s="23"/>
      <c r="B227" s="113">
        <v>0.39021264965203306</v>
      </c>
      <c r="C227" s="108" t="s">
        <v>352</v>
      </c>
      <c r="D227" s="27"/>
      <c r="E227" s="57"/>
      <c r="F227" s="23"/>
      <c r="L227" s="106"/>
      <c r="M227" s="106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</row>
    <row r="228" spans="1:32" s="22" customFormat="1">
      <c r="A228" s="23"/>
      <c r="B228" s="113">
        <v>0.47881732649031433</v>
      </c>
      <c r="C228" s="108" t="s">
        <v>353</v>
      </c>
      <c r="D228" s="27"/>
      <c r="E228" s="57"/>
      <c r="F228" s="23"/>
      <c r="L228" s="106"/>
      <c r="M228" s="106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</row>
    <row r="229" spans="1:32" s="22" customFormat="1">
      <c r="A229" s="23"/>
      <c r="B229" s="113">
        <v>0.56800878926792175</v>
      </c>
      <c r="C229" s="108" t="s">
        <v>354</v>
      </c>
      <c r="D229" s="27"/>
      <c r="E229" s="57"/>
      <c r="F229" s="23"/>
      <c r="L229" s="106"/>
      <c r="M229" s="106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</row>
    <row r="230" spans="1:32" s="22" customFormat="1">
      <c r="A230" s="23"/>
      <c r="C230" s="114"/>
      <c r="D230" s="27"/>
      <c r="E230" s="57"/>
      <c r="F230" s="23"/>
      <c r="K230" s="25"/>
      <c r="L230" s="25"/>
      <c r="M230" s="25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</row>
    <row r="231" spans="1:32" s="22" customFormat="1">
      <c r="A231" s="23"/>
      <c r="B231" s="10" t="s">
        <v>355</v>
      </c>
      <c r="C231" s="114"/>
      <c r="D231" s="27"/>
      <c r="E231" s="57"/>
      <c r="F231" s="23"/>
      <c r="K231" s="25"/>
      <c r="L231" s="25"/>
      <c r="M231" s="25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</row>
    <row r="232" spans="1:32" s="22" customFormat="1">
      <c r="A232" s="23"/>
      <c r="B232" s="42" t="s">
        <v>393</v>
      </c>
      <c r="C232" s="114"/>
      <c r="D232" s="27"/>
      <c r="E232" s="57"/>
      <c r="F232" s="23"/>
      <c r="K232" s="106"/>
      <c r="L232" s="106"/>
      <c r="M232" s="106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</row>
    <row r="233" spans="1:32" s="22" customFormat="1">
      <c r="A233" s="23"/>
      <c r="B233" s="42" t="s">
        <v>452</v>
      </c>
      <c r="C233" s="114"/>
      <c r="D233" s="27"/>
      <c r="E233" s="57"/>
      <c r="F233" s="23"/>
      <c r="K233" s="106"/>
      <c r="L233" s="106"/>
      <c r="M233" s="106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</row>
    <row r="235" spans="1:32" s="22" customFormat="1">
      <c r="A235" s="23"/>
      <c r="B235" s="34" t="s">
        <v>358</v>
      </c>
      <c r="D235" s="27"/>
      <c r="F235" s="47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</row>
    <row r="236" spans="1:32" s="22" customFormat="1">
      <c r="A236" s="23"/>
      <c r="B236" s="23" t="s">
        <v>501</v>
      </c>
      <c r="D236" s="27"/>
      <c r="F236" s="47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</row>
    <row r="237" spans="1:32" s="22" customFormat="1">
      <c r="A237" s="23"/>
      <c r="B237" s="23" t="s">
        <v>360</v>
      </c>
      <c r="D237" s="27"/>
      <c r="F237" s="47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</row>
    <row r="239" spans="1:32" s="22" customFormat="1">
      <c r="A239" s="23"/>
      <c r="B239" s="34" t="s">
        <v>377</v>
      </c>
      <c r="D239" s="27"/>
      <c r="F239" s="47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</row>
    <row r="240" spans="1:32" s="22" customFormat="1" ht="13.8">
      <c r="A240" s="23"/>
      <c r="B240" s="115" t="s">
        <v>378</v>
      </c>
      <c r="D240" s="27"/>
      <c r="F240" s="47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</row>
    <row r="241" spans="1:32" s="22" customFormat="1">
      <c r="A241" s="23"/>
      <c r="B241" s="23" t="s">
        <v>392</v>
      </c>
      <c r="D241" s="27"/>
      <c r="F241" s="47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</row>
    <row r="242" spans="1:32" s="22" customFormat="1">
      <c r="A242" s="23"/>
      <c r="B242" s="23" t="s">
        <v>379</v>
      </c>
      <c r="D242" s="27"/>
      <c r="F242" s="47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</row>
  </sheetData>
  <sheetProtection sheet="1" objects="1" scenarios="1"/>
  <autoFilter ref="A5:AF5" xr:uid="{898BE663-140C-42E9-815F-5FAA27F10F2F}"/>
  <sortState xmlns:xlrd2="http://schemas.microsoft.com/office/spreadsheetml/2017/richdata2" ref="A159:AF201">
    <sortCondition ref="F159:F201"/>
  </sortState>
  <pageMargins left="0.25" right="0.25" top="0.5" bottom="0.5" header="0.5" footer="0.5"/>
  <pageSetup scale="98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254"/>
  <sheetViews>
    <sheetView topLeftCell="B1" zoomScaleNormal="100" workbookViewId="0">
      <selection activeCell="F20" sqref="F20"/>
    </sheetView>
  </sheetViews>
  <sheetFormatPr defaultColWidth="8.90625" defaultRowHeight="13.2"/>
  <cols>
    <col min="1" max="1" width="3.90625" style="9" hidden="1" customWidth="1"/>
    <col min="2" max="2" width="5.90625" style="9" customWidth="1"/>
    <col min="3" max="3" width="6.08984375" style="7" customWidth="1"/>
    <col min="4" max="4" width="5.08984375" style="17" bestFit="1" customWidth="1"/>
    <col min="5" max="5" width="4.54296875" style="22" customWidth="1"/>
    <col min="6" max="6" width="35.90625" style="30" customWidth="1"/>
    <col min="7" max="7" width="3.54296875" style="22" bestFit="1" customWidth="1"/>
    <col min="8" max="8" width="4.08984375" style="7" bestFit="1" customWidth="1"/>
    <col min="9" max="9" width="7.54296875" style="7" customWidth="1"/>
    <col min="10" max="10" width="6.54296875" style="7" customWidth="1"/>
    <col min="11" max="11" width="5.90625" style="7" bestFit="1" customWidth="1"/>
    <col min="12" max="12" width="7" style="7" customWidth="1"/>
    <col min="13" max="15" width="6.90625" style="7" bestFit="1" customWidth="1"/>
    <col min="16" max="16" width="1.453125" style="8" customWidth="1"/>
    <col min="17" max="16384" width="8.90625" style="9"/>
  </cols>
  <sheetData>
    <row r="1" spans="1:32" ht="14.4">
      <c r="B1" s="1" t="s">
        <v>482</v>
      </c>
      <c r="C1" s="1"/>
      <c r="D1" s="3"/>
      <c r="E1" s="4"/>
      <c r="F1" s="5"/>
      <c r="G1" s="6"/>
      <c r="H1" s="6"/>
      <c r="I1" s="6"/>
      <c r="J1" s="81"/>
      <c r="K1" s="81"/>
      <c r="O1" s="8"/>
      <c r="P1" s="9"/>
    </row>
    <row r="2" spans="1:32">
      <c r="B2" s="10"/>
      <c r="C2" s="10" t="s">
        <v>456</v>
      </c>
      <c r="D2" s="3"/>
      <c r="E2" s="4"/>
      <c r="F2" s="5"/>
      <c r="G2" s="6"/>
      <c r="H2" s="6"/>
      <c r="I2" s="6"/>
      <c r="J2" s="6"/>
      <c r="K2" s="76"/>
      <c r="O2" s="8"/>
      <c r="P2" s="9"/>
    </row>
    <row r="3" spans="1:32" ht="14.4">
      <c r="B3" s="10"/>
      <c r="C3" s="10"/>
      <c r="D3" s="3"/>
      <c r="E3" s="4"/>
      <c r="F3" s="5"/>
      <c r="G3" s="6"/>
      <c r="H3" s="6"/>
      <c r="I3" s="6"/>
      <c r="J3" s="81"/>
      <c r="K3" s="81"/>
      <c r="O3" s="8"/>
      <c r="P3" s="9"/>
    </row>
    <row r="4" spans="1:32">
      <c r="B4" s="10" t="s">
        <v>357</v>
      </c>
      <c r="C4" s="10"/>
      <c r="D4" s="3"/>
      <c r="E4" s="4"/>
      <c r="F4" s="5"/>
      <c r="G4" s="6"/>
      <c r="H4" s="6"/>
      <c r="I4" s="6"/>
      <c r="J4" s="6"/>
      <c r="K4" s="6"/>
      <c r="O4" s="8"/>
      <c r="P4" s="9"/>
    </row>
    <row r="5" spans="1:32" ht="68.25" customHeight="1">
      <c r="A5" s="11" t="s">
        <v>1</v>
      </c>
      <c r="B5" s="12" t="s">
        <v>2</v>
      </c>
      <c r="C5" s="12" t="s">
        <v>3</v>
      </c>
      <c r="D5" s="13" t="s">
        <v>4</v>
      </c>
      <c r="F5" s="12" t="s">
        <v>5</v>
      </c>
      <c r="G5" s="56" t="s">
        <v>6</v>
      </c>
      <c r="H5" s="11" t="s">
        <v>588</v>
      </c>
      <c r="I5" s="4" t="s">
        <v>8</v>
      </c>
      <c r="J5" s="14" t="s">
        <v>9</v>
      </c>
      <c r="K5" s="4" t="s">
        <v>10</v>
      </c>
      <c r="L5" s="14" t="s">
        <v>11</v>
      </c>
      <c r="M5" s="4" t="s">
        <v>12</v>
      </c>
      <c r="N5" s="14" t="s">
        <v>13</v>
      </c>
      <c r="O5" s="4" t="s">
        <v>14</v>
      </c>
      <c r="P5" s="15"/>
    </row>
    <row r="6" spans="1:32">
      <c r="A6" s="16" t="s">
        <v>15</v>
      </c>
      <c r="B6" s="16" t="s">
        <v>16</v>
      </c>
      <c r="C6" s="16" t="s">
        <v>437</v>
      </c>
      <c r="D6" s="16">
        <v>29</v>
      </c>
      <c r="F6" s="18" t="s">
        <v>420</v>
      </c>
      <c r="G6" s="60">
        <v>365</v>
      </c>
      <c r="H6" s="7">
        <v>8</v>
      </c>
      <c r="I6" s="19">
        <v>55025.994538531588</v>
      </c>
      <c r="J6" s="19">
        <v>58044.64198671269</v>
      </c>
      <c r="K6" s="19">
        <v>61060.742053080976</v>
      </c>
      <c r="L6" s="19">
        <v>64257.706228158837</v>
      </c>
      <c r="M6" s="19">
        <v>67673.745239138472</v>
      </c>
      <c r="N6" s="19">
        <v>71913.782409963707</v>
      </c>
      <c r="O6" s="19">
        <v>76153.819580788942</v>
      </c>
      <c r="P6" s="64"/>
      <c r="Q6" s="63"/>
      <c r="R6" s="17"/>
      <c r="S6" s="17"/>
      <c r="T6" s="17"/>
      <c r="U6" s="17"/>
      <c r="V6" s="17"/>
      <c r="W6" s="17"/>
      <c r="X6" s="17"/>
      <c r="Z6" s="69"/>
      <c r="AA6" s="69"/>
      <c r="AB6" s="69"/>
      <c r="AC6" s="69"/>
      <c r="AD6" s="69"/>
      <c r="AE6" s="69"/>
      <c r="AF6" s="69"/>
    </row>
    <row r="7" spans="1:32">
      <c r="A7" s="7" t="s">
        <v>15</v>
      </c>
      <c r="B7" s="16" t="s">
        <v>16</v>
      </c>
      <c r="C7" s="16" t="s">
        <v>17</v>
      </c>
      <c r="D7" s="17">
        <v>40</v>
      </c>
      <c r="F7" s="18" t="s">
        <v>18</v>
      </c>
      <c r="G7" s="22">
        <v>420</v>
      </c>
      <c r="H7" s="7">
        <v>9</v>
      </c>
      <c r="I7" s="19">
        <v>59353.996238497573</v>
      </c>
      <c r="J7" s="19">
        <v>62512.749686383278</v>
      </c>
      <c r="K7" s="19">
        <v>66002.662769934424</v>
      </c>
      <c r="L7" s="19">
        <v>69602.11327143645</v>
      </c>
      <c r="M7" s="19">
        <v>73270.343081884363</v>
      </c>
      <c r="N7" s="19">
        <v>77653.757241212108</v>
      </c>
      <c r="O7" s="19">
        <v>82037.171400539883</v>
      </c>
      <c r="P7" s="64"/>
      <c r="Q7" s="63"/>
      <c r="R7" s="17"/>
      <c r="S7" s="17"/>
      <c r="T7" s="17"/>
      <c r="U7" s="17"/>
      <c r="V7" s="17"/>
      <c r="W7" s="17"/>
      <c r="X7" s="17"/>
      <c r="Z7" s="69"/>
      <c r="AA7" s="69"/>
      <c r="AB7" s="69"/>
      <c r="AC7" s="69"/>
      <c r="AD7" s="69"/>
      <c r="AE7" s="69"/>
      <c r="AF7" s="69"/>
    </row>
    <row r="8" spans="1:32">
      <c r="A8" s="7" t="s">
        <v>15</v>
      </c>
      <c r="B8" s="16" t="s">
        <v>16</v>
      </c>
      <c r="C8" s="16" t="s">
        <v>436</v>
      </c>
      <c r="D8" s="17">
        <v>35</v>
      </c>
      <c r="F8" s="18" t="s">
        <v>431</v>
      </c>
      <c r="G8" s="22">
        <v>378</v>
      </c>
      <c r="H8" s="7">
        <v>8</v>
      </c>
      <c r="I8" s="19">
        <v>55025.994538531588</v>
      </c>
      <c r="J8" s="19">
        <v>58044.64198671269</v>
      </c>
      <c r="K8" s="19">
        <v>61060.742053080976</v>
      </c>
      <c r="L8" s="19">
        <v>64257.706228158837</v>
      </c>
      <c r="M8" s="19">
        <v>67673.745239138472</v>
      </c>
      <c r="N8" s="19">
        <v>72339.599586888129</v>
      </c>
      <c r="O8" s="19">
        <v>77005.453934637801</v>
      </c>
      <c r="P8" s="27"/>
      <c r="Q8" s="66"/>
      <c r="R8" s="27"/>
      <c r="S8" s="27"/>
      <c r="T8" s="27"/>
      <c r="U8" s="27"/>
      <c r="V8" s="27"/>
      <c r="W8" s="27"/>
      <c r="X8" s="27"/>
      <c r="Y8" s="23"/>
      <c r="Z8" s="70"/>
      <c r="AA8" s="70"/>
      <c r="AB8" s="70"/>
      <c r="AC8" s="70"/>
      <c r="AD8" s="70"/>
      <c r="AE8" s="70"/>
      <c r="AF8" s="70"/>
    </row>
    <row r="9" spans="1:32">
      <c r="A9" s="7" t="s">
        <v>15</v>
      </c>
      <c r="B9" s="16" t="s">
        <v>16</v>
      </c>
      <c r="C9" s="16" t="s">
        <v>19</v>
      </c>
      <c r="D9" s="17" t="s">
        <v>20</v>
      </c>
      <c r="F9" s="18" t="s">
        <v>21</v>
      </c>
      <c r="G9" s="22">
        <v>393</v>
      </c>
      <c r="H9" s="7">
        <v>8</v>
      </c>
      <c r="I9" s="19">
        <v>55606.797591852512</v>
      </c>
      <c r="J9" s="19">
        <v>58625.445040033621</v>
      </c>
      <c r="K9" s="19">
        <v>61679.755833594056</v>
      </c>
      <c r="L9" s="19">
        <v>64983.710044810003</v>
      </c>
      <c r="M9" s="19">
        <v>68402.296437602447</v>
      </c>
      <c r="N9" s="19">
        <v>72644.373356908676</v>
      </c>
      <c r="O9" s="19">
        <v>76886.450276214935</v>
      </c>
      <c r="P9" s="64"/>
      <c r="Q9" s="63"/>
      <c r="R9" s="17"/>
      <c r="S9" s="17"/>
      <c r="T9" s="17"/>
      <c r="U9" s="17"/>
      <c r="V9" s="17"/>
      <c r="W9" s="17"/>
      <c r="X9" s="17"/>
      <c r="Z9" s="69"/>
      <c r="AA9" s="69"/>
      <c r="AB9" s="69"/>
      <c r="AC9" s="69"/>
      <c r="AD9" s="69"/>
      <c r="AE9" s="69"/>
      <c r="AF9" s="69"/>
    </row>
    <row r="10" spans="1:32">
      <c r="A10" s="7" t="s">
        <v>15</v>
      </c>
      <c r="B10" s="16" t="s">
        <v>16</v>
      </c>
      <c r="C10" s="16" t="s">
        <v>22</v>
      </c>
      <c r="D10" s="17" t="s">
        <v>20</v>
      </c>
      <c r="F10" s="18" t="s">
        <v>23</v>
      </c>
      <c r="G10" s="22">
        <v>393</v>
      </c>
      <c r="H10" s="7">
        <v>8</v>
      </c>
      <c r="I10" s="19">
        <v>55606.797591852512</v>
      </c>
      <c r="J10" s="19">
        <v>58625.445040033621</v>
      </c>
      <c r="K10" s="19">
        <v>61679.755833594056</v>
      </c>
      <c r="L10" s="19">
        <v>64983.710044810003</v>
      </c>
      <c r="M10" s="19">
        <v>68402.296437602447</v>
      </c>
      <c r="N10" s="19">
        <v>72644.373356908676</v>
      </c>
      <c r="O10" s="19">
        <v>76886.450276214935</v>
      </c>
      <c r="P10" s="64"/>
      <c r="Q10" s="63"/>
      <c r="R10" s="17"/>
      <c r="S10" s="17"/>
      <c r="T10" s="17"/>
      <c r="U10" s="17"/>
      <c r="V10" s="17"/>
      <c r="W10" s="17"/>
      <c r="X10" s="17"/>
      <c r="Z10" s="69"/>
      <c r="AA10" s="69"/>
      <c r="AB10" s="69"/>
      <c r="AC10" s="69"/>
      <c r="AD10" s="69"/>
      <c r="AE10" s="69"/>
      <c r="AF10" s="69"/>
    </row>
    <row r="11" spans="1:32" ht="26.4">
      <c r="A11" s="7" t="s">
        <v>15</v>
      </c>
      <c r="B11" s="16" t="s">
        <v>16</v>
      </c>
      <c r="C11" s="16" t="s">
        <v>24</v>
      </c>
      <c r="D11" s="17" t="s">
        <v>20</v>
      </c>
      <c r="F11" s="18" t="s">
        <v>25</v>
      </c>
      <c r="G11" s="22">
        <v>393</v>
      </c>
      <c r="H11" s="7">
        <v>8</v>
      </c>
      <c r="I11" s="19">
        <v>55606.797591852512</v>
      </c>
      <c r="J11" s="19">
        <v>58625.445040033621</v>
      </c>
      <c r="K11" s="19">
        <v>61679.755833594056</v>
      </c>
      <c r="L11" s="19">
        <v>64983.710044810003</v>
      </c>
      <c r="M11" s="19">
        <v>68402.296437602447</v>
      </c>
      <c r="N11" s="19">
        <v>72644.373356908676</v>
      </c>
      <c r="O11" s="19">
        <v>76886.450276214935</v>
      </c>
      <c r="P11" s="64"/>
      <c r="Q11" s="63"/>
      <c r="R11" s="17"/>
      <c r="S11" s="17"/>
      <c r="T11" s="17"/>
      <c r="U11" s="17"/>
      <c r="V11" s="17"/>
      <c r="W11" s="17"/>
      <c r="X11" s="17"/>
      <c r="Z11" s="69"/>
      <c r="AA11" s="69"/>
      <c r="AB11" s="69"/>
      <c r="AC11" s="69"/>
      <c r="AD11" s="69"/>
      <c r="AE11" s="69"/>
      <c r="AF11" s="69"/>
    </row>
    <row r="12" spans="1:32">
      <c r="A12" s="7"/>
      <c r="B12" s="16" t="s">
        <v>16</v>
      </c>
      <c r="C12" s="16" t="s">
        <v>474</v>
      </c>
      <c r="D12" s="17" t="s">
        <v>20</v>
      </c>
      <c r="F12" s="18" t="s">
        <v>465</v>
      </c>
      <c r="G12" s="22">
        <v>393</v>
      </c>
      <c r="H12" s="7">
        <v>8</v>
      </c>
      <c r="I12" s="19">
        <v>55606.797591852512</v>
      </c>
      <c r="J12" s="19">
        <v>58625.445040033621</v>
      </c>
      <c r="K12" s="19">
        <v>61679.755833594056</v>
      </c>
      <c r="L12" s="19">
        <v>64983.710044810003</v>
      </c>
      <c r="M12" s="19">
        <v>68402.296437602447</v>
      </c>
      <c r="N12" s="19">
        <v>72644.373356908676</v>
      </c>
      <c r="O12" s="19">
        <v>76886.450276214935</v>
      </c>
      <c r="P12" s="64"/>
      <c r="Q12" s="63"/>
      <c r="R12" s="17"/>
      <c r="S12" s="17"/>
      <c r="T12" s="17"/>
      <c r="U12" s="17"/>
      <c r="V12" s="17"/>
      <c r="W12" s="17"/>
      <c r="X12" s="17"/>
      <c r="Z12" s="69"/>
      <c r="AA12" s="69"/>
      <c r="AB12" s="69"/>
      <c r="AC12" s="69"/>
      <c r="AD12" s="69"/>
      <c r="AE12" s="69"/>
      <c r="AF12" s="69"/>
    </row>
    <row r="13" spans="1:32">
      <c r="A13" s="7" t="s">
        <v>15</v>
      </c>
      <c r="B13" s="16" t="s">
        <v>16</v>
      </c>
      <c r="C13" s="16" t="s">
        <v>26</v>
      </c>
      <c r="D13" s="17">
        <v>72</v>
      </c>
      <c r="F13" s="18" t="s">
        <v>27</v>
      </c>
      <c r="G13" s="22">
        <v>463</v>
      </c>
      <c r="H13" s="7">
        <v>10</v>
      </c>
      <c r="I13" s="19">
        <v>67350.227748911479</v>
      </c>
      <c r="J13" s="19">
        <v>70908.920141408511</v>
      </c>
      <c r="K13" s="19">
        <v>74617.908060861417</v>
      </c>
      <c r="L13" s="19">
        <v>78540.876052590436</v>
      </c>
      <c r="M13" s="19">
        <v>82688.013643846833</v>
      </c>
      <c r="N13" s="19">
        <v>87685.402255936831</v>
      </c>
      <c r="O13" s="19">
        <v>92681.994885580876</v>
      </c>
      <c r="P13" s="64"/>
      <c r="Q13" s="63"/>
      <c r="R13" s="17"/>
      <c r="S13" s="17"/>
      <c r="T13" s="17"/>
      <c r="U13" s="17"/>
      <c r="V13" s="17"/>
      <c r="W13" s="17"/>
      <c r="X13" s="17"/>
      <c r="Z13" s="69"/>
      <c r="AA13" s="69"/>
      <c r="AB13" s="69"/>
      <c r="AC13" s="69"/>
      <c r="AD13" s="69"/>
      <c r="AE13" s="69"/>
      <c r="AF13" s="69"/>
    </row>
    <row r="14" spans="1:32">
      <c r="A14" s="7" t="s">
        <v>15</v>
      </c>
      <c r="B14" s="16" t="s">
        <v>16</v>
      </c>
      <c r="C14" s="16" t="s">
        <v>28</v>
      </c>
      <c r="D14" s="17" t="s">
        <v>20</v>
      </c>
      <c r="F14" s="18" t="s">
        <v>29</v>
      </c>
      <c r="G14" s="22">
        <v>393</v>
      </c>
      <c r="H14" s="7">
        <v>8</v>
      </c>
      <c r="I14" s="19">
        <v>55606.797591852512</v>
      </c>
      <c r="J14" s="19">
        <v>58625.445040033621</v>
      </c>
      <c r="K14" s="19">
        <v>61679.755833594056</v>
      </c>
      <c r="L14" s="19">
        <v>64983.710044810003</v>
      </c>
      <c r="M14" s="19">
        <v>68402.296437602447</v>
      </c>
      <c r="N14" s="19">
        <v>72644.373356908676</v>
      </c>
      <c r="O14" s="19">
        <v>76886.450276214935</v>
      </c>
      <c r="P14" s="64"/>
      <c r="Q14" s="63"/>
      <c r="R14" s="17"/>
      <c r="S14" s="17"/>
      <c r="T14" s="17"/>
      <c r="U14" s="17"/>
      <c r="V14" s="17"/>
      <c r="W14" s="17"/>
      <c r="X14" s="17"/>
      <c r="Z14" s="69"/>
      <c r="AA14" s="69"/>
      <c r="AB14" s="69"/>
      <c r="AC14" s="69"/>
      <c r="AD14" s="69"/>
      <c r="AE14" s="69"/>
      <c r="AF14" s="69"/>
    </row>
    <row r="15" spans="1:32">
      <c r="A15" s="7" t="s">
        <v>15</v>
      </c>
      <c r="B15" s="16" t="s">
        <v>16</v>
      </c>
      <c r="C15" s="16" t="s">
        <v>440</v>
      </c>
      <c r="D15" s="17">
        <v>107</v>
      </c>
      <c r="F15" s="18" t="s">
        <v>30</v>
      </c>
      <c r="G15" s="22">
        <v>368</v>
      </c>
      <c r="H15" s="7">
        <v>8</v>
      </c>
      <c r="I15" s="19">
        <v>53943.357268086875</v>
      </c>
      <c r="J15" s="19">
        <v>56900.867552760523</v>
      </c>
      <c r="K15" s="19">
        <v>59855.830455621341</v>
      </c>
      <c r="L15" s="19">
        <v>62991.657467191755</v>
      </c>
      <c r="M15" s="19">
        <v>66341.464551038269</v>
      </c>
      <c r="N15" s="19">
        <v>70499.095826934383</v>
      </c>
      <c r="O15" s="19">
        <v>74656.727102830468</v>
      </c>
      <c r="P15" s="64"/>
      <c r="Q15" s="63"/>
      <c r="R15" s="17"/>
      <c r="S15" s="17"/>
      <c r="T15" s="17"/>
      <c r="U15" s="17"/>
      <c r="V15" s="17"/>
      <c r="W15" s="17"/>
      <c r="X15" s="17"/>
      <c r="Z15" s="69"/>
      <c r="AA15" s="69"/>
      <c r="AB15" s="69"/>
      <c r="AC15" s="69"/>
      <c r="AD15" s="69"/>
      <c r="AE15" s="69"/>
      <c r="AF15" s="69"/>
    </row>
    <row r="16" spans="1:32">
      <c r="A16" s="7" t="s">
        <v>15</v>
      </c>
      <c r="B16" s="16" t="s">
        <v>16</v>
      </c>
      <c r="C16" s="7" t="s">
        <v>31</v>
      </c>
      <c r="D16" s="17" t="s">
        <v>20</v>
      </c>
      <c r="F16" s="30" t="s">
        <v>32</v>
      </c>
      <c r="G16" s="22">
        <v>393</v>
      </c>
      <c r="H16" s="7">
        <v>8</v>
      </c>
      <c r="I16" s="19">
        <v>55606.797591852512</v>
      </c>
      <c r="J16" s="19">
        <v>58625.445040033621</v>
      </c>
      <c r="K16" s="19">
        <v>61679.755833594056</v>
      </c>
      <c r="L16" s="19">
        <v>64983.710044810003</v>
      </c>
      <c r="M16" s="19">
        <v>68402.296437602447</v>
      </c>
      <c r="N16" s="19">
        <v>72644.373356908676</v>
      </c>
      <c r="O16" s="19">
        <v>76886.450276214935</v>
      </c>
      <c r="P16" s="64"/>
      <c r="Q16" s="63"/>
      <c r="R16" s="17"/>
      <c r="S16" s="17"/>
      <c r="T16" s="17"/>
      <c r="U16" s="17"/>
      <c r="V16" s="17"/>
      <c r="W16" s="17"/>
      <c r="X16" s="17"/>
      <c r="Z16" s="69"/>
      <c r="AA16" s="69"/>
      <c r="AB16" s="69"/>
      <c r="AC16" s="69"/>
      <c r="AD16" s="69"/>
      <c r="AE16" s="69"/>
      <c r="AF16" s="69"/>
    </row>
    <row r="17" spans="1:32">
      <c r="A17" s="7" t="s">
        <v>15</v>
      </c>
      <c r="B17" s="16" t="s">
        <v>16</v>
      </c>
      <c r="C17" s="16" t="s">
        <v>33</v>
      </c>
      <c r="D17" s="17">
        <v>29</v>
      </c>
      <c r="F17" s="18" t="s">
        <v>34</v>
      </c>
      <c r="G17" s="22">
        <v>388</v>
      </c>
      <c r="H17" s="7">
        <v>8</v>
      </c>
      <c r="I17" s="19">
        <v>55025.994538531588</v>
      </c>
      <c r="J17" s="19">
        <v>58044.64198671269</v>
      </c>
      <c r="K17" s="19">
        <v>61060.742053080976</v>
      </c>
      <c r="L17" s="19">
        <v>64257.706228158837</v>
      </c>
      <c r="M17" s="19">
        <v>67673.745239138472</v>
      </c>
      <c r="N17" s="19">
        <v>71913.782409963707</v>
      </c>
      <c r="O17" s="19">
        <v>76153.819580788942</v>
      </c>
      <c r="P17" s="64"/>
      <c r="Q17" s="63"/>
      <c r="R17" s="17"/>
      <c r="S17" s="17"/>
      <c r="T17" s="17"/>
      <c r="U17" s="17"/>
      <c r="V17" s="17"/>
      <c r="W17" s="17"/>
      <c r="X17" s="17"/>
      <c r="Z17" s="69"/>
      <c r="AA17" s="69"/>
      <c r="AB17" s="69"/>
      <c r="AC17" s="69"/>
      <c r="AD17" s="69"/>
      <c r="AE17" s="69"/>
      <c r="AF17" s="69"/>
    </row>
    <row r="18" spans="1:32">
      <c r="A18" s="7" t="s">
        <v>15</v>
      </c>
      <c r="B18" s="16" t="s">
        <v>16</v>
      </c>
      <c r="C18" s="16" t="s">
        <v>35</v>
      </c>
      <c r="D18" s="17">
        <v>72</v>
      </c>
      <c r="F18" s="18" t="s">
        <v>36</v>
      </c>
      <c r="G18" s="22">
        <v>463</v>
      </c>
      <c r="H18" s="7">
        <v>10</v>
      </c>
      <c r="I18" s="19">
        <v>67350.227748911479</v>
      </c>
      <c r="J18" s="19">
        <v>70908.920141408511</v>
      </c>
      <c r="K18" s="19">
        <v>74617.908060861417</v>
      </c>
      <c r="L18" s="19">
        <v>78540.876052590436</v>
      </c>
      <c r="M18" s="19">
        <v>82688.013643846833</v>
      </c>
      <c r="N18" s="19">
        <v>87685.402255936831</v>
      </c>
      <c r="O18" s="19">
        <v>92681.994885580876</v>
      </c>
      <c r="P18" s="64"/>
      <c r="Q18" s="63"/>
      <c r="R18" s="17"/>
      <c r="S18" s="17"/>
      <c r="T18" s="17"/>
      <c r="U18" s="17"/>
      <c r="V18" s="17"/>
      <c r="W18" s="17"/>
      <c r="X18" s="17"/>
      <c r="Z18" s="69"/>
      <c r="AA18" s="69"/>
      <c r="AB18" s="69"/>
      <c r="AC18" s="69"/>
      <c r="AD18" s="69"/>
      <c r="AE18" s="69"/>
      <c r="AF18" s="69"/>
    </row>
    <row r="19" spans="1:32" ht="14.4">
      <c r="A19" s="7"/>
      <c r="B19" s="16" t="s">
        <v>16</v>
      </c>
      <c r="C19" s="7" t="s">
        <v>526</v>
      </c>
      <c r="D19" s="17">
        <v>99</v>
      </c>
      <c r="F19" s="99" t="s">
        <v>525</v>
      </c>
      <c r="G19" s="22">
        <v>420</v>
      </c>
      <c r="H19" s="7">
        <v>9</v>
      </c>
      <c r="I19" s="19">
        <v>61533.96662506507</v>
      </c>
      <c r="J19" s="19">
        <v>64774.529239869204</v>
      </c>
      <c r="K19" s="19">
        <v>68193.900226259997</v>
      </c>
      <c r="L19" s="19">
        <v>71754.110858317465</v>
      </c>
      <c r="M19" s="19">
        <v>75532.318783769893</v>
      </c>
      <c r="N19" s="19">
        <v>80103.106467240315</v>
      </c>
      <c r="O19" s="19">
        <v>84672.894930027847</v>
      </c>
      <c r="P19" s="64"/>
      <c r="Q19" s="63"/>
      <c r="R19" s="29"/>
      <c r="S19" s="29"/>
      <c r="T19" s="29"/>
      <c r="U19" s="17"/>
      <c r="V19" s="29"/>
      <c r="W19" s="29"/>
      <c r="X19" s="29"/>
      <c r="Z19" s="69"/>
      <c r="AA19" s="69"/>
      <c r="AB19" s="69"/>
      <c r="AC19" s="69"/>
      <c r="AD19" s="69"/>
      <c r="AE19" s="69"/>
      <c r="AF19" s="69"/>
    </row>
    <row r="20" spans="1:32">
      <c r="A20" s="7" t="s">
        <v>15</v>
      </c>
      <c r="B20" s="16" t="s">
        <v>16</v>
      </c>
      <c r="C20" s="16" t="s">
        <v>37</v>
      </c>
      <c r="D20" s="21" t="s">
        <v>38</v>
      </c>
      <c r="F20" s="47" t="s">
        <v>39</v>
      </c>
      <c r="G20" s="22">
        <v>523</v>
      </c>
      <c r="H20" s="22">
        <v>11</v>
      </c>
      <c r="I20" s="19">
        <v>81219.845016066291</v>
      </c>
      <c r="J20" s="19">
        <v>83945.857560760443</v>
      </c>
      <c r="K20" s="19">
        <v>87444.030603846797</v>
      </c>
      <c r="L20" s="19">
        <v>91087.4842147788</v>
      </c>
      <c r="M20" s="19">
        <v>94883.082042431037</v>
      </c>
      <c r="N20" s="19">
        <v>98836.54379419898</v>
      </c>
      <c r="O20" s="19">
        <v>102954.73311895726</v>
      </c>
      <c r="P20" s="64"/>
      <c r="Q20" s="63"/>
      <c r="R20" s="17"/>
      <c r="S20" s="17"/>
      <c r="T20" s="17"/>
      <c r="U20" s="17"/>
      <c r="V20" s="17"/>
      <c r="W20" s="17"/>
      <c r="X20" s="17"/>
      <c r="Z20" s="69"/>
      <c r="AA20" s="69"/>
      <c r="AB20" s="69"/>
      <c r="AC20" s="69"/>
      <c r="AD20" s="69"/>
      <c r="AE20" s="69"/>
      <c r="AF20" s="69"/>
    </row>
    <row r="21" spans="1:32">
      <c r="A21" s="7" t="s">
        <v>15</v>
      </c>
      <c r="B21" s="16" t="s">
        <v>16</v>
      </c>
      <c r="C21" s="16" t="s">
        <v>383</v>
      </c>
      <c r="D21" s="25">
        <v>65</v>
      </c>
      <c r="F21" s="47" t="s">
        <v>382</v>
      </c>
      <c r="G21" s="22">
        <v>508</v>
      </c>
      <c r="H21" s="22">
        <v>11</v>
      </c>
      <c r="I21" s="19">
        <v>71927.87286653294</v>
      </c>
      <c r="J21" s="19">
        <v>75708.187476744541</v>
      </c>
      <c r="K21" s="19">
        <v>79669.366195665745</v>
      </c>
      <c r="L21" s="19">
        <v>83882.735714055219</v>
      </c>
      <c r="M21" s="19">
        <v>88282.0641047799</v>
      </c>
      <c r="N21" s="19">
        <v>93638.783767499466</v>
      </c>
      <c r="O21" s="19">
        <v>98995.503430218989</v>
      </c>
      <c r="P21" s="64"/>
      <c r="Q21" s="17"/>
      <c r="R21" s="17"/>
      <c r="S21" s="17"/>
      <c r="T21" s="17"/>
      <c r="U21" s="17"/>
      <c r="V21" s="17"/>
      <c r="W21" s="17"/>
      <c r="X21" s="17"/>
      <c r="Y21" s="7"/>
      <c r="Z21" s="72"/>
      <c r="AA21" s="72"/>
      <c r="AB21" s="72"/>
      <c r="AC21" s="72"/>
      <c r="AD21" s="72"/>
      <c r="AE21" s="72"/>
      <c r="AF21" s="72"/>
    </row>
    <row r="22" spans="1:32" s="23" customFormat="1">
      <c r="A22" s="7" t="s">
        <v>15</v>
      </c>
      <c r="B22" s="16" t="s">
        <v>16</v>
      </c>
      <c r="C22" s="16" t="s">
        <v>40</v>
      </c>
      <c r="D22" s="17" t="s">
        <v>20</v>
      </c>
      <c r="E22" s="22"/>
      <c r="F22" s="47" t="s">
        <v>41</v>
      </c>
      <c r="G22" s="22">
        <v>385</v>
      </c>
      <c r="H22" s="22">
        <v>8</v>
      </c>
      <c r="I22" s="19">
        <v>55606.797591852512</v>
      </c>
      <c r="J22" s="19">
        <v>58625.445040033621</v>
      </c>
      <c r="K22" s="19">
        <v>61679.755833594056</v>
      </c>
      <c r="L22" s="19">
        <v>64983.710044810003</v>
      </c>
      <c r="M22" s="19">
        <v>68402.296437602447</v>
      </c>
      <c r="N22" s="19">
        <v>72644.373356908676</v>
      </c>
      <c r="O22" s="19">
        <v>76886.450276214935</v>
      </c>
      <c r="P22" s="64"/>
      <c r="Q22" s="63"/>
      <c r="R22" s="17"/>
      <c r="S22" s="17"/>
      <c r="T22" s="17"/>
      <c r="U22" s="17"/>
      <c r="V22" s="17"/>
      <c r="W22" s="17"/>
      <c r="X22" s="17"/>
      <c r="Y22" s="9"/>
      <c r="Z22" s="69"/>
      <c r="AA22" s="69"/>
      <c r="AB22" s="69"/>
      <c r="AC22" s="69"/>
      <c r="AD22" s="69"/>
      <c r="AE22" s="69"/>
      <c r="AF22" s="69"/>
    </row>
    <row r="23" spans="1:32" s="23" customFormat="1">
      <c r="A23" s="7" t="s">
        <v>15</v>
      </c>
      <c r="B23" s="16" t="s">
        <v>16</v>
      </c>
      <c r="C23" s="16" t="s">
        <v>42</v>
      </c>
      <c r="D23" s="17">
        <v>93</v>
      </c>
      <c r="E23" s="22"/>
      <c r="F23" s="18" t="s">
        <v>43</v>
      </c>
      <c r="G23" s="22">
        <v>445</v>
      </c>
      <c r="H23" s="7">
        <v>9</v>
      </c>
      <c r="I23" s="19">
        <v>62729.27714047223</v>
      </c>
      <c r="J23" s="19">
        <v>66030.683969875347</v>
      </c>
      <c r="K23" s="19">
        <v>69505.312762549627</v>
      </c>
      <c r="L23" s="19">
        <v>73163.353045746306</v>
      </c>
      <c r="M23" s="19">
        <v>77014.994346716601</v>
      </c>
      <c r="N23" s="19">
        <v>81684.30277633197</v>
      </c>
      <c r="O23" s="19">
        <v>86353.611205947396</v>
      </c>
      <c r="P23" s="64"/>
      <c r="Q23" s="63"/>
      <c r="R23" s="17"/>
      <c r="S23" s="17"/>
      <c r="T23" s="17"/>
      <c r="U23" s="17"/>
      <c r="V23" s="17"/>
      <c r="W23" s="17"/>
      <c r="X23" s="17"/>
      <c r="Y23" s="9"/>
      <c r="Z23" s="69"/>
      <c r="AA23" s="69"/>
      <c r="AB23" s="69"/>
      <c r="AC23" s="69"/>
      <c r="AD23" s="69"/>
      <c r="AE23" s="69"/>
      <c r="AF23" s="69"/>
    </row>
    <row r="24" spans="1:32">
      <c r="A24" s="7" t="s">
        <v>15</v>
      </c>
      <c r="B24" s="16" t="s">
        <v>16</v>
      </c>
      <c r="C24" s="16" t="s">
        <v>44</v>
      </c>
      <c r="D24" s="17">
        <v>39</v>
      </c>
      <c r="F24" s="18" t="s">
        <v>45</v>
      </c>
      <c r="G24" s="22">
        <v>425</v>
      </c>
      <c r="H24" s="7">
        <v>9</v>
      </c>
      <c r="I24" s="19">
        <v>61534.555070263843</v>
      </c>
      <c r="J24" s="19">
        <v>64774.824736159499</v>
      </c>
      <c r="K24" s="19">
        <v>68193.411128951935</v>
      </c>
      <c r="L24" s="19">
        <v>71754.650903261791</v>
      </c>
      <c r="M24" s="19">
        <v>75532.418131660583</v>
      </c>
      <c r="N24" s="19">
        <v>80102.421103843604</v>
      </c>
      <c r="O24" s="19">
        <v>84674.971457839463</v>
      </c>
      <c r="P24" s="64"/>
      <c r="Q24" s="63"/>
      <c r="R24" s="17"/>
      <c r="S24" s="17"/>
      <c r="T24" s="17"/>
      <c r="U24" s="17"/>
      <c r="V24" s="17"/>
      <c r="W24" s="17"/>
      <c r="X24" s="17"/>
      <c r="Z24" s="69"/>
      <c r="AA24" s="69"/>
      <c r="AB24" s="69"/>
      <c r="AC24" s="69"/>
      <c r="AD24" s="69"/>
      <c r="AE24" s="69"/>
      <c r="AF24" s="69"/>
    </row>
    <row r="25" spans="1:32">
      <c r="A25" s="7" t="s">
        <v>15</v>
      </c>
      <c r="B25" s="16" t="s">
        <v>16</v>
      </c>
      <c r="C25" s="16" t="s">
        <v>46</v>
      </c>
      <c r="D25" s="17">
        <v>99</v>
      </c>
      <c r="F25" s="18" t="s">
        <v>47</v>
      </c>
      <c r="G25" s="22">
        <v>415</v>
      </c>
      <c r="H25" s="7">
        <v>9</v>
      </c>
      <c r="I25" s="19">
        <v>61533.96662506507</v>
      </c>
      <c r="J25" s="19">
        <v>64774.529239869204</v>
      </c>
      <c r="K25" s="19">
        <v>68193.900226259997</v>
      </c>
      <c r="L25" s="19">
        <v>71754.110858317465</v>
      </c>
      <c r="M25" s="19">
        <v>75532.318783769893</v>
      </c>
      <c r="N25" s="19">
        <v>80103.106467240315</v>
      </c>
      <c r="O25" s="19">
        <v>84672.894930027847</v>
      </c>
      <c r="P25" s="64"/>
      <c r="Q25" s="63"/>
      <c r="R25" s="17"/>
      <c r="S25" s="17"/>
      <c r="T25" s="17"/>
      <c r="U25" s="17"/>
      <c r="V25" s="17"/>
      <c r="W25" s="17"/>
      <c r="X25" s="17"/>
      <c r="Z25" s="69"/>
      <c r="AA25" s="69"/>
      <c r="AB25" s="69"/>
      <c r="AC25" s="69"/>
      <c r="AD25" s="69"/>
      <c r="AE25" s="69"/>
      <c r="AF25" s="69"/>
    </row>
    <row r="26" spans="1:32">
      <c r="A26" s="7" t="s">
        <v>15</v>
      </c>
      <c r="B26" s="16" t="s">
        <v>16</v>
      </c>
      <c r="C26" s="16" t="s">
        <v>48</v>
      </c>
      <c r="D26" s="17">
        <v>15</v>
      </c>
      <c r="F26" s="77" t="s">
        <v>49</v>
      </c>
      <c r="G26" s="78">
        <v>318</v>
      </c>
      <c r="H26" s="78">
        <v>7</v>
      </c>
      <c r="I26" s="80">
        <v>50756.644375000003</v>
      </c>
      <c r="J26" s="80">
        <v>55790.447662500002</v>
      </c>
      <c r="K26" s="80">
        <v>58732.239978750004</v>
      </c>
      <c r="L26" s="80">
        <v>61970.199931250005</v>
      </c>
      <c r="M26" s="80">
        <v>65202.927240000005</v>
      </c>
      <c r="N26" s="80">
        <v>69168.22467375001</v>
      </c>
      <c r="O26" s="80">
        <v>73132.475578750003</v>
      </c>
      <c r="P26" s="62"/>
      <c r="Q26" s="63"/>
      <c r="R26" s="17"/>
      <c r="S26" s="17"/>
      <c r="T26" s="17"/>
      <c r="U26" s="17"/>
      <c r="V26" s="17"/>
      <c r="W26" s="17"/>
      <c r="X26" s="17"/>
      <c r="Z26" s="69"/>
      <c r="AA26" s="69"/>
      <c r="AB26" s="69"/>
      <c r="AC26" s="69"/>
      <c r="AD26" s="69"/>
      <c r="AE26" s="69"/>
      <c r="AF26" s="69"/>
    </row>
    <row r="27" spans="1:32">
      <c r="A27" s="7" t="s">
        <v>15</v>
      </c>
      <c r="B27" s="16" t="s">
        <v>16</v>
      </c>
      <c r="C27" s="16" t="s">
        <v>50</v>
      </c>
      <c r="D27" s="17">
        <v>48</v>
      </c>
      <c r="F27" s="18" t="s">
        <v>51</v>
      </c>
      <c r="G27" s="22">
        <v>410</v>
      </c>
      <c r="H27" s="7">
        <v>9</v>
      </c>
      <c r="I27" s="19">
        <v>64257.706228158837</v>
      </c>
      <c r="J27" s="19">
        <v>67673.745239138472</v>
      </c>
      <c r="K27" s="19">
        <v>71492.270576542229</v>
      </c>
      <c r="L27" s="19">
        <v>75089.173696231461</v>
      </c>
      <c r="M27" s="19">
        <v>79014.689069773289</v>
      </c>
      <c r="N27" s="19">
        <v>83816.565879353788</v>
      </c>
      <c r="O27" s="19">
        <v>88618.44268893433</v>
      </c>
      <c r="P27" s="64"/>
      <c r="Q27" s="63"/>
      <c r="R27" s="17"/>
      <c r="S27" s="17"/>
      <c r="T27" s="17"/>
      <c r="U27" s="17"/>
      <c r="V27" s="17"/>
      <c r="W27" s="17"/>
      <c r="X27" s="17"/>
      <c r="Z27" s="69"/>
      <c r="AA27" s="69"/>
      <c r="AB27" s="69"/>
      <c r="AC27" s="69"/>
      <c r="AD27" s="69"/>
      <c r="AE27" s="69"/>
      <c r="AF27" s="69"/>
    </row>
    <row r="28" spans="1:32">
      <c r="A28" s="7" t="s">
        <v>15</v>
      </c>
      <c r="B28" s="26" t="s">
        <v>16</v>
      </c>
      <c r="C28" s="26" t="s">
        <v>52</v>
      </c>
      <c r="D28" s="17">
        <v>35</v>
      </c>
      <c r="F28" s="48" t="s">
        <v>361</v>
      </c>
      <c r="G28" s="22">
        <v>365</v>
      </c>
      <c r="H28" s="7">
        <v>8</v>
      </c>
      <c r="I28" s="19">
        <v>55025.994538531588</v>
      </c>
      <c r="J28" s="19">
        <v>58044.64198671269</v>
      </c>
      <c r="K28" s="19">
        <v>61060.742053080976</v>
      </c>
      <c r="L28" s="19">
        <v>64257.706228158837</v>
      </c>
      <c r="M28" s="19">
        <v>67673.745239138472</v>
      </c>
      <c r="N28" s="19">
        <v>72339.599586888129</v>
      </c>
      <c r="O28" s="19">
        <v>77005.453934637801</v>
      </c>
      <c r="P28" s="64"/>
      <c r="Q28" s="63"/>
      <c r="R28" s="17"/>
      <c r="S28" s="17"/>
      <c r="T28" s="17"/>
      <c r="U28" s="17"/>
      <c r="V28" s="17"/>
      <c r="W28" s="17"/>
      <c r="X28" s="17"/>
      <c r="Z28" s="69"/>
      <c r="AA28" s="69"/>
      <c r="AB28" s="69"/>
      <c r="AC28" s="69"/>
      <c r="AD28" s="69"/>
      <c r="AE28" s="69"/>
      <c r="AF28" s="69"/>
    </row>
    <row r="29" spans="1:32">
      <c r="A29" s="7" t="s">
        <v>15</v>
      </c>
      <c r="B29" s="26" t="s">
        <v>16</v>
      </c>
      <c r="C29" s="26" t="s">
        <v>53</v>
      </c>
      <c r="D29" s="27">
        <v>107</v>
      </c>
      <c r="F29" s="18" t="s">
        <v>54</v>
      </c>
      <c r="G29" s="22">
        <v>365</v>
      </c>
      <c r="H29" s="7">
        <v>8</v>
      </c>
      <c r="I29" s="19">
        <v>53943.357268086875</v>
      </c>
      <c r="J29" s="19">
        <v>56900.867552760523</v>
      </c>
      <c r="K29" s="19">
        <v>59855.830455621341</v>
      </c>
      <c r="L29" s="19">
        <v>62991.657467191755</v>
      </c>
      <c r="M29" s="19">
        <v>66341.464551038269</v>
      </c>
      <c r="N29" s="19">
        <v>70499.095826934383</v>
      </c>
      <c r="O29" s="19">
        <v>74656.727102830468</v>
      </c>
      <c r="P29" s="64"/>
      <c r="Q29" s="63"/>
      <c r="R29" s="17"/>
      <c r="S29" s="17"/>
      <c r="T29" s="17"/>
      <c r="U29" s="17"/>
      <c r="V29" s="17"/>
      <c r="W29" s="17"/>
      <c r="X29" s="17"/>
      <c r="Z29" s="69"/>
      <c r="AA29" s="69"/>
      <c r="AB29" s="69"/>
      <c r="AC29" s="69"/>
      <c r="AD29" s="69"/>
      <c r="AE29" s="69"/>
      <c r="AF29" s="69"/>
    </row>
    <row r="30" spans="1:32">
      <c r="A30" s="7" t="s">
        <v>15</v>
      </c>
      <c r="B30" s="16" t="s">
        <v>16</v>
      </c>
      <c r="C30" s="16" t="s">
        <v>55</v>
      </c>
      <c r="D30" s="17">
        <v>45</v>
      </c>
      <c r="F30" s="18" t="s">
        <v>56</v>
      </c>
      <c r="G30" s="22">
        <v>435</v>
      </c>
      <c r="H30" s="7">
        <v>9</v>
      </c>
      <c r="I30" s="19">
        <v>62586.623758954789</v>
      </c>
      <c r="J30" s="19">
        <v>65895.672733796368</v>
      </c>
      <c r="K30" s="19">
        <v>69637.776616815798</v>
      </c>
      <c r="L30" s="19">
        <v>73341.669772643072</v>
      </c>
      <c r="M30" s="19">
        <v>77269.732527997723</v>
      </c>
      <c r="N30" s="19">
        <v>81860.638109151405</v>
      </c>
      <c r="O30" s="19">
        <v>86451.543690305029</v>
      </c>
      <c r="P30" s="64"/>
      <c r="Q30" s="63"/>
      <c r="R30" s="17"/>
      <c r="S30" s="17"/>
      <c r="T30" s="17"/>
      <c r="U30" s="17"/>
      <c r="V30" s="17"/>
      <c r="W30" s="17"/>
      <c r="X30" s="17"/>
      <c r="Z30" s="69"/>
      <c r="AA30" s="69"/>
      <c r="AB30" s="69"/>
      <c r="AC30" s="69"/>
      <c r="AD30" s="69"/>
      <c r="AE30" s="69"/>
      <c r="AF30" s="69"/>
    </row>
    <row r="31" spans="1:32">
      <c r="A31" s="7" t="s">
        <v>15</v>
      </c>
      <c r="B31" s="16" t="s">
        <v>16</v>
      </c>
      <c r="C31" s="16" t="s">
        <v>57</v>
      </c>
      <c r="D31" s="17" t="s">
        <v>20</v>
      </c>
      <c r="F31" s="18" t="s">
        <v>58</v>
      </c>
      <c r="G31" s="22">
        <v>383</v>
      </c>
      <c r="H31" s="7">
        <v>8</v>
      </c>
      <c r="I31" s="19">
        <v>55606.797591852512</v>
      </c>
      <c r="J31" s="19">
        <v>58625.445040033621</v>
      </c>
      <c r="K31" s="19">
        <v>61679.755833594056</v>
      </c>
      <c r="L31" s="19">
        <v>64983.710044810003</v>
      </c>
      <c r="M31" s="19">
        <v>68402.296437602447</v>
      </c>
      <c r="N31" s="19">
        <v>72644.373356908676</v>
      </c>
      <c r="O31" s="19">
        <v>76886.450276214935</v>
      </c>
      <c r="P31" s="63"/>
      <c r="Q31" s="63"/>
      <c r="R31" s="17"/>
      <c r="S31" s="17"/>
      <c r="T31" s="17"/>
      <c r="U31" s="17"/>
      <c r="V31" s="17"/>
      <c r="W31" s="17"/>
      <c r="X31" s="17"/>
      <c r="Z31" s="69"/>
      <c r="AA31" s="69"/>
      <c r="AB31" s="69"/>
      <c r="AC31" s="69"/>
      <c r="AD31" s="69"/>
      <c r="AE31" s="69"/>
      <c r="AF31" s="69"/>
    </row>
    <row r="32" spans="1:32">
      <c r="A32" s="7" t="s">
        <v>15</v>
      </c>
      <c r="B32" s="16" t="s">
        <v>16</v>
      </c>
      <c r="C32" s="7" t="s">
        <v>59</v>
      </c>
      <c r="D32" s="17">
        <v>29</v>
      </c>
      <c r="F32" s="79" t="s">
        <v>61</v>
      </c>
      <c r="G32" s="78">
        <v>363</v>
      </c>
      <c r="H32" s="78">
        <v>8</v>
      </c>
      <c r="I32" s="80">
        <v>55025.994538531588</v>
      </c>
      <c r="J32" s="80">
        <v>58044.64198671269</v>
      </c>
      <c r="K32" s="80">
        <v>61060.742053080976</v>
      </c>
      <c r="L32" s="80">
        <v>64257.706228158837</v>
      </c>
      <c r="M32" s="80">
        <v>67673.745239138472</v>
      </c>
      <c r="N32" s="80">
        <v>71913.782409963707</v>
      </c>
      <c r="O32" s="80">
        <v>76153.819580788942</v>
      </c>
      <c r="P32" s="62"/>
      <c r="Q32" s="63"/>
      <c r="R32" s="17"/>
      <c r="S32" s="17"/>
      <c r="T32" s="17"/>
      <c r="U32" s="17"/>
      <c r="V32" s="17"/>
      <c r="W32" s="17"/>
      <c r="X32" s="17"/>
      <c r="Z32" s="69"/>
      <c r="AA32" s="69"/>
      <c r="AB32" s="69"/>
      <c r="AC32" s="69"/>
      <c r="AD32" s="69"/>
      <c r="AE32" s="69"/>
      <c r="AF32" s="69"/>
    </row>
    <row r="33" spans="1:32">
      <c r="A33" s="7"/>
      <c r="B33" s="16" t="s">
        <v>16</v>
      </c>
      <c r="C33" s="7" t="s">
        <v>434</v>
      </c>
      <c r="D33" s="17">
        <v>45</v>
      </c>
      <c r="F33" s="79" t="s">
        <v>532</v>
      </c>
      <c r="G33" s="78">
        <v>445</v>
      </c>
      <c r="H33" s="78">
        <v>9</v>
      </c>
      <c r="I33" s="80">
        <v>62586.623758954789</v>
      </c>
      <c r="J33" s="80">
        <v>65895.672733796368</v>
      </c>
      <c r="K33" s="80">
        <v>69637.776616815798</v>
      </c>
      <c r="L33" s="80">
        <v>73341.669772643072</v>
      </c>
      <c r="M33" s="80">
        <v>77269.732527997723</v>
      </c>
      <c r="N33" s="80">
        <v>81860.638109151405</v>
      </c>
      <c r="O33" s="80">
        <v>86451.543690305029</v>
      </c>
      <c r="P33" s="62"/>
      <c r="Q33" s="63"/>
      <c r="R33" s="17"/>
      <c r="S33" s="17"/>
      <c r="T33" s="17"/>
      <c r="U33" s="17"/>
      <c r="V33" s="17"/>
      <c r="W33" s="17"/>
      <c r="X33" s="17"/>
      <c r="Z33" s="69"/>
      <c r="AA33" s="69"/>
      <c r="AB33" s="69"/>
      <c r="AC33" s="69"/>
      <c r="AD33" s="69"/>
      <c r="AE33" s="69"/>
      <c r="AF33" s="69"/>
    </row>
    <row r="34" spans="1:32">
      <c r="A34" s="7" t="s">
        <v>15</v>
      </c>
      <c r="B34" s="16" t="s">
        <v>16</v>
      </c>
      <c r="C34" s="7" t="s">
        <v>388</v>
      </c>
      <c r="D34" s="17">
        <v>35</v>
      </c>
      <c r="F34" s="30" t="s">
        <v>396</v>
      </c>
      <c r="G34" s="22">
        <v>378</v>
      </c>
      <c r="H34" s="7">
        <v>8</v>
      </c>
      <c r="I34" s="19">
        <v>55025.994538531588</v>
      </c>
      <c r="J34" s="19">
        <v>58044.64198671269</v>
      </c>
      <c r="K34" s="19">
        <v>61060.742053080976</v>
      </c>
      <c r="L34" s="19">
        <v>64257.706228158837</v>
      </c>
      <c r="M34" s="19">
        <v>67673.745239138472</v>
      </c>
      <c r="N34" s="19">
        <v>72339.599586888129</v>
      </c>
      <c r="O34" s="19">
        <v>77005.453934637801</v>
      </c>
      <c r="P34" s="65"/>
      <c r="Q34" s="63"/>
      <c r="R34" s="17"/>
      <c r="S34" s="17"/>
      <c r="T34" s="17"/>
      <c r="U34" s="17"/>
      <c r="V34" s="17"/>
      <c r="W34" s="17"/>
      <c r="X34" s="17"/>
      <c r="Z34" s="69"/>
      <c r="AA34" s="69"/>
      <c r="AB34" s="69"/>
      <c r="AC34" s="69"/>
      <c r="AD34" s="69"/>
      <c r="AE34" s="69"/>
      <c r="AF34" s="69"/>
    </row>
    <row r="35" spans="1:32">
      <c r="A35" s="7"/>
      <c r="B35" s="16" t="s">
        <v>16</v>
      </c>
      <c r="C35" s="7" t="s">
        <v>523</v>
      </c>
      <c r="D35" s="17">
        <v>116</v>
      </c>
      <c r="F35" s="30" t="s">
        <v>506</v>
      </c>
      <c r="G35" s="22">
        <v>381</v>
      </c>
      <c r="H35" s="7">
        <v>8</v>
      </c>
      <c r="I35" s="19">
        <f t="shared" ref="I35:O35" si="0">I34+1200</f>
        <v>56225.994538531588</v>
      </c>
      <c r="J35" s="19">
        <f t="shared" si="0"/>
        <v>59244.64198671269</v>
      </c>
      <c r="K35" s="19">
        <f t="shared" si="0"/>
        <v>62260.742053080976</v>
      </c>
      <c r="L35" s="19">
        <f t="shared" si="0"/>
        <v>65457.706228158837</v>
      </c>
      <c r="M35" s="19">
        <f t="shared" si="0"/>
        <v>68873.745239138472</v>
      </c>
      <c r="N35" s="19">
        <f t="shared" si="0"/>
        <v>73539.599586888129</v>
      </c>
      <c r="O35" s="19">
        <f t="shared" si="0"/>
        <v>78205.453934637801</v>
      </c>
      <c r="P35" s="65"/>
      <c r="Q35" s="63"/>
      <c r="R35" s="17"/>
      <c r="S35" s="17"/>
      <c r="T35" s="17"/>
      <c r="U35" s="17"/>
      <c r="V35" s="17"/>
      <c r="W35" s="17"/>
      <c r="X35" s="17"/>
      <c r="Z35" s="69"/>
      <c r="AA35" s="69"/>
      <c r="AB35" s="69"/>
      <c r="AC35" s="69"/>
      <c r="AD35" s="69"/>
      <c r="AE35" s="69"/>
      <c r="AF35" s="69"/>
    </row>
    <row r="36" spans="1:32">
      <c r="A36" s="7"/>
      <c r="B36" s="16" t="s">
        <v>16</v>
      </c>
      <c r="C36" s="7" t="s">
        <v>521</v>
      </c>
      <c r="D36" s="17">
        <v>99</v>
      </c>
      <c r="F36" s="30" t="s">
        <v>512</v>
      </c>
      <c r="G36" s="22">
        <v>415</v>
      </c>
      <c r="H36" s="7">
        <v>9</v>
      </c>
      <c r="I36" s="19">
        <v>61533.96662506507</v>
      </c>
      <c r="J36" s="19">
        <v>64774.529239869204</v>
      </c>
      <c r="K36" s="19">
        <v>68193.900226259997</v>
      </c>
      <c r="L36" s="19">
        <v>71754.110858317465</v>
      </c>
      <c r="M36" s="19">
        <v>75532.318783769893</v>
      </c>
      <c r="N36" s="19">
        <v>80103.106467240315</v>
      </c>
      <c r="O36" s="19">
        <v>84672.894930027847</v>
      </c>
      <c r="P36" s="65"/>
      <c r="Q36" s="63"/>
      <c r="R36" s="17"/>
      <c r="S36" s="17"/>
      <c r="T36" s="17"/>
      <c r="U36" s="17"/>
      <c r="V36" s="17"/>
      <c r="W36" s="17"/>
      <c r="X36" s="17"/>
      <c r="Z36" s="69"/>
      <c r="AA36" s="69"/>
      <c r="AB36" s="69"/>
      <c r="AC36" s="69"/>
      <c r="AD36" s="69"/>
      <c r="AE36" s="69"/>
      <c r="AF36" s="69"/>
    </row>
    <row r="37" spans="1:32">
      <c r="A37" s="7" t="s">
        <v>15</v>
      </c>
      <c r="B37" s="16" t="s">
        <v>16</v>
      </c>
      <c r="C37" s="16" t="s">
        <v>62</v>
      </c>
      <c r="D37" s="17">
        <v>38</v>
      </c>
      <c r="F37" s="18" t="s">
        <v>63</v>
      </c>
      <c r="G37" s="22">
        <v>383</v>
      </c>
      <c r="H37" s="7">
        <v>8</v>
      </c>
      <c r="I37" s="19">
        <v>57680.36638748071</v>
      </c>
      <c r="J37" s="19">
        <v>60841.667217179231</v>
      </c>
      <c r="K37" s="19">
        <v>63967.304701498382</v>
      </c>
      <c r="L37" s="19">
        <v>67350.227748911479</v>
      </c>
      <c r="M37" s="19">
        <v>70908.920141408511</v>
      </c>
      <c r="N37" s="19">
        <v>75329.473033619215</v>
      </c>
      <c r="O37" s="19">
        <v>79750.025925829905</v>
      </c>
      <c r="P37" s="63"/>
      <c r="Q37" s="63"/>
      <c r="R37" s="17"/>
      <c r="S37" s="17"/>
      <c r="T37" s="17"/>
      <c r="U37" s="17"/>
      <c r="V37" s="17"/>
      <c r="W37" s="17"/>
      <c r="X37" s="17"/>
      <c r="Z37" s="69"/>
      <c r="AA37" s="69"/>
      <c r="AB37" s="69"/>
      <c r="AC37" s="69"/>
      <c r="AD37" s="69"/>
      <c r="AE37" s="69"/>
      <c r="AF37" s="69"/>
    </row>
    <row r="38" spans="1:32">
      <c r="A38" s="7" t="s">
        <v>15</v>
      </c>
      <c r="B38" s="16" t="s">
        <v>16</v>
      </c>
      <c r="C38" s="16" t="s">
        <v>387</v>
      </c>
      <c r="D38" s="17">
        <v>45</v>
      </c>
      <c r="F38" s="18" t="s">
        <v>362</v>
      </c>
      <c r="G38" s="22">
        <v>435</v>
      </c>
      <c r="H38" s="7">
        <v>9</v>
      </c>
      <c r="I38" s="19">
        <v>62586.623758954789</v>
      </c>
      <c r="J38" s="19">
        <v>65895.672733796368</v>
      </c>
      <c r="K38" s="19">
        <v>69637.776616815798</v>
      </c>
      <c r="L38" s="19">
        <v>73341.669772643072</v>
      </c>
      <c r="M38" s="19">
        <v>77269.732527997723</v>
      </c>
      <c r="N38" s="19">
        <v>81860.638109151405</v>
      </c>
      <c r="O38" s="19">
        <v>86451.543690305029</v>
      </c>
      <c r="P38" s="64"/>
      <c r="Q38" s="63"/>
      <c r="R38" s="17"/>
      <c r="S38" s="17"/>
      <c r="T38" s="17"/>
      <c r="U38" s="17"/>
      <c r="V38" s="17"/>
      <c r="W38" s="17"/>
      <c r="X38" s="17"/>
      <c r="Z38" s="69"/>
      <c r="AA38" s="69"/>
      <c r="AB38" s="69"/>
      <c r="AC38" s="69"/>
      <c r="AD38" s="69"/>
      <c r="AE38" s="69"/>
      <c r="AF38" s="69"/>
    </row>
    <row r="39" spans="1:32">
      <c r="A39" s="7" t="s">
        <v>15</v>
      </c>
      <c r="B39" s="16" t="s">
        <v>16</v>
      </c>
      <c r="C39" s="16" t="s">
        <v>441</v>
      </c>
      <c r="D39" s="17" t="s">
        <v>96</v>
      </c>
      <c r="F39" s="18" t="s">
        <v>496</v>
      </c>
      <c r="G39" s="22">
        <v>405</v>
      </c>
      <c r="H39" s="7">
        <v>8</v>
      </c>
      <c r="I39" s="19">
        <v>57642.155660288547</v>
      </c>
      <c r="J39" s="19">
        <v>60806.003871799869</v>
      </c>
      <c r="K39" s="19">
        <v>63967.304701498382</v>
      </c>
      <c r="L39" s="19">
        <v>67350.227748911479</v>
      </c>
      <c r="M39" s="19">
        <v>70908.920141408511</v>
      </c>
      <c r="N39" s="19">
        <v>75312.738829056892</v>
      </c>
      <c r="O39" s="19">
        <v>79716.557516705274</v>
      </c>
      <c r="P39" s="64"/>
      <c r="Q39" s="63"/>
      <c r="R39" s="17"/>
      <c r="S39" s="17"/>
      <c r="T39" s="17"/>
      <c r="U39" s="17"/>
      <c r="V39" s="17"/>
      <c r="W39" s="17"/>
      <c r="X39" s="17"/>
      <c r="Z39" s="69"/>
      <c r="AA39" s="69"/>
      <c r="AB39" s="69"/>
      <c r="AC39" s="69"/>
      <c r="AD39" s="69"/>
      <c r="AE39" s="69"/>
      <c r="AF39" s="69"/>
    </row>
    <row r="40" spans="1:32">
      <c r="A40" s="7" t="s">
        <v>15</v>
      </c>
      <c r="B40" s="16" t="s">
        <v>16</v>
      </c>
      <c r="C40" s="16" t="s">
        <v>64</v>
      </c>
      <c r="D40" s="17" t="s">
        <v>20</v>
      </c>
      <c r="F40" s="18" t="s">
        <v>65</v>
      </c>
      <c r="G40" s="22">
        <v>388</v>
      </c>
      <c r="H40" s="7">
        <v>8</v>
      </c>
      <c r="I40" s="19">
        <v>55606.797591852512</v>
      </c>
      <c r="J40" s="19">
        <v>58625.445040033621</v>
      </c>
      <c r="K40" s="19">
        <v>61679.755833594056</v>
      </c>
      <c r="L40" s="19">
        <v>64983.710044810003</v>
      </c>
      <c r="M40" s="19">
        <v>68402.296437602447</v>
      </c>
      <c r="N40" s="19">
        <v>72644.373356908676</v>
      </c>
      <c r="O40" s="19">
        <v>76886.450276214935</v>
      </c>
      <c r="P40" s="64"/>
      <c r="Q40" s="63"/>
      <c r="R40" s="17"/>
      <c r="S40" s="17"/>
      <c r="T40" s="17"/>
      <c r="U40" s="17"/>
      <c r="V40" s="17"/>
      <c r="W40" s="17"/>
      <c r="X40" s="17"/>
      <c r="Z40" s="69"/>
      <c r="AA40" s="69"/>
      <c r="AB40" s="69"/>
      <c r="AC40" s="69"/>
      <c r="AD40" s="69"/>
      <c r="AE40" s="69"/>
      <c r="AF40" s="69"/>
    </row>
    <row r="41" spans="1:32">
      <c r="A41" s="7" t="s">
        <v>15</v>
      </c>
      <c r="B41" s="16" t="s">
        <v>16</v>
      </c>
      <c r="C41" s="7" t="s">
        <v>66</v>
      </c>
      <c r="D41" s="17" t="s">
        <v>20</v>
      </c>
      <c r="F41" s="18" t="s">
        <v>67</v>
      </c>
      <c r="G41" s="22">
        <v>393</v>
      </c>
      <c r="H41" s="7">
        <v>8</v>
      </c>
      <c r="I41" s="19">
        <v>55606.797591852512</v>
      </c>
      <c r="J41" s="19">
        <v>58625.445040033621</v>
      </c>
      <c r="K41" s="19">
        <v>61679.755833594056</v>
      </c>
      <c r="L41" s="19">
        <v>64983.710044810003</v>
      </c>
      <c r="M41" s="19">
        <v>68402.296437602447</v>
      </c>
      <c r="N41" s="19">
        <v>72644.373356908676</v>
      </c>
      <c r="O41" s="19">
        <v>76886.450276214935</v>
      </c>
      <c r="P41" s="64"/>
      <c r="Q41" s="63"/>
      <c r="R41" s="17"/>
      <c r="S41" s="17"/>
      <c r="T41" s="17"/>
      <c r="U41" s="17"/>
      <c r="V41" s="17"/>
      <c r="W41" s="17"/>
      <c r="X41" s="17"/>
      <c r="Z41" s="69"/>
      <c r="AA41" s="69"/>
      <c r="AB41" s="69"/>
      <c r="AC41" s="69"/>
      <c r="AD41" s="69"/>
      <c r="AE41" s="69"/>
      <c r="AF41" s="69"/>
    </row>
    <row r="42" spans="1:32">
      <c r="A42" s="7" t="s">
        <v>15</v>
      </c>
      <c r="B42" s="16" t="s">
        <v>16</v>
      </c>
      <c r="C42" s="16" t="s">
        <v>442</v>
      </c>
      <c r="D42" s="17">
        <v>99</v>
      </c>
      <c r="F42" s="18" t="s">
        <v>68</v>
      </c>
      <c r="G42" s="22">
        <v>423</v>
      </c>
      <c r="H42" s="7">
        <v>9</v>
      </c>
      <c r="I42" s="19">
        <v>61533.96662506507</v>
      </c>
      <c r="J42" s="19">
        <v>64774.529239869204</v>
      </c>
      <c r="K42" s="19">
        <v>68193.900226259997</v>
      </c>
      <c r="L42" s="19">
        <v>71754.110858317465</v>
      </c>
      <c r="M42" s="19">
        <v>75532.318783769893</v>
      </c>
      <c r="N42" s="19">
        <v>80103.106467240315</v>
      </c>
      <c r="O42" s="19">
        <v>84672.894930027847</v>
      </c>
      <c r="P42" s="64"/>
      <c r="Q42" s="63"/>
      <c r="R42" s="17"/>
      <c r="S42" s="17"/>
      <c r="T42" s="17"/>
      <c r="U42" s="17"/>
      <c r="V42" s="17"/>
      <c r="W42" s="17"/>
      <c r="X42" s="17"/>
      <c r="Z42" s="69"/>
      <c r="AA42" s="69"/>
      <c r="AB42" s="69"/>
      <c r="AC42" s="69"/>
      <c r="AD42" s="69"/>
      <c r="AE42" s="69"/>
      <c r="AF42" s="69"/>
    </row>
    <row r="43" spans="1:32">
      <c r="A43" s="7" t="s">
        <v>15</v>
      </c>
      <c r="B43" s="16" t="s">
        <v>16</v>
      </c>
      <c r="C43" s="16" t="s">
        <v>400</v>
      </c>
      <c r="D43" s="17">
        <v>65</v>
      </c>
      <c r="F43" s="18" t="s">
        <v>548</v>
      </c>
      <c r="G43" s="22">
        <v>508</v>
      </c>
      <c r="H43" s="7">
        <v>11</v>
      </c>
      <c r="I43" s="19">
        <v>71927.87286653294</v>
      </c>
      <c r="J43" s="19">
        <v>75708.187476744541</v>
      </c>
      <c r="K43" s="19">
        <v>79669.366195665745</v>
      </c>
      <c r="L43" s="19">
        <v>83882.735714055219</v>
      </c>
      <c r="M43" s="19">
        <v>88282.0641047799</v>
      </c>
      <c r="N43" s="19">
        <v>93638.783767499466</v>
      </c>
      <c r="O43" s="19">
        <v>98995.503430218989</v>
      </c>
      <c r="P43" s="64"/>
      <c r="Q43" s="63"/>
      <c r="R43" s="17"/>
      <c r="S43" s="17"/>
      <c r="T43" s="17"/>
      <c r="U43" s="17"/>
      <c r="V43" s="17"/>
      <c r="W43" s="17"/>
      <c r="X43" s="17"/>
      <c r="Z43" s="69"/>
      <c r="AA43" s="69"/>
      <c r="AB43" s="69"/>
      <c r="AC43" s="69"/>
      <c r="AD43" s="69"/>
      <c r="AE43" s="69"/>
      <c r="AF43" s="69"/>
    </row>
    <row r="45" spans="1:32">
      <c r="A45" s="7" t="s">
        <v>15</v>
      </c>
      <c r="B45" s="16" t="s">
        <v>16</v>
      </c>
      <c r="C45" s="16" t="s">
        <v>69</v>
      </c>
      <c r="D45" s="17">
        <v>65</v>
      </c>
      <c r="F45" s="18" t="s">
        <v>70</v>
      </c>
      <c r="G45" s="22">
        <v>508</v>
      </c>
      <c r="H45" s="7">
        <v>11</v>
      </c>
      <c r="I45" s="19">
        <v>71927.87286653294</v>
      </c>
      <c r="J45" s="19">
        <v>75708.187476744541</v>
      </c>
      <c r="K45" s="19">
        <v>79669.366195665745</v>
      </c>
      <c r="L45" s="19">
        <v>83882.735714055219</v>
      </c>
      <c r="M45" s="19">
        <v>88282.0641047799</v>
      </c>
      <c r="N45" s="19">
        <v>93638.783767499466</v>
      </c>
      <c r="O45" s="19">
        <v>98995.503430218989</v>
      </c>
      <c r="P45" s="64"/>
      <c r="Q45" s="63"/>
      <c r="R45" s="17"/>
      <c r="S45" s="17"/>
      <c r="T45" s="17"/>
      <c r="U45" s="17"/>
      <c r="V45" s="17"/>
      <c r="W45" s="17"/>
      <c r="X45" s="17"/>
      <c r="Z45" s="69"/>
      <c r="AA45" s="69"/>
      <c r="AB45" s="69"/>
      <c r="AC45" s="69"/>
      <c r="AD45" s="69"/>
      <c r="AE45" s="69"/>
      <c r="AF45" s="69"/>
    </row>
    <row r="46" spans="1:32" ht="17.25" customHeight="1">
      <c r="A46" s="7"/>
      <c r="B46" s="16" t="s">
        <v>16</v>
      </c>
      <c r="C46" s="16" t="s">
        <v>487</v>
      </c>
      <c r="D46" s="17">
        <v>58</v>
      </c>
      <c r="F46" s="18" t="s">
        <v>486</v>
      </c>
      <c r="G46" s="22">
        <v>488</v>
      </c>
      <c r="H46" s="7">
        <v>10</v>
      </c>
      <c r="I46" s="19">
        <v>70908.920141408511</v>
      </c>
      <c r="J46" s="19">
        <v>74870.098860329701</v>
      </c>
      <c r="K46" s="19">
        <v>78614.750125161954</v>
      </c>
      <c r="L46" s="19">
        <v>82540.265498703797</v>
      </c>
      <c r="M46" s="19">
        <v>86684.855708147385</v>
      </c>
      <c r="N46" s="19">
        <v>91813.133879545101</v>
      </c>
      <c r="O46" s="19">
        <v>96941.412050942774</v>
      </c>
      <c r="P46" s="64"/>
      <c r="Q46" s="63"/>
      <c r="R46" s="17"/>
      <c r="S46" s="17"/>
      <c r="T46" s="17"/>
      <c r="U46" s="17"/>
      <c r="V46" s="17"/>
      <c r="W46" s="17"/>
      <c r="X46" s="17"/>
      <c r="Z46" s="69"/>
      <c r="AA46" s="69"/>
      <c r="AB46" s="69"/>
      <c r="AC46" s="69"/>
      <c r="AD46" s="69"/>
      <c r="AE46" s="69"/>
      <c r="AF46" s="69"/>
    </row>
    <row r="47" spans="1:32" ht="20.25" customHeight="1">
      <c r="A47" s="7" t="s">
        <v>15</v>
      </c>
      <c r="B47" s="16" t="s">
        <v>16</v>
      </c>
      <c r="C47" s="16" t="s">
        <v>71</v>
      </c>
      <c r="D47" s="17">
        <v>51</v>
      </c>
      <c r="F47" s="18" t="s">
        <v>72</v>
      </c>
      <c r="G47" s="22">
        <v>480</v>
      </c>
      <c r="H47" s="7">
        <v>10</v>
      </c>
      <c r="I47" s="19">
        <v>67238.14294914779</v>
      </c>
      <c r="J47" s="19">
        <v>70618.518614748071</v>
      </c>
      <c r="K47" s="19">
        <v>74434.496570339019</v>
      </c>
      <c r="L47" s="19">
        <v>78253.021907742805</v>
      </c>
      <c r="M47" s="19">
        <v>82249.863972043342</v>
      </c>
      <c r="N47" s="19">
        <v>87254.57049473231</v>
      </c>
      <c r="O47" s="19">
        <v>92259.277017421278</v>
      </c>
      <c r="P47" s="65"/>
      <c r="Q47" s="63"/>
      <c r="R47" s="17"/>
      <c r="S47" s="17"/>
      <c r="T47" s="17"/>
      <c r="U47" s="17"/>
      <c r="V47" s="17"/>
      <c r="W47" s="17"/>
      <c r="X47" s="17"/>
      <c r="Z47" s="69"/>
      <c r="AA47" s="69"/>
      <c r="AB47" s="69"/>
      <c r="AC47" s="69"/>
      <c r="AD47" s="69"/>
      <c r="AE47" s="69"/>
      <c r="AF47" s="69"/>
    </row>
    <row r="48" spans="1:32" ht="19.5" customHeight="1">
      <c r="A48" s="7" t="s">
        <v>15</v>
      </c>
      <c r="B48" s="16" t="s">
        <v>16</v>
      </c>
      <c r="C48" s="16" t="s">
        <v>73</v>
      </c>
      <c r="D48" s="17">
        <v>98</v>
      </c>
      <c r="F48" s="18" t="s">
        <v>74</v>
      </c>
      <c r="G48" s="22">
        <v>523</v>
      </c>
      <c r="H48" s="7">
        <v>11</v>
      </c>
      <c r="I48" s="19">
        <v>73505.435854625088</v>
      </c>
      <c r="J48" s="19">
        <v>77374.271982831851</v>
      </c>
      <c r="K48" s="19">
        <v>81446.409558755433</v>
      </c>
      <c r="L48" s="19">
        <v>85732.86855611809</v>
      </c>
      <c r="M48" s="19">
        <v>90244.674043405685</v>
      </c>
      <c r="N48" s="19">
        <v>95140.739089329625</v>
      </c>
      <c r="O48" s="19">
        <v>100036.80413525354</v>
      </c>
      <c r="P48" s="64"/>
      <c r="Q48" s="63"/>
      <c r="R48" s="17"/>
      <c r="S48" s="17"/>
      <c r="T48" s="17"/>
      <c r="U48" s="17"/>
      <c r="V48" s="17"/>
      <c r="W48" s="17"/>
      <c r="X48" s="17"/>
      <c r="Z48" s="69"/>
      <c r="AA48" s="69"/>
      <c r="AB48" s="69"/>
      <c r="AC48" s="69"/>
      <c r="AD48" s="69"/>
      <c r="AE48" s="69"/>
      <c r="AF48" s="69"/>
    </row>
    <row r="49" spans="1:32" ht="19.5" customHeight="1">
      <c r="A49" s="7" t="s">
        <v>15</v>
      </c>
      <c r="B49" s="16" t="s">
        <v>16</v>
      </c>
      <c r="C49" s="16" t="s">
        <v>75</v>
      </c>
      <c r="D49" s="17">
        <v>51</v>
      </c>
      <c r="F49" s="18" t="s">
        <v>76</v>
      </c>
      <c r="G49" s="22">
        <v>465</v>
      </c>
      <c r="H49" s="7">
        <v>10</v>
      </c>
      <c r="I49" s="19">
        <v>67238.14294914779</v>
      </c>
      <c r="J49" s="19">
        <v>70618.518614748071</v>
      </c>
      <c r="K49" s="19">
        <v>74434.496570339019</v>
      </c>
      <c r="L49" s="19">
        <v>78253.021907742805</v>
      </c>
      <c r="M49" s="19">
        <v>82249.863972043342</v>
      </c>
      <c r="N49" s="19">
        <v>87254.57049473231</v>
      </c>
      <c r="O49" s="19">
        <v>92259.277017421278</v>
      </c>
      <c r="P49" s="64"/>
      <c r="Q49" s="63"/>
      <c r="R49" s="17"/>
      <c r="S49" s="17"/>
      <c r="T49" s="17"/>
      <c r="U49" s="17"/>
      <c r="V49" s="17"/>
      <c r="W49" s="17"/>
      <c r="X49" s="17"/>
      <c r="Z49" s="69"/>
      <c r="AA49" s="69"/>
      <c r="AB49" s="69"/>
      <c r="AC49" s="69"/>
      <c r="AD49" s="69"/>
      <c r="AE49" s="69"/>
      <c r="AF49" s="69"/>
    </row>
    <row r="50" spans="1:32" ht="19.5" customHeight="1">
      <c r="A50" s="7"/>
      <c r="B50" s="16" t="s">
        <v>16</v>
      </c>
      <c r="C50" s="16" t="s">
        <v>77</v>
      </c>
      <c r="D50" s="17">
        <v>51</v>
      </c>
      <c r="F50" s="18" t="s">
        <v>485</v>
      </c>
      <c r="G50" s="22">
        <v>470</v>
      </c>
      <c r="H50" s="7">
        <v>10</v>
      </c>
      <c r="I50" s="19">
        <v>67238.14294914779</v>
      </c>
      <c r="J50" s="19">
        <v>70618.518614748071</v>
      </c>
      <c r="K50" s="19">
        <v>74434.496570339019</v>
      </c>
      <c r="L50" s="19">
        <v>78253.021907742805</v>
      </c>
      <c r="M50" s="19">
        <v>82249.863972043342</v>
      </c>
      <c r="N50" s="19">
        <v>87254.57049473231</v>
      </c>
      <c r="O50" s="19">
        <v>92259.277017421278</v>
      </c>
      <c r="P50" s="64"/>
      <c r="Q50" s="63"/>
      <c r="R50" s="17"/>
      <c r="S50" s="17"/>
      <c r="T50" s="17"/>
      <c r="U50" s="17"/>
      <c r="V50" s="17"/>
      <c r="W50" s="17"/>
      <c r="X50" s="17"/>
      <c r="Z50" s="69"/>
      <c r="AA50" s="69"/>
      <c r="AB50" s="69"/>
      <c r="AC50" s="69"/>
      <c r="AD50" s="69"/>
      <c r="AE50" s="69"/>
      <c r="AF50" s="69"/>
    </row>
    <row r="51" spans="1:32" ht="19.5" customHeight="1">
      <c r="A51" s="7" t="s">
        <v>15</v>
      </c>
      <c r="B51" s="16" t="s">
        <v>16</v>
      </c>
      <c r="C51" s="16" t="s">
        <v>77</v>
      </c>
      <c r="D51" s="17">
        <v>101</v>
      </c>
      <c r="F51" s="18" t="s">
        <v>78</v>
      </c>
      <c r="G51" s="22">
        <v>443</v>
      </c>
      <c r="H51" s="7">
        <v>9</v>
      </c>
      <c r="I51" s="19">
        <v>63863.351144481181</v>
      </c>
      <c r="J51" s="19">
        <v>67225.158944047886</v>
      </c>
      <c r="K51" s="19">
        <v>70873.549744937627</v>
      </c>
      <c r="L51" s="19">
        <v>74487.647691863313</v>
      </c>
      <c r="M51" s="19">
        <v>78407.920553634394</v>
      </c>
      <c r="N51" s="19">
        <v>82662.784928173598</v>
      </c>
      <c r="O51" s="19">
        <v>86917.6493027127</v>
      </c>
      <c r="P51" s="64"/>
      <c r="Q51" s="63"/>
      <c r="R51" s="17"/>
      <c r="S51" s="17"/>
      <c r="T51" s="17"/>
      <c r="U51" s="17"/>
      <c r="V51" s="17"/>
      <c r="W51" s="17"/>
      <c r="X51" s="17"/>
      <c r="Z51" s="69"/>
      <c r="AA51" s="69"/>
      <c r="AB51" s="69"/>
      <c r="AC51" s="69"/>
      <c r="AD51" s="69"/>
      <c r="AE51" s="69"/>
      <c r="AF51" s="69"/>
    </row>
    <row r="52" spans="1:32" ht="19.5" customHeight="1">
      <c r="A52" s="7" t="s">
        <v>15</v>
      </c>
      <c r="B52" s="16" t="s">
        <v>16</v>
      </c>
      <c r="C52" s="16" t="s">
        <v>79</v>
      </c>
      <c r="D52" s="17">
        <v>66</v>
      </c>
      <c r="F52" s="18" t="s">
        <v>80</v>
      </c>
      <c r="G52" s="22">
        <v>443</v>
      </c>
      <c r="H52" s="7">
        <v>9</v>
      </c>
      <c r="I52" s="19">
        <v>64320.165482827171</v>
      </c>
      <c r="J52" s="19">
        <v>67536.235021501125</v>
      </c>
      <c r="K52" s="19">
        <v>70913.963957397878</v>
      </c>
      <c r="L52" s="19">
        <v>74448.456222673209</v>
      </c>
      <c r="M52" s="19">
        <v>78182.576611091295</v>
      </c>
      <c r="N52" s="19">
        <v>82316.440031099221</v>
      </c>
      <c r="O52" s="19">
        <v>86450.303451107116</v>
      </c>
      <c r="P52" s="64"/>
      <c r="Q52" s="63"/>
      <c r="R52" s="17"/>
      <c r="S52" s="17"/>
      <c r="T52" s="17"/>
      <c r="U52" s="17"/>
      <c r="V52" s="17"/>
      <c r="W52" s="17"/>
      <c r="X52" s="17"/>
      <c r="Z52" s="69"/>
      <c r="AA52" s="69"/>
      <c r="AB52" s="69"/>
      <c r="AC52" s="69"/>
      <c r="AD52" s="69"/>
      <c r="AE52" s="69"/>
      <c r="AF52" s="69"/>
    </row>
    <row r="53" spans="1:32" ht="19.5" customHeight="1">
      <c r="A53" s="7" t="s">
        <v>15</v>
      </c>
      <c r="B53" s="16" t="s">
        <v>16</v>
      </c>
      <c r="C53" s="16" t="s">
        <v>407</v>
      </c>
      <c r="D53" s="17">
        <v>51</v>
      </c>
      <c r="F53" s="18" t="s">
        <v>498</v>
      </c>
      <c r="G53" s="22">
        <v>458</v>
      </c>
      <c r="H53" s="7">
        <v>10</v>
      </c>
      <c r="I53" s="19">
        <v>67238.14294914779</v>
      </c>
      <c r="J53" s="19">
        <v>70618.518614748071</v>
      </c>
      <c r="K53" s="19">
        <v>74434.496570339019</v>
      </c>
      <c r="L53" s="19">
        <v>78253.021907742805</v>
      </c>
      <c r="M53" s="19">
        <v>82249.863972043342</v>
      </c>
      <c r="N53" s="19">
        <v>87254.57049473231</v>
      </c>
      <c r="O53" s="19">
        <v>92259.277017421278</v>
      </c>
      <c r="P53" s="64"/>
      <c r="Q53" s="63"/>
      <c r="R53" s="17"/>
      <c r="S53" s="17"/>
      <c r="T53" s="17"/>
      <c r="U53" s="17"/>
      <c r="V53" s="17"/>
      <c r="W53" s="17"/>
      <c r="X53" s="17"/>
      <c r="Z53" s="69"/>
      <c r="AA53" s="69"/>
      <c r="AB53" s="69"/>
      <c r="AC53" s="69"/>
      <c r="AD53" s="69"/>
      <c r="AE53" s="69"/>
      <c r="AF53" s="69"/>
    </row>
    <row r="54" spans="1:32" ht="19.5" customHeight="1">
      <c r="A54" s="7" t="s">
        <v>15</v>
      </c>
      <c r="B54" s="16" t="s">
        <v>16</v>
      </c>
      <c r="C54" s="16" t="s">
        <v>81</v>
      </c>
      <c r="D54" s="17">
        <v>72</v>
      </c>
      <c r="F54" s="18" t="s">
        <v>82</v>
      </c>
      <c r="G54" s="22">
        <v>465</v>
      </c>
      <c r="H54" s="7">
        <v>10</v>
      </c>
      <c r="I54" s="19">
        <v>67350.227748911479</v>
      </c>
      <c r="J54" s="19">
        <v>70908.920141408511</v>
      </c>
      <c r="K54" s="19">
        <v>74617.908060861417</v>
      </c>
      <c r="L54" s="19">
        <v>78540.876052590436</v>
      </c>
      <c r="M54" s="19">
        <v>82688.013643846833</v>
      </c>
      <c r="N54" s="19">
        <v>87685.402255936831</v>
      </c>
      <c r="O54" s="19">
        <v>92681.994885580876</v>
      </c>
      <c r="P54" s="64"/>
      <c r="Q54" s="63"/>
      <c r="R54" s="17"/>
      <c r="S54" s="17"/>
      <c r="T54" s="17"/>
      <c r="U54" s="17"/>
      <c r="V54" s="17"/>
      <c r="W54" s="17"/>
      <c r="X54" s="17"/>
      <c r="Z54" s="69"/>
      <c r="AA54" s="69"/>
      <c r="AB54" s="69"/>
      <c r="AC54" s="69"/>
      <c r="AD54" s="69"/>
      <c r="AE54" s="69"/>
      <c r="AF54" s="69"/>
    </row>
    <row r="55" spans="1:32" ht="21.75" customHeight="1">
      <c r="A55" s="7" t="s">
        <v>15</v>
      </c>
      <c r="B55" s="16" t="s">
        <v>16</v>
      </c>
      <c r="C55" s="16" t="s">
        <v>85</v>
      </c>
      <c r="D55" s="17" t="s">
        <v>86</v>
      </c>
      <c r="F55" s="18" t="s">
        <v>87</v>
      </c>
      <c r="G55" s="22">
        <v>415</v>
      </c>
      <c r="H55" s="7">
        <v>9</v>
      </c>
      <c r="I55" s="19">
        <v>61533.96662506507</v>
      </c>
      <c r="J55" s="19">
        <v>64774.529239869204</v>
      </c>
      <c r="K55" s="19">
        <v>68193.900226259997</v>
      </c>
      <c r="L55" s="19">
        <v>71754.110858317465</v>
      </c>
      <c r="M55" s="19">
        <v>75532.318783769893</v>
      </c>
      <c r="N55" s="19">
        <v>80103.106467240315</v>
      </c>
      <c r="O55" s="19">
        <v>84672.894930027847</v>
      </c>
      <c r="P55" s="64"/>
      <c r="Q55" s="63"/>
      <c r="R55" s="17"/>
      <c r="S55" s="17"/>
      <c r="T55" s="17"/>
      <c r="U55" s="17"/>
      <c r="V55" s="17"/>
      <c r="W55" s="17"/>
      <c r="X55" s="17"/>
      <c r="Z55" s="69"/>
      <c r="AA55" s="69"/>
      <c r="AB55" s="69"/>
      <c r="AC55" s="69"/>
      <c r="AD55" s="69"/>
      <c r="AE55" s="69"/>
      <c r="AF55" s="69"/>
    </row>
    <row r="56" spans="1:32" ht="21.75" customHeight="1">
      <c r="A56" s="7" t="s">
        <v>15</v>
      </c>
      <c r="B56" s="16" t="s">
        <v>16</v>
      </c>
      <c r="C56" s="7" t="s">
        <v>371</v>
      </c>
      <c r="D56" s="17">
        <v>58</v>
      </c>
      <c r="F56" s="47" t="s">
        <v>372</v>
      </c>
      <c r="G56" s="22">
        <v>493</v>
      </c>
      <c r="H56" s="7">
        <v>10</v>
      </c>
      <c r="I56" s="19">
        <v>70908.920141408511</v>
      </c>
      <c r="J56" s="19">
        <v>74870.098860329701</v>
      </c>
      <c r="K56" s="19">
        <v>78614.750125161954</v>
      </c>
      <c r="L56" s="19">
        <v>82540.265498703797</v>
      </c>
      <c r="M56" s="19">
        <v>86684.855708147385</v>
      </c>
      <c r="N56" s="19">
        <v>91813.133879545101</v>
      </c>
      <c r="O56" s="19">
        <v>96941.412050942774</v>
      </c>
      <c r="P56" s="65"/>
      <c r="Q56" s="63"/>
      <c r="R56" s="17"/>
      <c r="S56" s="17"/>
      <c r="T56" s="17"/>
      <c r="U56" s="17"/>
      <c r="V56" s="17"/>
      <c r="W56" s="17"/>
      <c r="X56" s="17"/>
      <c r="Z56" s="69"/>
      <c r="AA56" s="69"/>
      <c r="AB56" s="69"/>
      <c r="AC56" s="69"/>
      <c r="AD56" s="69"/>
      <c r="AE56" s="69"/>
      <c r="AF56" s="69"/>
    </row>
    <row r="57" spans="1:32" ht="19.5" customHeight="1">
      <c r="A57" s="7" t="s">
        <v>15</v>
      </c>
      <c r="B57" s="16" t="s">
        <v>16</v>
      </c>
      <c r="C57" s="7" t="s">
        <v>381</v>
      </c>
      <c r="D57" s="17">
        <v>109</v>
      </c>
      <c r="F57" s="47" t="s">
        <v>380</v>
      </c>
      <c r="G57" s="22">
        <v>508</v>
      </c>
      <c r="H57" s="7">
        <v>11</v>
      </c>
      <c r="I57" s="19">
        <v>78647.120629571466</v>
      </c>
      <c r="J57" s="19">
        <v>81924.512967191593</v>
      </c>
      <c r="K57" s="19">
        <v>85338.034340824583</v>
      </c>
      <c r="L57" s="19">
        <v>88893.404457865894</v>
      </c>
      <c r="M57" s="19">
        <v>92597.486967190154</v>
      </c>
      <c r="N57" s="19">
        <v>96456.001576192852</v>
      </c>
      <c r="O57" s="19">
        <v>100475.81193374861</v>
      </c>
      <c r="P57" s="64"/>
      <c r="Q57" s="63"/>
      <c r="R57" s="17"/>
      <c r="S57" s="17"/>
      <c r="T57" s="17"/>
      <c r="U57" s="17"/>
      <c r="V57" s="17"/>
      <c r="W57" s="17"/>
      <c r="X57" s="17"/>
      <c r="Z57" s="69"/>
      <c r="AA57" s="69"/>
      <c r="AB57" s="69"/>
      <c r="AC57" s="69"/>
      <c r="AD57" s="69"/>
      <c r="AE57" s="69"/>
      <c r="AF57" s="69"/>
    </row>
    <row r="58" spans="1:32" ht="19.5" customHeight="1">
      <c r="A58" s="7" t="s">
        <v>15</v>
      </c>
      <c r="B58" s="16" t="s">
        <v>16</v>
      </c>
      <c r="C58" s="16" t="s">
        <v>83</v>
      </c>
      <c r="D58" s="17">
        <v>98</v>
      </c>
      <c r="F58" s="47" t="s">
        <v>499</v>
      </c>
      <c r="G58" s="22">
        <v>520</v>
      </c>
      <c r="H58" s="19">
        <v>11</v>
      </c>
      <c r="I58" s="19">
        <v>73505.435854625088</v>
      </c>
      <c r="J58" s="19">
        <v>77374.271982831851</v>
      </c>
      <c r="K58" s="19">
        <v>81446.409558755433</v>
      </c>
      <c r="L58" s="19">
        <v>85732.86855611809</v>
      </c>
      <c r="M58" s="19">
        <v>90244.674043405685</v>
      </c>
      <c r="N58" s="19">
        <v>95140.739089329625</v>
      </c>
      <c r="O58" s="19">
        <v>100036.80413525354</v>
      </c>
      <c r="P58" s="64"/>
      <c r="Q58" s="63"/>
      <c r="R58" s="17"/>
      <c r="S58" s="17"/>
      <c r="T58" s="17"/>
      <c r="U58" s="17"/>
      <c r="V58" s="17"/>
      <c r="W58" s="17"/>
      <c r="X58" s="17"/>
      <c r="Z58" s="69"/>
      <c r="AA58" s="69"/>
      <c r="AB58" s="69"/>
      <c r="AC58" s="69"/>
      <c r="AD58" s="69"/>
      <c r="AE58" s="69"/>
      <c r="AF58" s="69"/>
    </row>
    <row r="59" spans="1:32" ht="19.5" customHeight="1">
      <c r="A59" s="7" t="s">
        <v>15</v>
      </c>
      <c r="B59" s="16" t="s">
        <v>16</v>
      </c>
      <c r="C59" s="7" t="s">
        <v>88</v>
      </c>
      <c r="D59" s="17" t="s">
        <v>20</v>
      </c>
      <c r="F59" s="47" t="s">
        <v>89</v>
      </c>
      <c r="G59" s="22">
        <v>393</v>
      </c>
      <c r="H59" s="7">
        <v>8</v>
      </c>
      <c r="I59" s="19">
        <v>55606.797591852512</v>
      </c>
      <c r="J59" s="19">
        <v>58625.445040033621</v>
      </c>
      <c r="K59" s="19">
        <v>61679.755833594056</v>
      </c>
      <c r="L59" s="19">
        <v>64983.710044810003</v>
      </c>
      <c r="M59" s="19">
        <v>68402.296437602447</v>
      </c>
      <c r="N59" s="19">
        <v>72644.373356908676</v>
      </c>
      <c r="O59" s="19">
        <v>76886.450276214935</v>
      </c>
      <c r="P59" s="64"/>
      <c r="Q59" s="63"/>
      <c r="R59" s="17"/>
      <c r="S59" s="17"/>
      <c r="T59" s="17"/>
      <c r="U59" s="17"/>
      <c r="V59" s="17"/>
      <c r="W59" s="17"/>
      <c r="X59" s="17"/>
      <c r="Z59" s="69"/>
      <c r="AA59" s="69"/>
      <c r="AB59" s="69"/>
      <c r="AC59" s="69"/>
      <c r="AD59" s="69"/>
      <c r="AE59" s="69"/>
      <c r="AF59" s="69"/>
    </row>
    <row r="60" spans="1:32" ht="19.5" customHeight="1">
      <c r="A60" s="7" t="s">
        <v>15</v>
      </c>
      <c r="B60" s="16" t="s">
        <v>16</v>
      </c>
      <c r="C60" s="16" t="s">
        <v>92</v>
      </c>
      <c r="D60" s="17" t="s">
        <v>93</v>
      </c>
      <c r="F60" s="49" t="s">
        <v>94</v>
      </c>
      <c r="G60" s="22">
        <v>525</v>
      </c>
      <c r="H60" s="7">
        <v>11</v>
      </c>
      <c r="I60" s="19">
        <v>77488.170518446263</v>
      </c>
      <c r="J60" s="19">
        <v>81630.113998186338</v>
      </c>
      <c r="K60" s="19">
        <v>85739.777055594473</v>
      </c>
      <c r="L60" s="19">
        <v>89954.420264890359</v>
      </c>
      <c r="M60" s="19">
        <v>94788.077254699339</v>
      </c>
      <c r="N60" s="19">
        <v>100395.02387070414</v>
      </c>
      <c r="O60" s="19">
        <v>106001.97048670899</v>
      </c>
      <c r="P60" s="65"/>
      <c r="Q60" s="64"/>
      <c r="R60" s="65"/>
      <c r="S60" s="65"/>
      <c r="T60" s="65"/>
      <c r="U60" s="65"/>
      <c r="V60" s="65"/>
      <c r="W60" s="65"/>
      <c r="X60" s="65"/>
      <c r="Y60" s="8"/>
      <c r="Z60" s="73"/>
      <c r="AA60" s="73"/>
      <c r="AB60" s="73"/>
      <c r="AC60" s="73"/>
      <c r="AD60" s="73"/>
      <c r="AE60" s="73"/>
      <c r="AF60" s="73"/>
    </row>
    <row r="61" spans="1:32" ht="19.5" customHeight="1">
      <c r="A61" s="7" t="s">
        <v>15</v>
      </c>
      <c r="B61" s="16" t="s">
        <v>16</v>
      </c>
      <c r="C61" s="16" t="s">
        <v>95</v>
      </c>
      <c r="D61" s="17" t="s">
        <v>96</v>
      </c>
      <c r="F61" s="18" t="s">
        <v>97</v>
      </c>
      <c r="G61" s="22">
        <v>403</v>
      </c>
      <c r="H61" s="7">
        <v>8</v>
      </c>
      <c r="I61" s="19">
        <v>57642.155660288547</v>
      </c>
      <c r="J61" s="19">
        <v>60806.003871799869</v>
      </c>
      <c r="K61" s="19">
        <v>63967.304701498382</v>
      </c>
      <c r="L61" s="19">
        <v>67350.227748911479</v>
      </c>
      <c r="M61" s="19">
        <v>70908.920141408511</v>
      </c>
      <c r="N61" s="19">
        <v>75312.738829056892</v>
      </c>
      <c r="O61" s="19">
        <v>79716.557516705274</v>
      </c>
      <c r="P61" s="64"/>
      <c r="Q61" s="63"/>
      <c r="R61" s="17"/>
      <c r="S61" s="17"/>
      <c r="T61" s="17"/>
      <c r="U61" s="17"/>
      <c r="V61" s="17"/>
      <c r="W61" s="17"/>
      <c r="X61" s="17"/>
      <c r="Z61" s="69"/>
      <c r="AA61" s="69"/>
      <c r="AB61" s="69"/>
      <c r="AC61" s="69"/>
      <c r="AD61" s="69"/>
      <c r="AE61" s="69"/>
      <c r="AF61" s="69"/>
    </row>
    <row r="62" spans="1:32" ht="19.5" customHeight="1">
      <c r="A62" s="7" t="s">
        <v>15</v>
      </c>
      <c r="B62" s="16" t="s">
        <v>16</v>
      </c>
      <c r="C62" s="16" t="s">
        <v>98</v>
      </c>
      <c r="D62" s="17">
        <v>40</v>
      </c>
      <c r="F62" s="18" t="s">
        <v>99</v>
      </c>
      <c r="G62" s="22">
        <v>410</v>
      </c>
      <c r="H62" s="7">
        <v>9</v>
      </c>
      <c r="I62" s="19">
        <v>59353.996238497573</v>
      </c>
      <c r="J62" s="19">
        <v>62512.749686383278</v>
      </c>
      <c r="K62" s="19">
        <v>66002.662769934424</v>
      </c>
      <c r="L62" s="19">
        <v>69602.11327143645</v>
      </c>
      <c r="M62" s="19">
        <v>73270.343081884363</v>
      </c>
      <c r="N62" s="19">
        <v>77653.757241212108</v>
      </c>
      <c r="O62" s="19">
        <v>82037.171400539883</v>
      </c>
      <c r="P62" s="64"/>
      <c r="Q62" s="63"/>
      <c r="R62" s="17"/>
      <c r="S62" s="17"/>
      <c r="T62" s="17"/>
      <c r="U62" s="17"/>
      <c r="V62" s="17"/>
      <c r="W62" s="17"/>
      <c r="X62" s="17"/>
      <c r="Z62" s="69"/>
      <c r="AA62" s="69"/>
      <c r="AB62" s="69"/>
      <c r="AC62" s="69"/>
      <c r="AD62" s="69"/>
      <c r="AE62" s="69"/>
      <c r="AF62" s="69"/>
    </row>
    <row r="63" spans="1:32" ht="19.5" customHeight="1">
      <c r="A63" s="7" t="s">
        <v>15</v>
      </c>
      <c r="B63" s="16" t="s">
        <v>16</v>
      </c>
      <c r="C63" s="16" t="s">
        <v>100</v>
      </c>
      <c r="D63" s="17">
        <v>40</v>
      </c>
      <c r="F63" s="18" t="s">
        <v>101</v>
      </c>
      <c r="G63" s="22">
        <v>410</v>
      </c>
      <c r="H63" s="7">
        <v>9</v>
      </c>
      <c r="I63" s="19">
        <v>59353.996238497573</v>
      </c>
      <c r="J63" s="19">
        <v>62512.749686383278</v>
      </c>
      <c r="K63" s="19">
        <v>66002.662769934424</v>
      </c>
      <c r="L63" s="19">
        <v>69602.11327143645</v>
      </c>
      <c r="M63" s="19">
        <v>73270.343081884363</v>
      </c>
      <c r="N63" s="19">
        <v>77653.757241212108</v>
      </c>
      <c r="O63" s="19">
        <v>82037.171400539883</v>
      </c>
      <c r="P63" s="64"/>
      <c r="Q63" s="63"/>
      <c r="R63" s="17"/>
      <c r="S63" s="17"/>
      <c r="T63" s="17"/>
      <c r="U63" s="17"/>
      <c r="V63" s="17"/>
      <c r="W63" s="17"/>
      <c r="X63" s="17"/>
      <c r="Z63" s="69"/>
      <c r="AA63" s="69"/>
      <c r="AB63" s="69"/>
      <c r="AC63" s="69"/>
      <c r="AD63" s="69"/>
      <c r="AE63" s="69"/>
      <c r="AF63" s="69"/>
    </row>
    <row r="64" spans="1:32" ht="19.5" customHeight="1">
      <c r="A64" s="7" t="s">
        <v>15</v>
      </c>
      <c r="B64" s="16" t="s">
        <v>16</v>
      </c>
      <c r="C64" s="16" t="s">
        <v>102</v>
      </c>
      <c r="D64" s="17" t="s">
        <v>103</v>
      </c>
      <c r="F64" s="18" t="s">
        <v>104</v>
      </c>
      <c r="G64" s="22">
        <v>508</v>
      </c>
      <c r="H64" s="7">
        <v>11</v>
      </c>
      <c r="I64" s="19">
        <v>78647.120629571466</v>
      </c>
      <c r="J64" s="19">
        <v>81924.512967191593</v>
      </c>
      <c r="K64" s="19">
        <v>85338.034340824583</v>
      </c>
      <c r="L64" s="19">
        <v>88893.404457865894</v>
      </c>
      <c r="M64" s="19">
        <v>92597.486967190154</v>
      </c>
      <c r="N64" s="19">
        <v>96456.001576192852</v>
      </c>
      <c r="O64" s="19">
        <v>100475.81193374861</v>
      </c>
      <c r="P64" s="64"/>
      <c r="Q64" s="63"/>
      <c r="R64" s="17"/>
      <c r="S64" s="17"/>
      <c r="T64" s="17"/>
      <c r="U64" s="17"/>
      <c r="V64" s="17"/>
      <c r="W64" s="17"/>
      <c r="X64" s="17"/>
      <c r="Z64" s="69"/>
      <c r="AA64" s="69"/>
      <c r="AB64" s="69"/>
      <c r="AC64" s="69"/>
      <c r="AD64" s="69"/>
      <c r="AE64" s="69"/>
      <c r="AF64" s="69"/>
    </row>
    <row r="65" spans="1:32" ht="19.5" customHeight="1">
      <c r="A65" s="7" t="s">
        <v>15</v>
      </c>
      <c r="B65" s="16" t="s">
        <v>16</v>
      </c>
      <c r="C65" s="16" t="s">
        <v>416</v>
      </c>
      <c r="D65" s="17">
        <v>29</v>
      </c>
      <c r="F65" s="18" t="s">
        <v>415</v>
      </c>
      <c r="G65" s="22">
        <v>373</v>
      </c>
      <c r="H65" s="7">
        <v>8</v>
      </c>
      <c r="I65" s="19">
        <v>55025.994538531588</v>
      </c>
      <c r="J65" s="19">
        <v>58044.64198671269</v>
      </c>
      <c r="K65" s="19">
        <v>61060.742053080976</v>
      </c>
      <c r="L65" s="19">
        <v>64257.706228158837</v>
      </c>
      <c r="M65" s="19">
        <v>67673.745239138472</v>
      </c>
      <c r="N65" s="19">
        <v>71913.782409963707</v>
      </c>
      <c r="O65" s="19">
        <v>76153.819580788942</v>
      </c>
      <c r="P65" s="65"/>
      <c r="Q65" s="63"/>
      <c r="R65" s="17"/>
      <c r="S65" s="17"/>
      <c r="T65" s="17"/>
      <c r="U65" s="17"/>
      <c r="V65" s="17"/>
      <c r="W65" s="17"/>
      <c r="X65" s="17"/>
      <c r="Z65" s="69"/>
      <c r="AA65" s="69"/>
      <c r="AB65" s="69"/>
      <c r="AC65" s="69"/>
      <c r="AD65" s="69"/>
      <c r="AE65" s="69"/>
      <c r="AF65" s="69"/>
    </row>
    <row r="66" spans="1:32" ht="19.5" customHeight="1">
      <c r="A66" s="7" t="s">
        <v>15</v>
      </c>
      <c r="B66" s="16" t="s">
        <v>16</v>
      </c>
      <c r="C66" s="16" t="s">
        <v>404</v>
      </c>
      <c r="D66" s="17">
        <v>51</v>
      </c>
      <c r="F66" s="18" t="s">
        <v>405</v>
      </c>
      <c r="G66" s="22">
        <v>453</v>
      </c>
      <c r="H66" s="7">
        <v>10</v>
      </c>
      <c r="I66" s="19">
        <v>67238.14294914779</v>
      </c>
      <c r="J66" s="19">
        <v>70618.518614748071</v>
      </c>
      <c r="K66" s="19">
        <v>74434.496570339019</v>
      </c>
      <c r="L66" s="19">
        <v>78253.021907742805</v>
      </c>
      <c r="M66" s="19">
        <v>82249.863972043342</v>
      </c>
      <c r="N66" s="19">
        <v>87254.57049473231</v>
      </c>
      <c r="O66" s="19">
        <v>92259.277017421278</v>
      </c>
      <c r="P66" s="64"/>
      <c r="Q66" s="63"/>
      <c r="R66" s="17"/>
      <c r="S66" s="17"/>
      <c r="T66" s="17"/>
      <c r="U66" s="17"/>
      <c r="V66" s="17"/>
      <c r="W66" s="17"/>
      <c r="X66" s="17"/>
      <c r="Z66" s="69"/>
      <c r="AA66" s="69"/>
      <c r="AB66" s="69"/>
      <c r="AC66" s="69"/>
      <c r="AD66" s="69"/>
      <c r="AE66" s="69"/>
      <c r="AF66" s="69"/>
    </row>
    <row r="67" spans="1:32" ht="18" customHeight="1">
      <c r="A67" s="7" t="s">
        <v>15</v>
      </c>
      <c r="B67" s="16" t="s">
        <v>16</v>
      </c>
      <c r="C67" s="16" t="s">
        <v>105</v>
      </c>
      <c r="D67" s="17">
        <v>29</v>
      </c>
      <c r="F67" s="18" t="s">
        <v>106</v>
      </c>
      <c r="G67" s="22">
        <v>373</v>
      </c>
      <c r="H67" s="7">
        <v>8</v>
      </c>
      <c r="I67" s="19">
        <v>55025.994538531588</v>
      </c>
      <c r="J67" s="19">
        <v>58044.64198671269</v>
      </c>
      <c r="K67" s="19">
        <v>61060.742053080976</v>
      </c>
      <c r="L67" s="19">
        <v>64257.706228158837</v>
      </c>
      <c r="M67" s="19">
        <v>67673.745239138472</v>
      </c>
      <c r="N67" s="19">
        <v>71913.782409963707</v>
      </c>
      <c r="O67" s="19">
        <v>76153.819580788942</v>
      </c>
      <c r="P67" s="27"/>
      <c r="Q67" s="66"/>
      <c r="R67" s="27"/>
      <c r="S67" s="27"/>
      <c r="T67" s="27"/>
      <c r="U67" s="27"/>
      <c r="V67" s="27"/>
      <c r="W67" s="27"/>
      <c r="X67" s="27"/>
      <c r="Y67" s="23"/>
      <c r="Z67" s="70"/>
      <c r="AA67" s="70"/>
      <c r="AB67" s="70"/>
      <c r="AC67" s="70"/>
      <c r="AD67" s="70"/>
      <c r="AE67" s="70"/>
      <c r="AF67" s="70"/>
    </row>
    <row r="68" spans="1:32" s="59" customFormat="1" ht="18" customHeight="1">
      <c r="A68" s="7" t="s">
        <v>15</v>
      </c>
      <c r="B68" s="16" t="s">
        <v>16</v>
      </c>
      <c r="C68" s="16" t="s">
        <v>107</v>
      </c>
      <c r="D68" s="17">
        <v>29</v>
      </c>
      <c r="E68" s="22"/>
      <c r="F68" s="18" t="s">
        <v>108</v>
      </c>
      <c r="G68" s="22">
        <v>383</v>
      </c>
      <c r="H68" s="7">
        <v>8</v>
      </c>
      <c r="I68" s="19">
        <v>55025.994538531588</v>
      </c>
      <c r="J68" s="19">
        <v>58044.64198671269</v>
      </c>
      <c r="K68" s="19">
        <v>61060.742053080976</v>
      </c>
      <c r="L68" s="19">
        <v>64257.706228158837</v>
      </c>
      <c r="M68" s="19">
        <v>67673.745239138472</v>
      </c>
      <c r="N68" s="19">
        <v>71913.782409963707</v>
      </c>
      <c r="O68" s="19">
        <v>76153.819580788942</v>
      </c>
      <c r="P68" s="64"/>
      <c r="Q68" s="63"/>
      <c r="R68" s="17"/>
      <c r="S68" s="17"/>
      <c r="T68" s="17"/>
      <c r="U68" s="17"/>
      <c r="V68" s="17"/>
      <c r="W68" s="17"/>
      <c r="X68" s="17"/>
      <c r="Y68" s="9"/>
      <c r="Z68" s="69"/>
      <c r="AA68" s="69"/>
      <c r="AB68" s="69"/>
      <c r="AC68" s="69"/>
      <c r="AD68" s="69"/>
      <c r="AE68" s="69"/>
      <c r="AF68" s="69"/>
    </row>
    <row r="69" spans="1:32" s="59" customFormat="1" ht="18" customHeight="1">
      <c r="A69" s="7" t="s">
        <v>15</v>
      </c>
      <c r="B69" s="16" t="s">
        <v>16</v>
      </c>
      <c r="C69" s="16" t="s">
        <v>109</v>
      </c>
      <c r="D69" s="17">
        <v>45</v>
      </c>
      <c r="E69" s="22"/>
      <c r="F69" s="18" t="s">
        <v>110</v>
      </c>
      <c r="G69" s="22">
        <v>430</v>
      </c>
      <c r="H69" s="7">
        <v>9</v>
      </c>
      <c r="I69" s="19">
        <v>62586.623758954789</v>
      </c>
      <c r="J69" s="19">
        <v>65895.672733796368</v>
      </c>
      <c r="K69" s="19">
        <v>69637.776616815798</v>
      </c>
      <c r="L69" s="19">
        <v>73341.669772643072</v>
      </c>
      <c r="M69" s="19">
        <v>77269.732527997723</v>
      </c>
      <c r="N69" s="19">
        <v>81860.638109151405</v>
      </c>
      <c r="O69" s="19">
        <v>86451.543690305029</v>
      </c>
      <c r="P69" s="64"/>
      <c r="Q69" s="63"/>
      <c r="R69" s="17"/>
      <c r="S69" s="17"/>
      <c r="T69" s="17"/>
      <c r="U69" s="17"/>
      <c r="V69" s="17"/>
      <c r="W69" s="17"/>
      <c r="X69" s="17"/>
      <c r="Y69" s="9"/>
      <c r="Z69" s="69"/>
      <c r="AA69" s="69"/>
      <c r="AB69" s="69"/>
      <c r="AC69" s="69"/>
      <c r="AD69" s="69"/>
      <c r="AE69" s="69"/>
      <c r="AF69" s="69"/>
    </row>
    <row r="70" spans="1:32" ht="18" customHeight="1">
      <c r="A70" s="7" t="s">
        <v>15</v>
      </c>
      <c r="B70" s="16" t="s">
        <v>16</v>
      </c>
      <c r="C70" s="16" t="s">
        <v>111</v>
      </c>
      <c r="D70" s="17">
        <v>51</v>
      </c>
      <c r="F70" s="18" t="s">
        <v>112</v>
      </c>
      <c r="G70" s="22">
        <v>478</v>
      </c>
      <c r="H70" s="7">
        <v>10</v>
      </c>
      <c r="I70" s="19">
        <v>67238.14294914779</v>
      </c>
      <c r="J70" s="19">
        <v>70618.518614748071</v>
      </c>
      <c r="K70" s="19">
        <v>74434.496570339019</v>
      </c>
      <c r="L70" s="19">
        <v>78253.021907742805</v>
      </c>
      <c r="M70" s="19">
        <v>82249.863972043342</v>
      </c>
      <c r="N70" s="19">
        <v>87254.57049473231</v>
      </c>
      <c r="O70" s="19">
        <v>92259.277017421278</v>
      </c>
      <c r="P70" s="64"/>
      <c r="Q70" s="63"/>
      <c r="R70" s="17"/>
      <c r="S70" s="17"/>
      <c r="T70" s="17"/>
      <c r="U70" s="17"/>
      <c r="V70" s="17"/>
      <c r="W70" s="17"/>
      <c r="X70" s="17"/>
      <c r="Z70" s="69"/>
      <c r="AA70" s="69"/>
      <c r="AB70" s="69"/>
      <c r="AC70" s="69"/>
      <c r="AD70" s="69"/>
      <c r="AE70" s="69"/>
      <c r="AF70" s="69"/>
    </row>
    <row r="71" spans="1:32" s="23" customFormat="1" ht="30" customHeight="1">
      <c r="A71" s="7" t="s">
        <v>15</v>
      </c>
      <c r="B71" s="16" t="s">
        <v>16</v>
      </c>
      <c r="C71" s="16" t="s">
        <v>113</v>
      </c>
      <c r="D71" s="17">
        <v>29</v>
      </c>
      <c r="E71" s="22"/>
      <c r="F71" s="18" t="s">
        <v>114</v>
      </c>
      <c r="G71" s="22">
        <v>400</v>
      </c>
      <c r="H71" s="7">
        <v>8</v>
      </c>
      <c r="I71" s="19">
        <v>55025.994538531588</v>
      </c>
      <c r="J71" s="19">
        <v>58044.64198671269</v>
      </c>
      <c r="K71" s="19">
        <v>61060.742053080976</v>
      </c>
      <c r="L71" s="19">
        <v>64257.706228158837</v>
      </c>
      <c r="M71" s="19">
        <v>67673.745239138472</v>
      </c>
      <c r="N71" s="19">
        <v>71913.782409963707</v>
      </c>
      <c r="O71" s="19">
        <v>76153.819580788942</v>
      </c>
      <c r="P71" s="64"/>
      <c r="Q71" s="63"/>
      <c r="R71" s="17"/>
      <c r="S71" s="17"/>
      <c r="T71" s="17"/>
      <c r="U71" s="17"/>
      <c r="V71" s="17"/>
      <c r="W71" s="17"/>
      <c r="X71" s="17"/>
      <c r="Y71" s="9"/>
      <c r="Z71" s="69"/>
      <c r="AA71" s="69"/>
      <c r="AB71" s="69"/>
      <c r="AC71" s="69"/>
      <c r="AD71" s="69"/>
      <c r="AE71" s="69"/>
      <c r="AF71" s="69"/>
    </row>
    <row r="72" spans="1:32">
      <c r="A72" s="7" t="s">
        <v>15</v>
      </c>
      <c r="B72" s="16" t="s">
        <v>16</v>
      </c>
      <c r="C72" s="16" t="s">
        <v>115</v>
      </c>
      <c r="D72" s="17">
        <v>45</v>
      </c>
      <c r="F72" s="18" t="s">
        <v>116</v>
      </c>
      <c r="G72" s="22">
        <v>433</v>
      </c>
      <c r="H72" s="7">
        <v>9</v>
      </c>
      <c r="I72" s="19">
        <v>62586.623758954789</v>
      </c>
      <c r="J72" s="19">
        <v>65895.672733796368</v>
      </c>
      <c r="K72" s="19">
        <v>69637.776616815798</v>
      </c>
      <c r="L72" s="19">
        <v>73341.669772643072</v>
      </c>
      <c r="M72" s="19">
        <v>77269.732527997723</v>
      </c>
      <c r="N72" s="19">
        <v>81860.638109151405</v>
      </c>
      <c r="O72" s="19">
        <v>86451.543690305029</v>
      </c>
      <c r="P72" s="64"/>
      <c r="Q72" s="63"/>
      <c r="R72" s="17"/>
      <c r="S72" s="17"/>
      <c r="T72" s="17"/>
      <c r="U72" s="17"/>
      <c r="V72" s="17"/>
      <c r="W72" s="17"/>
      <c r="X72" s="17"/>
      <c r="Z72" s="69"/>
      <c r="AA72" s="69"/>
      <c r="AB72" s="69"/>
      <c r="AC72" s="69"/>
      <c r="AD72" s="69"/>
      <c r="AE72" s="69"/>
      <c r="AF72" s="69"/>
    </row>
    <row r="73" spans="1:32" s="89" customFormat="1" ht="26.4">
      <c r="A73" s="83" t="s">
        <v>15</v>
      </c>
      <c r="B73" s="84" t="s">
        <v>16</v>
      </c>
      <c r="C73" s="84" t="s">
        <v>177</v>
      </c>
      <c r="D73" s="85">
        <v>40</v>
      </c>
      <c r="E73" s="83"/>
      <c r="F73" s="86" t="s">
        <v>502</v>
      </c>
      <c r="G73" s="83">
        <v>415</v>
      </c>
      <c r="H73" s="83">
        <v>9</v>
      </c>
      <c r="I73" s="87">
        <v>59353.996238497573</v>
      </c>
      <c r="J73" s="87">
        <v>62512.749686383278</v>
      </c>
      <c r="K73" s="87">
        <v>66002.662769934424</v>
      </c>
      <c r="L73" s="87">
        <v>69602.11327143645</v>
      </c>
      <c r="M73" s="87">
        <v>73270.343081884363</v>
      </c>
      <c r="N73" s="87">
        <v>77653.757241212108</v>
      </c>
      <c r="O73" s="87">
        <v>82037.171400539883</v>
      </c>
      <c r="P73" s="88"/>
      <c r="Q73" s="88"/>
      <c r="R73" s="85"/>
      <c r="S73" s="85"/>
      <c r="T73" s="85"/>
      <c r="U73" s="17"/>
      <c r="V73" s="85"/>
      <c r="W73" s="85"/>
      <c r="X73" s="85"/>
      <c r="Z73" s="90"/>
      <c r="AA73" s="90"/>
      <c r="AB73" s="90"/>
      <c r="AC73" s="90"/>
      <c r="AD73" s="90"/>
      <c r="AE73" s="90"/>
      <c r="AF73" s="90"/>
    </row>
    <row r="74" spans="1:32" ht="17.25" customHeight="1">
      <c r="A74" s="7" t="s">
        <v>15</v>
      </c>
      <c r="B74" s="16" t="s">
        <v>16</v>
      </c>
      <c r="C74" s="16" t="s">
        <v>117</v>
      </c>
      <c r="D74" s="17">
        <v>72</v>
      </c>
      <c r="F74" s="18" t="s">
        <v>118</v>
      </c>
      <c r="G74" s="22">
        <v>478</v>
      </c>
      <c r="H74" s="7">
        <v>10</v>
      </c>
      <c r="I74" s="19">
        <v>67350.227748911479</v>
      </c>
      <c r="J74" s="19">
        <v>70908.920141408511</v>
      </c>
      <c r="K74" s="19">
        <v>74617.908060861417</v>
      </c>
      <c r="L74" s="19">
        <v>78540.876052590436</v>
      </c>
      <c r="M74" s="19">
        <v>82688.013643846833</v>
      </c>
      <c r="N74" s="19">
        <v>87685.402255936831</v>
      </c>
      <c r="O74" s="19">
        <v>92681.994885580876</v>
      </c>
      <c r="P74" s="64"/>
      <c r="Q74" s="63"/>
      <c r="R74" s="17"/>
      <c r="S74" s="17"/>
      <c r="T74" s="17"/>
      <c r="U74" s="17"/>
      <c r="V74" s="17"/>
      <c r="W74" s="17"/>
      <c r="X74" s="17"/>
      <c r="Z74" s="69"/>
      <c r="AA74" s="69"/>
      <c r="AB74" s="69"/>
      <c r="AC74" s="69"/>
      <c r="AD74" s="69"/>
      <c r="AE74" s="69"/>
      <c r="AF74" s="69"/>
    </row>
    <row r="75" spans="1:32" ht="19.5" customHeight="1">
      <c r="A75" s="7"/>
      <c r="B75" s="16" t="s">
        <v>16</v>
      </c>
      <c r="C75" s="16" t="s">
        <v>461</v>
      </c>
      <c r="D75" s="17">
        <v>29</v>
      </c>
      <c r="F75" s="18" t="s">
        <v>460</v>
      </c>
      <c r="G75" s="22">
        <v>393</v>
      </c>
      <c r="H75" s="7">
        <v>8</v>
      </c>
      <c r="I75" s="19">
        <v>55025.994538531588</v>
      </c>
      <c r="J75" s="19">
        <v>58044.64198671269</v>
      </c>
      <c r="K75" s="19">
        <v>61060.742053080976</v>
      </c>
      <c r="L75" s="19">
        <v>64257.706228158837</v>
      </c>
      <c r="M75" s="19">
        <v>67673.745239138472</v>
      </c>
      <c r="N75" s="19">
        <v>71913.782409963707</v>
      </c>
      <c r="O75" s="19">
        <v>76153.819580788942</v>
      </c>
      <c r="P75" s="64"/>
      <c r="Q75" s="63"/>
      <c r="R75" s="17"/>
      <c r="S75" s="17"/>
      <c r="T75" s="17"/>
      <c r="U75" s="17"/>
      <c r="V75" s="17"/>
      <c r="W75" s="17"/>
      <c r="X75" s="17"/>
      <c r="Z75" s="69"/>
      <c r="AA75" s="69"/>
      <c r="AB75" s="69"/>
      <c r="AC75" s="69"/>
      <c r="AD75" s="69"/>
      <c r="AE75" s="69"/>
      <c r="AF75" s="69"/>
    </row>
    <row r="76" spans="1:32" ht="19.5" customHeight="1">
      <c r="A76" s="7" t="s">
        <v>15</v>
      </c>
      <c r="B76" s="16" t="s">
        <v>16</v>
      </c>
      <c r="C76" s="16" t="s">
        <v>119</v>
      </c>
      <c r="D76" s="17">
        <v>51</v>
      </c>
      <c r="F76" s="18" t="s">
        <v>120</v>
      </c>
      <c r="G76" s="22">
        <v>465</v>
      </c>
      <c r="H76" s="7">
        <v>10</v>
      </c>
      <c r="I76" s="19">
        <v>67238.14294914779</v>
      </c>
      <c r="J76" s="19">
        <v>70618.518614748071</v>
      </c>
      <c r="K76" s="19">
        <v>74434.496570339019</v>
      </c>
      <c r="L76" s="19">
        <v>78253.021907742805</v>
      </c>
      <c r="M76" s="19">
        <v>82249.863972043342</v>
      </c>
      <c r="N76" s="19">
        <v>87254.57049473231</v>
      </c>
      <c r="O76" s="19">
        <v>92259.277017421278</v>
      </c>
      <c r="P76" s="64"/>
      <c r="Q76" s="63"/>
      <c r="R76" s="17"/>
      <c r="S76" s="17"/>
      <c r="T76" s="17"/>
      <c r="U76" s="17"/>
      <c r="V76" s="17"/>
      <c r="W76" s="17"/>
      <c r="X76" s="17"/>
      <c r="Z76" s="69"/>
      <c r="AA76" s="69"/>
      <c r="AB76" s="69"/>
      <c r="AC76" s="69"/>
      <c r="AD76" s="69"/>
      <c r="AE76" s="69"/>
      <c r="AF76" s="69"/>
    </row>
    <row r="77" spans="1:32" ht="24" customHeight="1">
      <c r="A77" s="7" t="s">
        <v>15</v>
      </c>
      <c r="B77" s="16" t="s">
        <v>16</v>
      </c>
      <c r="C77" s="16" t="s">
        <v>121</v>
      </c>
      <c r="D77" s="17" t="s">
        <v>20</v>
      </c>
      <c r="F77" s="48" t="s">
        <v>122</v>
      </c>
      <c r="G77" s="22">
        <v>398</v>
      </c>
      <c r="H77" s="7">
        <v>8</v>
      </c>
      <c r="I77" s="19">
        <v>55606.797591852512</v>
      </c>
      <c r="J77" s="19">
        <v>58625.445040033621</v>
      </c>
      <c r="K77" s="19">
        <v>61679.755833594056</v>
      </c>
      <c r="L77" s="19">
        <v>64983.710044810003</v>
      </c>
      <c r="M77" s="19">
        <v>68402.296437602447</v>
      </c>
      <c r="N77" s="19">
        <v>72644.373356908676</v>
      </c>
      <c r="O77" s="19">
        <v>76886.450276214935</v>
      </c>
      <c r="P77" s="27"/>
      <c r="Q77" s="63"/>
      <c r="R77" s="17"/>
      <c r="S77" s="17"/>
      <c r="T77" s="17"/>
      <c r="U77" s="17"/>
      <c r="V77" s="17"/>
      <c r="W77" s="17"/>
      <c r="X77" s="17"/>
      <c r="Z77" s="69"/>
      <c r="AA77" s="69"/>
      <c r="AB77" s="69"/>
      <c r="AC77" s="69"/>
      <c r="AD77" s="69"/>
      <c r="AE77" s="69"/>
      <c r="AF77" s="69"/>
    </row>
    <row r="78" spans="1:32" ht="19.5" customHeight="1">
      <c r="A78" s="7" t="s">
        <v>15</v>
      </c>
      <c r="B78" s="16" t="s">
        <v>16</v>
      </c>
      <c r="C78" s="7" t="s">
        <v>123</v>
      </c>
      <c r="D78" s="17" t="s">
        <v>124</v>
      </c>
      <c r="F78" s="30" t="s">
        <v>125</v>
      </c>
      <c r="G78" s="22">
        <v>463</v>
      </c>
      <c r="H78" s="7">
        <v>10</v>
      </c>
      <c r="I78" s="19">
        <v>67350.227748911479</v>
      </c>
      <c r="J78" s="19">
        <v>70908.920141408511</v>
      </c>
      <c r="K78" s="19">
        <v>74617.908060861417</v>
      </c>
      <c r="L78" s="19">
        <v>78540.876052590436</v>
      </c>
      <c r="M78" s="19">
        <v>82688.013643846833</v>
      </c>
      <c r="N78" s="19">
        <v>87685.402255936831</v>
      </c>
      <c r="O78" s="19">
        <v>92681.994885580876</v>
      </c>
      <c r="P78" s="64"/>
      <c r="Q78" s="63"/>
      <c r="R78" s="17"/>
      <c r="S78" s="17"/>
      <c r="T78" s="17"/>
      <c r="U78" s="17"/>
      <c r="V78" s="17"/>
      <c r="W78" s="17"/>
      <c r="X78" s="17"/>
      <c r="Z78" s="69"/>
      <c r="AA78" s="69"/>
      <c r="AB78" s="69"/>
      <c r="AC78" s="69"/>
      <c r="AD78" s="69"/>
      <c r="AE78" s="69"/>
      <c r="AF78" s="69"/>
    </row>
    <row r="79" spans="1:32" ht="19.5" customHeight="1">
      <c r="A79" s="7"/>
      <c r="B79" s="16" t="s">
        <v>16</v>
      </c>
      <c r="C79" s="7" t="s">
        <v>505</v>
      </c>
      <c r="D79" s="17">
        <v>35</v>
      </c>
      <c r="F79" s="30" t="s">
        <v>492</v>
      </c>
      <c r="G79" s="22">
        <v>400</v>
      </c>
      <c r="H79" s="7">
        <v>8</v>
      </c>
      <c r="I79" s="19">
        <v>55025.994538531588</v>
      </c>
      <c r="J79" s="19">
        <v>58044.64198671269</v>
      </c>
      <c r="K79" s="19">
        <v>61060.742053080976</v>
      </c>
      <c r="L79" s="19">
        <v>64257.706228158837</v>
      </c>
      <c r="M79" s="19">
        <v>67673.745239138472</v>
      </c>
      <c r="N79" s="19">
        <v>72339.599586888129</v>
      </c>
      <c r="O79" s="19">
        <v>77005.453934637801</v>
      </c>
      <c r="P79" s="64"/>
      <c r="Q79" s="63"/>
      <c r="R79" s="17"/>
      <c r="S79" s="17"/>
      <c r="T79" s="17"/>
      <c r="U79" s="17"/>
      <c r="V79" s="17"/>
      <c r="W79" s="17"/>
      <c r="X79" s="17"/>
      <c r="Z79" s="69"/>
      <c r="AA79" s="69"/>
      <c r="AB79" s="69"/>
      <c r="AC79" s="69"/>
      <c r="AD79" s="69"/>
      <c r="AE79" s="69"/>
      <c r="AF79" s="69"/>
    </row>
    <row r="80" spans="1:32" ht="19.5" customHeight="1">
      <c r="A80" s="7"/>
      <c r="B80" s="16" t="s">
        <v>16</v>
      </c>
      <c r="C80" s="7" t="s">
        <v>484</v>
      </c>
      <c r="D80" s="17">
        <v>40</v>
      </c>
      <c r="F80" s="30" t="s">
        <v>483</v>
      </c>
      <c r="G80" s="22">
        <v>410</v>
      </c>
      <c r="H80" s="7">
        <v>9</v>
      </c>
      <c r="I80" s="19">
        <v>59353.996238497573</v>
      </c>
      <c r="J80" s="19">
        <v>62512.749686383278</v>
      </c>
      <c r="K80" s="19">
        <v>66002.662769934424</v>
      </c>
      <c r="L80" s="19">
        <v>69602.11327143645</v>
      </c>
      <c r="M80" s="19">
        <v>73270.343081884363</v>
      </c>
      <c r="N80" s="19">
        <v>77653.757241212108</v>
      </c>
      <c r="O80" s="19">
        <v>82037.171400539883</v>
      </c>
      <c r="P80" s="64"/>
      <c r="Q80" s="63"/>
      <c r="R80" s="17"/>
      <c r="S80" s="17"/>
      <c r="T80" s="17"/>
      <c r="U80" s="17"/>
      <c r="V80" s="17"/>
      <c r="W80" s="17"/>
      <c r="X80" s="17"/>
      <c r="Z80" s="69"/>
      <c r="AA80" s="69"/>
      <c r="AB80" s="69"/>
      <c r="AC80" s="69"/>
      <c r="AD80" s="69"/>
      <c r="AE80" s="69"/>
      <c r="AF80" s="69"/>
    </row>
    <row r="81" spans="1:32" ht="35.25" customHeight="1">
      <c r="A81" s="7"/>
      <c r="B81" s="16" t="s">
        <v>16</v>
      </c>
      <c r="C81" s="7" t="s">
        <v>475</v>
      </c>
      <c r="D81" s="17">
        <v>21</v>
      </c>
      <c r="F81" s="30" t="s">
        <v>459</v>
      </c>
      <c r="G81" s="22">
        <v>533</v>
      </c>
      <c r="H81" s="7">
        <v>11</v>
      </c>
      <c r="I81" s="19">
        <v>81219.845016066291</v>
      </c>
      <c r="J81" s="19">
        <v>83945.857560760443</v>
      </c>
      <c r="K81" s="19">
        <v>87444.030603846797</v>
      </c>
      <c r="L81" s="19">
        <v>91087.4842147788</v>
      </c>
      <c r="M81" s="19">
        <v>94883.082042431037</v>
      </c>
      <c r="N81" s="19">
        <v>98836.54379419898</v>
      </c>
      <c r="O81" s="19">
        <v>102954.73311895726</v>
      </c>
      <c r="P81" s="64"/>
      <c r="Q81" s="63"/>
      <c r="R81" s="17"/>
      <c r="S81" s="17"/>
      <c r="T81" s="17"/>
      <c r="U81" s="17"/>
      <c r="V81" s="17"/>
      <c r="W81" s="17"/>
      <c r="X81" s="17"/>
      <c r="Z81" s="69"/>
      <c r="AA81" s="69"/>
      <c r="AB81" s="69"/>
      <c r="AC81" s="69"/>
      <c r="AD81" s="69"/>
      <c r="AE81" s="69"/>
      <c r="AF81" s="69"/>
    </row>
    <row r="82" spans="1:32" ht="19.5" customHeight="1">
      <c r="A82" s="7" t="s">
        <v>15</v>
      </c>
      <c r="B82" s="44" t="s">
        <v>16</v>
      </c>
      <c r="C82" s="44" t="s">
        <v>126</v>
      </c>
      <c r="D82" s="45" t="s">
        <v>96</v>
      </c>
      <c r="E82" s="43"/>
      <c r="F82" s="46" t="s">
        <v>127</v>
      </c>
      <c r="G82" s="43">
        <v>400</v>
      </c>
      <c r="H82" s="43">
        <v>8</v>
      </c>
      <c r="I82" s="58">
        <v>57642.155660288547</v>
      </c>
      <c r="J82" s="58">
        <v>60806.003871799869</v>
      </c>
      <c r="K82" s="58">
        <v>63967.304701498382</v>
      </c>
      <c r="L82" s="58">
        <v>67350.227748911479</v>
      </c>
      <c r="M82" s="58">
        <v>70908.920141408511</v>
      </c>
      <c r="N82" s="58">
        <v>75312.738829056892</v>
      </c>
      <c r="O82" s="58">
        <v>79716.557516705274</v>
      </c>
      <c r="P82" s="64"/>
      <c r="Q82" s="63"/>
      <c r="R82" s="17"/>
      <c r="S82" s="17"/>
      <c r="T82" s="17"/>
      <c r="U82" s="17"/>
      <c r="V82" s="17"/>
      <c r="W82" s="17"/>
      <c r="X82" s="17"/>
      <c r="Z82" s="69"/>
      <c r="AA82" s="69"/>
      <c r="AB82" s="69"/>
      <c r="AC82" s="69"/>
      <c r="AD82" s="69"/>
      <c r="AE82" s="69"/>
      <c r="AF82" s="69"/>
    </row>
    <row r="83" spans="1:32" ht="19.5" customHeight="1">
      <c r="A83" s="7" t="s">
        <v>15</v>
      </c>
      <c r="B83" s="44" t="s">
        <v>16</v>
      </c>
      <c r="C83" s="44" t="s">
        <v>128</v>
      </c>
      <c r="D83" s="45" t="s">
        <v>96</v>
      </c>
      <c r="E83" s="43"/>
      <c r="F83" s="46" t="s">
        <v>129</v>
      </c>
      <c r="G83" s="43">
        <v>400</v>
      </c>
      <c r="H83" s="43">
        <v>8</v>
      </c>
      <c r="I83" s="58">
        <v>57642.155660288547</v>
      </c>
      <c r="J83" s="58">
        <v>60806.003871799869</v>
      </c>
      <c r="K83" s="58">
        <v>63967.304701498382</v>
      </c>
      <c r="L83" s="58">
        <v>67350.227748911479</v>
      </c>
      <c r="M83" s="58">
        <v>70908.920141408511</v>
      </c>
      <c r="N83" s="58">
        <v>75312.738829056892</v>
      </c>
      <c r="O83" s="58">
        <v>79716.557516705274</v>
      </c>
      <c r="P83" s="64"/>
      <c r="Q83" s="63"/>
      <c r="R83" s="17"/>
      <c r="S83" s="17"/>
      <c r="T83" s="17"/>
      <c r="U83" s="17"/>
      <c r="V83" s="17"/>
      <c r="W83" s="17"/>
      <c r="X83" s="17"/>
      <c r="Z83" s="69"/>
      <c r="AA83" s="69"/>
      <c r="AB83" s="69"/>
      <c r="AC83" s="69"/>
      <c r="AD83" s="69"/>
      <c r="AE83" s="69"/>
      <c r="AF83" s="69"/>
    </row>
    <row r="84" spans="1:32" ht="19.5" customHeight="1">
      <c r="A84" s="7" t="s">
        <v>15</v>
      </c>
      <c r="B84" s="16" t="s">
        <v>16</v>
      </c>
      <c r="C84" s="16" t="s">
        <v>423</v>
      </c>
      <c r="D84" s="17">
        <v>35</v>
      </c>
      <c r="F84" s="18" t="s">
        <v>410</v>
      </c>
      <c r="G84" s="22">
        <v>363</v>
      </c>
      <c r="H84" s="7">
        <v>8</v>
      </c>
      <c r="I84" s="19">
        <v>55025.994538531588</v>
      </c>
      <c r="J84" s="19">
        <v>58044.64198671269</v>
      </c>
      <c r="K84" s="19">
        <v>61060.742053080976</v>
      </c>
      <c r="L84" s="19">
        <v>64257.706228158837</v>
      </c>
      <c r="M84" s="19">
        <v>67673.745239138472</v>
      </c>
      <c r="N84" s="19">
        <v>72339.599586888129</v>
      </c>
      <c r="O84" s="19">
        <v>77005.453934637801</v>
      </c>
      <c r="P84" s="64"/>
      <c r="Q84" s="63"/>
      <c r="R84" s="17"/>
      <c r="S84" s="17"/>
      <c r="T84" s="17"/>
      <c r="U84" s="17"/>
      <c r="V84" s="17"/>
      <c r="W84" s="17"/>
      <c r="X84" s="17"/>
      <c r="Z84" s="69"/>
      <c r="AA84" s="69"/>
      <c r="AB84" s="69"/>
      <c r="AC84" s="69"/>
      <c r="AD84" s="69"/>
      <c r="AE84" s="69"/>
      <c r="AF84" s="69"/>
    </row>
    <row r="85" spans="1:32" ht="19.5" customHeight="1">
      <c r="A85" s="7" t="s">
        <v>15</v>
      </c>
      <c r="B85" s="16" t="s">
        <v>16</v>
      </c>
      <c r="C85" s="16" t="s">
        <v>424</v>
      </c>
      <c r="D85" s="17">
        <v>99</v>
      </c>
      <c r="F85" s="18" t="s">
        <v>411</v>
      </c>
      <c r="G85" s="22">
        <v>413</v>
      </c>
      <c r="H85" s="7">
        <v>9</v>
      </c>
      <c r="I85" s="19">
        <v>61533.96662506507</v>
      </c>
      <c r="J85" s="19">
        <v>64774.529239869204</v>
      </c>
      <c r="K85" s="19">
        <v>68193.900226259997</v>
      </c>
      <c r="L85" s="19">
        <v>71754.110858317465</v>
      </c>
      <c r="M85" s="19">
        <v>75532.318783769893</v>
      </c>
      <c r="N85" s="19">
        <v>80103.106467240315</v>
      </c>
      <c r="O85" s="19">
        <v>84672.894930027847</v>
      </c>
      <c r="P85" s="64"/>
      <c r="Q85" s="63"/>
      <c r="R85" s="17"/>
      <c r="S85" s="17"/>
      <c r="T85" s="17"/>
      <c r="U85" s="17"/>
      <c r="V85" s="17"/>
      <c r="W85" s="17"/>
      <c r="X85" s="17"/>
      <c r="Z85" s="69"/>
      <c r="AA85" s="69"/>
      <c r="AB85" s="69"/>
      <c r="AC85" s="69"/>
      <c r="AD85" s="69"/>
      <c r="AE85" s="69"/>
      <c r="AF85" s="69"/>
    </row>
    <row r="86" spans="1:32" ht="19.5" customHeight="1">
      <c r="A86" s="7" t="s">
        <v>15</v>
      </c>
      <c r="B86" s="16" t="s">
        <v>16</v>
      </c>
      <c r="C86" s="16" t="s">
        <v>425</v>
      </c>
      <c r="D86" s="17">
        <v>72</v>
      </c>
      <c r="F86" s="18" t="s">
        <v>412</v>
      </c>
      <c r="G86" s="22">
        <v>470</v>
      </c>
      <c r="H86" s="7">
        <v>10</v>
      </c>
      <c r="I86" s="19">
        <v>67350.227748911479</v>
      </c>
      <c r="J86" s="19">
        <v>70908.920141408511</v>
      </c>
      <c r="K86" s="19">
        <v>74617.908060861417</v>
      </c>
      <c r="L86" s="19">
        <v>78540.876052590436</v>
      </c>
      <c r="M86" s="19">
        <v>82688.013643846833</v>
      </c>
      <c r="N86" s="19">
        <v>87685.402255936831</v>
      </c>
      <c r="O86" s="19">
        <v>92681.994885580876</v>
      </c>
      <c r="P86" s="64"/>
      <c r="Q86" s="63"/>
      <c r="R86" s="17"/>
      <c r="S86" s="17"/>
      <c r="T86" s="17"/>
      <c r="U86" s="17"/>
      <c r="V86" s="17"/>
      <c r="W86" s="17"/>
      <c r="X86" s="17"/>
      <c r="Z86" s="69"/>
      <c r="AA86" s="69"/>
      <c r="AB86" s="69"/>
      <c r="AC86" s="69"/>
      <c r="AD86" s="69"/>
      <c r="AE86" s="69"/>
      <c r="AF86" s="69"/>
    </row>
    <row r="87" spans="1:32" ht="19.5" customHeight="1">
      <c r="A87" s="7" t="s">
        <v>15</v>
      </c>
      <c r="B87" s="16" t="s">
        <v>16</v>
      </c>
      <c r="C87" s="16" t="s">
        <v>426</v>
      </c>
      <c r="D87" s="17">
        <v>65</v>
      </c>
      <c r="F87" s="18" t="s">
        <v>413</v>
      </c>
      <c r="G87" s="22">
        <v>508</v>
      </c>
      <c r="H87" s="7">
        <v>11</v>
      </c>
      <c r="I87" s="19">
        <v>71927.87286653294</v>
      </c>
      <c r="J87" s="19">
        <v>75708.187476744541</v>
      </c>
      <c r="K87" s="19">
        <v>79669.366195665745</v>
      </c>
      <c r="L87" s="19">
        <v>83882.735714055219</v>
      </c>
      <c r="M87" s="19">
        <v>88282.0641047799</v>
      </c>
      <c r="N87" s="19">
        <v>93638.783767499466</v>
      </c>
      <c r="O87" s="19">
        <v>98995.503430218989</v>
      </c>
      <c r="P87" s="64"/>
      <c r="Q87" s="63"/>
      <c r="R87" s="17"/>
      <c r="S87" s="17"/>
      <c r="T87" s="17"/>
      <c r="U87" s="17"/>
      <c r="V87" s="17"/>
      <c r="W87" s="17"/>
      <c r="X87" s="17"/>
      <c r="Z87" s="69"/>
      <c r="AA87" s="69"/>
      <c r="AB87" s="69"/>
      <c r="AC87" s="69"/>
      <c r="AD87" s="69"/>
      <c r="AE87" s="69"/>
      <c r="AF87" s="69"/>
    </row>
    <row r="88" spans="1:32" ht="19.5" customHeight="1">
      <c r="A88" s="7" t="s">
        <v>15</v>
      </c>
      <c r="B88" s="16" t="s">
        <v>16</v>
      </c>
      <c r="C88" s="16" t="s">
        <v>443</v>
      </c>
      <c r="D88" s="17">
        <v>65</v>
      </c>
      <c r="F88" s="18" t="s">
        <v>428</v>
      </c>
      <c r="G88" s="22">
        <v>508</v>
      </c>
      <c r="H88" s="7">
        <v>11</v>
      </c>
      <c r="I88" s="19">
        <v>71927.87286653294</v>
      </c>
      <c r="J88" s="19">
        <v>75708.187476744541</v>
      </c>
      <c r="K88" s="19">
        <v>79669.366195665745</v>
      </c>
      <c r="L88" s="19">
        <v>83882.735714055219</v>
      </c>
      <c r="M88" s="19">
        <v>88282.0641047799</v>
      </c>
      <c r="N88" s="19">
        <v>93638.783767499466</v>
      </c>
      <c r="O88" s="19">
        <v>98995.503430218989</v>
      </c>
      <c r="P88" s="64"/>
      <c r="Q88" s="63"/>
      <c r="R88" s="17"/>
      <c r="S88" s="17"/>
      <c r="T88" s="17"/>
      <c r="U88" s="17"/>
      <c r="V88" s="17"/>
      <c r="W88" s="17"/>
      <c r="X88" s="17"/>
      <c r="Z88" s="69"/>
      <c r="AA88" s="69"/>
      <c r="AB88" s="69"/>
      <c r="AC88" s="69"/>
      <c r="AD88" s="69"/>
      <c r="AE88" s="69"/>
      <c r="AF88" s="69"/>
    </row>
    <row r="89" spans="1:32" ht="19.5" customHeight="1">
      <c r="A89" s="7"/>
      <c r="B89" s="16" t="s">
        <v>16</v>
      </c>
      <c r="C89" s="16" t="s">
        <v>533</v>
      </c>
      <c r="D89" s="17">
        <v>104</v>
      </c>
      <c r="F89" s="18" t="s">
        <v>534</v>
      </c>
      <c r="G89" s="22">
        <v>545</v>
      </c>
      <c r="H89" s="7">
        <v>12</v>
      </c>
      <c r="I89" s="19">
        <v>79898.881981691258</v>
      </c>
      <c r="J89" s="19">
        <v>84104.086296517096</v>
      </c>
      <c r="K89" s="19">
        <v>88530.617154228545</v>
      </c>
      <c r="L89" s="19">
        <v>93190.1233202406</v>
      </c>
      <c r="M89" s="19">
        <v>98094.866652884826</v>
      </c>
      <c r="N89" s="19">
        <v>103257.7543714577</v>
      </c>
      <c r="O89" s="19">
        <v>108692.37302258705</v>
      </c>
      <c r="P89" s="64"/>
      <c r="Q89" s="63"/>
      <c r="R89" s="17"/>
      <c r="S89" s="17"/>
      <c r="T89" s="17"/>
      <c r="U89" s="17"/>
      <c r="V89" s="17"/>
      <c r="W89" s="17"/>
      <c r="X89" s="17"/>
      <c r="Z89" s="69"/>
      <c r="AA89" s="69"/>
      <c r="AB89" s="69"/>
      <c r="AC89" s="69"/>
      <c r="AD89" s="69"/>
      <c r="AE89" s="69"/>
      <c r="AF89" s="69"/>
    </row>
    <row r="90" spans="1:32" ht="19.5" customHeight="1">
      <c r="A90" s="7"/>
      <c r="B90" s="16" t="s">
        <v>16</v>
      </c>
      <c r="C90" s="16" t="s">
        <v>529</v>
      </c>
      <c r="D90" s="17">
        <v>65</v>
      </c>
      <c r="F90" s="18" t="s">
        <v>535</v>
      </c>
      <c r="G90" s="22">
        <v>508</v>
      </c>
      <c r="H90" s="7">
        <v>11</v>
      </c>
      <c r="I90" s="19">
        <v>71927.87286653294</v>
      </c>
      <c r="J90" s="19">
        <v>75708.187476744541</v>
      </c>
      <c r="K90" s="19">
        <v>79669.366195665745</v>
      </c>
      <c r="L90" s="19">
        <v>83882.735714055219</v>
      </c>
      <c r="M90" s="19">
        <v>88282.0641047799</v>
      </c>
      <c r="N90" s="19">
        <v>93638.783767499466</v>
      </c>
      <c r="O90" s="19">
        <v>98995.503430218989</v>
      </c>
      <c r="P90" s="64"/>
      <c r="Q90" s="63"/>
      <c r="R90" s="17"/>
      <c r="S90" s="17"/>
      <c r="T90" s="17"/>
      <c r="U90" s="17"/>
      <c r="V90" s="17"/>
      <c r="W90" s="17"/>
      <c r="X90" s="17"/>
      <c r="Z90" s="69"/>
      <c r="AA90" s="69"/>
      <c r="AB90" s="69"/>
      <c r="AC90" s="69"/>
      <c r="AD90" s="69"/>
      <c r="AE90" s="69"/>
      <c r="AF90" s="69"/>
    </row>
    <row r="91" spans="1:32" ht="19.5" customHeight="1">
      <c r="A91" s="7" t="s">
        <v>15</v>
      </c>
      <c r="B91" s="16" t="s">
        <v>16</v>
      </c>
      <c r="C91" s="16" t="s">
        <v>409</v>
      </c>
      <c r="D91" s="17">
        <v>51</v>
      </c>
      <c r="F91" s="18" t="s">
        <v>408</v>
      </c>
      <c r="G91" s="22">
        <v>458</v>
      </c>
      <c r="H91" s="7">
        <v>10</v>
      </c>
      <c r="I91" s="19">
        <v>67238.14294914779</v>
      </c>
      <c r="J91" s="19">
        <v>70618.518614748071</v>
      </c>
      <c r="K91" s="19">
        <v>74434.496570339019</v>
      </c>
      <c r="L91" s="19">
        <v>78253.021907742805</v>
      </c>
      <c r="M91" s="19">
        <v>82249.863972043342</v>
      </c>
      <c r="N91" s="19">
        <v>87254.57049473231</v>
      </c>
      <c r="O91" s="19">
        <v>92259.277017421278</v>
      </c>
      <c r="P91" s="64"/>
      <c r="Q91" s="63"/>
      <c r="R91" s="17"/>
      <c r="S91" s="17"/>
      <c r="T91" s="17"/>
      <c r="U91" s="17"/>
      <c r="V91" s="17"/>
      <c r="W91" s="17"/>
      <c r="X91" s="17"/>
      <c r="Z91" s="69"/>
      <c r="AA91" s="69"/>
      <c r="AB91" s="69"/>
      <c r="AC91" s="69"/>
      <c r="AD91" s="69"/>
      <c r="AE91" s="69"/>
      <c r="AF91" s="69"/>
    </row>
    <row r="92" spans="1:32" ht="19.5" customHeight="1">
      <c r="A92" s="7" t="s">
        <v>15</v>
      </c>
      <c r="B92" s="16" t="s">
        <v>16</v>
      </c>
      <c r="C92" s="16" t="s">
        <v>419</v>
      </c>
      <c r="D92" s="17" t="s">
        <v>20</v>
      </c>
      <c r="F92" s="18" t="s">
        <v>500</v>
      </c>
      <c r="G92" s="22">
        <v>385</v>
      </c>
      <c r="H92" s="7">
        <v>8</v>
      </c>
      <c r="I92" s="19">
        <v>55606.797591852512</v>
      </c>
      <c r="J92" s="19">
        <v>58625.445040033621</v>
      </c>
      <c r="K92" s="19">
        <v>61679.755833594056</v>
      </c>
      <c r="L92" s="19">
        <v>64983.710044810003</v>
      </c>
      <c r="M92" s="19">
        <v>68402.296437602447</v>
      </c>
      <c r="N92" s="19">
        <v>72644.373356908676</v>
      </c>
      <c r="O92" s="19">
        <v>76886.450276214935</v>
      </c>
      <c r="P92" s="64"/>
      <c r="Q92" s="63"/>
      <c r="R92" s="17"/>
      <c r="S92" s="17"/>
      <c r="T92" s="17"/>
      <c r="U92" s="17"/>
      <c r="V92" s="17"/>
      <c r="W92" s="17"/>
      <c r="X92" s="17"/>
      <c r="Z92" s="69"/>
      <c r="AA92" s="69"/>
      <c r="AB92" s="69"/>
      <c r="AC92" s="69"/>
      <c r="AD92" s="69"/>
      <c r="AE92" s="69"/>
      <c r="AF92" s="69"/>
    </row>
    <row r="93" spans="1:32" ht="19.5" customHeight="1">
      <c r="A93" s="7" t="s">
        <v>15</v>
      </c>
      <c r="B93" s="16" t="s">
        <v>16</v>
      </c>
      <c r="C93" s="16" t="s">
        <v>374</v>
      </c>
      <c r="D93" s="17">
        <v>51</v>
      </c>
      <c r="F93" s="18" t="s">
        <v>373</v>
      </c>
      <c r="G93" s="22">
        <v>455</v>
      </c>
      <c r="H93" s="7">
        <v>10</v>
      </c>
      <c r="I93" s="19">
        <v>67238.14294914779</v>
      </c>
      <c r="J93" s="19">
        <v>70618.518614748071</v>
      </c>
      <c r="K93" s="19">
        <v>74434.496570339019</v>
      </c>
      <c r="L93" s="19">
        <v>78253.021907742805</v>
      </c>
      <c r="M93" s="19">
        <v>82249.863972043342</v>
      </c>
      <c r="N93" s="19">
        <v>87254.57049473231</v>
      </c>
      <c r="O93" s="19">
        <v>92259.277017421278</v>
      </c>
      <c r="P93" s="64"/>
      <c r="Q93" s="63"/>
      <c r="R93" s="17"/>
      <c r="S93" s="17"/>
      <c r="T93" s="17"/>
      <c r="U93" s="17"/>
      <c r="V93" s="17"/>
      <c r="W93" s="17"/>
      <c r="X93" s="17"/>
      <c r="Z93" s="69"/>
      <c r="AA93" s="69"/>
      <c r="AB93" s="69"/>
      <c r="AC93" s="69"/>
      <c r="AD93" s="69"/>
      <c r="AE93" s="69"/>
      <c r="AF93" s="69"/>
    </row>
    <row r="94" spans="1:32" ht="19.5" customHeight="1">
      <c r="A94" s="7" t="s">
        <v>15</v>
      </c>
      <c r="B94" s="16" t="s">
        <v>16</v>
      </c>
      <c r="C94" s="16" t="s">
        <v>130</v>
      </c>
      <c r="D94" s="17">
        <v>39</v>
      </c>
      <c r="F94" s="18" t="s">
        <v>131</v>
      </c>
      <c r="G94" s="22">
        <v>423</v>
      </c>
      <c r="H94" s="7">
        <v>9</v>
      </c>
      <c r="I94" s="19">
        <v>61534.555070263843</v>
      </c>
      <c r="J94" s="19">
        <v>64774.824736159499</v>
      </c>
      <c r="K94" s="19">
        <v>68193.411128951935</v>
      </c>
      <c r="L94" s="19">
        <v>71754.650903261791</v>
      </c>
      <c r="M94" s="19">
        <v>75532.418131660583</v>
      </c>
      <c r="N94" s="19">
        <v>80102.421103843604</v>
      </c>
      <c r="O94" s="19">
        <v>84674.971457839463</v>
      </c>
      <c r="P94" s="64"/>
      <c r="Q94" s="63"/>
      <c r="R94" s="17"/>
      <c r="S94" s="17"/>
      <c r="T94" s="17"/>
      <c r="U94" s="17"/>
      <c r="V94" s="17"/>
      <c r="W94" s="17"/>
      <c r="X94" s="17"/>
      <c r="Z94" s="69"/>
      <c r="AA94" s="69"/>
      <c r="AB94" s="69"/>
      <c r="AC94" s="69"/>
      <c r="AD94" s="69"/>
      <c r="AE94" s="69"/>
      <c r="AF94" s="69"/>
    </row>
    <row r="95" spans="1:32" ht="19.5" customHeight="1">
      <c r="A95" s="7" t="s">
        <v>15</v>
      </c>
      <c r="B95" s="16" t="s">
        <v>16</v>
      </c>
      <c r="C95" s="16" t="s">
        <v>476</v>
      </c>
      <c r="D95" s="17">
        <v>65</v>
      </c>
      <c r="F95" s="18" t="s">
        <v>448</v>
      </c>
      <c r="G95" s="22">
        <v>508</v>
      </c>
      <c r="H95" s="7">
        <v>11</v>
      </c>
      <c r="I95" s="19">
        <v>71927.87286653294</v>
      </c>
      <c r="J95" s="19">
        <v>75708.187476744541</v>
      </c>
      <c r="K95" s="19">
        <v>79669.366195665745</v>
      </c>
      <c r="L95" s="19">
        <v>83882.735714055219</v>
      </c>
      <c r="M95" s="19">
        <v>88282.0641047799</v>
      </c>
      <c r="N95" s="19">
        <v>93638.783767499466</v>
      </c>
      <c r="O95" s="19">
        <v>98995.503430218989</v>
      </c>
      <c r="P95" s="64"/>
      <c r="Q95" s="63"/>
      <c r="R95" s="17"/>
      <c r="S95" s="17"/>
      <c r="T95" s="17"/>
      <c r="U95" s="17"/>
      <c r="V95" s="17"/>
      <c r="W95" s="17"/>
      <c r="X95" s="17"/>
      <c r="Z95" s="69"/>
      <c r="AA95" s="69"/>
      <c r="AB95" s="69"/>
      <c r="AC95" s="69"/>
      <c r="AD95" s="69"/>
      <c r="AE95" s="69"/>
      <c r="AF95" s="69"/>
    </row>
    <row r="96" spans="1:32" ht="19.5" customHeight="1">
      <c r="A96" s="7" t="s">
        <v>15</v>
      </c>
      <c r="B96" s="16" t="s">
        <v>16</v>
      </c>
      <c r="C96" s="16" t="s">
        <v>132</v>
      </c>
      <c r="D96" s="17">
        <v>51</v>
      </c>
      <c r="F96" s="18" t="s">
        <v>133</v>
      </c>
      <c r="G96" s="22">
        <v>458</v>
      </c>
      <c r="H96" s="7">
        <v>10</v>
      </c>
      <c r="I96" s="19">
        <v>67238.14294914779</v>
      </c>
      <c r="J96" s="19">
        <v>70618.518614748071</v>
      </c>
      <c r="K96" s="19">
        <v>74434.496570339019</v>
      </c>
      <c r="L96" s="19">
        <v>78253.021907742805</v>
      </c>
      <c r="M96" s="19">
        <v>82249.863972043342</v>
      </c>
      <c r="N96" s="19">
        <v>87254.57049473231</v>
      </c>
      <c r="O96" s="19">
        <v>92259.277017421278</v>
      </c>
      <c r="P96" s="64"/>
      <c r="Q96" s="63"/>
      <c r="R96" s="17"/>
      <c r="S96" s="17"/>
      <c r="T96" s="17"/>
      <c r="U96" s="17"/>
      <c r="V96" s="17"/>
      <c r="W96" s="17"/>
      <c r="X96" s="17"/>
      <c r="Z96" s="69"/>
      <c r="AA96" s="69"/>
      <c r="AB96" s="69"/>
      <c r="AC96" s="69"/>
      <c r="AD96" s="69"/>
      <c r="AE96" s="69"/>
      <c r="AF96" s="69"/>
    </row>
    <row r="97" spans="1:32" ht="19.5" customHeight="1">
      <c r="A97" s="7" t="s">
        <v>15</v>
      </c>
      <c r="B97" s="16" t="s">
        <v>16</v>
      </c>
      <c r="C97" s="16" t="s">
        <v>134</v>
      </c>
      <c r="D97" s="17">
        <v>65</v>
      </c>
      <c r="F97" s="18" t="s">
        <v>135</v>
      </c>
      <c r="G97" s="22">
        <v>505</v>
      </c>
      <c r="H97" s="7">
        <v>11</v>
      </c>
      <c r="I97" s="19">
        <v>71927.87286653294</v>
      </c>
      <c r="J97" s="19">
        <v>75708.187476744541</v>
      </c>
      <c r="K97" s="19">
        <v>79669.366195665745</v>
      </c>
      <c r="L97" s="19">
        <v>83882.735714055219</v>
      </c>
      <c r="M97" s="19">
        <v>88282.0641047799</v>
      </c>
      <c r="N97" s="19">
        <v>93638.783767499466</v>
      </c>
      <c r="O97" s="19">
        <v>98995.503430218989</v>
      </c>
      <c r="P97" s="64"/>
      <c r="Q97" s="17"/>
      <c r="R97" s="17"/>
      <c r="S97" s="17"/>
      <c r="T97" s="17"/>
      <c r="U97" s="17"/>
      <c r="V97" s="17"/>
      <c r="W97" s="17"/>
      <c r="X97" s="17"/>
      <c r="Y97" s="7"/>
      <c r="Z97" s="72"/>
      <c r="AA97" s="72"/>
      <c r="AB97" s="72"/>
      <c r="AC97" s="72"/>
      <c r="AD97" s="72"/>
      <c r="AE97" s="72"/>
      <c r="AF97" s="72"/>
    </row>
    <row r="98" spans="1:32" ht="19.5" customHeight="1">
      <c r="A98" s="7" t="s">
        <v>15</v>
      </c>
      <c r="B98" s="16" t="s">
        <v>16</v>
      </c>
      <c r="C98" s="16" t="s">
        <v>136</v>
      </c>
      <c r="D98" s="17">
        <v>98</v>
      </c>
      <c r="F98" s="18" t="s">
        <v>137</v>
      </c>
      <c r="G98" s="22">
        <v>528</v>
      </c>
      <c r="H98" s="7">
        <v>11</v>
      </c>
      <c r="I98" s="19">
        <v>73505.435854625088</v>
      </c>
      <c r="J98" s="19">
        <v>77374.271982831851</v>
      </c>
      <c r="K98" s="19">
        <v>81446.409558755433</v>
      </c>
      <c r="L98" s="19">
        <v>85732.86855611809</v>
      </c>
      <c r="M98" s="19">
        <v>90244.674043405685</v>
      </c>
      <c r="N98" s="19">
        <v>95140.739089329625</v>
      </c>
      <c r="O98" s="19">
        <v>100036.80413525354</v>
      </c>
      <c r="P98" s="65"/>
      <c r="Q98" s="64"/>
      <c r="R98" s="65"/>
      <c r="S98" s="65"/>
      <c r="T98" s="65"/>
      <c r="U98" s="65"/>
      <c r="V98" s="65"/>
      <c r="W98" s="65"/>
      <c r="X98" s="65"/>
      <c r="Y98" s="8"/>
      <c r="Z98" s="73"/>
      <c r="AA98" s="73"/>
      <c r="AB98" s="73"/>
      <c r="AC98" s="73"/>
      <c r="AD98" s="73"/>
      <c r="AE98" s="73"/>
      <c r="AF98" s="73"/>
    </row>
    <row r="99" spans="1:32" ht="19.5" customHeight="1">
      <c r="A99" s="7" t="s">
        <v>15</v>
      </c>
      <c r="B99" s="16" t="s">
        <v>16</v>
      </c>
      <c r="C99" s="16" t="s">
        <v>433</v>
      </c>
      <c r="D99" s="17" t="s">
        <v>20</v>
      </c>
      <c r="F99" s="18" t="s">
        <v>427</v>
      </c>
      <c r="G99" s="22">
        <v>385</v>
      </c>
      <c r="H99" s="7">
        <v>8</v>
      </c>
      <c r="I99" s="19">
        <v>55606.797591852512</v>
      </c>
      <c r="J99" s="19">
        <v>58625.445040033621</v>
      </c>
      <c r="K99" s="19">
        <v>61679.755833594056</v>
      </c>
      <c r="L99" s="19">
        <v>64983.710044810003</v>
      </c>
      <c r="M99" s="19">
        <v>68402.296437602447</v>
      </c>
      <c r="N99" s="19">
        <v>72644.373356908676</v>
      </c>
      <c r="O99" s="19">
        <v>76886.450276214935</v>
      </c>
      <c r="P99" s="64"/>
      <c r="Q99" s="63"/>
      <c r="R99" s="17"/>
      <c r="S99" s="17"/>
      <c r="T99" s="17"/>
      <c r="U99" s="17"/>
      <c r="V99" s="17"/>
      <c r="W99" s="17"/>
      <c r="X99" s="17"/>
      <c r="Z99" s="69"/>
      <c r="AA99" s="69"/>
      <c r="AB99" s="69"/>
      <c r="AC99" s="69"/>
      <c r="AD99" s="69"/>
      <c r="AE99" s="69"/>
      <c r="AF99" s="69"/>
    </row>
    <row r="100" spans="1:32" ht="19.5" customHeight="1">
      <c r="A100" s="7" t="s">
        <v>15</v>
      </c>
      <c r="B100" s="16" t="s">
        <v>16</v>
      </c>
      <c r="C100" s="16" t="s">
        <v>140</v>
      </c>
      <c r="D100" s="17">
        <v>29</v>
      </c>
      <c r="F100" s="18" t="s">
        <v>141</v>
      </c>
      <c r="G100" s="22">
        <v>365</v>
      </c>
      <c r="H100" s="7">
        <v>8</v>
      </c>
      <c r="I100" s="19">
        <v>55025.994538531588</v>
      </c>
      <c r="J100" s="19">
        <v>58044.64198671269</v>
      </c>
      <c r="K100" s="19">
        <v>61060.742053080976</v>
      </c>
      <c r="L100" s="19">
        <v>64257.706228158837</v>
      </c>
      <c r="M100" s="19">
        <v>67673.745239138472</v>
      </c>
      <c r="N100" s="19">
        <v>71913.782409963707</v>
      </c>
      <c r="O100" s="19">
        <v>76153.819580788942</v>
      </c>
      <c r="P100" s="64"/>
      <c r="Q100" s="63"/>
      <c r="R100" s="17"/>
      <c r="S100" s="17"/>
      <c r="T100" s="17"/>
      <c r="U100" s="17"/>
      <c r="V100" s="17"/>
      <c r="W100" s="17"/>
      <c r="X100" s="17"/>
      <c r="Z100" s="69"/>
      <c r="AA100" s="69"/>
      <c r="AB100" s="69"/>
      <c r="AC100" s="69"/>
      <c r="AD100" s="69"/>
      <c r="AE100" s="69"/>
      <c r="AF100" s="69"/>
    </row>
    <row r="101" spans="1:32" ht="19.5" customHeight="1">
      <c r="A101" s="7"/>
      <c r="B101" s="16" t="s">
        <v>16</v>
      </c>
      <c r="C101" s="16" t="s">
        <v>519</v>
      </c>
      <c r="D101" s="17">
        <v>29</v>
      </c>
      <c r="F101" s="18" t="s">
        <v>520</v>
      </c>
      <c r="G101" s="22">
        <v>383</v>
      </c>
      <c r="H101" s="7">
        <v>8</v>
      </c>
      <c r="I101" s="19">
        <v>55025.994538531588</v>
      </c>
      <c r="J101" s="19">
        <v>58044.64198671269</v>
      </c>
      <c r="K101" s="19">
        <v>61060.742053080976</v>
      </c>
      <c r="L101" s="19">
        <v>64257.706228158837</v>
      </c>
      <c r="M101" s="19">
        <v>67673.745239138472</v>
      </c>
      <c r="N101" s="19">
        <v>71913.782409963707</v>
      </c>
      <c r="O101" s="19">
        <v>76153.819580788942</v>
      </c>
      <c r="P101" s="64"/>
      <c r="Q101" s="63"/>
      <c r="R101" s="17"/>
      <c r="S101" s="17"/>
      <c r="T101" s="17"/>
      <c r="U101" s="17"/>
      <c r="V101" s="17"/>
      <c r="W101" s="17"/>
      <c r="X101" s="17"/>
      <c r="Z101" s="69"/>
      <c r="AA101" s="69"/>
      <c r="AB101" s="69"/>
      <c r="AC101" s="69"/>
      <c r="AD101" s="69"/>
      <c r="AE101" s="69"/>
      <c r="AF101" s="69"/>
    </row>
    <row r="102" spans="1:32" ht="19.5" customHeight="1">
      <c r="A102" s="7"/>
      <c r="B102" s="16" t="s">
        <v>16</v>
      </c>
      <c r="C102" s="16" t="s">
        <v>519</v>
      </c>
      <c r="D102" s="17">
        <v>115</v>
      </c>
      <c r="F102" s="18" t="s">
        <v>515</v>
      </c>
      <c r="G102" s="22">
        <v>386</v>
      </c>
      <c r="H102" s="7">
        <v>8</v>
      </c>
      <c r="I102" s="19">
        <v>56226</v>
      </c>
      <c r="J102" s="19">
        <v>59245</v>
      </c>
      <c r="K102" s="19">
        <v>62261</v>
      </c>
      <c r="L102" s="19">
        <v>65458</v>
      </c>
      <c r="M102" s="19">
        <v>68874</v>
      </c>
      <c r="N102" s="19">
        <v>73114</v>
      </c>
      <c r="O102" s="19">
        <v>77354</v>
      </c>
      <c r="P102" s="64"/>
      <c r="Q102" s="63"/>
      <c r="R102" s="17"/>
      <c r="S102" s="17"/>
      <c r="T102" s="17"/>
      <c r="U102" s="17"/>
      <c r="V102" s="17"/>
      <c r="W102" s="17"/>
      <c r="X102" s="17"/>
      <c r="Z102" s="69"/>
      <c r="AA102" s="69"/>
      <c r="AB102" s="69"/>
      <c r="AC102" s="69"/>
      <c r="AD102" s="69"/>
      <c r="AE102" s="69"/>
      <c r="AF102" s="69"/>
    </row>
    <row r="103" spans="1:32" ht="19.5" customHeight="1">
      <c r="A103" s="7" t="s">
        <v>15</v>
      </c>
      <c r="B103" s="16" t="s">
        <v>16</v>
      </c>
      <c r="C103" s="16" t="s">
        <v>432</v>
      </c>
      <c r="D103" s="17">
        <v>40</v>
      </c>
      <c r="F103" s="18" t="s">
        <v>430</v>
      </c>
      <c r="G103" s="22">
        <v>408</v>
      </c>
      <c r="H103" s="7">
        <v>9</v>
      </c>
      <c r="I103" s="19">
        <v>59353.996238497573</v>
      </c>
      <c r="J103" s="19">
        <v>62512.749686383278</v>
      </c>
      <c r="K103" s="19">
        <v>66002.662769934424</v>
      </c>
      <c r="L103" s="19">
        <v>69602.11327143645</v>
      </c>
      <c r="M103" s="19">
        <v>73270.343081884363</v>
      </c>
      <c r="N103" s="19">
        <v>77653.757241212108</v>
      </c>
      <c r="O103" s="19">
        <v>82037.171400539883</v>
      </c>
      <c r="P103" s="64"/>
      <c r="Q103" s="63"/>
      <c r="R103" s="17"/>
      <c r="S103" s="17"/>
      <c r="T103" s="17"/>
      <c r="U103" s="17"/>
      <c r="V103" s="17"/>
      <c r="W103" s="17"/>
      <c r="X103" s="17"/>
      <c r="Z103" s="69"/>
      <c r="AA103" s="69"/>
      <c r="AB103" s="69"/>
      <c r="AC103" s="69"/>
      <c r="AD103" s="69"/>
      <c r="AE103" s="69"/>
      <c r="AF103" s="69"/>
    </row>
    <row r="104" spans="1:32" ht="19.5" customHeight="1">
      <c r="A104" s="7" t="s">
        <v>15</v>
      </c>
      <c r="B104" s="16" t="s">
        <v>16</v>
      </c>
      <c r="C104" s="16" t="s">
        <v>444</v>
      </c>
      <c r="D104" s="17">
        <v>51</v>
      </c>
      <c r="F104" s="48" t="s">
        <v>417</v>
      </c>
      <c r="G104" s="22">
        <v>455</v>
      </c>
      <c r="H104" s="22">
        <v>10</v>
      </c>
      <c r="I104" s="25">
        <v>67238.14294914779</v>
      </c>
      <c r="J104" s="25">
        <v>70618.518614748071</v>
      </c>
      <c r="K104" s="25">
        <v>74434.496570339019</v>
      </c>
      <c r="L104" s="25">
        <v>78253.021907742805</v>
      </c>
      <c r="M104" s="25">
        <v>82249.863972043342</v>
      </c>
      <c r="N104" s="25">
        <v>87254.57049473231</v>
      </c>
      <c r="O104" s="25">
        <v>92259.277017421278</v>
      </c>
      <c r="P104" s="64"/>
      <c r="Q104" s="63"/>
      <c r="R104" s="17"/>
      <c r="S104" s="17"/>
      <c r="T104" s="17"/>
      <c r="U104" s="17"/>
      <c r="V104" s="17"/>
      <c r="W104" s="17"/>
      <c r="X104" s="17"/>
      <c r="Z104" s="69"/>
      <c r="AA104" s="69"/>
      <c r="AB104" s="69"/>
      <c r="AC104" s="69"/>
      <c r="AD104" s="69"/>
      <c r="AE104" s="69"/>
      <c r="AF104" s="69"/>
    </row>
    <row r="105" spans="1:32" ht="19.5" customHeight="1">
      <c r="A105" s="7" t="s">
        <v>15</v>
      </c>
      <c r="B105" s="16" t="s">
        <v>16</v>
      </c>
      <c r="C105" s="16" t="s">
        <v>142</v>
      </c>
      <c r="D105" s="7" t="s">
        <v>103</v>
      </c>
      <c r="F105" s="30" t="s">
        <v>143</v>
      </c>
      <c r="G105" s="22">
        <v>500</v>
      </c>
      <c r="H105" s="7">
        <v>11</v>
      </c>
      <c r="I105" s="19">
        <v>78647.120629571466</v>
      </c>
      <c r="J105" s="19">
        <v>81924.512967191593</v>
      </c>
      <c r="K105" s="19">
        <v>85338.034340824583</v>
      </c>
      <c r="L105" s="19">
        <v>88893.404457865894</v>
      </c>
      <c r="M105" s="19">
        <v>92597.486967190154</v>
      </c>
      <c r="N105" s="19">
        <v>96456.001576192852</v>
      </c>
      <c r="O105" s="19">
        <v>100475.81193374861</v>
      </c>
      <c r="P105" s="64"/>
      <c r="Q105" s="63"/>
      <c r="R105" s="17"/>
      <c r="S105" s="17"/>
      <c r="T105" s="17"/>
      <c r="U105" s="17"/>
      <c r="V105" s="17"/>
      <c r="W105" s="17"/>
      <c r="X105" s="17"/>
      <c r="Z105" s="69"/>
      <c r="AA105" s="69"/>
      <c r="AB105" s="69"/>
      <c r="AC105" s="69"/>
      <c r="AD105" s="69"/>
      <c r="AE105" s="69"/>
      <c r="AF105" s="69"/>
    </row>
    <row r="106" spans="1:32" ht="19.5" customHeight="1">
      <c r="A106" s="7" t="s">
        <v>15</v>
      </c>
      <c r="B106" s="16" t="s">
        <v>16</v>
      </c>
      <c r="C106" s="16" t="s">
        <v>147</v>
      </c>
      <c r="D106" s="17">
        <v>35</v>
      </c>
      <c r="F106" s="18" t="s">
        <v>148</v>
      </c>
      <c r="G106" s="22">
        <v>363</v>
      </c>
      <c r="H106" s="7">
        <v>8</v>
      </c>
      <c r="I106" s="19">
        <v>55025.994538531588</v>
      </c>
      <c r="J106" s="19">
        <v>58044.64198671269</v>
      </c>
      <c r="K106" s="19">
        <v>61060.742053080976</v>
      </c>
      <c r="L106" s="19">
        <v>64257.706228158837</v>
      </c>
      <c r="M106" s="19">
        <v>67673.745239138472</v>
      </c>
      <c r="N106" s="19">
        <v>72339.599586888129</v>
      </c>
      <c r="O106" s="19">
        <v>77005.453934637801</v>
      </c>
      <c r="P106" s="64"/>
      <c r="Q106" s="63"/>
      <c r="R106" s="17"/>
      <c r="S106" s="17"/>
      <c r="T106" s="17"/>
      <c r="U106" s="17"/>
      <c r="V106" s="17"/>
      <c r="W106" s="17"/>
      <c r="X106" s="17"/>
      <c r="Z106" s="69"/>
      <c r="AA106" s="69"/>
      <c r="AB106" s="69"/>
      <c r="AC106" s="69"/>
      <c r="AD106" s="69"/>
      <c r="AE106" s="69"/>
      <c r="AF106" s="69"/>
    </row>
    <row r="107" spans="1:32" ht="33.75" customHeight="1">
      <c r="A107" s="7" t="s">
        <v>15</v>
      </c>
      <c r="B107" s="16" t="s">
        <v>16</v>
      </c>
      <c r="C107" s="16" t="s">
        <v>434</v>
      </c>
      <c r="D107" s="17">
        <v>45</v>
      </c>
      <c r="F107" s="18" t="s">
        <v>429</v>
      </c>
      <c r="G107" s="22">
        <v>415</v>
      </c>
      <c r="H107" s="7">
        <v>9</v>
      </c>
      <c r="I107" s="19">
        <v>62586.623758954789</v>
      </c>
      <c r="J107" s="19">
        <v>65895.672733796368</v>
      </c>
      <c r="K107" s="19">
        <v>69637.776616815798</v>
      </c>
      <c r="L107" s="19">
        <v>73341.669772643072</v>
      </c>
      <c r="M107" s="19">
        <v>77269.732527997723</v>
      </c>
      <c r="N107" s="19">
        <v>81860.638109151405</v>
      </c>
      <c r="O107" s="19">
        <v>86451.543690305029</v>
      </c>
      <c r="P107" s="64"/>
      <c r="Q107" s="63"/>
      <c r="R107" s="17"/>
      <c r="S107" s="17"/>
      <c r="T107" s="17"/>
      <c r="U107" s="17"/>
      <c r="V107" s="17"/>
      <c r="W107" s="17"/>
      <c r="X107" s="17"/>
      <c r="Z107" s="69"/>
      <c r="AA107" s="69"/>
      <c r="AB107" s="69"/>
      <c r="AC107" s="69"/>
      <c r="AD107" s="69"/>
      <c r="AE107" s="69"/>
      <c r="AF107" s="69"/>
    </row>
    <row r="108" spans="1:32" ht="24" customHeight="1">
      <c r="A108" s="7" t="s">
        <v>15</v>
      </c>
      <c r="B108" s="16" t="s">
        <v>16</v>
      </c>
      <c r="C108" s="7" t="s">
        <v>149</v>
      </c>
      <c r="D108" s="17">
        <v>35</v>
      </c>
      <c r="F108" s="30" t="s">
        <v>150</v>
      </c>
      <c r="G108" s="22">
        <v>378</v>
      </c>
      <c r="H108" s="7">
        <v>8</v>
      </c>
      <c r="I108" s="19">
        <v>55025.994538531588</v>
      </c>
      <c r="J108" s="19">
        <v>58044.64198671269</v>
      </c>
      <c r="K108" s="19">
        <v>61060.742053080976</v>
      </c>
      <c r="L108" s="19">
        <v>64257.706228158837</v>
      </c>
      <c r="M108" s="19">
        <v>67673.745239138472</v>
      </c>
      <c r="N108" s="19">
        <v>72339.599586888129</v>
      </c>
      <c r="O108" s="19">
        <v>77005.453934637801</v>
      </c>
      <c r="P108" s="64"/>
      <c r="Q108" s="63"/>
      <c r="R108" s="17"/>
      <c r="S108" s="17"/>
      <c r="T108" s="17"/>
      <c r="U108" s="17"/>
      <c r="V108" s="17"/>
      <c r="W108" s="17"/>
      <c r="X108" s="17"/>
      <c r="Z108" s="69"/>
      <c r="AA108" s="69"/>
      <c r="AB108" s="69"/>
      <c r="AC108" s="69"/>
      <c r="AD108" s="69"/>
      <c r="AE108" s="69"/>
      <c r="AF108" s="69"/>
    </row>
    <row r="109" spans="1:32" ht="19.5" customHeight="1">
      <c r="A109" s="7"/>
      <c r="B109" s="16" t="s">
        <v>16</v>
      </c>
      <c r="C109" s="7" t="s">
        <v>522</v>
      </c>
      <c r="D109" s="17">
        <v>99</v>
      </c>
      <c r="F109" s="30" t="s">
        <v>511</v>
      </c>
      <c r="G109" s="22">
        <v>415</v>
      </c>
      <c r="H109" s="7">
        <v>9</v>
      </c>
      <c r="I109" s="19">
        <v>61533.96662506507</v>
      </c>
      <c r="J109" s="19">
        <v>64774.529239869204</v>
      </c>
      <c r="K109" s="19">
        <v>68193.900226259997</v>
      </c>
      <c r="L109" s="19">
        <v>71754.110858317465</v>
      </c>
      <c r="M109" s="19">
        <v>75532.318783769893</v>
      </c>
      <c r="N109" s="19">
        <v>80103.106467240315</v>
      </c>
      <c r="O109" s="19">
        <v>84672.894930027847</v>
      </c>
      <c r="P109" s="64"/>
      <c r="Q109" s="63"/>
      <c r="R109" s="17"/>
      <c r="S109" s="17"/>
      <c r="T109" s="17"/>
      <c r="U109" s="17"/>
      <c r="V109" s="17"/>
      <c r="W109" s="17"/>
      <c r="X109" s="17"/>
      <c r="Z109" s="69"/>
      <c r="AA109" s="69"/>
      <c r="AB109" s="69"/>
      <c r="AC109" s="69"/>
      <c r="AD109" s="69"/>
      <c r="AE109" s="69"/>
      <c r="AF109" s="69"/>
    </row>
    <row r="110" spans="1:32" ht="19.5" customHeight="1">
      <c r="A110" s="7" t="s">
        <v>15</v>
      </c>
      <c r="B110" s="16" t="s">
        <v>16</v>
      </c>
      <c r="C110" s="16" t="s">
        <v>151</v>
      </c>
      <c r="D110" s="17">
        <v>99</v>
      </c>
      <c r="F110" s="18" t="s">
        <v>152</v>
      </c>
      <c r="G110" s="22">
        <v>423</v>
      </c>
      <c r="H110" s="7">
        <v>9</v>
      </c>
      <c r="I110" s="19">
        <v>61533.96662506507</v>
      </c>
      <c r="J110" s="19">
        <v>64774.529239869204</v>
      </c>
      <c r="K110" s="19">
        <v>68193.900226259997</v>
      </c>
      <c r="L110" s="19">
        <v>71754.110858317465</v>
      </c>
      <c r="M110" s="19">
        <v>75532.318783769893</v>
      </c>
      <c r="N110" s="19">
        <v>80103.106467240315</v>
      </c>
      <c r="O110" s="19">
        <v>84672.894930027847</v>
      </c>
      <c r="P110" s="64"/>
      <c r="Q110" s="63"/>
      <c r="R110" s="17"/>
      <c r="S110" s="17"/>
      <c r="T110" s="17"/>
      <c r="U110" s="17"/>
      <c r="V110" s="17"/>
      <c r="W110" s="17"/>
      <c r="X110" s="17"/>
      <c r="Z110" s="69"/>
      <c r="AA110" s="69"/>
      <c r="AB110" s="69"/>
      <c r="AC110" s="69"/>
      <c r="AD110" s="69"/>
      <c r="AE110" s="69"/>
      <c r="AF110" s="69"/>
    </row>
    <row r="111" spans="1:32" ht="19.5" customHeight="1">
      <c r="A111" s="7" t="s">
        <v>15</v>
      </c>
      <c r="B111" s="16" t="s">
        <v>16</v>
      </c>
      <c r="C111" s="16" t="s">
        <v>153</v>
      </c>
      <c r="D111" s="17">
        <v>29</v>
      </c>
      <c r="F111" s="18" t="s">
        <v>154</v>
      </c>
      <c r="G111" s="22">
        <v>393</v>
      </c>
      <c r="H111" s="7">
        <v>8</v>
      </c>
      <c r="I111" s="19">
        <v>55025.994538531588</v>
      </c>
      <c r="J111" s="19">
        <v>58044.64198671269</v>
      </c>
      <c r="K111" s="19">
        <v>61060.742053080976</v>
      </c>
      <c r="L111" s="19">
        <v>64257.706228158837</v>
      </c>
      <c r="M111" s="19">
        <v>67673.745239138472</v>
      </c>
      <c r="N111" s="19">
        <v>71913.782409963707</v>
      </c>
      <c r="O111" s="19">
        <v>76153.819580788942</v>
      </c>
      <c r="P111" s="64"/>
      <c r="Q111" s="63"/>
      <c r="R111" s="17"/>
      <c r="S111" s="17"/>
      <c r="T111" s="17"/>
      <c r="U111" s="17"/>
      <c r="V111" s="17"/>
      <c r="W111" s="17"/>
      <c r="X111" s="17"/>
      <c r="Z111" s="69"/>
      <c r="AA111" s="69"/>
      <c r="AB111" s="69"/>
      <c r="AC111" s="69"/>
      <c r="AD111" s="69"/>
      <c r="AE111" s="69"/>
      <c r="AF111" s="69"/>
    </row>
    <row r="112" spans="1:32" ht="19.5" customHeight="1">
      <c r="A112" s="7" t="s">
        <v>15</v>
      </c>
      <c r="B112" s="16" t="s">
        <v>16</v>
      </c>
      <c r="C112" s="16" t="s">
        <v>155</v>
      </c>
      <c r="D112" s="17">
        <v>50</v>
      </c>
      <c r="F112" s="18" t="s">
        <v>156</v>
      </c>
      <c r="G112" s="22">
        <v>455</v>
      </c>
      <c r="H112" s="7">
        <v>10</v>
      </c>
      <c r="I112" s="19">
        <v>66840.751386349264</v>
      </c>
      <c r="J112" s="19">
        <v>70330.66446990041</v>
      </c>
      <c r="K112" s="19">
        <v>74144.095043678564</v>
      </c>
      <c r="L112" s="19">
        <v>78033.947071841045</v>
      </c>
      <c r="M112" s="19">
        <v>82249.863972043342</v>
      </c>
      <c r="N112" s="19">
        <v>87332.048056933927</v>
      </c>
      <c r="O112" s="19">
        <v>92414.232141824556</v>
      </c>
      <c r="P112" s="64"/>
      <c r="Q112" s="63"/>
      <c r="R112" s="17"/>
      <c r="S112" s="17"/>
      <c r="T112" s="17"/>
      <c r="U112" s="17"/>
      <c r="V112" s="17"/>
      <c r="W112" s="17"/>
      <c r="X112" s="17"/>
      <c r="Z112" s="69"/>
      <c r="AA112" s="69"/>
      <c r="AB112" s="69"/>
      <c r="AC112" s="69"/>
      <c r="AD112" s="69"/>
      <c r="AE112" s="69"/>
      <c r="AF112" s="69"/>
    </row>
    <row r="113" spans="1:32" ht="19.5" customHeight="1">
      <c r="A113" s="7" t="s">
        <v>15</v>
      </c>
      <c r="B113" s="16" t="s">
        <v>16</v>
      </c>
      <c r="C113" s="16" t="s">
        <v>157</v>
      </c>
      <c r="D113" s="17">
        <v>29</v>
      </c>
      <c r="F113" s="18" t="s">
        <v>158</v>
      </c>
      <c r="G113" s="22">
        <v>368</v>
      </c>
      <c r="H113" s="7">
        <v>8</v>
      </c>
      <c r="I113" s="19">
        <v>55025.994538531588</v>
      </c>
      <c r="J113" s="19">
        <v>58044.64198671269</v>
      </c>
      <c r="K113" s="19">
        <v>61060.742053080976</v>
      </c>
      <c r="L113" s="19">
        <v>64257.706228158837</v>
      </c>
      <c r="M113" s="19">
        <v>67673.745239138472</v>
      </c>
      <c r="N113" s="19">
        <v>71913.782409963707</v>
      </c>
      <c r="O113" s="19">
        <v>76153.819580788942</v>
      </c>
      <c r="P113" s="64"/>
      <c r="Q113" s="63"/>
      <c r="R113" s="17"/>
      <c r="S113" s="17"/>
      <c r="T113" s="17"/>
      <c r="U113" s="17"/>
      <c r="V113" s="17"/>
      <c r="W113" s="17"/>
      <c r="X113" s="17"/>
      <c r="Z113" s="69"/>
      <c r="AA113" s="69"/>
      <c r="AB113" s="69"/>
      <c r="AC113" s="69"/>
      <c r="AD113" s="69"/>
      <c r="AE113" s="69"/>
      <c r="AF113" s="69"/>
    </row>
    <row r="114" spans="1:32" ht="19.5" customHeight="1">
      <c r="A114" s="7" t="s">
        <v>15</v>
      </c>
      <c r="B114" s="16" t="s">
        <v>16</v>
      </c>
      <c r="C114" s="16" t="s">
        <v>375</v>
      </c>
      <c r="D114" s="17">
        <v>4</v>
      </c>
      <c r="F114" s="18" t="s">
        <v>376</v>
      </c>
      <c r="G114" s="22">
        <v>476</v>
      </c>
      <c r="H114" s="7">
        <v>10</v>
      </c>
      <c r="I114" s="19">
        <v>77640.559372477539</v>
      </c>
      <c r="J114" s="19">
        <v>79874.820073843803</v>
      </c>
      <c r="K114" s="19">
        <v>81550.515599868508</v>
      </c>
      <c r="L114" s="19">
        <v>84901.906651917889</v>
      </c>
      <c r="M114" s="19">
        <v>87694.732528625711</v>
      </c>
      <c r="N114" s="19">
        <v>90487.558405333533</v>
      </c>
      <c r="O114" s="19">
        <v>93280.384282041356</v>
      </c>
      <c r="P114" s="64"/>
      <c r="Q114" s="63"/>
      <c r="R114" s="17"/>
      <c r="S114" s="17"/>
      <c r="T114" s="17"/>
      <c r="U114" s="17"/>
      <c r="V114" s="17"/>
      <c r="W114" s="17"/>
      <c r="X114" s="17"/>
      <c r="Z114" s="69"/>
      <c r="AA114" s="69"/>
      <c r="AB114" s="69"/>
      <c r="AC114" s="69"/>
      <c r="AD114" s="69"/>
      <c r="AE114" s="69"/>
      <c r="AF114" s="69"/>
    </row>
    <row r="115" spans="1:32" ht="19.5" customHeight="1">
      <c r="A115" s="7" t="s">
        <v>15</v>
      </c>
      <c r="B115" s="16" t="s">
        <v>16</v>
      </c>
      <c r="C115" s="16" t="s">
        <v>159</v>
      </c>
      <c r="D115" s="17">
        <v>71</v>
      </c>
      <c r="F115" s="18" t="s">
        <v>160</v>
      </c>
      <c r="G115" s="22">
        <v>490</v>
      </c>
      <c r="H115" s="7">
        <v>10</v>
      </c>
      <c r="I115" s="19">
        <v>68058.399892872956</v>
      </c>
      <c r="J115" s="19">
        <v>71640.018721685279</v>
      </c>
      <c r="K115" s="19">
        <v>75410.143804645661</v>
      </c>
      <c r="L115" s="19">
        <v>79378.96466900529</v>
      </c>
      <c r="M115" s="19">
        <v>83556.670842015417</v>
      </c>
      <c r="N115" s="19">
        <v>88622.628892154142</v>
      </c>
      <c r="O115" s="19">
        <v>93688.586942292866</v>
      </c>
      <c r="P115" s="17"/>
      <c r="Q115" s="63"/>
      <c r="R115" s="17"/>
      <c r="S115" s="17"/>
      <c r="T115" s="17"/>
      <c r="U115" s="17"/>
      <c r="V115" s="17"/>
      <c r="W115" s="17"/>
      <c r="X115" s="17"/>
      <c r="Z115" s="69"/>
      <c r="AA115" s="69"/>
      <c r="AB115" s="69"/>
      <c r="AC115" s="69"/>
      <c r="AD115" s="69"/>
      <c r="AE115" s="69"/>
      <c r="AF115" s="69"/>
    </row>
    <row r="116" spans="1:32" ht="19.5" customHeight="1">
      <c r="A116" s="7"/>
      <c r="B116" s="16" t="s">
        <v>16</v>
      </c>
      <c r="C116" s="16" t="s">
        <v>517</v>
      </c>
      <c r="D116" s="17">
        <v>58</v>
      </c>
      <c r="F116" s="18" t="s">
        <v>516</v>
      </c>
      <c r="G116" s="22">
        <v>488</v>
      </c>
      <c r="H116" s="7">
        <v>10</v>
      </c>
      <c r="I116" s="19">
        <v>70908.920141408511</v>
      </c>
      <c r="J116" s="19">
        <v>74870.098860329701</v>
      </c>
      <c r="K116" s="19">
        <v>78614.750125161954</v>
      </c>
      <c r="L116" s="19">
        <v>82540.265498703797</v>
      </c>
      <c r="M116" s="19">
        <v>86684.855708147385</v>
      </c>
      <c r="N116" s="19">
        <v>91813.133879545101</v>
      </c>
      <c r="O116" s="19">
        <v>96941.412050942774</v>
      </c>
      <c r="P116" s="17"/>
      <c r="Q116" s="63"/>
      <c r="R116" s="17"/>
      <c r="S116" s="17"/>
      <c r="T116" s="17"/>
      <c r="U116" s="17"/>
      <c r="V116" s="17"/>
      <c r="W116" s="17"/>
      <c r="X116" s="17"/>
      <c r="Z116" s="69"/>
      <c r="AA116" s="69"/>
      <c r="AB116" s="69"/>
      <c r="AC116" s="69"/>
      <c r="AD116" s="69"/>
      <c r="AE116" s="69"/>
      <c r="AF116" s="69"/>
    </row>
    <row r="117" spans="1:32" ht="19.5" customHeight="1">
      <c r="A117" s="7" t="s">
        <v>15</v>
      </c>
      <c r="B117" s="16" t="s">
        <v>16</v>
      </c>
      <c r="C117" s="7" t="s">
        <v>161</v>
      </c>
      <c r="D117" s="17" t="s">
        <v>166</v>
      </c>
      <c r="F117" s="30" t="s">
        <v>162</v>
      </c>
      <c r="G117" s="22">
        <v>435</v>
      </c>
      <c r="H117" s="7">
        <v>9</v>
      </c>
      <c r="I117" s="19">
        <v>62586.623758954789</v>
      </c>
      <c r="J117" s="19">
        <v>65895.672733796368</v>
      </c>
      <c r="K117" s="19">
        <v>69637.776616815798</v>
      </c>
      <c r="L117" s="19">
        <v>73341.669772643072</v>
      </c>
      <c r="M117" s="19">
        <v>77269.732527997723</v>
      </c>
      <c r="N117" s="19">
        <v>81860.638109151405</v>
      </c>
      <c r="O117" s="19">
        <v>86451.543690305029</v>
      </c>
      <c r="P117" s="64"/>
      <c r="Q117" s="63"/>
      <c r="R117" s="17"/>
      <c r="S117" s="17"/>
      <c r="T117" s="17"/>
      <c r="U117" s="17"/>
      <c r="V117" s="17"/>
      <c r="W117" s="17"/>
      <c r="X117" s="17"/>
      <c r="Z117" s="69"/>
      <c r="AA117" s="69"/>
      <c r="AB117" s="69"/>
      <c r="AC117" s="69"/>
      <c r="AD117" s="69"/>
      <c r="AE117" s="69"/>
      <c r="AF117" s="69"/>
    </row>
    <row r="118" spans="1:32" ht="19.5" customHeight="1">
      <c r="A118" s="7" t="s">
        <v>15</v>
      </c>
      <c r="B118" s="16" t="s">
        <v>16</v>
      </c>
      <c r="C118" s="16" t="s">
        <v>163</v>
      </c>
      <c r="D118" s="17">
        <v>40</v>
      </c>
      <c r="F118" s="18" t="s">
        <v>164</v>
      </c>
      <c r="G118" s="22">
        <v>408</v>
      </c>
      <c r="H118" s="7">
        <v>9</v>
      </c>
      <c r="I118" s="19">
        <v>59353.996238497573</v>
      </c>
      <c r="J118" s="19">
        <v>62512.749686383278</v>
      </c>
      <c r="K118" s="19">
        <v>66002.662769934424</v>
      </c>
      <c r="L118" s="19">
        <v>69602.11327143645</v>
      </c>
      <c r="M118" s="19">
        <v>73270.343081884363</v>
      </c>
      <c r="N118" s="19">
        <v>77653.757241212108</v>
      </c>
      <c r="O118" s="19">
        <v>82037.171400539883</v>
      </c>
      <c r="P118" s="64"/>
      <c r="Q118" s="63"/>
      <c r="R118" s="17"/>
      <c r="S118" s="17"/>
      <c r="T118" s="17"/>
      <c r="U118" s="17"/>
      <c r="V118" s="17"/>
      <c r="W118" s="17"/>
      <c r="X118" s="17"/>
      <c r="Z118" s="69"/>
      <c r="AA118" s="69"/>
      <c r="AB118" s="69"/>
      <c r="AC118" s="69"/>
      <c r="AD118" s="69"/>
      <c r="AE118" s="69"/>
      <c r="AF118" s="69"/>
    </row>
    <row r="119" spans="1:32" ht="19.5" customHeight="1">
      <c r="A119" s="7" t="s">
        <v>15</v>
      </c>
      <c r="B119" s="16" t="s">
        <v>16</v>
      </c>
      <c r="C119" s="16" t="s">
        <v>165</v>
      </c>
      <c r="D119" s="7" t="s">
        <v>166</v>
      </c>
      <c r="F119" s="30" t="s">
        <v>167</v>
      </c>
      <c r="G119" s="22">
        <v>425</v>
      </c>
      <c r="H119" s="7">
        <v>9</v>
      </c>
      <c r="I119" s="19">
        <v>62586.623758954789</v>
      </c>
      <c r="J119" s="19">
        <v>65895.672733796368</v>
      </c>
      <c r="K119" s="19">
        <v>69637.776616815798</v>
      </c>
      <c r="L119" s="19">
        <v>73341.669772643072</v>
      </c>
      <c r="M119" s="19">
        <v>77269.732527997723</v>
      </c>
      <c r="N119" s="19">
        <v>81860.638109151405</v>
      </c>
      <c r="O119" s="19">
        <v>86451.543690305029</v>
      </c>
      <c r="P119" s="64"/>
      <c r="Q119" s="63"/>
      <c r="R119" s="17"/>
      <c r="S119" s="17"/>
      <c r="T119" s="17"/>
      <c r="U119" s="17"/>
      <c r="V119" s="17"/>
      <c r="W119" s="17"/>
      <c r="X119" s="17"/>
      <c r="Z119" s="69"/>
      <c r="AA119" s="69"/>
      <c r="AB119" s="69"/>
      <c r="AC119" s="69"/>
      <c r="AD119" s="69"/>
      <c r="AE119" s="69"/>
      <c r="AF119" s="69"/>
    </row>
    <row r="120" spans="1:32" ht="19.5" customHeight="1">
      <c r="A120" s="7" t="s">
        <v>15</v>
      </c>
      <c r="B120" s="16" t="s">
        <v>16</v>
      </c>
      <c r="C120" s="16" t="s">
        <v>168</v>
      </c>
      <c r="D120" s="17">
        <v>171</v>
      </c>
      <c r="F120" s="18" t="s">
        <v>169</v>
      </c>
      <c r="G120" s="22">
        <v>415</v>
      </c>
      <c r="H120" s="7">
        <v>9</v>
      </c>
      <c r="I120" s="19">
        <v>66900.614858950314</v>
      </c>
      <c r="J120" s="19">
        <v>70612.689029445668</v>
      </c>
      <c r="K120" s="19">
        <v>74398.245367618234</v>
      </c>
      <c r="L120" s="19">
        <v>78325.86722996684</v>
      </c>
      <c r="M120" s="19">
        <v>83567.595190943422</v>
      </c>
      <c r="N120" s="19" t="s">
        <v>170</v>
      </c>
      <c r="O120" s="19" t="s">
        <v>170</v>
      </c>
      <c r="P120" s="64"/>
      <c r="Q120" s="63"/>
      <c r="R120" s="41"/>
      <c r="S120" s="17"/>
      <c r="T120" s="17"/>
      <c r="U120" s="17"/>
      <c r="V120" s="17"/>
      <c r="W120" s="17"/>
      <c r="X120" s="17"/>
      <c r="Z120" s="69"/>
      <c r="AA120" s="69"/>
      <c r="AB120" s="69"/>
      <c r="AC120" s="69"/>
      <c r="AD120" s="69"/>
      <c r="AE120" s="69"/>
      <c r="AF120" s="69"/>
    </row>
    <row r="121" spans="1:32" ht="19.5" customHeight="1">
      <c r="A121" s="7" t="s">
        <v>15</v>
      </c>
      <c r="B121" s="16" t="s">
        <v>16</v>
      </c>
      <c r="C121" s="16" t="s">
        <v>171</v>
      </c>
      <c r="D121" s="17">
        <v>56</v>
      </c>
      <c r="F121" s="18" t="s">
        <v>172</v>
      </c>
      <c r="G121" s="22">
        <v>523</v>
      </c>
      <c r="H121" s="7">
        <v>11</v>
      </c>
      <c r="I121" s="19">
        <v>77488.170518446263</v>
      </c>
      <c r="J121" s="19">
        <v>81630.113998186338</v>
      </c>
      <c r="K121" s="19">
        <v>85739.777055594473</v>
      </c>
      <c r="L121" s="19">
        <v>89954.420264890359</v>
      </c>
      <c r="M121" s="19">
        <v>94788.077254699339</v>
      </c>
      <c r="N121" s="19">
        <v>100395.02387070414</v>
      </c>
      <c r="O121" s="19">
        <v>106001.97048670899</v>
      </c>
      <c r="P121" s="64"/>
      <c r="Q121" s="63"/>
      <c r="R121" s="17"/>
      <c r="S121" s="17"/>
      <c r="T121" s="17"/>
      <c r="U121" s="17"/>
      <c r="V121" s="17"/>
      <c r="W121" s="17"/>
      <c r="X121" s="17"/>
      <c r="Z121" s="69"/>
      <c r="AA121" s="69"/>
      <c r="AB121" s="69"/>
      <c r="AC121" s="69"/>
      <c r="AD121" s="69"/>
      <c r="AE121" s="69"/>
      <c r="AF121" s="69"/>
    </row>
    <row r="122" spans="1:32" ht="19.5" customHeight="1">
      <c r="A122" s="7" t="s">
        <v>15</v>
      </c>
      <c r="B122" s="16" t="s">
        <v>16</v>
      </c>
      <c r="C122" s="16" t="s">
        <v>173</v>
      </c>
      <c r="D122" s="17">
        <v>56</v>
      </c>
      <c r="F122" s="18" t="s">
        <v>174</v>
      </c>
      <c r="G122" s="22">
        <v>523</v>
      </c>
      <c r="H122" s="7">
        <v>11</v>
      </c>
      <c r="I122" s="19">
        <v>77488.170518446263</v>
      </c>
      <c r="J122" s="19">
        <v>81630.113998186338</v>
      </c>
      <c r="K122" s="19">
        <v>85739.777055594473</v>
      </c>
      <c r="L122" s="19">
        <v>89954.420264890359</v>
      </c>
      <c r="M122" s="19">
        <v>94788.077254699339</v>
      </c>
      <c r="N122" s="19">
        <v>100395.02387070414</v>
      </c>
      <c r="O122" s="19">
        <v>106001.97048670899</v>
      </c>
      <c r="P122" s="64"/>
      <c r="Q122" s="63"/>
      <c r="R122" s="17"/>
      <c r="S122" s="17"/>
      <c r="T122" s="17"/>
      <c r="U122" s="17"/>
      <c r="V122" s="17"/>
      <c r="W122" s="17"/>
      <c r="X122" s="17"/>
      <c r="Z122" s="69"/>
      <c r="AA122" s="69"/>
      <c r="AB122" s="69"/>
      <c r="AC122" s="69"/>
      <c r="AD122" s="69"/>
      <c r="AE122" s="69"/>
      <c r="AF122" s="69"/>
    </row>
    <row r="123" spans="1:32" ht="19.5" customHeight="1">
      <c r="A123" s="7" t="s">
        <v>15</v>
      </c>
      <c r="B123" s="16" t="s">
        <v>16</v>
      </c>
      <c r="C123" s="7" t="s">
        <v>175</v>
      </c>
      <c r="D123" s="17" t="s">
        <v>166</v>
      </c>
      <c r="F123" s="30" t="s">
        <v>176</v>
      </c>
      <c r="G123" s="22">
        <v>435</v>
      </c>
      <c r="H123" s="7">
        <v>9</v>
      </c>
      <c r="I123" s="19">
        <v>62586.623758954789</v>
      </c>
      <c r="J123" s="19">
        <v>65895.672733796368</v>
      </c>
      <c r="K123" s="19">
        <v>69637.776616815798</v>
      </c>
      <c r="L123" s="19">
        <v>73341.669772643072</v>
      </c>
      <c r="M123" s="19">
        <v>77269.732527997723</v>
      </c>
      <c r="N123" s="19">
        <v>81860.638109151405</v>
      </c>
      <c r="O123" s="19">
        <v>86451.543690305029</v>
      </c>
      <c r="P123" s="64"/>
      <c r="Q123" s="63"/>
      <c r="R123" s="17"/>
      <c r="S123" s="17"/>
      <c r="T123" s="17"/>
      <c r="U123" s="17"/>
      <c r="V123" s="17"/>
      <c r="W123" s="17"/>
      <c r="X123" s="17"/>
      <c r="Z123" s="69"/>
      <c r="AA123" s="69"/>
      <c r="AB123" s="69"/>
      <c r="AC123" s="69"/>
      <c r="AD123" s="69"/>
      <c r="AE123" s="69"/>
      <c r="AF123" s="69"/>
    </row>
    <row r="124" spans="1:32" ht="19.5" customHeight="1">
      <c r="A124" s="7"/>
      <c r="B124" s="16" t="s">
        <v>16</v>
      </c>
      <c r="C124" s="16" t="s">
        <v>489</v>
      </c>
      <c r="D124" s="17">
        <v>72</v>
      </c>
      <c r="F124" s="18" t="s">
        <v>488</v>
      </c>
      <c r="G124" s="22">
        <v>463</v>
      </c>
      <c r="H124" s="7">
        <v>10</v>
      </c>
      <c r="I124" s="19">
        <v>67350.227748911479</v>
      </c>
      <c r="J124" s="19">
        <v>70908.920141408511</v>
      </c>
      <c r="K124" s="19">
        <v>74617.908060861417</v>
      </c>
      <c r="L124" s="19">
        <v>78540.876052590436</v>
      </c>
      <c r="M124" s="19">
        <v>82688.013643846833</v>
      </c>
      <c r="N124" s="19">
        <v>87685.402255936831</v>
      </c>
      <c r="O124" s="19">
        <v>92681.994885580876</v>
      </c>
      <c r="P124" s="66"/>
      <c r="Q124" s="66"/>
      <c r="R124" s="27"/>
      <c r="S124" s="27"/>
      <c r="T124" s="27"/>
      <c r="U124" s="27"/>
      <c r="V124" s="27"/>
      <c r="W124" s="27"/>
      <c r="X124" s="27"/>
      <c r="Y124" s="23"/>
      <c r="Z124" s="70"/>
      <c r="AA124" s="70"/>
      <c r="AB124" s="70"/>
      <c r="AC124" s="70"/>
      <c r="AD124" s="70"/>
      <c r="AE124" s="70"/>
      <c r="AF124" s="70"/>
    </row>
    <row r="125" spans="1:32" ht="19.5" customHeight="1">
      <c r="A125" s="7" t="s">
        <v>15</v>
      </c>
      <c r="B125" s="16" t="s">
        <v>16</v>
      </c>
      <c r="C125" s="16" t="s">
        <v>179</v>
      </c>
      <c r="D125" s="17">
        <v>29</v>
      </c>
      <c r="F125" s="18" t="s">
        <v>180</v>
      </c>
      <c r="G125" s="22">
        <v>383</v>
      </c>
      <c r="H125" s="7">
        <v>8</v>
      </c>
      <c r="I125" s="19">
        <v>55025.994538531588</v>
      </c>
      <c r="J125" s="19">
        <v>58044.64198671269</v>
      </c>
      <c r="K125" s="19">
        <v>61060.742053080976</v>
      </c>
      <c r="L125" s="19">
        <v>64257.706228158837</v>
      </c>
      <c r="M125" s="19">
        <v>67673.745239138472</v>
      </c>
      <c r="N125" s="19">
        <v>71913.782409963707</v>
      </c>
      <c r="O125" s="19">
        <v>76153.819580788942</v>
      </c>
      <c r="P125" s="63"/>
      <c r="Q125" s="63"/>
      <c r="R125" s="17"/>
      <c r="S125" s="17"/>
      <c r="T125" s="17"/>
      <c r="U125" s="17"/>
      <c r="V125" s="17"/>
      <c r="W125" s="17"/>
      <c r="X125" s="17"/>
      <c r="Z125" s="69"/>
      <c r="AA125" s="69"/>
      <c r="AB125" s="69"/>
      <c r="AC125" s="69"/>
      <c r="AD125" s="69"/>
      <c r="AE125" s="69"/>
      <c r="AF125" s="69"/>
    </row>
    <row r="126" spans="1:32" ht="19.5" customHeight="1">
      <c r="A126" s="7" t="s">
        <v>15</v>
      </c>
      <c r="B126" s="16" t="s">
        <v>16</v>
      </c>
      <c r="C126" s="16" t="s">
        <v>401</v>
      </c>
      <c r="D126" s="17">
        <v>39</v>
      </c>
      <c r="F126" s="18" t="s">
        <v>398</v>
      </c>
      <c r="G126" s="22">
        <v>430</v>
      </c>
      <c r="H126" s="7">
        <v>9</v>
      </c>
      <c r="I126" s="19">
        <v>61534.555070263843</v>
      </c>
      <c r="J126" s="19">
        <v>64774.824736159499</v>
      </c>
      <c r="K126" s="19">
        <v>68193.411128951935</v>
      </c>
      <c r="L126" s="19">
        <v>71754.650903261791</v>
      </c>
      <c r="M126" s="19">
        <v>75532.418131660583</v>
      </c>
      <c r="N126" s="19">
        <v>80102.421103843604</v>
      </c>
      <c r="O126" s="19">
        <v>84674.971457839463</v>
      </c>
      <c r="P126" s="64"/>
      <c r="Q126" s="63"/>
      <c r="R126" s="17"/>
      <c r="S126" s="17"/>
      <c r="T126" s="17"/>
      <c r="U126" s="17"/>
      <c r="V126" s="17"/>
      <c r="W126" s="17"/>
      <c r="X126" s="17"/>
      <c r="Z126" s="69"/>
      <c r="AA126" s="69"/>
      <c r="AB126" s="69"/>
      <c r="AC126" s="69"/>
      <c r="AD126" s="69"/>
      <c r="AE126" s="69"/>
      <c r="AF126" s="69"/>
    </row>
    <row r="127" spans="1:32" ht="19.5" customHeight="1">
      <c r="A127" s="7" t="s">
        <v>15</v>
      </c>
      <c r="B127" s="16" t="s">
        <v>16</v>
      </c>
      <c r="C127" s="16" t="s">
        <v>181</v>
      </c>
      <c r="D127" s="17">
        <v>20</v>
      </c>
      <c r="F127" s="77" t="s">
        <v>182</v>
      </c>
      <c r="G127" s="78">
        <v>355</v>
      </c>
      <c r="H127" s="78">
        <v>7</v>
      </c>
      <c r="I127" s="80">
        <v>50756.644375000003</v>
      </c>
      <c r="J127" s="80">
        <v>53754.949243750008</v>
      </c>
      <c r="K127" s="80">
        <v>57028.491173750001</v>
      </c>
      <c r="L127" s="80">
        <v>60515.524968750004</v>
      </c>
      <c r="M127" s="80">
        <v>64112.444282500001</v>
      </c>
      <c r="N127" s="80">
        <v>68314.25721375001</v>
      </c>
      <c r="O127" s="80">
        <v>72515.023616250008</v>
      </c>
      <c r="P127" s="64"/>
      <c r="Q127" s="63"/>
      <c r="R127" s="17"/>
      <c r="S127" s="17"/>
      <c r="T127" s="17"/>
      <c r="U127" s="17"/>
      <c r="V127" s="17"/>
      <c r="W127" s="17"/>
      <c r="X127" s="17"/>
      <c r="Z127" s="69"/>
      <c r="AA127" s="69"/>
      <c r="AB127" s="69"/>
      <c r="AC127" s="69"/>
      <c r="AD127" s="69"/>
      <c r="AE127" s="69"/>
      <c r="AF127" s="69"/>
    </row>
    <row r="128" spans="1:32" ht="19.5" customHeight="1">
      <c r="A128" s="7" t="s">
        <v>15</v>
      </c>
      <c r="B128" s="16" t="s">
        <v>16</v>
      </c>
      <c r="C128" s="16" t="s">
        <v>183</v>
      </c>
      <c r="D128" s="17">
        <v>29</v>
      </c>
      <c r="F128" s="18" t="s">
        <v>184</v>
      </c>
      <c r="G128" s="22">
        <v>383</v>
      </c>
      <c r="H128" s="7">
        <v>8</v>
      </c>
      <c r="I128" s="19">
        <v>55025.994538531588</v>
      </c>
      <c r="J128" s="19">
        <v>58044.64198671269</v>
      </c>
      <c r="K128" s="19">
        <v>61060.742053080976</v>
      </c>
      <c r="L128" s="19">
        <v>64257.706228158837</v>
      </c>
      <c r="M128" s="19">
        <v>67673.745239138472</v>
      </c>
      <c r="N128" s="19">
        <v>71913.782409963707</v>
      </c>
      <c r="O128" s="19">
        <v>76153.819580788942</v>
      </c>
      <c r="P128" s="64"/>
      <c r="Q128" s="63"/>
      <c r="R128" s="17"/>
      <c r="S128" s="17"/>
      <c r="T128" s="17"/>
      <c r="U128" s="17"/>
      <c r="V128" s="17"/>
      <c r="W128" s="17"/>
      <c r="X128" s="17"/>
      <c r="Z128" s="69"/>
      <c r="AA128" s="69"/>
      <c r="AB128" s="69"/>
      <c r="AC128" s="69"/>
      <c r="AD128" s="69"/>
      <c r="AE128" s="69"/>
      <c r="AF128" s="69"/>
    </row>
    <row r="129" spans="1:32" ht="19.5" customHeight="1">
      <c r="A129" s="7" t="s">
        <v>15</v>
      </c>
      <c r="B129" s="16" t="s">
        <v>16</v>
      </c>
      <c r="C129" s="16" t="s">
        <v>185</v>
      </c>
      <c r="D129" s="17">
        <v>29</v>
      </c>
      <c r="F129" s="18" t="s">
        <v>186</v>
      </c>
      <c r="G129" s="22">
        <v>383</v>
      </c>
      <c r="H129" s="7">
        <v>8</v>
      </c>
      <c r="I129" s="19">
        <v>55025.994538531588</v>
      </c>
      <c r="J129" s="19">
        <v>58044.64198671269</v>
      </c>
      <c r="K129" s="19">
        <v>61060.742053080976</v>
      </c>
      <c r="L129" s="19">
        <v>64257.706228158837</v>
      </c>
      <c r="M129" s="19">
        <v>67673.745239138472</v>
      </c>
      <c r="N129" s="19">
        <v>71913.782409963707</v>
      </c>
      <c r="O129" s="19">
        <v>76153.819580788942</v>
      </c>
      <c r="P129" s="64"/>
      <c r="Q129" s="63"/>
      <c r="R129" s="17"/>
      <c r="S129" s="17"/>
      <c r="T129" s="17"/>
      <c r="U129" s="17"/>
      <c r="V129" s="17"/>
      <c r="W129" s="17"/>
      <c r="X129" s="17"/>
      <c r="Z129" s="69"/>
      <c r="AA129" s="69"/>
      <c r="AB129" s="69"/>
      <c r="AC129" s="69"/>
      <c r="AD129" s="69"/>
      <c r="AE129" s="69"/>
      <c r="AF129" s="69"/>
    </row>
    <row r="130" spans="1:32" ht="32.25" customHeight="1">
      <c r="A130" s="7" t="s">
        <v>15</v>
      </c>
      <c r="B130" s="16" t="s">
        <v>16</v>
      </c>
      <c r="C130" s="16" t="s">
        <v>187</v>
      </c>
      <c r="D130" s="7" t="s">
        <v>166</v>
      </c>
      <c r="F130" s="30" t="s">
        <v>188</v>
      </c>
      <c r="G130" s="22">
        <v>435</v>
      </c>
      <c r="H130" s="7">
        <v>9</v>
      </c>
      <c r="I130" s="19">
        <v>62586.623758954789</v>
      </c>
      <c r="J130" s="19">
        <v>65895.672733796368</v>
      </c>
      <c r="K130" s="19">
        <v>69637.776616815798</v>
      </c>
      <c r="L130" s="19">
        <v>73341.669772643072</v>
      </c>
      <c r="M130" s="19">
        <v>77269.732527997723</v>
      </c>
      <c r="N130" s="19">
        <v>81860.638109151405</v>
      </c>
      <c r="O130" s="19">
        <v>86451.543690305029</v>
      </c>
      <c r="P130" s="64"/>
      <c r="Q130" s="63"/>
      <c r="R130" s="17"/>
      <c r="S130" s="17"/>
      <c r="T130" s="17"/>
      <c r="U130" s="17"/>
      <c r="V130" s="17"/>
      <c r="W130" s="17"/>
      <c r="X130" s="17"/>
      <c r="Z130" s="69"/>
      <c r="AA130" s="69"/>
      <c r="AB130" s="69"/>
      <c r="AC130" s="69"/>
      <c r="AD130" s="69"/>
      <c r="AE130" s="69"/>
      <c r="AF130" s="69"/>
    </row>
    <row r="131" spans="1:32" ht="31.5" customHeight="1">
      <c r="A131" s="7"/>
      <c r="B131" s="16" t="s">
        <v>16</v>
      </c>
      <c r="C131" s="16" t="s">
        <v>473</v>
      </c>
      <c r="D131" s="7">
        <v>99</v>
      </c>
      <c r="F131" s="30" t="s">
        <v>467</v>
      </c>
      <c r="G131" s="22">
        <v>415</v>
      </c>
      <c r="H131" s="7">
        <v>9</v>
      </c>
      <c r="I131" s="19">
        <v>61533.96662506507</v>
      </c>
      <c r="J131" s="19">
        <v>64774.529239869204</v>
      </c>
      <c r="K131" s="19">
        <v>68193.900226259997</v>
      </c>
      <c r="L131" s="19">
        <v>71754.110858317465</v>
      </c>
      <c r="M131" s="19">
        <v>75532.318783769893</v>
      </c>
      <c r="N131" s="19">
        <v>80103.106467240315</v>
      </c>
      <c r="O131" s="19">
        <v>84672.894930027847</v>
      </c>
      <c r="P131" s="64"/>
      <c r="Q131" s="63"/>
      <c r="R131" s="17"/>
      <c r="S131" s="17"/>
      <c r="T131" s="17"/>
      <c r="U131" s="17"/>
      <c r="V131" s="17"/>
      <c r="W131" s="17"/>
      <c r="X131" s="17"/>
      <c r="Z131" s="69"/>
      <c r="AA131" s="69"/>
      <c r="AB131" s="69"/>
      <c r="AC131" s="69"/>
      <c r="AD131" s="69"/>
      <c r="AE131" s="69"/>
      <c r="AF131" s="69"/>
    </row>
    <row r="132" spans="1:32" ht="25.5" customHeight="1">
      <c r="A132" s="7" t="s">
        <v>15</v>
      </c>
      <c r="B132" s="16" t="s">
        <v>16</v>
      </c>
      <c r="C132" s="16" t="s">
        <v>189</v>
      </c>
      <c r="D132" s="17">
        <v>40</v>
      </c>
      <c r="F132" s="18" t="s">
        <v>190</v>
      </c>
      <c r="G132" s="22">
        <v>415</v>
      </c>
      <c r="H132" s="7">
        <v>9</v>
      </c>
      <c r="I132" s="19">
        <v>59353.996238497573</v>
      </c>
      <c r="J132" s="19">
        <v>62512.749686383278</v>
      </c>
      <c r="K132" s="19">
        <v>66002.662769934424</v>
      </c>
      <c r="L132" s="19">
        <v>69602.11327143645</v>
      </c>
      <c r="M132" s="19">
        <v>73270.343081884363</v>
      </c>
      <c r="N132" s="19">
        <v>77653.757241212108</v>
      </c>
      <c r="O132" s="19">
        <v>82037.171400539883</v>
      </c>
      <c r="P132" s="64"/>
      <c r="Q132" s="63"/>
      <c r="R132" s="17"/>
      <c r="S132" s="17"/>
      <c r="T132" s="17"/>
      <c r="U132" s="17"/>
      <c r="V132" s="17"/>
      <c r="W132" s="17"/>
      <c r="X132" s="17"/>
      <c r="Z132" s="69"/>
      <c r="AA132" s="69"/>
      <c r="AB132" s="69"/>
      <c r="AC132" s="69"/>
      <c r="AD132" s="69"/>
      <c r="AE132" s="69"/>
      <c r="AF132" s="69"/>
    </row>
    <row r="133" spans="1:32" ht="22.5" customHeight="1">
      <c r="A133" s="7" t="s">
        <v>15</v>
      </c>
      <c r="B133" s="16" t="s">
        <v>16</v>
      </c>
      <c r="C133" s="16" t="s">
        <v>191</v>
      </c>
      <c r="D133" s="17">
        <v>29</v>
      </c>
      <c r="F133" s="18" t="s">
        <v>192</v>
      </c>
      <c r="G133" s="22">
        <v>365</v>
      </c>
      <c r="H133" s="7">
        <v>8</v>
      </c>
      <c r="I133" s="19">
        <v>55025.994538531588</v>
      </c>
      <c r="J133" s="19">
        <v>58044.64198671269</v>
      </c>
      <c r="K133" s="19">
        <v>61060.742053080976</v>
      </c>
      <c r="L133" s="19">
        <v>64257.706228158837</v>
      </c>
      <c r="M133" s="19">
        <v>67673.745239138472</v>
      </c>
      <c r="N133" s="19">
        <v>71913.782409963707</v>
      </c>
      <c r="O133" s="19">
        <v>76153.819580788942</v>
      </c>
      <c r="P133" s="64"/>
      <c r="Q133" s="63"/>
      <c r="R133" s="17"/>
      <c r="S133" s="17"/>
      <c r="T133" s="17"/>
      <c r="U133" s="17"/>
      <c r="V133" s="17"/>
      <c r="W133" s="17"/>
      <c r="X133" s="17"/>
      <c r="Z133" s="69"/>
      <c r="AA133" s="69"/>
      <c r="AB133" s="69"/>
      <c r="AC133" s="69"/>
      <c r="AD133" s="69"/>
      <c r="AE133" s="69"/>
      <c r="AF133" s="69"/>
    </row>
    <row r="134" spans="1:32" ht="19.5" customHeight="1">
      <c r="A134" s="7" t="s">
        <v>15</v>
      </c>
      <c r="B134" s="16" t="s">
        <v>16</v>
      </c>
      <c r="C134" s="16" t="s">
        <v>193</v>
      </c>
      <c r="D134" s="17">
        <v>51</v>
      </c>
      <c r="F134" s="18" t="s">
        <v>194</v>
      </c>
      <c r="G134" s="22">
        <v>460</v>
      </c>
      <c r="H134" s="7">
        <v>10</v>
      </c>
      <c r="I134" s="19">
        <v>67238.14294914779</v>
      </c>
      <c r="J134" s="19">
        <v>70618.518614748071</v>
      </c>
      <c r="K134" s="19">
        <v>74434.496570339019</v>
      </c>
      <c r="L134" s="19">
        <v>78253.021907742805</v>
      </c>
      <c r="M134" s="19">
        <v>82249.863972043342</v>
      </c>
      <c r="N134" s="19">
        <v>87254.57049473231</v>
      </c>
      <c r="O134" s="19">
        <v>92259.277017421278</v>
      </c>
      <c r="P134" s="64"/>
      <c r="Q134" s="63"/>
      <c r="R134" s="17"/>
      <c r="S134" s="17"/>
      <c r="T134" s="17"/>
      <c r="U134" s="17"/>
      <c r="V134" s="17"/>
      <c r="W134" s="17"/>
      <c r="X134" s="17"/>
      <c r="Z134" s="69"/>
      <c r="AA134" s="69"/>
      <c r="AB134" s="69"/>
      <c r="AC134" s="69"/>
      <c r="AD134" s="69"/>
      <c r="AE134" s="69"/>
      <c r="AF134" s="69"/>
    </row>
    <row r="135" spans="1:32" ht="19.5" customHeight="1">
      <c r="A135" s="7" t="s">
        <v>15</v>
      </c>
      <c r="B135" s="16" t="s">
        <v>16</v>
      </c>
      <c r="C135" s="16" t="s">
        <v>195</v>
      </c>
      <c r="D135" s="17">
        <v>168</v>
      </c>
      <c r="F135" s="18" t="s">
        <v>196</v>
      </c>
      <c r="G135" s="22">
        <v>385</v>
      </c>
      <c r="H135" s="7">
        <v>8</v>
      </c>
      <c r="I135" s="19">
        <v>67552.156157831196</v>
      </c>
      <c r="J135" s="19">
        <v>71106.242884010659</v>
      </c>
      <c r="K135" s="19">
        <v>74848.935212228869</v>
      </c>
      <c r="L135" s="19">
        <v>79750.025925829905</v>
      </c>
      <c r="M135" s="19" t="s">
        <v>170</v>
      </c>
      <c r="N135" s="19" t="s">
        <v>170</v>
      </c>
      <c r="O135" s="19" t="s">
        <v>170</v>
      </c>
      <c r="P135" s="64"/>
      <c r="Q135" s="63"/>
      <c r="R135" s="17"/>
      <c r="S135" s="17"/>
      <c r="T135" s="17"/>
      <c r="U135" s="17"/>
      <c r="V135" s="17"/>
      <c r="W135" s="17"/>
      <c r="X135" s="17"/>
      <c r="Z135" s="69"/>
      <c r="AA135" s="69"/>
      <c r="AB135" s="69"/>
      <c r="AC135" s="69"/>
      <c r="AD135" s="69"/>
      <c r="AE135" s="69"/>
      <c r="AF135" s="69"/>
    </row>
    <row r="136" spans="1:32" ht="19.5" customHeight="1">
      <c r="A136" s="7"/>
      <c r="B136" s="16" t="s">
        <v>16</v>
      </c>
      <c r="C136" s="16" t="s">
        <v>493</v>
      </c>
      <c r="D136" s="17">
        <v>45</v>
      </c>
      <c r="F136" s="18" t="s">
        <v>491</v>
      </c>
      <c r="G136" s="22">
        <v>430</v>
      </c>
      <c r="H136" s="7">
        <v>9</v>
      </c>
      <c r="I136" s="19">
        <v>62586.623758954789</v>
      </c>
      <c r="J136" s="19">
        <v>65895.672733796368</v>
      </c>
      <c r="K136" s="19">
        <v>69637.776616815798</v>
      </c>
      <c r="L136" s="19">
        <v>73341.669772643072</v>
      </c>
      <c r="M136" s="19">
        <v>77269.732527997723</v>
      </c>
      <c r="N136" s="19">
        <v>81860.638109151405</v>
      </c>
      <c r="O136" s="19">
        <v>86451.543690305029</v>
      </c>
      <c r="P136" s="64"/>
      <c r="Q136" s="63"/>
      <c r="R136" s="17"/>
      <c r="S136" s="17"/>
      <c r="T136" s="17"/>
      <c r="U136" s="17"/>
      <c r="V136" s="17"/>
      <c r="W136" s="17"/>
      <c r="X136" s="17"/>
      <c r="Z136" s="69"/>
      <c r="AA136" s="69"/>
      <c r="AB136" s="69"/>
      <c r="AC136" s="69"/>
      <c r="AD136" s="69"/>
      <c r="AE136" s="69"/>
      <c r="AF136" s="69"/>
    </row>
    <row r="137" spans="1:32" ht="19.5" customHeight="1">
      <c r="A137" s="7" t="s">
        <v>15</v>
      </c>
      <c r="B137" s="16" t="s">
        <v>16</v>
      </c>
      <c r="C137" s="16" t="s">
        <v>445</v>
      </c>
      <c r="D137" s="17">
        <v>29</v>
      </c>
      <c r="F137" s="18" t="s">
        <v>447</v>
      </c>
      <c r="G137" s="22">
        <v>383</v>
      </c>
      <c r="H137" s="7">
        <v>8</v>
      </c>
      <c r="I137" s="19">
        <v>55025.994538531588</v>
      </c>
      <c r="J137" s="19">
        <v>58044.64198671269</v>
      </c>
      <c r="K137" s="19">
        <v>61060.742053080976</v>
      </c>
      <c r="L137" s="19">
        <v>64257.706228158837</v>
      </c>
      <c r="M137" s="19">
        <v>67673.745239138472</v>
      </c>
      <c r="N137" s="19">
        <v>71913.782409963707</v>
      </c>
      <c r="O137" s="19">
        <v>76153.819580788942</v>
      </c>
      <c r="P137" s="64"/>
      <c r="Q137" s="91"/>
      <c r="R137" s="19"/>
      <c r="S137" s="19"/>
      <c r="T137" s="19"/>
      <c r="U137" s="19"/>
      <c r="V137" s="19"/>
      <c r="W137" s="19"/>
      <c r="X137" s="17"/>
      <c r="Z137" s="69"/>
      <c r="AA137" s="69"/>
      <c r="AB137" s="69"/>
      <c r="AC137" s="69"/>
      <c r="AD137" s="69"/>
      <c r="AE137" s="69"/>
      <c r="AF137" s="69"/>
    </row>
    <row r="138" spans="1:32" ht="19.5" customHeight="1">
      <c r="A138" s="7" t="s">
        <v>15</v>
      </c>
      <c r="B138" s="16" t="s">
        <v>16</v>
      </c>
      <c r="C138" s="16" t="s">
        <v>402</v>
      </c>
      <c r="D138" s="17">
        <v>51</v>
      </c>
      <c r="F138" s="18" t="s">
        <v>399</v>
      </c>
      <c r="G138" s="22">
        <v>455</v>
      </c>
      <c r="H138" s="7">
        <v>10</v>
      </c>
      <c r="I138" s="19">
        <v>67238.14294914779</v>
      </c>
      <c r="J138" s="19">
        <v>70618.518614748071</v>
      </c>
      <c r="K138" s="19">
        <v>74434.496570339019</v>
      </c>
      <c r="L138" s="19">
        <v>78253.021907742805</v>
      </c>
      <c r="M138" s="19">
        <v>82249.863972043342</v>
      </c>
      <c r="N138" s="19">
        <v>87254.57049473231</v>
      </c>
      <c r="O138" s="19">
        <v>92259.277017421278</v>
      </c>
      <c r="P138" s="64"/>
      <c r="Q138" s="63"/>
      <c r="R138" s="17"/>
      <c r="S138" s="17"/>
      <c r="T138" s="17"/>
      <c r="U138" s="17"/>
      <c r="V138" s="17"/>
      <c r="W138" s="17"/>
      <c r="X138" s="17"/>
      <c r="Z138" s="69"/>
      <c r="AA138" s="69"/>
      <c r="AB138" s="69"/>
      <c r="AC138" s="69"/>
      <c r="AD138" s="69"/>
      <c r="AE138" s="69"/>
      <c r="AF138" s="69"/>
    </row>
    <row r="139" spans="1:32" ht="19.5" customHeight="1">
      <c r="A139" s="7" t="s">
        <v>15</v>
      </c>
      <c r="B139" s="16" t="s">
        <v>16</v>
      </c>
      <c r="C139" s="16" t="s">
        <v>197</v>
      </c>
      <c r="D139" s="17">
        <v>29</v>
      </c>
      <c r="F139" s="18" t="s">
        <v>198</v>
      </c>
      <c r="G139" s="22">
        <v>370</v>
      </c>
      <c r="H139" s="7">
        <v>8</v>
      </c>
      <c r="I139" s="19">
        <v>55025.994538531588</v>
      </c>
      <c r="J139" s="19">
        <v>58044.64198671269</v>
      </c>
      <c r="K139" s="19">
        <v>61060.742053080976</v>
      </c>
      <c r="L139" s="19">
        <v>64257.706228158837</v>
      </c>
      <c r="M139" s="19">
        <v>67673.745239138472</v>
      </c>
      <c r="N139" s="19">
        <v>71913.782409963707</v>
      </c>
      <c r="O139" s="19">
        <v>76153.819580788942</v>
      </c>
      <c r="P139" s="64"/>
      <c r="Q139" s="63"/>
      <c r="R139" s="17"/>
      <c r="S139" s="17"/>
      <c r="T139" s="17"/>
      <c r="U139" s="17"/>
      <c r="V139" s="17"/>
      <c r="W139" s="17"/>
      <c r="X139" s="17"/>
      <c r="Z139" s="69"/>
      <c r="AA139" s="69"/>
      <c r="AB139" s="69"/>
      <c r="AC139" s="69"/>
      <c r="AD139" s="69"/>
      <c r="AE139" s="69"/>
      <c r="AF139" s="69"/>
    </row>
    <row r="140" spans="1:32" ht="19.5" customHeight="1">
      <c r="A140" s="7" t="s">
        <v>15</v>
      </c>
      <c r="B140" s="16" t="s">
        <v>16</v>
      </c>
      <c r="C140" s="16" t="s">
        <v>199</v>
      </c>
      <c r="D140" s="17">
        <v>65</v>
      </c>
      <c r="F140" s="18" t="s">
        <v>200</v>
      </c>
      <c r="G140" s="22">
        <v>508</v>
      </c>
      <c r="H140" s="7">
        <v>11</v>
      </c>
      <c r="I140" s="19">
        <v>71927.87286653294</v>
      </c>
      <c r="J140" s="19">
        <v>75708.187476744541</v>
      </c>
      <c r="K140" s="19">
        <v>79669.366195665745</v>
      </c>
      <c r="L140" s="19">
        <v>83882.735714055219</v>
      </c>
      <c r="M140" s="19">
        <v>88282.0641047799</v>
      </c>
      <c r="N140" s="19">
        <v>93638.783767499466</v>
      </c>
      <c r="O140" s="19">
        <v>98995.503430218989</v>
      </c>
      <c r="P140" s="64"/>
      <c r="Q140" s="63"/>
      <c r="R140" s="17"/>
      <c r="S140" s="17"/>
      <c r="T140" s="17"/>
      <c r="U140" s="17"/>
      <c r="V140" s="17"/>
      <c r="W140" s="17"/>
      <c r="X140" s="17"/>
      <c r="Z140" s="69"/>
      <c r="AA140" s="69"/>
      <c r="AB140" s="69"/>
      <c r="AC140" s="69"/>
      <c r="AD140" s="69"/>
      <c r="AE140" s="69"/>
      <c r="AF140" s="69"/>
    </row>
    <row r="141" spans="1:32" ht="19.5" customHeight="1">
      <c r="A141" s="7" t="s">
        <v>15</v>
      </c>
      <c r="B141" s="16" t="s">
        <v>16</v>
      </c>
      <c r="C141" s="16" t="s">
        <v>201</v>
      </c>
      <c r="D141" s="17">
        <v>93</v>
      </c>
      <c r="F141" s="18" t="s">
        <v>202</v>
      </c>
      <c r="G141" s="22">
        <v>440</v>
      </c>
      <c r="H141" s="7">
        <v>9</v>
      </c>
      <c r="I141" s="19">
        <v>62729.27714047223</v>
      </c>
      <c r="J141" s="19">
        <v>66030.683969875347</v>
      </c>
      <c r="K141" s="19">
        <v>69505.312762549627</v>
      </c>
      <c r="L141" s="19">
        <v>73163.353045746306</v>
      </c>
      <c r="M141" s="19">
        <v>77014.994346716601</v>
      </c>
      <c r="N141" s="19">
        <v>81684.30277633197</v>
      </c>
      <c r="O141" s="19">
        <v>86353.611205947396</v>
      </c>
      <c r="P141" s="64"/>
      <c r="Q141" s="63"/>
      <c r="R141" s="17"/>
      <c r="S141" s="17"/>
      <c r="T141" s="17"/>
      <c r="U141" s="17"/>
      <c r="V141" s="17"/>
      <c r="W141" s="17"/>
      <c r="X141" s="17"/>
      <c r="Z141" s="69"/>
      <c r="AA141" s="69"/>
      <c r="AB141" s="69"/>
      <c r="AC141" s="69"/>
      <c r="AD141" s="69"/>
      <c r="AE141" s="69"/>
      <c r="AF141" s="69"/>
    </row>
    <row r="142" spans="1:32" ht="19.5" customHeight="1">
      <c r="A142" s="7" t="s">
        <v>15</v>
      </c>
      <c r="B142" s="16" t="s">
        <v>16</v>
      </c>
      <c r="C142" s="16" t="s">
        <v>203</v>
      </c>
      <c r="D142" s="17">
        <v>99</v>
      </c>
      <c r="F142" s="18" t="s">
        <v>204</v>
      </c>
      <c r="G142" s="22">
        <v>420</v>
      </c>
      <c r="H142" s="7">
        <v>9</v>
      </c>
      <c r="I142" s="19">
        <v>61533.96662506507</v>
      </c>
      <c r="J142" s="19">
        <v>64774.529239869204</v>
      </c>
      <c r="K142" s="19">
        <v>68193.900226259997</v>
      </c>
      <c r="L142" s="19">
        <v>71754.110858317465</v>
      </c>
      <c r="M142" s="19">
        <v>75532.318783769893</v>
      </c>
      <c r="N142" s="19">
        <v>80103.106467240315</v>
      </c>
      <c r="O142" s="19">
        <v>84672.894930027847</v>
      </c>
      <c r="P142" s="64"/>
      <c r="Q142" s="63"/>
      <c r="R142" s="17"/>
      <c r="S142" s="17"/>
      <c r="T142" s="17"/>
      <c r="U142" s="17"/>
      <c r="V142" s="17"/>
      <c r="W142" s="17"/>
      <c r="X142" s="17"/>
      <c r="Z142" s="69"/>
      <c r="AA142" s="69"/>
      <c r="AB142" s="69"/>
      <c r="AC142" s="69"/>
      <c r="AD142" s="69"/>
      <c r="AE142" s="69"/>
      <c r="AF142" s="69"/>
    </row>
    <row r="143" spans="1:32" ht="23.25" customHeight="1">
      <c r="A143" s="7" t="s">
        <v>15</v>
      </c>
      <c r="B143" s="16" t="s">
        <v>16</v>
      </c>
      <c r="C143" s="16" t="s">
        <v>205</v>
      </c>
      <c r="D143" s="17">
        <v>102</v>
      </c>
      <c r="F143" s="18" t="s">
        <v>206</v>
      </c>
      <c r="G143" s="22">
        <v>518</v>
      </c>
      <c r="H143" s="7">
        <v>11</v>
      </c>
      <c r="I143" s="19">
        <v>73505.435854625088</v>
      </c>
      <c r="J143" s="19">
        <v>77374.271982831851</v>
      </c>
      <c r="K143" s="19">
        <v>81446.409558755433</v>
      </c>
      <c r="L143" s="19">
        <v>85732.86855611809</v>
      </c>
      <c r="M143" s="19">
        <v>90244.674043405685</v>
      </c>
      <c r="N143" s="19">
        <v>95388.66831975877</v>
      </c>
      <c r="O143" s="19">
        <v>100532.66259611184</v>
      </c>
      <c r="P143" s="64"/>
      <c r="Q143" s="63"/>
      <c r="R143" s="17"/>
      <c r="S143" s="17"/>
      <c r="T143" s="17"/>
      <c r="U143" s="17"/>
      <c r="V143" s="17"/>
      <c r="W143" s="17"/>
      <c r="X143" s="17"/>
      <c r="Z143" s="69"/>
      <c r="AA143" s="69"/>
      <c r="AB143" s="69"/>
      <c r="AC143" s="69"/>
      <c r="AD143" s="69"/>
      <c r="AE143" s="69"/>
      <c r="AF143" s="69"/>
    </row>
    <row r="144" spans="1:32" ht="19.5" customHeight="1">
      <c r="A144" s="7" t="s">
        <v>15</v>
      </c>
      <c r="B144" s="16" t="s">
        <v>16</v>
      </c>
      <c r="C144" s="16" t="s">
        <v>207</v>
      </c>
      <c r="D144" s="17">
        <v>98</v>
      </c>
      <c r="F144" s="18" t="s">
        <v>208</v>
      </c>
      <c r="G144" s="22">
        <v>523</v>
      </c>
      <c r="H144" s="7">
        <v>11</v>
      </c>
      <c r="I144" s="19">
        <v>73505.435854625088</v>
      </c>
      <c r="J144" s="19">
        <v>77374.271982831851</v>
      </c>
      <c r="K144" s="19">
        <v>81446.409558755433</v>
      </c>
      <c r="L144" s="19">
        <v>85732.86855611809</v>
      </c>
      <c r="M144" s="19">
        <v>90244.674043405685</v>
      </c>
      <c r="N144" s="19">
        <v>95140.739089329625</v>
      </c>
      <c r="O144" s="19">
        <v>100036.80413525354</v>
      </c>
      <c r="P144" s="64"/>
      <c r="Q144" s="63"/>
      <c r="R144" s="17"/>
      <c r="S144" s="17"/>
      <c r="T144" s="17"/>
      <c r="U144" s="17"/>
      <c r="V144" s="17"/>
      <c r="W144" s="17"/>
      <c r="X144" s="17"/>
      <c r="Z144" s="69"/>
      <c r="AA144" s="69"/>
      <c r="AB144" s="69"/>
      <c r="AC144" s="69"/>
      <c r="AD144" s="69"/>
      <c r="AE144" s="69"/>
      <c r="AF144" s="69"/>
    </row>
    <row r="145" spans="1:32" s="7" customFormat="1" ht="21.75" customHeight="1">
      <c r="A145" s="7" t="s">
        <v>15</v>
      </c>
      <c r="B145" s="16" t="s">
        <v>16</v>
      </c>
      <c r="C145" s="16" t="s">
        <v>209</v>
      </c>
      <c r="D145" s="17">
        <v>65</v>
      </c>
      <c r="E145" s="22"/>
      <c r="F145" s="18" t="s">
        <v>210</v>
      </c>
      <c r="G145" s="22">
        <v>523</v>
      </c>
      <c r="H145" s="7">
        <v>11</v>
      </c>
      <c r="I145" s="19">
        <v>71927.87286653294</v>
      </c>
      <c r="J145" s="19">
        <v>75708.187476744541</v>
      </c>
      <c r="K145" s="19">
        <v>79669.366195665745</v>
      </c>
      <c r="L145" s="19">
        <v>83882.735714055219</v>
      </c>
      <c r="M145" s="19">
        <v>88282.0641047799</v>
      </c>
      <c r="N145" s="19">
        <v>93638.783767499466</v>
      </c>
      <c r="O145" s="19">
        <v>98995.503430218989</v>
      </c>
      <c r="P145" s="65"/>
      <c r="Q145" s="63"/>
      <c r="R145" s="17"/>
      <c r="S145" s="17"/>
      <c r="T145" s="17"/>
      <c r="U145" s="17"/>
      <c r="V145" s="17"/>
      <c r="W145" s="17"/>
      <c r="X145" s="17"/>
      <c r="Y145" s="9"/>
      <c r="Z145" s="69"/>
      <c r="AA145" s="69"/>
      <c r="AB145" s="69"/>
      <c r="AC145" s="69"/>
      <c r="AD145" s="69"/>
      <c r="AE145" s="69"/>
      <c r="AF145" s="69"/>
    </row>
    <row r="146" spans="1:32" s="7" customFormat="1" ht="19.5" customHeight="1">
      <c r="A146" s="7" t="s">
        <v>15</v>
      </c>
      <c r="B146" s="16" t="s">
        <v>16</v>
      </c>
      <c r="C146" s="16" t="s">
        <v>438</v>
      </c>
      <c r="D146" s="17">
        <v>45</v>
      </c>
      <c r="E146" s="22"/>
      <c r="F146" s="18" t="s">
        <v>439</v>
      </c>
      <c r="G146" s="22">
        <v>423</v>
      </c>
      <c r="H146" s="7">
        <v>9</v>
      </c>
      <c r="I146" s="19">
        <v>62586.623758954789</v>
      </c>
      <c r="J146" s="19">
        <v>65895.672733796368</v>
      </c>
      <c r="K146" s="19">
        <v>69637.776616815798</v>
      </c>
      <c r="L146" s="19">
        <v>73341.669772643072</v>
      </c>
      <c r="M146" s="19">
        <v>77269.732527997723</v>
      </c>
      <c r="N146" s="19">
        <v>81860.638109151405</v>
      </c>
      <c r="O146" s="19">
        <v>86451.543690305029</v>
      </c>
      <c r="P146" s="65"/>
      <c r="Q146" s="63"/>
      <c r="R146" s="17"/>
      <c r="S146" s="17"/>
      <c r="T146" s="17"/>
      <c r="U146" s="17"/>
      <c r="V146" s="17"/>
      <c r="W146" s="17"/>
      <c r="X146" s="17"/>
      <c r="Y146" s="9"/>
      <c r="Z146" s="69"/>
      <c r="AA146" s="69"/>
      <c r="AB146" s="69"/>
      <c r="AC146" s="69"/>
      <c r="AD146" s="69"/>
      <c r="AE146" s="69"/>
      <c r="AF146" s="69"/>
    </row>
    <row r="147" spans="1:32" s="7" customFormat="1" ht="19.5" customHeight="1">
      <c r="A147" s="7" t="s">
        <v>15</v>
      </c>
      <c r="B147" s="16" t="s">
        <v>16</v>
      </c>
      <c r="C147" s="16" t="s">
        <v>211</v>
      </c>
      <c r="D147" s="17">
        <v>94</v>
      </c>
      <c r="E147" s="22"/>
      <c r="F147" s="18" t="s">
        <v>212</v>
      </c>
      <c r="G147" s="22">
        <v>430</v>
      </c>
      <c r="H147" s="7">
        <v>9</v>
      </c>
      <c r="I147" s="19">
        <v>59967.915255385044</v>
      </c>
      <c r="J147" s="19">
        <v>63124.121321457933</v>
      </c>
      <c r="K147" s="19">
        <v>66445.907205363546</v>
      </c>
      <c r="L147" s="19">
        <v>69943.462434353118</v>
      </c>
      <c r="M147" s="19">
        <v>73624.429153865101</v>
      </c>
      <c r="N147" s="19">
        <v>78088.026144696269</v>
      </c>
      <c r="O147" s="19">
        <v>82551.623135527436</v>
      </c>
      <c r="P147" s="64"/>
      <c r="Q147" s="63"/>
      <c r="R147" s="17"/>
      <c r="S147" s="17"/>
      <c r="T147" s="17"/>
      <c r="U147" s="17"/>
      <c r="V147" s="17"/>
      <c r="W147" s="17"/>
      <c r="X147" s="17"/>
      <c r="Y147" s="9"/>
      <c r="Z147" s="69"/>
      <c r="AA147" s="69"/>
      <c r="AB147" s="69"/>
      <c r="AC147" s="69"/>
      <c r="AD147" s="69"/>
      <c r="AE147" s="69"/>
      <c r="AF147" s="69"/>
    </row>
    <row r="148" spans="1:32" ht="19.5" customHeight="1">
      <c r="A148" s="7" t="s">
        <v>15</v>
      </c>
      <c r="B148" s="16" t="s">
        <v>16</v>
      </c>
      <c r="C148" s="16" t="s">
        <v>213</v>
      </c>
      <c r="D148" s="17">
        <v>45</v>
      </c>
      <c r="F148" s="18" t="s">
        <v>214</v>
      </c>
      <c r="G148" s="22">
        <v>435</v>
      </c>
      <c r="H148" s="7">
        <v>9</v>
      </c>
      <c r="I148" s="19">
        <v>62586.623758954789</v>
      </c>
      <c r="J148" s="19">
        <v>65895.672733796368</v>
      </c>
      <c r="K148" s="19">
        <v>69637.776616815798</v>
      </c>
      <c r="L148" s="19">
        <v>73341.669772643072</v>
      </c>
      <c r="M148" s="19">
        <v>77269.732527997723</v>
      </c>
      <c r="N148" s="19">
        <v>81860.638109151405</v>
      </c>
      <c r="O148" s="19">
        <v>86451.543690305029</v>
      </c>
      <c r="P148" s="64"/>
      <c r="Q148" s="63"/>
      <c r="R148" s="17"/>
      <c r="S148" s="17"/>
      <c r="T148" s="17"/>
      <c r="U148" s="17"/>
      <c r="V148" s="17"/>
      <c r="W148" s="17"/>
      <c r="X148" s="17"/>
      <c r="Z148" s="69"/>
      <c r="AA148" s="69"/>
      <c r="AB148" s="69"/>
      <c r="AC148" s="69"/>
      <c r="AD148" s="69"/>
      <c r="AE148" s="69"/>
      <c r="AF148" s="69"/>
    </row>
    <row r="149" spans="1:32" ht="19.5" customHeight="1">
      <c r="A149" s="7" t="s">
        <v>15</v>
      </c>
      <c r="B149" s="16" t="s">
        <v>16</v>
      </c>
      <c r="C149" s="7" t="s">
        <v>215</v>
      </c>
      <c r="D149" s="17" t="s">
        <v>216</v>
      </c>
      <c r="F149" s="30" t="s">
        <v>217</v>
      </c>
      <c r="G149" s="22">
        <v>508</v>
      </c>
      <c r="H149" s="7">
        <v>11</v>
      </c>
      <c r="I149" s="19">
        <v>71927.87286653294</v>
      </c>
      <c r="J149" s="19">
        <v>75708.187476744541</v>
      </c>
      <c r="K149" s="19">
        <v>79669.366195665745</v>
      </c>
      <c r="L149" s="19">
        <v>83882.735714055219</v>
      </c>
      <c r="M149" s="19">
        <v>88282.0641047799</v>
      </c>
      <c r="N149" s="19">
        <v>93638.783767499466</v>
      </c>
      <c r="O149" s="19">
        <v>98995.503430218989</v>
      </c>
      <c r="P149" s="64"/>
      <c r="Q149" s="63"/>
      <c r="R149" s="17"/>
      <c r="S149" s="17"/>
      <c r="T149" s="17"/>
      <c r="U149" s="17"/>
      <c r="V149" s="17"/>
      <c r="W149" s="17"/>
      <c r="X149" s="17"/>
      <c r="Z149" s="69"/>
      <c r="AA149" s="69"/>
      <c r="AB149" s="69"/>
      <c r="AC149" s="69"/>
      <c r="AD149" s="69"/>
      <c r="AE149" s="69"/>
      <c r="AF149" s="69"/>
    </row>
    <row r="150" spans="1:32" ht="19.5" customHeight="1">
      <c r="A150" s="7" t="s">
        <v>15</v>
      </c>
      <c r="B150" s="16" t="s">
        <v>16</v>
      </c>
      <c r="C150" s="16" t="s">
        <v>386</v>
      </c>
      <c r="D150" s="17">
        <v>1</v>
      </c>
      <c r="F150" s="18" t="s">
        <v>364</v>
      </c>
      <c r="G150" s="22">
        <v>595</v>
      </c>
      <c r="H150" s="7">
        <v>13</v>
      </c>
      <c r="I150" s="19">
        <v>94615.355051107705</v>
      </c>
      <c r="J150" s="19">
        <v>99346.40208625076</v>
      </c>
      <c r="K150" s="19">
        <v>104314.28075573863</v>
      </c>
      <c r="L150" s="19">
        <v>109530.16236307818</v>
      </c>
      <c r="M150" s="19">
        <v>115006.33534212688</v>
      </c>
      <c r="N150" s="19">
        <v>120756.20525709294</v>
      </c>
      <c r="O150" s="19">
        <v>126794.29480253527</v>
      </c>
      <c r="P150" s="64"/>
      <c r="Q150" s="63"/>
      <c r="R150" s="17"/>
      <c r="S150" s="17"/>
      <c r="T150" s="17"/>
      <c r="U150" s="17"/>
      <c r="V150" s="17"/>
      <c r="W150" s="17"/>
      <c r="X150" s="17"/>
      <c r="Z150" s="69"/>
      <c r="AA150" s="69"/>
      <c r="AB150" s="69"/>
      <c r="AC150" s="69"/>
      <c r="AD150" s="69"/>
      <c r="AE150" s="69"/>
      <c r="AF150" s="69"/>
    </row>
    <row r="151" spans="1:32" ht="19.5" customHeight="1">
      <c r="A151" s="7" t="s">
        <v>15</v>
      </c>
      <c r="B151" s="16" t="s">
        <v>16</v>
      </c>
      <c r="C151" s="16" t="s">
        <v>218</v>
      </c>
      <c r="D151" s="17">
        <v>65</v>
      </c>
      <c r="F151" s="18" t="s">
        <v>219</v>
      </c>
      <c r="G151" s="22">
        <v>500</v>
      </c>
      <c r="H151" s="7">
        <v>11</v>
      </c>
      <c r="I151" s="19">
        <v>71927.87286653294</v>
      </c>
      <c r="J151" s="19">
        <v>75708.187476744541</v>
      </c>
      <c r="K151" s="19">
        <v>79669.366195665745</v>
      </c>
      <c r="L151" s="19">
        <v>83882.735714055219</v>
      </c>
      <c r="M151" s="19">
        <v>88282.0641047799</v>
      </c>
      <c r="N151" s="19">
        <v>93638.783767499466</v>
      </c>
      <c r="O151" s="19">
        <v>98995.503430218989</v>
      </c>
      <c r="P151" s="64"/>
      <c r="Q151" s="63"/>
      <c r="R151" s="17"/>
      <c r="S151" s="17"/>
      <c r="T151" s="17"/>
      <c r="U151" s="17"/>
      <c r="V151" s="17"/>
      <c r="W151" s="17"/>
      <c r="X151" s="17"/>
      <c r="Y151" s="7"/>
      <c r="Z151" s="72"/>
      <c r="AA151" s="72"/>
      <c r="AB151" s="72"/>
      <c r="AC151" s="72"/>
      <c r="AD151" s="72"/>
      <c r="AE151" s="72"/>
      <c r="AF151" s="72"/>
    </row>
    <row r="152" spans="1:32" ht="19.5" customHeight="1">
      <c r="A152" s="7" t="s">
        <v>15</v>
      </c>
      <c r="B152" s="16" t="s">
        <v>16</v>
      </c>
      <c r="C152" s="16" t="s">
        <v>220</v>
      </c>
      <c r="D152" s="17">
        <v>45</v>
      </c>
      <c r="F152" s="18" t="s">
        <v>221</v>
      </c>
      <c r="G152" s="22">
        <v>423</v>
      </c>
      <c r="H152" s="7">
        <v>9</v>
      </c>
      <c r="I152" s="19">
        <v>62586.623758954789</v>
      </c>
      <c r="J152" s="19">
        <v>65895.672733796368</v>
      </c>
      <c r="K152" s="19">
        <v>69637.776616815798</v>
      </c>
      <c r="L152" s="19">
        <v>73341.669772643072</v>
      </c>
      <c r="M152" s="19">
        <v>77269.732527997723</v>
      </c>
      <c r="N152" s="19">
        <v>81860.638109151405</v>
      </c>
      <c r="O152" s="19">
        <v>86451.543690305029</v>
      </c>
      <c r="P152" s="64"/>
      <c r="Q152" s="63"/>
      <c r="R152" s="17"/>
      <c r="S152" s="17"/>
      <c r="T152" s="17"/>
      <c r="U152" s="17"/>
      <c r="V152" s="17"/>
      <c r="W152" s="17"/>
      <c r="X152" s="17"/>
      <c r="Z152" s="69"/>
      <c r="AA152" s="69"/>
      <c r="AB152" s="69"/>
      <c r="AC152" s="69"/>
      <c r="AD152" s="69"/>
      <c r="AE152" s="69"/>
      <c r="AF152" s="69"/>
    </row>
    <row r="153" spans="1:32" ht="20.25" customHeight="1">
      <c r="A153" s="7" t="s">
        <v>15</v>
      </c>
      <c r="B153" s="16" t="s">
        <v>16</v>
      </c>
      <c r="C153" s="16" t="s">
        <v>222</v>
      </c>
      <c r="D153" s="17">
        <v>45</v>
      </c>
      <c r="F153" s="18" t="s">
        <v>223</v>
      </c>
      <c r="G153" s="22">
        <v>425</v>
      </c>
      <c r="H153" s="7">
        <v>9</v>
      </c>
      <c r="I153" s="19">
        <v>62586.623758954789</v>
      </c>
      <c r="J153" s="19">
        <v>65895.672733796368</v>
      </c>
      <c r="K153" s="19">
        <v>69637.776616815798</v>
      </c>
      <c r="L153" s="19">
        <v>73341.669772643072</v>
      </c>
      <c r="M153" s="19">
        <v>77269.732527997723</v>
      </c>
      <c r="N153" s="19">
        <v>81860.638109151405</v>
      </c>
      <c r="O153" s="19">
        <v>86451.543690305029</v>
      </c>
      <c r="P153" s="64"/>
      <c r="Q153" s="63"/>
      <c r="R153" s="17"/>
      <c r="S153" s="17"/>
      <c r="T153" s="17"/>
      <c r="U153" s="17"/>
      <c r="V153" s="17"/>
      <c r="W153" s="17"/>
      <c r="X153" s="17"/>
      <c r="Z153" s="69"/>
      <c r="AA153" s="69"/>
      <c r="AB153" s="69"/>
      <c r="AC153" s="69"/>
      <c r="AD153" s="69"/>
      <c r="AE153" s="69"/>
      <c r="AF153" s="69"/>
    </row>
    <row r="154" spans="1:32" ht="20.25" customHeight="1">
      <c r="A154" s="7" t="s">
        <v>15</v>
      </c>
      <c r="B154" s="16" t="s">
        <v>16</v>
      </c>
      <c r="C154" s="16" t="s">
        <v>224</v>
      </c>
      <c r="D154" s="17">
        <v>45</v>
      </c>
      <c r="F154" s="18" t="s">
        <v>225</v>
      </c>
      <c r="G154" s="22">
        <v>425</v>
      </c>
      <c r="H154" s="7">
        <v>9</v>
      </c>
      <c r="I154" s="19">
        <v>62586.623758954789</v>
      </c>
      <c r="J154" s="19">
        <v>65895.672733796368</v>
      </c>
      <c r="K154" s="19">
        <v>69637.776616815798</v>
      </c>
      <c r="L154" s="19">
        <v>73341.669772643072</v>
      </c>
      <c r="M154" s="19">
        <v>77269.732527997723</v>
      </c>
      <c r="N154" s="19">
        <v>81860.638109151405</v>
      </c>
      <c r="O154" s="19">
        <v>86451.543690305029</v>
      </c>
      <c r="P154" s="64"/>
      <c r="Q154" s="63"/>
      <c r="R154" s="17"/>
      <c r="S154" s="17"/>
      <c r="T154" s="17"/>
      <c r="U154" s="17"/>
      <c r="V154" s="17"/>
      <c r="W154" s="17"/>
      <c r="X154" s="17"/>
      <c r="Z154" s="69"/>
      <c r="AA154" s="69"/>
      <c r="AB154" s="69"/>
      <c r="AC154" s="69"/>
      <c r="AD154" s="69"/>
      <c r="AE154" s="69"/>
      <c r="AF154" s="69"/>
    </row>
    <row r="155" spans="1:32" ht="31.5" customHeight="1">
      <c r="A155" s="7"/>
      <c r="B155" s="16" t="s">
        <v>16</v>
      </c>
      <c r="C155" s="16" t="s">
        <v>529</v>
      </c>
      <c r="D155" s="17">
        <v>45</v>
      </c>
      <c r="F155" s="18" t="s">
        <v>531</v>
      </c>
      <c r="G155" s="22">
        <v>425</v>
      </c>
      <c r="H155" s="7">
        <v>9</v>
      </c>
      <c r="I155" s="19">
        <v>62586.623758954789</v>
      </c>
      <c r="J155" s="19">
        <v>65895.672733796368</v>
      </c>
      <c r="K155" s="19">
        <v>69637.776616815798</v>
      </c>
      <c r="L155" s="19">
        <v>73341.669772643072</v>
      </c>
      <c r="M155" s="19">
        <v>77269.732527997723</v>
      </c>
      <c r="N155" s="19">
        <v>81860.638109151405</v>
      </c>
      <c r="O155" s="19">
        <v>86451.543690305029</v>
      </c>
      <c r="P155" s="64"/>
      <c r="Q155" s="63"/>
      <c r="R155" s="17"/>
      <c r="S155" s="17"/>
      <c r="T155" s="17"/>
      <c r="U155" s="17"/>
      <c r="V155" s="17"/>
      <c r="W155" s="17"/>
      <c r="X155" s="17"/>
      <c r="Z155" s="69"/>
      <c r="AA155" s="69"/>
      <c r="AB155" s="69"/>
      <c r="AC155" s="69"/>
      <c r="AD155" s="69"/>
      <c r="AE155" s="69"/>
      <c r="AF155" s="69"/>
    </row>
    <row r="156" spans="1:32" ht="31.5" customHeight="1">
      <c r="A156" s="7"/>
      <c r="B156" s="16" t="s">
        <v>16</v>
      </c>
      <c r="C156" s="128" t="s">
        <v>536</v>
      </c>
      <c r="D156" s="17">
        <v>45</v>
      </c>
      <c r="F156" s="18" t="s">
        <v>530</v>
      </c>
      <c r="G156" s="22">
        <v>438</v>
      </c>
      <c r="H156" s="7">
        <v>9</v>
      </c>
      <c r="I156" s="19">
        <v>62586.623758954789</v>
      </c>
      <c r="J156" s="19">
        <v>65895.672733796368</v>
      </c>
      <c r="K156" s="19">
        <v>69637.776616815798</v>
      </c>
      <c r="L156" s="19">
        <v>73341.669772643072</v>
      </c>
      <c r="M156" s="19">
        <v>77269.732527997723</v>
      </c>
      <c r="N156" s="19">
        <v>81860.638109151405</v>
      </c>
      <c r="O156" s="19">
        <v>86451.543690305029</v>
      </c>
      <c r="P156" s="64"/>
      <c r="Q156" s="63" t="s">
        <v>537</v>
      </c>
      <c r="R156" s="17"/>
      <c r="S156" s="17"/>
      <c r="T156" s="17"/>
      <c r="U156" s="17"/>
      <c r="V156" s="17"/>
      <c r="W156" s="17"/>
      <c r="X156" s="17"/>
      <c r="Z156" s="69"/>
      <c r="AA156" s="69"/>
      <c r="AB156" s="69"/>
      <c r="AC156" s="69"/>
      <c r="AD156" s="69"/>
      <c r="AE156" s="69"/>
      <c r="AF156" s="69"/>
    </row>
    <row r="157" spans="1:32" ht="20.25" customHeight="1">
      <c r="A157" s="7" t="s">
        <v>15</v>
      </c>
      <c r="B157" s="16" t="s">
        <v>16</v>
      </c>
      <c r="C157" s="16" t="s">
        <v>226</v>
      </c>
      <c r="D157" s="17">
        <v>65</v>
      </c>
      <c r="F157" s="18" t="s">
        <v>227</v>
      </c>
      <c r="G157" s="22">
        <v>508</v>
      </c>
      <c r="H157" s="7">
        <v>11</v>
      </c>
      <c r="I157" s="19">
        <v>71927.87286653294</v>
      </c>
      <c r="J157" s="19">
        <v>75708.187476744541</v>
      </c>
      <c r="K157" s="19">
        <v>79669.366195665745</v>
      </c>
      <c r="L157" s="19">
        <v>83882.735714055219</v>
      </c>
      <c r="M157" s="19">
        <v>88282.0641047799</v>
      </c>
      <c r="N157" s="19">
        <v>93638.783767499466</v>
      </c>
      <c r="O157" s="19">
        <v>98995.503430218989</v>
      </c>
      <c r="P157" s="64"/>
      <c r="Q157" s="63"/>
      <c r="R157" s="17"/>
      <c r="S157" s="17"/>
      <c r="T157" s="17"/>
      <c r="U157" s="17"/>
      <c r="V157" s="17"/>
      <c r="W157" s="17"/>
      <c r="X157" s="17"/>
      <c r="Z157" s="69"/>
      <c r="AA157" s="69"/>
      <c r="AB157" s="69"/>
      <c r="AC157" s="69"/>
      <c r="AD157" s="69"/>
      <c r="AE157" s="69"/>
      <c r="AF157" s="69"/>
    </row>
    <row r="158" spans="1:32" ht="20.25" customHeight="1">
      <c r="A158" s="7" t="s">
        <v>15</v>
      </c>
      <c r="B158" s="16" t="s">
        <v>16</v>
      </c>
      <c r="C158" s="16" t="s">
        <v>403</v>
      </c>
      <c r="D158" s="17">
        <v>45</v>
      </c>
      <c r="F158" s="18" t="s">
        <v>395</v>
      </c>
      <c r="G158" s="22">
        <v>435</v>
      </c>
      <c r="H158" s="7">
        <v>9</v>
      </c>
      <c r="I158" s="19">
        <v>62586.623758954789</v>
      </c>
      <c r="J158" s="19">
        <v>65895.672733796368</v>
      </c>
      <c r="K158" s="19">
        <v>69637.776616815798</v>
      </c>
      <c r="L158" s="19">
        <v>73341.669772643072</v>
      </c>
      <c r="M158" s="19">
        <v>77269.732527997723</v>
      </c>
      <c r="N158" s="19">
        <v>81860.638109151405</v>
      </c>
      <c r="O158" s="19">
        <v>86451.543690305029</v>
      </c>
      <c r="P158" s="64"/>
      <c r="Q158" s="63"/>
      <c r="R158" s="17"/>
      <c r="S158" s="17"/>
      <c r="T158" s="17"/>
      <c r="U158" s="17"/>
      <c r="V158" s="17"/>
      <c r="W158" s="17"/>
      <c r="X158" s="17"/>
      <c r="Z158" s="69"/>
      <c r="AA158" s="69"/>
      <c r="AB158" s="69"/>
      <c r="AC158" s="69"/>
      <c r="AD158" s="69"/>
      <c r="AE158" s="69"/>
      <c r="AF158" s="69"/>
    </row>
    <row r="159" spans="1:32" ht="19.5" customHeight="1">
      <c r="A159" s="7" t="s">
        <v>15</v>
      </c>
      <c r="B159" s="16" t="s">
        <v>16</v>
      </c>
      <c r="C159" s="16" t="s">
        <v>478</v>
      </c>
      <c r="D159" s="17">
        <v>85</v>
      </c>
      <c r="F159" s="18" t="s">
        <v>464</v>
      </c>
      <c r="G159" s="22">
        <v>463</v>
      </c>
      <c r="H159" s="7">
        <v>10</v>
      </c>
      <c r="I159" s="19">
        <v>71169.072500000009</v>
      </c>
      <c r="J159" s="19">
        <v>74909.965000000011</v>
      </c>
      <c r="K159" s="19">
        <v>78863.745500000005</v>
      </c>
      <c r="L159" s="19">
        <v>87331.161000000007</v>
      </c>
      <c r="M159" s="19">
        <v>89777.326000000001</v>
      </c>
      <c r="N159" s="19">
        <v>92291.042000000001</v>
      </c>
      <c r="O159" s="19">
        <v>94920.41350000001</v>
      </c>
      <c r="P159" s="64"/>
      <c r="Q159" s="63"/>
      <c r="R159" s="17"/>
      <c r="S159" s="17"/>
      <c r="T159" s="17"/>
      <c r="U159" s="17"/>
      <c r="V159" s="17"/>
      <c r="W159" s="17"/>
      <c r="X159" s="17"/>
      <c r="Z159" s="69"/>
      <c r="AA159" s="69"/>
      <c r="AB159" s="69"/>
      <c r="AC159" s="69"/>
      <c r="AD159" s="69"/>
      <c r="AE159" s="69"/>
      <c r="AF159" s="69"/>
    </row>
    <row r="160" spans="1:32" ht="19.5" customHeight="1">
      <c r="A160" s="7"/>
      <c r="B160" s="16" t="s">
        <v>16</v>
      </c>
      <c r="C160" s="16" t="s">
        <v>527</v>
      </c>
      <c r="D160" s="17">
        <v>40</v>
      </c>
      <c r="F160" s="18" t="s">
        <v>513</v>
      </c>
      <c r="G160" s="22">
        <v>413</v>
      </c>
      <c r="H160" s="7">
        <v>9</v>
      </c>
      <c r="I160" s="19">
        <v>59353.996238497573</v>
      </c>
      <c r="J160" s="19">
        <v>62512.749686383278</v>
      </c>
      <c r="K160" s="19">
        <v>66002.662769934424</v>
      </c>
      <c r="L160" s="19">
        <v>69602.11327143645</v>
      </c>
      <c r="M160" s="19">
        <v>73270.343081884363</v>
      </c>
      <c r="N160" s="19">
        <v>77653.757241212108</v>
      </c>
      <c r="O160" s="19">
        <v>82037.171400539883</v>
      </c>
      <c r="P160" s="64"/>
      <c r="Q160" s="63"/>
      <c r="R160" s="17"/>
      <c r="S160" s="17"/>
      <c r="T160" s="17"/>
      <c r="U160" s="17"/>
      <c r="V160" s="17"/>
      <c r="W160" s="17"/>
      <c r="X160" s="17"/>
      <c r="Z160" s="69"/>
      <c r="AA160" s="69"/>
      <c r="AB160" s="69"/>
      <c r="AC160" s="69"/>
      <c r="AD160" s="69"/>
      <c r="AE160" s="69"/>
      <c r="AF160" s="69"/>
    </row>
    <row r="161" spans="1:32" ht="19.5" customHeight="1">
      <c r="A161" s="7" t="s">
        <v>15</v>
      </c>
      <c r="B161" s="16" t="s">
        <v>16</v>
      </c>
      <c r="C161" s="16" t="s">
        <v>228</v>
      </c>
      <c r="D161" s="17">
        <v>72</v>
      </c>
      <c r="F161" s="18" t="s">
        <v>229</v>
      </c>
      <c r="G161" s="22">
        <v>463</v>
      </c>
      <c r="H161" s="7">
        <v>10</v>
      </c>
      <c r="I161" s="19">
        <v>67350.227748911479</v>
      </c>
      <c r="J161" s="19">
        <v>70908.920141408511</v>
      </c>
      <c r="K161" s="19">
        <v>74617.908060861417</v>
      </c>
      <c r="L161" s="19">
        <v>78540.876052590436</v>
      </c>
      <c r="M161" s="19">
        <v>82688.013643846833</v>
      </c>
      <c r="N161" s="19">
        <v>87685.402255936831</v>
      </c>
      <c r="O161" s="19">
        <v>92681.994885580876</v>
      </c>
      <c r="P161" s="64"/>
      <c r="Q161" s="63"/>
      <c r="R161" s="17"/>
      <c r="S161" s="17"/>
      <c r="T161" s="17"/>
      <c r="U161" s="17"/>
      <c r="V161" s="17"/>
      <c r="W161" s="17"/>
      <c r="X161" s="17"/>
      <c r="Z161" s="69"/>
      <c r="AA161" s="69"/>
      <c r="AB161" s="69"/>
      <c r="AC161" s="69"/>
      <c r="AD161" s="69"/>
      <c r="AE161" s="69"/>
      <c r="AF161" s="69"/>
    </row>
    <row r="162" spans="1:32" ht="19.5" customHeight="1">
      <c r="A162" s="7" t="s">
        <v>15</v>
      </c>
      <c r="B162" s="16" t="s">
        <v>16</v>
      </c>
      <c r="C162" s="16" t="s">
        <v>230</v>
      </c>
      <c r="D162" s="17">
        <v>65</v>
      </c>
      <c r="F162" s="18" t="s">
        <v>231</v>
      </c>
      <c r="G162" s="22">
        <v>508</v>
      </c>
      <c r="H162" s="7">
        <v>11</v>
      </c>
      <c r="I162" s="19">
        <v>71927.87286653294</v>
      </c>
      <c r="J162" s="19">
        <v>75708.187476744541</v>
      </c>
      <c r="K162" s="19">
        <v>79669.366195665745</v>
      </c>
      <c r="L162" s="19">
        <v>83882.735714055219</v>
      </c>
      <c r="M162" s="19">
        <v>88282.0641047799</v>
      </c>
      <c r="N162" s="19">
        <v>93638.783767499466</v>
      </c>
      <c r="O162" s="19">
        <v>98995.503430218989</v>
      </c>
      <c r="P162" s="64"/>
      <c r="Q162" s="63"/>
      <c r="R162" s="17"/>
      <c r="S162" s="17"/>
      <c r="T162" s="17"/>
      <c r="U162" s="17"/>
      <c r="V162" s="17"/>
      <c r="W162" s="17"/>
      <c r="X162" s="17"/>
      <c r="Z162" s="69"/>
      <c r="AA162" s="69"/>
      <c r="AB162" s="69"/>
      <c r="AC162" s="69"/>
      <c r="AD162" s="69"/>
      <c r="AE162" s="69"/>
      <c r="AF162" s="69"/>
    </row>
    <row r="163" spans="1:32" ht="19.5" customHeight="1">
      <c r="A163" s="7" t="s">
        <v>15</v>
      </c>
      <c r="B163" s="16" t="s">
        <v>16</v>
      </c>
      <c r="C163" s="16" t="s">
        <v>232</v>
      </c>
      <c r="D163" s="17">
        <v>104</v>
      </c>
      <c r="F163" s="18" t="s">
        <v>233</v>
      </c>
      <c r="G163" s="22">
        <v>545</v>
      </c>
      <c r="H163" s="7">
        <v>12</v>
      </c>
      <c r="I163" s="19">
        <v>79898.881981691258</v>
      </c>
      <c r="J163" s="19">
        <v>84104.086296517096</v>
      </c>
      <c r="K163" s="19">
        <v>88530.617154228545</v>
      </c>
      <c r="L163" s="19">
        <v>93190.1233202406</v>
      </c>
      <c r="M163" s="19">
        <v>98094.866652884826</v>
      </c>
      <c r="N163" s="19">
        <v>103257.7543714577</v>
      </c>
      <c r="O163" s="19">
        <v>108692.37302258705</v>
      </c>
      <c r="P163" s="64"/>
      <c r="Q163" s="63"/>
      <c r="R163" s="17"/>
      <c r="S163" s="17"/>
      <c r="T163" s="17"/>
      <c r="U163" s="17"/>
      <c r="V163" s="17"/>
      <c r="W163" s="17"/>
      <c r="X163" s="17"/>
      <c r="Z163" s="69"/>
      <c r="AA163" s="69"/>
      <c r="AB163" s="69"/>
      <c r="AC163" s="69"/>
      <c r="AD163" s="69"/>
      <c r="AE163" s="69"/>
      <c r="AF163" s="69"/>
    </row>
    <row r="164" spans="1:32" ht="19.5" customHeight="1">
      <c r="A164" s="7" t="s">
        <v>15</v>
      </c>
      <c r="B164" s="16" t="s">
        <v>16</v>
      </c>
      <c r="C164" s="7" t="s">
        <v>234</v>
      </c>
      <c r="D164" s="17" t="s">
        <v>235</v>
      </c>
      <c r="F164" s="50" t="s">
        <v>236</v>
      </c>
      <c r="G164" s="22">
        <v>453</v>
      </c>
      <c r="H164" s="7">
        <v>10</v>
      </c>
      <c r="I164" s="19">
        <v>67238.14294914779</v>
      </c>
      <c r="J164" s="19">
        <v>70618.518614748071</v>
      </c>
      <c r="K164" s="19">
        <v>74434.496570339019</v>
      </c>
      <c r="L164" s="19">
        <v>78253.021907742805</v>
      </c>
      <c r="M164" s="19">
        <v>82249.863972043342</v>
      </c>
      <c r="N164" s="19">
        <v>87254.57049473231</v>
      </c>
      <c r="O164" s="19">
        <v>92259.277017421278</v>
      </c>
      <c r="P164" s="64"/>
      <c r="Q164" s="63"/>
      <c r="R164" s="17"/>
      <c r="S164" s="17"/>
      <c r="T164" s="17"/>
      <c r="U164" s="17"/>
      <c r="V164" s="17"/>
      <c r="W164" s="17"/>
      <c r="X164" s="17"/>
      <c r="Z164" s="69"/>
      <c r="AA164" s="69"/>
      <c r="AB164" s="69"/>
      <c r="AC164" s="69"/>
      <c r="AD164" s="69"/>
      <c r="AE164" s="69"/>
      <c r="AF164" s="69"/>
    </row>
    <row r="165" spans="1:32" ht="19.5" customHeight="1">
      <c r="A165" s="7" t="s">
        <v>15</v>
      </c>
      <c r="B165" s="16" t="s">
        <v>16</v>
      </c>
      <c r="C165" s="16" t="s">
        <v>237</v>
      </c>
      <c r="D165" s="17">
        <v>65</v>
      </c>
      <c r="F165" s="18" t="s">
        <v>238</v>
      </c>
      <c r="G165" s="22">
        <v>508</v>
      </c>
      <c r="H165" s="7">
        <v>11</v>
      </c>
      <c r="I165" s="19">
        <v>71927.87286653294</v>
      </c>
      <c r="J165" s="19">
        <v>75708.187476744541</v>
      </c>
      <c r="K165" s="19">
        <v>79669.366195665745</v>
      </c>
      <c r="L165" s="19">
        <v>83882.735714055219</v>
      </c>
      <c r="M165" s="19">
        <v>88282.0641047799</v>
      </c>
      <c r="N165" s="19">
        <v>93638.783767499466</v>
      </c>
      <c r="O165" s="19">
        <v>98995.503430218989</v>
      </c>
      <c r="P165" s="64"/>
      <c r="Q165" s="63"/>
      <c r="R165" s="17"/>
      <c r="S165" s="17"/>
      <c r="T165" s="17"/>
      <c r="U165" s="17"/>
      <c r="V165" s="17"/>
      <c r="W165" s="17"/>
      <c r="X165" s="17"/>
      <c r="Z165" s="69"/>
      <c r="AA165" s="69"/>
      <c r="AB165" s="69"/>
      <c r="AC165" s="69"/>
      <c r="AD165" s="69"/>
      <c r="AE165" s="69"/>
      <c r="AF165" s="69"/>
    </row>
    <row r="166" spans="1:32" ht="19.5" customHeight="1">
      <c r="A166" s="7" t="s">
        <v>15</v>
      </c>
      <c r="B166" s="16" t="s">
        <v>16</v>
      </c>
      <c r="C166" s="16" t="s">
        <v>239</v>
      </c>
      <c r="D166" s="17">
        <v>72</v>
      </c>
      <c r="F166" s="18" t="s">
        <v>240</v>
      </c>
      <c r="G166" s="22">
        <v>463</v>
      </c>
      <c r="H166" s="7">
        <v>10</v>
      </c>
      <c r="I166" s="19">
        <v>67350.227748911479</v>
      </c>
      <c r="J166" s="19">
        <v>70908.920141408511</v>
      </c>
      <c r="K166" s="19">
        <v>74617.908060861417</v>
      </c>
      <c r="L166" s="19">
        <v>78540.876052590436</v>
      </c>
      <c r="M166" s="19">
        <v>82688.013643846833</v>
      </c>
      <c r="N166" s="19">
        <v>87685.402255936831</v>
      </c>
      <c r="O166" s="19">
        <v>92681.994885580876</v>
      </c>
      <c r="P166" s="64"/>
      <c r="Q166" s="63"/>
      <c r="R166" s="17"/>
      <c r="S166" s="17"/>
      <c r="T166" s="17"/>
      <c r="U166" s="17"/>
      <c r="V166" s="17"/>
      <c r="W166" s="17"/>
      <c r="X166" s="17"/>
      <c r="Z166" s="69"/>
      <c r="AA166" s="69"/>
      <c r="AB166" s="69"/>
      <c r="AC166" s="69"/>
      <c r="AD166" s="69"/>
      <c r="AE166" s="69"/>
      <c r="AF166" s="69"/>
    </row>
    <row r="167" spans="1:32" ht="19.5" customHeight="1">
      <c r="A167" s="7" t="s">
        <v>15</v>
      </c>
      <c r="B167" s="16" t="s">
        <v>16</v>
      </c>
      <c r="C167" s="16" t="s">
        <v>241</v>
      </c>
      <c r="D167" s="17">
        <v>65</v>
      </c>
      <c r="F167" s="18" t="s">
        <v>242</v>
      </c>
      <c r="G167" s="22">
        <v>508</v>
      </c>
      <c r="H167" s="7">
        <v>11</v>
      </c>
      <c r="I167" s="19">
        <v>71927.87286653294</v>
      </c>
      <c r="J167" s="19">
        <v>75708.187476744541</v>
      </c>
      <c r="K167" s="19">
        <v>79669.366195665745</v>
      </c>
      <c r="L167" s="19">
        <v>83882.735714055219</v>
      </c>
      <c r="M167" s="19">
        <v>88282.0641047799</v>
      </c>
      <c r="N167" s="19">
        <v>93638.783767499466</v>
      </c>
      <c r="O167" s="19">
        <v>98995.503430218989</v>
      </c>
      <c r="P167" s="64"/>
      <c r="Q167" s="63"/>
      <c r="R167" s="17"/>
      <c r="S167" s="17"/>
      <c r="T167" s="17"/>
      <c r="U167" s="17"/>
      <c r="V167" s="17"/>
      <c r="W167" s="17"/>
      <c r="X167" s="17"/>
      <c r="Z167" s="69"/>
      <c r="AA167" s="69"/>
      <c r="AB167" s="69"/>
      <c r="AC167" s="69"/>
      <c r="AD167" s="69"/>
      <c r="AE167" s="69"/>
      <c r="AF167" s="69"/>
    </row>
    <row r="168" spans="1:32" ht="19.5" customHeight="1">
      <c r="A168" s="7" t="s">
        <v>15</v>
      </c>
      <c r="B168" s="16" t="s">
        <v>16</v>
      </c>
      <c r="C168" s="7" t="s">
        <v>243</v>
      </c>
      <c r="D168" s="17" t="s">
        <v>86</v>
      </c>
      <c r="F168" s="30" t="s">
        <v>244</v>
      </c>
      <c r="G168" s="22">
        <v>420</v>
      </c>
      <c r="H168" s="7">
        <v>9</v>
      </c>
      <c r="I168" s="19">
        <v>61533.96662506507</v>
      </c>
      <c r="J168" s="19">
        <v>64774.529239869204</v>
      </c>
      <c r="K168" s="19">
        <v>68193.900226259997</v>
      </c>
      <c r="L168" s="19">
        <v>71754.110858317465</v>
      </c>
      <c r="M168" s="19">
        <v>75532.318783769893</v>
      </c>
      <c r="N168" s="19">
        <v>80103.106467240315</v>
      </c>
      <c r="O168" s="19">
        <v>84672.894930027847</v>
      </c>
      <c r="P168" s="64"/>
      <c r="Q168" s="63"/>
      <c r="R168" s="29"/>
      <c r="S168" s="29"/>
      <c r="T168" s="29"/>
      <c r="U168" s="17"/>
      <c r="V168" s="29"/>
      <c r="W168" s="29"/>
      <c r="X168" s="29"/>
      <c r="Z168" s="69"/>
      <c r="AA168" s="69"/>
      <c r="AB168" s="69"/>
      <c r="AC168" s="69"/>
      <c r="AD168" s="69"/>
      <c r="AE168" s="69"/>
      <c r="AF168" s="69"/>
    </row>
    <row r="169" spans="1:32" ht="19.5" customHeight="1">
      <c r="A169" s="7"/>
      <c r="B169" s="16" t="s">
        <v>16</v>
      </c>
      <c r="C169" s="7" t="s">
        <v>518</v>
      </c>
      <c r="D169" s="17">
        <v>99</v>
      </c>
      <c r="F169" s="99" t="s">
        <v>524</v>
      </c>
      <c r="G169" s="22">
        <v>420</v>
      </c>
      <c r="H169" s="7">
        <v>9</v>
      </c>
      <c r="I169" s="19">
        <v>61533.96662506507</v>
      </c>
      <c r="J169" s="19">
        <v>64774.529239869204</v>
      </c>
      <c r="K169" s="19">
        <v>68193.900226259997</v>
      </c>
      <c r="L169" s="19">
        <v>71754.110858317465</v>
      </c>
      <c r="M169" s="19">
        <v>75532.318783769893</v>
      </c>
      <c r="N169" s="19">
        <v>80103.106467240315</v>
      </c>
      <c r="O169" s="19">
        <v>84672.894930027847</v>
      </c>
      <c r="P169" s="64"/>
      <c r="Q169" s="63"/>
      <c r="R169" s="29"/>
      <c r="S169" s="29"/>
      <c r="T169" s="29"/>
      <c r="U169" s="17"/>
      <c r="V169" s="29"/>
      <c r="W169" s="29"/>
      <c r="X169" s="29"/>
      <c r="Z169" s="69"/>
      <c r="AA169" s="69"/>
      <c r="AB169" s="69"/>
      <c r="AC169" s="69"/>
      <c r="AD169" s="69"/>
      <c r="AE169" s="69"/>
      <c r="AF169" s="69"/>
    </row>
    <row r="170" spans="1:32" ht="19.5" customHeight="1">
      <c r="A170" s="7" t="s">
        <v>15</v>
      </c>
      <c r="B170" s="16" t="s">
        <v>16</v>
      </c>
      <c r="C170" s="16" t="s">
        <v>245</v>
      </c>
      <c r="D170" s="17">
        <v>29</v>
      </c>
      <c r="F170" s="18" t="s">
        <v>246</v>
      </c>
      <c r="G170" s="22">
        <v>383</v>
      </c>
      <c r="H170" s="7">
        <v>8</v>
      </c>
      <c r="I170" s="19">
        <v>55025.994538531588</v>
      </c>
      <c r="J170" s="19">
        <v>58044.64198671269</v>
      </c>
      <c r="K170" s="19">
        <v>61060.742053080976</v>
      </c>
      <c r="L170" s="19">
        <v>64257.706228158837</v>
      </c>
      <c r="M170" s="19">
        <v>67673.745239138472</v>
      </c>
      <c r="N170" s="19">
        <v>71913.782409963707</v>
      </c>
      <c r="O170" s="19">
        <v>76153.819580788942</v>
      </c>
      <c r="P170" s="64"/>
      <c r="Q170" s="63"/>
      <c r="R170" s="17"/>
      <c r="S170" s="17"/>
      <c r="T170" s="17"/>
      <c r="U170" s="17"/>
      <c r="V170" s="17"/>
      <c r="W170" s="17"/>
      <c r="X170" s="17"/>
      <c r="Z170" s="69"/>
      <c r="AA170" s="69"/>
      <c r="AB170" s="69"/>
      <c r="AC170" s="69"/>
      <c r="AD170" s="69"/>
      <c r="AE170" s="69"/>
      <c r="AF170" s="69"/>
    </row>
    <row r="171" spans="1:32" ht="21.75" customHeight="1">
      <c r="A171" s="7" t="s">
        <v>15</v>
      </c>
      <c r="B171" s="16" t="s">
        <v>16</v>
      </c>
      <c r="C171" s="16" t="s">
        <v>247</v>
      </c>
      <c r="D171" s="17">
        <v>58</v>
      </c>
      <c r="F171" s="18" t="s">
        <v>248</v>
      </c>
      <c r="G171" s="22">
        <v>490</v>
      </c>
      <c r="H171" s="7">
        <v>10</v>
      </c>
      <c r="I171" s="19">
        <v>70908.920141408511</v>
      </c>
      <c r="J171" s="19">
        <v>74870.098860329701</v>
      </c>
      <c r="K171" s="19">
        <v>78614.750125161954</v>
      </c>
      <c r="L171" s="19">
        <v>82540.265498703797</v>
      </c>
      <c r="M171" s="19">
        <v>86684.855708147385</v>
      </c>
      <c r="N171" s="19">
        <v>91813.133879545101</v>
      </c>
      <c r="O171" s="19">
        <v>96941.412050942774</v>
      </c>
      <c r="P171" s="17"/>
      <c r="Q171" s="63"/>
      <c r="R171" s="17"/>
      <c r="S171" s="17"/>
      <c r="T171" s="17"/>
      <c r="U171" s="17"/>
      <c r="V171" s="17"/>
      <c r="W171" s="17"/>
      <c r="X171" s="17"/>
      <c r="Z171" s="69"/>
      <c r="AA171" s="69"/>
      <c r="AB171" s="69"/>
      <c r="AC171" s="69"/>
      <c r="AD171" s="69"/>
      <c r="AE171" s="69"/>
      <c r="AF171" s="69"/>
    </row>
    <row r="172" spans="1:32" s="8" customFormat="1" ht="19.5" customHeight="1">
      <c r="A172" s="7" t="s">
        <v>15</v>
      </c>
      <c r="B172" s="16" t="s">
        <v>16</v>
      </c>
      <c r="C172" s="7" t="s">
        <v>249</v>
      </c>
      <c r="D172" s="17">
        <v>29</v>
      </c>
      <c r="E172" s="22"/>
      <c r="F172" s="30" t="s">
        <v>250</v>
      </c>
      <c r="G172" s="22">
        <v>400</v>
      </c>
      <c r="H172" s="7">
        <v>8</v>
      </c>
      <c r="I172" s="19">
        <v>55025.994538531588</v>
      </c>
      <c r="J172" s="19">
        <v>58044.64198671269</v>
      </c>
      <c r="K172" s="19">
        <v>61060.742053080976</v>
      </c>
      <c r="L172" s="19">
        <v>64257.706228158837</v>
      </c>
      <c r="M172" s="19">
        <v>67673.745239138472</v>
      </c>
      <c r="N172" s="19">
        <v>71913.782409963707</v>
      </c>
      <c r="O172" s="19">
        <v>76153.819580788942</v>
      </c>
      <c r="P172" s="65"/>
      <c r="Q172" s="63"/>
      <c r="R172" s="17"/>
      <c r="S172" s="17"/>
      <c r="T172" s="17"/>
      <c r="U172" s="17"/>
      <c r="V172" s="17"/>
      <c r="W172" s="17"/>
      <c r="X172" s="17"/>
      <c r="Y172" s="9"/>
      <c r="Z172" s="69"/>
      <c r="AA172" s="69"/>
      <c r="AB172" s="69"/>
      <c r="AC172" s="69"/>
      <c r="AD172" s="69"/>
      <c r="AE172" s="69"/>
      <c r="AF172" s="69"/>
    </row>
    <row r="173" spans="1:32" s="8" customFormat="1" ht="19.5" customHeight="1">
      <c r="A173" s="7" t="s">
        <v>15</v>
      </c>
      <c r="B173" s="16" t="s">
        <v>16</v>
      </c>
      <c r="C173" s="7" t="s">
        <v>385</v>
      </c>
      <c r="D173" s="17">
        <v>107</v>
      </c>
      <c r="E173" s="22"/>
      <c r="F173" s="30" t="s">
        <v>363</v>
      </c>
      <c r="G173" s="22">
        <v>370</v>
      </c>
      <c r="H173" s="7">
        <v>8</v>
      </c>
      <c r="I173" s="19">
        <v>53943.357268086875</v>
      </c>
      <c r="J173" s="19">
        <v>56900.867552760523</v>
      </c>
      <c r="K173" s="19">
        <v>59855.830455621341</v>
      </c>
      <c r="L173" s="19">
        <v>62991.657467191755</v>
      </c>
      <c r="M173" s="19">
        <v>66341.464551038269</v>
      </c>
      <c r="N173" s="19">
        <v>70499.095826934383</v>
      </c>
      <c r="O173" s="19">
        <v>74656.727102830468</v>
      </c>
      <c r="P173" s="64"/>
      <c r="Q173" s="63"/>
      <c r="R173" s="17"/>
      <c r="S173" s="17"/>
      <c r="T173" s="17"/>
      <c r="U173" s="17"/>
      <c r="V173" s="17"/>
      <c r="W173" s="17"/>
      <c r="X173" s="17"/>
      <c r="Y173" s="9"/>
      <c r="Z173" s="69"/>
      <c r="AA173" s="69"/>
      <c r="AB173" s="69"/>
      <c r="AC173" s="69"/>
      <c r="AD173" s="69"/>
      <c r="AE173" s="69"/>
      <c r="AF173" s="69"/>
    </row>
    <row r="174" spans="1:32" ht="19.5" customHeight="1">
      <c r="A174" s="7" t="s">
        <v>15</v>
      </c>
      <c r="B174" s="16" t="s">
        <v>16</v>
      </c>
      <c r="C174" s="7" t="s">
        <v>390</v>
      </c>
      <c r="D174" s="17">
        <v>51</v>
      </c>
      <c r="F174" s="30" t="s">
        <v>389</v>
      </c>
      <c r="G174" s="22">
        <v>455</v>
      </c>
      <c r="H174" s="7">
        <v>10</v>
      </c>
      <c r="I174" s="19">
        <v>67238.14294914779</v>
      </c>
      <c r="J174" s="19">
        <v>70618.518614748071</v>
      </c>
      <c r="K174" s="19">
        <v>74434.496570339019</v>
      </c>
      <c r="L174" s="19">
        <v>78253.021907742805</v>
      </c>
      <c r="M174" s="19">
        <v>82249.863972043342</v>
      </c>
      <c r="N174" s="19">
        <v>87254.57049473231</v>
      </c>
      <c r="O174" s="19">
        <v>92259.277017421278</v>
      </c>
      <c r="P174" s="64"/>
      <c r="Q174" s="63"/>
      <c r="R174" s="17"/>
      <c r="S174" s="17"/>
      <c r="T174" s="17"/>
      <c r="U174" s="17"/>
      <c r="V174" s="17"/>
      <c r="W174" s="17"/>
      <c r="X174" s="17"/>
      <c r="Z174" s="69"/>
      <c r="AA174" s="69"/>
      <c r="AB174" s="69"/>
      <c r="AC174" s="69"/>
      <c r="AD174" s="69"/>
      <c r="AE174" s="69"/>
      <c r="AF174" s="69"/>
    </row>
    <row r="175" spans="1:32" ht="21" customHeight="1">
      <c r="A175" s="7"/>
      <c r="B175" s="16" t="s">
        <v>16</v>
      </c>
      <c r="C175" s="7" t="s">
        <v>504</v>
      </c>
      <c r="D175" s="17">
        <v>29</v>
      </c>
      <c r="F175" s="9" t="s">
        <v>490</v>
      </c>
      <c r="G175" s="22">
        <v>363</v>
      </c>
      <c r="H175" s="7">
        <v>8</v>
      </c>
      <c r="I175" s="19">
        <v>55025.994538531588</v>
      </c>
      <c r="J175" s="19">
        <v>58044.64198671269</v>
      </c>
      <c r="K175" s="19">
        <v>61060.742053080976</v>
      </c>
      <c r="L175" s="19">
        <v>64257.706228158837</v>
      </c>
      <c r="M175" s="19">
        <v>67673.745239138472</v>
      </c>
      <c r="N175" s="19">
        <v>71913.782409963707</v>
      </c>
      <c r="O175" s="19">
        <v>76153.819580788942</v>
      </c>
      <c r="P175" s="20"/>
    </row>
    <row r="176" spans="1:32" ht="19.5" customHeight="1">
      <c r="A176" s="7" t="s">
        <v>15</v>
      </c>
      <c r="B176" s="16" t="s">
        <v>16</v>
      </c>
      <c r="C176" s="16" t="s">
        <v>251</v>
      </c>
      <c r="D176" s="17">
        <v>37</v>
      </c>
      <c r="F176" s="18" t="s">
        <v>252</v>
      </c>
      <c r="G176" s="22">
        <v>443</v>
      </c>
      <c r="H176" s="7">
        <v>9</v>
      </c>
      <c r="I176" s="19">
        <v>63863.351144481181</v>
      </c>
      <c r="J176" s="19">
        <v>67225.158944047886</v>
      </c>
      <c r="K176" s="19">
        <v>70873.549744937627</v>
      </c>
      <c r="L176" s="19">
        <v>74487.647691863313</v>
      </c>
      <c r="M176" s="19">
        <v>78407.920553634394</v>
      </c>
      <c r="N176" s="19">
        <v>82662.784928173598</v>
      </c>
      <c r="O176" s="19">
        <v>86917.6493027127</v>
      </c>
      <c r="P176" s="64"/>
      <c r="Q176" s="63"/>
      <c r="R176" s="17"/>
      <c r="S176" s="17"/>
      <c r="T176" s="17"/>
      <c r="U176" s="17"/>
      <c r="V176" s="17"/>
      <c r="W176" s="17"/>
      <c r="X176" s="17"/>
      <c r="Z176" s="69"/>
      <c r="AA176" s="69"/>
      <c r="AB176" s="69"/>
      <c r="AC176" s="69"/>
      <c r="AD176" s="69"/>
      <c r="AE176" s="69"/>
      <c r="AF176" s="69"/>
    </row>
    <row r="177" spans="1:32" ht="19.5" customHeight="1">
      <c r="A177" s="7"/>
      <c r="B177" s="16"/>
      <c r="C177" s="16"/>
      <c r="F177" s="18"/>
      <c r="I177" s="19"/>
      <c r="J177" s="19"/>
      <c r="K177" s="19"/>
      <c r="L177" s="19"/>
      <c r="M177" s="19"/>
      <c r="N177" s="19"/>
      <c r="O177" s="19"/>
      <c r="P177" s="64"/>
      <c r="Q177" s="63"/>
      <c r="R177" s="17"/>
      <c r="S177" s="17"/>
      <c r="T177" s="17"/>
      <c r="U177" s="17"/>
      <c r="V177" s="17"/>
      <c r="W177" s="17"/>
      <c r="X177" s="17"/>
      <c r="Z177" s="69"/>
      <c r="AA177" s="69"/>
      <c r="AB177" s="69"/>
      <c r="AC177" s="69"/>
      <c r="AD177" s="69"/>
      <c r="AE177" s="69"/>
      <c r="AF177" s="69"/>
    </row>
    <row r="178" spans="1:32">
      <c r="A178" s="7"/>
      <c r="B178" s="16"/>
      <c r="F178" s="9"/>
      <c r="I178" s="19"/>
      <c r="J178" s="19"/>
      <c r="K178" s="19"/>
      <c r="L178" s="19"/>
      <c r="M178" s="19"/>
      <c r="N178" s="19"/>
      <c r="O178" s="19"/>
      <c r="P178" s="20"/>
    </row>
    <row r="179" spans="1:32">
      <c r="B179" s="10" t="s">
        <v>356</v>
      </c>
      <c r="C179" s="2"/>
      <c r="D179" s="3"/>
      <c r="E179" s="4"/>
      <c r="F179" s="5"/>
      <c r="G179" s="6"/>
      <c r="H179" s="6"/>
      <c r="I179" s="6"/>
      <c r="J179" s="6"/>
      <c r="K179" s="6"/>
      <c r="O179" s="8"/>
      <c r="P179" s="20"/>
    </row>
    <row r="180" spans="1:32" ht="62.25" customHeight="1">
      <c r="A180" s="11" t="s">
        <v>1</v>
      </c>
      <c r="B180" s="12" t="s">
        <v>2</v>
      </c>
      <c r="C180" s="12" t="s">
        <v>3</v>
      </c>
      <c r="D180" s="13" t="s">
        <v>4</v>
      </c>
      <c r="F180" s="12" t="s">
        <v>5</v>
      </c>
      <c r="G180" s="56" t="s">
        <v>6</v>
      </c>
      <c r="H180" s="11" t="s">
        <v>7</v>
      </c>
      <c r="I180" s="4" t="s">
        <v>8</v>
      </c>
      <c r="J180" s="14" t="s">
        <v>9</v>
      </c>
      <c r="K180" s="14" t="s">
        <v>10</v>
      </c>
      <c r="L180" s="14" t="s">
        <v>11</v>
      </c>
      <c r="M180" s="14" t="s">
        <v>12</v>
      </c>
      <c r="N180" s="14" t="s">
        <v>13</v>
      </c>
      <c r="O180" s="14" t="s">
        <v>14</v>
      </c>
      <c r="P180" s="20"/>
    </row>
    <row r="181" spans="1:32" ht="16.5" customHeight="1">
      <c r="A181" s="7" t="s">
        <v>90</v>
      </c>
      <c r="B181" s="26" t="s">
        <v>91</v>
      </c>
      <c r="C181" s="26" t="s">
        <v>253</v>
      </c>
      <c r="D181" s="26" t="s">
        <v>254</v>
      </c>
      <c r="F181" s="18" t="s">
        <v>255</v>
      </c>
      <c r="G181" s="22">
        <v>358</v>
      </c>
      <c r="H181" s="7">
        <v>7</v>
      </c>
      <c r="I181" s="29">
        <v>24.791111891872202</v>
      </c>
      <c r="J181" s="29">
        <v>26.22600234983571</v>
      </c>
      <c r="K181" s="29">
        <v>27.579285119610454</v>
      </c>
      <c r="L181" s="29">
        <v>29.120174291957515</v>
      </c>
      <c r="M181" s="29">
        <v>30.694237767198462</v>
      </c>
      <c r="N181" s="29">
        <v>32.56343814404709</v>
      </c>
      <c r="O181" s="29">
        <v>34.432638520895715</v>
      </c>
      <c r="P181" s="20"/>
      <c r="Z181" s="74"/>
      <c r="AA181" s="74"/>
      <c r="AB181" s="74"/>
      <c r="AC181" s="74"/>
      <c r="AD181" s="74"/>
      <c r="AE181" s="74"/>
      <c r="AF181" s="74"/>
    </row>
    <row r="182" spans="1:32" ht="16.5" customHeight="1">
      <c r="A182" s="7" t="s">
        <v>90</v>
      </c>
      <c r="B182" s="16" t="s">
        <v>91</v>
      </c>
      <c r="C182" s="16" t="s">
        <v>256</v>
      </c>
      <c r="D182" s="17" t="s">
        <v>257</v>
      </c>
      <c r="F182" s="18" t="s">
        <v>258</v>
      </c>
      <c r="G182" s="22">
        <v>363</v>
      </c>
      <c r="H182" s="7">
        <v>8</v>
      </c>
      <c r="I182" s="29">
        <v>25.128451940027507</v>
      </c>
      <c r="J182" s="29">
        <v>26.397244035254559</v>
      </c>
      <c r="K182" s="29">
        <v>27.817899277014568</v>
      </c>
      <c r="L182" s="29">
        <v>29.29121673894327</v>
      </c>
      <c r="M182" s="29">
        <v>30.833117557370723</v>
      </c>
      <c r="N182" s="29">
        <v>32.705875999754475</v>
      </c>
      <c r="O182" s="29">
        <v>34.57863444213821</v>
      </c>
      <c r="P182" s="28"/>
      <c r="Z182" s="74"/>
      <c r="AA182" s="74"/>
      <c r="AB182" s="74"/>
      <c r="AC182" s="74"/>
      <c r="AD182" s="74"/>
      <c r="AE182" s="74"/>
      <c r="AF182" s="74"/>
    </row>
    <row r="183" spans="1:32" ht="16.5" customHeight="1">
      <c r="A183" s="22" t="s">
        <v>90</v>
      </c>
      <c r="B183" s="26" t="s">
        <v>91</v>
      </c>
      <c r="C183" s="26" t="s">
        <v>259</v>
      </c>
      <c r="D183" s="27" t="s">
        <v>260</v>
      </c>
      <c r="F183" s="48" t="s">
        <v>261</v>
      </c>
      <c r="G183" s="22">
        <v>343</v>
      </c>
      <c r="H183" s="7">
        <v>7</v>
      </c>
      <c r="I183" s="29">
        <v>23.501274500672498</v>
      </c>
      <c r="J183" s="29">
        <v>24.888410192281849</v>
      </c>
      <c r="K183" s="29">
        <v>26.173123423838959</v>
      </c>
      <c r="L183" s="29">
        <v>27.62929504664298</v>
      </c>
      <c r="M183" s="29">
        <v>29.086691372241614</v>
      </c>
      <c r="N183" s="29">
        <v>30.873798142688806</v>
      </c>
      <c r="O183" s="29">
        <v>32.660904913136001</v>
      </c>
      <c r="P183" s="28"/>
      <c r="Z183" s="74"/>
      <c r="AA183" s="74"/>
      <c r="AB183" s="74"/>
      <c r="AC183" s="74"/>
      <c r="AD183" s="74"/>
      <c r="AE183" s="74"/>
      <c r="AF183" s="74"/>
    </row>
    <row r="184" spans="1:32" ht="16.5" customHeight="1">
      <c r="A184" s="22" t="s">
        <v>90</v>
      </c>
      <c r="B184" s="26" t="s">
        <v>91</v>
      </c>
      <c r="C184" s="26" t="s">
        <v>262</v>
      </c>
      <c r="D184" s="27" t="s">
        <v>260</v>
      </c>
      <c r="F184" s="48" t="s">
        <v>263</v>
      </c>
      <c r="G184" s="22">
        <v>343</v>
      </c>
      <c r="H184" s="7">
        <v>7</v>
      </c>
      <c r="I184" s="29">
        <v>23.501274500672498</v>
      </c>
      <c r="J184" s="29">
        <v>24.888410192281849</v>
      </c>
      <c r="K184" s="29">
        <v>26.173123423838959</v>
      </c>
      <c r="L184" s="29">
        <v>27.62929504664298</v>
      </c>
      <c r="M184" s="29">
        <v>29.086691372241614</v>
      </c>
      <c r="N184" s="29">
        <v>30.873798142688806</v>
      </c>
      <c r="O184" s="29">
        <v>32.660904913136001</v>
      </c>
      <c r="P184" s="20"/>
      <c r="Z184" s="74"/>
      <c r="AA184" s="74"/>
      <c r="AB184" s="74"/>
      <c r="AC184" s="74"/>
      <c r="AD184" s="74"/>
      <c r="AE184" s="74"/>
      <c r="AF184" s="74"/>
    </row>
    <row r="185" spans="1:32" ht="16.5" customHeight="1">
      <c r="A185" s="22" t="s">
        <v>90</v>
      </c>
      <c r="B185" s="16" t="s">
        <v>91</v>
      </c>
      <c r="C185" s="29" t="s">
        <v>264</v>
      </c>
      <c r="D185" s="17" t="s">
        <v>254</v>
      </c>
      <c r="F185" s="47" t="s">
        <v>265</v>
      </c>
      <c r="G185" s="22">
        <v>353</v>
      </c>
      <c r="H185" s="7">
        <v>7</v>
      </c>
      <c r="I185" s="29">
        <v>24.791111891872202</v>
      </c>
      <c r="J185" s="29">
        <v>26.22600234983571</v>
      </c>
      <c r="K185" s="29">
        <v>27.579285119610454</v>
      </c>
      <c r="L185" s="29">
        <v>29.120174291957515</v>
      </c>
      <c r="M185" s="29">
        <v>30.694237767198462</v>
      </c>
      <c r="N185" s="29">
        <v>32.56343814404709</v>
      </c>
      <c r="O185" s="29">
        <v>34.432638520895715</v>
      </c>
      <c r="P185" s="20"/>
      <c r="Z185" s="74"/>
      <c r="AA185" s="74"/>
      <c r="AB185" s="74"/>
      <c r="AC185" s="74"/>
      <c r="AD185" s="74"/>
      <c r="AE185" s="74"/>
      <c r="AF185" s="74"/>
    </row>
    <row r="186" spans="1:32" ht="16.5" customHeight="1">
      <c r="A186" s="7" t="s">
        <v>90</v>
      </c>
      <c r="B186" s="16" t="s">
        <v>91</v>
      </c>
      <c r="C186" s="26" t="s">
        <v>266</v>
      </c>
      <c r="D186" s="27">
        <v>63</v>
      </c>
      <c r="F186" s="18" t="s">
        <v>267</v>
      </c>
      <c r="G186" s="22">
        <v>383</v>
      </c>
      <c r="H186" s="7">
        <v>8</v>
      </c>
      <c r="I186" s="29">
        <v>28.025449107587679</v>
      </c>
      <c r="J186" s="29">
        <v>29.496966808439549</v>
      </c>
      <c r="K186" s="29">
        <v>31.038867626867006</v>
      </c>
      <c r="L186" s="29">
        <v>32.682418777247975</v>
      </c>
      <c r="M186" s="29">
        <v>34.39577798692234</v>
      </c>
      <c r="N186" s="29">
        <v>36.483653148245899</v>
      </c>
      <c r="O186" s="29">
        <v>38.571528309569466</v>
      </c>
      <c r="P186" s="20"/>
      <c r="Z186" s="74"/>
      <c r="AA186" s="74"/>
      <c r="AB186" s="74"/>
      <c r="AC186" s="74"/>
      <c r="AD186" s="74"/>
      <c r="AE186" s="74"/>
      <c r="AF186" s="74"/>
    </row>
    <row r="187" spans="1:32" ht="16.5" customHeight="1">
      <c r="A187" s="7" t="s">
        <v>90</v>
      </c>
      <c r="B187" s="16" t="s">
        <v>91</v>
      </c>
      <c r="C187" s="26" t="s">
        <v>268</v>
      </c>
      <c r="D187" s="27" t="s">
        <v>269</v>
      </c>
      <c r="F187" s="18" t="s">
        <v>270</v>
      </c>
      <c r="G187" s="22">
        <v>425</v>
      </c>
      <c r="H187" s="7">
        <v>9</v>
      </c>
      <c r="I187" s="29">
        <v>29.583920706857608</v>
      </c>
      <c r="J187" s="29">
        <v>31.14174266161514</v>
      </c>
      <c r="K187" s="29">
        <v>32.785293811996119</v>
      </c>
      <c r="L187" s="29">
        <v>34.497428318875862</v>
      </c>
      <c r="M187" s="29">
        <v>36.313662563298351</v>
      </c>
      <c r="N187" s="29">
        <v>38.511168709866311</v>
      </c>
      <c r="O187" s="29">
        <v>40.708674856434243</v>
      </c>
      <c r="P187" s="20"/>
      <c r="Z187" s="74"/>
      <c r="AA187" s="74"/>
      <c r="AB187" s="74"/>
      <c r="AC187" s="74"/>
      <c r="AD187" s="74"/>
      <c r="AE187" s="74"/>
      <c r="AF187" s="74"/>
    </row>
    <row r="188" spans="1:32" ht="16.5" customHeight="1">
      <c r="A188" s="7" t="s">
        <v>90</v>
      </c>
      <c r="B188" s="16" t="s">
        <v>91</v>
      </c>
      <c r="C188" s="16" t="s">
        <v>271</v>
      </c>
      <c r="D188" s="17">
        <v>16</v>
      </c>
      <c r="F188" s="18" t="s">
        <v>272</v>
      </c>
      <c r="G188" s="22">
        <v>358</v>
      </c>
      <c r="H188" s="7">
        <v>7</v>
      </c>
      <c r="I188" s="29">
        <v>24.791111891872202</v>
      </c>
      <c r="J188" s="29">
        <v>26.22600234983571</v>
      </c>
      <c r="K188" s="29">
        <v>27.579285119610454</v>
      </c>
      <c r="L188" s="29">
        <v>29.120174291957515</v>
      </c>
      <c r="M188" s="29">
        <v>30.694237767198462</v>
      </c>
      <c r="N188" s="29">
        <v>32.56343814404709</v>
      </c>
      <c r="O188" s="29">
        <v>34.432638520895715</v>
      </c>
      <c r="P188" s="24"/>
      <c r="Z188" s="74"/>
      <c r="AA188" s="74"/>
      <c r="AB188" s="74"/>
      <c r="AC188" s="74"/>
      <c r="AD188" s="74"/>
      <c r="AE188" s="74"/>
      <c r="AF188" s="74"/>
    </row>
    <row r="189" spans="1:32" ht="16.5" customHeight="1">
      <c r="A189" s="22" t="s">
        <v>90</v>
      </c>
      <c r="B189" s="26" t="s">
        <v>91</v>
      </c>
      <c r="C189" s="26" t="s">
        <v>273</v>
      </c>
      <c r="D189" s="27" t="s">
        <v>274</v>
      </c>
      <c r="F189" s="48" t="s">
        <v>275</v>
      </c>
      <c r="G189" s="22">
        <v>323</v>
      </c>
      <c r="H189" s="7">
        <v>7</v>
      </c>
      <c r="I189" s="29">
        <v>23.228003866943755</v>
      </c>
      <c r="J189" s="29">
        <v>24.699805961910258</v>
      </c>
      <c r="K189" s="29">
        <v>26.001665032592072</v>
      </c>
      <c r="L189" s="29">
        <v>27.440690816271388</v>
      </c>
      <c r="M189" s="29">
        <v>28.914008278200097</v>
      </c>
      <c r="N189" s="29">
        <v>30.669070577555754</v>
      </c>
      <c r="O189" s="29">
        <v>32.424132876911415</v>
      </c>
      <c r="P189" s="24"/>
      <c r="Z189" s="74"/>
      <c r="AA189" s="74"/>
      <c r="AB189" s="74"/>
      <c r="AC189" s="74"/>
      <c r="AD189" s="74"/>
      <c r="AE189" s="74"/>
      <c r="AF189" s="74"/>
    </row>
    <row r="190" spans="1:32" ht="16.5" customHeight="1">
      <c r="A190" s="22" t="s">
        <v>90</v>
      </c>
      <c r="B190" s="26" t="s">
        <v>91</v>
      </c>
      <c r="C190" s="26" t="s">
        <v>276</v>
      </c>
      <c r="D190" s="27" t="s">
        <v>277</v>
      </c>
      <c r="F190" s="48" t="s">
        <v>278</v>
      </c>
      <c r="G190" s="22">
        <v>350</v>
      </c>
      <c r="H190" s="7">
        <v>7</v>
      </c>
      <c r="I190" s="29">
        <v>25.506885103565313</v>
      </c>
      <c r="J190" s="29">
        <v>26.852833474853448</v>
      </c>
      <c r="K190" s="29">
        <v>28.28573574455967</v>
      </c>
      <c r="L190" s="29">
        <v>29.755379098104513</v>
      </c>
      <c r="M190" s="29">
        <v>31.331571594781359</v>
      </c>
      <c r="N190" s="29">
        <v>32.886302767096097</v>
      </c>
      <c r="O190" s="29">
        <v>34.441033939410843</v>
      </c>
      <c r="P190" s="24"/>
      <c r="Z190" s="74"/>
      <c r="AA190" s="74"/>
      <c r="AB190" s="74"/>
      <c r="AC190" s="74"/>
      <c r="AD190" s="74"/>
      <c r="AE190" s="74"/>
      <c r="AF190" s="74"/>
    </row>
    <row r="191" spans="1:32" s="23" customFormat="1" ht="16.5" customHeight="1">
      <c r="A191" s="7" t="s">
        <v>90</v>
      </c>
      <c r="B191" s="16" t="s">
        <v>91</v>
      </c>
      <c r="C191" s="26" t="s">
        <v>279</v>
      </c>
      <c r="D191" s="27" t="s">
        <v>280</v>
      </c>
      <c r="E191" s="22"/>
      <c r="F191" s="18" t="s">
        <v>281</v>
      </c>
      <c r="G191" s="22">
        <v>393</v>
      </c>
      <c r="H191" s="7">
        <v>8</v>
      </c>
      <c r="I191" s="21">
        <v>28.025449107587679</v>
      </c>
      <c r="J191" s="21">
        <v>29.496966808439549</v>
      </c>
      <c r="K191" s="21">
        <v>31.038867626867006</v>
      </c>
      <c r="L191" s="21">
        <v>32.682418777247975</v>
      </c>
      <c r="M191" s="21">
        <v>34.39577798692234</v>
      </c>
      <c r="N191" s="21">
        <v>36.483653148245899</v>
      </c>
      <c r="O191" s="21">
        <v>38.571528309569466</v>
      </c>
      <c r="P191" s="24"/>
      <c r="Q191" s="9"/>
      <c r="Z191" s="75"/>
      <c r="AA191" s="75"/>
      <c r="AB191" s="75"/>
      <c r="AC191" s="75"/>
      <c r="AD191" s="75"/>
      <c r="AE191" s="75"/>
      <c r="AF191" s="75"/>
    </row>
    <row r="192" spans="1:32" s="23" customFormat="1" ht="16.5" customHeight="1">
      <c r="A192" s="7" t="s">
        <v>90</v>
      </c>
      <c r="B192" s="16" t="s">
        <v>91</v>
      </c>
      <c r="C192" s="26" t="s">
        <v>282</v>
      </c>
      <c r="D192" s="27">
        <v>64</v>
      </c>
      <c r="E192" s="22"/>
      <c r="F192" s="18" t="s">
        <v>283</v>
      </c>
      <c r="G192" s="22">
        <v>425</v>
      </c>
      <c r="H192" s="7">
        <v>9</v>
      </c>
      <c r="I192" s="29">
        <v>29.583920706857608</v>
      </c>
      <c r="J192" s="29">
        <v>31.14174266161514</v>
      </c>
      <c r="K192" s="29">
        <v>32.785293811996119</v>
      </c>
      <c r="L192" s="29">
        <v>34.497428318875862</v>
      </c>
      <c r="M192" s="29">
        <v>36.313662563298351</v>
      </c>
      <c r="N192" s="29">
        <v>38.511168709866311</v>
      </c>
      <c r="O192" s="29">
        <v>40.708674856434243</v>
      </c>
      <c r="P192" s="24"/>
      <c r="Z192" s="75"/>
      <c r="AA192" s="75"/>
      <c r="AB192" s="75"/>
      <c r="AC192" s="75"/>
      <c r="AD192" s="75"/>
      <c r="AE192" s="75"/>
      <c r="AF192" s="75"/>
    </row>
    <row r="193" spans="1:32" s="23" customFormat="1" ht="16.5" customHeight="1">
      <c r="A193" s="22" t="s">
        <v>90</v>
      </c>
      <c r="B193" s="26" t="s">
        <v>91</v>
      </c>
      <c r="C193" s="26" t="s">
        <v>284</v>
      </c>
      <c r="D193" s="27" t="s">
        <v>285</v>
      </c>
      <c r="E193" s="22"/>
      <c r="F193" s="48" t="s">
        <v>286</v>
      </c>
      <c r="G193" s="22">
        <v>333</v>
      </c>
      <c r="H193" s="7">
        <v>7</v>
      </c>
      <c r="I193" s="29">
        <v>24.682660122785574</v>
      </c>
      <c r="J193" s="29">
        <v>25.985743896261997</v>
      </c>
      <c r="K193" s="29">
        <v>27.372107459772632</v>
      </c>
      <c r="L193" s="29">
        <v>28.793987404327265</v>
      </c>
      <c r="M193" s="29">
        <v>30.318742383630028</v>
      </c>
      <c r="N193" s="29">
        <v>32.156752211151726</v>
      </c>
      <c r="O193" s="29">
        <v>33.994762038673407</v>
      </c>
      <c r="P193" s="24"/>
      <c r="Z193" s="75"/>
      <c r="AA193" s="75"/>
      <c r="AB193" s="75"/>
      <c r="AC193" s="75"/>
      <c r="AD193" s="75"/>
      <c r="AE193" s="75"/>
      <c r="AF193" s="75"/>
    </row>
    <row r="194" spans="1:32" s="23" customFormat="1" ht="16.5" customHeight="1">
      <c r="A194" s="7" t="s">
        <v>90</v>
      </c>
      <c r="B194" s="16" t="s">
        <v>91</v>
      </c>
      <c r="C194" s="26" t="s">
        <v>287</v>
      </c>
      <c r="D194" s="27" t="s">
        <v>280</v>
      </c>
      <c r="E194" s="22"/>
      <c r="F194" s="18" t="s">
        <v>288</v>
      </c>
      <c r="G194" s="22">
        <v>385</v>
      </c>
      <c r="H194" s="7">
        <v>8</v>
      </c>
      <c r="I194" s="21">
        <v>28.025449107587679</v>
      </c>
      <c r="J194" s="21">
        <v>29.496966808439549</v>
      </c>
      <c r="K194" s="21">
        <v>31.038867626867006</v>
      </c>
      <c r="L194" s="21">
        <v>32.682418777247975</v>
      </c>
      <c r="M194" s="21">
        <v>34.39577798692234</v>
      </c>
      <c r="N194" s="21">
        <v>36.483653148245899</v>
      </c>
      <c r="O194" s="21">
        <v>38.571528309569466</v>
      </c>
      <c r="P194" s="24"/>
      <c r="Z194" s="75"/>
      <c r="AA194" s="75"/>
      <c r="AB194" s="75"/>
      <c r="AC194" s="75"/>
      <c r="AD194" s="75"/>
      <c r="AE194" s="75"/>
      <c r="AF194" s="75"/>
    </row>
    <row r="195" spans="1:32" s="23" customFormat="1" ht="16.5" customHeight="1">
      <c r="A195" s="7" t="s">
        <v>90</v>
      </c>
      <c r="B195" s="16" t="s">
        <v>91</v>
      </c>
      <c r="C195" s="26" t="s">
        <v>289</v>
      </c>
      <c r="D195" s="27" t="s">
        <v>269</v>
      </c>
      <c r="E195" s="22"/>
      <c r="F195" s="18" t="s">
        <v>290</v>
      </c>
      <c r="G195" s="22">
        <v>425</v>
      </c>
      <c r="H195" s="7">
        <v>9</v>
      </c>
      <c r="I195" s="29">
        <v>29.583920706857608</v>
      </c>
      <c r="J195" s="29">
        <v>31.14174266161514</v>
      </c>
      <c r="K195" s="29">
        <v>32.785293811996119</v>
      </c>
      <c r="L195" s="29">
        <v>34.497428318875862</v>
      </c>
      <c r="M195" s="29">
        <v>36.313662563298351</v>
      </c>
      <c r="N195" s="29">
        <v>38.511168709866311</v>
      </c>
      <c r="O195" s="29">
        <v>40.708674856434243</v>
      </c>
      <c r="P195" s="24"/>
      <c r="Z195" s="75"/>
      <c r="AA195" s="75"/>
      <c r="AB195" s="75"/>
      <c r="AC195" s="75"/>
      <c r="AD195" s="75"/>
      <c r="AE195" s="75"/>
      <c r="AF195" s="75"/>
    </row>
    <row r="196" spans="1:32" s="23" customFormat="1" ht="16.5" customHeight="1">
      <c r="A196" s="22" t="s">
        <v>90</v>
      </c>
      <c r="B196" s="26" t="s">
        <v>91</v>
      </c>
      <c r="C196" s="26" t="s">
        <v>291</v>
      </c>
      <c r="D196" s="27">
        <v>61</v>
      </c>
      <c r="E196" s="22"/>
      <c r="F196" s="48" t="s">
        <v>292</v>
      </c>
      <c r="G196" s="22">
        <v>345</v>
      </c>
      <c r="H196" s="7">
        <v>7</v>
      </c>
      <c r="I196" s="29">
        <v>24.682660122785574</v>
      </c>
      <c r="J196" s="29">
        <v>25.985743896261997</v>
      </c>
      <c r="K196" s="29">
        <v>27.372107459772632</v>
      </c>
      <c r="L196" s="29">
        <v>28.793987404327265</v>
      </c>
      <c r="M196" s="29">
        <v>30.318742383630028</v>
      </c>
      <c r="N196" s="29">
        <v>32.156752211151726</v>
      </c>
      <c r="O196" s="29">
        <v>33.994762038673407</v>
      </c>
      <c r="P196" s="24"/>
      <c r="Z196" s="75"/>
      <c r="AA196" s="75"/>
      <c r="AB196" s="75"/>
      <c r="AC196" s="75"/>
      <c r="AD196" s="75"/>
      <c r="AE196" s="75"/>
      <c r="AF196" s="75"/>
    </row>
    <row r="197" spans="1:32" s="23" customFormat="1" ht="16.5" customHeight="1">
      <c r="A197" s="22" t="s">
        <v>90</v>
      </c>
      <c r="B197" s="26" t="s">
        <v>91</v>
      </c>
      <c r="C197" s="26" t="s">
        <v>293</v>
      </c>
      <c r="D197" s="27">
        <v>61</v>
      </c>
      <c r="E197" s="22"/>
      <c r="F197" s="48" t="s">
        <v>294</v>
      </c>
      <c r="G197" s="22">
        <v>345</v>
      </c>
      <c r="H197" s="7">
        <v>7</v>
      </c>
      <c r="I197" s="29">
        <v>24.682660122785574</v>
      </c>
      <c r="J197" s="29">
        <v>25.985743896261997</v>
      </c>
      <c r="K197" s="29">
        <v>27.372107459772632</v>
      </c>
      <c r="L197" s="29">
        <v>28.793987404327265</v>
      </c>
      <c r="M197" s="29">
        <v>30.318742383630028</v>
      </c>
      <c r="N197" s="29">
        <v>32.156752211151726</v>
      </c>
      <c r="O197" s="29">
        <v>33.994762038673407</v>
      </c>
      <c r="P197" s="24"/>
      <c r="Z197" s="75"/>
      <c r="AA197" s="75"/>
      <c r="AB197" s="75"/>
      <c r="AC197" s="75"/>
      <c r="AD197" s="75"/>
      <c r="AE197" s="75"/>
      <c r="AF197" s="75"/>
    </row>
    <row r="198" spans="1:32" s="23" customFormat="1" ht="27.75" customHeight="1">
      <c r="A198" s="22" t="s">
        <v>90</v>
      </c>
      <c r="B198" s="26" t="s">
        <v>91</v>
      </c>
      <c r="C198" s="26" t="s">
        <v>295</v>
      </c>
      <c r="D198" s="27" t="s">
        <v>296</v>
      </c>
      <c r="E198" s="22"/>
      <c r="F198" s="48" t="s">
        <v>297</v>
      </c>
      <c r="G198" s="22">
        <v>330</v>
      </c>
      <c r="H198" s="7">
        <v>7</v>
      </c>
      <c r="I198" s="29">
        <v>23.228003866943755</v>
      </c>
      <c r="J198" s="29">
        <v>25.712635173061589</v>
      </c>
      <c r="K198" s="29">
        <v>27.219019610445045</v>
      </c>
      <c r="L198" s="29">
        <v>28.571091495706295</v>
      </c>
      <c r="M198" s="29">
        <v>30.079925338679001</v>
      </c>
      <c r="N198" s="29">
        <v>31.460909150223692</v>
      </c>
      <c r="O198" s="29">
        <v>32.841892961768394</v>
      </c>
      <c r="P198" s="24"/>
      <c r="Z198" s="75"/>
      <c r="AA198" s="75"/>
      <c r="AB198" s="75"/>
      <c r="AC198" s="75"/>
      <c r="AD198" s="75"/>
      <c r="AE198" s="75"/>
      <c r="AF198" s="75"/>
    </row>
    <row r="199" spans="1:32" s="23" customFormat="1" ht="27.75" customHeight="1">
      <c r="A199" s="22"/>
      <c r="B199" s="26" t="s">
        <v>91</v>
      </c>
      <c r="C199" s="26" t="s">
        <v>472</v>
      </c>
      <c r="D199" s="27">
        <v>16</v>
      </c>
      <c r="E199" s="22"/>
      <c r="F199" s="48" t="s">
        <v>469</v>
      </c>
      <c r="G199" s="22">
        <v>358</v>
      </c>
      <c r="H199" s="7">
        <v>7</v>
      </c>
      <c r="I199" s="29">
        <v>24.791111891872202</v>
      </c>
      <c r="J199" s="29">
        <v>26.22600234983571</v>
      </c>
      <c r="K199" s="29">
        <v>27.579285119610454</v>
      </c>
      <c r="L199" s="29">
        <v>29.120174291957515</v>
      </c>
      <c r="M199" s="29">
        <v>30.694237767198462</v>
      </c>
      <c r="N199" s="29">
        <v>32.56343814404709</v>
      </c>
      <c r="O199" s="29">
        <v>34.432638520895715</v>
      </c>
      <c r="P199" s="24"/>
      <c r="Z199" s="75"/>
      <c r="AA199" s="75"/>
      <c r="AB199" s="75"/>
      <c r="AC199" s="75"/>
      <c r="AD199" s="75"/>
      <c r="AE199" s="75"/>
      <c r="AF199" s="75"/>
    </row>
    <row r="200" spans="1:32" s="23" customFormat="1" ht="16.5" customHeight="1">
      <c r="A200" s="22" t="s">
        <v>90</v>
      </c>
      <c r="B200" s="26" t="s">
        <v>91</v>
      </c>
      <c r="C200" s="26" t="s">
        <v>298</v>
      </c>
      <c r="D200" s="27" t="s">
        <v>274</v>
      </c>
      <c r="E200" s="22"/>
      <c r="F200" s="48" t="s">
        <v>299</v>
      </c>
      <c r="G200" s="22">
        <v>323</v>
      </c>
      <c r="H200" s="7">
        <v>7</v>
      </c>
      <c r="I200" s="29">
        <v>23.228003866943755</v>
      </c>
      <c r="J200" s="29">
        <v>24.699805961910258</v>
      </c>
      <c r="K200" s="29">
        <v>26.001665032592072</v>
      </c>
      <c r="L200" s="29">
        <v>27.440690816271388</v>
      </c>
      <c r="M200" s="29">
        <v>28.914008278200097</v>
      </c>
      <c r="N200" s="29">
        <v>30.669070577555754</v>
      </c>
      <c r="O200" s="29">
        <v>32.424132876911415</v>
      </c>
      <c r="P200" s="24"/>
      <c r="Z200" s="75"/>
      <c r="AA200" s="75"/>
      <c r="AB200" s="75"/>
      <c r="AC200" s="75"/>
      <c r="AD200" s="75"/>
      <c r="AE200" s="75"/>
      <c r="AF200" s="75"/>
    </row>
    <row r="201" spans="1:32" s="23" customFormat="1" ht="16.5" customHeight="1">
      <c r="A201" s="7" t="s">
        <v>90</v>
      </c>
      <c r="B201" s="16" t="s">
        <v>91</v>
      </c>
      <c r="C201" s="26" t="s">
        <v>300</v>
      </c>
      <c r="D201" s="17" t="s">
        <v>280</v>
      </c>
      <c r="E201" s="22"/>
      <c r="F201" s="18" t="s">
        <v>301</v>
      </c>
      <c r="G201" s="22">
        <v>393</v>
      </c>
      <c r="H201" s="7">
        <v>8</v>
      </c>
      <c r="I201" s="29">
        <v>28.025449107587679</v>
      </c>
      <c r="J201" s="29">
        <v>29.496966808439549</v>
      </c>
      <c r="K201" s="29">
        <v>31.038867626867006</v>
      </c>
      <c r="L201" s="29">
        <v>32.682418777247975</v>
      </c>
      <c r="M201" s="29">
        <v>34.39577798692234</v>
      </c>
      <c r="N201" s="29">
        <v>36.483653148245899</v>
      </c>
      <c r="O201" s="29">
        <v>38.571528309569466</v>
      </c>
      <c r="P201" s="20"/>
      <c r="Z201" s="75"/>
      <c r="AA201" s="75"/>
      <c r="AB201" s="75"/>
      <c r="AC201" s="75"/>
      <c r="AD201" s="75"/>
      <c r="AE201" s="75"/>
      <c r="AF201" s="75"/>
    </row>
    <row r="202" spans="1:32" s="23" customFormat="1" ht="27" customHeight="1">
      <c r="A202" s="22" t="s">
        <v>90</v>
      </c>
      <c r="B202" s="26" t="s">
        <v>91</v>
      </c>
      <c r="C202" s="26" t="s">
        <v>302</v>
      </c>
      <c r="D202" s="27" t="s">
        <v>274</v>
      </c>
      <c r="E202" s="22"/>
      <c r="F202" s="48" t="s">
        <v>303</v>
      </c>
      <c r="G202" s="22">
        <v>325</v>
      </c>
      <c r="H202" s="7">
        <v>7</v>
      </c>
      <c r="I202" s="29">
        <v>23.228003866943755</v>
      </c>
      <c r="J202" s="29">
        <v>24.699805961910258</v>
      </c>
      <c r="K202" s="29">
        <v>26.001665032592072</v>
      </c>
      <c r="L202" s="29">
        <v>27.440690816271388</v>
      </c>
      <c r="M202" s="29">
        <v>28.914008278200097</v>
      </c>
      <c r="N202" s="29">
        <v>30.669070577555754</v>
      </c>
      <c r="O202" s="29">
        <v>32.424132876911415</v>
      </c>
      <c r="P202" s="20"/>
      <c r="Z202" s="75"/>
      <c r="AA202" s="75"/>
      <c r="AB202" s="75"/>
      <c r="AC202" s="75"/>
      <c r="AD202" s="75"/>
      <c r="AE202" s="75"/>
      <c r="AF202" s="75"/>
    </row>
    <row r="203" spans="1:32" s="23" customFormat="1" ht="16.5" customHeight="1">
      <c r="A203" s="7" t="s">
        <v>90</v>
      </c>
      <c r="B203" s="16" t="s">
        <v>91</v>
      </c>
      <c r="C203" s="26" t="s">
        <v>367</v>
      </c>
      <c r="D203" s="27">
        <v>110</v>
      </c>
      <c r="E203" s="22"/>
      <c r="F203" s="18" t="s">
        <v>365</v>
      </c>
      <c r="G203" s="22">
        <v>344</v>
      </c>
      <c r="H203" s="7">
        <v>7</v>
      </c>
      <c r="I203" s="29">
        <v>22.557096040993763</v>
      </c>
      <c r="J203" s="29">
        <v>27.928258767078251</v>
      </c>
      <c r="K203" s="29">
        <v>31.15117982879908</v>
      </c>
      <c r="L203" s="29" t="s">
        <v>170</v>
      </c>
      <c r="M203" s="29" t="s">
        <v>170</v>
      </c>
      <c r="N203" s="29" t="s">
        <v>170</v>
      </c>
      <c r="O203" s="29" t="s">
        <v>170</v>
      </c>
      <c r="P203" s="20"/>
      <c r="Z203" s="75"/>
      <c r="AA203" s="75"/>
      <c r="AB203" s="75"/>
      <c r="AC203" s="75"/>
      <c r="AD203" s="75"/>
      <c r="AE203" s="75"/>
      <c r="AF203" s="75"/>
    </row>
    <row r="204" spans="1:32" s="23" customFormat="1" ht="16.5" customHeight="1">
      <c r="A204" s="7" t="s">
        <v>90</v>
      </c>
      <c r="B204" s="16" t="s">
        <v>91</v>
      </c>
      <c r="C204" s="26" t="s">
        <v>304</v>
      </c>
      <c r="D204" s="27">
        <v>111</v>
      </c>
      <c r="E204" s="22"/>
      <c r="F204" s="18" t="s">
        <v>366</v>
      </c>
      <c r="G204" s="22">
        <v>424</v>
      </c>
      <c r="H204" s="7">
        <v>9</v>
      </c>
      <c r="I204" s="29">
        <v>35.447663157526414</v>
      </c>
      <c r="J204" s="29">
        <v>37.05856512321148</v>
      </c>
      <c r="K204" s="29">
        <v>38.669467088896546</v>
      </c>
      <c r="L204" s="29">
        <v>40.281486184932305</v>
      </c>
      <c r="M204" s="29">
        <v>41.892388150617379</v>
      </c>
      <c r="N204" s="29" t="s">
        <v>170</v>
      </c>
      <c r="O204" s="29" t="s">
        <v>170</v>
      </c>
      <c r="P204" s="20"/>
      <c r="Z204" s="75"/>
      <c r="AA204" s="75"/>
      <c r="AB204" s="75"/>
      <c r="AC204" s="75"/>
      <c r="AD204" s="75"/>
      <c r="AE204" s="75"/>
      <c r="AF204" s="75"/>
    </row>
    <row r="205" spans="1:32" s="23" customFormat="1" ht="16.5" customHeight="1">
      <c r="A205" s="7" t="s">
        <v>90</v>
      </c>
      <c r="B205" s="16" t="s">
        <v>91</v>
      </c>
      <c r="C205" s="25" t="s">
        <v>305</v>
      </c>
      <c r="D205" s="27" t="s">
        <v>280</v>
      </c>
      <c r="E205" s="22"/>
      <c r="F205" s="47" t="s">
        <v>306</v>
      </c>
      <c r="G205" s="22">
        <v>383</v>
      </c>
      <c r="H205" s="7">
        <v>8</v>
      </c>
      <c r="I205" s="21">
        <v>28.025449107587679</v>
      </c>
      <c r="J205" s="21">
        <v>29.496966808439549</v>
      </c>
      <c r="K205" s="21">
        <v>31.038867626867006</v>
      </c>
      <c r="L205" s="21">
        <v>32.682418777247975</v>
      </c>
      <c r="M205" s="21">
        <v>34.39577798692234</v>
      </c>
      <c r="N205" s="21">
        <v>36.483653148245899</v>
      </c>
      <c r="O205" s="21">
        <v>38.571528309569466</v>
      </c>
      <c r="P205" s="24"/>
      <c r="Z205" s="75"/>
      <c r="AA205" s="75"/>
      <c r="AB205" s="75"/>
      <c r="AC205" s="75"/>
      <c r="AD205" s="75"/>
      <c r="AE205" s="75"/>
      <c r="AF205" s="75"/>
    </row>
    <row r="206" spans="1:32" s="23" customFormat="1" ht="16.5" customHeight="1">
      <c r="A206" s="7" t="s">
        <v>90</v>
      </c>
      <c r="B206" s="16" t="s">
        <v>91</v>
      </c>
      <c r="C206" s="25" t="s">
        <v>307</v>
      </c>
      <c r="D206" s="27" t="s">
        <v>269</v>
      </c>
      <c r="E206" s="22"/>
      <c r="F206" s="47" t="s">
        <v>308</v>
      </c>
      <c r="G206" s="22">
        <v>425</v>
      </c>
      <c r="H206" s="7">
        <v>9</v>
      </c>
      <c r="I206" s="21">
        <v>29.583920706857608</v>
      </c>
      <c r="J206" s="21">
        <v>31.14174266161514</v>
      </c>
      <c r="K206" s="21">
        <v>32.785293811996119</v>
      </c>
      <c r="L206" s="21">
        <v>34.497428318875862</v>
      </c>
      <c r="M206" s="21">
        <v>36.313662563298351</v>
      </c>
      <c r="N206" s="21">
        <v>38.511168709866311</v>
      </c>
      <c r="O206" s="21">
        <v>40.708674856434243</v>
      </c>
      <c r="P206" s="24"/>
      <c r="Z206" s="75"/>
      <c r="AA206" s="75"/>
      <c r="AB206" s="75"/>
      <c r="AC206" s="75"/>
      <c r="AD206" s="75"/>
      <c r="AE206" s="75"/>
      <c r="AF206" s="75"/>
    </row>
    <row r="207" spans="1:32" s="23" customFormat="1" ht="16.5" customHeight="1">
      <c r="A207" s="7" t="s">
        <v>90</v>
      </c>
      <c r="B207" s="16" t="s">
        <v>91</v>
      </c>
      <c r="C207" s="25" t="s">
        <v>309</v>
      </c>
      <c r="D207" s="27" t="s">
        <v>285</v>
      </c>
      <c r="E207" s="22"/>
      <c r="F207" s="47" t="s">
        <v>310</v>
      </c>
      <c r="G207" s="22">
        <v>333</v>
      </c>
      <c r="H207" s="7">
        <v>7</v>
      </c>
      <c r="I207" s="21">
        <v>24.682660122785574</v>
      </c>
      <c r="J207" s="21">
        <v>25.985743896261997</v>
      </c>
      <c r="K207" s="21">
        <v>27.372107459772632</v>
      </c>
      <c r="L207" s="21">
        <v>28.793987404327265</v>
      </c>
      <c r="M207" s="21">
        <v>30.318742383630028</v>
      </c>
      <c r="N207" s="29">
        <v>32.156752211151726</v>
      </c>
      <c r="O207" s="21">
        <v>33.994762038673407</v>
      </c>
      <c r="P207" s="24"/>
      <c r="Z207" s="75"/>
      <c r="AA207" s="75"/>
      <c r="AB207" s="75"/>
      <c r="AC207" s="75"/>
      <c r="AD207" s="75"/>
      <c r="AE207" s="75"/>
      <c r="AF207" s="75"/>
    </row>
    <row r="208" spans="1:32" s="23" customFormat="1" ht="16.5" customHeight="1">
      <c r="A208" s="22" t="s">
        <v>90</v>
      </c>
      <c r="B208" s="26" t="s">
        <v>91</v>
      </c>
      <c r="C208" s="22" t="s">
        <v>311</v>
      </c>
      <c r="D208" s="27">
        <v>27</v>
      </c>
      <c r="E208" s="22"/>
      <c r="F208" s="48" t="s">
        <v>312</v>
      </c>
      <c r="G208" s="22">
        <v>330</v>
      </c>
      <c r="H208" s="7">
        <v>7</v>
      </c>
      <c r="I208" s="29">
        <v>23.228003866943755</v>
      </c>
      <c r="J208" s="29">
        <v>25.712635173061589</v>
      </c>
      <c r="K208" s="29">
        <v>27.219019610445045</v>
      </c>
      <c r="L208" s="29">
        <v>28.571091495706295</v>
      </c>
      <c r="M208" s="29">
        <v>30.079925338679001</v>
      </c>
      <c r="N208" s="29">
        <v>31.460909150223692</v>
      </c>
      <c r="O208" s="29">
        <v>32.841892961768394</v>
      </c>
      <c r="P208" s="24"/>
      <c r="Z208" s="75"/>
      <c r="AA208" s="75"/>
      <c r="AB208" s="75"/>
      <c r="AC208" s="75"/>
      <c r="AD208" s="75"/>
      <c r="AE208" s="75"/>
      <c r="AF208" s="75"/>
    </row>
    <row r="209" spans="1:32" s="23" customFormat="1" ht="16.5" customHeight="1">
      <c r="A209" s="7" t="s">
        <v>90</v>
      </c>
      <c r="B209" s="16" t="s">
        <v>91</v>
      </c>
      <c r="C209" s="26" t="s">
        <v>313</v>
      </c>
      <c r="D209" s="17" t="s">
        <v>314</v>
      </c>
      <c r="E209" s="22"/>
      <c r="F209" s="18" t="s">
        <v>315</v>
      </c>
      <c r="G209" s="22">
        <v>398</v>
      </c>
      <c r="H209" s="7">
        <v>8</v>
      </c>
      <c r="I209" s="29">
        <v>26.994898999029456</v>
      </c>
      <c r="J209" s="29">
        <v>28.332274450755257</v>
      </c>
      <c r="K209" s="29">
        <v>29.735783853390583</v>
      </c>
      <c r="L209" s="29">
        <v>31.227471857238591</v>
      </c>
      <c r="M209" s="29">
        <v>32.837956032164811</v>
      </c>
      <c r="N209" s="29">
        <v>34.774389222246477</v>
      </c>
      <c r="O209" s="29">
        <v>36.710822412328135</v>
      </c>
      <c r="P209" s="24"/>
      <c r="Z209" s="75"/>
      <c r="AA209" s="75"/>
      <c r="AB209" s="75"/>
      <c r="AC209" s="75"/>
      <c r="AD209" s="75"/>
      <c r="AE209" s="75"/>
      <c r="AF209" s="75"/>
    </row>
    <row r="210" spans="1:32" ht="16.5" customHeight="1">
      <c r="A210" s="22" t="s">
        <v>90</v>
      </c>
      <c r="B210" s="26" t="s">
        <v>91</v>
      </c>
      <c r="C210" s="16" t="s">
        <v>316</v>
      </c>
      <c r="D210" s="17" t="s">
        <v>317</v>
      </c>
      <c r="F210" s="48" t="s">
        <v>318</v>
      </c>
      <c r="G210" s="22">
        <v>323</v>
      </c>
      <c r="H210" s="7">
        <v>7</v>
      </c>
      <c r="I210" s="29">
        <v>23.829042274934942</v>
      </c>
      <c r="J210" s="29">
        <v>25.026801608073992</v>
      </c>
      <c r="K210" s="29">
        <v>26.275998458587097</v>
      </c>
      <c r="L210" s="29">
        <v>27.579082232063524</v>
      </c>
      <c r="M210" s="29">
        <v>28.966670498368785</v>
      </c>
      <c r="N210" s="29">
        <v>30.686724178459098</v>
      </c>
      <c r="O210" s="29">
        <v>32.406777858549411</v>
      </c>
      <c r="P210" s="24"/>
      <c r="Q210" s="23"/>
      <c r="Z210" s="74"/>
      <c r="AA210" s="74"/>
      <c r="AB210" s="74"/>
      <c r="AC210" s="74"/>
      <c r="AD210" s="74"/>
      <c r="AE210" s="74"/>
      <c r="AF210" s="74"/>
    </row>
    <row r="211" spans="1:32" ht="16.5" customHeight="1">
      <c r="A211" s="22"/>
      <c r="B211" s="26" t="s">
        <v>91</v>
      </c>
      <c r="C211" s="16" t="s">
        <v>477</v>
      </c>
      <c r="D211" s="17">
        <v>61</v>
      </c>
      <c r="F211" s="48" t="s">
        <v>468</v>
      </c>
      <c r="G211" s="22">
        <v>345</v>
      </c>
      <c r="H211" s="7">
        <v>7</v>
      </c>
      <c r="I211" s="29">
        <v>24.682660122785574</v>
      </c>
      <c r="J211" s="29">
        <v>25.985743896261997</v>
      </c>
      <c r="K211" s="29">
        <v>27.372107459772632</v>
      </c>
      <c r="L211" s="29">
        <v>28.793987404327265</v>
      </c>
      <c r="M211" s="29">
        <v>30.318742383630028</v>
      </c>
      <c r="N211" s="29">
        <v>32.156752211151726</v>
      </c>
      <c r="O211" s="29">
        <v>33.994762038673407</v>
      </c>
      <c r="P211" s="24"/>
      <c r="Q211" s="23"/>
      <c r="Z211" s="74"/>
      <c r="AA211" s="74"/>
      <c r="AB211" s="74"/>
      <c r="AC211" s="74"/>
      <c r="AD211" s="74"/>
      <c r="AE211" s="74"/>
      <c r="AF211" s="74"/>
    </row>
    <row r="212" spans="1:32" ht="16.5" customHeight="1">
      <c r="A212" s="7" t="s">
        <v>90</v>
      </c>
      <c r="B212" s="16" t="s">
        <v>91</v>
      </c>
      <c r="C212" s="16" t="s">
        <v>319</v>
      </c>
      <c r="D212" s="17">
        <v>6</v>
      </c>
      <c r="F212" s="18" t="s">
        <v>320</v>
      </c>
      <c r="G212" s="22">
        <v>350</v>
      </c>
      <c r="H212" s="7">
        <v>7</v>
      </c>
      <c r="I212" s="29">
        <v>25.795880353694294</v>
      </c>
      <c r="J212" s="29">
        <v>26.916943003211834</v>
      </c>
      <c r="K212" s="29">
        <v>28.095202726684334</v>
      </c>
      <c r="L212" s="29">
        <v>29.307780694529836</v>
      </c>
      <c r="M212" s="29">
        <v>30.577555736330311</v>
      </c>
      <c r="N212" s="29">
        <v>31.412633016072963</v>
      </c>
      <c r="O212" s="29">
        <v>33.28869704179619</v>
      </c>
      <c r="P212" s="24"/>
      <c r="Z212" s="74"/>
      <c r="AA212" s="74"/>
      <c r="AB212" s="74"/>
      <c r="AC212" s="74"/>
      <c r="AD212" s="74"/>
      <c r="AE212" s="74"/>
      <c r="AF212" s="74"/>
    </row>
    <row r="213" spans="1:32" ht="16.5" customHeight="1">
      <c r="A213" s="7"/>
      <c r="B213" s="16" t="s">
        <v>91</v>
      </c>
      <c r="C213" s="16" t="s">
        <v>471</v>
      </c>
      <c r="D213" s="17">
        <v>16</v>
      </c>
      <c r="F213" s="18" t="s">
        <v>466</v>
      </c>
      <c r="G213" s="22">
        <v>350</v>
      </c>
      <c r="H213" s="7">
        <v>7</v>
      </c>
      <c r="I213" s="29">
        <v>24.791111891872202</v>
      </c>
      <c r="J213" s="29">
        <v>26.22600234983571</v>
      </c>
      <c r="K213" s="29">
        <v>27.579285119610454</v>
      </c>
      <c r="L213" s="29">
        <v>29.120174291957515</v>
      </c>
      <c r="M213" s="29">
        <v>30.694237767198462</v>
      </c>
      <c r="N213" s="29">
        <v>32.56343814404709</v>
      </c>
      <c r="O213" s="29">
        <v>34.432638520895715</v>
      </c>
      <c r="P213" s="64"/>
      <c r="Q213" s="63"/>
      <c r="R213" s="17"/>
      <c r="S213" s="17"/>
      <c r="T213" s="17"/>
      <c r="U213" s="17"/>
      <c r="V213" s="17"/>
      <c r="W213" s="17"/>
      <c r="X213" s="17"/>
      <c r="Z213" s="69"/>
      <c r="AA213" s="69"/>
      <c r="AB213" s="69"/>
      <c r="AC213" s="69"/>
      <c r="AD213" s="69"/>
      <c r="AE213" s="69"/>
      <c r="AF213" s="69"/>
    </row>
    <row r="214" spans="1:32" ht="16.5" customHeight="1">
      <c r="A214" s="7" t="s">
        <v>90</v>
      </c>
      <c r="B214" s="16" t="s">
        <v>91</v>
      </c>
      <c r="C214" s="16" t="s">
        <v>321</v>
      </c>
      <c r="D214" s="17">
        <v>64</v>
      </c>
      <c r="F214" s="18" t="s">
        <v>322</v>
      </c>
      <c r="G214" s="22">
        <v>418</v>
      </c>
      <c r="H214" s="7">
        <v>9</v>
      </c>
      <c r="I214" s="29">
        <v>29.583920706857608</v>
      </c>
      <c r="J214" s="29">
        <v>31.14174266161514</v>
      </c>
      <c r="K214" s="29">
        <v>32.785293811996119</v>
      </c>
      <c r="L214" s="29">
        <v>34.497428318875862</v>
      </c>
      <c r="M214" s="29">
        <v>36.313662563298351</v>
      </c>
      <c r="N214" s="29">
        <v>38.511168709866311</v>
      </c>
      <c r="O214" s="29">
        <v>40.708674856434243</v>
      </c>
      <c r="P214" s="24"/>
      <c r="Z214" s="74"/>
      <c r="AA214" s="74"/>
      <c r="AB214" s="74"/>
      <c r="AC214" s="74"/>
      <c r="AD214" s="74"/>
      <c r="AE214" s="74"/>
      <c r="AF214" s="74"/>
    </row>
    <row r="215" spans="1:32" ht="16.5" customHeight="1">
      <c r="A215" s="22" t="s">
        <v>90</v>
      </c>
      <c r="B215" s="26" t="s">
        <v>91</v>
      </c>
      <c r="C215" s="16" t="s">
        <v>323</v>
      </c>
      <c r="D215" s="17">
        <v>16</v>
      </c>
      <c r="F215" s="48" t="s">
        <v>324</v>
      </c>
      <c r="G215" s="22">
        <v>358</v>
      </c>
      <c r="H215" s="7">
        <v>7</v>
      </c>
      <c r="I215" s="29">
        <v>24.791111891872202</v>
      </c>
      <c r="J215" s="29">
        <v>26.22600234983571</v>
      </c>
      <c r="K215" s="29">
        <v>27.579285119610454</v>
      </c>
      <c r="L215" s="29">
        <v>29.120174291957515</v>
      </c>
      <c r="M215" s="29">
        <v>30.694237767198462</v>
      </c>
      <c r="N215" s="29">
        <v>32.56343814404709</v>
      </c>
      <c r="O215" s="29">
        <v>34.432638520895715</v>
      </c>
      <c r="P215" s="24"/>
      <c r="Z215" s="74"/>
      <c r="AA215" s="74"/>
      <c r="AB215" s="74"/>
      <c r="AC215" s="74"/>
      <c r="AD215" s="74"/>
      <c r="AE215" s="74"/>
      <c r="AF215" s="74"/>
    </row>
    <row r="216" spans="1:32" ht="16.5" customHeight="1">
      <c r="A216" s="22" t="s">
        <v>90</v>
      </c>
      <c r="B216" s="26" t="s">
        <v>91</v>
      </c>
      <c r="C216" s="16" t="s">
        <v>325</v>
      </c>
      <c r="D216" s="17">
        <v>16</v>
      </c>
      <c r="F216" s="48" t="s">
        <v>326</v>
      </c>
      <c r="G216" s="22">
        <v>358</v>
      </c>
      <c r="H216" s="7">
        <v>7</v>
      </c>
      <c r="I216" s="29">
        <v>24.791111891872202</v>
      </c>
      <c r="J216" s="29">
        <v>26.22600234983571</v>
      </c>
      <c r="K216" s="29">
        <v>27.579285119610454</v>
      </c>
      <c r="L216" s="29">
        <v>29.120174291957515</v>
      </c>
      <c r="M216" s="29">
        <v>30.694237767198462</v>
      </c>
      <c r="N216" s="29">
        <v>32.56343814404709</v>
      </c>
      <c r="O216" s="29">
        <v>34.432638520895715</v>
      </c>
      <c r="P216" s="24"/>
      <c r="Z216" s="74"/>
      <c r="AA216" s="74"/>
      <c r="AB216" s="74"/>
      <c r="AC216" s="74"/>
      <c r="AD216" s="74"/>
      <c r="AE216" s="74"/>
      <c r="AF216" s="74"/>
    </row>
    <row r="217" spans="1:32" ht="16.5" customHeight="1">
      <c r="A217" s="22" t="s">
        <v>90</v>
      </c>
      <c r="B217" s="26" t="s">
        <v>91</v>
      </c>
      <c r="C217" s="16" t="s">
        <v>327</v>
      </c>
      <c r="D217" s="17" t="s">
        <v>274</v>
      </c>
      <c r="F217" s="48" t="s">
        <v>328</v>
      </c>
      <c r="G217" s="22">
        <v>320</v>
      </c>
      <c r="H217" s="7">
        <v>7</v>
      </c>
      <c r="I217" s="29">
        <v>23.228003866943755</v>
      </c>
      <c r="J217" s="29">
        <v>24.699805961910258</v>
      </c>
      <c r="K217" s="29">
        <v>26.001665032592072</v>
      </c>
      <c r="L217" s="29">
        <v>27.440690816271388</v>
      </c>
      <c r="M217" s="29">
        <v>28.914008278200097</v>
      </c>
      <c r="N217" s="29">
        <v>30.669070577555754</v>
      </c>
      <c r="O217" s="29">
        <v>32.424132876911415</v>
      </c>
      <c r="P217" s="24"/>
      <c r="Z217" s="74"/>
      <c r="AA217" s="74"/>
      <c r="AB217" s="74"/>
      <c r="AC217" s="74"/>
      <c r="AD217" s="74"/>
      <c r="AE217" s="74"/>
      <c r="AF217" s="74"/>
    </row>
    <row r="218" spans="1:32" ht="16.5" customHeight="1">
      <c r="A218" s="22" t="s">
        <v>90</v>
      </c>
      <c r="B218" s="26" t="s">
        <v>91</v>
      </c>
      <c r="C218" s="26" t="s">
        <v>329</v>
      </c>
      <c r="D218" s="27" t="s">
        <v>274</v>
      </c>
      <c r="F218" s="48" t="s">
        <v>330</v>
      </c>
      <c r="G218" s="22">
        <v>325</v>
      </c>
      <c r="H218" s="7">
        <v>7</v>
      </c>
      <c r="I218" s="29">
        <v>23.228003866943755</v>
      </c>
      <c r="J218" s="29">
        <v>24.699805961910258</v>
      </c>
      <c r="K218" s="29">
        <v>26.001665032592072</v>
      </c>
      <c r="L218" s="29">
        <v>27.440690816271388</v>
      </c>
      <c r="M218" s="29">
        <v>28.914008278200097</v>
      </c>
      <c r="N218" s="29">
        <v>30.669070577555754</v>
      </c>
      <c r="O218" s="29">
        <v>32.424132876911415</v>
      </c>
      <c r="P218" s="24"/>
      <c r="Z218" s="74"/>
      <c r="AA218" s="74"/>
      <c r="AB218" s="74"/>
      <c r="AC218" s="74"/>
      <c r="AD218" s="74"/>
      <c r="AE218" s="74"/>
      <c r="AF218" s="74"/>
    </row>
    <row r="219" spans="1:32" ht="16.5" customHeight="1">
      <c r="A219" s="7" t="s">
        <v>90</v>
      </c>
      <c r="B219" s="16" t="s">
        <v>91</v>
      </c>
      <c r="C219" s="16" t="s">
        <v>384</v>
      </c>
      <c r="D219" s="17">
        <v>64</v>
      </c>
      <c r="F219" s="18" t="s">
        <v>368</v>
      </c>
      <c r="G219" s="22" t="s">
        <v>369</v>
      </c>
      <c r="H219" s="7" t="s">
        <v>370</v>
      </c>
      <c r="I219" s="134">
        <v>29.583920706857608</v>
      </c>
      <c r="J219" s="134">
        <v>31.14174266161514</v>
      </c>
      <c r="K219" s="134">
        <v>32.785293811996119</v>
      </c>
      <c r="L219" s="134">
        <v>34.497428318875862</v>
      </c>
      <c r="M219" s="134">
        <v>36.313662563298351</v>
      </c>
      <c r="N219" s="134">
        <v>38.511168709866311</v>
      </c>
      <c r="O219" s="134">
        <v>40.708674856434243</v>
      </c>
      <c r="P219" s="28"/>
      <c r="Z219" s="74"/>
      <c r="AA219" s="74"/>
      <c r="AB219" s="74"/>
      <c r="AC219" s="74"/>
      <c r="AD219" s="74"/>
      <c r="AE219" s="74"/>
      <c r="AF219" s="74"/>
    </row>
    <row r="220" spans="1:32" ht="16.5" customHeight="1">
      <c r="A220" s="7" t="s">
        <v>90</v>
      </c>
      <c r="B220" s="16" t="s">
        <v>91</v>
      </c>
      <c r="C220" s="7" t="s">
        <v>331</v>
      </c>
      <c r="D220" s="17">
        <v>90</v>
      </c>
      <c r="F220" s="18" t="s">
        <v>332</v>
      </c>
      <c r="G220" s="22">
        <v>365</v>
      </c>
      <c r="H220" s="7">
        <v>8</v>
      </c>
      <c r="I220" s="29">
        <v>25.934306378887928</v>
      </c>
      <c r="J220" s="29">
        <v>27.356186323442557</v>
      </c>
      <c r="K220" s="29">
        <v>28.776841565202567</v>
      </c>
      <c r="L220" s="29">
        <v>30.28445070538065</v>
      </c>
      <c r="M220" s="29">
        <v>31.894934880306867</v>
      </c>
      <c r="N220" s="29">
        <v>33.893796070641528</v>
      </c>
      <c r="O220" s="29">
        <v>35.892657260976186</v>
      </c>
      <c r="P220" s="28"/>
      <c r="Z220" s="74"/>
      <c r="AA220" s="74"/>
      <c r="AB220" s="74"/>
      <c r="AC220" s="74"/>
      <c r="AD220" s="74"/>
      <c r="AE220" s="74"/>
      <c r="AF220" s="74"/>
    </row>
    <row r="221" spans="1:32" ht="16.5" customHeight="1">
      <c r="A221" s="7" t="s">
        <v>90</v>
      </c>
      <c r="B221" s="16" t="s">
        <v>91</v>
      </c>
      <c r="C221" s="16" t="s">
        <v>335</v>
      </c>
      <c r="D221" s="17" t="s">
        <v>280</v>
      </c>
      <c r="F221" s="18" t="s">
        <v>336</v>
      </c>
      <c r="G221" s="22">
        <v>383</v>
      </c>
      <c r="H221" s="7">
        <v>8</v>
      </c>
      <c r="I221" s="29">
        <v>28.025449107587679</v>
      </c>
      <c r="J221" s="29">
        <v>29.496966808439549</v>
      </c>
      <c r="K221" s="29">
        <v>31.038867626867006</v>
      </c>
      <c r="L221" s="29">
        <v>32.682418777247975</v>
      </c>
      <c r="M221" s="29">
        <v>34.39577798692234</v>
      </c>
      <c r="N221" s="29">
        <v>36.483653148245899</v>
      </c>
      <c r="O221" s="29">
        <v>38.571528309569466</v>
      </c>
      <c r="P221" s="28"/>
      <c r="Z221" s="74"/>
      <c r="AA221" s="74"/>
      <c r="AB221" s="74"/>
      <c r="AC221" s="74"/>
      <c r="AD221" s="74"/>
      <c r="AE221" s="74"/>
      <c r="AF221" s="74"/>
    </row>
    <row r="222" spans="1:32" ht="16.5" customHeight="1">
      <c r="A222" s="7" t="s">
        <v>90</v>
      </c>
      <c r="B222" s="16" t="s">
        <v>91</v>
      </c>
      <c r="C222" s="16" t="s">
        <v>337</v>
      </c>
      <c r="D222" s="17" t="s">
        <v>269</v>
      </c>
      <c r="F222" s="18" t="s">
        <v>338</v>
      </c>
      <c r="G222" s="22">
        <v>425</v>
      </c>
      <c r="H222" s="7">
        <v>9</v>
      </c>
      <c r="I222" s="29">
        <v>29.583920706857608</v>
      </c>
      <c r="J222" s="29">
        <v>31.14174266161514</v>
      </c>
      <c r="K222" s="29">
        <v>32.785293811996119</v>
      </c>
      <c r="L222" s="29">
        <v>34.497428318875862</v>
      </c>
      <c r="M222" s="29">
        <v>36.313662563298351</v>
      </c>
      <c r="N222" s="29">
        <v>38.511168709866311</v>
      </c>
      <c r="O222" s="29">
        <v>40.708674856434243</v>
      </c>
      <c r="P222" s="28"/>
      <c r="Z222" s="74"/>
      <c r="AA222" s="74"/>
      <c r="AB222" s="74"/>
      <c r="AC222" s="74"/>
      <c r="AD222" s="74"/>
      <c r="AE222" s="74"/>
      <c r="AF222" s="74"/>
    </row>
    <row r="223" spans="1:32" ht="16.5" customHeight="1">
      <c r="A223" s="22"/>
      <c r="B223" s="26" t="s">
        <v>91</v>
      </c>
      <c r="C223" s="16" t="s">
        <v>339</v>
      </c>
      <c r="D223" s="17">
        <v>90</v>
      </c>
      <c r="F223" s="48" t="s">
        <v>470</v>
      </c>
      <c r="G223" s="22">
        <v>361</v>
      </c>
      <c r="H223" s="7">
        <v>8</v>
      </c>
      <c r="I223" s="29">
        <v>25.934306378887928</v>
      </c>
      <c r="J223" s="29">
        <v>27.356186323442557</v>
      </c>
      <c r="K223" s="29">
        <v>28.776841565202567</v>
      </c>
      <c r="L223" s="29">
        <v>30.28445070538065</v>
      </c>
      <c r="M223" s="29">
        <v>31.894934880306867</v>
      </c>
      <c r="N223" s="29">
        <v>33.893796070641528</v>
      </c>
      <c r="O223" s="29">
        <v>35.892657260976186</v>
      </c>
      <c r="P223" s="28"/>
      <c r="Z223" s="74"/>
      <c r="AA223" s="74"/>
      <c r="AB223" s="74"/>
      <c r="AC223" s="74"/>
      <c r="AD223" s="74"/>
      <c r="AE223" s="74"/>
      <c r="AF223" s="74"/>
    </row>
    <row r="224" spans="1:32" ht="16.5" customHeight="1">
      <c r="A224" s="22" t="s">
        <v>90</v>
      </c>
      <c r="B224" s="26" t="s">
        <v>91</v>
      </c>
      <c r="C224" s="16" t="s">
        <v>435</v>
      </c>
      <c r="D224" s="17">
        <v>16</v>
      </c>
      <c r="F224" s="48" t="s">
        <v>414</v>
      </c>
      <c r="G224" s="22">
        <v>358</v>
      </c>
      <c r="H224" s="7">
        <v>7</v>
      </c>
      <c r="I224" s="29">
        <v>24.791111891872202</v>
      </c>
      <c r="J224" s="29">
        <v>26.22600234983571</v>
      </c>
      <c r="K224" s="29">
        <v>27.579285119610454</v>
      </c>
      <c r="L224" s="29">
        <v>29.120174291957515</v>
      </c>
      <c r="M224" s="29">
        <v>30.694237767198462</v>
      </c>
      <c r="N224" s="29">
        <v>32.56343814404709</v>
      </c>
      <c r="O224" s="29">
        <v>34.432638520895715</v>
      </c>
      <c r="P224" s="28"/>
      <c r="Z224" s="74"/>
      <c r="AA224" s="74"/>
      <c r="AB224" s="74"/>
      <c r="AC224" s="74"/>
      <c r="AD224" s="74"/>
      <c r="AE224" s="74"/>
      <c r="AF224" s="74"/>
    </row>
    <row r="225" spans="1:32" ht="16.5" customHeight="1">
      <c r="A225" s="22"/>
      <c r="B225" s="26" t="s">
        <v>91</v>
      </c>
      <c r="C225" s="16" t="s">
        <v>495</v>
      </c>
      <c r="D225" s="17">
        <v>90</v>
      </c>
      <c r="F225" s="48" t="s">
        <v>494</v>
      </c>
      <c r="G225" s="22">
        <v>373</v>
      </c>
      <c r="H225" s="7">
        <v>7</v>
      </c>
      <c r="I225" s="29">
        <v>25.934306378887928</v>
      </c>
      <c r="J225" s="29">
        <v>27.356186323442557</v>
      </c>
      <c r="K225" s="29">
        <v>28.776841565202567</v>
      </c>
      <c r="L225" s="29">
        <v>30.28445070538065</v>
      </c>
      <c r="M225" s="29">
        <v>31.894934880306867</v>
      </c>
      <c r="N225" s="29">
        <v>33.893796070641528</v>
      </c>
      <c r="O225" s="29">
        <v>35.892657260976186</v>
      </c>
      <c r="P225" s="28"/>
      <c r="Z225" s="74"/>
      <c r="AA225" s="74"/>
      <c r="AB225" s="74"/>
      <c r="AC225" s="74"/>
      <c r="AD225" s="74"/>
      <c r="AE225" s="74"/>
      <c r="AF225" s="74"/>
    </row>
    <row r="226" spans="1:32" ht="16.5" customHeight="1">
      <c r="A226" s="7" t="s">
        <v>90</v>
      </c>
      <c r="B226" s="16" t="s">
        <v>91</v>
      </c>
      <c r="C226" s="26" t="s">
        <v>341</v>
      </c>
      <c r="D226" s="27">
        <v>31</v>
      </c>
      <c r="F226" s="18" t="s">
        <v>342</v>
      </c>
      <c r="G226" s="22">
        <v>290</v>
      </c>
      <c r="H226" s="7">
        <v>6</v>
      </c>
      <c r="I226" s="29">
        <v>25.659972952892893</v>
      </c>
      <c r="J226" s="29">
        <v>27.150436253946289</v>
      </c>
      <c r="K226" s="29">
        <v>28.792470120035006</v>
      </c>
      <c r="L226" s="29">
        <v>30.434503986123723</v>
      </c>
      <c r="M226" s="29" t="s">
        <v>170</v>
      </c>
      <c r="N226" s="29" t="s">
        <v>170</v>
      </c>
      <c r="O226" s="29" t="s">
        <v>170</v>
      </c>
      <c r="P226" s="28"/>
      <c r="Z226" s="74"/>
      <c r="AA226" s="74"/>
      <c r="AB226" s="74"/>
      <c r="AC226" s="74"/>
      <c r="AD226" s="74"/>
      <c r="AE226" s="74"/>
      <c r="AF226" s="74"/>
    </row>
    <row r="227" spans="1:32">
      <c r="A227" s="7"/>
      <c r="B227" s="7"/>
      <c r="C227" s="16"/>
      <c r="E227" s="26"/>
      <c r="F227" s="18"/>
      <c r="I227" s="19"/>
      <c r="J227" s="19"/>
      <c r="K227" s="19"/>
      <c r="L227" s="19"/>
      <c r="M227" s="19"/>
      <c r="N227" s="19"/>
      <c r="O227" s="19"/>
      <c r="P227" s="28"/>
    </row>
    <row r="228" spans="1:32">
      <c r="P228" s="28"/>
    </row>
    <row r="229" spans="1:32">
      <c r="B229" s="10" t="s">
        <v>343</v>
      </c>
      <c r="C229" s="2"/>
      <c r="D229" s="3"/>
      <c r="E229" s="33"/>
      <c r="F229" s="34"/>
      <c r="G229" s="40"/>
      <c r="K229" s="35"/>
      <c r="L229" s="35"/>
      <c r="M229" s="35"/>
      <c r="P229" s="28"/>
    </row>
    <row r="230" spans="1:32">
      <c r="B230" s="10" t="s">
        <v>344</v>
      </c>
      <c r="C230" s="2"/>
      <c r="D230" s="3"/>
      <c r="E230" s="33"/>
      <c r="F230" s="34"/>
      <c r="G230" s="40"/>
      <c r="K230" s="35"/>
      <c r="L230" s="35"/>
      <c r="M230" s="35"/>
      <c r="P230" s="28"/>
    </row>
    <row r="231" spans="1:32">
      <c r="B231" s="36">
        <v>602.1128819473206</v>
      </c>
      <c r="C231" s="37" t="s">
        <v>345</v>
      </c>
      <c r="E231" s="57"/>
      <c r="F231" s="9"/>
      <c r="K231" s="36"/>
      <c r="L231" s="35"/>
      <c r="M231" s="35"/>
    </row>
    <row r="232" spans="1:32" ht="15">
      <c r="B232" s="36">
        <v>830.71590559122012</v>
      </c>
      <c r="C232" s="37" t="s">
        <v>346</v>
      </c>
      <c r="E232" s="57"/>
      <c r="F232" s="9"/>
      <c r="I232" s="52"/>
      <c r="J232" s="53"/>
      <c r="K232" s="53"/>
      <c r="L232" s="53"/>
      <c r="M232" s="54"/>
      <c r="N232" s="54"/>
    </row>
    <row r="233" spans="1:32" ht="15">
      <c r="B233" s="36">
        <v>1019.3446300187005</v>
      </c>
      <c r="C233" s="37" t="s">
        <v>347</v>
      </c>
      <c r="E233" s="57"/>
      <c r="F233" s="9"/>
      <c r="I233" s="52"/>
      <c r="J233" s="53"/>
      <c r="K233" s="53"/>
      <c r="L233" s="53"/>
      <c r="M233" s="53"/>
      <c r="N233" s="53"/>
    </row>
    <row r="234" spans="1:32" ht="15">
      <c r="B234" s="36">
        <v>1209.2225512966934</v>
      </c>
      <c r="C234" s="37" t="s">
        <v>348</v>
      </c>
      <c r="E234" s="57"/>
      <c r="F234" s="9"/>
      <c r="I234" s="52"/>
      <c r="J234" s="53"/>
      <c r="K234" s="53"/>
      <c r="L234" s="53"/>
      <c r="M234" s="53"/>
      <c r="N234" s="53"/>
    </row>
    <row r="235" spans="1:32">
      <c r="B235" s="38"/>
      <c r="C235" s="37"/>
      <c r="E235" s="57"/>
      <c r="F235" s="9"/>
      <c r="K235" s="36"/>
      <c r="L235" s="35"/>
      <c r="M235" s="35"/>
    </row>
    <row r="236" spans="1:32">
      <c r="B236" s="10" t="s">
        <v>349</v>
      </c>
      <c r="C236" s="39"/>
      <c r="D236" s="3"/>
      <c r="E236" s="33"/>
      <c r="F236" s="9"/>
      <c r="K236" s="40"/>
      <c r="L236" s="35"/>
      <c r="M236" s="35"/>
    </row>
    <row r="237" spans="1:32">
      <c r="B237" s="31" t="s">
        <v>350</v>
      </c>
      <c r="C237" s="37"/>
      <c r="E237" s="57"/>
      <c r="F237" s="9"/>
      <c r="L237" s="35"/>
      <c r="M237" s="35"/>
    </row>
    <row r="238" spans="1:32" s="7" customFormat="1">
      <c r="A238" s="9"/>
      <c r="B238" s="32">
        <v>0.28947734709005796</v>
      </c>
      <c r="C238" s="37" t="s">
        <v>351</v>
      </c>
      <c r="D238" s="17"/>
      <c r="E238" s="57"/>
      <c r="F238" s="9"/>
      <c r="G238" s="22"/>
      <c r="L238" s="35"/>
      <c r="M238" s="35"/>
      <c r="P238" s="8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spans="1:32" s="7" customFormat="1">
      <c r="A239" s="9"/>
      <c r="B239" s="32">
        <v>0.39938264691885583</v>
      </c>
      <c r="C239" s="37" t="s">
        <v>352</v>
      </c>
      <c r="D239" s="17"/>
      <c r="E239" s="57"/>
      <c r="F239" s="9"/>
      <c r="G239" s="22"/>
      <c r="L239" s="35"/>
      <c r="M239" s="35"/>
      <c r="P239" s="8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spans="1:32" s="7" customFormat="1">
      <c r="A240" s="9"/>
      <c r="B240" s="32">
        <v>0.49006953366283679</v>
      </c>
      <c r="C240" s="37" t="s">
        <v>353</v>
      </c>
      <c r="D240" s="17"/>
      <c r="E240" s="57"/>
      <c r="F240" s="9"/>
      <c r="G240" s="22"/>
      <c r="L240" s="35"/>
      <c r="M240" s="35"/>
      <c r="P240" s="8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spans="1:32" s="7" customFormat="1">
      <c r="A241" s="9"/>
      <c r="B241" s="32">
        <v>0.58135699581571798</v>
      </c>
      <c r="C241" s="37" t="s">
        <v>354</v>
      </c>
      <c r="D241" s="17"/>
      <c r="E241" s="57"/>
      <c r="F241" s="9"/>
      <c r="G241" s="22"/>
      <c r="L241" s="35"/>
      <c r="M241" s="35"/>
      <c r="P241" s="8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spans="1:32" s="7" customFormat="1">
      <c r="A242" s="9"/>
      <c r="C242" s="41"/>
      <c r="D242" s="17"/>
      <c r="E242" s="57"/>
      <c r="F242" s="9"/>
      <c r="G242" s="22"/>
      <c r="K242" s="19"/>
      <c r="L242" s="19"/>
      <c r="M242" s="19"/>
      <c r="P242" s="8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spans="1:32" s="7" customFormat="1">
      <c r="A243" s="9"/>
      <c r="B243" s="10" t="s">
        <v>355</v>
      </c>
      <c r="C243" s="41"/>
      <c r="D243" s="17"/>
      <c r="E243" s="57"/>
      <c r="F243" s="9"/>
      <c r="G243" s="22"/>
      <c r="K243" s="19"/>
      <c r="L243" s="19"/>
      <c r="M243" s="19"/>
      <c r="P243" s="8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1:32" s="7" customFormat="1">
      <c r="A244" s="9"/>
      <c r="B244" s="42" t="s">
        <v>393</v>
      </c>
      <c r="C244" s="41"/>
      <c r="D244" s="17"/>
      <c r="E244" s="57"/>
      <c r="F244" s="9"/>
      <c r="G244" s="22"/>
      <c r="K244" s="35"/>
      <c r="L244" s="35"/>
      <c r="M244" s="35"/>
      <c r="P244" s="8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1:32" s="7" customFormat="1">
      <c r="A245" s="9"/>
      <c r="B245" s="31" t="s">
        <v>454</v>
      </c>
      <c r="C245" s="41"/>
      <c r="D245" s="17"/>
      <c r="E245" s="57"/>
      <c r="F245" s="9"/>
      <c r="G245" s="22"/>
      <c r="K245" s="35"/>
      <c r="L245" s="35"/>
      <c r="M245" s="35"/>
      <c r="P245" s="8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7" spans="1:32" s="7" customFormat="1">
      <c r="A247" s="9"/>
      <c r="B247" s="34" t="s">
        <v>358</v>
      </c>
      <c r="D247" s="17"/>
      <c r="E247" s="22"/>
      <c r="F247" s="30"/>
      <c r="G247" s="22"/>
      <c r="P247" s="8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spans="1:32" s="7" customFormat="1">
      <c r="A248" s="9"/>
      <c r="B248" s="9" t="s">
        <v>501</v>
      </c>
      <c r="D248" s="17"/>
      <c r="E248" s="22"/>
      <c r="F248" s="30"/>
      <c r="G248" s="22"/>
      <c r="P248" s="8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spans="1:32" s="7" customFormat="1">
      <c r="A249" s="9"/>
      <c r="B249" s="9" t="s">
        <v>360</v>
      </c>
      <c r="D249" s="17"/>
      <c r="E249" s="22"/>
      <c r="F249" s="30"/>
      <c r="G249" s="22"/>
      <c r="P249" s="8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1" spans="1:32" s="7" customFormat="1">
      <c r="A251" s="9"/>
      <c r="B251" s="34" t="s">
        <v>377</v>
      </c>
      <c r="D251" s="17"/>
      <c r="E251" s="22"/>
      <c r="F251" s="30"/>
      <c r="G251" s="22"/>
      <c r="P251" s="8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spans="1:32" s="7" customFormat="1" ht="13.8">
      <c r="A252" s="9"/>
      <c r="B252" s="55" t="s">
        <v>378</v>
      </c>
      <c r="D252" s="17"/>
      <c r="E252" s="22"/>
      <c r="F252" s="30"/>
      <c r="G252" s="22"/>
      <c r="P252" s="8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spans="1:32" s="7" customFormat="1">
      <c r="A253" s="9"/>
      <c r="B253" s="9" t="s">
        <v>392</v>
      </c>
      <c r="D253" s="17"/>
      <c r="E253" s="22"/>
      <c r="F253" s="30"/>
      <c r="G253" s="22"/>
      <c r="P253" s="8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spans="1:32" s="7" customFormat="1">
      <c r="A254" s="9"/>
      <c r="B254" s="9" t="s">
        <v>379</v>
      </c>
      <c r="D254" s="17"/>
      <c r="E254" s="22"/>
      <c r="F254" s="30"/>
      <c r="G254" s="22"/>
      <c r="P254" s="8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</sheetData>
  <autoFilter ref="A5:AF5" xr:uid="{3C7ED40F-9F56-43A0-AF1B-7E512A656216}"/>
  <sortState xmlns:xlrd2="http://schemas.microsoft.com/office/spreadsheetml/2017/richdata2" ref="A6:AF174">
    <sortCondition ref="F6:F174"/>
  </sortState>
  <pageMargins left="0.25" right="0.25" top="0.5" bottom="0.5" header="0.5" footer="0.5"/>
  <pageSetup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261"/>
  <sheetViews>
    <sheetView topLeftCell="B63" zoomScaleNormal="100" workbookViewId="0">
      <selection activeCell="K42" sqref="K42"/>
    </sheetView>
  </sheetViews>
  <sheetFormatPr defaultColWidth="8.90625" defaultRowHeight="13.2"/>
  <cols>
    <col min="1" max="1" width="3.90625" style="9" hidden="1" customWidth="1"/>
    <col min="2" max="2" width="5.90625" style="9" customWidth="1"/>
    <col min="3" max="3" width="6.08984375" style="7" customWidth="1"/>
    <col min="4" max="4" width="5.08984375" style="17" bestFit="1" customWidth="1"/>
    <col min="5" max="5" width="36.08984375" style="30" customWidth="1"/>
    <col min="6" max="6" width="3.54296875" style="22" bestFit="1" customWidth="1"/>
    <col min="7" max="7" width="4.08984375" style="7" bestFit="1" customWidth="1"/>
    <col min="8" max="8" width="7.54296875" style="7" customWidth="1"/>
    <col min="9" max="9" width="6.54296875" style="7" customWidth="1"/>
    <col min="10" max="10" width="6" style="7" bestFit="1" customWidth="1"/>
    <col min="11" max="11" width="7" style="7" customWidth="1"/>
    <col min="12" max="13" width="7" style="7" bestFit="1" customWidth="1"/>
    <col min="14" max="14" width="6.90625" style="7" bestFit="1" customWidth="1"/>
    <col min="15" max="15" width="0" style="9" hidden="1" customWidth="1"/>
    <col min="16" max="22" width="6.90625" style="9" bestFit="1" customWidth="1"/>
    <col min="23" max="16384" width="8.90625" style="9"/>
  </cols>
  <sheetData>
    <row r="1" spans="1:14" ht="14.4">
      <c r="A1" s="1" t="s">
        <v>0</v>
      </c>
      <c r="B1" s="1" t="s">
        <v>482</v>
      </c>
      <c r="C1" s="2"/>
      <c r="D1" s="3"/>
      <c r="E1" s="5"/>
      <c r="F1" s="6"/>
      <c r="G1" s="6"/>
      <c r="H1" s="6"/>
      <c r="I1" s="81"/>
      <c r="J1" s="81"/>
      <c r="N1" s="8"/>
    </row>
    <row r="2" spans="1:14">
      <c r="A2" s="10"/>
      <c r="B2" s="10" t="s">
        <v>457</v>
      </c>
      <c r="C2" s="2"/>
      <c r="D2" s="3"/>
      <c r="E2" s="5"/>
      <c r="F2" s="6"/>
      <c r="G2" s="6"/>
      <c r="H2" s="6"/>
      <c r="I2" s="6"/>
      <c r="J2" s="76"/>
      <c r="N2" s="8"/>
    </row>
    <row r="3" spans="1:14">
      <c r="A3" s="10"/>
      <c r="B3" s="10"/>
      <c r="C3" s="2"/>
      <c r="D3" s="3"/>
      <c r="E3" s="5"/>
      <c r="F3" s="6"/>
      <c r="G3" s="6"/>
      <c r="H3" s="102"/>
      <c r="I3" s="102"/>
      <c r="J3" s="102"/>
      <c r="K3" s="102"/>
      <c r="L3" s="102"/>
      <c r="M3" s="102"/>
      <c r="N3" s="102"/>
    </row>
    <row r="4" spans="1:14">
      <c r="A4" s="10" t="s">
        <v>357</v>
      </c>
      <c r="B4" s="10"/>
      <c r="C4" s="2"/>
      <c r="D4" s="3"/>
      <c r="E4" s="5"/>
      <c r="F4" s="6"/>
      <c r="G4" s="6"/>
      <c r="H4" s="6"/>
      <c r="I4" s="6"/>
      <c r="J4" s="6"/>
      <c r="K4" s="6"/>
      <c r="L4" s="6"/>
      <c r="M4" s="6"/>
      <c r="N4" s="6"/>
    </row>
    <row r="5" spans="1:14" ht="64.5" customHeight="1">
      <c r="A5" s="11" t="s">
        <v>1</v>
      </c>
      <c r="B5" s="12" t="s">
        <v>2</v>
      </c>
      <c r="C5" s="12" t="s">
        <v>3</v>
      </c>
      <c r="D5" s="13" t="s">
        <v>4</v>
      </c>
      <c r="E5" s="12" t="s">
        <v>5</v>
      </c>
      <c r="F5" s="56" t="s">
        <v>6</v>
      </c>
      <c r="G5" s="11" t="s">
        <v>7</v>
      </c>
      <c r="H5" s="4" t="s">
        <v>8</v>
      </c>
      <c r="I5" s="14" t="s">
        <v>9</v>
      </c>
      <c r="J5" s="4" t="s">
        <v>10</v>
      </c>
      <c r="K5" s="14" t="s">
        <v>11</v>
      </c>
      <c r="L5" s="4" t="s">
        <v>12</v>
      </c>
      <c r="M5" s="14" t="s">
        <v>13</v>
      </c>
      <c r="N5" s="4" t="s">
        <v>14</v>
      </c>
    </row>
    <row r="6" spans="1:14" ht="19.5" customHeight="1">
      <c r="A6" s="16" t="s">
        <v>15</v>
      </c>
      <c r="B6" s="16" t="s">
        <v>16</v>
      </c>
      <c r="C6" s="16" t="s">
        <v>437</v>
      </c>
      <c r="D6" s="16">
        <v>29</v>
      </c>
      <c r="E6" s="18" t="s">
        <v>420</v>
      </c>
      <c r="F6" s="60">
        <v>365</v>
      </c>
      <c r="G6" s="7">
        <v>8</v>
      </c>
      <c r="H6" s="19">
        <v>56319.105410187083</v>
      </c>
      <c r="I6" s="19">
        <v>59408.691073400441</v>
      </c>
      <c r="J6" s="19">
        <v>62495.669491328386</v>
      </c>
      <c r="K6" s="19">
        <v>65767.762324520576</v>
      </c>
      <c r="L6" s="19">
        <v>69264.07825225823</v>
      </c>
      <c r="M6" s="19">
        <v>73603.756296597858</v>
      </c>
      <c r="N6" s="19">
        <v>77943.434340937485</v>
      </c>
    </row>
    <row r="7" spans="1:14" ht="19.5" customHeight="1">
      <c r="A7" s="7" t="s">
        <v>15</v>
      </c>
      <c r="B7" s="16" t="s">
        <v>16</v>
      </c>
      <c r="C7" s="16" t="s">
        <v>17</v>
      </c>
      <c r="D7" s="17">
        <v>40</v>
      </c>
      <c r="E7" s="18" t="s">
        <v>18</v>
      </c>
      <c r="F7" s="22">
        <v>420</v>
      </c>
      <c r="G7" s="7">
        <v>9</v>
      </c>
      <c r="H7" s="19">
        <v>60748.815150102273</v>
      </c>
      <c r="I7" s="19">
        <v>63981.799304013293</v>
      </c>
      <c r="J7" s="19">
        <v>67553.725345027895</v>
      </c>
      <c r="K7" s="19">
        <v>71237.762933315214</v>
      </c>
      <c r="L7" s="19">
        <v>74992.196144308647</v>
      </c>
      <c r="M7" s="19">
        <v>79478.620536380593</v>
      </c>
      <c r="N7" s="19">
        <v>83965.044928452582</v>
      </c>
    </row>
    <row r="8" spans="1:14" ht="19.5" customHeight="1">
      <c r="A8" s="7" t="s">
        <v>15</v>
      </c>
      <c r="B8" s="16" t="s">
        <v>16</v>
      </c>
      <c r="C8" s="16" t="s">
        <v>436</v>
      </c>
      <c r="D8" s="17">
        <v>35</v>
      </c>
      <c r="E8" s="18" t="s">
        <v>431</v>
      </c>
      <c r="F8" s="22">
        <v>378</v>
      </c>
      <c r="G8" s="7">
        <v>8</v>
      </c>
      <c r="H8" s="19">
        <v>56319.105410187083</v>
      </c>
      <c r="I8" s="19">
        <v>59408.691073400441</v>
      </c>
      <c r="J8" s="19">
        <v>62495.669491328386</v>
      </c>
      <c r="K8" s="19">
        <v>65767.762324520576</v>
      </c>
      <c r="L8" s="19">
        <v>69264.07825225823</v>
      </c>
      <c r="M8" s="19">
        <v>74039.580177180003</v>
      </c>
      <c r="N8" s="19">
        <v>78815.082102101791</v>
      </c>
    </row>
    <row r="9" spans="1:14" ht="19.5" customHeight="1">
      <c r="A9" s="7" t="s">
        <v>15</v>
      </c>
      <c r="B9" s="16" t="s">
        <v>16</v>
      </c>
      <c r="C9" s="16" t="s">
        <v>19</v>
      </c>
      <c r="D9" s="17" t="s">
        <v>20</v>
      </c>
      <c r="E9" s="18" t="s">
        <v>21</v>
      </c>
      <c r="F9" s="22">
        <v>393</v>
      </c>
      <c r="G9" s="7">
        <v>8</v>
      </c>
      <c r="H9" s="19">
        <v>56913.557335261052</v>
      </c>
      <c r="I9" s="19">
        <v>60003.142998474417</v>
      </c>
      <c r="J9" s="19">
        <v>63129.230095683524</v>
      </c>
      <c r="K9" s="19">
        <v>66510.82723086304</v>
      </c>
      <c r="L9" s="19">
        <v>70009.750403886108</v>
      </c>
      <c r="M9" s="19">
        <v>74351.516130796037</v>
      </c>
      <c r="N9" s="19">
        <v>78693.281857705995</v>
      </c>
    </row>
    <row r="10" spans="1:14" ht="19.5" customHeight="1">
      <c r="A10" s="7" t="s">
        <v>15</v>
      </c>
      <c r="B10" s="16" t="s">
        <v>16</v>
      </c>
      <c r="C10" s="16" t="s">
        <v>22</v>
      </c>
      <c r="D10" s="17" t="s">
        <v>20</v>
      </c>
      <c r="E10" s="18" t="s">
        <v>23</v>
      </c>
      <c r="F10" s="22">
        <v>393</v>
      </c>
      <c r="G10" s="7">
        <v>8</v>
      </c>
      <c r="H10" s="19">
        <v>56913.557335261052</v>
      </c>
      <c r="I10" s="19">
        <v>60003.142998474417</v>
      </c>
      <c r="J10" s="19">
        <v>63129.230095683524</v>
      </c>
      <c r="K10" s="19">
        <v>66510.82723086304</v>
      </c>
      <c r="L10" s="19">
        <v>70009.750403886108</v>
      </c>
      <c r="M10" s="19">
        <v>74351.516130796037</v>
      </c>
      <c r="N10" s="19">
        <v>78693.281857705995</v>
      </c>
    </row>
    <row r="11" spans="1:14" ht="19.5" customHeight="1">
      <c r="A11" s="7" t="s">
        <v>15</v>
      </c>
      <c r="B11" s="16" t="s">
        <v>16</v>
      </c>
      <c r="C11" s="16" t="s">
        <v>474</v>
      </c>
      <c r="D11" s="17" t="s">
        <v>20</v>
      </c>
      <c r="E11" s="18" t="s">
        <v>465</v>
      </c>
      <c r="F11" s="22">
        <v>393</v>
      </c>
      <c r="G11" s="7">
        <v>8</v>
      </c>
      <c r="H11" s="19">
        <v>56913.557335261052</v>
      </c>
      <c r="I11" s="19">
        <v>60003.142998474417</v>
      </c>
      <c r="J11" s="19">
        <v>63129.230095683524</v>
      </c>
      <c r="K11" s="19">
        <v>66510.82723086304</v>
      </c>
      <c r="L11" s="19">
        <v>70009.750403886108</v>
      </c>
      <c r="M11" s="19">
        <v>74351.516130796037</v>
      </c>
      <c r="N11" s="19">
        <v>78693.281857705995</v>
      </c>
    </row>
    <row r="12" spans="1:14" ht="19.5" customHeight="1">
      <c r="A12" s="169"/>
      <c r="B12" s="16" t="s">
        <v>16</v>
      </c>
      <c r="C12" s="16" t="s">
        <v>597</v>
      </c>
      <c r="D12" s="17" t="s">
        <v>20</v>
      </c>
      <c r="E12" s="18" t="s">
        <v>607</v>
      </c>
      <c r="F12" s="22">
        <v>393</v>
      </c>
      <c r="G12" s="169">
        <v>8</v>
      </c>
      <c r="H12" s="19">
        <v>56913.557000000001</v>
      </c>
      <c r="I12" s="19">
        <v>60003.142999999996</v>
      </c>
      <c r="J12" s="19">
        <v>63129.228999999999</v>
      </c>
      <c r="K12" s="19">
        <v>66510.827000000005</v>
      </c>
      <c r="L12" s="19">
        <v>70009.751000000004</v>
      </c>
      <c r="M12" s="19">
        <v>74351.516000000003</v>
      </c>
      <c r="N12" s="19">
        <v>78693.282999999996</v>
      </c>
    </row>
    <row r="13" spans="1:14" ht="27" customHeight="1">
      <c r="A13" s="7" t="s">
        <v>15</v>
      </c>
      <c r="B13" s="16" t="s">
        <v>16</v>
      </c>
      <c r="C13" s="16" t="s">
        <v>24</v>
      </c>
      <c r="D13" s="17" t="s">
        <v>20</v>
      </c>
      <c r="E13" s="18" t="s">
        <v>25</v>
      </c>
      <c r="F13" s="22">
        <v>393</v>
      </c>
      <c r="G13" s="7">
        <v>8</v>
      </c>
      <c r="H13" s="19">
        <v>56913.557335261052</v>
      </c>
      <c r="I13" s="19">
        <v>60003.142998474417</v>
      </c>
      <c r="J13" s="19">
        <v>63129.230095683524</v>
      </c>
      <c r="K13" s="19">
        <v>66510.82723086304</v>
      </c>
      <c r="L13" s="19">
        <v>70009.750403886108</v>
      </c>
      <c r="M13" s="19">
        <v>74351.516130796037</v>
      </c>
      <c r="N13" s="19">
        <v>78693.281857705995</v>
      </c>
    </row>
    <row r="14" spans="1:14" ht="19.5" customHeight="1">
      <c r="A14" s="7" t="s">
        <v>15</v>
      </c>
      <c r="B14" s="16" t="s">
        <v>16</v>
      </c>
      <c r="C14" s="16" t="s">
        <v>26</v>
      </c>
      <c r="D14" s="17">
        <v>72</v>
      </c>
      <c r="E14" s="18" t="s">
        <v>27</v>
      </c>
      <c r="F14" s="22">
        <v>463</v>
      </c>
      <c r="G14" s="7">
        <v>10</v>
      </c>
      <c r="H14" s="19">
        <v>68932.95810101091</v>
      </c>
      <c r="I14" s="19">
        <v>72575.279764731618</v>
      </c>
      <c r="J14" s="19">
        <v>76371.428900291663</v>
      </c>
      <c r="K14" s="19">
        <v>80386.586639826317</v>
      </c>
      <c r="L14" s="19">
        <v>84631.181964477233</v>
      </c>
      <c r="M14" s="19">
        <v>89746.009208951349</v>
      </c>
      <c r="N14" s="19">
        <v>94860.021765392041</v>
      </c>
    </row>
    <row r="15" spans="1:14" ht="19.5" customHeight="1">
      <c r="A15" s="7" t="s">
        <v>15</v>
      </c>
      <c r="B15" s="16" t="s">
        <v>16</v>
      </c>
      <c r="C15" s="16" t="s">
        <v>28</v>
      </c>
      <c r="D15" s="17" t="s">
        <v>20</v>
      </c>
      <c r="E15" s="18" t="s">
        <v>29</v>
      </c>
      <c r="F15" s="22">
        <v>393</v>
      </c>
      <c r="G15" s="7">
        <v>8</v>
      </c>
      <c r="H15" s="19">
        <v>56913.557335261052</v>
      </c>
      <c r="I15" s="19">
        <v>60003.142998474417</v>
      </c>
      <c r="J15" s="19">
        <v>63129.230095683524</v>
      </c>
      <c r="K15" s="19">
        <v>66510.82723086304</v>
      </c>
      <c r="L15" s="19">
        <v>70009.750403886108</v>
      </c>
      <c r="M15" s="19">
        <v>74351.516130796037</v>
      </c>
      <c r="N15" s="19">
        <v>78693.281857705995</v>
      </c>
    </row>
    <row r="16" spans="1:14" ht="19.5" customHeight="1">
      <c r="A16" s="7" t="s">
        <v>15</v>
      </c>
      <c r="B16" s="16" t="s">
        <v>16</v>
      </c>
      <c r="C16" s="16" t="s">
        <v>440</v>
      </c>
      <c r="D16" s="17">
        <v>107</v>
      </c>
      <c r="E16" s="18" t="s">
        <v>30</v>
      </c>
      <c r="F16" s="22">
        <v>368</v>
      </c>
      <c r="G16" s="169">
        <v>8</v>
      </c>
      <c r="H16" s="19">
        <v>55211.02616388692</v>
      </c>
      <c r="I16" s="19">
        <v>58238.037940250397</v>
      </c>
      <c r="J16" s="19">
        <v>61262.442471328446</v>
      </c>
      <c r="K16" s="19">
        <v>64471.961417670769</v>
      </c>
      <c r="L16" s="19">
        <v>67900.48896798768</v>
      </c>
      <c r="M16" s="19">
        <v>72155.824578867352</v>
      </c>
      <c r="N16" s="19">
        <v>76411.160189746995</v>
      </c>
    </row>
    <row r="17" spans="1:14" ht="19.5" customHeight="1">
      <c r="A17" s="7" t="s">
        <v>15</v>
      </c>
      <c r="B17" s="16" t="s">
        <v>16</v>
      </c>
      <c r="C17" s="169" t="s">
        <v>31</v>
      </c>
      <c r="D17" s="17" t="s">
        <v>20</v>
      </c>
      <c r="E17" s="30" t="s">
        <v>32</v>
      </c>
      <c r="F17" s="22">
        <v>393</v>
      </c>
      <c r="G17" s="7">
        <v>8</v>
      </c>
      <c r="H17" s="19">
        <v>56913.557335261052</v>
      </c>
      <c r="I17" s="19">
        <v>60003.142998474417</v>
      </c>
      <c r="J17" s="19">
        <v>63129.230095683524</v>
      </c>
      <c r="K17" s="19">
        <v>66510.82723086304</v>
      </c>
      <c r="L17" s="19">
        <v>70009.750403886108</v>
      </c>
      <c r="M17" s="19">
        <v>74351.516130796037</v>
      </c>
      <c r="N17" s="19">
        <v>78693.281857705995</v>
      </c>
    </row>
    <row r="18" spans="1:14" ht="19.5" customHeight="1">
      <c r="A18" s="7" t="s">
        <v>15</v>
      </c>
      <c r="B18" s="16" t="s">
        <v>16</v>
      </c>
      <c r="C18" s="16" t="s">
        <v>33</v>
      </c>
      <c r="D18" s="17">
        <v>29</v>
      </c>
      <c r="E18" s="18" t="s">
        <v>34</v>
      </c>
      <c r="F18" s="22">
        <v>388</v>
      </c>
      <c r="G18" s="7">
        <v>8</v>
      </c>
      <c r="H18" s="19">
        <v>56319.105410187083</v>
      </c>
      <c r="I18" s="19">
        <v>59408.691073400441</v>
      </c>
      <c r="J18" s="19">
        <v>62495.669491328386</v>
      </c>
      <c r="K18" s="19">
        <v>65767.762324520576</v>
      </c>
      <c r="L18" s="19">
        <v>69264.07825225823</v>
      </c>
      <c r="M18" s="19">
        <v>73603.756296597858</v>
      </c>
      <c r="N18" s="19">
        <v>77943.434340937485</v>
      </c>
    </row>
    <row r="19" spans="1:14" ht="19.5" customHeight="1">
      <c r="A19" s="7" t="s">
        <v>15</v>
      </c>
      <c r="B19" s="16" t="s">
        <v>16</v>
      </c>
      <c r="C19" s="16" t="s">
        <v>35</v>
      </c>
      <c r="D19" s="17">
        <v>72</v>
      </c>
      <c r="E19" s="18" t="s">
        <v>36</v>
      </c>
      <c r="F19" s="22">
        <v>463</v>
      </c>
      <c r="G19" s="7">
        <v>10</v>
      </c>
      <c r="H19" s="19">
        <v>68932.95810101091</v>
      </c>
      <c r="I19" s="19">
        <v>72575.279764731618</v>
      </c>
      <c r="J19" s="19">
        <v>76371.428900291663</v>
      </c>
      <c r="K19" s="19">
        <v>80386.586639826317</v>
      </c>
      <c r="L19" s="19">
        <v>84631.181964477233</v>
      </c>
      <c r="M19" s="19">
        <v>89746.009208951349</v>
      </c>
      <c r="N19" s="19">
        <v>94860.021765392041</v>
      </c>
    </row>
    <row r="20" spans="1:14" ht="19.5" customHeight="1">
      <c r="A20" s="7"/>
      <c r="B20" s="16" t="s">
        <v>16</v>
      </c>
      <c r="C20" s="16" t="s">
        <v>526</v>
      </c>
      <c r="D20" s="17">
        <v>99</v>
      </c>
      <c r="E20" s="18" t="s">
        <v>525</v>
      </c>
      <c r="F20" s="22">
        <v>420</v>
      </c>
      <c r="G20" s="7">
        <v>9</v>
      </c>
      <c r="H20" s="19">
        <v>62980.014840754106</v>
      </c>
      <c r="I20" s="19">
        <v>66296.73067700614</v>
      </c>
      <c r="J20" s="19">
        <v>69796.456881577105</v>
      </c>
      <c r="K20" s="19">
        <v>73440.332463487925</v>
      </c>
      <c r="L20" s="19">
        <v>77307.328275188498</v>
      </c>
      <c r="M20" s="19">
        <v>81985.529469220462</v>
      </c>
      <c r="N20" s="19">
        <v>86662.707960883505</v>
      </c>
    </row>
    <row r="21" spans="1:14" ht="19.5" customHeight="1">
      <c r="A21" s="7" t="s">
        <v>15</v>
      </c>
      <c r="B21" s="16" t="s">
        <v>16</v>
      </c>
      <c r="C21" s="16" t="s">
        <v>37</v>
      </c>
      <c r="D21" s="21" t="s">
        <v>38</v>
      </c>
      <c r="E21" s="47" t="s">
        <v>39</v>
      </c>
      <c r="F21" s="22">
        <v>523</v>
      </c>
      <c r="G21" s="22">
        <v>11</v>
      </c>
      <c r="H21" s="19">
        <v>83128.511373943853</v>
      </c>
      <c r="I21" s="19">
        <v>85918.585213438317</v>
      </c>
      <c r="J21" s="19">
        <v>89498.965323037206</v>
      </c>
      <c r="K21" s="19">
        <v>93228.040093826115</v>
      </c>
      <c r="L21" s="19">
        <v>97112.834470428177</v>
      </c>
      <c r="M21" s="19">
        <v>101159.20257336267</v>
      </c>
      <c r="N21" s="19">
        <v>105374.16934725275</v>
      </c>
    </row>
    <row r="22" spans="1:14" ht="19.5" customHeight="1">
      <c r="A22" s="7" t="s">
        <v>15</v>
      </c>
      <c r="B22" s="16" t="s">
        <v>16</v>
      </c>
      <c r="C22" s="16" t="s">
        <v>383</v>
      </c>
      <c r="D22" s="25">
        <v>65</v>
      </c>
      <c r="E22" s="47" t="s">
        <v>382</v>
      </c>
      <c r="F22" s="22">
        <v>508</v>
      </c>
      <c r="G22" s="22">
        <v>11</v>
      </c>
      <c r="H22" s="19">
        <v>73618.177878896473</v>
      </c>
      <c r="I22" s="19">
        <v>77487.329882448044</v>
      </c>
      <c r="J22" s="19">
        <v>81541.596301263897</v>
      </c>
      <c r="K22" s="19">
        <v>85853.980003335528</v>
      </c>
      <c r="L22" s="19">
        <v>90356.692611242237</v>
      </c>
      <c r="M22" s="19">
        <v>95839.295186035713</v>
      </c>
      <c r="N22" s="19">
        <v>101321.89776082915</v>
      </c>
    </row>
    <row r="23" spans="1:14" ht="19.5" customHeight="1">
      <c r="A23" s="7" t="s">
        <v>15</v>
      </c>
      <c r="B23" s="16" t="s">
        <v>16</v>
      </c>
      <c r="C23" s="16" t="s">
        <v>40</v>
      </c>
      <c r="D23" s="17" t="s">
        <v>20</v>
      </c>
      <c r="E23" s="47" t="s">
        <v>41</v>
      </c>
      <c r="F23" s="22">
        <v>385</v>
      </c>
      <c r="G23" s="22">
        <v>8</v>
      </c>
      <c r="H23" s="19">
        <v>56913.557335261052</v>
      </c>
      <c r="I23" s="19">
        <v>60003.142998474417</v>
      </c>
      <c r="J23" s="19">
        <v>63129.230095683524</v>
      </c>
      <c r="K23" s="19">
        <v>66510.82723086304</v>
      </c>
      <c r="L23" s="19">
        <v>70009.750403886108</v>
      </c>
      <c r="M23" s="19">
        <v>74351.516130796037</v>
      </c>
      <c r="N23" s="19">
        <v>78693.281857705995</v>
      </c>
    </row>
    <row r="24" spans="1:14" s="23" customFormat="1" ht="19.5" customHeight="1">
      <c r="A24" s="7" t="s">
        <v>15</v>
      </c>
      <c r="B24" s="16" t="s">
        <v>16</v>
      </c>
      <c r="C24" s="16" t="s">
        <v>42</v>
      </c>
      <c r="D24" s="17">
        <v>93</v>
      </c>
      <c r="E24" s="18" t="s">
        <v>43</v>
      </c>
      <c r="F24" s="22">
        <v>445</v>
      </c>
      <c r="G24" s="7">
        <v>9</v>
      </c>
      <c r="H24" s="19">
        <v>64203.41515327333</v>
      </c>
      <c r="I24" s="19">
        <v>67582.405043167426</v>
      </c>
      <c r="J24" s="19">
        <v>71138.687612469555</v>
      </c>
      <c r="K24" s="19">
        <v>74882.69184232135</v>
      </c>
      <c r="L24" s="19">
        <v>78824.846713864448</v>
      </c>
      <c r="M24" s="19">
        <v>83603.883891575781</v>
      </c>
      <c r="N24" s="19">
        <v>88382.921069287171</v>
      </c>
    </row>
    <row r="25" spans="1:14" s="23" customFormat="1" ht="19.5" customHeight="1">
      <c r="A25" s="7" t="s">
        <v>15</v>
      </c>
      <c r="B25" s="16" t="s">
        <v>16</v>
      </c>
      <c r="C25" s="16" t="s">
        <v>44</v>
      </c>
      <c r="D25" s="17">
        <v>39</v>
      </c>
      <c r="E25" s="18" t="s">
        <v>45</v>
      </c>
      <c r="F25" s="22">
        <v>425</v>
      </c>
      <c r="G25" s="7">
        <v>9</v>
      </c>
      <c r="H25" s="19">
        <v>62980.61711441505</v>
      </c>
      <c r="I25" s="19">
        <v>66297.033117459257</v>
      </c>
      <c r="J25" s="19">
        <v>69795.956290482311</v>
      </c>
      <c r="K25" s="19">
        <v>73440.885199488446</v>
      </c>
      <c r="L25" s="19">
        <v>77307.429957754619</v>
      </c>
      <c r="M25" s="19">
        <v>81984.827999783942</v>
      </c>
      <c r="N25" s="19">
        <v>86664.833287098692</v>
      </c>
    </row>
    <row r="26" spans="1:14" ht="19.5" customHeight="1">
      <c r="A26" s="7" t="s">
        <v>15</v>
      </c>
      <c r="B26" s="16" t="s">
        <v>16</v>
      </c>
      <c r="C26" s="16" t="s">
        <v>46</v>
      </c>
      <c r="D26" s="17">
        <v>99</v>
      </c>
      <c r="E26" s="18" t="s">
        <v>47</v>
      </c>
      <c r="F26" s="22">
        <v>415</v>
      </c>
      <c r="G26" s="7">
        <v>9</v>
      </c>
      <c r="H26" s="19">
        <v>62980.014840754106</v>
      </c>
      <c r="I26" s="19">
        <v>66296.73067700614</v>
      </c>
      <c r="J26" s="19">
        <v>69796.456881577105</v>
      </c>
      <c r="K26" s="19">
        <v>73440.332463487925</v>
      </c>
      <c r="L26" s="19">
        <v>77307.328275188498</v>
      </c>
      <c r="M26" s="19">
        <v>81985.529469220462</v>
      </c>
      <c r="N26" s="19">
        <v>86662.707960883505</v>
      </c>
    </row>
    <row r="27" spans="1:14" ht="19.5" customHeight="1">
      <c r="A27" s="7" t="s">
        <v>15</v>
      </c>
      <c r="B27" s="16" t="s">
        <v>16</v>
      </c>
      <c r="C27" s="16" t="s">
        <v>48</v>
      </c>
      <c r="D27" s="17">
        <v>15</v>
      </c>
      <c r="E27" s="77" t="s">
        <v>49</v>
      </c>
      <c r="F27" s="78">
        <v>318</v>
      </c>
      <c r="G27" s="78">
        <v>7</v>
      </c>
      <c r="H27" s="80">
        <v>51949.425517812509</v>
      </c>
      <c r="I27" s="80">
        <v>57101.523182568759</v>
      </c>
      <c r="J27" s="80">
        <v>60112.447618250633</v>
      </c>
      <c r="K27" s="80">
        <v>63426.499629634382</v>
      </c>
      <c r="L27" s="80">
        <v>66735.19603014001</v>
      </c>
      <c r="M27" s="80">
        <v>70793.677953583145</v>
      </c>
      <c r="N27" s="80">
        <v>74851.088754850629</v>
      </c>
    </row>
    <row r="28" spans="1:14" ht="19.5" customHeight="1">
      <c r="A28" s="7" t="s">
        <v>15</v>
      </c>
      <c r="B28" s="16" t="s">
        <v>16</v>
      </c>
      <c r="C28" s="16" t="s">
        <v>50</v>
      </c>
      <c r="D28" s="17">
        <v>48</v>
      </c>
      <c r="E28" s="18" t="s">
        <v>51</v>
      </c>
      <c r="F28" s="22">
        <v>410</v>
      </c>
      <c r="G28" s="7">
        <v>9</v>
      </c>
      <c r="H28" s="19">
        <v>65767.762324520576</v>
      </c>
      <c r="I28" s="19">
        <v>69264.07825225823</v>
      </c>
      <c r="J28" s="19">
        <v>73172.338935090971</v>
      </c>
      <c r="K28" s="19">
        <v>76853.769278092906</v>
      </c>
      <c r="L28" s="19">
        <v>80871.534262912974</v>
      </c>
      <c r="M28" s="19">
        <v>85786.255177518615</v>
      </c>
      <c r="N28" s="19">
        <v>90700.9760921243</v>
      </c>
    </row>
    <row r="29" spans="1:14" ht="19.5" customHeight="1">
      <c r="A29" s="7" t="s">
        <v>15</v>
      </c>
      <c r="B29" s="26" t="s">
        <v>16</v>
      </c>
      <c r="C29" s="26" t="s">
        <v>52</v>
      </c>
      <c r="D29" s="17">
        <v>35</v>
      </c>
      <c r="E29" s="48" t="s">
        <v>361</v>
      </c>
      <c r="F29" s="22">
        <v>365</v>
      </c>
      <c r="G29" s="7">
        <v>8</v>
      </c>
      <c r="H29" s="19">
        <v>56319.105410187083</v>
      </c>
      <c r="I29" s="19">
        <v>59408.691073400441</v>
      </c>
      <c r="J29" s="19">
        <v>62495.669491328386</v>
      </c>
      <c r="K29" s="19">
        <v>65767.762324520576</v>
      </c>
      <c r="L29" s="19">
        <v>69264.07825225823</v>
      </c>
      <c r="M29" s="19">
        <v>74039.580177180003</v>
      </c>
      <c r="N29" s="19">
        <v>78815.082102101791</v>
      </c>
    </row>
    <row r="30" spans="1:14" ht="19.5" customHeight="1">
      <c r="A30" s="7" t="s">
        <v>15</v>
      </c>
      <c r="B30" s="26" t="s">
        <v>16</v>
      </c>
      <c r="C30" s="26" t="s">
        <v>53</v>
      </c>
      <c r="D30" s="27">
        <v>107</v>
      </c>
      <c r="E30" s="18" t="s">
        <v>54</v>
      </c>
      <c r="F30" s="22">
        <v>365</v>
      </c>
      <c r="G30" s="169">
        <v>8</v>
      </c>
      <c r="H30" s="19">
        <v>55211.02616388692</v>
      </c>
      <c r="I30" s="19">
        <v>58238.037940250397</v>
      </c>
      <c r="J30" s="19">
        <v>61262.442471328446</v>
      </c>
      <c r="K30" s="19">
        <v>64471.961417670769</v>
      </c>
      <c r="L30" s="19">
        <v>67900.48896798768</v>
      </c>
      <c r="M30" s="19">
        <v>72155.824578867352</v>
      </c>
      <c r="N30" s="19">
        <v>76411.160189746995</v>
      </c>
    </row>
    <row r="31" spans="1:14" ht="19.5" customHeight="1">
      <c r="A31" s="7" t="s">
        <v>15</v>
      </c>
      <c r="B31" s="16" t="s">
        <v>16</v>
      </c>
      <c r="C31" s="16" t="s">
        <v>55</v>
      </c>
      <c r="D31" s="17">
        <v>45</v>
      </c>
      <c r="E31" s="18" t="s">
        <v>56</v>
      </c>
      <c r="F31" s="22">
        <v>435</v>
      </c>
      <c r="G31" s="169">
        <v>9</v>
      </c>
      <c r="H31" s="19">
        <v>64057.409417290233</v>
      </c>
      <c r="I31" s="19">
        <v>67444.221043040583</v>
      </c>
      <c r="J31" s="19">
        <v>71274.264367310971</v>
      </c>
      <c r="K31" s="19">
        <v>75065.199012300189</v>
      </c>
      <c r="L31" s="19">
        <v>79085.571242405669</v>
      </c>
      <c r="M31" s="19">
        <v>83784.363104716467</v>
      </c>
      <c r="N31" s="19">
        <v>88483.154967027207</v>
      </c>
    </row>
    <row r="32" spans="1:14" ht="19.5" customHeight="1">
      <c r="A32" s="7" t="s">
        <v>15</v>
      </c>
      <c r="B32" s="16" t="s">
        <v>16</v>
      </c>
      <c r="C32" s="16" t="s">
        <v>57</v>
      </c>
      <c r="D32" s="17" t="s">
        <v>20</v>
      </c>
      <c r="E32" s="18" t="s">
        <v>58</v>
      </c>
      <c r="F32" s="22">
        <v>383</v>
      </c>
      <c r="G32" s="7">
        <v>8</v>
      </c>
      <c r="H32" s="19">
        <v>56913.557335261052</v>
      </c>
      <c r="I32" s="19">
        <v>60003.142998474417</v>
      </c>
      <c r="J32" s="19">
        <v>63129.230095683524</v>
      </c>
      <c r="K32" s="19">
        <v>66510.82723086304</v>
      </c>
      <c r="L32" s="19">
        <v>70009.750403886108</v>
      </c>
      <c r="M32" s="19">
        <v>74351.516130796037</v>
      </c>
      <c r="N32" s="19">
        <v>78693.281857705995</v>
      </c>
    </row>
    <row r="33" spans="1:22" ht="19.5" customHeight="1">
      <c r="A33" s="7" t="s">
        <v>15</v>
      </c>
      <c r="B33" s="16" t="s">
        <v>16</v>
      </c>
      <c r="C33" s="169" t="s">
        <v>59</v>
      </c>
      <c r="D33" s="17">
        <v>29</v>
      </c>
      <c r="E33" s="79" t="s">
        <v>61</v>
      </c>
      <c r="F33" s="78">
        <v>363</v>
      </c>
      <c r="G33" s="78">
        <v>8</v>
      </c>
      <c r="H33" s="80">
        <v>56319.105410187083</v>
      </c>
      <c r="I33" s="80">
        <v>59408.691073400441</v>
      </c>
      <c r="J33" s="80">
        <v>62495.669491328386</v>
      </c>
      <c r="K33" s="80">
        <v>65767.762324520576</v>
      </c>
      <c r="L33" s="80">
        <v>69264.07825225823</v>
      </c>
      <c r="M33" s="80">
        <v>73603.756296597858</v>
      </c>
      <c r="N33" s="80">
        <v>77943.434340937485</v>
      </c>
    </row>
    <row r="34" spans="1:22" ht="19.5" customHeight="1">
      <c r="A34" s="7"/>
      <c r="B34" s="16" t="s">
        <v>16</v>
      </c>
      <c r="C34" s="169" t="s">
        <v>434</v>
      </c>
      <c r="D34" s="17">
        <v>45</v>
      </c>
      <c r="E34" s="79" t="s">
        <v>532</v>
      </c>
      <c r="F34" s="78">
        <v>445</v>
      </c>
      <c r="G34" s="78">
        <v>9</v>
      </c>
      <c r="H34" s="80">
        <v>64057.409417290233</v>
      </c>
      <c r="I34" s="80">
        <v>67444.221043040583</v>
      </c>
      <c r="J34" s="80">
        <v>71274.264367310971</v>
      </c>
      <c r="K34" s="80">
        <v>75065.199012300189</v>
      </c>
      <c r="L34" s="80">
        <v>79085.571242405669</v>
      </c>
      <c r="M34" s="80">
        <v>83784.363104716467</v>
      </c>
      <c r="N34" s="80">
        <v>88483.154967027207</v>
      </c>
    </row>
    <row r="35" spans="1:22" ht="19.5" customHeight="1">
      <c r="A35" s="7" t="s">
        <v>15</v>
      </c>
      <c r="B35" s="16" t="s">
        <v>16</v>
      </c>
      <c r="C35" s="169" t="s">
        <v>388</v>
      </c>
      <c r="D35" s="17">
        <v>35</v>
      </c>
      <c r="E35" s="30" t="s">
        <v>396</v>
      </c>
      <c r="F35" s="22">
        <v>378</v>
      </c>
      <c r="G35" s="7">
        <v>8</v>
      </c>
      <c r="H35" s="19">
        <v>56319.105410187083</v>
      </c>
      <c r="I35" s="19">
        <v>59408.691073400441</v>
      </c>
      <c r="J35" s="19">
        <v>62495.669491328386</v>
      </c>
      <c r="K35" s="19">
        <v>65767.762324520576</v>
      </c>
      <c r="L35" s="19">
        <v>69264.07825225823</v>
      </c>
      <c r="M35" s="19">
        <v>74039.580177180003</v>
      </c>
      <c r="N35" s="19">
        <v>78815.082102101791</v>
      </c>
    </row>
    <row r="36" spans="1:22" ht="19.5" customHeight="1">
      <c r="A36" s="7"/>
      <c r="B36" s="200" t="s">
        <v>16</v>
      </c>
      <c r="C36" s="201" t="s">
        <v>523</v>
      </c>
      <c r="D36" s="202">
        <v>116</v>
      </c>
      <c r="E36" s="203" t="s">
        <v>506</v>
      </c>
      <c r="F36" s="204">
        <v>381</v>
      </c>
      <c r="G36" s="201">
        <v>8</v>
      </c>
      <c r="H36" s="205">
        <f>VLOOKUP("02374C",$C$6:$N$182,6,0)+1200</f>
        <v>57519.105410187083</v>
      </c>
      <c r="I36" s="205">
        <f>VLOOKUP("02374C",$C$6:$N$182,7,0)+1200</f>
        <v>60608.691073400441</v>
      </c>
      <c r="J36" s="205">
        <f>VLOOKUP("02374C",$C$6:$N$182,8,0)+1200</f>
        <v>63695.669491328386</v>
      </c>
      <c r="K36" s="205">
        <f>VLOOKUP("02374C",$C$6:$N$182,9,0)+1200</f>
        <v>66967.762324520576</v>
      </c>
      <c r="L36" s="205">
        <f>VLOOKUP("02374C",$C$6:$N$182,10,0)+1200</f>
        <v>70464.07825225823</v>
      </c>
      <c r="M36" s="205">
        <f>VLOOKUP("02374C",$C$6:$N$182,11,0)+1200</f>
        <v>75239.580177180003</v>
      </c>
      <c r="N36" s="205">
        <f>VLOOKUP("02374C",$C$6:$N$182,12,0)+1200</f>
        <v>80015.082102101791</v>
      </c>
      <c r="P36" s="199"/>
      <c r="Q36" s="199"/>
      <c r="R36" s="199"/>
      <c r="S36" s="199"/>
      <c r="T36" s="199"/>
      <c r="U36" s="199"/>
      <c r="V36" s="199"/>
    </row>
    <row r="37" spans="1:22" ht="19.5" customHeight="1">
      <c r="A37" s="7"/>
      <c r="B37" s="16" t="s">
        <v>16</v>
      </c>
      <c r="C37" s="169" t="s">
        <v>521</v>
      </c>
      <c r="D37" s="17">
        <v>99</v>
      </c>
      <c r="E37" s="30" t="s">
        <v>512</v>
      </c>
      <c r="F37" s="22">
        <v>415</v>
      </c>
      <c r="G37" s="7">
        <v>9</v>
      </c>
      <c r="H37" s="19">
        <v>62980.014840754106</v>
      </c>
      <c r="I37" s="19">
        <v>66296.73067700614</v>
      </c>
      <c r="J37" s="19">
        <v>69796.456881577105</v>
      </c>
      <c r="K37" s="19">
        <v>73440.332463487925</v>
      </c>
      <c r="L37" s="19">
        <v>77307.328275188498</v>
      </c>
      <c r="M37" s="19">
        <v>81985.529469220462</v>
      </c>
      <c r="N37" s="19">
        <v>86662.707960883505</v>
      </c>
    </row>
    <row r="38" spans="1:22" ht="19.5" customHeight="1">
      <c r="A38" s="7" t="s">
        <v>15</v>
      </c>
      <c r="B38" s="16" t="s">
        <v>16</v>
      </c>
      <c r="C38" s="16" t="s">
        <v>62</v>
      </c>
      <c r="D38" s="17">
        <v>38</v>
      </c>
      <c r="E38" s="18" t="s">
        <v>63</v>
      </c>
      <c r="F38" s="22">
        <v>383</v>
      </c>
      <c r="G38" s="169">
        <v>8</v>
      </c>
      <c r="H38" s="19">
        <v>59035.85499758651</v>
      </c>
      <c r="I38" s="19">
        <v>62271.446396782951</v>
      </c>
      <c r="J38" s="19">
        <v>65470.536361983599</v>
      </c>
      <c r="K38" s="19">
        <v>68932.95810101091</v>
      </c>
      <c r="L38" s="19">
        <v>72575.279764731618</v>
      </c>
      <c r="M38" s="19">
        <v>77099.715649909267</v>
      </c>
      <c r="N38" s="19">
        <v>81624.151535086916</v>
      </c>
    </row>
    <row r="39" spans="1:22" ht="19.5" customHeight="1">
      <c r="A39" s="7" t="s">
        <v>15</v>
      </c>
      <c r="B39" s="16" t="s">
        <v>16</v>
      </c>
      <c r="C39" s="16" t="s">
        <v>387</v>
      </c>
      <c r="D39" s="17">
        <v>45</v>
      </c>
      <c r="E39" s="18" t="s">
        <v>362</v>
      </c>
      <c r="F39" s="22">
        <v>435</v>
      </c>
      <c r="G39" s="169">
        <v>9</v>
      </c>
      <c r="H39" s="19">
        <v>64057.409417290233</v>
      </c>
      <c r="I39" s="19">
        <v>67444.221043040583</v>
      </c>
      <c r="J39" s="19">
        <v>71274.264367310971</v>
      </c>
      <c r="K39" s="19">
        <v>75065.199012300189</v>
      </c>
      <c r="L39" s="19">
        <v>79085.571242405669</v>
      </c>
      <c r="M39" s="19">
        <v>83784.363104716467</v>
      </c>
      <c r="N39" s="19">
        <v>88483.154967027207</v>
      </c>
    </row>
    <row r="40" spans="1:22" ht="19.5" customHeight="1">
      <c r="A40" s="7" t="s">
        <v>15</v>
      </c>
      <c r="B40" s="16" t="s">
        <v>16</v>
      </c>
      <c r="C40" s="16" t="s">
        <v>441</v>
      </c>
      <c r="D40" s="17" t="s">
        <v>96</v>
      </c>
      <c r="E40" s="18" t="s">
        <v>496</v>
      </c>
      <c r="F40" s="22">
        <v>405</v>
      </c>
      <c r="G40" s="169">
        <v>8</v>
      </c>
      <c r="H40" s="19">
        <v>58996.746318305333</v>
      </c>
      <c r="I40" s="19">
        <v>62234.944962787173</v>
      </c>
      <c r="J40" s="19">
        <v>65470.536361983599</v>
      </c>
      <c r="K40" s="19">
        <v>68932.95810101091</v>
      </c>
      <c r="L40" s="19">
        <v>72575.279764731618</v>
      </c>
      <c r="M40" s="19">
        <v>77082.588191539733</v>
      </c>
      <c r="N40" s="19">
        <v>81589.896618347848</v>
      </c>
    </row>
    <row r="41" spans="1:22" ht="19.5" customHeight="1">
      <c r="A41" s="169"/>
      <c r="B41" s="16" t="s">
        <v>16</v>
      </c>
      <c r="C41" s="16" t="s">
        <v>666</v>
      </c>
      <c r="D41" s="17">
        <v>121</v>
      </c>
      <c r="E41" s="18" t="s">
        <v>665</v>
      </c>
      <c r="F41" s="22">
        <v>408</v>
      </c>
      <c r="G41" s="169">
        <v>9</v>
      </c>
      <c r="H41" s="19">
        <v>79818</v>
      </c>
      <c r="I41" s="19">
        <v>82212</v>
      </c>
      <c r="J41" s="19">
        <v>84679</v>
      </c>
      <c r="K41" s="19">
        <v>87219</v>
      </c>
      <c r="L41" s="19"/>
      <c r="M41" s="19"/>
      <c r="N41" s="19"/>
    </row>
    <row r="42" spans="1:22" ht="19.5" customHeight="1">
      <c r="A42" s="7" t="s">
        <v>15</v>
      </c>
      <c r="B42" s="16" t="s">
        <v>16</v>
      </c>
      <c r="C42" s="16" t="s">
        <v>64</v>
      </c>
      <c r="D42" s="17" t="s">
        <v>20</v>
      </c>
      <c r="E42" s="18" t="s">
        <v>65</v>
      </c>
      <c r="F42" s="22">
        <v>388</v>
      </c>
      <c r="G42" s="7">
        <v>8</v>
      </c>
      <c r="H42" s="19">
        <v>56913.557335261052</v>
      </c>
      <c r="I42" s="19">
        <v>60003.142998474417</v>
      </c>
      <c r="J42" s="19">
        <v>63129.230095683524</v>
      </c>
      <c r="K42" s="19">
        <v>66510.82723086304</v>
      </c>
      <c r="L42" s="19">
        <v>70009.750403886108</v>
      </c>
      <c r="M42" s="19">
        <v>74351.516130796037</v>
      </c>
      <c r="N42" s="19">
        <v>78693.281857705995</v>
      </c>
    </row>
    <row r="43" spans="1:22" ht="19.5" customHeight="1">
      <c r="A43" s="7" t="s">
        <v>15</v>
      </c>
      <c r="B43" s="16" t="s">
        <v>16</v>
      </c>
      <c r="C43" s="7" t="s">
        <v>66</v>
      </c>
      <c r="D43" s="17" t="s">
        <v>20</v>
      </c>
      <c r="E43" s="18" t="s">
        <v>67</v>
      </c>
      <c r="F43" s="22">
        <v>393</v>
      </c>
      <c r="G43" s="7">
        <v>8</v>
      </c>
      <c r="H43" s="19">
        <v>56913.557335261052</v>
      </c>
      <c r="I43" s="19">
        <v>60003.142998474417</v>
      </c>
      <c r="J43" s="19">
        <v>63129.230095683524</v>
      </c>
      <c r="K43" s="19">
        <v>66510.82723086304</v>
      </c>
      <c r="L43" s="19">
        <v>70009.750403886108</v>
      </c>
      <c r="M43" s="19">
        <v>74351.516130796037</v>
      </c>
      <c r="N43" s="19">
        <v>78693.281857705995</v>
      </c>
    </row>
    <row r="44" spans="1:22" ht="19.5" customHeight="1">
      <c r="A44" s="7" t="s">
        <v>15</v>
      </c>
      <c r="B44" s="16" t="s">
        <v>16</v>
      </c>
      <c r="C44" s="16" t="s">
        <v>442</v>
      </c>
      <c r="D44" s="17">
        <v>99</v>
      </c>
      <c r="E44" s="18" t="s">
        <v>68</v>
      </c>
      <c r="F44" s="22">
        <v>423</v>
      </c>
      <c r="G44" s="7">
        <v>9</v>
      </c>
      <c r="H44" s="19">
        <v>62980.014840754106</v>
      </c>
      <c r="I44" s="19">
        <v>66296.73067700614</v>
      </c>
      <c r="J44" s="19">
        <v>69796.456881577105</v>
      </c>
      <c r="K44" s="19">
        <v>73440.332463487925</v>
      </c>
      <c r="L44" s="19">
        <v>77307.328275188498</v>
      </c>
      <c r="M44" s="19">
        <v>81985.529469220462</v>
      </c>
      <c r="N44" s="19">
        <v>86662.707960883505</v>
      </c>
    </row>
    <row r="45" spans="1:22" ht="19.5" customHeight="1">
      <c r="A45" s="169"/>
      <c r="B45" s="16" t="s">
        <v>16</v>
      </c>
      <c r="C45" s="16" t="s">
        <v>596</v>
      </c>
      <c r="D45" s="17">
        <v>40</v>
      </c>
      <c r="E45" s="18" t="s">
        <v>605</v>
      </c>
      <c r="F45" s="22">
        <v>413</v>
      </c>
      <c r="G45" s="169">
        <v>9</v>
      </c>
      <c r="H45" s="19">
        <v>60748.815000000002</v>
      </c>
      <c r="I45" s="19">
        <v>63981.798000000003</v>
      </c>
      <c r="J45" s="19">
        <v>67553.725999999995</v>
      </c>
      <c r="K45" s="19">
        <v>71237.762000000002</v>
      </c>
      <c r="L45" s="19">
        <v>74992.195000000007</v>
      </c>
      <c r="M45" s="19">
        <v>79478.62</v>
      </c>
      <c r="N45" s="19">
        <v>83965.044999999998</v>
      </c>
    </row>
    <row r="46" spans="1:22" ht="19.5" customHeight="1">
      <c r="A46" s="7" t="s">
        <v>15</v>
      </c>
      <c r="B46" s="16" t="s">
        <v>16</v>
      </c>
      <c r="C46" s="16" t="s">
        <v>69</v>
      </c>
      <c r="D46" s="17">
        <v>65</v>
      </c>
      <c r="E46" s="18" t="s">
        <v>565</v>
      </c>
      <c r="F46" s="22">
        <v>508</v>
      </c>
      <c r="G46" s="7">
        <v>11</v>
      </c>
      <c r="H46" s="19">
        <v>73618.177878896473</v>
      </c>
      <c r="I46" s="19">
        <v>77487.329882448044</v>
      </c>
      <c r="J46" s="19">
        <v>81541.596301263897</v>
      </c>
      <c r="K46" s="19">
        <v>85853.980003335528</v>
      </c>
      <c r="L46" s="19">
        <v>90356.692611242237</v>
      </c>
      <c r="M46" s="19">
        <v>95839.295186035713</v>
      </c>
      <c r="N46" s="19">
        <v>101321.89776082915</v>
      </c>
    </row>
    <row r="47" spans="1:22" ht="19.5" hidden="1" customHeight="1">
      <c r="A47" s="169"/>
      <c r="B47" s="193" t="s">
        <v>16</v>
      </c>
      <c r="C47" s="193" t="s">
        <v>592</v>
      </c>
      <c r="D47" s="194">
        <v>104</v>
      </c>
      <c r="E47" s="195" t="s">
        <v>600</v>
      </c>
      <c r="F47" s="196">
        <v>545</v>
      </c>
      <c r="G47" s="197">
        <v>12</v>
      </c>
      <c r="H47" s="198">
        <v>81776.505999999994</v>
      </c>
      <c r="I47" s="198">
        <v>86080.532000000007</v>
      </c>
      <c r="J47" s="198">
        <v>90611.085999999996</v>
      </c>
      <c r="K47" s="198">
        <v>95380.091</v>
      </c>
      <c r="L47" s="198">
        <v>100400.09600000001</v>
      </c>
      <c r="M47" s="198">
        <v>105684.311</v>
      </c>
      <c r="N47" s="198">
        <v>111246.643</v>
      </c>
    </row>
    <row r="48" spans="1:22" ht="19.5" customHeight="1">
      <c r="A48" s="7" t="s">
        <v>15</v>
      </c>
      <c r="B48" s="16" t="s">
        <v>16</v>
      </c>
      <c r="C48" s="16" t="s">
        <v>400</v>
      </c>
      <c r="D48" s="17">
        <v>65</v>
      </c>
      <c r="E48" s="18" t="s">
        <v>548</v>
      </c>
      <c r="F48" s="22">
        <v>508</v>
      </c>
      <c r="G48" s="7">
        <v>11</v>
      </c>
      <c r="H48" s="19">
        <v>73618.177878896473</v>
      </c>
      <c r="I48" s="19">
        <v>77487.329882448044</v>
      </c>
      <c r="J48" s="19">
        <v>81541.596301263897</v>
      </c>
      <c r="K48" s="19">
        <v>85853.980003335528</v>
      </c>
      <c r="L48" s="19">
        <v>90356.692611242237</v>
      </c>
      <c r="M48" s="19">
        <v>95839.295186035713</v>
      </c>
      <c r="N48" s="19">
        <v>101321.89776082915</v>
      </c>
    </row>
    <row r="49" spans="1:16" ht="19.5" hidden="1" customHeight="1">
      <c r="A49" s="7"/>
      <c r="B49" s="193" t="s">
        <v>16</v>
      </c>
      <c r="C49" s="193" t="s">
        <v>550</v>
      </c>
      <c r="D49" s="194">
        <v>104</v>
      </c>
      <c r="E49" s="195" t="s">
        <v>549</v>
      </c>
      <c r="F49" s="196">
        <v>545</v>
      </c>
      <c r="G49" s="197">
        <v>12</v>
      </c>
      <c r="H49" s="198">
        <v>81776.505999999994</v>
      </c>
      <c r="I49" s="198">
        <v>86080.532000000007</v>
      </c>
      <c r="J49" s="198">
        <v>90611.085999999996</v>
      </c>
      <c r="K49" s="198">
        <v>95380.091</v>
      </c>
      <c r="L49" s="198">
        <v>100400.09600000001</v>
      </c>
      <c r="M49" s="198">
        <v>105684.311</v>
      </c>
      <c r="N49" s="198">
        <v>111246.643</v>
      </c>
    </row>
    <row r="50" spans="1:16" ht="19.5" customHeight="1">
      <c r="A50" s="7"/>
      <c r="B50" s="16" t="s">
        <v>16</v>
      </c>
      <c r="C50" s="16" t="s">
        <v>487</v>
      </c>
      <c r="D50" s="17">
        <v>58</v>
      </c>
      <c r="E50" s="18" t="s">
        <v>486</v>
      </c>
      <c r="F50" s="22">
        <v>488</v>
      </c>
      <c r="G50" s="7">
        <v>10</v>
      </c>
      <c r="H50" s="19">
        <v>72575.279764731618</v>
      </c>
      <c r="I50" s="19">
        <v>76629.546183547456</v>
      </c>
      <c r="J50" s="19">
        <v>80462.196753103271</v>
      </c>
      <c r="K50" s="19">
        <v>84479.961737923339</v>
      </c>
      <c r="L50" s="19">
        <v>88721.949817288856</v>
      </c>
      <c r="M50" s="19">
        <v>93970.74252571442</v>
      </c>
      <c r="N50" s="19">
        <v>99219.535234139941</v>
      </c>
    </row>
    <row r="51" spans="1:16" ht="19.5" customHeight="1">
      <c r="A51" s="7" t="s">
        <v>15</v>
      </c>
      <c r="B51" s="16" t="s">
        <v>16</v>
      </c>
      <c r="C51" s="16" t="s">
        <v>71</v>
      </c>
      <c r="D51" s="17">
        <v>51</v>
      </c>
      <c r="E51" s="18" t="s">
        <v>72</v>
      </c>
      <c r="F51" s="22">
        <v>480</v>
      </c>
      <c r="G51" s="7">
        <v>10</v>
      </c>
      <c r="H51" s="19">
        <v>68818.239308452772</v>
      </c>
      <c r="I51" s="19">
        <v>72278.053802194656</v>
      </c>
      <c r="J51" s="19">
        <v>76183.707239741998</v>
      </c>
      <c r="K51" s="19">
        <v>80091.967922574768</v>
      </c>
      <c r="L51" s="19">
        <v>84182.735775386362</v>
      </c>
      <c r="M51" s="19">
        <v>89305.052901358533</v>
      </c>
      <c r="N51" s="19">
        <v>94427.370027330689</v>
      </c>
    </row>
    <row r="52" spans="1:16" ht="19.5" customHeight="1">
      <c r="A52" s="7" t="s">
        <v>15</v>
      </c>
      <c r="B52" s="16" t="s">
        <v>16</v>
      </c>
      <c r="C52" s="16" t="s">
        <v>73</v>
      </c>
      <c r="D52" s="17">
        <v>98</v>
      </c>
      <c r="E52" s="18" t="s">
        <v>74</v>
      </c>
      <c r="F52" s="22">
        <v>523</v>
      </c>
      <c r="G52" s="7">
        <v>11</v>
      </c>
      <c r="H52" s="19">
        <v>75232.813597208777</v>
      </c>
      <c r="I52" s="19">
        <v>79192.567374428399</v>
      </c>
      <c r="J52" s="19">
        <v>83360.400183386198</v>
      </c>
      <c r="K52" s="19">
        <v>87747.590967186872</v>
      </c>
      <c r="L52" s="19">
        <v>92365.423883425727</v>
      </c>
      <c r="M52" s="19">
        <v>97376.546457928882</v>
      </c>
      <c r="N52" s="19">
        <v>102387.66903243201</v>
      </c>
    </row>
    <row r="53" spans="1:16" ht="19.5" customHeight="1">
      <c r="A53" s="7" t="s">
        <v>15</v>
      </c>
      <c r="B53" s="16" t="s">
        <v>16</v>
      </c>
      <c r="C53" s="16" t="s">
        <v>75</v>
      </c>
      <c r="D53" s="17">
        <v>51</v>
      </c>
      <c r="E53" s="18" t="s">
        <v>76</v>
      </c>
      <c r="F53" s="22">
        <v>465</v>
      </c>
      <c r="G53" s="7">
        <v>10</v>
      </c>
      <c r="H53" s="19">
        <v>68818.239308452772</v>
      </c>
      <c r="I53" s="19">
        <v>72278.053802194656</v>
      </c>
      <c r="J53" s="19">
        <v>76183.707239741998</v>
      </c>
      <c r="K53" s="19">
        <v>80091.967922574768</v>
      </c>
      <c r="L53" s="19">
        <v>84182.735775386362</v>
      </c>
      <c r="M53" s="19">
        <v>89305.052901358533</v>
      </c>
      <c r="N53" s="19">
        <v>94427.370027330689</v>
      </c>
    </row>
    <row r="54" spans="1:16" ht="19.5" customHeight="1">
      <c r="A54" s="7"/>
      <c r="B54" s="16" t="s">
        <v>16</v>
      </c>
      <c r="C54" s="16" t="s">
        <v>77</v>
      </c>
      <c r="D54" s="17">
        <v>51</v>
      </c>
      <c r="E54" s="18" t="s">
        <v>485</v>
      </c>
      <c r="F54" s="22">
        <v>470</v>
      </c>
      <c r="G54" s="7">
        <v>10</v>
      </c>
      <c r="H54" s="19">
        <v>68818.239308452772</v>
      </c>
      <c r="I54" s="19">
        <v>72278.053802194656</v>
      </c>
      <c r="J54" s="19">
        <v>76183.707239741998</v>
      </c>
      <c r="K54" s="19">
        <v>80091.967922574768</v>
      </c>
      <c r="L54" s="19">
        <v>84182.735775386362</v>
      </c>
      <c r="M54" s="19">
        <v>89305.052901358533</v>
      </c>
      <c r="N54" s="19">
        <v>94427.370027330689</v>
      </c>
    </row>
    <row r="55" spans="1:16" ht="19.5" customHeight="1">
      <c r="A55" s="169"/>
      <c r="B55" s="16" t="s">
        <v>16</v>
      </c>
      <c r="C55" s="16" t="s">
        <v>632</v>
      </c>
      <c r="D55" s="17">
        <v>66</v>
      </c>
      <c r="E55" s="18" t="s">
        <v>78</v>
      </c>
      <c r="F55" s="22">
        <v>443</v>
      </c>
      <c r="G55" s="169">
        <v>9</v>
      </c>
      <c r="H55" s="19">
        <v>65831.689371673609</v>
      </c>
      <c r="I55" s="19">
        <v>69123.336544506412</v>
      </c>
      <c r="J55" s="19">
        <v>72580.442110396732</v>
      </c>
      <c r="K55" s="19">
        <v>76197.994943906029</v>
      </c>
      <c r="L55" s="19">
        <v>80019.867161451941</v>
      </c>
      <c r="M55" s="19">
        <v>84250.876371830062</v>
      </c>
      <c r="N55" s="19">
        <v>88481.885582208139</v>
      </c>
      <c r="P55" s="9" t="s">
        <v>633</v>
      </c>
    </row>
    <row r="56" spans="1:16" ht="19.5" customHeight="1">
      <c r="A56" s="7" t="s">
        <v>15</v>
      </c>
      <c r="B56" s="16" t="s">
        <v>16</v>
      </c>
      <c r="C56" s="16" t="s">
        <v>407</v>
      </c>
      <c r="D56" s="17">
        <v>51</v>
      </c>
      <c r="E56" s="18" t="s">
        <v>498</v>
      </c>
      <c r="F56" s="22">
        <v>458</v>
      </c>
      <c r="G56" s="7">
        <v>10</v>
      </c>
      <c r="H56" s="19">
        <v>68818.239308452772</v>
      </c>
      <c r="I56" s="19">
        <v>72278.053802194656</v>
      </c>
      <c r="J56" s="19">
        <v>76183.707239741998</v>
      </c>
      <c r="K56" s="19">
        <v>80091.967922574768</v>
      </c>
      <c r="L56" s="19">
        <v>84182.735775386362</v>
      </c>
      <c r="M56" s="19">
        <v>89305.052901358533</v>
      </c>
      <c r="N56" s="19">
        <v>94427.370027330689</v>
      </c>
    </row>
    <row r="57" spans="1:16" ht="19.5" customHeight="1">
      <c r="A57" s="7" t="s">
        <v>15</v>
      </c>
      <c r="B57" s="16" t="s">
        <v>16</v>
      </c>
      <c r="C57" s="16" t="s">
        <v>79</v>
      </c>
      <c r="D57" s="17">
        <v>66</v>
      </c>
      <c r="E57" s="18" t="s">
        <v>80</v>
      </c>
      <c r="F57" s="22">
        <v>443</v>
      </c>
      <c r="G57" s="7">
        <v>9</v>
      </c>
      <c r="H57" s="19">
        <v>65831.689371673609</v>
      </c>
      <c r="I57" s="19">
        <v>69123.336544506412</v>
      </c>
      <c r="J57" s="19">
        <v>72580.442110396732</v>
      </c>
      <c r="K57" s="19">
        <v>76197.994943906029</v>
      </c>
      <c r="L57" s="19">
        <v>80019.867161451941</v>
      </c>
      <c r="M57" s="19">
        <v>84250.876371830062</v>
      </c>
      <c r="N57" s="19">
        <v>88481.885582208139</v>
      </c>
    </row>
    <row r="58" spans="1:16" ht="19.5" customHeight="1">
      <c r="A58" s="7" t="s">
        <v>15</v>
      </c>
      <c r="B58" s="16" t="s">
        <v>16</v>
      </c>
      <c r="C58" s="16" t="s">
        <v>81</v>
      </c>
      <c r="D58" s="17">
        <v>72</v>
      </c>
      <c r="E58" s="18" t="s">
        <v>82</v>
      </c>
      <c r="F58" s="22">
        <v>465</v>
      </c>
      <c r="G58" s="7">
        <v>10</v>
      </c>
      <c r="H58" s="19">
        <v>68932.95810101091</v>
      </c>
      <c r="I58" s="19">
        <v>72575.279764731618</v>
      </c>
      <c r="J58" s="19">
        <v>76371.428900291663</v>
      </c>
      <c r="K58" s="19">
        <v>80386.586639826317</v>
      </c>
      <c r="L58" s="19">
        <v>84631.181964477233</v>
      </c>
      <c r="M58" s="19">
        <v>89746.009208951349</v>
      </c>
      <c r="N58" s="19">
        <v>94860.021765392041</v>
      </c>
    </row>
    <row r="59" spans="1:16" ht="26.4">
      <c r="A59" s="169"/>
      <c r="B59" s="16" t="s">
        <v>16</v>
      </c>
      <c r="C59" s="16" t="s">
        <v>635</v>
      </c>
      <c r="D59" s="17">
        <v>99</v>
      </c>
      <c r="E59" s="18" t="s">
        <v>634</v>
      </c>
      <c r="F59" s="22">
        <v>415</v>
      </c>
      <c r="G59" s="169">
        <v>9</v>
      </c>
      <c r="H59" s="19">
        <v>62980.014840754106</v>
      </c>
      <c r="I59" s="19">
        <v>66296.73067700614</v>
      </c>
      <c r="J59" s="19">
        <v>69796.456881577105</v>
      </c>
      <c r="K59" s="19">
        <v>73440.332463487925</v>
      </c>
      <c r="L59" s="19">
        <v>77307.328275188498</v>
      </c>
      <c r="M59" s="19">
        <v>81985.529469220462</v>
      </c>
      <c r="N59" s="19">
        <v>86662.707960883505</v>
      </c>
      <c r="P59" s="9" t="s">
        <v>633</v>
      </c>
    </row>
    <row r="60" spans="1:16" ht="19.5" customHeight="1">
      <c r="A60" s="7" t="s">
        <v>15</v>
      </c>
      <c r="B60" s="16" t="s">
        <v>16</v>
      </c>
      <c r="C60" s="169" t="s">
        <v>371</v>
      </c>
      <c r="D60" s="17">
        <v>58</v>
      </c>
      <c r="E60" s="47" t="s">
        <v>372</v>
      </c>
      <c r="F60" s="22">
        <v>493</v>
      </c>
      <c r="G60" s="7">
        <v>10</v>
      </c>
      <c r="H60" s="19">
        <v>72575.279764731618</v>
      </c>
      <c r="I60" s="19">
        <v>76629.546183547456</v>
      </c>
      <c r="J60" s="19">
        <v>80462.196753103271</v>
      </c>
      <c r="K60" s="19">
        <v>84479.961737923339</v>
      </c>
      <c r="L60" s="19">
        <v>88721.949817288856</v>
      </c>
      <c r="M60" s="19">
        <v>93970.74252571442</v>
      </c>
      <c r="N60" s="19">
        <v>99219.535234139941</v>
      </c>
    </row>
    <row r="61" spans="1:16" ht="19.5" customHeight="1">
      <c r="A61" s="7" t="s">
        <v>15</v>
      </c>
      <c r="B61" s="16" t="s">
        <v>16</v>
      </c>
      <c r="C61" s="169" t="s">
        <v>381</v>
      </c>
      <c r="D61" s="17">
        <v>109</v>
      </c>
      <c r="E61" s="47" t="s">
        <v>380</v>
      </c>
      <c r="F61" s="22">
        <v>508</v>
      </c>
      <c r="G61" s="169">
        <v>11</v>
      </c>
      <c r="H61" s="19">
        <v>80495.327964366399</v>
      </c>
      <c r="I61" s="19">
        <v>83849.739021920599</v>
      </c>
      <c r="J61" s="19">
        <v>87343.478147833972</v>
      </c>
      <c r="K61" s="19">
        <v>90982.399462625748</v>
      </c>
      <c r="L61" s="19">
        <v>94773.527910919132</v>
      </c>
      <c r="M61" s="19">
        <v>98722.717613233384</v>
      </c>
      <c r="N61" s="19">
        <v>102836.99351419171</v>
      </c>
    </row>
    <row r="62" spans="1:16" ht="19.5" customHeight="1">
      <c r="A62" s="7" t="s">
        <v>15</v>
      </c>
      <c r="B62" s="16" t="s">
        <v>16</v>
      </c>
      <c r="C62" s="16" t="s">
        <v>83</v>
      </c>
      <c r="D62" s="17">
        <v>98</v>
      </c>
      <c r="E62" s="47" t="s">
        <v>499</v>
      </c>
      <c r="F62" s="22">
        <v>520</v>
      </c>
      <c r="G62" s="19">
        <v>11</v>
      </c>
      <c r="H62" s="19">
        <v>75232.813597208777</v>
      </c>
      <c r="I62" s="19">
        <v>79192.567374428399</v>
      </c>
      <c r="J62" s="19">
        <v>83360.400183386198</v>
      </c>
      <c r="K62" s="19">
        <v>87747.590967186872</v>
      </c>
      <c r="L62" s="19">
        <v>92365.423883425727</v>
      </c>
      <c r="M62" s="19">
        <v>97376.546457928882</v>
      </c>
      <c r="N62" s="19">
        <v>102387.66903243201</v>
      </c>
    </row>
    <row r="63" spans="1:16" ht="19.5" customHeight="1">
      <c r="A63" s="7" t="s">
        <v>15</v>
      </c>
      <c r="B63" s="16" t="s">
        <v>16</v>
      </c>
      <c r="C63" s="169" t="s">
        <v>88</v>
      </c>
      <c r="D63" s="17" t="s">
        <v>20</v>
      </c>
      <c r="E63" s="47" t="s">
        <v>89</v>
      </c>
      <c r="F63" s="22">
        <v>393</v>
      </c>
      <c r="G63" s="7">
        <v>8</v>
      </c>
      <c r="H63" s="19">
        <v>56913.557335261052</v>
      </c>
      <c r="I63" s="19">
        <v>60003.142998474417</v>
      </c>
      <c r="J63" s="19">
        <v>63129.230095683524</v>
      </c>
      <c r="K63" s="19">
        <v>66510.82723086304</v>
      </c>
      <c r="L63" s="19">
        <v>70009.750403886108</v>
      </c>
      <c r="M63" s="19">
        <v>74351.516130796037</v>
      </c>
      <c r="N63" s="19">
        <v>78693.281857705995</v>
      </c>
    </row>
    <row r="64" spans="1:16" ht="19.5" customHeight="1">
      <c r="A64" s="7" t="s">
        <v>15</v>
      </c>
      <c r="B64" s="16" t="s">
        <v>16</v>
      </c>
      <c r="C64" s="16" t="s">
        <v>92</v>
      </c>
      <c r="D64" s="17" t="s">
        <v>93</v>
      </c>
      <c r="E64" s="49" t="s">
        <v>94</v>
      </c>
      <c r="F64" s="22">
        <v>525</v>
      </c>
      <c r="G64" s="7">
        <v>11</v>
      </c>
      <c r="H64" s="19">
        <v>79309.142525629752</v>
      </c>
      <c r="I64" s="19">
        <v>83548.42167714372</v>
      </c>
      <c r="J64" s="19">
        <v>87754.661816400956</v>
      </c>
      <c r="K64" s="19">
        <v>92068.349141115294</v>
      </c>
      <c r="L64" s="19">
        <v>97015.597070184784</v>
      </c>
      <c r="M64" s="19">
        <v>102754.30693166569</v>
      </c>
      <c r="N64" s="19">
        <v>108493.01679314666</v>
      </c>
    </row>
    <row r="65" spans="1:14" ht="19.5" customHeight="1">
      <c r="A65" s="7" t="s">
        <v>15</v>
      </c>
      <c r="B65" s="16" t="s">
        <v>16</v>
      </c>
      <c r="C65" s="16" t="s">
        <v>95</v>
      </c>
      <c r="D65" s="17" t="s">
        <v>96</v>
      </c>
      <c r="E65" s="18" t="s">
        <v>97</v>
      </c>
      <c r="F65" s="22">
        <v>403</v>
      </c>
      <c r="G65" s="169">
        <v>8</v>
      </c>
      <c r="H65" s="19">
        <v>58996.746318305333</v>
      </c>
      <c r="I65" s="19">
        <v>62234.944962787173</v>
      </c>
      <c r="J65" s="19">
        <v>65470.536361983599</v>
      </c>
      <c r="K65" s="19">
        <v>68932.95810101091</v>
      </c>
      <c r="L65" s="19">
        <v>72575.279764731618</v>
      </c>
      <c r="M65" s="19">
        <v>77082.588191539733</v>
      </c>
      <c r="N65" s="19">
        <v>81589.896618347848</v>
      </c>
    </row>
    <row r="66" spans="1:14" ht="19.5" customHeight="1">
      <c r="A66" s="7" t="s">
        <v>15</v>
      </c>
      <c r="B66" s="16" t="s">
        <v>16</v>
      </c>
      <c r="C66" s="16" t="s">
        <v>98</v>
      </c>
      <c r="D66" s="17">
        <v>40</v>
      </c>
      <c r="E66" s="18" t="s">
        <v>99</v>
      </c>
      <c r="F66" s="22">
        <v>410</v>
      </c>
      <c r="G66" s="7">
        <v>9</v>
      </c>
      <c r="H66" s="19">
        <v>60748.815150102273</v>
      </c>
      <c r="I66" s="19">
        <v>63981.799304013293</v>
      </c>
      <c r="J66" s="19">
        <v>67553.725345027895</v>
      </c>
      <c r="K66" s="19">
        <v>71237.762933315214</v>
      </c>
      <c r="L66" s="19">
        <v>74992.196144308647</v>
      </c>
      <c r="M66" s="19">
        <v>79478.620536380593</v>
      </c>
      <c r="N66" s="19">
        <v>83965.044928452582</v>
      </c>
    </row>
    <row r="67" spans="1:14" ht="19.5" customHeight="1">
      <c r="A67" s="7" t="s">
        <v>15</v>
      </c>
      <c r="B67" s="16" t="s">
        <v>16</v>
      </c>
      <c r="C67" s="16" t="s">
        <v>100</v>
      </c>
      <c r="D67" s="17">
        <v>40</v>
      </c>
      <c r="E67" s="18" t="s">
        <v>101</v>
      </c>
      <c r="F67" s="22">
        <v>410</v>
      </c>
      <c r="G67" s="7">
        <v>9</v>
      </c>
      <c r="H67" s="19">
        <v>60748.815150102273</v>
      </c>
      <c r="I67" s="19">
        <v>63981.799304013293</v>
      </c>
      <c r="J67" s="19">
        <v>67553.725345027895</v>
      </c>
      <c r="K67" s="19">
        <v>71237.762933315214</v>
      </c>
      <c r="L67" s="19">
        <v>74992.196144308647</v>
      </c>
      <c r="M67" s="19">
        <v>79478.620536380593</v>
      </c>
      <c r="N67" s="19">
        <v>83965.044928452582</v>
      </c>
    </row>
    <row r="68" spans="1:14" ht="19.5" customHeight="1">
      <c r="A68" s="7" t="s">
        <v>15</v>
      </c>
      <c r="B68" s="16" t="s">
        <v>16</v>
      </c>
      <c r="C68" s="16" t="s">
        <v>102</v>
      </c>
      <c r="D68" s="17" t="s">
        <v>103</v>
      </c>
      <c r="E68" s="18" t="s">
        <v>104</v>
      </c>
      <c r="F68" s="22">
        <v>508</v>
      </c>
      <c r="G68" s="169">
        <v>11</v>
      </c>
      <c r="H68" s="19">
        <v>80495.327964366399</v>
      </c>
      <c r="I68" s="19">
        <v>83849.739021920599</v>
      </c>
      <c r="J68" s="19">
        <v>87343.478147833972</v>
      </c>
      <c r="K68" s="19">
        <v>90982.399462625748</v>
      </c>
      <c r="L68" s="19">
        <v>94773.527910919132</v>
      </c>
      <c r="M68" s="19">
        <v>98722.717613233384</v>
      </c>
      <c r="N68" s="19">
        <v>102836.99351419171</v>
      </c>
    </row>
    <row r="69" spans="1:14" ht="19.5" customHeight="1">
      <c r="A69" s="169"/>
      <c r="B69" s="16" t="s">
        <v>16</v>
      </c>
      <c r="C69" s="16" t="s">
        <v>645</v>
      </c>
      <c r="D69" s="17">
        <v>105</v>
      </c>
      <c r="E69" s="18" t="s">
        <v>641</v>
      </c>
      <c r="F69" s="22">
        <v>435</v>
      </c>
      <c r="G69" s="169">
        <v>9</v>
      </c>
      <c r="H69" s="19">
        <v>64802</v>
      </c>
      <c r="I69" s="19">
        <v>68228</v>
      </c>
      <c r="J69" s="19">
        <v>72103</v>
      </c>
      <c r="K69" s="19">
        <v>75938</v>
      </c>
      <c r="L69" s="19">
        <v>80005</v>
      </c>
      <c r="M69" s="19">
        <v>84759</v>
      </c>
      <c r="N69" s="19">
        <v>89512</v>
      </c>
    </row>
    <row r="70" spans="1:14" ht="19.5" customHeight="1">
      <c r="A70" s="7" t="s">
        <v>15</v>
      </c>
      <c r="B70" s="16" t="s">
        <v>16</v>
      </c>
      <c r="C70" s="16" t="s">
        <v>416</v>
      </c>
      <c r="D70" s="17">
        <v>29</v>
      </c>
      <c r="E70" s="18" t="s">
        <v>415</v>
      </c>
      <c r="F70" s="22">
        <v>373</v>
      </c>
      <c r="G70" s="7">
        <v>8</v>
      </c>
      <c r="H70" s="19">
        <v>56319.105410187083</v>
      </c>
      <c r="I70" s="19">
        <v>59408.691073400441</v>
      </c>
      <c r="J70" s="19">
        <v>62495.669491328386</v>
      </c>
      <c r="K70" s="19">
        <v>65767.762324520576</v>
      </c>
      <c r="L70" s="19">
        <v>69264.07825225823</v>
      </c>
      <c r="M70" s="19">
        <v>73603.756296597858</v>
      </c>
      <c r="N70" s="19">
        <v>77943.434340937485</v>
      </c>
    </row>
    <row r="71" spans="1:14" ht="19.5" customHeight="1">
      <c r="A71" s="7" t="s">
        <v>15</v>
      </c>
      <c r="B71" s="16" t="s">
        <v>16</v>
      </c>
      <c r="C71" s="16" t="s">
        <v>404</v>
      </c>
      <c r="D71" s="17">
        <v>51</v>
      </c>
      <c r="E71" s="18" t="s">
        <v>405</v>
      </c>
      <c r="F71" s="22">
        <v>453</v>
      </c>
      <c r="G71" s="7">
        <v>10</v>
      </c>
      <c r="H71" s="19">
        <v>68818.239308452772</v>
      </c>
      <c r="I71" s="19">
        <v>72278.053802194656</v>
      </c>
      <c r="J71" s="19">
        <v>76183.707239741998</v>
      </c>
      <c r="K71" s="19">
        <v>80091.967922574768</v>
      </c>
      <c r="L71" s="19">
        <v>84182.735775386362</v>
      </c>
      <c r="M71" s="19">
        <v>89305.052901358533</v>
      </c>
      <c r="N71" s="19">
        <v>94427.370027330689</v>
      </c>
    </row>
    <row r="72" spans="1:14" ht="19.5" customHeight="1">
      <c r="A72" s="7" t="s">
        <v>15</v>
      </c>
      <c r="B72" s="16" t="s">
        <v>16</v>
      </c>
      <c r="C72" s="16" t="s">
        <v>105</v>
      </c>
      <c r="D72" s="17">
        <v>29</v>
      </c>
      <c r="E72" s="18" t="s">
        <v>106</v>
      </c>
      <c r="F72" s="22">
        <v>373</v>
      </c>
      <c r="G72" s="7">
        <v>8</v>
      </c>
      <c r="H72" s="19">
        <v>56319.105410187083</v>
      </c>
      <c r="I72" s="19">
        <v>59408.691073400441</v>
      </c>
      <c r="J72" s="19">
        <v>62495.669491328386</v>
      </c>
      <c r="K72" s="19">
        <v>65767.762324520576</v>
      </c>
      <c r="L72" s="19">
        <v>69264.07825225823</v>
      </c>
      <c r="M72" s="19">
        <v>73603.756296597858</v>
      </c>
      <c r="N72" s="19">
        <v>77943.434340937485</v>
      </c>
    </row>
    <row r="73" spans="1:14" s="59" customFormat="1" ht="19.5" customHeight="1">
      <c r="A73" s="7" t="s">
        <v>15</v>
      </c>
      <c r="B73" s="16" t="s">
        <v>16</v>
      </c>
      <c r="C73" s="16" t="s">
        <v>107</v>
      </c>
      <c r="D73" s="17">
        <v>29</v>
      </c>
      <c r="E73" s="18" t="s">
        <v>108</v>
      </c>
      <c r="F73" s="22">
        <v>383</v>
      </c>
      <c r="G73" s="7">
        <v>8</v>
      </c>
      <c r="H73" s="19">
        <v>56319.105410187083</v>
      </c>
      <c r="I73" s="19">
        <v>59408.691073400441</v>
      </c>
      <c r="J73" s="19">
        <v>62495.669491328386</v>
      </c>
      <c r="K73" s="19">
        <v>65767.762324520576</v>
      </c>
      <c r="L73" s="19">
        <v>69264.07825225823</v>
      </c>
      <c r="M73" s="19">
        <v>73603.756296597858</v>
      </c>
      <c r="N73" s="19">
        <v>77943.434340937485</v>
      </c>
    </row>
    <row r="74" spans="1:14" ht="19.5" customHeight="1">
      <c r="A74" s="7" t="s">
        <v>15</v>
      </c>
      <c r="B74" s="16" t="s">
        <v>16</v>
      </c>
      <c r="C74" s="16" t="s">
        <v>109</v>
      </c>
      <c r="D74" s="17">
        <v>45</v>
      </c>
      <c r="E74" s="18" t="s">
        <v>110</v>
      </c>
      <c r="F74" s="22">
        <v>430</v>
      </c>
      <c r="G74" s="169">
        <v>9</v>
      </c>
      <c r="H74" s="19">
        <v>64057.409417290233</v>
      </c>
      <c r="I74" s="19">
        <v>67444.221043040583</v>
      </c>
      <c r="J74" s="19">
        <v>71274.264367310971</v>
      </c>
      <c r="K74" s="19">
        <v>75065.199012300189</v>
      </c>
      <c r="L74" s="19">
        <v>79085.571242405669</v>
      </c>
      <c r="M74" s="19">
        <v>83784.363104716467</v>
      </c>
      <c r="N74" s="19">
        <v>88483.154967027207</v>
      </c>
    </row>
    <row r="75" spans="1:14" s="23" customFormat="1" ht="19.5" customHeight="1">
      <c r="A75" s="7" t="s">
        <v>15</v>
      </c>
      <c r="B75" s="16" t="s">
        <v>16</v>
      </c>
      <c r="C75" s="16" t="s">
        <v>111</v>
      </c>
      <c r="D75" s="17">
        <v>51</v>
      </c>
      <c r="E75" s="18" t="s">
        <v>112</v>
      </c>
      <c r="F75" s="22">
        <v>478</v>
      </c>
      <c r="G75" s="7">
        <v>10</v>
      </c>
      <c r="H75" s="19">
        <v>68818.239308452772</v>
      </c>
      <c r="I75" s="19">
        <v>72278.053802194656</v>
      </c>
      <c r="J75" s="19">
        <v>76183.707239741998</v>
      </c>
      <c r="K75" s="19">
        <v>80091.967922574768</v>
      </c>
      <c r="L75" s="19">
        <v>84182.735775386362</v>
      </c>
      <c r="M75" s="19">
        <v>89305.052901358533</v>
      </c>
      <c r="N75" s="19">
        <v>94427.370027330689</v>
      </c>
    </row>
    <row r="76" spans="1:14" ht="19.5" customHeight="1">
      <c r="A76" s="7" t="s">
        <v>15</v>
      </c>
      <c r="B76" s="16" t="s">
        <v>16</v>
      </c>
      <c r="C76" s="16" t="s">
        <v>113</v>
      </c>
      <c r="D76" s="17">
        <v>29</v>
      </c>
      <c r="E76" s="18" t="s">
        <v>114</v>
      </c>
      <c r="F76" s="22">
        <v>400</v>
      </c>
      <c r="G76" s="7">
        <v>8</v>
      </c>
      <c r="H76" s="19">
        <v>56319.105410187083</v>
      </c>
      <c r="I76" s="19">
        <v>59408.691073400441</v>
      </c>
      <c r="J76" s="19">
        <v>62495.669491328386</v>
      </c>
      <c r="K76" s="19">
        <v>65767.762324520576</v>
      </c>
      <c r="L76" s="19">
        <v>69264.07825225823</v>
      </c>
      <c r="M76" s="19">
        <v>73603.756296597858</v>
      </c>
      <c r="N76" s="19">
        <v>77943.434340937485</v>
      </c>
    </row>
    <row r="77" spans="1:14" ht="19.5" customHeight="1">
      <c r="A77" s="7" t="s">
        <v>15</v>
      </c>
      <c r="B77" s="16" t="s">
        <v>16</v>
      </c>
      <c r="C77" s="16" t="s">
        <v>115</v>
      </c>
      <c r="D77" s="17">
        <v>45</v>
      </c>
      <c r="E77" s="18" t="s">
        <v>116</v>
      </c>
      <c r="F77" s="22">
        <v>433</v>
      </c>
      <c r="G77" s="169">
        <v>9</v>
      </c>
      <c r="H77" s="19">
        <v>64057.409417290233</v>
      </c>
      <c r="I77" s="19">
        <v>67444.221043040583</v>
      </c>
      <c r="J77" s="19">
        <v>71274.264367310971</v>
      </c>
      <c r="K77" s="19">
        <v>75065.199012300189</v>
      </c>
      <c r="L77" s="19">
        <v>79085.571242405669</v>
      </c>
      <c r="M77" s="19">
        <v>83784.363104716467</v>
      </c>
      <c r="N77" s="19">
        <v>88483.154967027207</v>
      </c>
    </row>
    <row r="78" spans="1:14" ht="19.5" customHeight="1">
      <c r="A78" s="7" t="s">
        <v>15</v>
      </c>
      <c r="B78" s="16" t="s">
        <v>16</v>
      </c>
      <c r="C78" s="16" t="s">
        <v>117</v>
      </c>
      <c r="D78" s="17">
        <v>72</v>
      </c>
      <c r="E78" s="18" t="s">
        <v>118</v>
      </c>
      <c r="F78" s="22">
        <v>478</v>
      </c>
      <c r="G78" s="7">
        <v>10</v>
      </c>
      <c r="H78" s="19">
        <v>68932.95810101091</v>
      </c>
      <c r="I78" s="19">
        <v>72575.279764731618</v>
      </c>
      <c r="J78" s="19">
        <v>76371.428900291663</v>
      </c>
      <c r="K78" s="19">
        <v>80386.586639826317</v>
      </c>
      <c r="L78" s="19">
        <v>84631.181964477233</v>
      </c>
      <c r="M78" s="19">
        <v>89746.009208951349</v>
      </c>
      <c r="N78" s="19">
        <v>94860.021765392041</v>
      </c>
    </row>
    <row r="79" spans="1:14" ht="19.5" customHeight="1">
      <c r="A79" s="7" t="s">
        <v>15</v>
      </c>
      <c r="B79" s="16" t="s">
        <v>16</v>
      </c>
      <c r="C79" s="16" t="s">
        <v>119</v>
      </c>
      <c r="D79" s="17">
        <v>51</v>
      </c>
      <c r="E79" s="18" t="s">
        <v>120</v>
      </c>
      <c r="F79" s="22">
        <v>465</v>
      </c>
      <c r="G79" s="7">
        <v>10</v>
      </c>
      <c r="H79" s="19">
        <v>68818.239308452772</v>
      </c>
      <c r="I79" s="19">
        <v>72278.053802194656</v>
      </c>
      <c r="J79" s="19">
        <v>76183.707239741998</v>
      </c>
      <c r="K79" s="19">
        <v>80091.967922574768</v>
      </c>
      <c r="L79" s="19">
        <v>84182.735775386362</v>
      </c>
      <c r="M79" s="19">
        <v>89305.052901358533</v>
      </c>
      <c r="N79" s="19">
        <v>94427.370027330689</v>
      </c>
    </row>
    <row r="80" spans="1:14" ht="19.5" customHeight="1">
      <c r="A80" s="7" t="s">
        <v>462</v>
      </c>
      <c r="B80" s="16" t="s">
        <v>16</v>
      </c>
      <c r="C80" s="16" t="s">
        <v>461</v>
      </c>
      <c r="D80" s="17">
        <v>29</v>
      </c>
      <c r="E80" s="18" t="s">
        <v>460</v>
      </c>
      <c r="F80" s="22">
        <v>393</v>
      </c>
      <c r="G80" s="7">
        <v>8</v>
      </c>
      <c r="H80" s="19">
        <v>56319.105410187083</v>
      </c>
      <c r="I80" s="19">
        <v>59408.691073400441</v>
      </c>
      <c r="J80" s="19">
        <v>62495.669491328386</v>
      </c>
      <c r="K80" s="19">
        <v>65767.762324520576</v>
      </c>
      <c r="L80" s="19">
        <v>69264.07825225823</v>
      </c>
      <c r="M80" s="19">
        <v>73603.756296597858</v>
      </c>
      <c r="N80" s="19">
        <v>77943.434340937485</v>
      </c>
    </row>
    <row r="81" spans="1:14" ht="19.5" customHeight="1">
      <c r="A81" s="7" t="s">
        <v>15</v>
      </c>
      <c r="B81" s="16" t="s">
        <v>16</v>
      </c>
      <c r="C81" s="16" t="s">
        <v>121</v>
      </c>
      <c r="D81" s="17" t="s">
        <v>20</v>
      </c>
      <c r="E81" s="48" t="s">
        <v>122</v>
      </c>
      <c r="F81" s="22">
        <v>398</v>
      </c>
      <c r="G81" s="7">
        <v>8</v>
      </c>
      <c r="H81" s="19">
        <v>56913.557335261052</v>
      </c>
      <c r="I81" s="19">
        <v>60003.142998474417</v>
      </c>
      <c r="J81" s="19">
        <v>63129.230095683524</v>
      </c>
      <c r="K81" s="19">
        <v>66510.82723086304</v>
      </c>
      <c r="L81" s="19">
        <v>70009.750403886108</v>
      </c>
      <c r="M81" s="19">
        <v>74351.516130796037</v>
      </c>
      <c r="N81" s="19">
        <v>78693.281857705995</v>
      </c>
    </row>
    <row r="82" spans="1:14" ht="19.5" customHeight="1">
      <c r="A82" s="7" t="s">
        <v>15</v>
      </c>
      <c r="B82" s="16" t="s">
        <v>16</v>
      </c>
      <c r="C82" s="169" t="s">
        <v>123</v>
      </c>
      <c r="D82" s="17" t="s">
        <v>124</v>
      </c>
      <c r="E82" s="30" t="s">
        <v>125</v>
      </c>
      <c r="F82" s="22">
        <v>463</v>
      </c>
      <c r="G82" s="7">
        <v>10</v>
      </c>
      <c r="H82" s="19">
        <v>68932.95810101091</v>
      </c>
      <c r="I82" s="19">
        <v>72575.279764731618</v>
      </c>
      <c r="J82" s="19">
        <v>76371.428900291663</v>
      </c>
      <c r="K82" s="19">
        <v>80386.586639826317</v>
      </c>
      <c r="L82" s="19">
        <v>84631.181964477233</v>
      </c>
      <c r="M82" s="19">
        <v>89746.009208951349</v>
      </c>
      <c r="N82" s="19">
        <v>94860.021765392041</v>
      </c>
    </row>
    <row r="83" spans="1:14" ht="19.5" customHeight="1">
      <c r="A83" s="7"/>
      <c r="B83" s="16" t="s">
        <v>16</v>
      </c>
      <c r="C83" s="169" t="s">
        <v>505</v>
      </c>
      <c r="D83" s="17">
        <v>35</v>
      </c>
      <c r="E83" s="30" t="s">
        <v>492</v>
      </c>
      <c r="F83" s="22">
        <v>400</v>
      </c>
      <c r="G83" s="7">
        <v>8</v>
      </c>
      <c r="H83" s="19">
        <v>56319.105410187083</v>
      </c>
      <c r="I83" s="19">
        <v>59408.691073400441</v>
      </c>
      <c r="J83" s="19">
        <v>62495.669491328386</v>
      </c>
      <c r="K83" s="19">
        <v>65767.762324520576</v>
      </c>
      <c r="L83" s="19">
        <v>69264.07825225823</v>
      </c>
      <c r="M83" s="19">
        <v>74039.580177180003</v>
      </c>
      <c r="N83" s="19">
        <v>78815.082102101791</v>
      </c>
    </row>
    <row r="84" spans="1:14" ht="19.5" customHeight="1">
      <c r="A84" s="7"/>
      <c r="B84" s="16" t="s">
        <v>16</v>
      </c>
      <c r="C84" s="169" t="s">
        <v>484</v>
      </c>
      <c r="D84" s="17">
        <v>40</v>
      </c>
      <c r="E84" s="30" t="s">
        <v>483</v>
      </c>
      <c r="F84" s="22">
        <v>410</v>
      </c>
      <c r="G84" s="7">
        <v>9</v>
      </c>
      <c r="H84" s="19">
        <v>60748.815150102273</v>
      </c>
      <c r="I84" s="19">
        <v>63981.799304013293</v>
      </c>
      <c r="J84" s="19">
        <v>67553.725345027895</v>
      </c>
      <c r="K84" s="19">
        <v>71237.762933315214</v>
      </c>
      <c r="L84" s="19">
        <v>74992.196144308647</v>
      </c>
      <c r="M84" s="19">
        <v>79478.620536380593</v>
      </c>
      <c r="N84" s="19">
        <v>83965.044928452582</v>
      </c>
    </row>
    <row r="85" spans="1:14" ht="27" customHeight="1">
      <c r="A85" s="7" t="s">
        <v>15</v>
      </c>
      <c r="B85" s="16" t="s">
        <v>16</v>
      </c>
      <c r="C85" s="169" t="s">
        <v>475</v>
      </c>
      <c r="D85" s="17">
        <v>21</v>
      </c>
      <c r="E85" s="30" t="s">
        <v>459</v>
      </c>
      <c r="F85" s="22">
        <v>533</v>
      </c>
      <c r="G85" s="169">
        <v>11</v>
      </c>
      <c r="H85" s="19">
        <v>83128.511373943853</v>
      </c>
      <c r="I85" s="19">
        <v>85918.585213438317</v>
      </c>
      <c r="J85" s="19">
        <v>89498.965323037206</v>
      </c>
      <c r="K85" s="19">
        <v>93228.040093826115</v>
      </c>
      <c r="L85" s="19">
        <v>97112.834470428177</v>
      </c>
      <c r="M85" s="19">
        <v>101159.20257336267</v>
      </c>
      <c r="N85" s="19">
        <v>105374.16934725275</v>
      </c>
    </row>
    <row r="86" spans="1:14" ht="19.5" customHeight="1">
      <c r="A86" s="7" t="s">
        <v>15</v>
      </c>
      <c r="B86" s="16" t="s">
        <v>16</v>
      </c>
      <c r="C86" s="16" t="s">
        <v>423</v>
      </c>
      <c r="D86" s="17">
        <v>35</v>
      </c>
      <c r="E86" s="18" t="s">
        <v>410</v>
      </c>
      <c r="F86" s="22">
        <v>363</v>
      </c>
      <c r="G86" s="7">
        <v>8</v>
      </c>
      <c r="H86" s="19">
        <v>56319.105410187083</v>
      </c>
      <c r="I86" s="19">
        <v>59408.691073400441</v>
      </c>
      <c r="J86" s="19">
        <v>62495.669491328386</v>
      </c>
      <c r="K86" s="19">
        <v>65767.762324520576</v>
      </c>
      <c r="L86" s="19">
        <v>69264.07825225823</v>
      </c>
      <c r="M86" s="19">
        <v>74039.580177180003</v>
      </c>
      <c r="N86" s="19">
        <v>78815.082102101791</v>
      </c>
    </row>
    <row r="87" spans="1:14" ht="19.5" customHeight="1">
      <c r="A87" s="7" t="s">
        <v>15</v>
      </c>
      <c r="B87" s="16" t="s">
        <v>16</v>
      </c>
      <c r="C87" s="16" t="s">
        <v>424</v>
      </c>
      <c r="D87" s="17">
        <v>99</v>
      </c>
      <c r="E87" s="18" t="s">
        <v>411</v>
      </c>
      <c r="F87" s="22">
        <v>413</v>
      </c>
      <c r="G87" s="7">
        <v>9</v>
      </c>
      <c r="H87" s="19">
        <v>62980.014840754106</v>
      </c>
      <c r="I87" s="19">
        <v>66296.73067700614</v>
      </c>
      <c r="J87" s="19">
        <v>69796.456881577105</v>
      </c>
      <c r="K87" s="19">
        <v>73440.332463487925</v>
      </c>
      <c r="L87" s="19">
        <v>77307.328275188498</v>
      </c>
      <c r="M87" s="19">
        <v>81985.529469220462</v>
      </c>
      <c r="N87" s="19">
        <v>86662.707960883505</v>
      </c>
    </row>
    <row r="88" spans="1:14" ht="19.5" customHeight="1">
      <c r="A88" s="7" t="s">
        <v>15</v>
      </c>
      <c r="B88" s="16" t="s">
        <v>16</v>
      </c>
      <c r="C88" s="16" t="s">
        <v>425</v>
      </c>
      <c r="D88" s="17">
        <v>72</v>
      </c>
      <c r="E88" s="18" t="s">
        <v>412</v>
      </c>
      <c r="F88" s="22">
        <v>470</v>
      </c>
      <c r="G88" s="7">
        <v>10</v>
      </c>
      <c r="H88" s="19">
        <v>68932.95810101091</v>
      </c>
      <c r="I88" s="19">
        <v>72575.279764731618</v>
      </c>
      <c r="J88" s="19">
        <v>76371.428900291663</v>
      </c>
      <c r="K88" s="19">
        <v>80386.586639826317</v>
      </c>
      <c r="L88" s="19">
        <v>84631.181964477233</v>
      </c>
      <c r="M88" s="19">
        <v>89746.009208951349</v>
      </c>
      <c r="N88" s="19">
        <v>94860.021765392041</v>
      </c>
    </row>
    <row r="89" spans="1:14" ht="19.5" customHeight="1">
      <c r="A89" s="7" t="s">
        <v>15</v>
      </c>
      <c r="B89" s="16" t="s">
        <v>16</v>
      </c>
      <c r="C89" s="16" t="s">
        <v>426</v>
      </c>
      <c r="D89" s="17">
        <v>65</v>
      </c>
      <c r="E89" s="18" t="s">
        <v>413</v>
      </c>
      <c r="F89" s="22">
        <v>508</v>
      </c>
      <c r="G89" s="7">
        <v>11</v>
      </c>
      <c r="H89" s="19">
        <v>73618.177878896473</v>
      </c>
      <c r="I89" s="19">
        <v>77487.329882448044</v>
      </c>
      <c r="J89" s="19">
        <v>81541.596301263897</v>
      </c>
      <c r="K89" s="19">
        <v>85853.980003335528</v>
      </c>
      <c r="L89" s="19">
        <v>90356.692611242237</v>
      </c>
      <c r="M89" s="19">
        <v>95839.295186035713</v>
      </c>
      <c r="N89" s="19">
        <v>101321.89776082915</v>
      </c>
    </row>
    <row r="90" spans="1:14" ht="19.5" customHeight="1">
      <c r="A90" s="7" t="s">
        <v>15</v>
      </c>
      <c r="B90" s="16" t="s">
        <v>16</v>
      </c>
      <c r="C90" s="16" t="s">
        <v>443</v>
      </c>
      <c r="D90" s="17">
        <v>65</v>
      </c>
      <c r="E90" s="18" t="s">
        <v>428</v>
      </c>
      <c r="F90" s="22">
        <v>508</v>
      </c>
      <c r="G90" s="7">
        <v>11</v>
      </c>
      <c r="H90" s="19">
        <v>73618.177878896473</v>
      </c>
      <c r="I90" s="19">
        <v>77487.329882448044</v>
      </c>
      <c r="J90" s="19">
        <v>81541.596301263897</v>
      </c>
      <c r="K90" s="19">
        <v>85853.980003335528</v>
      </c>
      <c r="L90" s="19">
        <v>90356.692611242237</v>
      </c>
      <c r="M90" s="19">
        <v>95839.295186035713</v>
      </c>
      <c r="N90" s="19">
        <v>101321.89776082915</v>
      </c>
    </row>
    <row r="91" spans="1:14" ht="19.5" customHeight="1">
      <c r="A91" s="7"/>
      <c r="B91" s="16" t="s">
        <v>16</v>
      </c>
      <c r="C91" s="16" t="s">
        <v>533</v>
      </c>
      <c r="D91" s="17">
        <v>104</v>
      </c>
      <c r="E91" s="18" t="s">
        <v>534</v>
      </c>
      <c r="F91" s="22">
        <v>545</v>
      </c>
      <c r="G91" s="7">
        <v>12</v>
      </c>
      <c r="H91" s="19">
        <v>81776.505708261015</v>
      </c>
      <c r="I91" s="19">
        <v>86080.532324485248</v>
      </c>
      <c r="J91" s="19">
        <v>90611.08665735292</v>
      </c>
      <c r="K91" s="19">
        <v>95380.091218266258</v>
      </c>
      <c r="L91" s="19">
        <v>100400.09601922763</v>
      </c>
      <c r="M91" s="19">
        <v>105684.31159918697</v>
      </c>
      <c r="N91" s="19">
        <v>111246.64378861786</v>
      </c>
    </row>
    <row r="92" spans="1:14" ht="19.5" customHeight="1">
      <c r="A92" s="7"/>
      <c r="B92" s="16" t="s">
        <v>16</v>
      </c>
      <c r="C92" s="16" t="s">
        <v>568</v>
      </c>
      <c r="D92" s="17">
        <v>65</v>
      </c>
      <c r="E92" s="18" t="s">
        <v>535</v>
      </c>
      <c r="F92" s="22">
        <v>508</v>
      </c>
      <c r="G92" s="7">
        <v>11</v>
      </c>
      <c r="H92" s="19">
        <v>73618.177878896473</v>
      </c>
      <c r="I92" s="19">
        <v>77487.329882448044</v>
      </c>
      <c r="J92" s="19">
        <v>81541.596301263897</v>
      </c>
      <c r="K92" s="19">
        <v>85853.980003335528</v>
      </c>
      <c r="L92" s="19">
        <v>90356.692611242237</v>
      </c>
      <c r="M92" s="19">
        <v>95839.295186035713</v>
      </c>
      <c r="N92" s="19">
        <v>101321.89776082915</v>
      </c>
    </row>
    <row r="93" spans="1:14" ht="19.5" customHeight="1">
      <c r="A93" s="7" t="s">
        <v>15</v>
      </c>
      <c r="B93" s="16" t="s">
        <v>16</v>
      </c>
      <c r="C93" s="16" t="s">
        <v>419</v>
      </c>
      <c r="D93" s="17" t="s">
        <v>20</v>
      </c>
      <c r="E93" s="18" t="s">
        <v>500</v>
      </c>
      <c r="F93" s="22">
        <v>385</v>
      </c>
      <c r="G93" s="7">
        <v>8</v>
      </c>
      <c r="H93" s="19">
        <v>56913.557335261052</v>
      </c>
      <c r="I93" s="19">
        <v>60003.142998474417</v>
      </c>
      <c r="J93" s="19">
        <v>63129.230095683524</v>
      </c>
      <c r="K93" s="19">
        <v>66510.82723086304</v>
      </c>
      <c r="L93" s="19">
        <v>70009.750403886108</v>
      </c>
      <c r="M93" s="19">
        <v>74351.516130796037</v>
      </c>
      <c r="N93" s="19">
        <v>78693.281857705995</v>
      </c>
    </row>
    <row r="94" spans="1:14" ht="19.5" customHeight="1">
      <c r="A94" s="7" t="s">
        <v>15</v>
      </c>
      <c r="B94" s="16" t="s">
        <v>16</v>
      </c>
      <c r="C94" s="16" t="s">
        <v>409</v>
      </c>
      <c r="D94" s="17">
        <v>51</v>
      </c>
      <c r="E94" s="18" t="s">
        <v>408</v>
      </c>
      <c r="F94" s="22">
        <v>458</v>
      </c>
      <c r="G94" s="7">
        <v>10</v>
      </c>
      <c r="H94" s="19">
        <v>68818.239308452772</v>
      </c>
      <c r="I94" s="19">
        <v>72278.053802194656</v>
      </c>
      <c r="J94" s="19">
        <v>76183.707239741998</v>
      </c>
      <c r="K94" s="19">
        <v>80091.967922574768</v>
      </c>
      <c r="L94" s="19">
        <v>84182.735775386362</v>
      </c>
      <c r="M94" s="19">
        <v>89305.052901358533</v>
      </c>
      <c r="N94" s="19">
        <v>94427.370027330689</v>
      </c>
    </row>
    <row r="95" spans="1:14" ht="19.5" customHeight="1">
      <c r="A95" s="7" t="s">
        <v>90</v>
      </c>
      <c r="B95" s="16" t="s">
        <v>16</v>
      </c>
      <c r="C95" s="16" t="s">
        <v>319</v>
      </c>
      <c r="D95" s="17" t="s">
        <v>20</v>
      </c>
      <c r="E95" s="18" t="s">
        <v>320</v>
      </c>
      <c r="F95" s="22">
        <v>393</v>
      </c>
      <c r="G95" s="7">
        <v>8</v>
      </c>
      <c r="H95" s="19">
        <v>56913.557000000001</v>
      </c>
      <c r="I95" s="19">
        <v>60003.142999999996</v>
      </c>
      <c r="J95" s="19">
        <v>63129.228999999999</v>
      </c>
      <c r="K95" s="19">
        <v>66510.827000000005</v>
      </c>
      <c r="L95" s="19">
        <v>70009.751000000004</v>
      </c>
      <c r="M95" s="19">
        <v>74351.516000000003</v>
      </c>
      <c r="N95" s="19">
        <v>78693.282999999996</v>
      </c>
    </row>
    <row r="96" spans="1:14" ht="19.5" customHeight="1">
      <c r="A96" s="7" t="s">
        <v>15</v>
      </c>
      <c r="B96" s="16" t="s">
        <v>16</v>
      </c>
      <c r="C96" s="16" t="s">
        <v>374</v>
      </c>
      <c r="D96" s="17">
        <v>51</v>
      </c>
      <c r="E96" s="18" t="s">
        <v>373</v>
      </c>
      <c r="F96" s="22">
        <v>455</v>
      </c>
      <c r="G96" s="7">
        <v>10</v>
      </c>
      <c r="H96" s="19">
        <v>68818.239308452772</v>
      </c>
      <c r="I96" s="19">
        <v>72278.053802194656</v>
      </c>
      <c r="J96" s="19">
        <v>76183.707239741998</v>
      </c>
      <c r="K96" s="19">
        <v>80091.967922574768</v>
      </c>
      <c r="L96" s="19">
        <v>84182.735775386362</v>
      </c>
      <c r="M96" s="19">
        <v>89305.052901358533</v>
      </c>
      <c r="N96" s="19">
        <v>94427.370027330689</v>
      </c>
    </row>
    <row r="97" spans="1:16" ht="19.5" customHeight="1">
      <c r="A97" s="7" t="s">
        <v>15</v>
      </c>
      <c r="B97" s="16" t="s">
        <v>16</v>
      </c>
      <c r="C97" s="16" t="s">
        <v>130</v>
      </c>
      <c r="D97" s="17">
        <v>39</v>
      </c>
      <c r="E97" s="18" t="s">
        <v>131</v>
      </c>
      <c r="F97" s="22">
        <v>423</v>
      </c>
      <c r="G97" s="7">
        <v>9</v>
      </c>
      <c r="H97" s="19">
        <v>62980.61711441505</v>
      </c>
      <c r="I97" s="19">
        <v>66297.033117459257</v>
      </c>
      <c r="J97" s="19">
        <v>69795.956290482311</v>
      </c>
      <c r="K97" s="19">
        <v>73440.885199488446</v>
      </c>
      <c r="L97" s="19">
        <v>77307.429957754619</v>
      </c>
      <c r="M97" s="19">
        <v>81984.827999783942</v>
      </c>
      <c r="N97" s="19">
        <v>86664.833287098692</v>
      </c>
    </row>
    <row r="98" spans="1:16" ht="19.5" customHeight="1">
      <c r="A98" s="7" t="s">
        <v>15</v>
      </c>
      <c r="B98" s="16" t="s">
        <v>16</v>
      </c>
      <c r="C98" s="16" t="s">
        <v>144</v>
      </c>
      <c r="D98" s="17">
        <v>65</v>
      </c>
      <c r="E98" s="18" t="s">
        <v>448</v>
      </c>
      <c r="F98" s="22">
        <v>508</v>
      </c>
      <c r="G98" s="7">
        <v>11</v>
      </c>
      <c r="H98" s="19">
        <v>73618.177878896473</v>
      </c>
      <c r="I98" s="19">
        <v>77487.329882448044</v>
      </c>
      <c r="J98" s="19">
        <v>81541.596301263897</v>
      </c>
      <c r="K98" s="19">
        <v>85853.980003335528</v>
      </c>
      <c r="L98" s="19">
        <v>90356.692611242237</v>
      </c>
      <c r="M98" s="19">
        <v>95839.295186035713</v>
      </c>
      <c r="N98" s="19">
        <v>101321.89776082915</v>
      </c>
    </row>
    <row r="99" spans="1:16" ht="19.5" customHeight="1">
      <c r="A99" s="7" t="s">
        <v>15</v>
      </c>
      <c r="B99" s="16" t="s">
        <v>16</v>
      </c>
      <c r="C99" s="16" t="s">
        <v>132</v>
      </c>
      <c r="D99" s="17">
        <v>51</v>
      </c>
      <c r="E99" s="18" t="s">
        <v>133</v>
      </c>
      <c r="F99" s="22">
        <v>458</v>
      </c>
      <c r="G99" s="7">
        <v>10</v>
      </c>
      <c r="H99" s="19">
        <v>68818.239308452772</v>
      </c>
      <c r="I99" s="19">
        <v>72278.053802194656</v>
      </c>
      <c r="J99" s="19">
        <v>76183.707239741998</v>
      </c>
      <c r="K99" s="19">
        <v>80091.967922574768</v>
      </c>
      <c r="L99" s="19">
        <v>84182.735775386362</v>
      </c>
      <c r="M99" s="19">
        <v>89305.052901358533</v>
      </c>
      <c r="N99" s="19">
        <v>94427.370027330689</v>
      </c>
    </row>
    <row r="100" spans="1:16" ht="19.5" customHeight="1">
      <c r="A100" s="7" t="s">
        <v>15</v>
      </c>
      <c r="B100" s="16" t="s">
        <v>16</v>
      </c>
      <c r="C100" s="16" t="s">
        <v>134</v>
      </c>
      <c r="D100" s="17">
        <v>65</v>
      </c>
      <c r="E100" s="18" t="s">
        <v>135</v>
      </c>
      <c r="F100" s="22">
        <v>505</v>
      </c>
      <c r="G100" s="7">
        <v>11</v>
      </c>
      <c r="H100" s="19">
        <v>73618.177878896473</v>
      </c>
      <c r="I100" s="19">
        <v>77487.329882448044</v>
      </c>
      <c r="J100" s="19">
        <v>81541.596301263897</v>
      </c>
      <c r="K100" s="19">
        <v>85853.980003335528</v>
      </c>
      <c r="L100" s="19">
        <v>90356.692611242237</v>
      </c>
      <c r="M100" s="19">
        <v>95839.295186035713</v>
      </c>
      <c r="N100" s="19">
        <v>101321.89776082915</v>
      </c>
    </row>
    <row r="101" spans="1:16" ht="19.5" customHeight="1">
      <c r="A101" s="7" t="s">
        <v>15</v>
      </c>
      <c r="B101" s="16" t="s">
        <v>16</v>
      </c>
      <c r="C101" s="16" t="s">
        <v>136</v>
      </c>
      <c r="D101" s="17">
        <v>98</v>
      </c>
      <c r="E101" s="18" t="s">
        <v>137</v>
      </c>
      <c r="F101" s="22">
        <v>528</v>
      </c>
      <c r="G101" s="7">
        <v>11</v>
      </c>
      <c r="H101" s="19">
        <v>75232.813597208777</v>
      </c>
      <c r="I101" s="19">
        <v>79192.567374428399</v>
      </c>
      <c r="J101" s="19">
        <v>83360.400183386198</v>
      </c>
      <c r="K101" s="19">
        <v>87747.590967186872</v>
      </c>
      <c r="L101" s="19">
        <v>92365.423883425727</v>
      </c>
      <c r="M101" s="19">
        <v>97376.546457928882</v>
      </c>
      <c r="N101" s="19">
        <v>102387.66903243201</v>
      </c>
    </row>
    <row r="102" spans="1:16" ht="19.5" customHeight="1">
      <c r="A102" s="169" t="s">
        <v>15</v>
      </c>
      <c r="B102" s="16" t="s">
        <v>16</v>
      </c>
      <c r="C102" s="16" t="s">
        <v>433</v>
      </c>
      <c r="D102" s="17">
        <v>60</v>
      </c>
      <c r="E102" s="18" t="s">
        <v>427</v>
      </c>
      <c r="F102" s="22">
        <v>473</v>
      </c>
      <c r="G102" s="169">
        <v>8</v>
      </c>
      <c r="H102" s="19">
        <v>70435.222999999998</v>
      </c>
      <c r="I102" s="19">
        <v>73976.532999999996</v>
      </c>
      <c r="J102" s="19">
        <v>77974.323999999993</v>
      </c>
      <c r="K102" s="19">
        <v>81974.161999999997</v>
      </c>
      <c r="L102" s="19">
        <v>86161.3</v>
      </c>
      <c r="M102" s="19">
        <v>91403.668000000005</v>
      </c>
      <c r="N102" s="19">
        <v>96646.043999999994</v>
      </c>
    </row>
    <row r="103" spans="1:16" ht="19.5" customHeight="1">
      <c r="A103" s="7" t="s">
        <v>15</v>
      </c>
      <c r="B103" s="16" t="s">
        <v>16</v>
      </c>
      <c r="C103" s="16" t="s">
        <v>140</v>
      </c>
      <c r="D103" s="17">
        <v>29</v>
      </c>
      <c r="E103" s="18" t="s">
        <v>141</v>
      </c>
      <c r="F103" s="22">
        <v>365</v>
      </c>
      <c r="G103" s="7">
        <v>8</v>
      </c>
      <c r="H103" s="19">
        <v>56319.105410187083</v>
      </c>
      <c r="I103" s="19">
        <v>59408.691073400441</v>
      </c>
      <c r="J103" s="19">
        <v>62495.669491328386</v>
      </c>
      <c r="K103" s="19">
        <v>65767.762324520576</v>
      </c>
      <c r="L103" s="19">
        <v>69264.07825225823</v>
      </c>
      <c r="M103" s="19">
        <v>73603.756296597858</v>
      </c>
      <c r="N103" s="19">
        <v>77943.434340937485</v>
      </c>
    </row>
    <row r="104" spans="1:16" ht="19.5" customHeight="1">
      <c r="A104" s="7"/>
      <c r="B104" s="16" t="s">
        <v>16</v>
      </c>
      <c r="C104" s="16" t="s">
        <v>519</v>
      </c>
      <c r="D104" s="17">
        <v>29</v>
      </c>
      <c r="E104" s="18" t="s">
        <v>520</v>
      </c>
      <c r="F104" s="22">
        <v>383</v>
      </c>
      <c r="G104" s="7">
        <v>8</v>
      </c>
      <c r="H104" s="19">
        <v>56319.105410187083</v>
      </c>
      <c r="I104" s="19">
        <v>59408.691073400441</v>
      </c>
      <c r="J104" s="19">
        <v>62495.669491328386</v>
      </c>
      <c r="K104" s="19">
        <v>65767.762324520576</v>
      </c>
      <c r="L104" s="19">
        <v>69264.07825225823</v>
      </c>
      <c r="M104" s="19">
        <v>73603.756296597858</v>
      </c>
      <c r="N104" s="19">
        <v>77943.434340937485</v>
      </c>
    </row>
    <row r="105" spans="1:16" ht="19.5" customHeight="1">
      <c r="A105" s="7"/>
      <c r="B105" s="16" t="s">
        <v>16</v>
      </c>
      <c r="C105" s="16" t="s">
        <v>576</v>
      </c>
      <c r="D105" s="17">
        <v>115</v>
      </c>
      <c r="E105" s="18" t="s">
        <v>514</v>
      </c>
      <c r="F105" s="22">
        <v>386</v>
      </c>
      <c r="G105" s="7">
        <v>8</v>
      </c>
      <c r="H105" s="19">
        <v>57547</v>
      </c>
      <c r="I105" s="19">
        <v>60637</v>
      </c>
      <c r="J105" s="19">
        <v>63724</v>
      </c>
      <c r="K105" s="19">
        <v>66996</v>
      </c>
      <c r="L105" s="19">
        <v>70492</v>
      </c>
      <c r="M105" s="19">
        <v>74832</v>
      </c>
      <c r="N105" s="19">
        <v>79172</v>
      </c>
    </row>
    <row r="106" spans="1:16" ht="19.5" customHeight="1">
      <c r="A106" s="169"/>
      <c r="B106" s="16" t="s">
        <v>16</v>
      </c>
      <c r="C106" s="16" t="s">
        <v>644</v>
      </c>
      <c r="D106" s="17">
        <v>45</v>
      </c>
      <c r="E106" s="18" t="s">
        <v>643</v>
      </c>
      <c r="F106" s="22">
        <v>428</v>
      </c>
      <c r="G106" s="169">
        <v>9</v>
      </c>
      <c r="H106" s="19">
        <v>64057.409417290233</v>
      </c>
      <c r="I106" s="19">
        <v>67444.221043040583</v>
      </c>
      <c r="J106" s="19">
        <v>71274.264367310971</v>
      </c>
      <c r="K106" s="19">
        <v>75065.199012300189</v>
      </c>
      <c r="L106" s="19">
        <v>79085.571242405669</v>
      </c>
      <c r="M106" s="19">
        <v>83784.363104716467</v>
      </c>
      <c r="N106" s="19">
        <v>88483.154967027207</v>
      </c>
    </row>
    <row r="107" spans="1:16" ht="19.5" customHeight="1">
      <c r="A107" s="7" t="s">
        <v>15</v>
      </c>
      <c r="B107" s="16" t="s">
        <v>16</v>
      </c>
      <c r="C107" s="16" t="s">
        <v>432</v>
      </c>
      <c r="D107" s="17">
        <v>40</v>
      </c>
      <c r="E107" s="18" t="s">
        <v>430</v>
      </c>
      <c r="F107" s="22">
        <v>408</v>
      </c>
      <c r="G107" s="7">
        <v>9</v>
      </c>
      <c r="H107" s="19">
        <v>60748.815150102273</v>
      </c>
      <c r="I107" s="19">
        <v>63981.799304013293</v>
      </c>
      <c r="J107" s="19">
        <v>67553.725345027895</v>
      </c>
      <c r="K107" s="19">
        <v>71237.762933315214</v>
      </c>
      <c r="L107" s="19">
        <v>74992.196144308647</v>
      </c>
      <c r="M107" s="19">
        <v>79478.620536380593</v>
      </c>
      <c r="N107" s="19">
        <v>83965.044928452582</v>
      </c>
    </row>
    <row r="108" spans="1:16" ht="19.5" customHeight="1">
      <c r="A108" s="7" t="s">
        <v>15</v>
      </c>
      <c r="B108" s="16" t="s">
        <v>16</v>
      </c>
      <c r="C108" s="16" t="s">
        <v>444</v>
      </c>
      <c r="D108" s="17">
        <v>51</v>
      </c>
      <c r="E108" s="48" t="s">
        <v>417</v>
      </c>
      <c r="F108" s="22">
        <v>455</v>
      </c>
      <c r="G108" s="22">
        <v>10</v>
      </c>
      <c r="H108" s="25">
        <v>68818.239308452772</v>
      </c>
      <c r="I108" s="25">
        <v>72278.053802194656</v>
      </c>
      <c r="J108" s="25">
        <v>76183.707239741998</v>
      </c>
      <c r="K108" s="25">
        <v>80091.967922574768</v>
      </c>
      <c r="L108" s="25">
        <v>84182.735775386362</v>
      </c>
      <c r="M108" s="25">
        <v>89305.052901358533</v>
      </c>
      <c r="N108" s="25">
        <v>94427.370027330689</v>
      </c>
    </row>
    <row r="109" spans="1:16" ht="19.5" customHeight="1">
      <c r="A109" s="7" t="s">
        <v>15</v>
      </c>
      <c r="B109" s="16" t="s">
        <v>16</v>
      </c>
      <c r="C109" s="16" t="s">
        <v>142</v>
      </c>
      <c r="D109" s="169" t="s">
        <v>103</v>
      </c>
      <c r="E109" s="30" t="s">
        <v>143</v>
      </c>
      <c r="F109" s="22">
        <v>500</v>
      </c>
      <c r="G109" s="169">
        <v>11</v>
      </c>
      <c r="H109" s="19">
        <v>80495.327964366399</v>
      </c>
      <c r="I109" s="19">
        <v>83849.739021920599</v>
      </c>
      <c r="J109" s="19">
        <v>87343.478147833972</v>
      </c>
      <c r="K109" s="19">
        <v>90982.399462625748</v>
      </c>
      <c r="L109" s="19">
        <v>94773.527910919132</v>
      </c>
      <c r="M109" s="19">
        <v>98722.717613233384</v>
      </c>
      <c r="N109" s="19">
        <v>102836.99351419171</v>
      </c>
    </row>
    <row r="110" spans="1:16" ht="19.5" customHeight="1">
      <c r="A110" s="7" t="s">
        <v>15</v>
      </c>
      <c r="B110" s="16" t="s">
        <v>16</v>
      </c>
      <c r="C110" s="16" t="s">
        <v>147</v>
      </c>
      <c r="D110" s="17">
        <v>35</v>
      </c>
      <c r="E110" s="18" t="s">
        <v>148</v>
      </c>
      <c r="F110" s="22">
        <v>363</v>
      </c>
      <c r="G110" s="7">
        <v>8</v>
      </c>
      <c r="H110" s="19">
        <v>56319.105410187083</v>
      </c>
      <c r="I110" s="19">
        <v>59408.691073400441</v>
      </c>
      <c r="J110" s="19">
        <v>62495.669491328386</v>
      </c>
      <c r="K110" s="19">
        <v>65767.762324520576</v>
      </c>
      <c r="L110" s="19">
        <v>69264.07825225823</v>
      </c>
      <c r="M110" s="19">
        <v>74039.580177180003</v>
      </c>
      <c r="N110" s="19">
        <v>78815.082102101791</v>
      </c>
    </row>
    <row r="111" spans="1:16" ht="26.4">
      <c r="A111" s="169"/>
      <c r="B111" s="16" t="s">
        <v>16</v>
      </c>
      <c r="C111" s="136" t="s">
        <v>637</v>
      </c>
      <c r="D111" s="17">
        <v>45</v>
      </c>
      <c r="E111" s="18" t="s">
        <v>636</v>
      </c>
      <c r="F111" s="22">
        <v>418</v>
      </c>
      <c r="G111" s="169">
        <v>9</v>
      </c>
      <c r="H111" s="19">
        <v>64057.409417290233</v>
      </c>
      <c r="I111" s="19">
        <v>67444.221043040583</v>
      </c>
      <c r="J111" s="19">
        <v>71274.264367310971</v>
      </c>
      <c r="K111" s="19">
        <v>75065.199012300189</v>
      </c>
      <c r="L111" s="19">
        <v>79085.571242405669</v>
      </c>
      <c r="M111" s="19">
        <v>83784.363104716467</v>
      </c>
      <c r="N111" s="19">
        <v>88483.154967027207</v>
      </c>
      <c r="P111" s="9" t="s">
        <v>633</v>
      </c>
    </row>
    <row r="112" spans="1:16" ht="19.5" customHeight="1">
      <c r="A112" s="7" t="s">
        <v>15</v>
      </c>
      <c r="B112" s="16" t="s">
        <v>16</v>
      </c>
      <c r="C112" s="169" t="s">
        <v>149</v>
      </c>
      <c r="D112" s="17">
        <v>35</v>
      </c>
      <c r="E112" s="30" t="s">
        <v>150</v>
      </c>
      <c r="F112" s="22">
        <v>378</v>
      </c>
      <c r="G112" s="7">
        <v>8</v>
      </c>
      <c r="H112" s="19">
        <v>56319.105410187083</v>
      </c>
      <c r="I112" s="19">
        <v>59408.691073400441</v>
      </c>
      <c r="J112" s="19">
        <v>62495.669491328386</v>
      </c>
      <c r="K112" s="19">
        <v>65767.762324520576</v>
      </c>
      <c r="L112" s="19">
        <v>69264.07825225823</v>
      </c>
      <c r="M112" s="19">
        <v>74039.580177180003</v>
      </c>
      <c r="N112" s="19">
        <v>78815.082102101791</v>
      </c>
    </row>
    <row r="113" spans="1:14" ht="19.5" customHeight="1">
      <c r="A113" s="7"/>
      <c r="B113" s="16" t="s">
        <v>16</v>
      </c>
      <c r="C113" s="169" t="s">
        <v>522</v>
      </c>
      <c r="D113" s="17">
        <v>99</v>
      </c>
      <c r="E113" s="30" t="s">
        <v>511</v>
      </c>
      <c r="F113" s="22">
        <v>415</v>
      </c>
      <c r="G113" s="7">
        <v>9</v>
      </c>
      <c r="H113" s="19">
        <v>62980.014840754106</v>
      </c>
      <c r="I113" s="19">
        <v>66296.73067700614</v>
      </c>
      <c r="J113" s="19">
        <v>69796.456881577105</v>
      </c>
      <c r="K113" s="19">
        <v>73440.332463487925</v>
      </c>
      <c r="L113" s="19">
        <v>77307.328275188498</v>
      </c>
      <c r="M113" s="19">
        <v>81985.529469220462</v>
      </c>
      <c r="N113" s="19">
        <v>86662.707960883505</v>
      </c>
    </row>
    <row r="114" spans="1:14" ht="19.5" customHeight="1">
      <c r="A114" s="7" t="s">
        <v>15</v>
      </c>
      <c r="B114" s="16" t="s">
        <v>16</v>
      </c>
      <c r="C114" s="16" t="s">
        <v>151</v>
      </c>
      <c r="D114" s="17">
        <v>99</v>
      </c>
      <c r="E114" s="18" t="s">
        <v>152</v>
      </c>
      <c r="F114" s="22">
        <v>423</v>
      </c>
      <c r="G114" s="7">
        <v>9</v>
      </c>
      <c r="H114" s="19">
        <v>62980.014840754106</v>
      </c>
      <c r="I114" s="19">
        <v>66296.73067700614</v>
      </c>
      <c r="J114" s="19">
        <v>69796.456881577105</v>
      </c>
      <c r="K114" s="19">
        <v>73440.332463487925</v>
      </c>
      <c r="L114" s="19">
        <v>77307.328275188498</v>
      </c>
      <c r="M114" s="19">
        <v>81985.529469220462</v>
      </c>
      <c r="N114" s="19">
        <v>86662.707960883505</v>
      </c>
    </row>
    <row r="115" spans="1:14" ht="19.5" customHeight="1">
      <c r="A115" s="7" t="s">
        <v>15</v>
      </c>
      <c r="B115" s="16" t="s">
        <v>16</v>
      </c>
      <c r="C115" s="16" t="s">
        <v>153</v>
      </c>
      <c r="D115" s="17">
        <v>29</v>
      </c>
      <c r="E115" s="18" t="s">
        <v>154</v>
      </c>
      <c r="F115" s="22">
        <v>393</v>
      </c>
      <c r="G115" s="7">
        <v>8</v>
      </c>
      <c r="H115" s="19">
        <v>56319.105410187083</v>
      </c>
      <c r="I115" s="19">
        <v>59408.691073400441</v>
      </c>
      <c r="J115" s="19">
        <v>62495.669491328386</v>
      </c>
      <c r="K115" s="19">
        <v>65767.762324520576</v>
      </c>
      <c r="L115" s="19">
        <v>69264.07825225823</v>
      </c>
      <c r="M115" s="19">
        <v>73603.756296597858</v>
      </c>
      <c r="N115" s="19">
        <v>77943.434340937485</v>
      </c>
    </row>
    <row r="116" spans="1:14" ht="19.5" customHeight="1">
      <c r="A116" s="7" t="s">
        <v>15</v>
      </c>
      <c r="B116" s="16" t="s">
        <v>16</v>
      </c>
      <c r="C116" s="16" t="s">
        <v>155</v>
      </c>
      <c r="D116" s="17">
        <v>50</v>
      </c>
      <c r="E116" s="18" t="s">
        <v>156</v>
      </c>
      <c r="F116" s="22">
        <v>455</v>
      </c>
      <c r="G116" s="169">
        <v>10</v>
      </c>
      <c r="H116" s="19">
        <v>68411.509043928483</v>
      </c>
      <c r="I116" s="19">
        <v>71983.435084943078</v>
      </c>
      <c r="J116" s="19">
        <v>75886.481277205021</v>
      </c>
      <c r="K116" s="19">
        <v>79867.744828029317</v>
      </c>
      <c r="L116" s="19">
        <v>84182.735775386362</v>
      </c>
      <c r="M116" s="19">
        <v>89384.351186271888</v>
      </c>
      <c r="N116" s="19">
        <v>94585.966597157443</v>
      </c>
    </row>
    <row r="117" spans="1:14" ht="19.5" customHeight="1">
      <c r="A117" s="7" t="s">
        <v>15</v>
      </c>
      <c r="B117" s="16" t="s">
        <v>16</v>
      </c>
      <c r="C117" s="16" t="s">
        <v>157</v>
      </c>
      <c r="D117" s="17">
        <v>29</v>
      </c>
      <c r="E117" s="18" t="s">
        <v>158</v>
      </c>
      <c r="F117" s="22">
        <v>368</v>
      </c>
      <c r="G117" s="7">
        <v>8</v>
      </c>
      <c r="H117" s="19">
        <v>56319.105410187083</v>
      </c>
      <c r="I117" s="19">
        <v>59408.691073400441</v>
      </c>
      <c r="J117" s="19">
        <v>62495.669491328386</v>
      </c>
      <c r="K117" s="19">
        <v>65767.762324520576</v>
      </c>
      <c r="L117" s="19">
        <v>69264.07825225823</v>
      </c>
      <c r="M117" s="19">
        <v>73603.756296597858</v>
      </c>
      <c r="N117" s="19">
        <v>77943.434340937485</v>
      </c>
    </row>
    <row r="118" spans="1:14" ht="19.5" customHeight="1">
      <c r="A118" s="7" t="s">
        <v>15</v>
      </c>
      <c r="B118" s="16" t="s">
        <v>16</v>
      </c>
      <c r="C118" s="16" t="s">
        <v>375</v>
      </c>
      <c r="D118" s="17">
        <v>4</v>
      </c>
      <c r="E118" s="18" t="s">
        <v>376</v>
      </c>
      <c r="F118" s="22">
        <v>476</v>
      </c>
      <c r="G118" s="7">
        <v>10</v>
      </c>
      <c r="H118" s="19">
        <v>79465.112517730769</v>
      </c>
      <c r="I118" s="19">
        <v>81751.878345579142</v>
      </c>
      <c r="J118" s="19">
        <v>83466.952716465428</v>
      </c>
      <c r="K118" s="19">
        <v>86897.101458237972</v>
      </c>
      <c r="L118" s="19">
        <v>89755.558743048416</v>
      </c>
      <c r="M118" s="19">
        <v>92614.016027858874</v>
      </c>
      <c r="N118" s="19">
        <v>95472.473312669332</v>
      </c>
    </row>
    <row r="119" spans="1:14" ht="19.5" customHeight="1">
      <c r="A119" s="169"/>
      <c r="B119" s="16" t="s">
        <v>16</v>
      </c>
      <c r="C119" s="16" t="s">
        <v>593</v>
      </c>
      <c r="D119" s="17">
        <v>65</v>
      </c>
      <c r="E119" s="18" t="s">
        <v>599</v>
      </c>
      <c r="F119" s="22">
        <v>508</v>
      </c>
      <c r="G119" s="169">
        <v>11</v>
      </c>
      <c r="H119" s="19">
        <v>73618.178</v>
      </c>
      <c r="I119" s="19">
        <v>77487.33</v>
      </c>
      <c r="J119" s="19">
        <v>81541.596999999994</v>
      </c>
      <c r="K119" s="19">
        <v>85853.98</v>
      </c>
      <c r="L119" s="19">
        <v>90356.692999999999</v>
      </c>
      <c r="M119" s="19">
        <v>95839.294999999998</v>
      </c>
      <c r="N119" s="19">
        <v>101321.898</v>
      </c>
    </row>
    <row r="120" spans="1:14" ht="19.5" customHeight="1">
      <c r="A120" s="7" t="s">
        <v>15</v>
      </c>
      <c r="B120" s="16" t="s">
        <v>16</v>
      </c>
      <c r="C120" s="16" t="s">
        <v>159</v>
      </c>
      <c r="D120" s="17">
        <v>71</v>
      </c>
      <c r="E120" s="18" t="s">
        <v>160</v>
      </c>
      <c r="F120" s="22">
        <v>490</v>
      </c>
      <c r="G120" s="7">
        <v>10</v>
      </c>
      <c r="H120" s="19">
        <v>69657.772290355482</v>
      </c>
      <c r="I120" s="19">
        <v>73323.559161644895</v>
      </c>
      <c r="J120" s="19">
        <v>77182.282184054842</v>
      </c>
      <c r="K120" s="19">
        <v>81244.37033872692</v>
      </c>
      <c r="L120" s="19">
        <v>85520.25260680278</v>
      </c>
      <c r="M120" s="19">
        <v>90705.260671119773</v>
      </c>
      <c r="N120" s="19">
        <v>95890.268735436752</v>
      </c>
    </row>
    <row r="121" spans="1:14" ht="19.5" customHeight="1">
      <c r="A121" s="169"/>
      <c r="B121" s="16" t="s">
        <v>16</v>
      </c>
      <c r="C121" s="16" t="s">
        <v>595</v>
      </c>
      <c r="D121" s="17">
        <v>101</v>
      </c>
      <c r="E121" s="18" t="s">
        <v>598</v>
      </c>
      <c r="F121" s="22">
        <v>443</v>
      </c>
      <c r="G121" s="169">
        <v>9</v>
      </c>
      <c r="H121" s="19">
        <v>65364.139000000003</v>
      </c>
      <c r="I121" s="19">
        <v>68804.95</v>
      </c>
      <c r="J121" s="19">
        <v>72539.078999999998</v>
      </c>
      <c r="K121" s="19">
        <v>76238.107000000004</v>
      </c>
      <c r="L121" s="19">
        <v>80250.505999999994</v>
      </c>
      <c r="M121" s="19">
        <v>84605.36</v>
      </c>
      <c r="N121" s="19">
        <v>88960.214999999997</v>
      </c>
    </row>
    <row r="122" spans="1:14" ht="19.5" customHeight="1">
      <c r="A122" s="7"/>
      <c r="B122" s="16" t="s">
        <v>16</v>
      </c>
      <c r="C122" s="16" t="s">
        <v>517</v>
      </c>
      <c r="D122" s="17">
        <v>58</v>
      </c>
      <c r="E122" s="18" t="s">
        <v>516</v>
      </c>
      <c r="F122" s="22">
        <v>488</v>
      </c>
      <c r="G122" s="7">
        <v>10</v>
      </c>
      <c r="H122" s="19">
        <v>72575.279764731618</v>
      </c>
      <c r="I122" s="19">
        <v>76629.546183547456</v>
      </c>
      <c r="J122" s="19">
        <v>80462.196753103271</v>
      </c>
      <c r="K122" s="19">
        <v>84479.961737923339</v>
      </c>
      <c r="L122" s="19">
        <v>88721.949817288856</v>
      </c>
      <c r="M122" s="19">
        <v>93970.74252571442</v>
      </c>
      <c r="N122" s="19">
        <v>99219.535234139941</v>
      </c>
    </row>
    <row r="123" spans="1:14" ht="19.5" customHeight="1">
      <c r="A123" s="7" t="s">
        <v>15</v>
      </c>
      <c r="B123" s="16" t="s">
        <v>16</v>
      </c>
      <c r="C123" s="169" t="s">
        <v>161</v>
      </c>
      <c r="D123" s="17" t="s">
        <v>166</v>
      </c>
      <c r="E123" s="30" t="s">
        <v>162</v>
      </c>
      <c r="F123" s="22">
        <v>435</v>
      </c>
      <c r="G123" s="169">
        <v>9</v>
      </c>
      <c r="H123" s="19">
        <v>64057.409417290233</v>
      </c>
      <c r="I123" s="19">
        <v>67444.221043040583</v>
      </c>
      <c r="J123" s="19">
        <v>71274.264367310971</v>
      </c>
      <c r="K123" s="19">
        <v>75065.199012300189</v>
      </c>
      <c r="L123" s="19">
        <v>79085.571242405669</v>
      </c>
      <c r="M123" s="19">
        <v>83784.363104716467</v>
      </c>
      <c r="N123" s="19">
        <v>88483.154967027207</v>
      </c>
    </row>
    <row r="124" spans="1:14" ht="19.5" customHeight="1">
      <c r="A124" s="7" t="s">
        <v>15</v>
      </c>
      <c r="B124" s="16" t="s">
        <v>16</v>
      </c>
      <c r="C124" s="16" t="s">
        <v>163</v>
      </c>
      <c r="D124" s="17">
        <v>40</v>
      </c>
      <c r="E124" s="18" t="s">
        <v>164</v>
      </c>
      <c r="F124" s="22">
        <v>408</v>
      </c>
      <c r="G124" s="7">
        <v>9</v>
      </c>
      <c r="H124" s="19">
        <v>60748.815150102273</v>
      </c>
      <c r="I124" s="19">
        <v>63981.799304013293</v>
      </c>
      <c r="J124" s="19">
        <v>67553.725345027895</v>
      </c>
      <c r="K124" s="19">
        <v>71237.762933315214</v>
      </c>
      <c r="L124" s="19">
        <v>74992.196144308647</v>
      </c>
      <c r="M124" s="19">
        <v>79478.620536380593</v>
      </c>
      <c r="N124" s="19">
        <v>83965.044928452582</v>
      </c>
    </row>
    <row r="125" spans="1:14" ht="19.5" customHeight="1">
      <c r="A125" s="7" t="s">
        <v>15</v>
      </c>
      <c r="B125" s="16" t="s">
        <v>16</v>
      </c>
      <c r="C125" s="16" t="s">
        <v>165</v>
      </c>
      <c r="D125" s="17" t="s">
        <v>166</v>
      </c>
      <c r="E125" s="30" t="s">
        <v>167</v>
      </c>
      <c r="F125" s="22">
        <v>425</v>
      </c>
      <c r="G125" s="169">
        <v>9</v>
      </c>
      <c r="H125" s="19">
        <v>64057.409417290233</v>
      </c>
      <c r="I125" s="19">
        <v>67444.221043040583</v>
      </c>
      <c r="J125" s="19">
        <v>71274.264367310971</v>
      </c>
      <c r="K125" s="19">
        <v>75065.199012300189</v>
      </c>
      <c r="L125" s="19">
        <v>79085.571242405669</v>
      </c>
      <c r="M125" s="19">
        <v>83784.363104716467</v>
      </c>
      <c r="N125" s="19">
        <v>88483.154967027207</v>
      </c>
    </row>
    <row r="126" spans="1:14" ht="19.5" customHeight="1">
      <c r="A126" s="7" t="s">
        <v>15</v>
      </c>
      <c r="B126" s="16" t="s">
        <v>16</v>
      </c>
      <c r="C126" s="16" t="s">
        <v>168</v>
      </c>
      <c r="D126" s="17">
        <v>171</v>
      </c>
      <c r="E126" s="18" t="s">
        <v>169</v>
      </c>
      <c r="F126" s="22">
        <v>415</v>
      </c>
      <c r="G126" s="169">
        <v>9</v>
      </c>
      <c r="H126" s="19">
        <v>68472.77930813565</v>
      </c>
      <c r="I126" s="19">
        <v>72272.087221637645</v>
      </c>
      <c r="J126" s="19">
        <v>76146.604133757268</v>
      </c>
      <c r="K126" s="19">
        <v>80166.525109871072</v>
      </c>
      <c r="L126" s="19">
        <v>85531.433677930603</v>
      </c>
      <c r="M126" s="19" t="s">
        <v>170</v>
      </c>
      <c r="N126" s="19" t="s">
        <v>170</v>
      </c>
    </row>
    <row r="127" spans="1:14" ht="19.5" customHeight="1">
      <c r="A127" s="7" t="s">
        <v>15</v>
      </c>
      <c r="B127" s="16" t="s">
        <v>16</v>
      </c>
      <c r="C127" s="16" t="s">
        <v>171</v>
      </c>
      <c r="D127" s="17">
        <v>56</v>
      </c>
      <c r="E127" s="18" t="s">
        <v>172</v>
      </c>
      <c r="F127" s="22">
        <v>523</v>
      </c>
      <c r="G127" s="7">
        <v>11</v>
      </c>
      <c r="H127" s="19">
        <v>79309.142525629752</v>
      </c>
      <c r="I127" s="19">
        <v>83548.42167714372</v>
      </c>
      <c r="J127" s="19">
        <v>87754.661816400956</v>
      </c>
      <c r="K127" s="19">
        <v>92068.349141115294</v>
      </c>
      <c r="L127" s="19">
        <v>97015.597070184784</v>
      </c>
      <c r="M127" s="19">
        <v>102754.30693166569</v>
      </c>
      <c r="N127" s="19">
        <v>108493.01679314666</v>
      </c>
    </row>
    <row r="128" spans="1:14" ht="19.5" customHeight="1">
      <c r="A128" s="7" t="s">
        <v>15</v>
      </c>
      <c r="B128" s="16" t="s">
        <v>16</v>
      </c>
      <c r="C128" s="16" t="s">
        <v>173</v>
      </c>
      <c r="D128" s="17">
        <v>56</v>
      </c>
      <c r="E128" s="18" t="s">
        <v>174</v>
      </c>
      <c r="F128" s="22">
        <v>523</v>
      </c>
      <c r="G128" s="7">
        <v>11</v>
      </c>
      <c r="H128" s="19">
        <v>79309.142525629752</v>
      </c>
      <c r="I128" s="19">
        <v>83548.42167714372</v>
      </c>
      <c r="J128" s="19">
        <v>87754.661816400956</v>
      </c>
      <c r="K128" s="19">
        <v>92068.349141115294</v>
      </c>
      <c r="L128" s="19">
        <v>97015.597070184784</v>
      </c>
      <c r="M128" s="19">
        <v>102754.30693166569</v>
      </c>
      <c r="N128" s="19">
        <v>108493.01679314666</v>
      </c>
    </row>
    <row r="129" spans="1:14" ht="19.5" customHeight="1">
      <c r="A129" s="7" t="s">
        <v>15</v>
      </c>
      <c r="B129" s="16" t="s">
        <v>16</v>
      </c>
      <c r="C129" s="169" t="s">
        <v>175</v>
      </c>
      <c r="D129" s="17" t="s">
        <v>166</v>
      </c>
      <c r="E129" s="30" t="s">
        <v>176</v>
      </c>
      <c r="F129" s="22">
        <v>435</v>
      </c>
      <c r="G129" s="169">
        <v>9</v>
      </c>
      <c r="H129" s="19">
        <v>64057.409417290233</v>
      </c>
      <c r="I129" s="19">
        <v>67444.221043040583</v>
      </c>
      <c r="J129" s="19">
        <v>71274.264367310971</v>
      </c>
      <c r="K129" s="19">
        <v>75065.199012300189</v>
      </c>
      <c r="L129" s="19">
        <v>79085.571242405669</v>
      </c>
      <c r="M129" s="19">
        <v>83784.363104716467</v>
      </c>
      <c r="N129" s="19">
        <v>88483.154967027207</v>
      </c>
    </row>
    <row r="130" spans="1:14" ht="19.5" customHeight="1">
      <c r="A130" s="7"/>
      <c r="B130" s="16" t="s">
        <v>16</v>
      </c>
      <c r="C130" s="16" t="s">
        <v>489</v>
      </c>
      <c r="D130" s="17">
        <v>72</v>
      </c>
      <c r="E130" s="18" t="s">
        <v>488</v>
      </c>
      <c r="F130" s="22">
        <v>463</v>
      </c>
      <c r="G130" s="7">
        <v>10</v>
      </c>
      <c r="H130" s="19">
        <v>68932.95810101091</v>
      </c>
      <c r="I130" s="19">
        <v>72575.279764731618</v>
      </c>
      <c r="J130" s="19">
        <v>76371.428900291663</v>
      </c>
      <c r="K130" s="19">
        <v>80386.586639826317</v>
      </c>
      <c r="L130" s="19">
        <v>84631.181964477233</v>
      </c>
      <c r="M130" s="19">
        <v>89746.009208951349</v>
      </c>
      <c r="N130" s="19">
        <v>94860.021765392041</v>
      </c>
    </row>
    <row r="131" spans="1:14" ht="19.5" customHeight="1">
      <c r="A131" s="7" t="s">
        <v>15</v>
      </c>
      <c r="B131" s="16" t="s">
        <v>16</v>
      </c>
      <c r="C131" s="16" t="s">
        <v>179</v>
      </c>
      <c r="D131" s="17">
        <v>29</v>
      </c>
      <c r="E131" s="18" t="s">
        <v>180</v>
      </c>
      <c r="F131" s="22">
        <v>383</v>
      </c>
      <c r="G131" s="7">
        <v>8</v>
      </c>
      <c r="H131" s="19">
        <v>56319.105410187083</v>
      </c>
      <c r="I131" s="19">
        <v>59408.691073400441</v>
      </c>
      <c r="J131" s="19">
        <v>62495.669491328386</v>
      </c>
      <c r="K131" s="19">
        <v>65767.762324520576</v>
      </c>
      <c r="L131" s="19">
        <v>69264.07825225823</v>
      </c>
      <c r="M131" s="19">
        <v>73603.756296597858</v>
      </c>
      <c r="N131" s="19">
        <v>77943.434340937485</v>
      </c>
    </row>
    <row r="132" spans="1:14" ht="19.5" customHeight="1">
      <c r="A132" s="7" t="s">
        <v>15</v>
      </c>
      <c r="B132" s="16" t="s">
        <v>16</v>
      </c>
      <c r="C132" s="16" t="s">
        <v>401</v>
      </c>
      <c r="D132" s="17">
        <v>39</v>
      </c>
      <c r="E132" s="18" t="s">
        <v>398</v>
      </c>
      <c r="F132" s="22">
        <v>430</v>
      </c>
      <c r="G132" s="7">
        <v>9</v>
      </c>
      <c r="H132" s="19">
        <v>62980.61711441505</v>
      </c>
      <c r="I132" s="19">
        <v>66297.033117459257</v>
      </c>
      <c r="J132" s="19">
        <v>69795.956290482311</v>
      </c>
      <c r="K132" s="19">
        <v>73440.885199488446</v>
      </c>
      <c r="L132" s="19">
        <v>77307.429957754619</v>
      </c>
      <c r="M132" s="19">
        <v>81984.827999783942</v>
      </c>
      <c r="N132" s="19">
        <v>86664.833287098692</v>
      </c>
    </row>
    <row r="133" spans="1:14" ht="19.5" customHeight="1">
      <c r="A133" s="7" t="s">
        <v>15</v>
      </c>
      <c r="B133" s="16" t="s">
        <v>16</v>
      </c>
      <c r="C133" s="16" t="s">
        <v>181</v>
      </c>
      <c r="D133" s="17">
        <v>20</v>
      </c>
      <c r="E133" s="77" t="s">
        <v>182</v>
      </c>
      <c r="F133" s="78">
        <v>355</v>
      </c>
      <c r="G133" s="78">
        <v>7</v>
      </c>
      <c r="H133" s="80">
        <v>51949.425517812509</v>
      </c>
      <c r="I133" s="80">
        <v>55018.190550978135</v>
      </c>
      <c r="J133" s="80">
        <v>58368.660716333128</v>
      </c>
      <c r="K133" s="80">
        <v>61937.639805515631</v>
      </c>
      <c r="L133" s="80">
        <v>65619.086723138753</v>
      </c>
      <c r="M133" s="80">
        <v>69919.642258273147</v>
      </c>
      <c r="N133" s="80">
        <v>74219.12667123189</v>
      </c>
    </row>
    <row r="134" spans="1:14" ht="19.5" customHeight="1">
      <c r="A134" s="7" t="s">
        <v>15</v>
      </c>
      <c r="B134" s="16" t="s">
        <v>16</v>
      </c>
      <c r="C134" s="16" t="s">
        <v>183</v>
      </c>
      <c r="D134" s="17">
        <v>29</v>
      </c>
      <c r="E134" s="18" t="s">
        <v>184</v>
      </c>
      <c r="F134" s="22">
        <v>383</v>
      </c>
      <c r="G134" s="7">
        <v>8</v>
      </c>
      <c r="H134" s="19">
        <v>56319.105410187083</v>
      </c>
      <c r="I134" s="19">
        <v>59408.691073400441</v>
      </c>
      <c r="J134" s="19">
        <v>62495.669491328386</v>
      </c>
      <c r="K134" s="19">
        <v>65767.762324520576</v>
      </c>
      <c r="L134" s="19">
        <v>69264.07825225823</v>
      </c>
      <c r="M134" s="19">
        <v>73603.756296597858</v>
      </c>
      <c r="N134" s="19">
        <v>77943.434340937485</v>
      </c>
    </row>
    <row r="135" spans="1:14" ht="27" customHeight="1">
      <c r="A135" s="7" t="s">
        <v>15</v>
      </c>
      <c r="B135" s="16" t="s">
        <v>16</v>
      </c>
      <c r="C135" s="16" t="s">
        <v>185</v>
      </c>
      <c r="D135" s="17">
        <v>29</v>
      </c>
      <c r="E135" s="18" t="s">
        <v>186</v>
      </c>
      <c r="F135" s="22">
        <v>383</v>
      </c>
      <c r="G135" s="7">
        <v>8</v>
      </c>
      <c r="H135" s="19">
        <v>56319.105410187083</v>
      </c>
      <c r="I135" s="19">
        <v>59408.691073400441</v>
      </c>
      <c r="J135" s="19">
        <v>62495.669491328386</v>
      </c>
      <c r="K135" s="19">
        <v>65767.762324520576</v>
      </c>
      <c r="L135" s="19">
        <v>69264.07825225823</v>
      </c>
      <c r="M135" s="19">
        <v>73603.756296597858</v>
      </c>
      <c r="N135" s="19">
        <v>77943.434340937485</v>
      </c>
    </row>
    <row r="136" spans="1:14" ht="19.5" customHeight="1">
      <c r="A136" s="7" t="s">
        <v>15</v>
      </c>
      <c r="B136" s="16" t="s">
        <v>16</v>
      </c>
      <c r="C136" s="16" t="s">
        <v>187</v>
      </c>
      <c r="D136" s="17" t="s">
        <v>166</v>
      </c>
      <c r="E136" s="30" t="s">
        <v>188</v>
      </c>
      <c r="F136" s="22">
        <v>435</v>
      </c>
      <c r="G136" s="169">
        <v>9</v>
      </c>
      <c r="H136" s="19">
        <v>64057.409417290233</v>
      </c>
      <c r="I136" s="19">
        <v>67444.221043040583</v>
      </c>
      <c r="J136" s="19">
        <v>71274.264367310971</v>
      </c>
      <c r="K136" s="19">
        <v>75065.199012300189</v>
      </c>
      <c r="L136" s="19">
        <v>79085.571242405669</v>
      </c>
      <c r="M136" s="19">
        <v>83784.363104716467</v>
      </c>
      <c r="N136" s="19">
        <v>88483.154967027207</v>
      </c>
    </row>
    <row r="137" spans="1:14" ht="27" customHeight="1">
      <c r="A137" s="7" t="s">
        <v>15</v>
      </c>
      <c r="B137" s="16" t="s">
        <v>16</v>
      </c>
      <c r="C137" s="16" t="s">
        <v>473</v>
      </c>
      <c r="D137" s="17">
        <v>99</v>
      </c>
      <c r="E137" s="30" t="s">
        <v>467</v>
      </c>
      <c r="F137" s="22">
        <v>415</v>
      </c>
      <c r="G137" s="7">
        <v>9</v>
      </c>
      <c r="H137" s="19">
        <v>62980.014840754106</v>
      </c>
      <c r="I137" s="19">
        <v>66296.73067700614</v>
      </c>
      <c r="J137" s="19">
        <v>69796.456881577105</v>
      </c>
      <c r="K137" s="19">
        <v>73440.332463487925</v>
      </c>
      <c r="L137" s="19">
        <v>77307.328275188498</v>
      </c>
      <c r="M137" s="19">
        <v>81985.529469220462</v>
      </c>
      <c r="N137" s="19">
        <v>86662.707960883505</v>
      </c>
    </row>
    <row r="138" spans="1:14" ht="19.5" customHeight="1">
      <c r="A138" s="7" t="s">
        <v>15</v>
      </c>
      <c r="B138" s="16" t="s">
        <v>16</v>
      </c>
      <c r="C138" s="16" t="s">
        <v>189</v>
      </c>
      <c r="D138" s="17">
        <v>40</v>
      </c>
      <c r="E138" s="18" t="s">
        <v>190</v>
      </c>
      <c r="F138" s="22">
        <v>415</v>
      </c>
      <c r="G138" s="7">
        <v>9</v>
      </c>
      <c r="H138" s="19">
        <v>60748.815150102273</v>
      </c>
      <c r="I138" s="19">
        <v>63981.799304013293</v>
      </c>
      <c r="J138" s="19">
        <v>67553.725345027895</v>
      </c>
      <c r="K138" s="19">
        <v>71237.762933315214</v>
      </c>
      <c r="L138" s="19">
        <v>74992.196144308647</v>
      </c>
      <c r="M138" s="19">
        <v>79478.620536380593</v>
      </c>
      <c r="N138" s="19">
        <v>83965.044928452582</v>
      </c>
    </row>
    <row r="139" spans="1:14" ht="19.5" customHeight="1">
      <c r="A139" s="7" t="s">
        <v>15</v>
      </c>
      <c r="B139" s="16" t="s">
        <v>16</v>
      </c>
      <c r="C139" s="16" t="s">
        <v>191</v>
      </c>
      <c r="D139" s="17">
        <v>29</v>
      </c>
      <c r="E139" s="18" t="s">
        <v>192</v>
      </c>
      <c r="F139" s="22">
        <v>365</v>
      </c>
      <c r="G139" s="7">
        <v>8</v>
      </c>
      <c r="H139" s="19">
        <v>56319.105410187083</v>
      </c>
      <c r="I139" s="19">
        <v>59408.691073400441</v>
      </c>
      <c r="J139" s="19">
        <v>62495.669491328386</v>
      </c>
      <c r="K139" s="19">
        <v>65767.762324520576</v>
      </c>
      <c r="L139" s="19">
        <v>69264.07825225823</v>
      </c>
      <c r="M139" s="19">
        <v>73603.756296597858</v>
      </c>
      <c r="N139" s="19">
        <v>77943.434340937485</v>
      </c>
    </row>
    <row r="140" spans="1:14" ht="19.5" customHeight="1">
      <c r="A140" s="7" t="s">
        <v>15</v>
      </c>
      <c r="B140" s="16" t="s">
        <v>16</v>
      </c>
      <c r="C140" s="16" t="s">
        <v>193</v>
      </c>
      <c r="D140" s="17">
        <v>51</v>
      </c>
      <c r="E140" s="18" t="s">
        <v>194</v>
      </c>
      <c r="F140" s="22">
        <v>460</v>
      </c>
      <c r="G140" s="7">
        <v>10</v>
      </c>
      <c r="H140" s="19">
        <v>68818.239308452772</v>
      </c>
      <c r="I140" s="19">
        <v>72278.053802194656</v>
      </c>
      <c r="J140" s="19">
        <v>76183.707239741998</v>
      </c>
      <c r="K140" s="19">
        <v>80091.967922574768</v>
      </c>
      <c r="L140" s="19">
        <v>84182.735775386362</v>
      </c>
      <c r="M140" s="19">
        <v>89305.052901358533</v>
      </c>
      <c r="N140" s="19">
        <v>94427.370027330689</v>
      </c>
    </row>
    <row r="141" spans="1:14" ht="19.5" customHeight="1">
      <c r="A141" s="7" t="s">
        <v>15</v>
      </c>
      <c r="B141" s="16" t="s">
        <v>16</v>
      </c>
      <c r="C141" s="16" t="s">
        <v>195</v>
      </c>
      <c r="D141" s="17">
        <v>168</v>
      </c>
      <c r="E141" s="18" t="s">
        <v>196</v>
      </c>
      <c r="F141" s="22">
        <v>385</v>
      </c>
      <c r="G141" s="169">
        <v>8</v>
      </c>
      <c r="H141" s="19">
        <v>69139.63182754023</v>
      </c>
      <c r="I141" s="19">
        <v>72777.239591784921</v>
      </c>
      <c r="J141" s="19">
        <v>76607.885189716253</v>
      </c>
      <c r="K141" s="19">
        <v>81624.151535086916</v>
      </c>
      <c r="L141" s="19" t="s">
        <v>170</v>
      </c>
      <c r="M141" s="19" t="s">
        <v>170</v>
      </c>
      <c r="N141" s="19" t="s">
        <v>170</v>
      </c>
    </row>
    <row r="142" spans="1:14" ht="19.5" customHeight="1">
      <c r="A142" s="7"/>
      <c r="B142" s="16" t="s">
        <v>16</v>
      </c>
      <c r="C142" s="16" t="s">
        <v>493</v>
      </c>
      <c r="D142" s="17">
        <v>45</v>
      </c>
      <c r="E142" s="18" t="s">
        <v>491</v>
      </c>
      <c r="F142" s="22">
        <v>430</v>
      </c>
      <c r="G142" s="169">
        <v>9</v>
      </c>
      <c r="H142" s="19">
        <v>64057.409417290233</v>
      </c>
      <c r="I142" s="19">
        <v>67444.221043040583</v>
      </c>
      <c r="J142" s="19">
        <v>71274.264367310971</v>
      </c>
      <c r="K142" s="19">
        <v>75065.199012300189</v>
      </c>
      <c r="L142" s="19">
        <v>79085.571242405669</v>
      </c>
      <c r="M142" s="19">
        <v>83784.363104716467</v>
      </c>
      <c r="N142" s="19">
        <v>88483.154967027207</v>
      </c>
    </row>
    <row r="143" spans="1:14" ht="19.5" customHeight="1">
      <c r="A143" s="7" t="s">
        <v>15</v>
      </c>
      <c r="B143" s="16" t="s">
        <v>16</v>
      </c>
      <c r="C143" s="16" t="s">
        <v>445</v>
      </c>
      <c r="D143" s="17">
        <v>29</v>
      </c>
      <c r="E143" s="18" t="s">
        <v>447</v>
      </c>
      <c r="F143" s="22">
        <v>383</v>
      </c>
      <c r="G143" s="7">
        <v>8</v>
      </c>
      <c r="H143" s="19">
        <v>56319.105410187083</v>
      </c>
      <c r="I143" s="19">
        <v>59408.691073400441</v>
      </c>
      <c r="J143" s="19">
        <v>62495.669491328386</v>
      </c>
      <c r="K143" s="19">
        <v>65767.762324520576</v>
      </c>
      <c r="L143" s="19">
        <v>69264.07825225823</v>
      </c>
      <c r="M143" s="19">
        <v>73603.756296597858</v>
      </c>
      <c r="N143" s="19">
        <v>77943.434340937485</v>
      </c>
    </row>
    <row r="144" spans="1:14" ht="19.5" customHeight="1">
      <c r="A144" s="7" t="s">
        <v>15</v>
      </c>
      <c r="B144" s="16" t="s">
        <v>16</v>
      </c>
      <c r="C144" s="16" t="s">
        <v>402</v>
      </c>
      <c r="D144" s="17">
        <v>51</v>
      </c>
      <c r="E144" s="18" t="s">
        <v>399</v>
      </c>
      <c r="F144" s="22">
        <v>455</v>
      </c>
      <c r="G144" s="7">
        <v>10</v>
      </c>
      <c r="H144" s="19">
        <v>68818.239308452772</v>
      </c>
      <c r="I144" s="19">
        <v>72278.053802194656</v>
      </c>
      <c r="J144" s="19">
        <v>76183.707239741998</v>
      </c>
      <c r="K144" s="19">
        <v>80091.967922574768</v>
      </c>
      <c r="L144" s="19">
        <v>84182.735775386362</v>
      </c>
      <c r="M144" s="19">
        <v>89305.052901358533</v>
      </c>
      <c r="N144" s="19">
        <v>94427.370027330689</v>
      </c>
    </row>
    <row r="145" spans="1:14" ht="19.5" customHeight="1">
      <c r="A145" s="7" t="s">
        <v>15</v>
      </c>
      <c r="B145" s="16" t="s">
        <v>16</v>
      </c>
      <c r="C145" s="16" t="s">
        <v>197</v>
      </c>
      <c r="D145" s="17">
        <v>29</v>
      </c>
      <c r="E145" s="18" t="s">
        <v>198</v>
      </c>
      <c r="F145" s="22">
        <v>370</v>
      </c>
      <c r="G145" s="7">
        <v>8</v>
      </c>
      <c r="H145" s="19">
        <v>56319.105410187083</v>
      </c>
      <c r="I145" s="19">
        <v>59408.691073400441</v>
      </c>
      <c r="J145" s="19">
        <v>62495.669491328386</v>
      </c>
      <c r="K145" s="19">
        <v>65767.762324520576</v>
      </c>
      <c r="L145" s="19">
        <v>69264.07825225823</v>
      </c>
      <c r="M145" s="19">
        <v>73603.756296597858</v>
      </c>
      <c r="N145" s="19">
        <v>77943.434340937485</v>
      </c>
    </row>
    <row r="146" spans="1:14" ht="19.5" customHeight="1">
      <c r="A146" s="7" t="s">
        <v>15</v>
      </c>
      <c r="B146" s="16" t="s">
        <v>16</v>
      </c>
      <c r="C146" s="16" t="s">
        <v>199</v>
      </c>
      <c r="D146" s="17">
        <v>65</v>
      </c>
      <c r="E146" s="18" t="s">
        <v>200</v>
      </c>
      <c r="F146" s="22">
        <v>508</v>
      </c>
      <c r="G146" s="7">
        <v>11</v>
      </c>
      <c r="H146" s="19">
        <v>73618.177878896473</v>
      </c>
      <c r="I146" s="19">
        <v>77487.329882448044</v>
      </c>
      <c r="J146" s="19">
        <v>81541.596301263897</v>
      </c>
      <c r="K146" s="19">
        <v>85853.980003335528</v>
      </c>
      <c r="L146" s="19">
        <v>90356.692611242237</v>
      </c>
      <c r="M146" s="19">
        <v>95839.295186035713</v>
      </c>
      <c r="N146" s="19">
        <v>101321.89776082915</v>
      </c>
    </row>
    <row r="147" spans="1:14" ht="19.5" customHeight="1">
      <c r="A147" s="7" t="s">
        <v>15</v>
      </c>
      <c r="B147" s="16" t="s">
        <v>16</v>
      </c>
      <c r="C147" s="16" t="s">
        <v>201</v>
      </c>
      <c r="D147" s="17">
        <v>93</v>
      </c>
      <c r="E147" s="18" t="s">
        <v>202</v>
      </c>
      <c r="F147" s="22">
        <v>440</v>
      </c>
      <c r="G147" s="7">
        <v>9</v>
      </c>
      <c r="H147" s="19">
        <v>64203.41515327333</v>
      </c>
      <c r="I147" s="19">
        <v>67582.405043167426</v>
      </c>
      <c r="J147" s="19">
        <v>71138.687612469555</v>
      </c>
      <c r="K147" s="19">
        <v>74882.69184232135</v>
      </c>
      <c r="L147" s="19">
        <v>78824.846713864448</v>
      </c>
      <c r="M147" s="19">
        <v>83603.883891575781</v>
      </c>
      <c r="N147" s="19">
        <v>88382.921069287171</v>
      </c>
    </row>
    <row r="148" spans="1:14" ht="19.5" customHeight="1">
      <c r="A148" s="7" t="s">
        <v>15</v>
      </c>
      <c r="B148" s="16" t="s">
        <v>16</v>
      </c>
      <c r="C148" s="16" t="s">
        <v>203</v>
      </c>
      <c r="D148" s="17">
        <v>99</v>
      </c>
      <c r="E148" s="18" t="s">
        <v>204</v>
      </c>
      <c r="F148" s="22">
        <v>420</v>
      </c>
      <c r="G148" s="7">
        <v>9</v>
      </c>
      <c r="H148" s="19">
        <v>62980.014840754106</v>
      </c>
      <c r="I148" s="19">
        <v>66296.73067700614</v>
      </c>
      <c r="J148" s="19">
        <v>69796.456881577105</v>
      </c>
      <c r="K148" s="19">
        <v>73440.332463487925</v>
      </c>
      <c r="L148" s="19">
        <v>77307.328275188498</v>
      </c>
      <c r="M148" s="19">
        <v>81985.529469220462</v>
      </c>
      <c r="N148" s="19">
        <v>86662.707960883505</v>
      </c>
    </row>
    <row r="149" spans="1:14" s="169" customFormat="1" ht="19.5" customHeight="1">
      <c r="A149" s="7" t="s">
        <v>15</v>
      </c>
      <c r="B149" s="16" t="s">
        <v>16</v>
      </c>
      <c r="C149" s="16" t="s">
        <v>205</v>
      </c>
      <c r="D149" s="17">
        <v>102</v>
      </c>
      <c r="E149" s="18" t="s">
        <v>206</v>
      </c>
      <c r="F149" s="22">
        <v>518</v>
      </c>
      <c r="G149" s="7">
        <v>11</v>
      </c>
      <c r="H149" s="19">
        <v>75232.813597208777</v>
      </c>
      <c r="I149" s="19">
        <v>79192.567374428399</v>
      </c>
      <c r="J149" s="19">
        <v>83360.400183386198</v>
      </c>
      <c r="K149" s="19">
        <v>87747.590967186872</v>
      </c>
      <c r="L149" s="19">
        <v>92365.423883425727</v>
      </c>
      <c r="M149" s="19">
        <v>97630.302025273108</v>
      </c>
      <c r="N149" s="19">
        <v>102895.18016712047</v>
      </c>
    </row>
    <row r="150" spans="1:14" s="169" customFormat="1" ht="19.5" customHeight="1">
      <c r="A150" s="7" t="s">
        <v>15</v>
      </c>
      <c r="B150" s="16" t="s">
        <v>16</v>
      </c>
      <c r="C150" s="16" t="s">
        <v>207</v>
      </c>
      <c r="D150" s="17">
        <v>98</v>
      </c>
      <c r="E150" s="18" t="s">
        <v>208</v>
      </c>
      <c r="F150" s="22">
        <v>523</v>
      </c>
      <c r="G150" s="7">
        <v>11</v>
      </c>
      <c r="H150" s="19">
        <v>75232.813597208777</v>
      </c>
      <c r="I150" s="19">
        <v>79192.567374428399</v>
      </c>
      <c r="J150" s="19">
        <v>83360.400183386198</v>
      </c>
      <c r="K150" s="19">
        <v>87747.590967186872</v>
      </c>
      <c r="L150" s="19">
        <v>92365.423883425727</v>
      </c>
      <c r="M150" s="19">
        <v>97376.546457928882</v>
      </c>
      <c r="N150" s="19">
        <v>102387.66903243201</v>
      </c>
    </row>
    <row r="151" spans="1:14" s="169" customFormat="1" ht="19.5" customHeight="1">
      <c r="A151" s="7" t="s">
        <v>15</v>
      </c>
      <c r="B151" s="16" t="s">
        <v>16</v>
      </c>
      <c r="C151" s="16" t="s">
        <v>209</v>
      </c>
      <c r="D151" s="17">
        <v>65</v>
      </c>
      <c r="E151" s="18" t="s">
        <v>210</v>
      </c>
      <c r="F151" s="22">
        <v>523</v>
      </c>
      <c r="G151" s="7">
        <v>11</v>
      </c>
      <c r="H151" s="19">
        <v>73618.177878896473</v>
      </c>
      <c r="I151" s="19">
        <v>77487.329882448044</v>
      </c>
      <c r="J151" s="19">
        <v>81541.596301263897</v>
      </c>
      <c r="K151" s="19">
        <v>85853.980003335528</v>
      </c>
      <c r="L151" s="19">
        <v>90356.692611242237</v>
      </c>
      <c r="M151" s="19">
        <v>95839.295186035713</v>
      </c>
      <c r="N151" s="19">
        <v>101321.89776082915</v>
      </c>
    </row>
    <row r="152" spans="1:14" ht="19.5" customHeight="1">
      <c r="A152" s="7" t="s">
        <v>15</v>
      </c>
      <c r="B152" s="16" t="s">
        <v>16</v>
      </c>
      <c r="C152" s="16" t="s">
        <v>438</v>
      </c>
      <c r="D152" s="17">
        <v>45</v>
      </c>
      <c r="E152" s="18" t="s">
        <v>439</v>
      </c>
      <c r="F152" s="22">
        <v>423</v>
      </c>
      <c r="G152" s="169">
        <v>9</v>
      </c>
      <c r="H152" s="19">
        <v>64057.409417290233</v>
      </c>
      <c r="I152" s="19">
        <v>67444.221043040583</v>
      </c>
      <c r="J152" s="19">
        <v>71274.264367310971</v>
      </c>
      <c r="K152" s="19">
        <v>75065.199012300189</v>
      </c>
      <c r="L152" s="19">
        <v>79085.571242405669</v>
      </c>
      <c r="M152" s="19">
        <v>83784.363104716467</v>
      </c>
      <c r="N152" s="19">
        <v>88483.154967027207</v>
      </c>
    </row>
    <row r="153" spans="1:14" ht="19.5" customHeight="1">
      <c r="A153" s="7" t="s">
        <v>15</v>
      </c>
      <c r="B153" s="16" t="s">
        <v>16</v>
      </c>
      <c r="C153" s="16" t="s">
        <v>211</v>
      </c>
      <c r="D153" s="17">
        <v>94</v>
      </c>
      <c r="E153" s="18" t="s">
        <v>212</v>
      </c>
      <c r="F153" s="22">
        <v>430</v>
      </c>
      <c r="G153" s="7">
        <v>9</v>
      </c>
      <c r="H153" s="19">
        <v>61377.161263886599</v>
      </c>
      <c r="I153" s="19">
        <v>64607.538172512199</v>
      </c>
      <c r="J153" s="19">
        <v>68007.386024689593</v>
      </c>
      <c r="K153" s="19">
        <v>71587.133801560427</v>
      </c>
      <c r="L153" s="19">
        <v>75354.603238980941</v>
      </c>
      <c r="M153" s="19">
        <v>79923.094759096639</v>
      </c>
      <c r="N153" s="19">
        <v>84491.586279212337</v>
      </c>
    </row>
    <row r="154" spans="1:14" ht="19.5" customHeight="1">
      <c r="A154" s="7" t="s">
        <v>15</v>
      </c>
      <c r="B154" s="16" t="s">
        <v>16</v>
      </c>
      <c r="C154" s="16" t="s">
        <v>213</v>
      </c>
      <c r="D154" s="17">
        <v>45</v>
      </c>
      <c r="E154" s="18" t="s">
        <v>214</v>
      </c>
      <c r="F154" s="22">
        <v>435</v>
      </c>
      <c r="G154" s="169">
        <v>9</v>
      </c>
      <c r="H154" s="19">
        <v>64057.409417290233</v>
      </c>
      <c r="I154" s="19">
        <v>67444.221043040583</v>
      </c>
      <c r="J154" s="19">
        <v>71274.264367310971</v>
      </c>
      <c r="K154" s="19">
        <v>75065.199012300189</v>
      </c>
      <c r="L154" s="19">
        <v>79085.571242405669</v>
      </c>
      <c r="M154" s="19">
        <v>83784.363104716467</v>
      </c>
      <c r="N154" s="19">
        <v>88483.154967027207</v>
      </c>
    </row>
    <row r="155" spans="1:14" ht="19.5" customHeight="1">
      <c r="A155" s="7" t="s">
        <v>15</v>
      </c>
      <c r="B155" s="16" t="s">
        <v>16</v>
      </c>
      <c r="C155" s="169" t="s">
        <v>215</v>
      </c>
      <c r="D155" s="17" t="s">
        <v>216</v>
      </c>
      <c r="E155" s="30" t="s">
        <v>217</v>
      </c>
      <c r="F155" s="22">
        <v>508</v>
      </c>
      <c r="G155" s="7">
        <v>11</v>
      </c>
      <c r="H155" s="19">
        <v>73618.177878896473</v>
      </c>
      <c r="I155" s="19">
        <v>77487.329882448044</v>
      </c>
      <c r="J155" s="19">
        <v>81541.596301263897</v>
      </c>
      <c r="K155" s="19">
        <v>85853.980003335528</v>
      </c>
      <c r="L155" s="19">
        <v>90356.692611242237</v>
      </c>
      <c r="M155" s="19">
        <v>95839.295186035713</v>
      </c>
      <c r="N155" s="19">
        <v>101321.89776082915</v>
      </c>
    </row>
    <row r="156" spans="1:14" ht="19.5" customHeight="1">
      <c r="A156" s="7" t="s">
        <v>15</v>
      </c>
      <c r="B156" s="16" t="s">
        <v>16</v>
      </c>
      <c r="C156" s="16" t="s">
        <v>386</v>
      </c>
      <c r="D156" s="17">
        <v>1</v>
      </c>
      <c r="E156" s="18" t="s">
        <v>364</v>
      </c>
      <c r="F156" s="22">
        <v>595</v>
      </c>
      <c r="G156" s="7">
        <v>13</v>
      </c>
      <c r="H156" s="19">
        <v>96838.815894808737</v>
      </c>
      <c r="I156" s="19">
        <v>101681.04253527767</v>
      </c>
      <c r="J156" s="19">
        <v>106765.6663534985</v>
      </c>
      <c r="K156" s="19">
        <v>112104.12117861053</v>
      </c>
      <c r="L156" s="19">
        <v>117708.98422266687</v>
      </c>
      <c r="M156" s="19">
        <v>123593.97608063463</v>
      </c>
      <c r="N156" s="19">
        <v>129773.96073039486</v>
      </c>
    </row>
    <row r="157" spans="1:14" ht="19.5" customHeight="1">
      <c r="A157" s="7" t="s">
        <v>15</v>
      </c>
      <c r="B157" s="16" t="s">
        <v>16</v>
      </c>
      <c r="C157" s="16" t="s">
        <v>218</v>
      </c>
      <c r="D157" s="17">
        <v>65</v>
      </c>
      <c r="E157" s="18" t="s">
        <v>219</v>
      </c>
      <c r="F157" s="22">
        <v>500</v>
      </c>
      <c r="G157" s="7">
        <v>11</v>
      </c>
      <c r="H157" s="19">
        <v>73618.177878896473</v>
      </c>
      <c r="I157" s="19">
        <v>77487.329882448044</v>
      </c>
      <c r="J157" s="19">
        <v>81541.596301263897</v>
      </c>
      <c r="K157" s="19">
        <v>85853.980003335528</v>
      </c>
      <c r="L157" s="19">
        <v>90356.692611242237</v>
      </c>
      <c r="M157" s="19">
        <v>95839.295186035713</v>
      </c>
      <c r="N157" s="19">
        <v>101321.89776082915</v>
      </c>
    </row>
    <row r="158" spans="1:14" ht="19.5" customHeight="1">
      <c r="A158" s="7" t="s">
        <v>15</v>
      </c>
      <c r="B158" s="16" t="s">
        <v>16</v>
      </c>
      <c r="C158" s="16" t="s">
        <v>220</v>
      </c>
      <c r="D158" s="17">
        <v>45</v>
      </c>
      <c r="E158" s="18" t="s">
        <v>221</v>
      </c>
      <c r="F158" s="22">
        <v>423</v>
      </c>
      <c r="G158" s="169">
        <v>9</v>
      </c>
      <c r="H158" s="19">
        <v>64057.409417290233</v>
      </c>
      <c r="I158" s="19">
        <v>67444.221043040583</v>
      </c>
      <c r="J158" s="19">
        <v>71274.264367310971</v>
      </c>
      <c r="K158" s="19">
        <v>75065.199012300189</v>
      </c>
      <c r="L158" s="19">
        <v>79085.571242405669</v>
      </c>
      <c r="M158" s="19">
        <v>83784.363104716467</v>
      </c>
      <c r="N158" s="19">
        <v>88483.154967027207</v>
      </c>
    </row>
    <row r="159" spans="1:14" ht="19.5" customHeight="1">
      <c r="A159" s="7" t="s">
        <v>15</v>
      </c>
      <c r="B159" s="16" t="s">
        <v>16</v>
      </c>
      <c r="C159" s="16" t="s">
        <v>222</v>
      </c>
      <c r="D159" s="17">
        <v>45</v>
      </c>
      <c r="E159" s="18" t="s">
        <v>223</v>
      </c>
      <c r="F159" s="22">
        <v>425</v>
      </c>
      <c r="G159" s="169">
        <v>9</v>
      </c>
      <c r="H159" s="19">
        <v>64057.409417290233</v>
      </c>
      <c r="I159" s="19">
        <v>67444.221043040583</v>
      </c>
      <c r="J159" s="19">
        <v>71274.264367310971</v>
      </c>
      <c r="K159" s="19">
        <v>75065.199012300189</v>
      </c>
      <c r="L159" s="19">
        <v>79085.571242405669</v>
      </c>
      <c r="M159" s="19">
        <v>83784.363104716467</v>
      </c>
      <c r="N159" s="19">
        <v>88483.154967027207</v>
      </c>
    </row>
    <row r="160" spans="1:14" ht="19.5" customHeight="1">
      <c r="A160" s="7" t="s">
        <v>15</v>
      </c>
      <c r="B160" s="16" t="s">
        <v>16</v>
      </c>
      <c r="C160" s="16" t="s">
        <v>224</v>
      </c>
      <c r="D160" s="17">
        <v>45</v>
      </c>
      <c r="E160" s="18" t="s">
        <v>225</v>
      </c>
      <c r="F160" s="22">
        <v>425</v>
      </c>
      <c r="G160" s="169">
        <v>9</v>
      </c>
      <c r="H160" s="19">
        <v>64057.409417290233</v>
      </c>
      <c r="I160" s="19">
        <v>67444.221043040583</v>
      </c>
      <c r="J160" s="19">
        <v>71274.264367310971</v>
      </c>
      <c r="K160" s="19">
        <v>75065.199012300189</v>
      </c>
      <c r="L160" s="19">
        <v>79085.571242405669</v>
      </c>
      <c r="M160" s="19">
        <v>83784.363104716467</v>
      </c>
      <c r="N160" s="19">
        <v>88483.154967027207</v>
      </c>
    </row>
    <row r="161" spans="1:14" ht="27" customHeight="1">
      <c r="A161" s="7"/>
      <c r="B161" s="16" t="s">
        <v>16</v>
      </c>
      <c r="C161" s="149" t="s">
        <v>556</v>
      </c>
      <c r="D161" s="17">
        <v>45</v>
      </c>
      <c r="E161" s="18" t="s">
        <v>552</v>
      </c>
      <c r="F161" s="22">
        <v>425</v>
      </c>
      <c r="G161" s="169">
        <v>9</v>
      </c>
      <c r="H161" s="19">
        <v>64057.409417290233</v>
      </c>
      <c r="I161" s="19">
        <v>67444.221043040583</v>
      </c>
      <c r="J161" s="19">
        <v>71274.264367310971</v>
      </c>
      <c r="K161" s="19">
        <v>75065.199012300189</v>
      </c>
      <c r="L161" s="19">
        <v>79085.571242405669</v>
      </c>
      <c r="M161" s="19">
        <v>83784.363104716467</v>
      </c>
      <c r="N161" s="19">
        <v>88483.154967027207</v>
      </c>
    </row>
    <row r="162" spans="1:14" ht="19.5" customHeight="1">
      <c r="A162" s="7"/>
      <c r="B162" s="16" t="s">
        <v>16</v>
      </c>
      <c r="C162" s="148" t="s">
        <v>536</v>
      </c>
      <c r="D162" s="17">
        <v>45</v>
      </c>
      <c r="E162" s="18" t="s">
        <v>530</v>
      </c>
      <c r="F162" s="22">
        <v>438</v>
      </c>
      <c r="G162" s="169">
        <v>9</v>
      </c>
      <c r="H162" s="19">
        <v>64057.409417290233</v>
      </c>
      <c r="I162" s="19">
        <v>67444.221043040583</v>
      </c>
      <c r="J162" s="19">
        <v>71274.264367310971</v>
      </c>
      <c r="K162" s="19">
        <v>75065.199012300189</v>
      </c>
      <c r="L162" s="19">
        <v>79085.571242405669</v>
      </c>
      <c r="M162" s="19">
        <v>83784.363104716467</v>
      </c>
      <c r="N162" s="19">
        <v>88483.154967027207</v>
      </c>
    </row>
    <row r="163" spans="1:14" ht="19.5" customHeight="1">
      <c r="A163" s="7" t="s">
        <v>15</v>
      </c>
      <c r="B163" s="16" t="s">
        <v>16</v>
      </c>
      <c r="C163" s="16" t="s">
        <v>226</v>
      </c>
      <c r="D163" s="17">
        <v>65</v>
      </c>
      <c r="E163" s="18" t="s">
        <v>227</v>
      </c>
      <c r="F163" s="22">
        <v>508</v>
      </c>
      <c r="G163" s="7">
        <v>11</v>
      </c>
      <c r="H163" s="19">
        <v>73618.177878896473</v>
      </c>
      <c r="I163" s="19">
        <v>77487.329882448044</v>
      </c>
      <c r="J163" s="19">
        <v>81541.596301263897</v>
      </c>
      <c r="K163" s="19">
        <v>85853.980003335528</v>
      </c>
      <c r="L163" s="19">
        <v>90356.692611242237</v>
      </c>
      <c r="M163" s="19">
        <v>95839.295186035713</v>
      </c>
      <c r="N163" s="19">
        <v>101321.89776082915</v>
      </c>
    </row>
    <row r="164" spans="1:14" ht="19.5" customHeight="1">
      <c r="A164" s="7" t="s">
        <v>15</v>
      </c>
      <c r="B164" s="16" t="s">
        <v>16</v>
      </c>
      <c r="C164" s="16" t="s">
        <v>403</v>
      </c>
      <c r="D164" s="17">
        <v>45</v>
      </c>
      <c r="E164" s="18" t="s">
        <v>395</v>
      </c>
      <c r="F164" s="22">
        <v>435</v>
      </c>
      <c r="G164" s="169">
        <v>9</v>
      </c>
      <c r="H164" s="19">
        <v>64057.409417290233</v>
      </c>
      <c r="I164" s="19">
        <v>67444.221043040583</v>
      </c>
      <c r="J164" s="19">
        <v>71274.264367310971</v>
      </c>
      <c r="K164" s="19">
        <v>75065.199012300189</v>
      </c>
      <c r="L164" s="19">
        <v>79085.571242405669</v>
      </c>
      <c r="M164" s="19">
        <v>83784.363104716467</v>
      </c>
      <c r="N164" s="19">
        <v>88483.154967027207</v>
      </c>
    </row>
    <row r="165" spans="1:14" ht="19.5" customHeight="1">
      <c r="A165" s="7" t="s">
        <v>15</v>
      </c>
      <c r="B165" s="16" t="s">
        <v>16</v>
      </c>
      <c r="C165" s="16" t="s">
        <v>478</v>
      </c>
      <c r="D165" s="17">
        <v>85</v>
      </c>
      <c r="E165" s="18" t="s">
        <v>464</v>
      </c>
      <c r="F165" s="22">
        <v>463</v>
      </c>
      <c r="G165" s="7">
        <v>10</v>
      </c>
      <c r="H165" s="19">
        <v>72841.545703750016</v>
      </c>
      <c r="I165" s="19">
        <v>76670.349177500015</v>
      </c>
      <c r="J165" s="19">
        <v>80717.043519250015</v>
      </c>
      <c r="K165" s="19">
        <v>89383.443283500019</v>
      </c>
      <c r="L165" s="19">
        <v>91887.093161000012</v>
      </c>
      <c r="M165" s="19">
        <v>94459.881487000006</v>
      </c>
      <c r="N165" s="19">
        <v>97151.043217250015</v>
      </c>
    </row>
    <row r="166" spans="1:14" ht="19.5" customHeight="1">
      <c r="A166" s="7"/>
      <c r="B166" s="16" t="s">
        <v>16</v>
      </c>
      <c r="C166" s="16" t="s">
        <v>527</v>
      </c>
      <c r="D166" s="17">
        <v>40</v>
      </c>
      <c r="E166" s="18" t="s">
        <v>513</v>
      </c>
      <c r="F166" s="22">
        <v>412</v>
      </c>
      <c r="G166" s="7">
        <v>9</v>
      </c>
      <c r="H166" s="19">
        <v>60748.815150102273</v>
      </c>
      <c r="I166" s="19">
        <v>63981.799304013293</v>
      </c>
      <c r="J166" s="19">
        <v>67553.725345027895</v>
      </c>
      <c r="K166" s="19">
        <v>71237.762933315214</v>
      </c>
      <c r="L166" s="19">
        <v>74992.196144308647</v>
      </c>
      <c r="M166" s="19">
        <v>79478.620536380593</v>
      </c>
      <c r="N166" s="19">
        <v>83965.044928452582</v>
      </c>
    </row>
    <row r="167" spans="1:14" ht="19.5" customHeight="1">
      <c r="A167" s="7" t="s">
        <v>15</v>
      </c>
      <c r="B167" s="16" t="s">
        <v>16</v>
      </c>
      <c r="C167" s="16" t="s">
        <v>228</v>
      </c>
      <c r="D167" s="17">
        <v>72</v>
      </c>
      <c r="E167" s="18" t="s">
        <v>229</v>
      </c>
      <c r="F167" s="22">
        <v>463</v>
      </c>
      <c r="G167" s="7">
        <v>10</v>
      </c>
      <c r="H167" s="19">
        <v>68932.95810101091</v>
      </c>
      <c r="I167" s="19">
        <v>72575.279764731618</v>
      </c>
      <c r="J167" s="19">
        <v>76371.428900291663</v>
      </c>
      <c r="K167" s="19">
        <v>80386.586639826317</v>
      </c>
      <c r="L167" s="19">
        <v>84631.181964477233</v>
      </c>
      <c r="M167" s="19">
        <v>89746.009208951349</v>
      </c>
      <c r="N167" s="19">
        <v>94860.021765392041</v>
      </c>
    </row>
    <row r="168" spans="1:14" ht="19.5" customHeight="1">
      <c r="A168" s="7" t="s">
        <v>15</v>
      </c>
      <c r="B168" s="16" t="s">
        <v>16</v>
      </c>
      <c r="C168" s="16" t="s">
        <v>230</v>
      </c>
      <c r="D168" s="17">
        <v>65</v>
      </c>
      <c r="E168" s="18" t="s">
        <v>231</v>
      </c>
      <c r="F168" s="22">
        <v>508</v>
      </c>
      <c r="G168" s="7">
        <v>11</v>
      </c>
      <c r="H168" s="19">
        <v>73618.177878896473</v>
      </c>
      <c r="I168" s="19">
        <v>77487.329882448044</v>
      </c>
      <c r="J168" s="19">
        <v>81541.596301263897</v>
      </c>
      <c r="K168" s="19">
        <v>85853.980003335528</v>
      </c>
      <c r="L168" s="19">
        <v>90356.692611242237</v>
      </c>
      <c r="M168" s="19">
        <v>95839.295186035713</v>
      </c>
      <c r="N168" s="19">
        <v>101321.89776082915</v>
      </c>
    </row>
    <row r="169" spans="1:14" ht="19.5" customHeight="1">
      <c r="A169" s="7" t="s">
        <v>15</v>
      </c>
      <c r="B169" s="16" t="s">
        <v>16</v>
      </c>
      <c r="C169" s="16" t="s">
        <v>232</v>
      </c>
      <c r="D169" s="17">
        <v>104</v>
      </c>
      <c r="E169" s="18" t="s">
        <v>233</v>
      </c>
      <c r="F169" s="22">
        <v>545</v>
      </c>
      <c r="G169" s="7">
        <v>12</v>
      </c>
      <c r="H169" s="19">
        <v>81776.505708261015</v>
      </c>
      <c r="I169" s="19">
        <v>86080.532324485248</v>
      </c>
      <c r="J169" s="19">
        <v>90611.08665735292</v>
      </c>
      <c r="K169" s="19">
        <v>95380.091218266258</v>
      </c>
      <c r="L169" s="19">
        <v>100400.09601922763</v>
      </c>
      <c r="M169" s="19">
        <v>105684.31159918697</v>
      </c>
      <c r="N169" s="19">
        <v>111246.64378861786</v>
      </c>
    </row>
    <row r="170" spans="1:14" ht="19.5" customHeight="1">
      <c r="A170" s="7" t="s">
        <v>15</v>
      </c>
      <c r="B170" s="16" t="s">
        <v>16</v>
      </c>
      <c r="C170" s="169" t="s">
        <v>234</v>
      </c>
      <c r="D170" s="17" t="s">
        <v>235</v>
      </c>
      <c r="E170" s="50" t="s">
        <v>236</v>
      </c>
      <c r="F170" s="22">
        <v>453</v>
      </c>
      <c r="G170" s="7">
        <v>10</v>
      </c>
      <c r="H170" s="19">
        <v>68818.239308452772</v>
      </c>
      <c r="I170" s="19">
        <v>72278.053802194656</v>
      </c>
      <c r="J170" s="19">
        <v>76183.707239741998</v>
      </c>
      <c r="K170" s="19">
        <v>80091.967922574768</v>
      </c>
      <c r="L170" s="19">
        <v>84182.735775386362</v>
      </c>
      <c r="M170" s="19">
        <v>89305.052901358533</v>
      </c>
      <c r="N170" s="19">
        <v>94427.370027330689</v>
      </c>
    </row>
    <row r="171" spans="1:14" ht="19.5" customHeight="1">
      <c r="A171" s="7" t="s">
        <v>15</v>
      </c>
      <c r="B171" s="16" t="s">
        <v>16</v>
      </c>
      <c r="C171" s="16" t="s">
        <v>237</v>
      </c>
      <c r="D171" s="17">
        <v>65</v>
      </c>
      <c r="E171" s="18" t="s">
        <v>238</v>
      </c>
      <c r="F171" s="22">
        <v>508</v>
      </c>
      <c r="G171" s="7">
        <v>11</v>
      </c>
      <c r="H171" s="19">
        <v>73618.177878896473</v>
      </c>
      <c r="I171" s="19">
        <v>77487.329882448044</v>
      </c>
      <c r="J171" s="19">
        <v>81541.596301263897</v>
      </c>
      <c r="K171" s="19">
        <v>85853.980003335528</v>
      </c>
      <c r="L171" s="19">
        <v>90356.692611242237</v>
      </c>
      <c r="M171" s="19">
        <v>95839.295186035713</v>
      </c>
      <c r="N171" s="19">
        <v>101321.89776082915</v>
      </c>
    </row>
    <row r="172" spans="1:14" ht="19.5" customHeight="1">
      <c r="A172" s="7" t="s">
        <v>15</v>
      </c>
      <c r="B172" s="16" t="s">
        <v>16</v>
      </c>
      <c r="C172" s="16" t="s">
        <v>239</v>
      </c>
      <c r="D172" s="17">
        <v>72</v>
      </c>
      <c r="E172" s="18" t="s">
        <v>240</v>
      </c>
      <c r="F172" s="22">
        <v>463</v>
      </c>
      <c r="G172" s="7">
        <v>10</v>
      </c>
      <c r="H172" s="19">
        <v>68932.95810101091</v>
      </c>
      <c r="I172" s="19">
        <v>72575.279764731618</v>
      </c>
      <c r="J172" s="19">
        <v>76371.428900291663</v>
      </c>
      <c r="K172" s="19">
        <v>80386.586639826317</v>
      </c>
      <c r="L172" s="19">
        <v>84631.181964477233</v>
      </c>
      <c r="M172" s="19">
        <v>89746.009208951349</v>
      </c>
      <c r="N172" s="19">
        <v>94860.021765392041</v>
      </c>
    </row>
    <row r="173" spans="1:14" ht="19.5" customHeight="1">
      <c r="A173" s="7" t="s">
        <v>15</v>
      </c>
      <c r="B173" s="16" t="s">
        <v>16</v>
      </c>
      <c r="C173" s="16" t="s">
        <v>241</v>
      </c>
      <c r="D173" s="17">
        <v>65</v>
      </c>
      <c r="E173" s="18" t="s">
        <v>242</v>
      </c>
      <c r="F173" s="22">
        <v>508</v>
      </c>
      <c r="G173" s="7">
        <v>11</v>
      </c>
      <c r="H173" s="19">
        <v>73618.177878896473</v>
      </c>
      <c r="I173" s="19">
        <v>77487.329882448044</v>
      </c>
      <c r="J173" s="19">
        <v>81541.596301263897</v>
      </c>
      <c r="K173" s="19">
        <v>85853.980003335528</v>
      </c>
      <c r="L173" s="19">
        <v>90356.692611242237</v>
      </c>
      <c r="M173" s="19">
        <v>95839.295186035713</v>
      </c>
      <c r="N173" s="19">
        <v>101321.89776082915</v>
      </c>
    </row>
    <row r="174" spans="1:14" ht="19.5" customHeight="1">
      <c r="A174" s="7" t="s">
        <v>15</v>
      </c>
      <c r="B174" s="16" t="s">
        <v>16</v>
      </c>
      <c r="C174" s="169" t="s">
        <v>243</v>
      </c>
      <c r="D174" s="17" t="s">
        <v>86</v>
      </c>
      <c r="E174" s="30" t="s">
        <v>244</v>
      </c>
      <c r="F174" s="22">
        <v>420</v>
      </c>
      <c r="G174" s="7">
        <v>9</v>
      </c>
      <c r="H174" s="19">
        <v>62980.014840754106</v>
      </c>
      <c r="I174" s="19">
        <v>66296.73067700614</v>
      </c>
      <c r="J174" s="19">
        <v>69796.456881577105</v>
      </c>
      <c r="K174" s="19">
        <v>73440.332463487925</v>
      </c>
      <c r="L174" s="19">
        <v>77307.328275188498</v>
      </c>
      <c r="M174" s="19">
        <v>81985.529469220462</v>
      </c>
      <c r="N174" s="19">
        <v>86662.707960883505</v>
      </c>
    </row>
    <row r="175" spans="1:14" ht="19.5" customHeight="1">
      <c r="A175" s="7"/>
      <c r="B175" s="16" t="s">
        <v>16</v>
      </c>
      <c r="C175" s="169" t="s">
        <v>518</v>
      </c>
      <c r="D175" s="17" t="s">
        <v>86</v>
      </c>
      <c r="E175" s="99" t="s">
        <v>524</v>
      </c>
      <c r="F175" s="22">
        <v>420</v>
      </c>
      <c r="G175" s="7">
        <v>9</v>
      </c>
      <c r="H175" s="19">
        <v>62980.014840754106</v>
      </c>
      <c r="I175" s="19">
        <v>66296.73067700614</v>
      </c>
      <c r="J175" s="19">
        <v>69796.456881577105</v>
      </c>
      <c r="K175" s="19">
        <v>73440.332463487925</v>
      </c>
      <c r="L175" s="19">
        <v>77307.328275188498</v>
      </c>
      <c r="M175" s="19">
        <v>81985.529469220462</v>
      </c>
      <c r="N175" s="19">
        <v>86662.707960883505</v>
      </c>
    </row>
    <row r="176" spans="1:14" ht="19.5" customHeight="1">
      <c r="A176" s="7" t="s">
        <v>15</v>
      </c>
      <c r="B176" s="16" t="s">
        <v>16</v>
      </c>
      <c r="C176" s="16" t="s">
        <v>245</v>
      </c>
      <c r="D176" s="17">
        <v>29</v>
      </c>
      <c r="E176" s="18" t="s">
        <v>246</v>
      </c>
      <c r="F176" s="22">
        <v>383</v>
      </c>
      <c r="G176" s="7">
        <v>8</v>
      </c>
      <c r="H176" s="19">
        <v>56319.105410187083</v>
      </c>
      <c r="I176" s="19">
        <v>59408.691073400441</v>
      </c>
      <c r="J176" s="19">
        <v>62495.669491328386</v>
      </c>
      <c r="K176" s="19">
        <v>65767.762324520576</v>
      </c>
      <c r="L176" s="19">
        <v>69264.07825225823</v>
      </c>
      <c r="M176" s="19">
        <v>73603.756296597858</v>
      </c>
      <c r="N176" s="19">
        <v>77943.434340937485</v>
      </c>
    </row>
    <row r="177" spans="1:14" s="8" customFormat="1" ht="19.5" customHeight="1">
      <c r="A177" s="7" t="s">
        <v>15</v>
      </c>
      <c r="B177" s="16" t="s">
        <v>16</v>
      </c>
      <c r="C177" s="16" t="s">
        <v>247</v>
      </c>
      <c r="D177" s="17">
        <v>58</v>
      </c>
      <c r="E177" s="18" t="s">
        <v>248</v>
      </c>
      <c r="F177" s="22">
        <v>490</v>
      </c>
      <c r="G177" s="7">
        <v>10</v>
      </c>
      <c r="H177" s="19">
        <v>72575.279764731618</v>
      </c>
      <c r="I177" s="19">
        <v>76629.546183547456</v>
      </c>
      <c r="J177" s="19">
        <v>80462.196753103271</v>
      </c>
      <c r="K177" s="19">
        <v>84479.961737923339</v>
      </c>
      <c r="L177" s="19">
        <v>88721.949817288856</v>
      </c>
      <c r="M177" s="19">
        <v>93970.74252571442</v>
      </c>
      <c r="N177" s="19">
        <v>99219.535234139941</v>
      </c>
    </row>
    <row r="178" spans="1:14" s="8" customFormat="1" ht="19.5" customHeight="1">
      <c r="A178" s="7" t="s">
        <v>15</v>
      </c>
      <c r="B178" s="16" t="s">
        <v>16</v>
      </c>
      <c r="C178" s="169" t="s">
        <v>249</v>
      </c>
      <c r="D178" s="17">
        <v>29</v>
      </c>
      <c r="E178" s="30" t="s">
        <v>250</v>
      </c>
      <c r="F178" s="22">
        <v>400</v>
      </c>
      <c r="G178" s="7">
        <v>8</v>
      </c>
      <c r="H178" s="19">
        <v>56319.105410187083</v>
      </c>
      <c r="I178" s="19">
        <v>59408.691073400441</v>
      </c>
      <c r="J178" s="19">
        <v>62495.669491328386</v>
      </c>
      <c r="K178" s="19">
        <v>65767.762324520576</v>
      </c>
      <c r="L178" s="19">
        <v>69264.07825225823</v>
      </c>
      <c r="M178" s="19">
        <v>73603.756296597858</v>
      </c>
      <c r="N178" s="19">
        <v>77943.434340937485</v>
      </c>
    </row>
    <row r="179" spans="1:14" ht="19.5" customHeight="1">
      <c r="A179" s="7" t="s">
        <v>15</v>
      </c>
      <c r="B179" s="16" t="s">
        <v>16</v>
      </c>
      <c r="C179" s="169" t="s">
        <v>385</v>
      </c>
      <c r="D179" s="17">
        <v>107</v>
      </c>
      <c r="E179" s="30" t="s">
        <v>363</v>
      </c>
      <c r="F179" s="22">
        <v>370</v>
      </c>
      <c r="G179" s="169">
        <v>8</v>
      </c>
      <c r="H179" s="19">
        <v>55211.02616388692</v>
      </c>
      <c r="I179" s="19">
        <v>58238.037940250397</v>
      </c>
      <c r="J179" s="19">
        <v>61262.442471328446</v>
      </c>
      <c r="K179" s="19">
        <v>64471.961417670769</v>
      </c>
      <c r="L179" s="19">
        <v>67900.48896798768</v>
      </c>
      <c r="M179" s="19">
        <v>72155.824578867352</v>
      </c>
      <c r="N179" s="19">
        <v>76411.160189746995</v>
      </c>
    </row>
    <row r="180" spans="1:14" ht="19.5" customHeight="1">
      <c r="A180" s="7" t="s">
        <v>15</v>
      </c>
      <c r="B180" s="16" t="s">
        <v>16</v>
      </c>
      <c r="C180" s="169" t="s">
        <v>390</v>
      </c>
      <c r="D180" s="17">
        <v>51</v>
      </c>
      <c r="E180" s="30" t="s">
        <v>389</v>
      </c>
      <c r="F180" s="22">
        <v>455</v>
      </c>
      <c r="G180" s="7">
        <v>10</v>
      </c>
      <c r="H180" s="19">
        <v>68818.239308452772</v>
      </c>
      <c r="I180" s="19">
        <v>72278.053802194656</v>
      </c>
      <c r="J180" s="19">
        <v>76183.707239741998</v>
      </c>
      <c r="K180" s="19">
        <v>80091.967922574768</v>
      </c>
      <c r="L180" s="19">
        <v>84182.735775386362</v>
      </c>
      <c r="M180" s="19">
        <v>89305.052901358533</v>
      </c>
      <c r="N180" s="19">
        <v>94427.370027330689</v>
      </c>
    </row>
    <row r="181" spans="1:14" ht="19.5" customHeight="1">
      <c r="A181" s="7" t="s">
        <v>15</v>
      </c>
      <c r="B181" s="16" t="s">
        <v>16</v>
      </c>
      <c r="C181" s="16" t="s">
        <v>251</v>
      </c>
      <c r="D181" s="17">
        <v>37</v>
      </c>
      <c r="E181" s="18" t="s">
        <v>252</v>
      </c>
      <c r="F181" s="22">
        <v>443</v>
      </c>
      <c r="G181" s="7">
        <v>9</v>
      </c>
      <c r="H181" s="19">
        <v>65364.139896376495</v>
      </c>
      <c r="I181" s="19">
        <v>68804.950179233012</v>
      </c>
      <c r="J181" s="19">
        <v>72539.078163943661</v>
      </c>
      <c r="K181" s="19">
        <v>76238.107412622106</v>
      </c>
      <c r="L181" s="19">
        <v>80250.506686644803</v>
      </c>
      <c r="M181" s="19">
        <v>84605.360373985677</v>
      </c>
      <c r="N181" s="19">
        <v>88960.214061326449</v>
      </c>
    </row>
    <row r="182" spans="1:14" ht="19.5" customHeight="1">
      <c r="A182" s="7"/>
      <c r="B182" s="16" t="s">
        <v>16</v>
      </c>
      <c r="C182" s="169" t="s">
        <v>504</v>
      </c>
      <c r="D182" s="17">
        <v>29</v>
      </c>
      <c r="E182" s="9" t="s">
        <v>490</v>
      </c>
      <c r="F182" s="22">
        <v>363</v>
      </c>
      <c r="G182" s="7">
        <v>8</v>
      </c>
      <c r="H182" s="19">
        <v>56319.105410187083</v>
      </c>
      <c r="I182" s="19">
        <v>59408.691073400441</v>
      </c>
      <c r="J182" s="19">
        <v>62495.669491328386</v>
      </c>
      <c r="K182" s="19">
        <v>65767.762324520576</v>
      </c>
      <c r="L182" s="19">
        <v>69264.07825225823</v>
      </c>
      <c r="M182" s="19">
        <v>73603.756296597858</v>
      </c>
      <c r="N182" s="19">
        <v>77943.434340937485</v>
      </c>
    </row>
    <row r="183" spans="1:14">
      <c r="A183" s="7"/>
      <c r="B183" s="16"/>
      <c r="E183" s="9"/>
      <c r="H183" s="137"/>
      <c r="I183" s="19"/>
      <c r="J183" s="19"/>
      <c r="K183" s="19"/>
      <c r="L183" s="19"/>
      <c r="M183" s="19"/>
      <c r="N183" s="19"/>
    </row>
    <row r="184" spans="1:14">
      <c r="A184" s="10" t="s">
        <v>356</v>
      </c>
      <c r="B184" s="10"/>
      <c r="C184" s="2"/>
      <c r="D184" s="3"/>
      <c r="E184" s="5"/>
      <c r="F184" s="6"/>
      <c r="G184" s="6"/>
      <c r="H184" s="6"/>
      <c r="I184" s="6"/>
      <c r="J184" s="6"/>
      <c r="N184" s="8"/>
    </row>
    <row r="185" spans="1:14" ht="96.6">
      <c r="A185" s="11" t="s">
        <v>1</v>
      </c>
      <c r="B185" s="12" t="s">
        <v>2</v>
      </c>
      <c r="C185" s="12" t="s">
        <v>3</v>
      </c>
      <c r="D185" s="13" t="s">
        <v>4</v>
      </c>
      <c r="E185" s="12" t="s">
        <v>5</v>
      </c>
      <c r="F185" s="56" t="s">
        <v>6</v>
      </c>
      <c r="G185" s="11" t="s">
        <v>7</v>
      </c>
      <c r="H185" s="4" t="s">
        <v>8</v>
      </c>
      <c r="I185" s="14" t="s">
        <v>9</v>
      </c>
      <c r="J185" s="14" t="s">
        <v>10</v>
      </c>
      <c r="K185" s="14" t="s">
        <v>11</v>
      </c>
      <c r="L185" s="14" t="s">
        <v>12</v>
      </c>
      <c r="M185" s="14" t="s">
        <v>13</v>
      </c>
      <c r="N185" s="14" t="s">
        <v>14</v>
      </c>
    </row>
    <row r="186" spans="1:14" ht="19.5" customHeight="1">
      <c r="A186" s="7" t="s">
        <v>90</v>
      </c>
      <c r="B186" s="26" t="s">
        <v>91</v>
      </c>
      <c r="C186" s="26" t="s">
        <v>253</v>
      </c>
      <c r="D186" s="26" t="s">
        <v>254</v>
      </c>
      <c r="E186" s="18" t="s">
        <v>255</v>
      </c>
      <c r="F186" s="22">
        <v>358</v>
      </c>
      <c r="G186" s="7">
        <v>7</v>
      </c>
      <c r="H186" s="29">
        <v>25.373703021331199</v>
      </c>
      <c r="I186" s="29">
        <v>26.842313405056853</v>
      </c>
      <c r="J186" s="29">
        <v>28.227398319921303</v>
      </c>
      <c r="K186" s="29">
        <v>29.804498387818519</v>
      </c>
      <c r="L186" s="29">
        <v>31.415552354727627</v>
      </c>
      <c r="M186" s="29">
        <v>33.328678940432198</v>
      </c>
      <c r="N186" s="29">
        <v>35.241805526136766</v>
      </c>
    </row>
    <row r="187" spans="1:14" ht="19.5" customHeight="1">
      <c r="A187" s="7" t="s">
        <v>90</v>
      </c>
      <c r="B187" s="16" t="s">
        <v>91</v>
      </c>
      <c r="C187" s="16" t="s">
        <v>256</v>
      </c>
      <c r="D187" s="17" t="s">
        <v>257</v>
      </c>
      <c r="E187" s="18" t="s">
        <v>258</v>
      </c>
      <c r="F187" s="22">
        <v>363</v>
      </c>
      <c r="G187" s="7">
        <v>8</v>
      </c>
      <c r="H187" s="29">
        <v>25.718970560618153</v>
      </c>
      <c r="I187" s="29">
        <v>27.017579270083043</v>
      </c>
      <c r="J187" s="29">
        <v>28.471619910024412</v>
      </c>
      <c r="K187" s="29">
        <v>29.979560332308438</v>
      </c>
      <c r="L187" s="29">
        <v>31.557695819968938</v>
      </c>
      <c r="M187" s="29">
        <v>33.474464085748707</v>
      </c>
      <c r="N187" s="29">
        <v>35.391232351528458</v>
      </c>
    </row>
    <row r="188" spans="1:14" ht="19.5" customHeight="1">
      <c r="A188" s="22" t="s">
        <v>90</v>
      </c>
      <c r="B188" s="26" t="s">
        <v>91</v>
      </c>
      <c r="C188" s="26" t="s">
        <v>259</v>
      </c>
      <c r="D188" s="27" t="s">
        <v>260</v>
      </c>
      <c r="E188" s="48" t="s">
        <v>261</v>
      </c>
      <c r="F188" s="22">
        <v>343</v>
      </c>
      <c r="G188" s="7">
        <v>7</v>
      </c>
      <c r="H188" s="29">
        <v>24.053554451438302</v>
      </c>
      <c r="I188" s="29">
        <v>25.473287831800477</v>
      </c>
      <c r="J188" s="29">
        <v>26.788191824299176</v>
      </c>
      <c r="K188" s="29">
        <v>28.278583480239092</v>
      </c>
      <c r="L188" s="29">
        <v>29.770228619489295</v>
      </c>
      <c r="M188" s="29">
        <v>31.599332399041995</v>
      </c>
      <c r="N188" s="29">
        <v>33.428436178594701</v>
      </c>
    </row>
    <row r="189" spans="1:14" ht="19.5" customHeight="1">
      <c r="A189" s="22" t="s">
        <v>90</v>
      </c>
      <c r="B189" s="26" t="s">
        <v>91</v>
      </c>
      <c r="C189" s="26" t="s">
        <v>262</v>
      </c>
      <c r="D189" s="27" t="s">
        <v>260</v>
      </c>
      <c r="E189" s="48" t="s">
        <v>263</v>
      </c>
      <c r="F189" s="22">
        <v>343</v>
      </c>
      <c r="G189" s="7">
        <v>7</v>
      </c>
      <c r="H189" s="29">
        <v>24.053554451438302</v>
      </c>
      <c r="I189" s="29">
        <v>25.473287831800477</v>
      </c>
      <c r="J189" s="29">
        <v>26.788191824299176</v>
      </c>
      <c r="K189" s="29">
        <v>28.278583480239092</v>
      </c>
      <c r="L189" s="29">
        <v>29.770228619489295</v>
      </c>
      <c r="M189" s="29">
        <v>31.599332399041995</v>
      </c>
      <c r="N189" s="29">
        <v>33.428436178594701</v>
      </c>
    </row>
    <row r="190" spans="1:14" ht="19.5" customHeight="1">
      <c r="A190" s="22" t="s">
        <v>90</v>
      </c>
      <c r="B190" s="16" t="s">
        <v>91</v>
      </c>
      <c r="C190" s="29" t="s">
        <v>264</v>
      </c>
      <c r="D190" s="17" t="s">
        <v>254</v>
      </c>
      <c r="E190" s="47" t="s">
        <v>265</v>
      </c>
      <c r="F190" s="22">
        <v>353</v>
      </c>
      <c r="G190" s="7">
        <v>7</v>
      </c>
      <c r="H190" s="29">
        <v>25.373703021331199</v>
      </c>
      <c r="I190" s="29">
        <v>26.842313405056853</v>
      </c>
      <c r="J190" s="29">
        <v>28.227398319921303</v>
      </c>
      <c r="K190" s="29">
        <v>29.804498387818519</v>
      </c>
      <c r="L190" s="29">
        <v>31.415552354727627</v>
      </c>
      <c r="M190" s="29">
        <v>33.328678940432198</v>
      </c>
      <c r="N190" s="29">
        <v>35.241805526136766</v>
      </c>
    </row>
    <row r="191" spans="1:14" ht="19.5" customHeight="1">
      <c r="A191" s="7" t="s">
        <v>90</v>
      </c>
      <c r="B191" s="16" t="s">
        <v>91</v>
      </c>
      <c r="C191" s="26" t="s">
        <v>266</v>
      </c>
      <c r="D191" s="27">
        <v>63</v>
      </c>
      <c r="E191" s="18" t="s">
        <v>267</v>
      </c>
      <c r="F191" s="22">
        <v>383</v>
      </c>
      <c r="G191" s="7">
        <v>8</v>
      </c>
      <c r="H191" s="29">
        <v>28.684047161615993</v>
      </c>
      <c r="I191" s="29">
        <v>30.190145528437881</v>
      </c>
      <c r="J191" s="29">
        <v>31.768281016098385</v>
      </c>
      <c r="K191" s="29">
        <v>33.450455618513303</v>
      </c>
      <c r="L191" s="29">
        <v>35.204078769615016</v>
      </c>
      <c r="M191" s="29">
        <v>37.341018997229682</v>
      </c>
      <c r="N191" s="29">
        <v>39.477959224844348</v>
      </c>
    </row>
    <row r="192" spans="1:14" ht="19.5" customHeight="1">
      <c r="A192" s="7" t="s">
        <v>90</v>
      </c>
      <c r="B192" s="16" t="s">
        <v>91</v>
      </c>
      <c r="C192" s="26" t="s">
        <v>268</v>
      </c>
      <c r="D192" s="27" t="s">
        <v>269</v>
      </c>
      <c r="E192" s="18" t="s">
        <v>270</v>
      </c>
      <c r="F192" s="22">
        <v>425</v>
      </c>
      <c r="G192" s="7">
        <v>9</v>
      </c>
      <c r="H192" s="29">
        <v>30.279142843468765</v>
      </c>
      <c r="I192" s="29">
        <v>31.873573614163099</v>
      </c>
      <c r="J192" s="29">
        <v>33.555748216578031</v>
      </c>
      <c r="K192" s="29">
        <v>35.308117884369445</v>
      </c>
      <c r="L192" s="29">
        <v>37.167033633535866</v>
      </c>
      <c r="M192" s="29">
        <v>39.416181174548171</v>
      </c>
      <c r="N192" s="29">
        <v>41.665328715560449</v>
      </c>
    </row>
    <row r="193" spans="1:14" ht="19.5" customHeight="1">
      <c r="A193" s="7" t="s">
        <v>90</v>
      </c>
      <c r="B193" s="16" t="s">
        <v>91</v>
      </c>
      <c r="C193" s="16" t="s">
        <v>271</v>
      </c>
      <c r="D193" s="17">
        <v>16</v>
      </c>
      <c r="E193" s="18" t="s">
        <v>272</v>
      </c>
      <c r="F193" s="22">
        <v>358</v>
      </c>
      <c r="G193" s="7">
        <v>7</v>
      </c>
      <c r="H193" s="29">
        <v>25.373703021331199</v>
      </c>
      <c r="I193" s="29">
        <v>26.842313405056853</v>
      </c>
      <c r="J193" s="29">
        <v>28.227398319921303</v>
      </c>
      <c r="K193" s="29">
        <v>29.804498387818519</v>
      </c>
      <c r="L193" s="29">
        <v>31.415552354727627</v>
      </c>
      <c r="M193" s="29">
        <v>33.328678940432198</v>
      </c>
      <c r="N193" s="29">
        <v>35.241805526136766</v>
      </c>
    </row>
    <row r="194" spans="1:14" ht="19.5" customHeight="1">
      <c r="A194" s="22" t="s">
        <v>90</v>
      </c>
      <c r="B194" s="26" t="s">
        <v>91</v>
      </c>
      <c r="C194" s="26" t="s">
        <v>273</v>
      </c>
      <c r="D194" s="27" t="s">
        <v>274</v>
      </c>
      <c r="E194" s="48" t="s">
        <v>275</v>
      </c>
      <c r="F194" s="22">
        <v>323</v>
      </c>
      <c r="G194" s="7">
        <v>7</v>
      </c>
      <c r="H194" s="29">
        <v>23.773861957816933</v>
      </c>
      <c r="I194" s="29">
        <v>25.28025140201515</v>
      </c>
      <c r="J194" s="29">
        <v>26.612704160857987</v>
      </c>
      <c r="K194" s="29">
        <v>28.085547050453769</v>
      </c>
      <c r="L194" s="29">
        <v>29.593487472737802</v>
      </c>
      <c r="M194" s="29">
        <v>31.389793736128315</v>
      </c>
      <c r="N194" s="29">
        <v>33.186099999518838</v>
      </c>
    </row>
    <row r="195" spans="1:14" ht="19.5" customHeight="1">
      <c r="A195" s="22" t="s">
        <v>90</v>
      </c>
      <c r="B195" s="26" t="s">
        <v>91</v>
      </c>
      <c r="C195" s="26" t="s">
        <v>276</v>
      </c>
      <c r="D195" s="27" t="s">
        <v>277</v>
      </c>
      <c r="E195" s="48" t="s">
        <v>278</v>
      </c>
      <c r="F195" s="22">
        <v>350</v>
      </c>
      <c r="G195" s="7">
        <v>7</v>
      </c>
      <c r="H195" s="29">
        <v>26.1062969034991</v>
      </c>
      <c r="I195" s="29">
        <v>27.483875061512506</v>
      </c>
      <c r="J195" s="29">
        <v>28.950450534556825</v>
      </c>
      <c r="K195" s="29">
        <v>30.454630506909972</v>
      </c>
      <c r="L195" s="29">
        <v>32.067863527258723</v>
      </c>
      <c r="M195" s="29">
        <v>33.659130882122859</v>
      </c>
      <c r="N195" s="29">
        <v>35.250398236987003</v>
      </c>
    </row>
    <row r="196" spans="1:14" s="23" customFormat="1" ht="19.5" customHeight="1">
      <c r="A196" s="7" t="s">
        <v>90</v>
      </c>
      <c r="B196" s="16" t="s">
        <v>91</v>
      </c>
      <c r="C196" s="26" t="s">
        <v>279</v>
      </c>
      <c r="D196" s="27" t="s">
        <v>280</v>
      </c>
      <c r="E196" s="18" t="s">
        <v>281</v>
      </c>
      <c r="F196" s="22">
        <v>393</v>
      </c>
      <c r="G196" s="7">
        <v>8</v>
      </c>
      <c r="H196" s="21">
        <v>28.684047161615993</v>
      </c>
      <c r="I196" s="21">
        <v>30.190145528437881</v>
      </c>
      <c r="J196" s="21">
        <v>31.768281016098385</v>
      </c>
      <c r="K196" s="21">
        <v>33.450455618513303</v>
      </c>
      <c r="L196" s="21">
        <v>35.204078769615016</v>
      </c>
      <c r="M196" s="21">
        <v>37.341018997229682</v>
      </c>
      <c r="N196" s="21">
        <v>39.477959224844348</v>
      </c>
    </row>
    <row r="197" spans="1:14" s="23" customFormat="1" ht="19.5" customHeight="1">
      <c r="A197" s="7" t="s">
        <v>90</v>
      </c>
      <c r="B197" s="16" t="s">
        <v>91</v>
      </c>
      <c r="C197" s="26" t="s">
        <v>282</v>
      </c>
      <c r="D197" s="27">
        <v>64</v>
      </c>
      <c r="E197" s="18" t="s">
        <v>283</v>
      </c>
      <c r="F197" s="22">
        <v>425</v>
      </c>
      <c r="G197" s="7">
        <v>9</v>
      </c>
      <c r="H197" s="29">
        <v>30.279142843468765</v>
      </c>
      <c r="I197" s="29">
        <v>31.873573614163099</v>
      </c>
      <c r="J197" s="29">
        <v>33.555748216578031</v>
      </c>
      <c r="K197" s="29">
        <v>35.308117884369445</v>
      </c>
      <c r="L197" s="29">
        <v>37.167033633535866</v>
      </c>
      <c r="M197" s="29">
        <v>39.416181174548171</v>
      </c>
      <c r="N197" s="29">
        <v>41.665328715560449</v>
      </c>
    </row>
    <row r="198" spans="1:14" s="23" customFormat="1" ht="19.5" customHeight="1">
      <c r="A198" s="22" t="s">
        <v>90</v>
      </c>
      <c r="B198" s="26" t="s">
        <v>91</v>
      </c>
      <c r="C198" s="26" t="s">
        <v>284</v>
      </c>
      <c r="D198" s="27" t="s">
        <v>285</v>
      </c>
      <c r="E198" s="48" t="s">
        <v>286</v>
      </c>
      <c r="F198" s="22">
        <v>333</v>
      </c>
      <c r="G198" s="7">
        <v>7</v>
      </c>
      <c r="H198" s="29">
        <v>25.262702635671037</v>
      </c>
      <c r="I198" s="29">
        <v>26.596408877824157</v>
      </c>
      <c r="J198" s="29">
        <v>28.015351985077292</v>
      </c>
      <c r="K198" s="29">
        <v>29.470646108328957</v>
      </c>
      <c r="L198" s="29">
        <v>31.031232829645337</v>
      </c>
      <c r="M198" s="29">
        <v>32.912435888113791</v>
      </c>
      <c r="N198" s="29">
        <v>34.793638946582234</v>
      </c>
    </row>
    <row r="199" spans="1:14" s="23" customFormat="1" ht="19.5" customHeight="1">
      <c r="A199" s="7" t="s">
        <v>90</v>
      </c>
      <c r="B199" s="16" t="s">
        <v>91</v>
      </c>
      <c r="C199" s="26" t="s">
        <v>287</v>
      </c>
      <c r="D199" s="27" t="s">
        <v>280</v>
      </c>
      <c r="E199" s="18" t="s">
        <v>288</v>
      </c>
      <c r="F199" s="22">
        <v>385</v>
      </c>
      <c r="G199" s="7">
        <v>8</v>
      </c>
      <c r="H199" s="21">
        <v>28.684047161615993</v>
      </c>
      <c r="I199" s="21">
        <v>30.190145528437881</v>
      </c>
      <c r="J199" s="21">
        <v>31.768281016098385</v>
      </c>
      <c r="K199" s="21">
        <v>33.450455618513303</v>
      </c>
      <c r="L199" s="21">
        <v>35.204078769615016</v>
      </c>
      <c r="M199" s="21">
        <v>37.341018997229682</v>
      </c>
      <c r="N199" s="21">
        <v>39.477959224844348</v>
      </c>
    </row>
    <row r="200" spans="1:14" s="23" customFormat="1" ht="19.5" customHeight="1">
      <c r="A200" s="7" t="s">
        <v>90</v>
      </c>
      <c r="B200" s="16" t="s">
        <v>91</v>
      </c>
      <c r="C200" s="26" t="s">
        <v>289</v>
      </c>
      <c r="D200" s="27" t="s">
        <v>269</v>
      </c>
      <c r="E200" s="18" t="s">
        <v>290</v>
      </c>
      <c r="F200" s="22">
        <v>425</v>
      </c>
      <c r="G200" s="7">
        <v>9</v>
      </c>
      <c r="H200" s="29">
        <v>30.279142843468765</v>
      </c>
      <c r="I200" s="29">
        <v>31.873573614163099</v>
      </c>
      <c r="J200" s="29">
        <v>33.555748216578031</v>
      </c>
      <c r="K200" s="29">
        <v>35.308117884369445</v>
      </c>
      <c r="L200" s="29">
        <v>37.167033633535866</v>
      </c>
      <c r="M200" s="29">
        <v>39.416181174548171</v>
      </c>
      <c r="N200" s="29">
        <v>41.665328715560449</v>
      </c>
    </row>
    <row r="201" spans="1:14" s="23" customFormat="1" ht="19.5" customHeight="1">
      <c r="A201" s="22" t="s">
        <v>90</v>
      </c>
      <c r="B201" s="26" t="s">
        <v>91</v>
      </c>
      <c r="C201" s="26" t="s">
        <v>291</v>
      </c>
      <c r="D201" s="27">
        <v>61</v>
      </c>
      <c r="E201" s="48" t="s">
        <v>292</v>
      </c>
      <c r="F201" s="22">
        <v>345</v>
      </c>
      <c r="G201" s="7">
        <v>7</v>
      </c>
      <c r="H201" s="29">
        <v>25.262702635671037</v>
      </c>
      <c r="I201" s="29">
        <v>26.596408877824157</v>
      </c>
      <c r="J201" s="29">
        <v>28.015351985077292</v>
      </c>
      <c r="K201" s="29">
        <v>29.470646108328957</v>
      </c>
      <c r="L201" s="29">
        <v>31.031232829645337</v>
      </c>
      <c r="M201" s="29">
        <v>32.912435888113791</v>
      </c>
      <c r="N201" s="29">
        <v>34.793638946582234</v>
      </c>
    </row>
    <row r="202" spans="1:14" s="23" customFormat="1" ht="19.5" customHeight="1">
      <c r="A202" s="22" t="s">
        <v>90</v>
      </c>
      <c r="B202" s="26" t="s">
        <v>91</v>
      </c>
      <c r="C202" s="26" t="s">
        <v>293</v>
      </c>
      <c r="D202" s="27">
        <v>61</v>
      </c>
      <c r="E202" s="48" t="s">
        <v>294</v>
      </c>
      <c r="F202" s="22">
        <v>345</v>
      </c>
      <c r="G202" s="7">
        <v>7</v>
      </c>
      <c r="H202" s="29">
        <v>25.262702635671037</v>
      </c>
      <c r="I202" s="29">
        <v>26.596408877824157</v>
      </c>
      <c r="J202" s="29">
        <v>28.015351985077292</v>
      </c>
      <c r="K202" s="29">
        <v>29.470646108328957</v>
      </c>
      <c r="L202" s="29">
        <v>31.031232829645337</v>
      </c>
      <c r="M202" s="29">
        <v>32.912435888113791</v>
      </c>
      <c r="N202" s="29">
        <v>34.793638946582234</v>
      </c>
    </row>
    <row r="203" spans="1:14" s="23" customFormat="1" ht="27" customHeight="1">
      <c r="A203" s="22" t="s">
        <v>90</v>
      </c>
      <c r="B203" s="26" t="s">
        <v>91</v>
      </c>
      <c r="C203" s="26" t="s">
        <v>295</v>
      </c>
      <c r="D203" s="27" t="s">
        <v>296</v>
      </c>
      <c r="E203" s="48" t="s">
        <v>297</v>
      </c>
      <c r="F203" s="22">
        <v>330</v>
      </c>
      <c r="G203" s="7">
        <v>7</v>
      </c>
      <c r="H203" s="29">
        <v>23.773861957816933</v>
      </c>
      <c r="I203" s="29">
        <v>26.31688209962854</v>
      </c>
      <c r="J203" s="29">
        <v>27.858666571290506</v>
      </c>
      <c r="K203" s="29">
        <v>29.242512145855393</v>
      </c>
      <c r="L203" s="29">
        <v>30.78680358413796</v>
      </c>
      <c r="M203" s="29">
        <v>32.200240515253952</v>
      </c>
      <c r="N203" s="29">
        <v>33.613677446369955</v>
      </c>
    </row>
    <row r="204" spans="1:14" s="23" customFormat="1" ht="19.5" customHeight="1">
      <c r="A204" s="22" t="s">
        <v>90</v>
      </c>
      <c r="B204" s="26" t="s">
        <v>91</v>
      </c>
      <c r="C204" s="26" t="s">
        <v>472</v>
      </c>
      <c r="D204" s="27">
        <v>16</v>
      </c>
      <c r="E204" s="48" t="s">
        <v>469</v>
      </c>
      <c r="F204" s="22">
        <v>358</v>
      </c>
      <c r="G204" s="7">
        <v>7</v>
      </c>
      <c r="H204" s="29">
        <v>25.373703021331199</v>
      </c>
      <c r="I204" s="29">
        <v>26.842313405056853</v>
      </c>
      <c r="J204" s="29">
        <v>28.227398319921303</v>
      </c>
      <c r="K204" s="29">
        <v>29.804498387818519</v>
      </c>
      <c r="L204" s="29">
        <v>31.415552354727627</v>
      </c>
      <c r="M204" s="29">
        <v>33.328678940432198</v>
      </c>
      <c r="N204" s="29">
        <v>35.241805526136766</v>
      </c>
    </row>
    <row r="205" spans="1:14" s="23" customFormat="1" ht="19.5" customHeight="1">
      <c r="A205" s="22" t="s">
        <v>90</v>
      </c>
      <c r="B205" s="26" t="s">
        <v>91</v>
      </c>
      <c r="C205" s="26" t="s">
        <v>298</v>
      </c>
      <c r="D205" s="27" t="s">
        <v>274</v>
      </c>
      <c r="E205" s="48" t="s">
        <v>299</v>
      </c>
      <c r="F205" s="22">
        <v>323</v>
      </c>
      <c r="G205" s="7">
        <v>7</v>
      </c>
      <c r="H205" s="29">
        <v>23.773861957816933</v>
      </c>
      <c r="I205" s="29">
        <v>25.28025140201515</v>
      </c>
      <c r="J205" s="29">
        <v>26.612704160857987</v>
      </c>
      <c r="K205" s="29">
        <v>28.085547050453769</v>
      </c>
      <c r="L205" s="29">
        <v>29.593487472737802</v>
      </c>
      <c r="M205" s="29">
        <v>31.389793736128315</v>
      </c>
      <c r="N205" s="29">
        <v>33.186099999518838</v>
      </c>
    </row>
    <row r="206" spans="1:14" s="23" customFormat="1" ht="19.5" customHeight="1">
      <c r="A206" s="7" t="s">
        <v>90</v>
      </c>
      <c r="B206" s="16" t="s">
        <v>91</v>
      </c>
      <c r="C206" s="26" t="s">
        <v>300</v>
      </c>
      <c r="D206" s="17" t="s">
        <v>280</v>
      </c>
      <c r="E206" s="18" t="s">
        <v>301</v>
      </c>
      <c r="F206" s="22">
        <v>393</v>
      </c>
      <c r="G206" s="7">
        <v>8</v>
      </c>
      <c r="H206" s="29">
        <v>28.684047161615993</v>
      </c>
      <c r="I206" s="29">
        <v>30.190145528437881</v>
      </c>
      <c r="J206" s="29">
        <v>31.768281016098385</v>
      </c>
      <c r="K206" s="29">
        <v>33.450455618513303</v>
      </c>
      <c r="L206" s="29">
        <v>35.204078769615016</v>
      </c>
      <c r="M206" s="29">
        <v>37.341018997229682</v>
      </c>
      <c r="N206" s="29">
        <v>39.477959224844348</v>
      </c>
    </row>
    <row r="207" spans="1:14" s="23" customFormat="1" ht="19.5" customHeight="1">
      <c r="A207" s="22" t="s">
        <v>90</v>
      </c>
      <c r="B207" s="26" t="s">
        <v>91</v>
      </c>
      <c r="C207" s="26" t="s">
        <v>302</v>
      </c>
      <c r="D207" s="27" t="s">
        <v>274</v>
      </c>
      <c r="E207" s="48" t="s">
        <v>303</v>
      </c>
      <c r="F207" s="22">
        <v>325</v>
      </c>
      <c r="G207" s="7">
        <v>7</v>
      </c>
      <c r="H207" s="29">
        <v>23.773861957816933</v>
      </c>
      <c r="I207" s="29">
        <v>25.28025140201515</v>
      </c>
      <c r="J207" s="29">
        <v>26.612704160857987</v>
      </c>
      <c r="K207" s="29">
        <v>28.085547050453769</v>
      </c>
      <c r="L207" s="29">
        <v>29.593487472737802</v>
      </c>
      <c r="M207" s="29">
        <v>31.389793736128315</v>
      </c>
      <c r="N207" s="29">
        <v>33.186099999518838</v>
      </c>
    </row>
    <row r="208" spans="1:14" s="23" customFormat="1" ht="19.5" customHeight="1">
      <c r="A208" s="7" t="s">
        <v>90</v>
      </c>
      <c r="B208" s="16" t="s">
        <v>91</v>
      </c>
      <c r="C208" s="26" t="s">
        <v>367</v>
      </c>
      <c r="D208" s="27">
        <v>110</v>
      </c>
      <c r="E208" s="18" t="s">
        <v>365</v>
      </c>
      <c r="F208" s="22">
        <v>344</v>
      </c>
      <c r="G208" s="7">
        <v>7</v>
      </c>
      <c r="H208" s="29">
        <v>23.087187797957117</v>
      </c>
      <c r="I208" s="29">
        <v>28.584572848104592</v>
      </c>
      <c r="J208" s="29">
        <v>31.883232554775862</v>
      </c>
      <c r="K208" s="29" t="s">
        <v>170</v>
      </c>
      <c r="L208" s="29" t="s">
        <v>170</v>
      </c>
      <c r="M208" s="29" t="s">
        <v>170</v>
      </c>
      <c r="N208" s="29" t="s">
        <v>170</v>
      </c>
    </row>
    <row r="209" spans="1:14" s="23" customFormat="1" ht="19.5" customHeight="1">
      <c r="A209" s="7" t="s">
        <v>90</v>
      </c>
      <c r="B209" s="16" t="s">
        <v>91</v>
      </c>
      <c r="C209" s="26" t="s">
        <v>304</v>
      </c>
      <c r="D209" s="27">
        <v>111</v>
      </c>
      <c r="E209" s="18" t="s">
        <v>366</v>
      </c>
      <c r="F209" s="22">
        <v>424</v>
      </c>
      <c r="G209" s="7">
        <v>9</v>
      </c>
      <c r="H209" s="29">
        <v>36.280683241728291</v>
      </c>
      <c r="I209" s="29">
        <v>37.929441403606951</v>
      </c>
      <c r="J209" s="29">
        <v>39.578199565485619</v>
      </c>
      <c r="K209" s="29">
        <v>41.228101110278217</v>
      </c>
      <c r="L209" s="29">
        <v>42.876859272156892</v>
      </c>
      <c r="M209" s="29" t="s">
        <v>170</v>
      </c>
      <c r="N209" s="29" t="s">
        <v>170</v>
      </c>
    </row>
    <row r="210" spans="1:14" s="23" customFormat="1" ht="19.5" customHeight="1">
      <c r="A210" s="7" t="s">
        <v>90</v>
      </c>
      <c r="B210" s="16" t="s">
        <v>91</v>
      </c>
      <c r="C210" s="25" t="s">
        <v>305</v>
      </c>
      <c r="D210" s="27" t="s">
        <v>280</v>
      </c>
      <c r="E210" s="47" t="s">
        <v>306</v>
      </c>
      <c r="F210" s="22">
        <v>383</v>
      </c>
      <c r="G210" s="7">
        <v>8</v>
      </c>
      <c r="H210" s="21">
        <v>28.684047161615993</v>
      </c>
      <c r="I210" s="21">
        <v>30.190145528437881</v>
      </c>
      <c r="J210" s="21">
        <v>31.768281016098385</v>
      </c>
      <c r="K210" s="21">
        <v>33.450455618513303</v>
      </c>
      <c r="L210" s="21">
        <v>35.204078769615016</v>
      </c>
      <c r="M210" s="21">
        <v>37.341018997229682</v>
      </c>
      <c r="N210" s="21">
        <v>39.477959224844348</v>
      </c>
    </row>
    <row r="211" spans="1:14" s="23" customFormat="1" ht="19.5" customHeight="1">
      <c r="A211" s="7" t="s">
        <v>90</v>
      </c>
      <c r="B211" s="16" t="s">
        <v>91</v>
      </c>
      <c r="C211" s="25" t="s">
        <v>307</v>
      </c>
      <c r="D211" s="27" t="s">
        <v>269</v>
      </c>
      <c r="E211" s="47" t="s">
        <v>308</v>
      </c>
      <c r="F211" s="22">
        <v>425</v>
      </c>
      <c r="G211" s="7">
        <v>9</v>
      </c>
      <c r="H211" s="21">
        <v>30.279142843468765</v>
      </c>
      <c r="I211" s="21">
        <v>31.873573614163099</v>
      </c>
      <c r="J211" s="21">
        <v>33.555748216578031</v>
      </c>
      <c r="K211" s="21">
        <v>35.308117884369445</v>
      </c>
      <c r="L211" s="21">
        <v>37.167033633535866</v>
      </c>
      <c r="M211" s="21">
        <v>39.416181174548171</v>
      </c>
      <c r="N211" s="21">
        <v>41.665328715560449</v>
      </c>
    </row>
    <row r="212" spans="1:14" s="23" customFormat="1" ht="19.5" customHeight="1">
      <c r="A212" s="7" t="s">
        <v>90</v>
      </c>
      <c r="B212" s="16" t="s">
        <v>91</v>
      </c>
      <c r="C212" s="25" t="s">
        <v>309</v>
      </c>
      <c r="D212" s="27" t="s">
        <v>285</v>
      </c>
      <c r="E212" s="47" t="s">
        <v>310</v>
      </c>
      <c r="F212" s="22">
        <v>333</v>
      </c>
      <c r="G212" s="7">
        <v>7</v>
      </c>
      <c r="H212" s="21">
        <v>25.262702635671037</v>
      </c>
      <c r="I212" s="21">
        <v>26.596408877824157</v>
      </c>
      <c r="J212" s="21">
        <v>28.015351985077292</v>
      </c>
      <c r="K212" s="21">
        <v>29.470646108328957</v>
      </c>
      <c r="L212" s="21">
        <v>31.031232829645337</v>
      </c>
      <c r="M212" s="29">
        <v>32.912435888113791</v>
      </c>
      <c r="N212" s="21">
        <v>34.793638946582234</v>
      </c>
    </row>
    <row r="213" spans="1:14" s="23" customFormat="1" ht="19.5" customHeight="1">
      <c r="A213" s="22" t="s">
        <v>90</v>
      </c>
      <c r="B213" s="26" t="s">
        <v>91</v>
      </c>
      <c r="C213" s="22" t="s">
        <v>311</v>
      </c>
      <c r="D213" s="27">
        <v>27</v>
      </c>
      <c r="E213" s="48" t="s">
        <v>312</v>
      </c>
      <c r="F213" s="22">
        <v>330</v>
      </c>
      <c r="G213" s="7">
        <v>7</v>
      </c>
      <c r="H213" s="29">
        <v>23.773861957816933</v>
      </c>
      <c r="I213" s="29">
        <v>26.31688209962854</v>
      </c>
      <c r="J213" s="29">
        <v>27.858666571290506</v>
      </c>
      <c r="K213" s="29">
        <v>29.242512145855393</v>
      </c>
      <c r="L213" s="29">
        <v>30.78680358413796</v>
      </c>
      <c r="M213" s="29">
        <v>32.200240515253952</v>
      </c>
      <c r="N213" s="29">
        <v>33.613677446369955</v>
      </c>
    </row>
    <row r="214" spans="1:14" s="23" customFormat="1" ht="19.5" customHeight="1">
      <c r="A214" s="7" t="s">
        <v>90</v>
      </c>
      <c r="B214" s="16" t="s">
        <v>91</v>
      </c>
      <c r="C214" s="26" t="s">
        <v>313</v>
      </c>
      <c r="D214" s="17" t="s">
        <v>314</v>
      </c>
      <c r="E214" s="18" t="s">
        <v>315</v>
      </c>
      <c r="F214" s="22">
        <v>398</v>
      </c>
      <c r="G214" s="7">
        <v>8</v>
      </c>
      <c r="H214" s="29">
        <v>27.629279125506649</v>
      </c>
      <c r="I214" s="29">
        <v>28.998082900348006</v>
      </c>
      <c r="J214" s="29">
        <v>30.434574773945265</v>
      </c>
      <c r="K214" s="29">
        <v>31.961317445883701</v>
      </c>
      <c r="L214" s="29">
        <v>33.609647998920686</v>
      </c>
      <c r="M214" s="29">
        <v>35.591587368969272</v>
      </c>
      <c r="N214" s="29">
        <v>37.573526739017851</v>
      </c>
    </row>
    <row r="215" spans="1:14" ht="19.5" customHeight="1">
      <c r="A215" s="22" t="s">
        <v>90</v>
      </c>
      <c r="B215" s="26" t="s">
        <v>91</v>
      </c>
      <c r="C215" s="16" t="s">
        <v>477</v>
      </c>
      <c r="D215" s="17">
        <v>61</v>
      </c>
      <c r="E215" s="48" t="s">
        <v>468</v>
      </c>
      <c r="F215" s="22">
        <v>345</v>
      </c>
      <c r="G215" s="7">
        <v>7</v>
      </c>
      <c r="H215" s="29">
        <v>25.262702635671037</v>
      </c>
      <c r="I215" s="29">
        <v>26.596408877824157</v>
      </c>
      <c r="J215" s="29">
        <v>28.015351985077292</v>
      </c>
      <c r="K215" s="29">
        <v>29.470646108328957</v>
      </c>
      <c r="L215" s="29">
        <v>31.031232829645337</v>
      </c>
      <c r="M215" s="29">
        <v>32.912435888113791</v>
      </c>
      <c r="N215" s="29">
        <v>34.793638946582234</v>
      </c>
    </row>
    <row r="216" spans="1:14" ht="19.5" customHeight="1">
      <c r="A216" s="7" t="s">
        <v>90</v>
      </c>
      <c r="B216" s="16" t="s">
        <v>91</v>
      </c>
      <c r="C216" s="16" t="s">
        <v>471</v>
      </c>
      <c r="D216" s="17">
        <v>16</v>
      </c>
      <c r="E216" s="18" t="s">
        <v>466</v>
      </c>
      <c r="F216" s="22">
        <v>350</v>
      </c>
      <c r="G216" s="7">
        <v>7</v>
      </c>
      <c r="H216" s="29">
        <v>25.373703021331199</v>
      </c>
      <c r="I216" s="29">
        <v>26.842313405056853</v>
      </c>
      <c r="J216" s="29">
        <v>28.227398319921303</v>
      </c>
      <c r="K216" s="29">
        <v>29.804498387818519</v>
      </c>
      <c r="L216" s="29">
        <v>31.415552354727627</v>
      </c>
      <c r="M216" s="29">
        <v>33.328678940432198</v>
      </c>
      <c r="N216" s="29">
        <v>35.241805526136766</v>
      </c>
    </row>
    <row r="217" spans="1:14" ht="19.5" customHeight="1">
      <c r="A217" s="169"/>
      <c r="B217" s="16" t="s">
        <v>91</v>
      </c>
      <c r="C217" s="16" t="s">
        <v>567</v>
      </c>
      <c r="D217" s="17">
        <v>99</v>
      </c>
      <c r="E217" s="18" t="s">
        <v>561</v>
      </c>
      <c r="F217" s="22">
        <v>420</v>
      </c>
      <c r="G217" s="169">
        <v>9</v>
      </c>
      <c r="H217" s="29">
        <v>30.278853000000002</v>
      </c>
      <c r="I217" s="29">
        <v>31.873428000000001</v>
      </c>
      <c r="J217" s="29">
        <v>33.555988999999997</v>
      </c>
      <c r="K217" s="29">
        <v>35.307851999999997</v>
      </c>
      <c r="L217" s="29">
        <v>37.166984999999997</v>
      </c>
      <c r="M217" s="29">
        <v>39.416119999999999</v>
      </c>
      <c r="N217" s="29">
        <v>41.664763000000001</v>
      </c>
    </row>
    <row r="218" spans="1:14" ht="19.5" customHeight="1">
      <c r="A218" s="169"/>
      <c r="B218" s="16" t="s">
        <v>91</v>
      </c>
      <c r="C218" s="16" t="s">
        <v>577</v>
      </c>
      <c r="D218" s="17">
        <v>58</v>
      </c>
      <c r="E218" s="18" t="s">
        <v>578</v>
      </c>
      <c r="F218" s="22">
        <v>493</v>
      </c>
      <c r="G218" s="169">
        <v>10</v>
      </c>
      <c r="H218" s="29">
        <v>34.891961000000002</v>
      </c>
      <c r="I218" s="29">
        <v>36.841127999999998</v>
      </c>
      <c r="J218" s="29">
        <v>38.683748000000001</v>
      </c>
      <c r="K218" s="29">
        <v>40.615366000000002</v>
      </c>
      <c r="L218" s="29">
        <v>42.654783999999999</v>
      </c>
      <c r="M218" s="29">
        <v>45.178241999999997</v>
      </c>
      <c r="N218" s="29">
        <v>47.701700000000002</v>
      </c>
    </row>
    <row r="219" spans="1:14" ht="19.5" customHeight="1">
      <c r="A219" s="7" t="s">
        <v>90</v>
      </c>
      <c r="B219" s="16" t="s">
        <v>91</v>
      </c>
      <c r="C219" s="16" t="s">
        <v>321</v>
      </c>
      <c r="D219" s="17">
        <v>64</v>
      </c>
      <c r="E219" s="18" t="s">
        <v>322</v>
      </c>
      <c r="F219" s="22">
        <v>418</v>
      </c>
      <c r="G219" s="7">
        <v>9</v>
      </c>
      <c r="H219" s="29">
        <v>30.279142843468765</v>
      </c>
      <c r="I219" s="29">
        <v>31.873573614163099</v>
      </c>
      <c r="J219" s="29">
        <v>33.555748216578031</v>
      </c>
      <c r="K219" s="29">
        <v>35.308117884369445</v>
      </c>
      <c r="L219" s="29">
        <v>37.167033633535866</v>
      </c>
      <c r="M219" s="29">
        <v>39.416181174548171</v>
      </c>
      <c r="N219" s="29">
        <v>41.665328715560449</v>
      </c>
    </row>
    <row r="220" spans="1:14" ht="19.5" customHeight="1">
      <c r="A220" s="22" t="s">
        <v>90</v>
      </c>
      <c r="B220" s="26" t="s">
        <v>91</v>
      </c>
      <c r="C220" s="16" t="s">
        <v>323</v>
      </c>
      <c r="D220" s="17">
        <v>16</v>
      </c>
      <c r="E220" s="48" t="s">
        <v>324</v>
      </c>
      <c r="F220" s="22">
        <v>358</v>
      </c>
      <c r="G220" s="7">
        <v>7</v>
      </c>
      <c r="H220" s="29">
        <v>25.373703021331199</v>
      </c>
      <c r="I220" s="29">
        <v>26.842313405056853</v>
      </c>
      <c r="J220" s="29">
        <v>28.227398319921303</v>
      </c>
      <c r="K220" s="29">
        <v>29.804498387818519</v>
      </c>
      <c r="L220" s="29">
        <v>31.415552354727627</v>
      </c>
      <c r="M220" s="29">
        <v>33.328678940432198</v>
      </c>
      <c r="N220" s="29">
        <v>35.241805526136766</v>
      </c>
    </row>
    <row r="221" spans="1:14" ht="19.5" customHeight="1">
      <c r="A221" s="22" t="s">
        <v>90</v>
      </c>
      <c r="B221" s="26" t="s">
        <v>91</v>
      </c>
      <c r="C221" s="16" t="s">
        <v>325</v>
      </c>
      <c r="D221" s="17">
        <v>16</v>
      </c>
      <c r="E221" s="48" t="s">
        <v>326</v>
      </c>
      <c r="F221" s="22">
        <v>358</v>
      </c>
      <c r="G221" s="7">
        <v>7</v>
      </c>
      <c r="H221" s="29">
        <v>25.373703021331199</v>
      </c>
      <c r="I221" s="29">
        <v>26.842313405056853</v>
      </c>
      <c r="J221" s="29">
        <v>28.227398319921303</v>
      </c>
      <c r="K221" s="29">
        <v>29.804498387818519</v>
      </c>
      <c r="L221" s="29">
        <v>31.415552354727627</v>
      </c>
      <c r="M221" s="29">
        <v>33.328678940432198</v>
      </c>
      <c r="N221" s="29">
        <v>35.241805526136766</v>
      </c>
    </row>
    <row r="222" spans="1:14" ht="19.5" customHeight="1">
      <c r="A222" s="22" t="s">
        <v>90</v>
      </c>
      <c r="B222" s="26" t="s">
        <v>91</v>
      </c>
      <c r="C222" s="16" t="s">
        <v>327</v>
      </c>
      <c r="D222" s="17" t="s">
        <v>274</v>
      </c>
      <c r="E222" s="48" t="s">
        <v>328</v>
      </c>
      <c r="F222" s="22">
        <v>320</v>
      </c>
      <c r="G222" s="7">
        <v>7</v>
      </c>
      <c r="H222" s="29">
        <v>23.773861957816933</v>
      </c>
      <c r="I222" s="29">
        <v>25.28025140201515</v>
      </c>
      <c r="J222" s="29">
        <v>26.612704160857987</v>
      </c>
      <c r="K222" s="29">
        <v>28.085547050453769</v>
      </c>
      <c r="L222" s="29">
        <v>29.593487472737802</v>
      </c>
      <c r="M222" s="29">
        <v>31.389793736128315</v>
      </c>
      <c r="N222" s="29">
        <v>33.186099999518838</v>
      </c>
    </row>
    <row r="223" spans="1:14" ht="19.5" customHeight="1">
      <c r="A223" s="22" t="s">
        <v>90</v>
      </c>
      <c r="B223" s="26" t="s">
        <v>91</v>
      </c>
      <c r="C223" s="26" t="s">
        <v>329</v>
      </c>
      <c r="D223" s="27" t="s">
        <v>274</v>
      </c>
      <c r="E223" s="48" t="s">
        <v>330</v>
      </c>
      <c r="F223" s="22">
        <v>325</v>
      </c>
      <c r="G223" s="7">
        <v>7</v>
      </c>
      <c r="H223" s="29">
        <v>23.773861957816933</v>
      </c>
      <c r="I223" s="29">
        <v>25.28025140201515</v>
      </c>
      <c r="J223" s="29">
        <v>26.612704160857987</v>
      </c>
      <c r="K223" s="29">
        <v>28.085547050453769</v>
      </c>
      <c r="L223" s="29">
        <v>29.593487472737802</v>
      </c>
      <c r="M223" s="29">
        <v>31.389793736128315</v>
      </c>
      <c r="N223" s="29">
        <v>33.186099999518838</v>
      </c>
    </row>
    <row r="224" spans="1:14" ht="19.5" customHeight="1">
      <c r="A224" s="22"/>
      <c r="B224" s="26" t="s">
        <v>91</v>
      </c>
      <c r="C224" s="26" t="s">
        <v>586</v>
      </c>
      <c r="D224" s="27">
        <v>63</v>
      </c>
      <c r="E224" s="48" t="s">
        <v>585</v>
      </c>
      <c r="F224" s="22">
        <v>385</v>
      </c>
      <c r="G224" s="169">
        <v>8</v>
      </c>
      <c r="H224" s="29">
        <v>28.684047161615993</v>
      </c>
      <c r="I224" s="29">
        <v>30.190145528437881</v>
      </c>
      <c r="J224" s="29">
        <v>31.768281016098385</v>
      </c>
      <c r="K224" s="29">
        <v>33.450455618513303</v>
      </c>
      <c r="L224" s="29">
        <v>35.204078769615016</v>
      </c>
      <c r="M224" s="29">
        <v>37.341018997229682</v>
      </c>
      <c r="N224" s="29">
        <v>39.477959224844348</v>
      </c>
    </row>
    <row r="225" spans="1:14" ht="19.5" customHeight="1">
      <c r="A225" s="22"/>
      <c r="B225" s="26" t="s">
        <v>91</v>
      </c>
      <c r="C225" s="26" t="s">
        <v>646</v>
      </c>
      <c r="D225" s="27">
        <v>63</v>
      </c>
      <c r="E225" s="48" t="s">
        <v>642</v>
      </c>
      <c r="F225" s="22">
        <v>385</v>
      </c>
      <c r="G225" s="169">
        <v>8</v>
      </c>
      <c r="H225" s="29">
        <v>28.684047161615993</v>
      </c>
      <c r="I225" s="29">
        <v>30.190145528437881</v>
      </c>
      <c r="J225" s="29">
        <v>31.768281016098385</v>
      </c>
      <c r="K225" s="29">
        <v>33.450455618513303</v>
      </c>
      <c r="L225" s="29">
        <v>35.204078769615016</v>
      </c>
      <c r="M225" s="29">
        <v>37.341018997229682</v>
      </c>
      <c r="N225" s="29">
        <v>39.477959224844348</v>
      </c>
    </row>
    <row r="226" spans="1:14" ht="19.5" customHeight="1">
      <c r="A226" s="7" t="s">
        <v>90</v>
      </c>
      <c r="B226" s="16" t="s">
        <v>91</v>
      </c>
      <c r="C226" s="16" t="s">
        <v>384</v>
      </c>
      <c r="D226" s="17">
        <v>64</v>
      </c>
      <c r="E226" s="18" t="s">
        <v>368</v>
      </c>
      <c r="F226" s="22" t="s">
        <v>369</v>
      </c>
      <c r="G226" s="7" t="s">
        <v>370</v>
      </c>
      <c r="H226" s="29">
        <v>30.279142843468765</v>
      </c>
      <c r="I226" s="29">
        <v>31.873573614163099</v>
      </c>
      <c r="J226" s="29">
        <v>33.555748216578031</v>
      </c>
      <c r="K226" s="29">
        <v>35.308117884369445</v>
      </c>
      <c r="L226" s="29">
        <v>37.167033633535866</v>
      </c>
      <c r="M226" s="29">
        <v>39.416181174548171</v>
      </c>
      <c r="N226" s="29">
        <v>41.665328715560449</v>
      </c>
    </row>
    <row r="227" spans="1:14" ht="19.5" customHeight="1">
      <c r="A227" s="7" t="s">
        <v>90</v>
      </c>
      <c r="B227" s="16" t="s">
        <v>91</v>
      </c>
      <c r="C227" s="7" t="s">
        <v>331</v>
      </c>
      <c r="D227" s="17">
        <v>90</v>
      </c>
      <c r="E227" s="18" t="s">
        <v>332</v>
      </c>
      <c r="F227" s="22">
        <v>365</v>
      </c>
      <c r="G227" s="7">
        <v>8</v>
      </c>
      <c r="H227" s="29">
        <v>26.543762578791796</v>
      </c>
      <c r="I227" s="29">
        <v>27.999056702043461</v>
      </c>
      <c r="J227" s="29">
        <v>29.453097341984829</v>
      </c>
      <c r="K227" s="29">
        <v>30.996135296957096</v>
      </c>
      <c r="L227" s="29">
        <v>32.644465849994077</v>
      </c>
      <c r="M227" s="29">
        <v>34.690300278301606</v>
      </c>
      <c r="N227" s="29">
        <v>36.736134706609128</v>
      </c>
    </row>
    <row r="228" spans="1:14" ht="19.5" customHeight="1">
      <c r="A228" s="7" t="s">
        <v>90</v>
      </c>
      <c r="B228" s="16" t="s">
        <v>91</v>
      </c>
      <c r="C228" s="16" t="s">
        <v>335</v>
      </c>
      <c r="D228" s="17" t="s">
        <v>280</v>
      </c>
      <c r="E228" s="18" t="s">
        <v>336</v>
      </c>
      <c r="F228" s="22">
        <v>383</v>
      </c>
      <c r="G228" s="7">
        <v>8</v>
      </c>
      <c r="H228" s="29">
        <v>28.684047161615993</v>
      </c>
      <c r="I228" s="29">
        <v>30.190145528437881</v>
      </c>
      <c r="J228" s="29">
        <v>31.768281016098385</v>
      </c>
      <c r="K228" s="29">
        <v>33.450455618513303</v>
      </c>
      <c r="L228" s="29">
        <v>35.204078769615016</v>
      </c>
      <c r="M228" s="29">
        <v>37.341018997229682</v>
      </c>
      <c r="N228" s="29">
        <v>39.477959224844348</v>
      </c>
    </row>
    <row r="229" spans="1:14" ht="19.5" customHeight="1">
      <c r="A229" s="7" t="s">
        <v>90</v>
      </c>
      <c r="B229" s="16" t="s">
        <v>91</v>
      </c>
      <c r="C229" s="16" t="s">
        <v>337</v>
      </c>
      <c r="D229" s="17" t="s">
        <v>269</v>
      </c>
      <c r="E229" s="18" t="s">
        <v>338</v>
      </c>
      <c r="F229" s="22">
        <v>425</v>
      </c>
      <c r="G229" s="7">
        <v>9</v>
      </c>
      <c r="H229" s="29">
        <v>30.279142843468765</v>
      </c>
      <c r="I229" s="29">
        <v>31.873573614163099</v>
      </c>
      <c r="J229" s="29">
        <v>33.555748216578031</v>
      </c>
      <c r="K229" s="29">
        <v>35.308117884369445</v>
      </c>
      <c r="L229" s="29">
        <v>37.167033633535866</v>
      </c>
      <c r="M229" s="29">
        <v>39.416181174548171</v>
      </c>
      <c r="N229" s="29">
        <v>41.665328715560449</v>
      </c>
    </row>
    <row r="230" spans="1:14" ht="19.5" customHeight="1">
      <c r="A230" s="22" t="s">
        <v>479</v>
      </c>
      <c r="B230" s="26" t="s">
        <v>91</v>
      </c>
      <c r="C230" s="16" t="s">
        <v>339</v>
      </c>
      <c r="D230" s="17">
        <v>90</v>
      </c>
      <c r="E230" s="48" t="s">
        <v>470</v>
      </c>
      <c r="F230" s="22">
        <v>361</v>
      </c>
      <c r="G230" s="7">
        <v>8</v>
      </c>
      <c r="H230" s="29">
        <v>26.543762578791796</v>
      </c>
      <c r="I230" s="29">
        <v>27.999056702043461</v>
      </c>
      <c r="J230" s="29">
        <v>29.453097341984829</v>
      </c>
      <c r="K230" s="29">
        <v>30.996135296957096</v>
      </c>
      <c r="L230" s="29">
        <v>32.644465849994077</v>
      </c>
      <c r="M230" s="29">
        <v>34.690300278301606</v>
      </c>
      <c r="N230" s="29">
        <v>36.736134706609128</v>
      </c>
    </row>
    <row r="231" spans="1:14" ht="19.5" customHeight="1">
      <c r="A231" s="22" t="s">
        <v>90</v>
      </c>
      <c r="B231" s="26" t="s">
        <v>91</v>
      </c>
      <c r="C231" s="16" t="s">
        <v>435</v>
      </c>
      <c r="D231" s="17">
        <v>16</v>
      </c>
      <c r="E231" s="48" t="s">
        <v>414</v>
      </c>
      <c r="F231" s="22">
        <v>358</v>
      </c>
      <c r="G231" s="7">
        <v>7</v>
      </c>
      <c r="H231" s="29">
        <v>25.373703021331199</v>
      </c>
      <c r="I231" s="29">
        <v>26.842313405056853</v>
      </c>
      <c r="J231" s="29">
        <v>28.227398319921303</v>
      </c>
      <c r="K231" s="29">
        <v>29.804498387818519</v>
      </c>
      <c r="L231" s="29">
        <v>31.415552354727627</v>
      </c>
      <c r="M231" s="29">
        <v>33.328678940432198</v>
      </c>
      <c r="N231" s="29">
        <v>35.241805526136766</v>
      </c>
    </row>
    <row r="232" spans="1:14" ht="19.5" customHeight="1">
      <c r="A232" s="22"/>
      <c r="B232" s="26" t="s">
        <v>91</v>
      </c>
      <c r="C232" s="16" t="s">
        <v>495</v>
      </c>
      <c r="D232" s="17">
        <v>90</v>
      </c>
      <c r="E232" s="48" t="s">
        <v>494</v>
      </c>
      <c r="F232" s="22">
        <v>373</v>
      </c>
      <c r="G232" s="7">
        <v>8</v>
      </c>
      <c r="H232" s="29">
        <v>26.543762578791796</v>
      </c>
      <c r="I232" s="29">
        <v>27.999056702043461</v>
      </c>
      <c r="J232" s="29">
        <v>29.453097341984829</v>
      </c>
      <c r="K232" s="29">
        <v>30.996135296957096</v>
      </c>
      <c r="L232" s="29">
        <v>32.644465849994077</v>
      </c>
      <c r="M232" s="29">
        <v>34.690300278301606</v>
      </c>
      <c r="N232" s="29">
        <v>36.736134706609128</v>
      </c>
    </row>
    <row r="233" spans="1:14" ht="19.5" customHeight="1">
      <c r="A233" s="190"/>
      <c r="B233" s="26" t="s">
        <v>91</v>
      </c>
      <c r="C233" s="16" t="s">
        <v>594</v>
      </c>
      <c r="D233" s="17">
        <v>90</v>
      </c>
      <c r="E233" s="48" t="s">
        <v>589</v>
      </c>
      <c r="F233" s="22">
        <v>363</v>
      </c>
      <c r="G233" s="169">
        <v>8</v>
      </c>
      <c r="H233" s="29">
        <v>26.543762578791796</v>
      </c>
      <c r="I233" s="29">
        <v>27.999056702043461</v>
      </c>
      <c r="J233" s="29">
        <v>29.453097341984829</v>
      </c>
      <c r="K233" s="29">
        <v>30.996135296957096</v>
      </c>
      <c r="L233" s="29">
        <v>32.644465849994077</v>
      </c>
      <c r="M233" s="29">
        <v>34.690300278301606</v>
      </c>
      <c r="N233" s="29">
        <v>36.736134706609128</v>
      </c>
    </row>
    <row r="234" spans="1:14" ht="19.5" customHeight="1">
      <c r="A234" s="22"/>
      <c r="B234" s="26" t="s">
        <v>91</v>
      </c>
      <c r="C234" s="16" t="s">
        <v>341</v>
      </c>
      <c r="D234" s="17">
        <v>31</v>
      </c>
      <c r="E234" s="48" t="s">
        <v>342</v>
      </c>
      <c r="F234" s="22">
        <v>290</v>
      </c>
      <c r="G234" s="169">
        <v>6</v>
      </c>
      <c r="H234" s="29">
        <v>26.262982000000001</v>
      </c>
      <c r="I234" s="29">
        <v>27.788471999999999</v>
      </c>
      <c r="J234" s="29">
        <v>29.469093000000001</v>
      </c>
      <c r="K234" s="29">
        <v>31.149715</v>
      </c>
      <c r="L234" s="29"/>
      <c r="M234" s="29"/>
      <c r="N234" s="29"/>
    </row>
    <row r="235" spans="1:14">
      <c r="H235" s="36"/>
      <c r="I235" s="206"/>
      <c r="J235" s="206"/>
      <c r="K235" s="206"/>
      <c r="L235" s="206"/>
      <c r="M235" s="206"/>
      <c r="N235" s="206"/>
    </row>
    <row r="236" spans="1:14">
      <c r="B236" s="10" t="s">
        <v>343</v>
      </c>
      <c r="C236" s="2"/>
      <c r="D236" s="3"/>
      <c r="E236" s="34"/>
      <c r="F236" s="40"/>
      <c r="J236" s="35"/>
      <c r="K236" s="35"/>
      <c r="L236" s="35"/>
    </row>
    <row r="237" spans="1:14">
      <c r="B237" s="10" t="s">
        <v>344</v>
      </c>
      <c r="C237" s="2"/>
      <c r="D237" s="3"/>
      <c r="E237" s="34"/>
      <c r="F237" s="40"/>
      <c r="J237" s="35"/>
      <c r="K237" s="35"/>
      <c r="L237" s="35"/>
    </row>
    <row r="238" spans="1:14">
      <c r="B238" s="36">
        <v>616.26253467308265</v>
      </c>
      <c r="C238" s="37" t="s">
        <v>345</v>
      </c>
      <c r="E238" s="9"/>
      <c r="J238" s="36"/>
      <c r="K238" s="35"/>
      <c r="L238" s="35"/>
    </row>
    <row r="239" spans="1:14" ht="15">
      <c r="B239" s="36">
        <v>850.2377293726139</v>
      </c>
      <c r="C239" s="37" t="s">
        <v>346</v>
      </c>
      <c r="E239" s="9"/>
      <c r="H239" s="52"/>
      <c r="I239" s="53"/>
      <c r="J239" s="53"/>
      <c r="K239" s="53"/>
      <c r="L239" s="54"/>
      <c r="M239" s="54"/>
    </row>
    <row r="240" spans="1:14" ht="15">
      <c r="B240" s="36">
        <v>1043.2992288241401</v>
      </c>
      <c r="C240" s="37" t="s">
        <v>347</v>
      </c>
      <c r="E240" s="9"/>
      <c r="H240" s="52"/>
      <c r="I240" s="53"/>
      <c r="J240" s="53"/>
      <c r="K240" s="53"/>
      <c r="L240" s="53"/>
      <c r="M240" s="53"/>
    </row>
    <row r="241" spans="1:15" ht="15">
      <c r="B241" s="36">
        <v>1237.6392812521658</v>
      </c>
      <c r="C241" s="37" t="s">
        <v>348</v>
      </c>
      <c r="E241" s="9"/>
      <c r="H241" s="52"/>
      <c r="I241" s="53"/>
      <c r="J241" s="53"/>
      <c r="K241" s="53"/>
      <c r="L241" s="53"/>
      <c r="M241" s="53"/>
    </row>
    <row r="242" spans="1:15">
      <c r="B242" s="38"/>
      <c r="C242" s="37"/>
      <c r="E242" s="9"/>
      <c r="J242" s="36"/>
      <c r="K242" s="35"/>
      <c r="L242" s="35"/>
    </row>
    <row r="243" spans="1:15">
      <c r="B243" s="10" t="s">
        <v>349</v>
      </c>
      <c r="C243" s="39"/>
      <c r="D243" s="3"/>
      <c r="E243" s="9"/>
      <c r="J243" s="40"/>
      <c r="K243" s="35"/>
      <c r="L243" s="35"/>
    </row>
    <row r="244" spans="1:15">
      <c r="B244" s="31" t="s">
        <v>350</v>
      </c>
      <c r="C244" s="37"/>
      <c r="E244" s="9"/>
      <c r="K244" s="35"/>
      <c r="L244" s="35"/>
    </row>
    <row r="245" spans="1:15" s="169" customFormat="1">
      <c r="A245" s="9"/>
      <c r="B245" s="32">
        <v>0.29628006474667434</v>
      </c>
      <c r="C245" s="37" t="s">
        <v>351</v>
      </c>
      <c r="D245" s="17"/>
      <c r="E245" s="9"/>
      <c r="F245" s="22"/>
      <c r="G245" s="7"/>
      <c r="H245" s="7"/>
      <c r="I245" s="7"/>
      <c r="J245" s="7"/>
      <c r="K245" s="35"/>
      <c r="L245" s="35"/>
      <c r="M245" s="7"/>
      <c r="N245" s="7"/>
    </row>
    <row r="246" spans="1:15" s="169" customFormat="1">
      <c r="A246" s="9"/>
      <c r="B246" s="32">
        <v>0.40876813912144899</v>
      </c>
      <c r="C246" s="37" t="s">
        <v>352</v>
      </c>
      <c r="D246" s="17"/>
      <c r="E246" s="9"/>
      <c r="F246" s="22"/>
      <c r="G246" s="7"/>
      <c r="H246" s="7"/>
      <c r="I246" s="7"/>
      <c r="J246" s="7"/>
      <c r="K246" s="35"/>
      <c r="L246" s="35"/>
      <c r="M246" s="7"/>
      <c r="N246" s="7"/>
    </row>
    <row r="247" spans="1:15" s="169" customFormat="1">
      <c r="A247" s="9"/>
      <c r="B247" s="32">
        <v>0.50158616770391351</v>
      </c>
      <c r="C247" s="37" t="s">
        <v>353</v>
      </c>
      <c r="D247" s="17"/>
      <c r="E247" s="9"/>
      <c r="F247" s="22"/>
      <c r="G247" s="7"/>
      <c r="H247" s="7"/>
      <c r="I247" s="7"/>
      <c r="J247" s="7"/>
      <c r="K247" s="35"/>
      <c r="L247" s="35"/>
      <c r="M247" s="7"/>
      <c r="N247" s="7"/>
    </row>
    <row r="248" spans="1:15" s="169" customFormat="1">
      <c r="A248" s="9"/>
      <c r="B248" s="32">
        <v>0.59501888521738744</v>
      </c>
      <c r="C248" s="37" t="s">
        <v>354</v>
      </c>
      <c r="D248" s="17"/>
      <c r="E248" s="9"/>
      <c r="F248" s="22"/>
      <c r="G248" s="7"/>
      <c r="H248" s="7"/>
      <c r="I248" s="7"/>
      <c r="J248" s="7"/>
      <c r="K248" s="35"/>
      <c r="L248" s="35"/>
      <c r="M248" s="7"/>
      <c r="N248" s="7"/>
    </row>
    <row r="249" spans="1:15" s="169" customFormat="1">
      <c r="A249" s="9"/>
      <c r="B249" s="7"/>
      <c r="C249" s="41"/>
      <c r="D249" s="17"/>
      <c r="E249" s="9"/>
      <c r="F249" s="22"/>
      <c r="G249" s="7"/>
      <c r="H249" s="7"/>
      <c r="I249" s="7"/>
      <c r="J249" s="19"/>
      <c r="K249" s="19"/>
      <c r="L249" s="19"/>
      <c r="M249" s="7"/>
      <c r="N249" s="7"/>
    </row>
    <row r="250" spans="1:15" s="169" customFormat="1">
      <c r="A250" s="9"/>
      <c r="B250" s="10" t="s">
        <v>355</v>
      </c>
      <c r="C250" s="41"/>
      <c r="D250" s="17"/>
      <c r="E250" s="9"/>
      <c r="F250" s="22"/>
      <c r="G250" s="7"/>
      <c r="H250" s="7"/>
      <c r="I250" s="7"/>
      <c r="J250" s="19"/>
      <c r="K250" s="19"/>
      <c r="L250" s="19"/>
      <c r="M250" s="7"/>
      <c r="N250" s="7"/>
    </row>
    <row r="251" spans="1:15" s="169" customFormat="1">
      <c r="A251" s="9"/>
      <c r="B251" s="42" t="s">
        <v>393</v>
      </c>
      <c r="C251" s="41"/>
      <c r="D251" s="17"/>
      <c r="E251" s="9"/>
      <c r="F251" s="22"/>
      <c r="G251" s="7"/>
      <c r="H251" s="7"/>
      <c r="I251" s="7"/>
      <c r="J251" s="35"/>
      <c r="K251" s="35"/>
      <c r="L251" s="35"/>
      <c r="M251" s="7"/>
      <c r="N251" s="7"/>
      <c r="O251" s="32"/>
    </row>
    <row r="252" spans="1:15" s="169" customFormat="1">
      <c r="A252" s="9"/>
      <c r="B252" s="31" t="s">
        <v>455</v>
      </c>
      <c r="C252" s="41"/>
      <c r="D252" s="17"/>
      <c r="E252" s="9"/>
      <c r="F252" s="22"/>
      <c r="G252" s="7"/>
      <c r="H252" s="7"/>
      <c r="I252" s="7"/>
      <c r="J252" s="35"/>
      <c r="K252" s="35"/>
      <c r="L252" s="35"/>
      <c r="M252" s="7"/>
      <c r="N252" s="7"/>
    </row>
    <row r="254" spans="1:15" s="169" customFormat="1">
      <c r="A254" s="9"/>
      <c r="B254" s="34" t="s">
        <v>358</v>
      </c>
      <c r="C254" s="7"/>
      <c r="D254" s="17"/>
      <c r="E254" s="30"/>
      <c r="F254" s="22"/>
      <c r="G254" s="7"/>
      <c r="H254" s="7"/>
      <c r="I254" s="7"/>
      <c r="J254" s="7"/>
      <c r="K254" s="7"/>
      <c r="L254" s="7"/>
      <c r="M254" s="7"/>
      <c r="N254" s="7"/>
    </row>
    <row r="255" spans="1:15" s="169" customFormat="1">
      <c r="A255" s="9"/>
      <c r="B255" s="9" t="s">
        <v>501</v>
      </c>
      <c r="C255" s="7"/>
      <c r="D255" s="17"/>
      <c r="E255" s="30"/>
      <c r="F255" s="22"/>
      <c r="G255" s="7"/>
      <c r="H255" s="7"/>
      <c r="I255" s="7"/>
      <c r="J255" s="7"/>
      <c r="K255" s="7"/>
      <c r="L255" s="7"/>
      <c r="M255" s="7"/>
      <c r="N255" s="7"/>
    </row>
    <row r="256" spans="1:15" s="169" customFormat="1">
      <c r="A256" s="9"/>
      <c r="B256" s="9" t="s">
        <v>360</v>
      </c>
      <c r="C256" s="7"/>
      <c r="D256" s="17"/>
      <c r="E256" s="30"/>
      <c r="F256" s="22"/>
      <c r="G256" s="7"/>
      <c r="H256" s="7"/>
      <c r="I256" s="7"/>
      <c r="J256" s="7"/>
      <c r="K256" s="7"/>
      <c r="L256" s="7"/>
      <c r="M256" s="7"/>
      <c r="N256" s="7"/>
    </row>
    <row r="258" spans="1:14" s="169" customFormat="1">
      <c r="A258" s="9"/>
      <c r="B258" s="34" t="s">
        <v>377</v>
      </c>
      <c r="C258" s="7"/>
      <c r="D258" s="17"/>
      <c r="E258" s="30"/>
      <c r="F258" s="22"/>
      <c r="G258" s="7"/>
      <c r="H258" s="7"/>
      <c r="I258" s="7"/>
      <c r="J258" s="7"/>
      <c r="K258" s="7"/>
      <c r="L258" s="7"/>
      <c r="M258" s="7"/>
      <c r="N258" s="7"/>
    </row>
    <row r="259" spans="1:14" s="169" customFormat="1" ht="13.8">
      <c r="A259" s="9"/>
      <c r="B259" s="55" t="s">
        <v>378</v>
      </c>
      <c r="C259" s="7"/>
      <c r="D259" s="17"/>
      <c r="E259" s="30"/>
      <c r="F259" s="22"/>
      <c r="G259" s="7"/>
      <c r="H259" s="7"/>
      <c r="I259" s="7"/>
      <c r="J259" s="7"/>
      <c r="K259" s="7"/>
      <c r="L259" s="7"/>
      <c r="M259" s="7"/>
      <c r="N259" s="7"/>
    </row>
    <row r="260" spans="1:14" s="169" customFormat="1">
      <c r="A260" s="9"/>
      <c r="B260" s="9" t="s">
        <v>392</v>
      </c>
      <c r="C260" s="7"/>
      <c r="D260" s="17"/>
      <c r="E260" s="30"/>
      <c r="F260" s="22"/>
      <c r="G260" s="7"/>
      <c r="H260" s="7"/>
      <c r="I260" s="7"/>
      <c r="J260" s="7"/>
      <c r="K260" s="7"/>
      <c r="L260" s="7"/>
      <c r="M260" s="7"/>
      <c r="N260" s="7"/>
    </row>
    <row r="261" spans="1:14" s="169" customFormat="1">
      <c r="A261" s="9"/>
      <c r="B261" s="9" t="s">
        <v>379</v>
      </c>
      <c r="C261" s="7"/>
      <c r="D261" s="17"/>
      <c r="E261" s="30"/>
      <c r="F261" s="22"/>
      <c r="G261" s="7"/>
      <c r="H261" s="7"/>
      <c r="I261" s="7"/>
      <c r="J261" s="7"/>
      <c r="K261" s="7"/>
      <c r="L261" s="7"/>
      <c r="M261" s="7"/>
      <c r="N261" s="7"/>
    </row>
  </sheetData>
  <autoFilter ref="A5:V234" xr:uid="{2FE707FC-8502-4005-A44B-A219C78FFAE0}"/>
  <sortState xmlns:xlrd2="http://schemas.microsoft.com/office/spreadsheetml/2017/richdata2" ref="A169:N211">
    <sortCondition ref="E169:E211"/>
  </sortState>
  <pageMargins left="0.25" right="0.25" top="0.5" bottom="0.5" header="0.5" footer="0.5"/>
  <pageSetup scale="98" orientation="landscape" r:id="rId1"/>
  <headerFooter alignWithMargins="0"/>
  <ignoredErrors>
    <ignoredError sqref="D82 D109 D123 D125 D129 D136 D155 D170 D174 D228:D229 D222:D223 D210:D214 D205:D207 D203 D186:D200 D68 D64 D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47FB-ADED-4F35-949A-CBFD28C74191}">
  <sheetPr codeName="Sheet6"/>
  <dimension ref="A1:AD271"/>
  <sheetViews>
    <sheetView topLeftCell="B35" zoomScaleNormal="100" workbookViewId="0">
      <selection activeCell="C224" sqref="C224"/>
    </sheetView>
  </sheetViews>
  <sheetFormatPr defaultColWidth="8.90625" defaultRowHeight="13.2"/>
  <cols>
    <col min="1" max="1" width="3.90625" style="9" hidden="1" customWidth="1"/>
    <col min="2" max="2" width="5.90625" style="9" customWidth="1"/>
    <col min="3" max="3" width="6.08984375" style="169" customWidth="1"/>
    <col min="4" max="4" width="5.08984375" style="17" bestFit="1" customWidth="1"/>
    <col min="5" max="5" width="36.08984375" style="30" customWidth="1"/>
    <col min="6" max="6" width="3.54296875" style="22" bestFit="1" customWidth="1"/>
    <col min="7" max="7" width="4.08984375" style="169" bestFit="1" customWidth="1"/>
    <col min="8" max="8" width="7.54296875" style="169" customWidth="1"/>
    <col min="9" max="9" width="6.54296875" style="169" customWidth="1"/>
    <col min="10" max="10" width="6" style="169" bestFit="1" customWidth="1"/>
    <col min="11" max="11" width="7" style="169" customWidth="1"/>
    <col min="12" max="13" width="7" style="169" bestFit="1" customWidth="1"/>
    <col min="14" max="14" width="8.08984375" style="169" bestFit="1" customWidth="1"/>
    <col min="15" max="15" width="8.90625" style="9" hidden="1" customWidth="1"/>
    <col min="16" max="22" width="6.90625" style="9" customWidth="1"/>
    <col min="23" max="16384" width="8.90625" style="9"/>
  </cols>
  <sheetData>
    <row r="1" spans="1:17" ht="15" customHeight="1">
      <c r="A1" s="1" t="s">
        <v>0</v>
      </c>
      <c r="B1" s="1" t="s">
        <v>482</v>
      </c>
      <c r="C1" s="2"/>
      <c r="D1" s="3"/>
      <c r="E1" s="5"/>
      <c r="F1" s="6"/>
      <c r="G1" s="6"/>
      <c r="H1" s="6"/>
      <c r="I1" s="81"/>
      <c r="J1" s="81"/>
      <c r="N1" s="8"/>
    </row>
    <row r="2" spans="1:17" ht="15" customHeight="1">
      <c r="A2" s="216"/>
      <c r="B2" s="216" t="s">
        <v>625</v>
      </c>
      <c r="C2" s="2"/>
      <c r="D2" s="3"/>
      <c r="E2" s="5"/>
      <c r="F2" s="6"/>
      <c r="G2" s="6"/>
      <c r="H2" s="6"/>
      <c r="I2" s="6"/>
      <c r="J2" s="76"/>
      <c r="N2" s="8"/>
    </row>
    <row r="3" spans="1:17">
      <c r="A3" s="216"/>
      <c r="B3" s="216"/>
      <c r="C3" s="2"/>
      <c r="D3" s="3"/>
      <c r="E3" s="5"/>
      <c r="F3" s="6"/>
      <c r="G3" s="6"/>
      <c r="H3" s="102"/>
      <c r="I3" s="102"/>
      <c r="J3" s="102"/>
      <c r="K3" s="102"/>
      <c r="L3" s="102"/>
      <c r="M3" s="102"/>
      <c r="N3" s="102"/>
    </row>
    <row r="4" spans="1:17">
      <c r="A4" s="216" t="s">
        <v>357</v>
      </c>
      <c r="B4" s="216"/>
      <c r="C4" s="2"/>
      <c r="D4" s="3"/>
      <c r="E4" s="5"/>
      <c r="F4" s="6"/>
      <c r="G4" s="6"/>
      <c r="H4" s="6"/>
      <c r="I4" s="6"/>
      <c r="J4" s="6"/>
      <c r="K4" s="6"/>
      <c r="L4" s="6"/>
      <c r="M4" s="6"/>
      <c r="N4" s="6"/>
    </row>
    <row r="5" spans="1:17" ht="64.5" customHeight="1">
      <c r="A5" s="11" t="s">
        <v>1</v>
      </c>
      <c r="B5" s="12" t="s">
        <v>2</v>
      </c>
      <c r="C5" s="12" t="s">
        <v>3</v>
      </c>
      <c r="D5" s="13" t="s">
        <v>4</v>
      </c>
      <c r="E5" s="12" t="s">
        <v>5</v>
      </c>
      <c r="F5" s="56" t="s">
        <v>6</v>
      </c>
      <c r="G5" s="11" t="s">
        <v>7</v>
      </c>
      <c r="H5" s="4" t="s">
        <v>8</v>
      </c>
      <c r="I5" s="14" t="s">
        <v>9</v>
      </c>
      <c r="J5" s="4" t="s">
        <v>10</v>
      </c>
      <c r="K5" s="14" t="s">
        <v>11</v>
      </c>
      <c r="L5" s="4" t="s">
        <v>12</v>
      </c>
      <c r="M5" s="14" t="s">
        <v>13</v>
      </c>
      <c r="N5" s="4" t="s">
        <v>14</v>
      </c>
    </row>
    <row r="6" spans="1:17" ht="19.5" customHeight="1">
      <c r="A6" s="16" t="s">
        <v>15</v>
      </c>
      <c r="B6" s="16" t="s">
        <v>16</v>
      </c>
      <c r="C6" s="16" t="s">
        <v>437</v>
      </c>
      <c r="D6" s="16">
        <v>29</v>
      </c>
      <c r="E6" s="18" t="s">
        <v>420</v>
      </c>
      <c r="F6" s="60">
        <v>365</v>
      </c>
      <c r="G6" s="169">
        <v>8</v>
      </c>
      <c r="H6" s="19">
        <v>56319.105410187083</v>
      </c>
      <c r="I6" s="19">
        <v>59408.691073400441</v>
      </c>
      <c r="J6" s="19">
        <v>62495.669491328386</v>
      </c>
      <c r="K6" s="19">
        <v>65767.762324520576</v>
      </c>
      <c r="L6" s="19">
        <v>69264.07825225823</v>
      </c>
      <c r="M6" s="19">
        <v>73603.756296597858</v>
      </c>
      <c r="N6" s="19">
        <v>77943.434340937485</v>
      </c>
    </row>
    <row r="7" spans="1:17" ht="19.5" customHeight="1">
      <c r="A7" s="169" t="s">
        <v>15</v>
      </c>
      <c r="B7" s="16" t="s">
        <v>16</v>
      </c>
      <c r="C7" s="16" t="s">
        <v>17</v>
      </c>
      <c r="D7" s="17">
        <v>40</v>
      </c>
      <c r="E7" s="18" t="s">
        <v>18</v>
      </c>
      <c r="F7" s="22">
        <v>420</v>
      </c>
      <c r="G7" s="169">
        <v>9</v>
      </c>
      <c r="H7" s="19">
        <v>60748.815150102273</v>
      </c>
      <c r="I7" s="19">
        <v>63981.799304013293</v>
      </c>
      <c r="J7" s="19">
        <v>67553.725345027895</v>
      </c>
      <c r="K7" s="19">
        <v>71237.762933315214</v>
      </c>
      <c r="L7" s="19">
        <v>74992.196144308647</v>
      </c>
      <c r="M7" s="19">
        <v>79478.620536380593</v>
      </c>
      <c r="N7" s="19">
        <v>83965.044928452582</v>
      </c>
    </row>
    <row r="8" spans="1:17" ht="19.5" customHeight="1">
      <c r="A8" s="169" t="s">
        <v>15</v>
      </c>
      <c r="B8" s="16" t="s">
        <v>16</v>
      </c>
      <c r="C8" s="16" t="s">
        <v>436</v>
      </c>
      <c r="D8" s="17">
        <v>35</v>
      </c>
      <c r="E8" s="18" t="s">
        <v>431</v>
      </c>
      <c r="F8" s="22">
        <v>378</v>
      </c>
      <c r="G8" s="169">
        <v>8</v>
      </c>
      <c r="H8" s="19">
        <v>56319.105410187083</v>
      </c>
      <c r="I8" s="19">
        <v>59408.691073400441</v>
      </c>
      <c r="J8" s="19">
        <v>62495.669491328386</v>
      </c>
      <c r="K8" s="19">
        <v>65767.762324520576</v>
      </c>
      <c r="L8" s="19">
        <v>69264.07825225823</v>
      </c>
      <c r="M8" s="19">
        <v>74039.580177180003</v>
      </c>
      <c r="N8" s="19">
        <v>78815.082102101791</v>
      </c>
      <c r="Q8" s="221"/>
    </row>
    <row r="9" spans="1:17" ht="19.5" customHeight="1">
      <c r="A9" s="169" t="s">
        <v>15</v>
      </c>
      <c r="B9" s="16" t="s">
        <v>16</v>
      </c>
      <c r="C9" s="16" t="s">
        <v>19</v>
      </c>
      <c r="D9" s="17" t="s">
        <v>20</v>
      </c>
      <c r="E9" s="18" t="s">
        <v>21</v>
      </c>
      <c r="F9" s="22">
        <v>393</v>
      </c>
      <c r="G9" s="169">
        <v>8</v>
      </c>
      <c r="H9" s="19">
        <v>56913.557335261052</v>
      </c>
      <c r="I9" s="19">
        <v>60003.142998474417</v>
      </c>
      <c r="J9" s="19">
        <v>63129.230095683524</v>
      </c>
      <c r="K9" s="19">
        <v>66510.82723086304</v>
      </c>
      <c r="L9" s="19">
        <v>70009.750403886108</v>
      </c>
      <c r="M9" s="19">
        <v>74351.516130796037</v>
      </c>
      <c r="N9" s="19">
        <v>78693.281857705995</v>
      </c>
    </row>
    <row r="10" spans="1:17" ht="19.5" customHeight="1">
      <c r="A10" s="169" t="s">
        <v>15</v>
      </c>
      <c r="B10" s="16" t="s">
        <v>16</v>
      </c>
      <c r="C10" s="16" t="s">
        <v>22</v>
      </c>
      <c r="D10" s="17" t="s">
        <v>20</v>
      </c>
      <c r="E10" s="18" t="s">
        <v>23</v>
      </c>
      <c r="F10" s="22">
        <v>393</v>
      </c>
      <c r="G10" s="169">
        <v>8</v>
      </c>
      <c r="H10" s="19">
        <v>56913.557335261052</v>
      </c>
      <c r="I10" s="19">
        <v>60003.142998474417</v>
      </c>
      <c r="J10" s="19">
        <v>63129.230095683524</v>
      </c>
      <c r="K10" s="19">
        <v>66510.82723086304</v>
      </c>
      <c r="L10" s="19">
        <v>70009.750403886108</v>
      </c>
      <c r="M10" s="19">
        <v>74351.516130796037</v>
      </c>
      <c r="N10" s="19">
        <v>78693.281857705995</v>
      </c>
    </row>
    <row r="11" spans="1:17" ht="19.5" customHeight="1">
      <c r="A11" s="169" t="s">
        <v>15</v>
      </c>
      <c r="B11" s="16" t="s">
        <v>16</v>
      </c>
      <c r="C11" s="16" t="s">
        <v>474</v>
      </c>
      <c r="D11" s="17" t="s">
        <v>20</v>
      </c>
      <c r="E11" s="18" t="s">
        <v>465</v>
      </c>
      <c r="F11" s="22">
        <v>393</v>
      </c>
      <c r="G11" s="169">
        <v>8</v>
      </c>
      <c r="H11" s="19">
        <v>56913.557335261052</v>
      </c>
      <c r="I11" s="19">
        <v>60003.142998474417</v>
      </c>
      <c r="J11" s="19">
        <v>63129.230095683524</v>
      </c>
      <c r="K11" s="19">
        <v>66510.82723086304</v>
      </c>
      <c r="L11" s="19">
        <v>70009.750403886108</v>
      </c>
      <c r="M11" s="19">
        <v>74351.516130796037</v>
      </c>
      <c r="N11" s="19">
        <v>78693.281857705995</v>
      </c>
    </row>
    <row r="12" spans="1:17" ht="19.5" customHeight="1">
      <c r="A12" s="169"/>
      <c r="B12" s="16" t="s">
        <v>16</v>
      </c>
      <c r="C12" s="16" t="s">
        <v>597</v>
      </c>
      <c r="D12" s="17" t="s">
        <v>20</v>
      </c>
      <c r="E12" s="18" t="s">
        <v>607</v>
      </c>
      <c r="F12" s="22">
        <v>393</v>
      </c>
      <c r="G12" s="169">
        <v>8</v>
      </c>
      <c r="H12" s="19">
        <v>56913.557000000001</v>
      </c>
      <c r="I12" s="19">
        <v>60003.142999999996</v>
      </c>
      <c r="J12" s="19">
        <v>63129.228999999999</v>
      </c>
      <c r="K12" s="19">
        <v>66510.827000000005</v>
      </c>
      <c r="L12" s="19">
        <v>70009.751000000004</v>
      </c>
      <c r="M12" s="19">
        <v>74351.516000000003</v>
      </c>
      <c r="N12" s="19">
        <v>78693.282999999996</v>
      </c>
    </row>
    <row r="13" spans="1:17" ht="27" customHeight="1">
      <c r="A13" s="169" t="s">
        <v>15</v>
      </c>
      <c r="B13" s="16" t="s">
        <v>16</v>
      </c>
      <c r="C13" s="16" t="s">
        <v>24</v>
      </c>
      <c r="D13" s="17" t="s">
        <v>20</v>
      </c>
      <c r="E13" s="18" t="s">
        <v>25</v>
      </c>
      <c r="F13" s="22">
        <v>393</v>
      </c>
      <c r="G13" s="169">
        <v>8</v>
      </c>
      <c r="H13" s="19">
        <v>56913.557335261052</v>
      </c>
      <c r="I13" s="19">
        <v>60003.142998474417</v>
      </c>
      <c r="J13" s="19">
        <v>63129.230095683524</v>
      </c>
      <c r="K13" s="19">
        <v>66510.82723086304</v>
      </c>
      <c r="L13" s="19">
        <v>70009.750403886108</v>
      </c>
      <c r="M13" s="19">
        <v>74351.516130796037</v>
      </c>
      <c r="N13" s="19">
        <v>78693.281857705995</v>
      </c>
    </row>
    <row r="14" spans="1:17" ht="19.5" customHeight="1">
      <c r="A14" s="169" t="s">
        <v>15</v>
      </c>
      <c r="B14" s="16" t="s">
        <v>16</v>
      </c>
      <c r="C14" s="16" t="s">
        <v>26</v>
      </c>
      <c r="D14" s="17">
        <v>72</v>
      </c>
      <c r="E14" s="18" t="s">
        <v>27</v>
      </c>
      <c r="F14" s="22">
        <v>463</v>
      </c>
      <c r="G14" s="169">
        <v>10</v>
      </c>
      <c r="H14" s="19">
        <v>68932.95810101091</v>
      </c>
      <c r="I14" s="19">
        <v>72575.279764731618</v>
      </c>
      <c r="J14" s="19">
        <v>76371.428900291663</v>
      </c>
      <c r="K14" s="19">
        <v>80386.586639826317</v>
      </c>
      <c r="L14" s="19">
        <v>84631.181964477233</v>
      </c>
      <c r="M14" s="19">
        <v>89746.009208951349</v>
      </c>
      <c r="N14" s="19">
        <v>94860.021765392041</v>
      </c>
    </row>
    <row r="15" spans="1:17" ht="19.5" customHeight="1">
      <c r="A15" s="169" t="s">
        <v>15</v>
      </c>
      <c r="B15" s="16" t="s">
        <v>16</v>
      </c>
      <c r="C15" s="16" t="s">
        <v>28</v>
      </c>
      <c r="D15" s="17" t="s">
        <v>20</v>
      </c>
      <c r="E15" s="18" t="s">
        <v>29</v>
      </c>
      <c r="F15" s="22">
        <v>393</v>
      </c>
      <c r="G15" s="169">
        <v>8</v>
      </c>
      <c r="H15" s="19">
        <v>56913.557335261052</v>
      </c>
      <c r="I15" s="19">
        <v>60003.142998474417</v>
      </c>
      <c r="J15" s="19">
        <v>63129.230095683524</v>
      </c>
      <c r="K15" s="19">
        <v>66510.82723086304</v>
      </c>
      <c r="L15" s="19">
        <v>70009.750403886108</v>
      </c>
      <c r="M15" s="19">
        <v>74351.516130796037</v>
      </c>
      <c r="N15" s="19">
        <v>78693.281857705995</v>
      </c>
    </row>
    <row r="16" spans="1:17" ht="19.5" customHeight="1">
      <c r="A16" s="169" t="s">
        <v>15</v>
      </c>
      <c r="B16" s="16" t="s">
        <v>16</v>
      </c>
      <c r="C16" s="16" t="s">
        <v>440</v>
      </c>
      <c r="D16" s="17">
        <v>107</v>
      </c>
      <c r="E16" s="18" t="s">
        <v>30</v>
      </c>
      <c r="F16" s="22">
        <v>368</v>
      </c>
      <c r="G16" s="169">
        <v>8</v>
      </c>
      <c r="H16" s="19">
        <v>55211.02616388692</v>
      </c>
      <c r="I16" s="19">
        <v>58238.037940250397</v>
      </c>
      <c r="J16" s="19">
        <v>61262.442471328446</v>
      </c>
      <c r="K16" s="19">
        <v>64471.961417670769</v>
      </c>
      <c r="L16" s="19">
        <v>67900.48896798768</v>
      </c>
      <c r="M16" s="19">
        <v>72155.824578867352</v>
      </c>
      <c r="N16" s="19">
        <v>76411.160189746995</v>
      </c>
    </row>
    <row r="17" spans="1:14" ht="19.5" customHeight="1">
      <c r="A17" s="169" t="s">
        <v>15</v>
      </c>
      <c r="B17" s="16" t="s">
        <v>16</v>
      </c>
      <c r="C17" s="169" t="s">
        <v>31</v>
      </c>
      <c r="D17" s="17" t="s">
        <v>20</v>
      </c>
      <c r="E17" s="30" t="s">
        <v>32</v>
      </c>
      <c r="F17" s="22">
        <v>393</v>
      </c>
      <c r="G17" s="169">
        <v>8</v>
      </c>
      <c r="H17" s="19">
        <v>56913.557335261052</v>
      </c>
      <c r="I17" s="19">
        <v>60003.142998474417</v>
      </c>
      <c r="J17" s="19">
        <v>63129.230095683524</v>
      </c>
      <c r="K17" s="19">
        <v>66510.82723086304</v>
      </c>
      <c r="L17" s="19">
        <v>70009.750403886108</v>
      </c>
      <c r="M17" s="19">
        <v>74351.516130796037</v>
      </c>
      <c r="N17" s="19">
        <v>78693.281857705995</v>
      </c>
    </row>
    <row r="18" spans="1:14" ht="19.5" customHeight="1">
      <c r="A18" s="169" t="s">
        <v>15</v>
      </c>
      <c r="B18" s="16" t="s">
        <v>16</v>
      </c>
      <c r="C18" s="16" t="s">
        <v>33</v>
      </c>
      <c r="D18" s="17">
        <v>29</v>
      </c>
      <c r="E18" s="18" t="s">
        <v>34</v>
      </c>
      <c r="F18" s="22">
        <v>388</v>
      </c>
      <c r="G18" s="169">
        <v>8</v>
      </c>
      <c r="H18" s="19">
        <v>56319.105410187083</v>
      </c>
      <c r="I18" s="19">
        <v>59408.691073400441</v>
      </c>
      <c r="J18" s="19">
        <v>62495.669491328386</v>
      </c>
      <c r="K18" s="19">
        <v>65767.762324520576</v>
      </c>
      <c r="L18" s="19">
        <v>69264.07825225823</v>
      </c>
      <c r="M18" s="19">
        <v>73603.756296597858</v>
      </c>
      <c r="N18" s="19">
        <v>77943.434340937485</v>
      </c>
    </row>
    <row r="19" spans="1:14" ht="19.5" customHeight="1">
      <c r="A19" s="169" t="s">
        <v>15</v>
      </c>
      <c r="B19" s="16" t="s">
        <v>16</v>
      </c>
      <c r="C19" s="16" t="s">
        <v>35</v>
      </c>
      <c r="D19" s="17">
        <v>72</v>
      </c>
      <c r="E19" s="18" t="s">
        <v>36</v>
      </c>
      <c r="F19" s="22">
        <v>463</v>
      </c>
      <c r="G19" s="169">
        <v>10</v>
      </c>
      <c r="H19" s="19">
        <v>68932.95810101091</v>
      </c>
      <c r="I19" s="19">
        <v>72575.279764731618</v>
      </c>
      <c r="J19" s="19">
        <v>76371.428900291663</v>
      </c>
      <c r="K19" s="19">
        <v>80386.586639826317</v>
      </c>
      <c r="L19" s="19">
        <v>84631.181964477233</v>
      </c>
      <c r="M19" s="19">
        <v>89746.009208951349</v>
      </c>
      <c r="N19" s="19">
        <v>94860.021765392041</v>
      </c>
    </row>
    <row r="20" spans="1:14" ht="19.5" customHeight="1">
      <c r="A20" s="169"/>
      <c r="B20" s="16" t="s">
        <v>16</v>
      </c>
      <c r="C20" s="16" t="s">
        <v>526</v>
      </c>
      <c r="D20" s="17">
        <v>99</v>
      </c>
      <c r="E20" s="18" t="s">
        <v>525</v>
      </c>
      <c r="F20" s="22">
        <v>420</v>
      </c>
      <c r="G20" s="169">
        <v>9</v>
      </c>
      <c r="H20" s="19">
        <v>62980.014840754106</v>
      </c>
      <c r="I20" s="19">
        <v>66296.73067700614</v>
      </c>
      <c r="J20" s="19">
        <v>69796.456881577105</v>
      </c>
      <c r="K20" s="19">
        <v>73440.332463487925</v>
      </c>
      <c r="L20" s="19">
        <v>77307.328275188498</v>
      </c>
      <c r="M20" s="19">
        <v>81985.529469220462</v>
      </c>
      <c r="N20" s="19">
        <v>86662.707960883505</v>
      </c>
    </row>
    <row r="21" spans="1:14" ht="19.5" customHeight="1">
      <c r="A21" s="169" t="s">
        <v>15</v>
      </c>
      <c r="B21" s="16" t="s">
        <v>16</v>
      </c>
      <c r="C21" s="16" t="s">
        <v>37</v>
      </c>
      <c r="D21" s="21" t="s">
        <v>38</v>
      </c>
      <c r="E21" s="47" t="s">
        <v>39</v>
      </c>
      <c r="F21" s="22">
        <v>523</v>
      </c>
      <c r="G21" s="22">
        <v>11</v>
      </c>
      <c r="H21" s="19">
        <v>83128.511373943853</v>
      </c>
      <c r="I21" s="19">
        <v>85918.585213438317</v>
      </c>
      <c r="J21" s="19">
        <v>89498.965323037206</v>
      </c>
      <c r="K21" s="19">
        <v>93228.040093826115</v>
      </c>
      <c r="L21" s="19">
        <v>97112.834470428177</v>
      </c>
      <c r="M21" s="19">
        <v>101159.20257336267</v>
      </c>
      <c r="N21" s="19">
        <v>105374.16934725275</v>
      </c>
    </row>
    <row r="22" spans="1:14" ht="19.5" customHeight="1">
      <c r="A22" s="169" t="s">
        <v>15</v>
      </c>
      <c r="B22" s="16" t="s">
        <v>16</v>
      </c>
      <c r="C22" s="16" t="s">
        <v>383</v>
      </c>
      <c r="D22" s="25">
        <v>65</v>
      </c>
      <c r="E22" s="47" t="s">
        <v>382</v>
      </c>
      <c r="F22" s="22">
        <v>508</v>
      </c>
      <c r="G22" s="22">
        <v>11</v>
      </c>
      <c r="H22" s="19">
        <v>73618.177878896473</v>
      </c>
      <c r="I22" s="19">
        <v>77487.329882448044</v>
      </c>
      <c r="J22" s="19">
        <v>81541.596301263897</v>
      </c>
      <c r="K22" s="19">
        <v>85853.980003335528</v>
      </c>
      <c r="L22" s="19">
        <v>90356.692611242237</v>
      </c>
      <c r="M22" s="19">
        <v>95839.295186035713</v>
      </c>
      <c r="N22" s="19">
        <v>101321.89776082915</v>
      </c>
    </row>
    <row r="23" spans="1:14" ht="19.5" customHeight="1">
      <c r="A23" s="169" t="s">
        <v>15</v>
      </c>
      <c r="B23" s="16" t="s">
        <v>16</v>
      </c>
      <c r="C23" s="16" t="s">
        <v>40</v>
      </c>
      <c r="D23" s="17" t="s">
        <v>20</v>
      </c>
      <c r="E23" s="47" t="s">
        <v>41</v>
      </c>
      <c r="F23" s="22">
        <v>385</v>
      </c>
      <c r="G23" s="22">
        <v>8</v>
      </c>
      <c r="H23" s="19">
        <v>56913.557335261052</v>
      </c>
      <c r="I23" s="19">
        <v>60003.142998474417</v>
      </c>
      <c r="J23" s="19">
        <v>63129.230095683524</v>
      </c>
      <c r="K23" s="19">
        <v>66510.82723086304</v>
      </c>
      <c r="L23" s="19">
        <v>70009.750403886108</v>
      </c>
      <c r="M23" s="19">
        <v>74351.516130796037</v>
      </c>
      <c r="N23" s="19">
        <v>78693.281857705995</v>
      </c>
    </row>
    <row r="24" spans="1:14" s="23" customFormat="1" ht="19.5" customHeight="1">
      <c r="A24" s="169" t="s">
        <v>15</v>
      </c>
      <c r="B24" s="16" t="s">
        <v>16</v>
      </c>
      <c r="C24" s="16" t="s">
        <v>42</v>
      </c>
      <c r="D24" s="17">
        <v>93</v>
      </c>
      <c r="E24" s="18" t="s">
        <v>43</v>
      </c>
      <c r="F24" s="22">
        <v>445</v>
      </c>
      <c r="G24" s="169">
        <v>9</v>
      </c>
      <c r="H24" s="19">
        <v>64203.41515327333</v>
      </c>
      <c r="I24" s="19">
        <v>67582.405043167426</v>
      </c>
      <c r="J24" s="19">
        <v>71138.687612469555</v>
      </c>
      <c r="K24" s="19">
        <v>74882.69184232135</v>
      </c>
      <c r="L24" s="19">
        <v>78824.846713864448</v>
      </c>
      <c r="M24" s="19">
        <v>83603.883891575781</v>
      </c>
      <c r="N24" s="19">
        <v>88382.921069287171</v>
      </c>
    </row>
    <row r="25" spans="1:14" s="23" customFormat="1" ht="19.5" customHeight="1">
      <c r="A25" s="169" t="s">
        <v>15</v>
      </c>
      <c r="B25" s="16" t="s">
        <v>16</v>
      </c>
      <c r="C25" s="16" t="s">
        <v>44</v>
      </c>
      <c r="D25" s="17">
        <v>39</v>
      </c>
      <c r="E25" s="18" t="s">
        <v>45</v>
      </c>
      <c r="F25" s="22">
        <v>425</v>
      </c>
      <c r="G25" s="169">
        <v>9</v>
      </c>
      <c r="H25" s="19">
        <v>62980.61711441505</v>
      </c>
      <c r="I25" s="19">
        <v>66297.033117459257</v>
      </c>
      <c r="J25" s="19">
        <v>69795.956290482311</v>
      </c>
      <c r="K25" s="19">
        <v>73440.885199488446</v>
      </c>
      <c r="L25" s="19">
        <v>77307.429957754619</v>
      </c>
      <c r="M25" s="19">
        <v>81984.827999783942</v>
      </c>
      <c r="N25" s="19">
        <v>86664.833287098692</v>
      </c>
    </row>
    <row r="26" spans="1:14" ht="19.5" customHeight="1">
      <c r="A26" s="169" t="s">
        <v>15</v>
      </c>
      <c r="B26" s="16" t="s">
        <v>16</v>
      </c>
      <c r="C26" s="16" t="s">
        <v>46</v>
      </c>
      <c r="D26" s="17">
        <v>99</v>
      </c>
      <c r="E26" s="18" t="s">
        <v>47</v>
      </c>
      <c r="F26" s="22">
        <v>415</v>
      </c>
      <c r="G26" s="169">
        <v>9</v>
      </c>
      <c r="H26" s="19">
        <v>62980.014840754106</v>
      </c>
      <c r="I26" s="19">
        <v>66296.73067700614</v>
      </c>
      <c r="J26" s="19">
        <v>69796.456881577105</v>
      </c>
      <c r="K26" s="19">
        <v>73440.332463487925</v>
      </c>
      <c r="L26" s="19">
        <v>77307.328275188498</v>
      </c>
      <c r="M26" s="19">
        <v>81985.529469220462</v>
      </c>
      <c r="N26" s="19">
        <v>86662.707960883505</v>
      </c>
    </row>
    <row r="27" spans="1:14" ht="19.5" customHeight="1">
      <c r="A27" s="169" t="s">
        <v>15</v>
      </c>
      <c r="B27" s="16" t="s">
        <v>16</v>
      </c>
      <c r="C27" s="16" t="s">
        <v>48</v>
      </c>
      <c r="D27" s="17">
        <v>15</v>
      </c>
      <c r="E27" s="77" t="s">
        <v>49</v>
      </c>
      <c r="F27" s="78">
        <v>318</v>
      </c>
      <c r="G27" s="78">
        <v>7</v>
      </c>
      <c r="H27" s="80">
        <v>51949.425517812509</v>
      </c>
      <c r="I27" s="80">
        <v>57101.523182568759</v>
      </c>
      <c r="J27" s="80">
        <v>60112.447618250633</v>
      </c>
      <c r="K27" s="80">
        <v>63426.499629634382</v>
      </c>
      <c r="L27" s="80">
        <v>66735.19603014001</v>
      </c>
      <c r="M27" s="80">
        <v>70793.677953583145</v>
      </c>
      <c r="N27" s="80">
        <v>74851.088754850629</v>
      </c>
    </row>
    <row r="28" spans="1:14" ht="19.5" customHeight="1">
      <c r="A28" s="169" t="s">
        <v>15</v>
      </c>
      <c r="B28" s="16" t="s">
        <v>16</v>
      </c>
      <c r="C28" s="16" t="s">
        <v>50</v>
      </c>
      <c r="D28" s="17">
        <v>48</v>
      </c>
      <c r="E28" s="18" t="s">
        <v>51</v>
      </c>
      <c r="F28" s="22">
        <v>410</v>
      </c>
      <c r="G28" s="169">
        <v>9</v>
      </c>
      <c r="H28" s="19">
        <v>65767.762324520576</v>
      </c>
      <c r="I28" s="19">
        <v>69264.07825225823</v>
      </c>
      <c r="J28" s="19">
        <v>73172.338935090971</v>
      </c>
      <c r="K28" s="19">
        <v>76853.769278092906</v>
      </c>
      <c r="L28" s="19">
        <v>80871.534262912974</v>
      </c>
      <c r="M28" s="19">
        <v>85786.255177518615</v>
      </c>
      <c r="N28" s="19">
        <v>90700.9760921243</v>
      </c>
    </row>
    <row r="29" spans="1:14" ht="19.5" customHeight="1">
      <c r="A29" s="169" t="s">
        <v>15</v>
      </c>
      <c r="B29" s="26" t="s">
        <v>16</v>
      </c>
      <c r="C29" s="26" t="s">
        <v>52</v>
      </c>
      <c r="D29" s="17">
        <v>35</v>
      </c>
      <c r="E29" s="48" t="s">
        <v>361</v>
      </c>
      <c r="F29" s="22">
        <v>365</v>
      </c>
      <c r="G29" s="169">
        <v>8</v>
      </c>
      <c r="H29" s="19">
        <v>56319.105410187083</v>
      </c>
      <c r="I29" s="19">
        <v>59408.691073400441</v>
      </c>
      <c r="J29" s="19">
        <v>62495.669491328386</v>
      </c>
      <c r="K29" s="19">
        <v>65767.762324520576</v>
      </c>
      <c r="L29" s="19">
        <v>69264.07825225823</v>
      </c>
      <c r="M29" s="19">
        <v>74039.580177180003</v>
      </c>
      <c r="N29" s="19">
        <v>78815.082102101791</v>
      </c>
    </row>
    <row r="30" spans="1:14" ht="19.5" customHeight="1">
      <c r="A30" s="169" t="s">
        <v>15</v>
      </c>
      <c r="B30" s="26" t="s">
        <v>16</v>
      </c>
      <c r="C30" s="26" t="s">
        <v>53</v>
      </c>
      <c r="D30" s="27">
        <v>107</v>
      </c>
      <c r="E30" s="18" t="s">
        <v>54</v>
      </c>
      <c r="F30" s="22">
        <v>365</v>
      </c>
      <c r="G30" s="169">
        <v>8</v>
      </c>
      <c r="H30" s="19">
        <v>55211.02616388692</v>
      </c>
      <c r="I30" s="19">
        <v>58238.037940250397</v>
      </c>
      <c r="J30" s="19">
        <v>61262.442471328446</v>
      </c>
      <c r="K30" s="19">
        <v>64471.961417670769</v>
      </c>
      <c r="L30" s="19">
        <v>67900.48896798768</v>
      </c>
      <c r="M30" s="19">
        <v>72155.824578867352</v>
      </c>
      <c r="N30" s="19">
        <v>76411.160189746995</v>
      </c>
    </row>
    <row r="31" spans="1:14" ht="19.5" customHeight="1">
      <c r="A31" s="169" t="s">
        <v>15</v>
      </c>
      <c r="B31" s="16" t="s">
        <v>16</v>
      </c>
      <c r="C31" s="16" t="s">
        <v>55</v>
      </c>
      <c r="D31" s="17">
        <v>45</v>
      </c>
      <c r="E31" s="18" t="s">
        <v>56</v>
      </c>
      <c r="F31" s="22">
        <v>435</v>
      </c>
      <c r="G31" s="169">
        <v>9</v>
      </c>
      <c r="H31" s="19">
        <v>64057.409417290233</v>
      </c>
      <c r="I31" s="19">
        <v>67444.221043040583</v>
      </c>
      <c r="J31" s="19">
        <v>71274.264367310971</v>
      </c>
      <c r="K31" s="19">
        <v>75065.199012300189</v>
      </c>
      <c r="L31" s="19">
        <v>79085.571242405669</v>
      </c>
      <c r="M31" s="19">
        <v>83784.363104716467</v>
      </c>
      <c r="N31" s="19">
        <v>88483.154967027207</v>
      </c>
    </row>
    <row r="32" spans="1:14" ht="19.5" customHeight="1">
      <c r="A32" s="169" t="s">
        <v>15</v>
      </c>
      <c r="B32" s="16" t="s">
        <v>16</v>
      </c>
      <c r="C32" s="16" t="s">
        <v>57</v>
      </c>
      <c r="D32" s="17" t="s">
        <v>20</v>
      </c>
      <c r="E32" s="18" t="s">
        <v>58</v>
      </c>
      <c r="F32" s="22">
        <v>383</v>
      </c>
      <c r="G32" s="169">
        <v>8</v>
      </c>
      <c r="H32" s="19">
        <v>56913.557335261052</v>
      </c>
      <c r="I32" s="19">
        <v>60003.142998474417</v>
      </c>
      <c r="J32" s="19">
        <v>63129.230095683524</v>
      </c>
      <c r="K32" s="19">
        <v>66510.82723086304</v>
      </c>
      <c r="L32" s="19">
        <v>70009.750403886108</v>
      </c>
      <c r="M32" s="19">
        <v>74351.516130796037</v>
      </c>
      <c r="N32" s="19">
        <v>78693.281857705995</v>
      </c>
    </row>
    <row r="33" spans="1:22" ht="19.5" customHeight="1">
      <c r="A33" s="169" t="s">
        <v>15</v>
      </c>
      <c r="B33" s="16" t="s">
        <v>16</v>
      </c>
      <c r="C33" s="169" t="s">
        <v>59</v>
      </c>
      <c r="D33" s="17">
        <v>29</v>
      </c>
      <c r="E33" s="79" t="s">
        <v>61</v>
      </c>
      <c r="F33" s="78">
        <v>363</v>
      </c>
      <c r="G33" s="78">
        <v>8</v>
      </c>
      <c r="H33" s="80">
        <v>56319.105410187083</v>
      </c>
      <c r="I33" s="80">
        <v>59408.691073400441</v>
      </c>
      <c r="J33" s="80">
        <v>62495.669491328386</v>
      </c>
      <c r="K33" s="80">
        <v>65767.762324520576</v>
      </c>
      <c r="L33" s="80">
        <v>69264.07825225823</v>
      </c>
      <c r="M33" s="80">
        <v>73603.756296597858</v>
      </c>
      <c r="N33" s="80">
        <v>77943.434340937485</v>
      </c>
    </row>
    <row r="34" spans="1:22" ht="19.5" customHeight="1">
      <c r="A34" s="169"/>
      <c r="B34" s="16" t="s">
        <v>16</v>
      </c>
      <c r="C34" s="169" t="s">
        <v>434</v>
      </c>
      <c r="D34" s="17">
        <v>45</v>
      </c>
      <c r="E34" s="79" t="s">
        <v>532</v>
      </c>
      <c r="F34" s="78">
        <v>445</v>
      </c>
      <c r="G34" s="78">
        <v>9</v>
      </c>
      <c r="H34" s="80">
        <v>64057.409417290233</v>
      </c>
      <c r="I34" s="80">
        <v>67444.221043040583</v>
      </c>
      <c r="J34" s="80">
        <v>71274.264367310971</v>
      </c>
      <c r="K34" s="80">
        <v>75065.199012300189</v>
      </c>
      <c r="L34" s="80">
        <v>79085.571242405669</v>
      </c>
      <c r="M34" s="80">
        <v>83784.363104716467</v>
      </c>
      <c r="N34" s="80">
        <v>88483.154967027207</v>
      </c>
    </row>
    <row r="35" spans="1:22" ht="19.5" customHeight="1">
      <c r="A35" s="169" t="s">
        <v>15</v>
      </c>
      <c r="B35" s="16" t="s">
        <v>16</v>
      </c>
      <c r="C35" s="169" t="s">
        <v>388</v>
      </c>
      <c r="D35" s="17">
        <v>35</v>
      </c>
      <c r="E35" s="30" t="s">
        <v>396</v>
      </c>
      <c r="F35" s="22">
        <v>378</v>
      </c>
      <c r="G35" s="169">
        <v>8</v>
      </c>
      <c r="H35" s="19">
        <v>56319.105410187083</v>
      </c>
      <c r="I35" s="19">
        <v>59408.691073400441</v>
      </c>
      <c r="J35" s="19">
        <v>62495.669491328386</v>
      </c>
      <c r="K35" s="19">
        <v>65767.762324520576</v>
      </c>
      <c r="L35" s="19">
        <v>69264.07825225823</v>
      </c>
      <c r="M35" s="19">
        <v>74039.580177180003</v>
      </c>
      <c r="N35" s="19">
        <v>78815.082102101791</v>
      </c>
    </row>
    <row r="36" spans="1:22" ht="19.5" customHeight="1">
      <c r="A36" s="169"/>
      <c r="B36" s="16" t="s">
        <v>16</v>
      </c>
      <c r="C36" s="169" t="s">
        <v>523</v>
      </c>
      <c r="D36" s="17">
        <v>116</v>
      </c>
      <c r="E36" s="30" t="s">
        <v>506</v>
      </c>
      <c r="F36" s="22">
        <v>381</v>
      </c>
      <c r="G36" s="169">
        <v>8</v>
      </c>
      <c r="H36" s="19">
        <f>VLOOKUP("02374C",$C$6:$N$181,6,0)+1200</f>
        <v>57519.105410187083</v>
      </c>
      <c r="I36" s="19">
        <f>VLOOKUP("02374C",$C$6:$N$181,7,0)+1200</f>
        <v>60608.691073400441</v>
      </c>
      <c r="J36" s="19">
        <f>VLOOKUP("02374C",$C$6:$N$181,8,0)+1200</f>
        <v>63695.669491328386</v>
      </c>
      <c r="K36" s="19">
        <f>VLOOKUP("02374C",$C$6:$N$181,9,0)+1200</f>
        <v>66967.762324520576</v>
      </c>
      <c r="L36" s="19">
        <f>VLOOKUP("02374C",$C$6:$N$181,10,0)+1200</f>
        <v>70464.07825225823</v>
      </c>
      <c r="M36" s="19">
        <f>VLOOKUP("02374C",$C$6:$N$181,11,0)+1200</f>
        <v>75239.580177180003</v>
      </c>
      <c r="N36" s="19">
        <f>VLOOKUP("02374C",$C$6:$N$181,12,0)+1200</f>
        <v>80015.082102101791</v>
      </c>
      <c r="P36" s="199"/>
      <c r="Q36" s="199"/>
      <c r="R36" s="199"/>
      <c r="S36" s="199"/>
      <c r="T36" s="199"/>
      <c r="U36" s="199"/>
      <c r="V36" s="199"/>
    </row>
    <row r="37" spans="1:22" ht="19.5" customHeight="1">
      <c r="A37" s="169"/>
      <c r="B37" s="16" t="s">
        <v>16</v>
      </c>
      <c r="C37" s="169" t="s">
        <v>521</v>
      </c>
      <c r="D37" s="17">
        <v>99</v>
      </c>
      <c r="E37" s="30" t="s">
        <v>512</v>
      </c>
      <c r="F37" s="22">
        <v>415</v>
      </c>
      <c r="G37" s="169">
        <v>9</v>
      </c>
      <c r="H37" s="19">
        <v>62980.014840754106</v>
      </c>
      <c r="I37" s="19">
        <v>66296.73067700614</v>
      </c>
      <c r="J37" s="19">
        <v>69796.456881577105</v>
      </c>
      <c r="K37" s="19">
        <v>73440.332463487925</v>
      </c>
      <c r="L37" s="19">
        <v>77307.328275188498</v>
      </c>
      <c r="M37" s="19">
        <v>81985.529469220462</v>
      </c>
      <c r="N37" s="19">
        <v>86662.707960883505</v>
      </c>
    </row>
    <row r="38" spans="1:22" ht="19.5" customHeight="1">
      <c r="A38" s="169" t="s">
        <v>15</v>
      </c>
      <c r="B38" s="16" t="s">
        <v>16</v>
      </c>
      <c r="C38" s="16" t="s">
        <v>62</v>
      </c>
      <c r="D38" s="17">
        <v>38</v>
      </c>
      <c r="E38" s="18" t="s">
        <v>63</v>
      </c>
      <c r="F38" s="22">
        <v>383</v>
      </c>
      <c r="G38" s="169">
        <v>8</v>
      </c>
      <c r="H38" s="19">
        <v>59035.85499758651</v>
      </c>
      <c r="I38" s="19">
        <v>62271.446396782951</v>
      </c>
      <c r="J38" s="19">
        <v>65470.536361983599</v>
      </c>
      <c r="K38" s="19">
        <v>68932.95810101091</v>
      </c>
      <c r="L38" s="19">
        <v>72575.279764731618</v>
      </c>
      <c r="M38" s="19">
        <v>77099.715649909267</v>
      </c>
      <c r="N38" s="19">
        <v>81624.151535086916</v>
      </c>
    </row>
    <row r="39" spans="1:22" ht="19.5" customHeight="1">
      <c r="A39" s="169" t="s">
        <v>15</v>
      </c>
      <c r="B39" s="16" t="s">
        <v>16</v>
      </c>
      <c r="C39" s="16" t="s">
        <v>387</v>
      </c>
      <c r="D39" s="17">
        <v>45</v>
      </c>
      <c r="E39" s="18" t="s">
        <v>362</v>
      </c>
      <c r="F39" s="22">
        <v>435</v>
      </c>
      <c r="G39" s="169">
        <v>9</v>
      </c>
      <c r="H39" s="19">
        <v>64057.409417290233</v>
      </c>
      <c r="I39" s="19">
        <v>67444.221043040583</v>
      </c>
      <c r="J39" s="19">
        <v>71274.264367310971</v>
      </c>
      <c r="K39" s="19">
        <v>75065.199012300189</v>
      </c>
      <c r="L39" s="19">
        <v>79085.571242405669</v>
      </c>
      <c r="M39" s="19">
        <v>83784.363104716467</v>
      </c>
      <c r="N39" s="19">
        <v>88483.154967027207</v>
      </c>
    </row>
    <row r="40" spans="1:22" ht="19.5" customHeight="1">
      <c r="A40" s="169" t="s">
        <v>15</v>
      </c>
      <c r="B40" s="16" t="s">
        <v>16</v>
      </c>
      <c r="C40" s="16" t="s">
        <v>441</v>
      </c>
      <c r="D40" s="17" t="s">
        <v>96</v>
      </c>
      <c r="E40" s="18" t="s">
        <v>496</v>
      </c>
      <c r="F40" s="22">
        <v>405</v>
      </c>
      <c r="G40" s="169">
        <v>8</v>
      </c>
      <c r="H40" s="19">
        <v>58996.746318305333</v>
      </c>
      <c r="I40" s="19">
        <v>62234.944962787173</v>
      </c>
      <c r="J40" s="19">
        <v>65470.536361983599</v>
      </c>
      <c r="K40" s="19">
        <v>68932.95810101091</v>
      </c>
      <c r="L40" s="19">
        <v>72575.279764731618</v>
      </c>
      <c r="M40" s="19">
        <v>77082.588191539733</v>
      </c>
      <c r="N40" s="19">
        <v>81589.896618347848</v>
      </c>
    </row>
    <row r="41" spans="1:22" ht="19.5" customHeight="1">
      <c r="A41" s="169" t="s">
        <v>15</v>
      </c>
      <c r="B41" s="16" t="s">
        <v>16</v>
      </c>
      <c r="C41" s="16" t="s">
        <v>64</v>
      </c>
      <c r="D41" s="17" t="s">
        <v>20</v>
      </c>
      <c r="E41" s="18" t="s">
        <v>65</v>
      </c>
      <c r="F41" s="22">
        <v>388</v>
      </c>
      <c r="G41" s="169">
        <v>8</v>
      </c>
      <c r="H41" s="19">
        <v>56913.557335261052</v>
      </c>
      <c r="I41" s="19">
        <v>60003.142998474417</v>
      </c>
      <c r="J41" s="19">
        <v>63129.230095683524</v>
      </c>
      <c r="K41" s="19">
        <v>66510.82723086304</v>
      </c>
      <c r="L41" s="19">
        <v>70009.750403886108</v>
      </c>
      <c r="M41" s="19">
        <v>74351.516130796037</v>
      </c>
      <c r="N41" s="19">
        <v>78693.281857705995</v>
      </c>
    </row>
    <row r="42" spans="1:22" ht="19.5" customHeight="1">
      <c r="A42" s="169" t="s">
        <v>15</v>
      </c>
      <c r="B42" s="16" t="s">
        <v>16</v>
      </c>
      <c r="C42" s="169" t="s">
        <v>66</v>
      </c>
      <c r="D42" s="17" t="s">
        <v>20</v>
      </c>
      <c r="E42" s="18" t="s">
        <v>67</v>
      </c>
      <c r="F42" s="22">
        <v>393</v>
      </c>
      <c r="G42" s="169">
        <v>8</v>
      </c>
      <c r="H42" s="19">
        <v>56913.557335261052</v>
      </c>
      <c r="I42" s="19">
        <v>60003.142998474417</v>
      </c>
      <c r="J42" s="19">
        <v>63129.230095683524</v>
      </c>
      <c r="K42" s="19">
        <v>66510.82723086304</v>
      </c>
      <c r="L42" s="19">
        <v>70009.750403886108</v>
      </c>
      <c r="M42" s="19">
        <v>74351.516130796037</v>
      </c>
      <c r="N42" s="19">
        <v>78693.281857705995</v>
      </c>
    </row>
    <row r="43" spans="1:22" ht="19.5" customHeight="1">
      <c r="A43" s="169" t="s">
        <v>15</v>
      </c>
      <c r="B43" s="16" t="s">
        <v>16</v>
      </c>
      <c r="C43" s="16" t="s">
        <v>442</v>
      </c>
      <c r="D43" s="17">
        <v>99</v>
      </c>
      <c r="E43" s="18" t="s">
        <v>68</v>
      </c>
      <c r="F43" s="22">
        <v>423</v>
      </c>
      <c r="G43" s="169">
        <v>9</v>
      </c>
      <c r="H43" s="19">
        <v>62980.014840754106</v>
      </c>
      <c r="I43" s="19">
        <v>66296.73067700614</v>
      </c>
      <c r="J43" s="19">
        <v>69796.456881577105</v>
      </c>
      <c r="K43" s="19">
        <v>73440.332463487925</v>
      </c>
      <c r="L43" s="19">
        <v>77307.328275188498</v>
      </c>
      <c r="M43" s="19">
        <v>81985.529469220462</v>
      </c>
      <c r="N43" s="19">
        <v>86662.707960883505</v>
      </c>
    </row>
    <row r="44" spans="1:22" ht="19.5" customHeight="1">
      <c r="A44" s="169"/>
      <c r="B44" s="16" t="s">
        <v>16</v>
      </c>
      <c r="C44" s="16" t="s">
        <v>596</v>
      </c>
      <c r="D44" s="17">
        <v>40</v>
      </c>
      <c r="E44" s="18" t="s">
        <v>605</v>
      </c>
      <c r="F44" s="22">
        <v>413</v>
      </c>
      <c r="G44" s="169">
        <v>9</v>
      </c>
      <c r="H44" s="19">
        <v>60748.815000000002</v>
      </c>
      <c r="I44" s="19">
        <v>63981.798000000003</v>
      </c>
      <c r="J44" s="19">
        <v>67553.725999999995</v>
      </c>
      <c r="K44" s="19">
        <v>71237.762000000002</v>
      </c>
      <c r="L44" s="19">
        <v>74992.195000000007</v>
      </c>
      <c r="M44" s="19">
        <v>79478.62</v>
      </c>
      <c r="N44" s="19">
        <v>83965.044999999998</v>
      </c>
    </row>
    <row r="45" spans="1:22" ht="19.5" customHeight="1">
      <c r="A45" s="169" t="s">
        <v>15</v>
      </c>
      <c r="B45" s="16" t="s">
        <v>16</v>
      </c>
      <c r="C45" s="16" t="s">
        <v>69</v>
      </c>
      <c r="D45" s="17">
        <v>65</v>
      </c>
      <c r="E45" s="18" t="s">
        <v>565</v>
      </c>
      <c r="F45" s="22">
        <v>508</v>
      </c>
      <c r="G45" s="169">
        <v>11</v>
      </c>
      <c r="H45" s="19">
        <v>73618.177878896473</v>
      </c>
      <c r="I45" s="19">
        <v>77487.329882448044</v>
      </c>
      <c r="J45" s="19">
        <v>81541.596301263897</v>
      </c>
      <c r="K45" s="19">
        <v>85853.980003335528</v>
      </c>
      <c r="L45" s="19">
        <v>90356.692611242237</v>
      </c>
      <c r="M45" s="19">
        <v>95839.295186035713</v>
      </c>
      <c r="N45" s="19">
        <v>101321.89776082915</v>
      </c>
    </row>
    <row r="46" spans="1:22" ht="19.5" hidden="1" customHeight="1">
      <c r="A46" s="169"/>
      <c r="B46" s="193" t="s">
        <v>16</v>
      </c>
      <c r="C46" s="193" t="s">
        <v>592</v>
      </c>
      <c r="D46" s="194">
        <v>104</v>
      </c>
      <c r="E46" s="195" t="s">
        <v>600</v>
      </c>
      <c r="F46" s="196">
        <v>545</v>
      </c>
      <c r="G46" s="197">
        <v>12</v>
      </c>
      <c r="H46" s="198">
        <v>81776.505999999994</v>
      </c>
      <c r="I46" s="198">
        <v>86080.532000000007</v>
      </c>
      <c r="J46" s="198">
        <v>90611.085999999996</v>
      </c>
      <c r="K46" s="198">
        <v>95380.091</v>
      </c>
      <c r="L46" s="198">
        <v>100400.09600000001</v>
      </c>
      <c r="M46" s="198">
        <v>105684.311</v>
      </c>
      <c r="N46" s="198">
        <v>111246.643</v>
      </c>
    </row>
    <row r="47" spans="1:22" ht="19.5" customHeight="1">
      <c r="A47" s="169" t="s">
        <v>15</v>
      </c>
      <c r="B47" s="16" t="s">
        <v>16</v>
      </c>
      <c r="C47" s="16" t="s">
        <v>400</v>
      </c>
      <c r="D47" s="17">
        <v>65</v>
      </c>
      <c r="E47" s="18" t="s">
        <v>548</v>
      </c>
      <c r="F47" s="22">
        <v>508</v>
      </c>
      <c r="G47" s="169">
        <v>11</v>
      </c>
      <c r="H47" s="19">
        <v>73618.177878896473</v>
      </c>
      <c r="I47" s="19">
        <v>77487.329882448044</v>
      </c>
      <c r="J47" s="19">
        <v>81541.596301263897</v>
      </c>
      <c r="K47" s="19">
        <v>85853.980003335528</v>
      </c>
      <c r="L47" s="19">
        <v>90356.692611242237</v>
      </c>
      <c r="M47" s="19">
        <v>95839.295186035713</v>
      </c>
      <c r="N47" s="19">
        <v>101321.89776082915</v>
      </c>
    </row>
    <row r="48" spans="1:22" ht="19.5" hidden="1" customHeight="1">
      <c r="A48" s="169"/>
      <c r="B48" s="193" t="s">
        <v>16</v>
      </c>
      <c r="C48" s="193" t="s">
        <v>550</v>
      </c>
      <c r="D48" s="194">
        <v>104</v>
      </c>
      <c r="E48" s="195" t="s">
        <v>549</v>
      </c>
      <c r="F48" s="196">
        <v>545</v>
      </c>
      <c r="G48" s="197">
        <v>12</v>
      </c>
      <c r="H48" s="198">
        <v>81776.505999999994</v>
      </c>
      <c r="I48" s="198">
        <v>86080.532000000007</v>
      </c>
      <c r="J48" s="198">
        <v>90611.085999999996</v>
      </c>
      <c r="K48" s="198">
        <v>95380.091</v>
      </c>
      <c r="L48" s="198">
        <v>100400.09600000001</v>
      </c>
      <c r="M48" s="198">
        <v>105684.311</v>
      </c>
      <c r="N48" s="198">
        <v>111246.643</v>
      </c>
    </row>
    <row r="49" spans="1:16" ht="19.5" customHeight="1">
      <c r="A49" s="169"/>
      <c r="B49" s="16" t="s">
        <v>16</v>
      </c>
      <c r="C49" s="16" t="s">
        <v>487</v>
      </c>
      <c r="D49" s="17">
        <v>58</v>
      </c>
      <c r="E49" s="18" t="s">
        <v>486</v>
      </c>
      <c r="F49" s="22">
        <v>488</v>
      </c>
      <c r="G49" s="169">
        <v>10</v>
      </c>
      <c r="H49" s="19">
        <v>72575.279764731618</v>
      </c>
      <c r="I49" s="19">
        <v>76629.546183547456</v>
      </c>
      <c r="J49" s="19">
        <v>80462.196753103271</v>
      </c>
      <c r="K49" s="19">
        <v>84479.961737923339</v>
      </c>
      <c r="L49" s="19">
        <v>88721.949817288856</v>
      </c>
      <c r="M49" s="19">
        <v>93970.74252571442</v>
      </c>
      <c r="N49" s="19">
        <v>99219.535234139941</v>
      </c>
    </row>
    <row r="50" spans="1:16" ht="19.5" customHeight="1">
      <c r="A50" s="169" t="s">
        <v>15</v>
      </c>
      <c r="B50" s="16" t="s">
        <v>16</v>
      </c>
      <c r="C50" s="16" t="s">
        <v>71</v>
      </c>
      <c r="D50" s="17">
        <v>51</v>
      </c>
      <c r="E50" s="18" t="s">
        <v>72</v>
      </c>
      <c r="F50" s="22">
        <v>480</v>
      </c>
      <c r="G50" s="169">
        <v>10</v>
      </c>
      <c r="H50" s="19">
        <v>68818.239308452772</v>
      </c>
      <c r="I50" s="19">
        <v>72278.053802194656</v>
      </c>
      <c r="J50" s="19">
        <v>76183.707239741998</v>
      </c>
      <c r="K50" s="19">
        <v>80091.967922574768</v>
      </c>
      <c r="L50" s="19">
        <v>84182.735775386362</v>
      </c>
      <c r="M50" s="19">
        <v>89305.052901358533</v>
      </c>
      <c r="N50" s="19">
        <v>94427.370027330689</v>
      </c>
    </row>
    <row r="51" spans="1:16" ht="19.5" customHeight="1">
      <c r="A51" s="169" t="s">
        <v>15</v>
      </c>
      <c r="B51" s="16" t="s">
        <v>16</v>
      </c>
      <c r="C51" s="16" t="s">
        <v>73</v>
      </c>
      <c r="D51" s="17">
        <v>98</v>
      </c>
      <c r="E51" s="18" t="s">
        <v>74</v>
      </c>
      <c r="F51" s="22">
        <v>523</v>
      </c>
      <c r="G51" s="169">
        <v>11</v>
      </c>
      <c r="H51" s="19">
        <v>75232.813597208777</v>
      </c>
      <c r="I51" s="19">
        <v>79192.567374428399</v>
      </c>
      <c r="J51" s="19">
        <v>83360.400183386198</v>
      </c>
      <c r="K51" s="19">
        <v>87747.590967186872</v>
      </c>
      <c r="L51" s="19">
        <v>92365.423883425727</v>
      </c>
      <c r="M51" s="19">
        <v>97376.546457928882</v>
      </c>
      <c r="N51" s="19">
        <v>102387.66903243201</v>
      </c>
    </row>
    <row r="52" spans="1:16" ht="19.5" customHeight="1">
      <c r="A52" s="169" t="s">
        <v>15</v>
      </c>
      <c r="B52" s="16" t="s">
        <v>16</v>
      </c>
      <c r="C52" s="16" t="s">
        <v>75</v>
      </c>
      <c r="D52" s="17">
        <v>51</v>
      </c>
      <c r="E52" s="18" t="s">
        <v>76</v>
      </c>
      <c r="F52" s="22">
        <v>465</v>
      </c>
      <c r="G52" s="169">
        <v>10</v>
      </c>
      <c r="H52" s="19">
        <v>68818.239308452772</v>
      </c>
      <c r="I52" s="19">
        <v>72278.053802194656</v>
      </c>
      <c r="J52" s="19">
        <v>76183.707239741998</v>
      </c>
      <c r="K52" s="19">
        <v>80091.967922574768</v>
      </c>
      <c r="L52" s="19">
        <v>84182.735775386362</v>
      </c>
      <c r="M52" s="19">
        <v>89305.052901358533</v>
      </c>
      <c r="N52" s="19">
        <v>94427.370027330689</v>
      </c>
    </row>
    <row r="53" spans="1:16" ht="19.5" customHeight="1">
      <c r="A53" s="169"/>
      <c r="B53" s="16" t="s">
        <v>16</v>
      </c>
      <c r="C53" s="16" t="s">
        <v>77</v>
      </c>
      <c r="D53" s="17">
        <v>51</v>
      </c>
      <c r="E53" s="18" t="s">
        <v>485</v>
      </c>
      <c r="F53" s="22">
        <v>470</v>
      </c>
      <c r="G53" s="169">
        <v>10</v>
      </c>
      <c r="H53" s="19">
        <v>68818.239308452772</v>
      </c>
      <c r="I53" s="19">
        <v>72278.053802194656</v>
      </c>
      <c r="J53" s="19">
        <v>76183.707239741998</v>
      </c>
      <c r="K53" s="19">
        <v>80091.967922574768</v>
      </c>
      <c r="L53" s="19">
        <v>84182.735775386362</v>
      </c>
      <c r="M53" s="19">
        <v>89305.052901358533</v>
      </c>
      <c r="N53" s="19">
        <v>94427.370027330689</v>
      </c>
    </row>
    <row r="54" spans="1:16" ht="19.5" customHeight="1">
      <c r="A54" s="169"/>
      <c r="B54" s="16" t="s">
        <v>16</v>
      </c>
      <c r="C54" s="16" t="s">
        <v>632</v>
      </c>
      <c r="D54" s="17">
        <v>66</v>
      </c>
      <c r="E54" s="18" t="s">
        <v>78</v>
      </c>
      <c r="F54" s="22">
        <v>443</v>
      </c>
      <c r="G54" s="169">
        <v>9</v>
      </c>
      <c r="H54" s="19">
        <v>65831.689371673609</v>
      </c>
      <c r="I54" s="19">
        <v>69123.336544506412</v>
      </c>
      <c r="J54" s="19">
        <v>72580.442110396732</v>
      </c>
      <c r="K54" s="19">
        <v>76197.994943906029</v>
      </c>
      <c r="L54" s="19">
        <v>80019.867161451941</v>
      </c>
      <c r="M54" s="19">
        <v>84250.876371830062</v>
      </c>
      <c r="N54" s="19">
        <v>88481.885582208139</v>
      </c>
      <c r="P54" s="9" t="s">
        <v>633</v>
      </c>
    </row>
    <row r="55" spans="1:16" ht="19.5" customHeight="1">
      <c r="A55" s="169" t="s">
        <v>15</v>
      </c>
      <c r="B55" s="16" t="s">
        <v>16</v>
      </c>
      <c r="C55" s="16" t="s">
        <v>407</v>
      </c>
      <c r="D55" s="17">
        <v>51</v>
      </c>
      <c r="E55" s="18" t="s">
        <v>498</v>
      </c>
      <c r="F55" s="22">
        <v>458</v>
      </c>
      <c r="G55" s="169">
        <v>10</v>
      </c>
      <c r="H55" s="19">
        <v>68818.239308452772</v>
      </c>
      <c r="I55" s="19">
        <v>72278.053802194656</v>
      </c>
      <c r="J55" s="19">
        <v>76183.707239741998</v>
      </c>
      <c r="K55" s="19">
        <v>80091.967922574768</v>
      </c>
      <c r="L55" s="19">
        <v>84182.735775386362</v>
      </c>
      <c r="M55" s="19">
        <v>89305.052901358533</v>
      </c>
      <c r="N55" s="19">
        <v>94427.370027330689</v>
      </c>
    </row>
    <row r="56" spans="1:16" ht="19.5" customHeight="1">
      <c r="A56" s="169" t="s">
        <v>15</v>
      </c>
      <c r="B56" s="16" t="s">
        <v>16</v>
      </c>
      <c r="C56" s="16" t="s">
        <v>79</v>
      </c>
      <c r="D56" s="17">
        <v>66</v>
      </c>
      <c r="E56" s="18" t="s">
        <v>80</v>
      </c>
      <c r="F56" s="22">
        <v>443</v>
      </c>
      <c r="G56" s="169">
        <v>9</v>
      </c>
      <c r="H56" s="19">
        <v>65831.689371673609</v>
      </c>
      <c r="I56" s="19">
        <v>69123.336544506412</v>
      </c>
      <c r="J56" s="19">
        <v>72580.442110396732</v>
      </c>
      <c r="K56" s="19">
        <v>76197.994943906029</v>
      </c>
      <c r="L56" s="19">
        <v>80019.867161451941</v>
      </c>
      <c r="M56" s="19">
        <v>84250.876371830062</v>
      </c>
      <c r="N56" s="19">
        <v>88481.885582208139</v>
      </c>
    </row>
    <row r="57" spans="1:16" ht="19.5" customHeight="1">
      <c r="A57" s="169" t="s">
        <v>15</v>
      </c>
      <c r="B57" s="16" t="s">
        <v>16</v>
      </c>
      <c r="C57" s="16" t="s">
        <v>81</v>
      </c>
      <c r="D57" s="17">
        <v>72</v>
      </c>
      <c r="E57" s="18" t="s">
        <v>82</v>
      </c>
      <c r="F57" s="22">
        <v>465</v>
      </c>
      <c r="G57" s="169">
        <v>10</v>
      </c>
      <c r="H57" s="19">
        <v>68932.95810101091</v>
      </c>
      <c r="I57" s="19">
        <v>72575.279764731618</v>
      </c>
      <c r="J57" s="19">
        <v>76371.428900291663</v>
      </c>
      <c r="K57" s="19">
        <v>80386.586639826317</v>
      </c>
      <c r="L57" s="19">
        <v>84631.181964477233</v>
      </c>
      <c r="M57" s="19">
        <v>89746.009208951349</v>
      </c>
      <c r="N57" s="19">
        <v>94860.021765392041</v>
      </c>
    </row>
    <row r="58" spans="1:16" ht="26.4">
      <c r="A58" s="169"/>
      <c r="B58" s="16" t="s">
        <v>16</v>
      </c>
      <c r="C58" s="16" t="s">
        <v>635</v>
      </c>
      <c r="D58" s="17">
        <v>99</v>
      </c>
      <c r="E58" s="18" t="s">
        <v>634</v>
      </c>
      <c r="F58" s="22">
        <v>415</v>
      </c>
      <c r="G58" s="169">
        <v>9</v>
      </c>
      <c r="H58" s="19">
        <v>62980.014840754106</v>
      </c>
      <c r="I58" s="19">
        <v>66296.73067700614</v>
      </c>
      <c r="J58" s="19">
        <v>69796.456881577105</v>
      </c>
      <c r="K58" s="19">
        <v>73440.332463487925</v>
      </c>
      <c r="L58" s="19">
        <v>77307.328275188498</v>
      </c>
      <c r="M58" s="19">
        <v>81985.529469220462</v>
      </c>
      <c r="N58" s="19">
        <v>86662.707960883505</v>
      </c>
      <c r="P58" s="9" t="s">
        <v>633</v>
      </c>
    </row>
    <row r="59" spans="1:16" ht="19.5" customHeight="1">
      <c r="A59" s="169" t="s">
        <v>15</v>
      </c>
      <c r="B59" s="16" t="s">
        <v>16</v>
      </c>
      <c r="C59" s="169" t="s">
        <v>371</v>
      </c>
      <c r="D59" s="17">
        <v>58</v>
      </c>
      <c r="E59" s="47" t="s">
        <v>372</v>
      </c>
      <c r="F59" s="22">
        <v>493</v>
      </c>
      <c r="G59" s="169">
        <v>10</v>
      </c>
      <c r="H59" s="19">
        <v>72575.279764731618</v>
      </c>
      <c r="I59" s="19">
        <v>76629.546183547456</v>
      </c>
      <c r="J59" s="19">
        <v>80462.196753103271</v>
      </c>
      <c r="K59" s="19">
        <v>84479.961737923339</v>
      </c>
      <c r="L59" s="19">
        <v>88721.949817288856</v>
      </c>
      <c r="M59" s="19">
        <v>93970.74252571442</v>
      </c>
      <c r="N59" s="19">
        <v>99219.535234139941</v>
      </c>
    </row>
    <row r="60" spans="1:16" ht="19.5" customHeight="1">
      <c r="A60" s="169" t="s">
        <v>15</v>
      </c>
      <c r="B60" s="16" t="s">
        <v>16</v>
      </c>
      <c r="C60" s="169" t="s">
        <v>381</v>
      </c>
      <c r="D60" s="17">
        <v>109</v>
      </c>
      <c r="E60" s="47" t="s">
        <v>380</v>
      </c>
      <c r="F60" s="22">
        <v>508</v>
      </c>
      <c r="G60" s="169">
        <v>11</v>
      </c>
      <c r="H60" s="19">
        <v>80495.327964366399</v>
      </c>
      <c r="I60" s="19">
        <v>83849.739021920599</v>
      </c>
      <c r="J60" s="19">
        <v>87343.478147833972</v>
      </c>
      <c r="K60" s="19">
        <v>90982.399462625748</v>
      </c>
      <c r="L60" s="19">
        <v>94773.527910919132</v>
      </c>
      <c r="M60" s="19">
        <v>98722.717613233384</v>
      </c>
      <c r="N60" s="19">
        <v>102836.99351419171</v>
      </c>
    </row>
    <row r="61" spans="1:16" ht="19.5" customHeight="1">
      <c r="A61" s="169" t="s">
        <v>15</v>
      </c>
      <c r="B61" s="16" t="s">
        <v>16</v>
      </c>
      <c r="C61" s="16" t="s">
        <v>83</v>
      </c>
      <c r="D61" s="17">
        <v>98</v>
      </c>
      <c r="E61" s="47" t="s">
        <v>499</v>
      </c>
      <c r="F61" s="22">
        <v>520</v>
      </c>
      <c r="G61" s="19">
        <v>11</v>
      </c>
      <c r="H61" s="19">
        <v>75232.813597208777</v>
      </c>
      <c r="I61" s="19">
        <v>79192.567374428399</v>
      </c>
      <c r="J61" s="19">
        <v>83360.400183386198</v>
      </c>
      <c r="K61" s="19">
        <v>87747.590967186872</v>
      </c>
      <c r="L61" s="19">
        <v>92365.423883425727</v>
      </c>
      <c r="M61" s="19">
        <v>97376.546457928882</v>
      </c>
      <c r="N61" s="19">
        <v>102387.66903243201</v>
      </c>
    </row>
    <row r="62" spans="1:16" ht="19.5" customHeight="1">
      <c r="A62" s="169" t="s">
        <v>15</v>
      </c>
      <c r="B62" s="16" t="s">
        <v>16</v>
      </c>
      <c r="C62" s="169" t="s">
        <v>88</v>
      </c>
      <c r="D62" s="17" t="s">
        <v>20</v>
      </c>
      <c r="E62" s="47" t="s">
        <v>89</v>
      </c>
      <c r="F62" s="22">
        <v>393</v>
      </c>
      <c r="G62" s="169">
        <v>8</v>
      </c>
      <c r="H62" s="19">
        <v>56913.557335261052</v>
      </c>
      <c r="I62" s="19">
        <v>60003.142998474417</v>
      </c>
      <c r="J62" s="19">
        <v>63129.230095683524</v>
      </c>
      <c r="K62" s="19">
        <v>66510.82723086304</v>
      </c>
      <c r="L62" s="19">
        <v>70009.750403886108</v>
      </c>
      <c r="M62" s="19">
        <v>74351.516130796037</v>
      </c>
      <c r="N62" s="19">
        <v>78693.281857705995</v>
      </c>
    </row>
    <row r="63" spans="1:16" ht="19.5" customHeight="1">
      <c r="A63" s="169" t="s">
        <v>15</v>
      </c>
      <c r="B63" s="16" t="s">
        <v>16</v>
      </c>
      <c r="C63" s="16" t="s">
        <v>92</v>
      </c>
      <c r="D63" s="17" t="s">
        <v>93</v>
      </c>
      <c r="E63" s="49" t="s">
        <v>94</v>
      </c>
      <c r="F63" s="22">
        <v>525</v>
      </c>
      <c r="G63" s="169">
        <v>11</v>
      </c>
      <c r="H63" s="19">
        <v>79309.142525629752</v>
      </c>
      <c r="I63" s="19">
        <v>83548.42167714372</v>
      </c>
      <c r="J63" s="19">
        <v>87754.661816400956</v>
      </c>
      <c r="K63" s="19">
        <v>92068.349141115294</v>
      </c>
      <c r="L63" s="19">
        <v>97015.597070184784</v>
      </c>
      <c r="M63" s="19">
        <v>102754.30693166569</v>
      </c>
      <c r="N63" s="19">
        <v>108493.01679314666</v>
      </c>
    </row>
    <row r="64" spans="1:16" ht="19.5" customHeight="1">
      <c r="A64" s="169" t="s">
        <v>15</v>
      </c>
      <c r="B64" s="16" t="s">
        <v>16</v>
      </c>
      <c r="C64" s="16" t="s">
        <v>95</v>
      </c>
      <c r="D64" s="17" t="s">
        <v>96</v>
      </c>
      <c r="E64" s="18" t="s">
        <v>97</v>
      </c>
      <c r="F64" s="22">
        <v>403</v>
      </c>
      <c r="G64" s="169">
        <v>8</v>
      </c>
      <c r="H64" s="19">
        <v>58996.746318305333</v>
      </c>
      <c r="I64" s="19">
        <v>62234.944962787173</v>
      </c>
      <c r="J64" s="19">
        <v>65470.536361983599</v>
      </c>
      <c r="K64" s="19">
        <v>68932.95810101091</v>
      </c>
      <c r="L64" s="19">
        <v>72575.279764731618</v>
      </c>
      <c r="M64" s="19">
        <v>77082.588191539733</v>
      </c>
      <c r="N64" s="19">
        <v>81589.896618347848</v>
      </c>
    </row>
    <row r="65" spans="1:14" ht="19.5" customHeight="1">
      <c r="A65" s="169" t="s">
        <v>15</v>
      </c>
      <c r="B65" s="16" t="s">
        <v>16</v>
      </c>
      <c r="C65" s="16" t="s">
        <v>98</v>
      </c>
      <c r="D65" s="17">
        <v>40</v>
      </c>
      <c r="E65" s="18" t="s">
        <v>99</v>
      </c>
      <c r="F65" s="22">
        <v>410</v>
      </c>
      <c r="G65" s="169">
        <v>9</v>
      </c>
      <c r="H65" s="19">
        <v>60748.815150102273</v>
      </c>
      <c r="I65" s="19">
        <v>63981.799304013293</v>
      </c>
      <c r="J65" s="19">
        <v>67553.725345027895</v>
      </c>
      <c r="K65" s="19">
        <v>71237.762933315214</v>
      </c>
      <c r="L65" s="19">
        <v>74992.196144308647</v>
      </c>
      <c r="M65" s="19">
        <v>79478.620536380593</v>
      </c>
      <c r="N65" s="19">
        <v>83965.044928452582</v>
      </c>
    </row>
    <row r="66" spans="1:14" ht="19.5" customHeight="1">
      <c r="A66" s="169" t="s">
        <v>15</v>
      </c>
      <c r="B66" s="16" t="s">
        <v>16</v>
      </c>
      <c r="C66" s="16" t="s">
        <v>100</v>
      </c>
      <c r="D66" s="17">
        <v>40</v>
      </c>
      <c r="E66" s="18" t="s">
        <v>101</v>
      </c>
      <c r="F66" s="22">
        <v>410</v>
      </c>
      <c r="G66" s="169">
        <v>9</v>
      </c>
      <c r="H66" s="19">
        <v>60748.815150102273</v>
      </c>
      <c r="I66" s="19">
        <v>63981.799304013293</v>
      </c>
      <c r="J66" s="19">
        <v>67553.725345027895</v>
      </c>
      <c r="K66" s="19">
        <v>71237.762933315214</v>
      </c>
      <c r="L66" s="19">
        <v>74992.196144308647</v>
      </c>
      <c r="M66" s="19">
        <v>79478.620536380593</v>
      </c>
      <c r="N66" s="19">
        <v>83965.044928452582</v>
      </c>
    </row>
    <row r="67" spans="1:14" ht="19.5" customHeight="1">
      <c r="A67" s="169" t="s">
        <v>15</v>
      </c>
      <c r="B67" s="16" t="s">
        <v>16</v>
      </c>
      <c r="C67" s="16" t="s">
        <v>102</v>
      </c>
      <c r="D67" s="17" t="s">
        <v>103</v>
      </c>
      <c r="E67" s="18" t="s">
        <v>104</v>
      </c>
      <c r="F67" s="22">
        <v>508</v>
      </c>
      <c r="G67" s="169">
        <v>11</v>
      </c>
      <c r="H67" s="19">
        <v>80495.327964366399</v>
      </c>
      <c r="I67" s="19">
        <v>83849.739021920599</v>
      </c>
      <c r="J67" s="19">
        <v>87343.478147833972</v>
      </c>
      <c r="K67" s="19">
        <v>90982.399462625748</v>
      </c>
      <c r="L67" s="19">
        <v>94773.527910919132</v>
      </c>
      <c r="M67" s="19">
        <v>98722.717613233384</v>
      </c>
      <c r="N67" s="19">
        <v>102836.99351419171</v>
      </c>
    </row>
    <row r="68" spans="1:14" ht="19.5" customHeight="1">
      <c r="A68" s="169"/>
      <c r="B68" s="16" t="s">
        <v>16</v>
      </c>
      <c r="C68" s="16" t="s">
        <v>645</v>
      </c>
      <c r="D68" s="17">
        <v>105</v>
      </c>
      <c r="E68" s="18" t="s">
        <v>641</v>
      </c>
      <c r="F68" s="22">
        <v>435</v>
      </c>
      <c r="G68" s="169">
        <v>9</v>
      </c>
      <c r="H68" s="19">
        <v>64802</v>
      </c>
      <c r="I68" s="19">
        <v>68228</v>
      </c>
      <c r="J68" s="19">
        <v>72103</v>
      </c>
      <c r="K68" s="19">
        <v>75938</v>
      </c>
      <c r="L68" s="19">
        <v>80005</v>
      </c>
      <c r="M68" s="19">
        <v>84759</v>
      </c>
      <c r="N68" s="19">
        <v>89512</v>
      </c>
    </row>
    <row r="69" spans="1:14" ht="19.5" customHeight="1">
      <c r="A69" s="169" t="s">
        <v>15</v>
      </c>
      <c r="B69" s="16" t="s">
        <v>16</v>
      </c>
      <c r="C69" s="16" t="s">
        <v>416</v>
      </c>
      <c r="D69" s="17">
        <v>29</v>
      </c>
      <c r="E69" s="18" t="s">
        <v>415</v>
      </c>
      <c r="F69" s="22">
        <v>373</v>
      </c>
      <c r="G69" s="169">
        <v>8</v>
      </c>
      <c r="H69" s="19">
        <v>56319.105410187083</v>
      </c>
      <c r="I69" s="19">
        <v>59408.691073400441</v>
      </c>
      <c r="J69" s="19">
        <v>62495.669491328386</v>
      </c>
      <c r="K69" s="19">
        <v>65767.762324520576</v>
      </c>
      <c r="L69" s="19">
        <v>69264.07825225823</v>
      </c>
      <c r="M69" s="19">
        <v>73603.756296597858</v>
      </c>
      <c r="N69" s="19">
        <v>77943.434340937485</v>
      </c>
    </row>
    <row r="70" spans="1:14" ht="19.5" customHeight="1">
      <c r="A70" s="169" t="s">
        <v>15</v>
      </c>
      <c r="B70" s="16" t="s">
        <v>16</v>
      </c>
      <c r="C70" s="16" t="s">
        <v>404</v>
      </c>
      <c r="D70" s="17">
        <v>51</v>
      </c>
      <c r="E70" s="18" t="s">
        <v>405</v>
      </c>
      <c r="F70" s="22">
        <v>453</v>
      </c>
      <c r="G70" s="169">
        <v>10</v>
      </c>
      <c r="H70" s="19">
        <v>68818.239308452772</v>
      </c>
      <c r="I70" s="19">
        <v>72278.053802194656</v>
      </c>
      <c r="J70" s="19">
        <v>76183.707239741998</v>
      </c>
      <c r="K70" s="19">
        <v>80091.967922574768</v>
      </c>
      <c r="L70" s="19">
        <v>84182.735775386362</v>
      </c>
      <c r="M70" s="19">
        <v>89305.052901358533</v>
      </c>
      <c r="N70" s="19">
        <v>94427.370027330689</v>
      </c>
    </row>
    <row r="71" spans="1:14" ht="19.5" customHeight="1">
      <c r="A71" s="169" t="s">
        <v>15</v>
      </c>
      <c r="B71" s="16" t="s">
        <v>16</v>
      </c>
      <c r="C71" s="16" t="s">
        <v>105</v>
      </c>
      <c r="D71" s="17">
        <v>29</v>
      </c>
      <c r="E71" s="18" t="s">
        <v>106</v>
      </c>
      <c r="F71" s="22">
        <v>373</v>
      </c>
      <c r="G71" s="169">
        <v>8</v>
      </c>
      <c r="H71" s="19">
        <v>56319.105410187083</v>
      </c>
      <c r="I71" s="19">
        <v>59408.691073400441</v>
      </c>
      <c r="J71" s="19">
        <v>62495.669491328386</v>
      </c>
      <c r="K71" s="19">
        <v>65767.762324520576</v>
      </c>
      <c r="L71" s="19">
        <v>69264.07825225823</v>
      </c>
      <c r="M71" s="19">
        <v>73603.756296597858</v>
      </c>
      <c r="N71" s="19">
        <v>77943.434340937485</v>
      </c>
    </row>
    <row r="72" spans="1:14" s="59" customFormat="1" ht="19.5" customHeight="1">
      <c r="A72" s="169" t="s">
        <v>15</v>
      </c>
      <c r="B72" s="16" t="s">
        <v>16</v>
      </c>
      <c r="C72" s="16" t="s">
        <v>107</v>
      </c>
      <c r="D72" s="17">
        <v>29</v>
      </c>
      <c r="E72" s="18" t="s">
        <v>108</v>
      </c>
      <c r="F72" s="22">
        <v>383</v>
      </c>
      <c r="G72" s="169">
        <v>8</v>
      </c>
      <c r="H72" s="19">
        <v>56319.105410187083</v>
      </c>
      <c r="I72" s="19">
        <v>59408.691073400441</v>
      </c>
      <c r="J72" s="19">
        <v>62495.669491328386</v>
      </c>
      <c r="K72" s="19">
        <v>65767.762324520576</v>
      </c>
      <c r="L72" s="19">
        <v>69264.07825225823</v>
      </c>
      <c r="M72" s="19">
        <v>73603.756296597858</v>
      </c>
      <c r="N72" s="19">
        <v>77943.434340937485</v>
      </c>
    </row>
    <row r="73" spans="1:14" ht="19.5" customHeight="1">
      <c r="A73" s="169" t="s">
        <v>15</v>
      </c>
      <c r="B73" s="16" t="s">
        <v>16</v>
      </c>
      <c r="C73" s="16" t="s">
        <v>109</v>
      </c>
      <c r="D73" s="17">
        <v>45</v>
      </c>
      <c r="E73" s="18" t="s">
        <v>110</v>
      </c>
      <c r="F73" s="22">
        <v>430</v>
      </c>
      <c r="G73" s="169">
        <v>9</v>
      </c>
      <c r="H73" s="19">
        <v>64057.409417290233</v>
      </c>
      <c r="I73" s="19">
        <v>67444.221043040583</v>
      </c>
      <c r="J73" s="19">
        <v>71274.264367310971</v>
      </c>
      <c r="K73" s="19">
        <v>75065.199012300189</v>
      </c>
      <c r="L73" s="19">
        <v>79085.571242405669</v>
      </c>
      <c r="M73" s="19">
        <v>83784.363104716467</v>
      </c>
      <c r="N73" s="19">
        <v>88483.154967027207</v>
      </c>
    </row>
    <row r="74" spans="1:14" s="23" customFormat="1" ht="19.5" customHeight="1">
      <c r="A74" s="169" t="s">
        <v>15</v>
      </c>
      <c r="B74" s="16" t="s">
        <v>16</v>
      </c>
      <c r="C74" s="16" t="s">
        <v>111</v>
      </c>
      <c r="D74" s="17">
        <v>51</v>
      </c>
      <c r="E74" s="18" t="s">
        <v>112</v>
      </c>
      <c r="F74" s="22">
        <v>478</v>
      </c>
      <c r="G74" s="169">
        <v>10</v>
      </c>
      <c r="H74" s="19">
        <v>68818.239308452772</v>
      </c>
      <c r="I74" s="19">
        <v>72278.053802194656</v>
      </c>
      <c r="J74" s="19">
        <v>76183.707239741998</v>
      </c>
      <c r="K74" s="19">
        <v>80091.967922574768</v>
      </c>
      <c r="L74" s="19">
        <v>84182.735775386362</v>
      </c>
      <c r="M74" s="19">
        <v>89305.052901358533</v>
      </c>
      <c r="N74" s="19">
        <v>94427.370027330689</v>
      </c>
    </row>
    <row r="75" spans="1:14" ht="19.5" customHeight="1">
      <c r="A75" s="169" t="s">
        <v>15</v>
      </c>
      <c r="B75" s="16" t="s">
        <v>16</v>
      </c>
      <c r="C75" s="16" t="s">
        <v>113</v>
      </c>
      <c r="D75" s="17">
        <v>29</v>
      </c>
      <c r="E75" s="18" t="s">
        <v>114</v>
      </c>
      <c r="F75" s="22">
        <v>400</v>
      </c>
      <c r="G75" s="169">
        <v>8</v>
      </c>
      <c r="H75" s="19">
        <v>56319.105410187083</v>
      </c>
      <c r="I75" s="19">
        <v>59408.691073400441</v>
      </c>
      <c r="J75" s="19">
        <v>62495.669491328386</v>
      </c>
      <c r="K75" s="19">
        <v>65767.762324520576</v>
      </c>
      <c r="L75" s="19">
        <v>69264.07825225823</v>
      </c>
      <c r="M75" s="19">
        <v>73603.756296597858</v>
      </c>
      <c r="N75" s="19">
        <v>77943.434340937485</v>
      </c>
    </row>
    <row r="76" spans="1:14" ht="19.5" customHeight="1">
      <c r="A76" s="169" t="s">
        <v>15</v>
      </c>
      <c r="B76" s="16" t="s">
        <v>16</v>
      </c>
      <c r="C76" s="16" t="s">
        <v>115</v>
      </c>
      <c r="D76" s="17">
        <v>45</v>
      </c>
      <c r="E76" s="18" t="s">
        <v>116</v>
      </c>
      <c r="F76" s="22">
        <v>433</v>
      </c>
      <c r="G76" s="169">
        <v>9</v>
      </c>
      <c r="H76" s="19">
        <v>64057.409417290233</v>
      </c>
      <c r="I76" s="19">
        <v>67444.221043040583</v>
      </c>
      <c r="J76" s="19">
        <v>71274.264367310971</v>
      </c>
      <c r="K76" s="19">
        <v>75065.199012300189</v>
      </c>
      <c r="L76" s="19">
        <v>79085.571242405669</v>
      </c>
      <c r="M76" s="19">
        <v>83784.363104716467</v>
      </c>
      <c r="N76" s="19">
        <v>88483.154967027207</v>
      </c>
    </row>
    <row r="77" spans="1:14" ht="19.5" customHeight="1">
      <c r="A77" s="169" t="s">
        <v>15</v>
      </c>
      <c r="B77" s="16" t="s">
        <v>16</v>
      </c>
      <c r="C77" s="16" t="s">
        <v>117</v>
      </c>
      <c r="D77" s="17">
        <v>72</v>
      </c>
      <c r="E77" s="18" t="s">
        <v>118</v>
      </c>
      <c r="F77" s="22">
        <v>478</v>
      </c>
      <c r="G77" s="169">
        <v>10</v>
      </c>
      <c r="H77" s="19">
        <v>68932.95810101091</v>
      </c>
      <c r="I77" s="19">
        <v>72575.279764731618</v>
      </c>
      <c r="J77" s="19">
        <v>76371.428900291663</v>
      </c>
      <c r="K77" s="19">
        <v>80386.586639826317</v>
      </c>
      <c r="L77" s="19">
        <v>84631.181964477233</v>
      </c>
      <c r="M77" s="19">
        <v>89746.009208951349</v>
      </c>
      <c r="N77" s="19">
        <v>94860.021765392041</v>
      </c>
    </row>
    <row r="78" spans="1:14" ht="19.5" customHeight="1">
      <c r="A78" s="169" t="s">
        <v>15</v>
      </c>
      <c r="B78" s="16" t="s">
        <v>16</v>
      </c>
      <c r="C78" s="16" t="s">
        <v>119</v>
      </c>
      <c r="D78" s="17">
        <v>51</v>
      </c>
      <c r="E78" s="18" t="s">
        <v>120</v>
      </c>
      <c r="F78" s="22">
        <v>465</v>
      </c>
      <c r="G78" s="169">
        <v>10</v>
      </c>
      <c r="H78" s="19">
        <v>68818.239308452772</v>
      </c>
      <c r="I78" s="19">
        <v>72278.053802194656</v>
      </c>
      <c r="J78" s="19">
        <v>76183.707239741998</v>
      </c>
      <c r="K78" s="19">
        <v>80091.967922574768</v>
      </c>
      <c r="L78" s="19">
        <v>84182.735775386362</v>
      </c>
      <c r="M78" s="19">
        <v>89305.052901358533</v>
      </c>
      <c r="N78" s="19">
        <v>94427.370027330689</v>
      </c>
    </row>
    <row r="79" spans="1:14" ht="19.5" customHeight="1">
      <c r="A79" s="169" t="s">
        <v>462</v>
      </c>
      <c r="B79" s="16" t="s">
        <v>16</v>
      </c>
      <c r="C79" s="16" t="s">
        <v>461</v>
      </c>
      <c r="D79" s="17">
        <v>29</v>
      </c>
      <c r="E79" s="18" t="s">
        <v>460</v>
      </c>
      <c r="F79" s="22">
        <v>393</v>
      </c>
      <c r="G79" s="169">
        <v>8</v>
      </c>
      <c r="H79" s="19">
        <v>56319.105410187083</v>
      </c>
      <c r="I79" s="19">
        <v>59408.691073400441</v>
      </c>
      <c r="J79" s="19">
        <v>62495.669491328386</v>
      </c>
      <c r="K79" s="19">
        <v>65767.762324520576</v>
      </c>
      <c r="L79" s="19">
        <v>69264.07825225823</v>
      </c>
      <c r="M79" s="19">
        <v>73603.756296597858</v>
      </c>
      <c r="N79" s="19">
        <v>77943.434340937485</v>
      </c>
    </row>
    <row r="80" spans="1:14" ht="19.5" customHeight="1">
      <c r="A80" s="169" t="s">
        <v>15</v>
      </c>
      <c r="B80" s="16" t="s">
        <v>16</v>
      </c>
      <c r="C80" s="16" t="s">
        <v>121</v>
      </c>
      <c r="D80" s="17" t="s">
        <v>20</v>
      </c>
      <c r="E80" s="48" t="s">
        <v>122</v>
      </c>
      <c r="F80" s="22">
        <v>398</v>
      </c>
      <c r="G80" s="169">
        <v>8</v>
      </c>
      <c r="H80" s="19">
        <v>56913.557335261052</v>
      </c>
      <c r="I80" s="19">
        <v>60003.142998474417</v>
      </c>
      <c r="J80" s="19">
        <v>63129.230095683524</v>
      </c>
      <c r="K80" s="19">
        <v>66510.82723086304</v>
      </c>
      <c r="L80" s="19">
        <v>70009.750403886108</v>
      </c>
      <c r="M80" s="19">
        <v>74351.516130796037</v>
      </c>
      <c r="N80" s="19">
        <v>78693.281857705995</v>
      </c>
    </row>
    <row r="81" spans="1:14" ht="19.5" customHeight="1">
      <c r="A81" s="169" t="s">
        <v>15</v>
      </c>
      <c r="B81" s="16" t="s">
        <v>16</v>
      </c>
      <c r="C81" s="169" t="s">
        <v>123</v>
      </c>
      <c r="D81" s="17" t="s">
        <v>124</v>
      </c>
      <c r="E81" s="30" t="s">
        <v>125</v>
      </c>
      <c r="F81" s="22">
        <v>463</v>
      </c>
      <c r="G81" s="169">
        <v>10</v>
      </c>
      <c r="H81" s="19">
        <v>68932.95810101091</v>
      </c>
      <c r="I81" s="19">
        <v>72575.279764731618</v>
      </c>
      <c r="J81" s="19">
        <v>76371.428900291663</v>
      </c>
      <c r="K81" s="19">
        <v>80386.586639826317</v>
      </c>
      <c r="L81" s="19">
        <v>84631.181964477233</v>
      </c>
      <c r="M81" s="19">
        <v>89746.009208951349</v>
      </c>
      <c r="N81" s="19">
        <v>94860.021765392041</v>
      </c>
    </row>
    <row r="82" spans="1:14" ht="19.5" customHeight="1">
      <c r="A82" s="169"/>
      <c r="B82" s="16" t="s">
        <v>16</v>
      </c>
      <c r="C82" s="169" t="s">
        <v>505</v>
      </c>
      <c r="D82" s="17">
        <v>35</v>
      </c>
      <c r="E82" s="30" t="s">
        <v>492</v>
      </c>
      <c r="F82" s="22">
        <v>400</v>
      </c>
      <c r="G82" s="169">
        <v>8</v>
      </c>
      <c r="H82" s="19">
        <v>56319.105410187083</v>
      </c>
      <c r="I82" s="19">
        <v>59408.691073400441</v>
      </c>
      <c r="J82" s="19">
        <v>62495.669491328386</v>
      </c>
      <c r="K82" s="19">
        <v>65767.762324520576</v>
      </c>
      <c r="L82" s="19">
        <v>69264.07825225823</v>
      </c>
      <c r="M82" s="19">
        <v>74039.580177180003</v>
      </c>
      <c r="N82" s="19">
        <v>78815.082102101791</v>
      </c>
    </row>
    <row r="83" spans="1:14" ht="19.5" customHeight="1">
      <c r="A83" s="169"/>
      <c r="B83" s="16" t="s">
        <v>16</v>
      </c>
      <c r="C83" s="169" t="s">
        <v>484</v>
      </c>
      <c r="D83" s="17">
        <v>40</v>
      </c>
      <c r="E83" s="30" t="s">
        <v>483</v>
      </c>
      <c r="F83" s="22">
        <v>410</v>
      </c>
      <c r="G83" s="169">
        <v>9</v>
      </c>
      <c r="H83" s="19">
        <v>60748.815150102273</v>
      </c>
      <c r="I83" s="19">
        <v>63981.799304013293</v>
      </c>
      <c r="J83" s="19">
        <v>67553.725345027895</v>
      </c>
      <c r="K83" s="19">
        <v>71237.762933315214</v>
      </c>
      <c r="L83" s="19">
        <v>74992.196144308647</v>
      </c>
      <c r="M83" s="19">
        <v>79478.620536380593</v>
      </c>
      <c r="N83" s="19">
        <v>83965.044928452582</v>
      </c>
    </row>
    <row r="84" spans="1:14" ht="27" customHeight="1">
      <c r="A84" s="169" t="s">
        <v>15</v>
      </c>
      <c r="B84" s="16" t="s">
        <v>16</v>
      </c>
      <c r="C84" s="169" t="s">
        <v>475</v>
      </c>
      <c r="D84" s="17">
        <v>21</v>
      </c>
      <c r="E84" s="30" t="s">
        <v>459</v>
      </c>
      <c r="F84" s="22">
        <v>533</v>
      </c>
      <c r="G84" s="169">
        <v>11</v>
      </c>
      <c r="H84" s="19">
        <v>83128.511373943853</v>
      </c>
      <c r="I84" s="19">
        <v>85918.585213438317</v>
      </c>
      <c r="J84" s="19">
        <v>89498.965323037206</v>
      </c>
      <c r="K84" s="19">
        <v>93228.040093826115</v>
      </c>
      <c r="L84" s="19">
        <v>97112.834470428177</v>
      </c>
      <c r="M84" s="19">
        <v>101159.20257336267</v>
      </c>
      <c r="N84" s="19">
        <v>105374.16934725275</v>
      </c>
    </row>
    <row r="85" spans="1:14" ht="19.5" customHeight="1">
      <c r="A85" s="169" t="s">
        <v>15</v>
      </c>
      <c r="B85" s="16" t="s">
        <v>16</v>
      </c>
      <c r="C85" s="16" t="s">
        <v>423</v>
      </c>
      <c r="D85" s="17">
        <v>35</v>
      </c>
      <c r="E85" s="18" t="s">
        <v>410</v>
      </c>
      <c r="F85" s="22">
        <v>363</v>
      </c>
      <c r="G85" s="169">
        <v>8</v>
      </c>
      <c r="H85" s="19">
        <v>56319.105410187083</v>
      </c>
      <c r="I85" s="19">
        <v>59408.691073400441</v>
      </c>
      <c r="J85" s="19">
        <v>62495.669491328386</v>
      </c>
      <c r="K85" s="19">
        <v>65767.762324520576</v>
      </c>
      <c r="L85" s="19">
        <v>69264.07825225823</v>
      </c>
      <c r="M85" s="19">
        <v>74039.580177180003</v>
      </c>
      <c r="N85" s="19">
        <v>78815.082102101791</v>
      </c>
    </row>
    <row r="86" spans="1:14" ht="19.5" customHeight="1">
      <c r="A86" s="169" t="s">
        <v>15</v>
      </c>
      <c r="B86" s="16" t="s">
        <v>16</v>
      </c>
      <c r="C86" s="16" t="s">
        <v>424</v>
      </c>
      <c r="D86" s="17">
        <v>99</v>
      </c>
      <c r="E86" s="18" t="s">
        <v>411</v>
      </c>
      <c r="F86" s="22">
        <v>413</v>
      </c>
      <c r="G86" s="169">
        <v>9</v>
      </c>
      <c r="H86" s="19">
        <v>62980.014840754106</v>
      </c>
      <c r="I86" s="19">
        <v>66296.73067700614</v>
      </c>
      <c r="J86" s="19">
        <v>69796.456881577105</v>
      </c>
      <c r="K86" s="19">
        <v>73440.332463487925</v>
      </c>
      <c r="L86" s="19">
        <v>77307.328275188498</v>
      </c>
      <c r="M86" s="19">
        <v>81985.529469220462</v>
      </c>
      <c r="N86" s="19">
        <v>86662.707960883505</v>
      </c>
    </row>
    <row r="87" spans="1:14" ht="19.5" customHeight="1">
      <c r="A87" s="169" t="s">
        <v>15</v>
      </c>
      <c r="B87" s="16" t="s">
        <v>16</v>
      </c>
      <c r="C87" s="16" t="s">
        <v>425</v>
      </c>
      <c r="D87" s="17">
        <v>72</v>
      </c>
      <c r="E87" s="18" t="s">
        <v>412</v>
      </c>
      <c r="F87" s="22">
        <v>470</v>
      </c>
      <c r="G87" s="169">
        <v>10</v>
      </c>
      <c r="H87" s="19">
        <v>68932.95810101091</v>
      </c>
      <c r="I87" s="19">
        <v>72575.279764731618</v>
      </c>
      <c r="J87" s="19">
        <v>76371.428900291663</v>
      </c>
      <c r="K87" s="19">
        <v>80386.586639826317</v>
      </c>
      <c r="L87" s="19">
        <v>84631.181964477233</v>
      </c>
      <c r="M87" s="19">
        <v>89746.009208951349</v>
      </c>
      <c r="N87" s="19">
        <v>94860.021765392041</v>
      </c>
    </row>
    <row r="88" spans="1:14" ht="19.5" customHeight="1">
      <c r="A88" s="169" t="s">
        <v>15</v>
      </c>
      <c r="B88" s="16" t="s">
        <v>16</v>
      </c>
      <c r="C88" s="16" t="s">
        <v>426</v>
      </c>
      <c r="D88" s="17">
        <v>65</v>
      </c>
      <c r="E88" s="18" t="s">
        <v>413</v>
      </c>
      <c r="F88" s="22">
        <v>508</v>
      </c>
      <c r="G88" s="169">
        <v>11</v>
      </c>
      <c r="H88" s="19">
        <v>73618.177878896473</v>
      </c>
      <c r="I88" s="19">
        <v>77487.329882448044</v>
      </c>
      <c r="J88" s="19">
        <v>81541.596301263897</v>
      </c>
      <c r="K88" s="19">
        <v>85853.980003335528</v>
      </c>
      <c r="L88" s="19">
        <v>90356.692611242237</v>
      </c>
      <c r="M88" s="19">
        <v>95839.295186035713</v>
      </c>
      <c r="N88" s="19">
        <v>101321.89776082915</v>
      </c>
    </row>
    <row r="89" spans="1:14" ht="19.5" customHeight="1">
      <c r="A89" s="169" t="s">
        <v>15</v>
      </c>
      <c r="B89" s="16" t="s">
        <v>16</v>
      </c>
      <c r="C89" s="16" t="s">
        <v>443</v>
      </c>
      <c r="D89" s="17">
        <v>65</v>
      </c>
      <c r="E89" s="18" t="s">
        <v>428</v>
      </c>
      <c r="F89" s="22">
        <v>508</v>
      </c>
      <c r="G89" s="169">
        <v>11</v>
      </c>
      <c r="H89" s="19">
        <v>73618.177878896473</v>
      </c>
      <c r="I89" s="19">
        <v>77487.329882448044</v>
      </c>
      <c r="J89" s="19">
        <v>81541.596301263897</v>
      </c>
      <c r="K89" s="19">
        <v>85853.980003335528</v>
      </c>
      <c r="L89" s="19">
        <v>90356.692611242237</v>
      </c>
      <c r="M89" s="19">
        <v>95839.295186035713</v>
      </c>
      <c r="N89" s="19">
        <v>101321.89776082915</v>
      </c>
    </row>
    <row r="90" spans="1:14" ht="19.5" customHeight="1">
      <c r="A90" s="169"/>
      <c r="B90" s="16" t="s">
        <v>16</v>
      </c>
      <c r="C90" s="16" t="s">
        <v>533</v>
      </c>
      <c r="D90" s="17">
        <v>104</v>
      </c>
      <c r="E90" s="18" t="s">
        <v>534</v>
      </c>
      <c r="F90" s="22">
        <v>545</v>
      </c>
      <c r="G90" s="169">
        <v>12</v>
      </c>
      <c r="H90" s="19">
        <v>81776.505708261015</v>
      </c>
      <c r="I90" s="19">
        <v>86080.532324485248</v>
      </c>
      <c r="J90" s="19">
        <v>90611.08665735292</v>
      </c>
      <c r="K90" s="19">
        <v>95380.091218266258</v>
      </c>
      <c r="L90" s="19">
        <v>100400.09601922763</v>
      </c>
      <c r="M90" s="19">
        <v>105684.31159918697</v>
      </c>
      <c r="N90" s="19">
        <v>111246.64378861786</v>
      </c>
    </row>
    <row r="91" spans="1:14" ht="19.5" customHeight="1">
      <c r="A91" s="169"/>
      <c r="B91" s="16" t="s">
        <v>16</v>
      </c>
      <c r="C91" s="16" t="s">
        <v>568</v>
      </c>
      <c r="D91" s="17">
        <v>65</v>
      </c>
      <c r="E91" s="18" t="s">
        <v>535</v>
      </c>
      <c r="F91" s="22">
        <v>508</v>
      </c>
      <c r="G91" s="169">
        <v>11</v>
      </c>
      <c r="H91" s="19">
        <v>73618.177878896473</v>
      </c>
      <c r="I91" s="19">
        <v>77487.329882448044</v>
      </c>
      <c r="J91" s="19">
        <v>81541.596301263897</v>
      </c>
      <c r="K91" s="19">
        <v>85853.980003335528</v>
      </c>
      <c r="L91" s="19">
        <v>90356.692611242237</v>
      </c>
      <c r="M91" s="19">
        <v>95839.295186035713</v>
      </c>
      <c r="N91" s="19">
        <v>101321.89776082915</v>
      </c>
    </row>
    <row r="92" spans="1:14" ht="19.5" customHeight="1">
      <c r="A92" s="169" t="s">
        <v>15</v>
      </c>
      <c r="B92" s="16" t="s">
        <v>16</v>
      </c>
      <c r="C92" s="16" t="s">
        <v>419</v>
      </c>
      <c r="D92" s="17" t="s">
        <v>20</v>
      </c>
      <c r="E92" s="18" t="s">
        <v>500</v>
      </c>
      <c r="F92" s="22">
        <v>385</v>
      </c>
      <c r="G92" s="169">
        <v>8</v>
      </c>
      <c r="H92" s="19">
        <v>56913.557335261052</v>
      </c>
      <c r="I92" s="19">
        <v>60003.142998474417</v>
      </c>
      <c r="J92" s="19">
        <v>63129.230095683524</v>
      </c>
      <c r="K92" s="19">
        <v>66510.82723086304</v>
      </c>
      <c r="L92" s="19">
        <v>70009.750403886108</v>
      </c>
      <c r="M92" s="19">
        <v>74351.516130796037</v>
      </c>
      <c r="N92" s="19">
        <v>78693.281857705995</v>
      </c>
    </row>
    <row r="93" spans="1:14" ht="19.5" customHeight="1">
      <c r="A93" s="169" t="s">
        <v>15</v>
      </c>
      <c r="B93" s="16" t="s">
        <v>16</v>
      </c>
      <c r="C93" s="16" t="s">
        <v>409</v>
      </c>
      <c r="D93" s="17">
        <v>51</v>
      </c>
      <c r="E93" s="18" t="s">
        <v>408</v>
      </c>
      <c r="F93" s="22">
        <v>458</v>
      </c>
      <c r="G93" s="169">
        <v>10</v>
      </c>
      <c r="H93" s="19">
        <v>68818.239308452772</v>
      </c>
      <c r="I93" s="19">
        <v>72278.053802194656</v>
      </c>
      <c r="J93" s="19">
        <v>76183.707239741998</v>
      </c>
      <c r="K93" s="19">
        <v>80091.967922574768</v>
      </c>
      <c r="L93" s="19">
        <v>84182.735775386362</v>
      </c>
      <c r="M93" s="19">
        <v>89305.052901358533</v>
      </c>
      <c r="N93" s="19">
        <v>94427.370027330689</v>
      </c>
    </row>
    <row r="94" spans="1:14" ht="19.5" customHeight="1">
      <c r="A94" s="169" t="s">
        <v>90</v>
      </c>
      <c r="B94" s="16" t="s">
        <v>16</v>
      </c>
      <c r="C94" s="16" t="s">
        <v>319</v>
      </c>
      <c r="D94" s="17" t="s">
        <v>20</v>
      </c>
      <c r="E94" s="18" t="s">
        <v>320</v>
      </c>
      <c r="F94" s="22">
        <v>393</v>
      </c>
      <c r="G94" s="169">
        <v>8</v>
      </c>
      <c r="H94" s="19">
        <v>56913.557000000001</v>
      </c>
      <c r="I94" s="19">
        <v>60003.142999999996</v>
      </c>
      <c r="J94" s="19">
        <v>63129.228999999999</v>
      </c>
      <c r="K94" s="19">
        <v>66510.827000000005</v>
      </c>
      <c r="L94" s="19">
        <v>70009.751000000004</v>
      </c>
      <c r="M94" s="19">
        <v>74351.516000000003</v>
      </c>
      <c r="N94" s="19">
        <v>78693.282999999996</v>
      </c>
    </row>
    <row r="95" spans="1:14" ht="19.5" customHeight="1">
      <c r="A95" s="169" t="s">
        <v>15</v>
      </c>
      <c r="B95" s="16" t="s">
        <v>16</v>
      </c>
      <c r="C95" s="16" t="s">
        <v>374</v>
      </c>
      <c r="D95" s="17">
        <v>51</v>
      </c>
      <c r="E95" s="18" t="s">
        <v>373</v>
      </c>
      <c r="F95" s="22">
        <v>455</v>
      </c>
      <c r="G95" s="169">
        <v>10</v>
      </c>
      <c r="H95" s="19">
        <v>68818.239308452772</v>
      </c>
      <c r="I95" s="19">
        <v>72278.053802194656</v>
      </c>
      <c r="J95" s="19">
        <v>76183.707239741998</v>
      </c>
      <c r="K95" s="19">
        <v>80091.967922574768</v>
      </c>
      <c r="L95" s="19">
        <v>84182.735775386362</v>
      </c>
      <c r="M95" s="19">
        <v>89305.052901358533</v>
      </c>
      <c r="N95" s="19">
        <v>94427.370027330689</v>
      </c>
    </row>
    <row r="96" spans="1:14" ht="19.5" customHeight="1">
      <c r="A96" s="169" t="s">
        <v>15</v>
      </c>
      <c r="B96" s="16" t="s">
        <v>16</v>
      </c>
      <c r="C96" s="16" t="s">
        <v>130</v>
      </c>
      <c r="D96" s="17">
        <v>39</v>
      </c>
      <c r="E96" s="18" t="s">
        <v>131</v>
      </c>
      <c r="F96" s="22">
        <v>423</v>
      </c>
      <c r="G96" s="169">
        <v>9</v>
      </c>
      <c r="H96" s="19">
        <v>62980.61711441505</v>
      </c>
      <c r="I96" s="19">
        <v>66297.033117459257</v>
      </c>
      <c r="J96" s="19">
        <v>69795.956290482311</v>
      </c>
      <c r="K96" s="19">
        <v>73440.885199488446</v>
      </c>
      <c r="L96" s="19">
        <v>77307.429957754619</v>
      </c>
      <c r="M96" s="19">
        <v>81984.827999783942</v>
      </c>
      <c r="N96" s="19">
        <v>86664.833287098692</v>
      </c>
    </row>
    <row r="97" spans="1:16" ht="19.5" customHeight="1">
      <c r="A97" s="169" t="s">
        <v>15</v>
      </c>
      <c r="B97" s="16" t="s">
        <v>16</v>
      </c>
      <c r="C97" s="16" t="s">
        <v>144</v>
      </c>
      <c r="D97" s="17">
        <v>65</v>
      </c>
      <c r="E97" s="18" t="s">
        <v>448</v>
      </c>
      <c r="F97" s="22">
        <v>508</v>
      </c>
      <c r="G97" s="169">
        <v>11</v>
      </c>
      <c r="H97" s="19">
        <v>73618.177878896473</v>
      </c>
      <c r="I97" s="19">
        <v>77487.329882448044</v>
      </c>
      <c r="J97" s="19">
        <v>81541.596301263897</v>
      </c>
      <c r="K97" s="19">
        <v>85853.980003335528</v>
      </c>
      <c r="L97" s="19">
        <v>90356.692611242237</v>
      </c>
      <c r="M97" s="19">
        <v>95839.295186035713</v>
      </c>
      <c r="N97" s="19">
        <v>101321.89776082915</v>
      </c>
    </row>
    <row r="98" spans="1:16" ht="19.5" customHeight="1">
      <c r="A98" s="169" t="s">
        <v>15</v>
      </c>
      <c r="B98" s="16" t="s">
        <v>16</v>
      </c>
      <c r="C98" s="16" t="s">
        <v>132</v>
      </c>
      <c r="D98" s="17">
        <v>51</v>
      </c>
      <c r="E98" s="18" t="s">
        <v>133</v>
      </c>
      <c r="F98" s="22">
        <v>458</v>
      </c>
      <c r="G98" s="169">
        <v>10</v>
      </c>
      <c r="H98" s="19">
        <v>68818.239308452772</v>
      </c>
      <c r="I98" s="19">
        <v>72278.053802194656</v>
      </c>
      <c r="J98" s="19">
        <v>76183.707239741998</v>
      </c>
      <c r="K98" s="19">
        <v>80091.967922574768</v>
      </c>
      <c r="L98" s="19">
        <v>84182.735775386362</v>
      </c>
      <c r="M98" s="19">
        <v>89305.052901358533</v>
      </c>
      <c r="N98" s="19">
        <v>94427.370027330689</v>
      </c>
    </row>
    <row r="99" spans="1:16" ht="19.5" customHeight="1">
      <c r="A99" s="169" t="s">
        <v>15</v>
      </c>
      <c r="B99" s="16" t="s">
        <v>16</v>
      </c>
      <c r="C99" s="16" t="s">
        <v>134</v>
      </c>
      <c r="D99" s="17">
        <v>65</v>
      </c>
      <c r="E99" s="18" t="s">
        <v>135</v>
      </c>
      <c r="F99" s="22">
        <v>505</v>
      </c>
      <c r="G99" s="169">
        <v>11</v>
      </c>
      <c r="H99" s="19">
        <v>73618.177878896473</v>
      </c>
      <c r="I99" s="19">
        <v>77487.329882448044</v>
      </c>
      <c r="J99" s="19">
        <v>81541.596301263897</v>
      </c>
      <c r="K99" s="19">
        <v>85853.980003335528</v>
      </c>
      <c r="L99" s="19">
        <v>90356.692611242237</v>
      </c>
      <c r="M99" s="19">
        <v>95839.295186035713</v>
      </c>
      <c r="N99" s="19">
        <v>101321.89776082915</v>
      </c>
    </row>
    <row r="100" spans="1:16" ht="19.5" customHeight="1">
      <c r="A100" s="169" t="s">
        <v>15</v>
      </c>
      <c r="B100" s="16" t="s">
        <v>16</v>
      </c>
      <c r="C100" s="16" t="s">
        <v>136</v>
      </c>
      <c r="D100" s="17">
        <v>98</v>
      </c>
      <c r="E100" s="18" t="s">
        <v>137</v>
      </c>
      <c r="F100" s="22">
        <v>528</v>
      </c>
      <c r="G100" s="169">
        <v>11</v>
      </c>
      <c r="H100" s="19">
        <v>75232.813597208777</v>
      </c>
      <c r="I100" s="19">
        <v>79192.567374428399</v>
      </c>
      <c r="J100" s="19">
        <v>83360.400183386198</v>
      </c>
      <c r="K100" s="19">
        <v>87747.590967186872</v>
      </c>
      <c r="L100" s="19">
        <v>92365.423883425727</v>
      </c>
      <c r="M100" s="19">
        <v>97376.546457928882</v>
      </c>
      <c r="N100" s="19">
        <v>102387.66903243201</v>
      </c>
    </row>
    <row r="101" spans="1:16" ht="19.5" customHeight="1">
      <c r="A101" s="169" t="s">
        <v>15</v>
      </c>
      <c r="B101" s="16" t="s">
        <v>16</v>
      </c>
      <c r="C101" s="16" t="s">
        <v>433</v>
      </c>
      <c r="D101" s="17">
        <v>60</v>
      </c>
      <c r="E101" s="18" t="s">
        <v>427</v>
      </c>
      <c r="F101" s="22">
        <v>473</v>
      </c>
      <c r="G101" s="169">
        <v>8</v>
      </c>
      <c r="H101" s="19">
        <v>70435.222999999998</v>
      </c>
      <c r="I101" s="19">
        <v>73976.532999999996</v>
      </c>
      <c r="J101" s="19">
        <v>77974.323999999993</v>
      </c>
      <c r="K101" s="19">
        <v>81974.161999999997</v>
      </c>
      <c r="L101" s="19">
        <v>86161.3</v>
      </c>
      <c r="M101" s="19">
        <v>91403.668000000005</v>
      </c>
      <c r="N101" s="19">
        <v>96646.043999999994</v>
      </c>
    </row>
    <row r="102" spans="1:16" ht="19.5" customHeight="1">
      <c r="A102" s="169" t="s">
        <v>15</v>
      </c>
      <c r="B102" s="16" t="s">
        <v>16</v>
      </c>
      <c r="C102" s="16" t="s">
        <v>140</v>
      </c>
      <c r="D102" s="17">
        <v>29</v>
      </c>
      <c r="E102" s="18" t="s">
        <v>141</v>
      </c>
      <c r="F102" s="22">
        <v>365</v>
      </c>
      <c r="G102" s="169">
        <v>8</v>
      </c>
      <c r="H102" s="19">
        <v>56319.105410187083</v>
      </c>
      <c r="I102" s="19">
        <v>59408.691073400441</v>
      </c>
      <c r="J102" s="19">
        <v>62495.669491328386</v>
      </c>
      <c r="K102" s="19">
        <v>65767.762324520576</v>
      </c>
      <c r="L102" s="19">
        <v>69264.07825225823</v>
      </c>
      <c r="M102" s="19">
        <v>73603.756296597858</v>
      </c>
      <c r="N102" s="19">
        <v>77943.434340937485</v>
      </c>
    </row>
    <row r="103" spans="1:16" ht="19.5" customHeight="1">
      <c r="A103" s="169"/>
      <c r="B103" s="16" t="s">
        <v>16</v>
      </c>
      <c r="C103" s="16" t="s">
        <v>519</v>
      </c>
      <c r="D103" s="17">
        <v>29</v>
      </c>
      <c r="E103" s="18" t="s">
        <v>520</v>
      </c>
      <c r="F103" s="22">
        <v>383</v>
      </c>
      <c r="G103" s="169">
        <v>8</v>
      </c>
      <c r="H103" s="19">
        <v>56319.105410187083</v>
      </c>
      <c r="I103" s="19">
        <v>59408.691073400441</v>
      </c>
      <c r="J103" s="19">
        <v>62495.669491328386</v>
      </c>
      <c r="K103" s="19">
        <v>65767.762324520576</v>
      </c>
      <c r="L103" s="19">
        <v>69264.07825225823</v>
      </c>
      <c r="M103" s="19">
        <v>73603.756296597858</v>
      </c>
      <c r="N103" s="19">
        <v>77943.434340937485</v>
      </c>
    </row>
    <row r="104" spans="1:16" ht="19.5" customHeight="1">
      <c r="A104" s="169"/>
      <c r="B104" s="16" t="s">
        <v>16</v>
      </c>
      <c r="C104" s="16" t="s">
        <v>576</v>
      </c>
      <c r="D104" s="17">
        <v>115</v>
      </c>
      <c r="E104" s="18" t="s">
        <v>514</v>
      </c>
      <c r="F104" s="22">
        <v>386</v>
      </c>
      <c r="G104" s="169">
        <v>8</v>
      </c>
      <c r="H104" s="19">
        <v>57547</v>
      </c>
      <c r="I104" s="19">
        <v>60637</v>
      </c>
      <c r="J104" s="19">
        <v>63724</v>
      </c>
      <c r="K104" s="19">
        <v>66996</v>
      </c>
      <c r="L104" s="19">
        <v>70492</v>
      </c>
      <c r="M104" s="19">
        <v>74832</v>
      </c>
      <c r="N104" s="19">
        <v>79172</v>
      </c>
    </row>
    <row r="105" spans="1:16" ht="19.5" customHeight="1">
      <c r="A105" s="169"/>
      <c r="B105" s="16" t="s">
        <v>16</v>
      </c>
      <c r="C105" s="16" t="s">
        <v>644</v>
      </c>
      <c r="D105" s="17">
        <v>45</v>
      </c>
      <c r="E105" s="18" t="s">
        <v>643</v>
      </c>
      <c r="F105" s="22">
        <v>428</v>
      </c>
      <c r="G105" s="169">
        <v>9</v>
      </c>
      <c r="H105" s="19">
        <v>64057.409417290233</v>
      </c>
      <c r="I105" s="19">
        <v>67444.221043040583</v>
      </c>
      <c r="J105" s="19">
        <v>71274.264367310971</v>
      </c>
      <c r="K105" s="19">
        <v>75065.199012300189</v>
      </c>
      <c r="L105" s="19">
        <v>79085.571242405669</v>
      </c>
      <c r="M105" s="19">
        <v>83784.363104716467</v>
      </c>
      <c r="N105" s="19">
        <v>88483.154967027207</v>
      </c>
    </row>
    <row r="106" spans="1:16" ht="19.5" customHeight="1">
      <c r="A106" s="169" t="s">
        <v>15</v>
      </c>
      <c r="B106" s="16" t="s">
        <v>16</v>
      </c>
      <c r="C106" s="16" t="s">
        <v>432</v>
      </c>
      <c r="D106" s="17">
        <v>40</v>
      </c>
      <c r="E106" s="18" t="s">
        <v>430</v>
      </c>
      <c r="F106" s="22">
        <v>408</v>
      </c>
      <c r="G106" s="169">
        <v>9</v>
      </c>
      <c r="H106" s="19">
        <v>60748.815150102273</v>
      </c>
      <c r="I106" s="19">
        <v>63981.799304013293</v>
      </c>
      <c r="J106" s="19">
        <v>67553.725345027895</v>
      </c>
      <c r="K106" s="19">
        <v>71237.762933315214</v>
      </c>
      <c r="L106" s="19">
        <v>74992.196144308647</v>
      </c>
      <c r="M106" s="19">
        <v>79478.620536380593</v>
      </c>
      <c r="N106" s="19">
        <v>83965.044928452582</v>
      </c>
    </row>
    <row r="107" spans="1:16" ht="19.5" customHeight="1">
      <c r="A107" s="169" t="s">
        <v>15</v>
      </c>
      <c r="B107" s="16" t="s">
        <v>16</v>
      </c>
      <c r="C107" s="16" t="s">
        <v>444</v>
      </c>
      <c r="D107" s="17">
        <v>51</v>
      </c>
      <c r="E107" s="48" t="s">
        <v>417</v>
      </c>
      <c r="F107" s="22">
        <v>455</v>
      </c>
      <c r="G107" s="22">
        <v>10</v>
      </c>
      <c r="H107" s="25">
        <v>68818.239308452772</v>
      </c>
      <c r="I107" s="25">
        <v>72278.053802194656</v>
      </c>
      <c r="J107" s="25">
        <v>76183.707239741998</v>
      </c>
      <c r="K107" s="25">
        <v>80091.967922574768</v>
      </c>
      <c r="L107" s="25">
        <v>84182.735775386362</v>
      </c>
      <c r="M107" s="25">
        <v>89305.052901358533</v>
      </c>
      <c r="N107" s="25">
        <v>94427.370027330689</v>
      </c>
    </row>
    <row r="108" spans="1:16" ht="19.5" customHeight="1">
      <c r="A108" s="169" t="s">
        <v>15</v>
      </c>
      <c r="B108" s="16" t="s">
        <v>16</v>
      </c>
      <c r="C108" s="16" t="s">
        <v>142</v>
      </c>
      <c r="D108" s="169" t="s">
        <v>103</v>
      </c>
      <c r="E108" s="30" t="s">
        <v>143</v>
      </c>
      <c r="F108" s="22">
        <v>500</v>
      </c>
      <c r="G108" s="169">
        <v>11</v>
      </c>
      <c r="H108" s="19">
        <v>80495.327964366399</v>
      </c>
      <c r="I108" s="19">
        <v>83849.739021920599</v>
      </c>
      <c r="J108" s="19">
        <v>87343.478147833972</v>
      </c>
      <c r="K108" s="19">
        <v>90982.399462625748</v>
      </c>
      <c r="L108" s="19">
        <v>94773.527910919132</v>
      </c>
      <c r="M108" s="19">
        <v>98722.717613233384</v>
      </c>
      <c r="N108" s="19">
        <v>102836.99351419171</v>
      </c>
    </row>
    <row r="109" spans="1:16" ht="19.5" customHeight="1">
      <c r="A109" s="169" t="s">
        <v>15</v>
      </c>
      <c r="B109" s="16" t="s">
        <v>16</v>
      </c>
      <c r="C109" s="16" t="s">
        <v>147</v>
      </c>
      <c r="D109" s="17">
        <v>35</v>
      </c>
      <c r="E109" s="18" t="s">
        <v>148</v>
      </c>
      <c r="F109" s="22">
        <v>363</v>
      </c>
      <c r="G109" s="169">
        <v>8</v>
      </c>
      <c r="H109" s="19">
        <v>56319.105410187083</v>
      </c>
      <c r="I109" s="19">
        <v>59408.691073400441</v>
      </c>
      <c r="J109" s="19">
        <v>62495.669491328386</v>
      </c>
      <c r="K109" s="19">
        <v>65767.762324520576</v>
      </c>
      <c r="L109" s="19">
        <v>69264.07825225823</v>
      </c>
      <c r="M109" s="19">
        <v>74039.580177180003</v>
      </c>
      <c r="N109" s="19">
        <v>78815.082102101791</v>
      </c>
    </row>
    <row r="110" spans="1:16" ht="26.4">
      <c r="A110" s="169"/>
      <c r="B110" s="16" t="s">
        <v>16</v>
      </c>
      <c r="C110" s="136" t="s">
        <v>637</v>
      </c>
      <c r="D110" s="17">
        <v>45</v>
      </c>
      <c r="E110" s="18" t="s">
        <v>636</v>
      </c>
      <c r="F110" s="22">
        <v>418</v>
      </c>
      <c r="G110" s="169">
        <v>9</v>
      </c>
      <c r="H110" s="19">
        <v>64057.409417290233</v>
      </c>
      <c r="I110" s="19">
        <v>67444.221043040583</v>
      </c>
      <c r="J110" s="19">
        <v>71274.264367310971</v>
      </c>
      <c r="K110" s="19">
        <v>75065.199012300189</v>
      </c>
      <c r="L110" s="19">
        <v>79085.571242405669</v>
      </c>
      <c r="M110" s="19">
        <v>83784.363104716467</v>
      </c>
      <c r="N110" s="19">
        <v>88483.154967027207</v>
      </c>
      <c r="P110" s="9" t="s">
        <v>633</v>
      </c>
    </row>
    <row r="111" spans="1:16" ht="19.5" customHeight="1">
      <c r="A111" s="169" t="s">
        <v>15</v>
      </c>
      <c r="B111" s="16" t="s">
        <v>16</v>
      </c>
      <c r="C111" s="169" t="s">
        <v>149</v>
      </c>
      <c r="D111" s="17">
        <v>35</v>
      </c>
      <c r="E111" s="30" t="s">
        <v>150</v>
      </c>
      <c r="F111" s="22">
        <v>378</v>
      </c>
      <c r="G111" s="169">
        <v>8</v>
      </c>
      <c r="H111" s="19">
        <v>56319.105410187083</v>
      </c>
      <c r="I111" s="19">
        <v>59408.691073400441</v>
      </c>
      <c r="J111" s="19">
        <v>62495.669491328386</v>
      </c>
      <c r="K111" s="19">
        <v>65767.762324520576</v>
      </c>
      <c r="L111" s="19">
        <v>69264.07825225823</v>
      </c>
      <c r="M111" s="19">
        <v>74039.580177180003</v>
      </c>
      <c r="N111" s="19">
        <v>78815.082102101791</v>
      </c>
    </row>
    <row r="112" spans="1:16" ht="19.5" customHeight="1">
      <c r="A112" s="169"/>
      <c r="B112" s="16" t="s">
        <v>16</v>
      </c>
      <c r="C112" s="169" t="s">
        <v>522</v>
      </c>
      <c r="D112" s="17">
        <v>99</v>
      </c>
      <c r="E112" s="30" t="s">
        <v>511</v>
      </c>
      <c r="F112" s="22">
        <v>415</v>
      </c>
      <c r="G112" s="169">
        <v>9</v>
      </c>
      <c r="H112" s="19">
        <v>62980.014840754106</v>
      </c>
      <c r="I112" s="19">
        <v>66296.73067700614</v>
      </c>
      <c r="J112" s="19">
        <v>69796.456881577105</v>
      </c>
      <c r="K112" s="19">
        <v>73440.332463487925</v>
      </c>
      <c r="L112" s="19">
        <v>77307.328275188498</v>
      </c>
      <c r="M112" s="19">
        <v>81985.529469220462</v>
      </c>
      <c r="N112" s="19">
        <v>86662.707960883505</v>
      </c>
    </row>
    <row r="113" spans="1:14" ht="19.5" customHeight="1">
      <c r="A113" s="169" t="s">
        <v>15</v>
      </c>
      <c r="B113" s="16" t="s">
        <v>16</v>
      </c>
      <c r="C113" s="16" t="s">
        <v>151</v>
      </c>
      <c r="D113" s="17">
        <v>99</v>
      </c>
      <c r="E113" s="18" t="s">
        <v>152</v>
      </c>
      <c r="F113" s="22">
        <v>423</v>
      </c>
      <c r="G113" s="169">
        <v>9</v>
      </c>
      <c r="H113" s="19">
        <v>62980.014840754106</v>
      </c>
      <c r="I113" s="19">
        <v>66296.73067700614</v>
      </c>
      <c r="J113" s="19">
        <v>69796.456881577105</v>
      </c>
      <c r="K113" s="19">
        <v>73440.332463487925</v>
      </c>
      <c r="L113" s="19">
        <v>77307.328275188498</v>
      </c>
      <c r="M113" s="19">
        <v>81985.529469220462</v>
      </c>
      <c r="N113" s="19">
        <v>86662.707960883505</v>
      </c>
    </row>
    <row r="114" spans="1:14" ht="19.5" customHeight="1">
      <c r="A114" s="169" t="s">
        <v>15</v>
      </c>
      <c r="B114" s="16" t="s">
        <v>16</v>
      </c>
      <c r="C114" s="16" t="s">
        <v>153</v>
      </c>
      <c r="D114" s="17">
        <v>29</v>
      </c>
      <c r="E114" s="18" t="s">
        <v>154</v>
      </c>
      <c r="F114" s="22">
        <v>393</v>
      </c>
      <c r="G114" s="169">
        <v>8</v>
      </c>
      <c r="H114" s="19">
        <v>56319.105410187083</v>
      </c>
      <c r="I114" s="19">
        <v>59408.691073400441</v>
      </c>
      <c r="J114" s="19">
        <v>62495.669491328386</v>
      </c>
      <c r="K114" s="19">
        <v>65767.762324520576</v>
      </c>
      <c r="L114" s="19">
        <v>69264.07825225823</v>
      </c>
      <c r="M114" s="19">
        <v>73603.756296597858</v>
      </c>
      <c r="N114" s="19">
        <v>77943.434340937485</v>
      </c>
    </row>
    <row r="115" spans="1:14" ht="19.5" customHeight="1">
      <c r="A115" s="169" t="s">
        <v>15</v>
      </c>
      <c r="B115" s="16" t="s">
        <v>16</v>
      </c>
      <c r="C115" s="16" t="s">
        <v>155</v>
      </c>
      <c r="D115" s="17">
        <v>50</v>
      </c>
      <c r="E115" s="18" t="s">
        <v>156</v>
      </c>
      <c r="F115" s="22">
        <v>455</v>
      </c>
      <c r="G115" s="169">
        <v>10</v>
      </c>
      <c r="H115" s="19">
        <v>68411.509043928483</v>
      </c>
      <c r="I115" s="19">
        <v>71983.435084943078</v>
      </c>
      <c r="J115" s="19">
        <v>75886.481277205021</v>
      </c>
      <c r="K115" s="19">
        <v>79867.744828029317</v>
      </c>
      <c r="L115" s="19">
        <v>84182.735775386362</v>
      </c>
      <c r="M115" s="19">
        <v>89384.351186271888</v>
      </c>
      <c r="N115" s="19">
        <v>94585.966597157443</v>
      </c>
    </row>
    <row r="116" spans="1:14" ht="19.5" customHeight="1">
      <c r="A116" s="169" t="s">
        <v>15</v>
      </c>
      <c r="B116" s="16" t="s">
        <v>16</v>
      </c>
      <c r="C116" s="16" t="s">
        <v>157</v>
      </c>
      <c r="D116" s="17">
        <v>29</v>
      </c>
      <c r="E116" s="18" t="s">
        <v>158</v>
      </c>
      <c r="F116" s="22">
        <v>368</v>
      </c>
      <c r="G116" s="169">
        <v>8</v>
      </c>
      <c r="H116" s="19">
        <v>56319.105410187083</v>
      </c>
      <c r="I116" s="19">
        <v>59408.691073400441</v>
      </c>
      <c r="J116" s="19">
        <v>62495.669491328386</v>
      </c>
      <c r="K116" s="19">
        <v>65767.762324520576</v>
      </c>
      <c r="L116" s="19">
        <v>69264.07825225823</v>
      </c>
      <c r="M116" s="19">
        <v>73603.756296597858</v>
      </c>
      <c r="N116" s="19">
        <v>77943.434340937485</v>
      </c>
    </row>
    <row r="117" spans="1:14" ht="19.5" customHeight="1">
      <c r="A117" s="169" t="s">
        <v>15</v>
      </c>
      <c r="B117" s="16" t="s">
        <v>16</v>
      </c>
      <c r="C117" s="16" t="s">
        <v>375</v>
      </c>
      <c r="D117" s="17">
        <v>4</v>
      </c>
      <c r="E117" s="18" t="s">
        <v>376</v>
      </c>
      <c r="F117" s="22">
        <v>476</v>
      </c>
      <c r="G117" s="169">
        <v>10</v>
      </c>
      <c r="H117" s="19">
        <v>79465.112517730769</v>
      </c>
      <c r="I117" s="19">
        <v>81751.878345579142</v>
      </c>
      <c r="J117" s="19">
        <v>83466.952716465428</v>
      </c>
      <c r="K117" s="19">
        <v>86897.101458237972</v>
      </c>
      <c r="L117" s="19">
        <v>89755.558743048416</v>
      </c>
      <c r="M117" s="19">
        <v>92614.016027858874</v>
      </c>
      <c r="N117" s="19">
        <v>95472.473312669332</v>
      </c>
    </row>
    <row r="118" spans="1:14" ht="19.5" customHeight="1">
      <c r="A118" s="169"/>
      <c r="B118" s="16" t="s">
        <v>16</v>
      </c>
      <c r="C118" s="16" t="s">
        <v>593</v>
      </c>
      <c r="D118" s="17">
        <v>65</v>
      </c>
      <c r="E118" s="18" t="s">
        <v>599</v>
      </c>
      <c r="F118" s="22">
        <v>508</v>
      </c>
      <c r="G118" s="169">
        <v>11</v>
      </c>
      <c r="H118" s="19">
        <v>73618.178</v>
      </c>
      <c r="I118" s="19">
        <v>77487.33</v>
      </c>
      <c r="J118" s="19">
        <v>81541.596999999994</v>
      </c>
      <c r="K118" s="19">
        <v>85853.98</v>
      </c>
      <c r="L118" s="19">
        <v>90356.692999999999</v>
      </c>
      <c r="M118" s="19">
        <v>95839.294999999998</v>
      </c>
      <c r="N118" s="19">
        <v>101321.898</v>
      </c>
    </row>
    <row r="119" spans="1:14" ht="19.5" customHeight="1">
      <c r="A119" s="169" t="s">
        <v>15</v>
      </c>
      <c r="B119" s="16" t="s">
        <v>16</v>
      </c>
      <c r="C119" s="16" t="s">
        <v>159</v>
      </c>
      <c r="D119" s="17">
        <v>71</v>
      </c>
      <c r="E119" s="18" t="s">
        <v>160</v>
      </c>
      <c r="F119" s="22">
        <v>490</v>
      </c>
      <c r="G119" s="169">
        <v>10</v>
      </c>
      <c r="H119" s="19">
        <v>69657.772290355482</v>
      </c>
      <c r="I119" s="19">
        <v>73323.559161644895</v>
      </c>
      <c r="J119" s="19">
        <v>77182.282184054842</v>
      </c>
      <c r="K119" s="19">
        <v>81244.37033872692</v>
      </c>
      <c r="L119" s="19">
        <v>85520.25260680278</v>
      </c>
      <c r="M119" s="19">
        <v>90705.260671119773</v>
      </c>
      <c r="N119" s="19">
        <v>95890.268735436752</v>
      </c>
    </row>
    <row r="120" spans="1:14" ht="19.5" customHeight="1">
      <c r="A120" s="169"/>
      <c r="B120" s="16" t="s">
        <v>16</v>
      </c>
      <c r="C120" s="16" t="s">
        <v>595</v>
      </c>
      <c r="D120" s="17">
        <v>101</v>
      </c>
      <c r="E120" s="18" t="s">
        <v>598</v>
      </c>
      <c r="F120" s="22">
        <v>443</v>
      </c>
      <c r="G120" s="169">
        <v>9</v>
      </c>
      <c r="H120" s="19">
        <v>65364.139000000003</v>
      </c>
      <c r="I120" s="19">
        <v>68804.95</v>
      </c>
      <c r="J120" s="19">
        <v>72539.078999999998</v>
      </c>
      <c r="K120" s="19">
        <v>76238.107000000004</v>
      </c>
      <c r="L120" s="19">
        <v>80250.505999999994</v>
      </c>
      <c r="M120" s="19">
        <v>84605.36</v>
      </c>
      <c r="N120" s="19">
        <v>88960.214999999997</v>
      </c>
    </row>
    <row r="121" spans="1:14" ht="19.5" customHeight="1">
      <c r="A121" s="169"/>
      <c r="B121" s="16" t="s">
        <v>16</v>
      </c>
      <c r="C121" s="16" t="s">
        <v>517</v>
      </c>
      <c r="D121" s="17">
        <v>58</v>
      </c>
      <c r="E121" s="18" t="s">
        <v>516</v>
      </c>
      <c r="F121" s="22">
        <v>488</v>
      </c>
      <c r="G121" s="169">
        <v>10</v>
      </c>
      <c r="H121" s="19">
        <v>72575.279764731618</v>
      </c>
      <c r="I121" s="19">
        <v>76629.546183547456</v>
      </c>
      <c r="J121" s="19">
        <v>80462.196753103271</v>
      </c>
      <c r="K121" s="19">
        <v>84479.961737923339</v>
      </c>
      <c r="L121" s="19">
        <v>88721.949817288856</v>
      </c>
      <c r="M121" s="19">
        <v>93970.74252571442</v>
      </c>
      <c r="N121" s="19">
        <v>99219.535234139941</v>
      </c>
    </row>
    <row r="122" spans="1:14" ht="19.5" customHeight="1">
      <c r="A122" s="169" t="s">
        <v>15</v>
      </c>
      <c r="B122" s="16" t="s">
        <v>16</v>
      </c>
      <c r="C122" s="169" t="s">
        <v>161</v>
      </c>
      <c r="D122" s="17" t="s">
        <v>166</v>
      </c>
      <c r="E122" s="30" t="s">
        <v>162</v>
      </c>
      <c r="F122" s="22">
        <v>435</v>
      </c>
      <c r="G122" s="169">
        <v>9</v>
      </c>
      <c r="H122" s="19">
        <v>64057.409417290233</v>
      </c>
      <c r="I122" s="19">
        <v>67444.221043040583</v>
      </c>
      <c r="J122" s="19">
        <v>71274.264367310971</v>
      </c>
      <c r="K122" s="19">
        <v>75065.199012300189</v>
      </c>
      <c r="L122" s="19">
        <v>79085.571242405669</v>
      </c>
      <c r="M122" s="19">
        <v>83784.363104716467</v>
      </c>
      <c r="N122" s="19">
        <v>88483.154967027207</v>
      </c>
    </row>
    <row r="123" spans="1:14" ht="19.5" customHeight="1">
      <c r="A123" s="169" t="s">
        <v>15</v>
      </c>
      <c r="B123" s="16" t="s">
        <v>16</v>
      </c>
      <c r="C123" s="16" t="s">
        <v>163</v>
      </c>
      <c r="D123" s="17">
        <v>40</v>
      </c>
      <c r="E123" s="18" t="s">
        <v>164</v>
      </c>
      <c r="F123" s="22">
        <v>408</v>
      </c>
      <c r="G123" s="169">
        <v>9</v>
      </c>
      <c r="H123" s="19">
        <v>60748.815150102273</v>
      </c>
      <c r="I123" s="19">
        <v>63981.799304013293</v>
      </c>
      <c r="J123" s="19">
        <v>67553.725345027895</v>
      </c>
      <c r="K123" s="19">
        <v>71237.762933315214</v>
      </c>
      <c r="L123" s="19">
        <v>74992.196144308647</v>
      </c>
      <c r="M123" s="19">
        <v>79478.620536380593</v>
      </c>
      <c r="N123" s="19">
        <v>83965.044928452582</v>
      </c>
    </row>
    <row r="124" spans="1:14" ht="19.5" customHeight="1">
      <c r="A124" s="169" t="s">
        <v>15</v>
      </c>
      <c r="B124" s="16" t="s">
        <v>16</v>
      </c>
      <c r="C124" s="16" t="s">
        <v>165</v>
      </c>
      <c r="D124" s="17" t="s">
        <v>166</v>
      </c>
      <c r="E124" s="30" t="s">
        <v>167</v>
      </c>
      <c r="F124" s="22">
        <v>425</v>
      </c>
      <c r="G124" s="169">
        <v>9</v>
      </c>
      <c r="H124" s="19">
        <v>64057.409417290233</v>
      </c>
      <c r="I124" s="19">
        <v>67444.221043040583</v>
      </c>
      <c r="J124" s="19">
        <v>71274.264367310971</v>
      </c>
      <c r="K124" s="19">
        <v>75065.199012300189</v>
      </c>
      <c r="L124" s="19">
        <v>79085.571242405669</v>
      </c>
      <c r="M124" s="19">
        <v>83784.363104716467</v>
      </c>
      <c r="N124" s="19">
        <v>88483.154967027207</v>
      </c>
    </row>
    <row r="125" spans="1:14" ht="19.5" customHeight="1">
      <c r="A125" s="169" t="s">
        <v>15</v>
      </c>
      <c r="B125" s="16" t="s">
        <v>16</v>
      </c>
      <c r="C125" s="16" t="s">
        <v>168</v>
      </c>
      <c r="D125" s="17">
        <v>171</v>
      </c>
      <c r="E125" s="18" t="s">
        <v>169</v>
      </c>
      <c r="F125" s="22">
        <v>415</v>
      </c>
      <c r="G125" s="169">
        <v>9</v>
      </c>
      <c r="H125" s="19">
        <v>68472.77930813565</v>
      </c>
      <c r="I125" s="19">
        <v>72272.087221637645</v>
      </c>
      <c r="J125" s="19">
        <v>76146.604133757268</v>
      </c>
      <c r="K125" s="19">
        <v>80166.525109871072</v>
      </c>
      <c r="L125" s="19">
        <v>85531.433677930603</v>
      </c>
      <c r="M125" s="19" t="s">
        <v>170</v>
      </c>
      <c r="N125" s="19" t="s">
        <v>170</v>
      </c>
    </row>
    <row r="126" spans="1:14" ht="19.5" customHeight="1">
      <c r="A126" s="169" t="s">
        <v>15</v>
      </c>
      <c r="B126" s="16" t="s">
        <v>16</v>
      </c>
      <c r="C126" s="16" t="s">
        <v>171</v>
      </c>
      <c r="D126" s="17">
        <v>56</v>
      </c>
      <c r="E126" s="18" t="s">
        <v>172</v>
      </c>
      <c r="F126" s="22">
        <v>523</v>
      </c>
      <c r="G126" s="169">
        <v>11</v>
      </c>
      <c r="H126" s="19">
        <v>79309.142525629752</v>
      </c>
      <c r="I126" s="19">
        <v>83548.42167714372</v>
      </c>
      <c r="J126" s="19">
        <v>87754.661816400956</v>
      </c>
      <c r="K126" s="19">
        <v>92068.349141115294</v>
      </c>
      <c r="L126" s="19">
        <v>97015.597070184784</v>
      </c>
      <c r="M126" s="19">
        <v>102754.30693166569</v>
      </c>
      <c r="N126" s="19">
        <v>108493.01679314666</v>
      </c>
    </row>
    <row r="127" spans="1:14" ht="19.5" customHeight="1">
      <c r="A127" s="169" t="s">
        <v>15</v>
      </c>
      <c r="B127" s="16" t="s">
        <v>16</v>
      </c>
      <c r="C127" s="16" t="s">
        <v>173</v>
      </c>
      <c r="D127" s="17">
        <v>56</v>
      </c>
      <c r="E127" s="18" t="s">
        <v>174</v>
      </c>
      <c r="F127" s="22">
        <v>523</v>
      </c>
      <c r="G127" s="169">
        <v>11</v>
      </c>
      <c r="H127" s="19">
        <v>79309.142525629752</v>
      </c>
      <c r="I127" s="19">
        <v>83548.42167714372</v>
      </c>
      <c r="J127" s="19">
        <v>87754.661816400956</v>
      </c>
      <c r="K127" s="19">
        <v>92068.349141115294</v>
      </c>
      <c r="L127" s="19">
        <v>97015.597070184784</v>
      </c>
      <c r="M127" s="19">
        <v>102754.30693166569</v>
      </c>
      <c r="N127" s="19">
        <v>108493.01679314666</v>
      </c>
    </row>
    <row r="128" spans="1:14" ht="19.5" customHeight="1">
      <c r="A128" s="169" t="s">
        <v>15</v>
      </c>
      <c r="B128" s="16" t="s">
        <v>16</v>
      </c>
      <c r="C128" s="169" t="s">
        <v>175</v>
      </c>
      <c r="D128" s="17" t="s">
        <v>166</v>
      </c>
      <c r="E128" s="30" t="s">
        <v>176</v>
      </c>
      <c r="F128" s="22">
        <v>435</v>
      </c>
      <c r="G128" s="169">
        <v>9</v>
      </c>
      <c r="H128" s="19">
        <v>64057.409417290233</v>
      </c>
      <c r="I128" s="19">
        <v>67444.221043040583</v>
      </c>
      <c r="J128" s="19">
        <v>71274.264367310971</v>
      </c>
      <c r="K128" s="19">
        <v>75065.199012300189</v>
      </c>
      <c r="L128" s="19">
        <v>79085.571242405669</v>
      </c>
      <c r="M128" s="19">
        <v>83784.363104716467</v>
      </c>
      <c r="N128" s="19">
        <v>88483.154967027207</v>
      </c>
    </row>
    <row r="129" spans="1:14" ht="19.5" customHeight="1">
      <c r="A129" s="169"/>
      <c r="B129" s="16" t="s">
        <v>16</v>
      </c>
      <c r="C129" s="16" t="s">
        <v>489</v>
      </c>
      <c r="D129" s="17">
        <v>72</v>
      </c>
      <c r="E129" s="18" t="s">
        <v>488</v>
      </c>
      <c r="F129" s="22">
        <v>463</v>
      </c>
      <c r="G129" s="169">
        <v>10</v>
      </c>
      <c r="H129" s="19">
        <v>68932.95810101091</v>
      </c>
      <c r="I129" s="19">
        <v>72575.279764731618</v>
      </c>
      <c r="J129" s="19">
        <v>76371.428900291663</v>
      </c>
      <c r="K129" s="19">
        <v>80386.586639826317</v>
      </c>
      <c r="L129" s="19">
        <v>84631.181964477233</v>
      </c>
      <c r="M129" s="19">
        <v>89746.009208951349</v>
      </c>
      <c r="N129" s="19">
        <v>94860.021765392041</v>
      </c>
    </row>
    <row r="130" spans="1:14" ht="19.5" customHeight="1">
      <c r="A130" s="169" t="s">
        <v>15</v>
      </c>
      <c r="B130" s="16" t="s">
        <v>16</v>
      </c>
      <c r="C130" s="16" t="s">
        <v>179</v>
      </c>
      <c r="D130" s="17">
        <v>29</v>
      </c>
      <c r="E130" s="18" t="s">
        <v>180</v>
      </c>
      <c r="F130" s="22">
        <v>383</v>
      </c>
      <c r="G130" s="169">
        <v>8</v>
      </c>
      <c r="H130" s="19">
        <v>56319.105410187083</v>
      </c>
      <c r="I130" s="19">
        <v>59408.691073400441</v>
      </c>
      <c r="J130" s="19">
        <v>62495.669491328386</v>
      </c>
      <c r="K130" s="19">
        <v>65767.762324520576</v>
      </c>
      <c r="L130" s="19">
        <v>69264.07825225823</v>
      </c>
      <c r="M130" s="19">
        <v>73603.756296597858</v>
      </c>
      <c r="N130" s="19">
        <v>77943.434340937485</v>
      </c>
    </row>
    <row r="131" spans="1:14" ht="19.5" customHeight="1">
      <c r="A131" s="169" t="s">
        <v>15</v>
      </c>
      <c r="B131" s="16" t="s">
        <v>16</v>
      </c>
      <c r="C131" s="16" t="s">
        <v>401</v>
      </c>
      <c r="D131" s="17">
        <v>39</v>
      </c>
      <c r="E131" s="18" t="s">
        <v>398</v>
      </c>
      <c r="F131" s="22">
        <v>430</v>
      </c>
      <c r="G131" s="169">
        <v>9</v>
      </c>
      <c r="H131" s="19">
        <v>62980.61711441505</v>
      </c>
      <c r="I131" s="19">
        <v>66297.033117459257</v>
      </c>
      <c r="J131" s="19">
        <v>69795.956290482311</v>
      </c>
      <c r="K131" s="19">
        <v>73440.885199488446</v>
      </c>
      <c r="L131" s="19">
        <v>77307.429957754619</v>
      </c>
      <c r="M131" s="19">
        <v>81984.827999783942</v>
      </c>
      <c r="N131" s="19">
        <v>86664.833287098692</v>
      </c>
    </row>
    <row r="132" spans="1:14" ht="19.5" customHeight="1">
      <c r="A132" s="169" t="s">
        <v>15</v>
      </c>
      <c r="B132" s="16" t="s">
        <v>16</v>
      </c>
      <c r="C132" s="16" t="s">
        <v>181</v>
      </c>
      <c r="D132" s="17">
        <v>20</v>
      </c>
      <c r="E132" s="77" t="s">
        <v>182</v>
      </c>
      <c r="F132" s="78">
        <v>355</v>
      </c>
      <c r="G132" s="78">
        <v>7</v>
      </c>
      <c r="H132" s="80">
        <v>51949.425517812509</v>
      </c>
      <c r="I132" s="80">
        <v>55018.190550978135</v>
      </c>
      <c r="J132" s="80">
        <v>58368.660716333128</v>
      </c>
      <c r="K132" s="80">
        <v>61937.639805515631</v>
      </c>
      <c r="L132" s="80">
        <v>65619.086723138753</v>
      </c>
      <c r="M132" s="80">
        <v>69919.642258273147</v>
      </c>
      <c r="N132" s="80">
        <v>74219.12667123189</v>
      </c>
    </row>
    <row r="133" spans="1:14" ht="19.5" customHeight="1">
      <c r="A133" s="169" t="s">
        <v>15</v>
      </c>
      <c r="B133" s="16" t="s">
        <v>16</v>
      </c>
      <c r="C133" s="16" t="s">
        <v>183</v>
      </c>
      <c r="D133" s="17">
        <v>29</v>
      </c>
      <c r="E133" s="18" t="s">
        <v>184</v>
      </c>
      <c r="F133" s="22">
        <v>383</v>
      </c>
      <c r="G133" s="169">
        <v>8</v>
      </c>
      <c r="H133" s="19">
        <v>56319.105410187083</v>
      </c>
      <c r="I133" s="19">
        <v>59408.691073400441</v>
      </c>
      <c r="J133" s="19">
        <v>62495.669491328386</v>
      </c>
      <c r="K133" s="19">
        <v>65767.762324520576</v>
      </c>
      <c r="L133" s="19">
        <v>69264.07825225823</v>
      </c>
      <c r="M133" s="19">
        <v>73603.756296597858</v>
      </c>
      <c r="N133" s="19">
        <v>77943.434340937485</v>
      </c>
    </row>
    <row r="134" spans="1:14" ht="27" customHeight="1">
      <c r="A134" s="169" t="s">
        <v>15</v>
      </c>
      <c r="B134" s="16" t="s">
        <v>16</v>
      </c>
      <c r="C134" s="16" t="s">
        <v>185</v>
      </c>
      <c r="D134" s="17">
        <v>29</v>
      </c>
      <c r="E134" s="18" t="s">
        <v>186</v>
      </c>
      <c r="F134" s="22">
        <v>383</v>
      </c>
      <c r="G134" s="169">
        <v>8</v>
      </c>
      <c r="H134" s="19">
        <v>56319.105410187083</v>
      </c>
      <c r="I134" s="19">
        <v>59408.691073400441</v>
      </c>
      <c r="J134" s="19">
        <v>62495.669491328386</v>
      </c>
      <c r="K134" s="19">
        <v>65767.762324520576</v>
      </c>
      <c r="L134" s="19">
        <v>69264.07825225823</v>
      </c>
      <c r="M134" s="19">
        <v>73603.756296597858</v>
      </c>
      <c r="N134" s="19">
        <v>77943.434340937485</v>
      </c>
    </row>
    <row r="135" spans="1:14" ht="19.5" customHeight="1">
      <c r="A135" s="169" t="s">
        <v>15</v>
      </c>
      <c r="B135" s="16" t="s">
        <v>16</v>
      </c>
      <c r="C135" s="16" t="s">
        <v>187</v>
      </c>
      <c r="D135" s="17" t="s">
        <v>166</v>
      </c>
      <c r="E135" s="30" t="s">
        <v>188</v>
      </c>
      <c r="F135" s="22">
        <v>435</v>
      </c>
      <c r="G135" s="169">
        <v>9</v>
      </c>
      <c r="H135" s="19">
        <v>64057.409417290233</v>
      </c>
      <c r="I135" s="19">
        <v>67444.221043040583</v>
      </c>
      <c r="J135" s="19">
        <v>71274.264367310971</v>
      </c>
      <c r="K135" s="19">
        <v>75065.199012300189</v>
      </c>
      <c r="L135" s="19">
        <v>79085.571242405669</v>
      </c>
      <c r="M135" s="19">
        <v>83784.363104716467</v>
      </c>
      <c r="N135" s="19">
        <v>88483.154967027207</v>
      </c>
    </row>
    <row r="136" spans="1:14" ht="27" customHeight="1">
      <c r="A136" s="169" t="s">
        <v>15</v>
      </c>
      <c r="B136" s="16" t="s">
        <v>16</v>
      </c>
      <c r="C136" s="16" t="s">
        <v>473</v>
      </c>
      <c r="D136" s="17">
        <v>99</v>
      </c>
      <c r="E136" s="30" t="s">
        <v>467</v>
      </c>
      <c r="F136" s="22">
        <v>415</v>
      </c>
      <c r="G136" s="169">
        <v>9</v>
      </c>
      <c r="H136" s="19">
        <v>62980.014840754106</v>
      </c>
      <c r="I136" s="19">
        <v>66296.73067700614</v>
      </c>
      <c r="J136" s="19">
        <v>69796.456881577105</v>
      </c>
      <c r="K136" s="19">
        <v>73440.332463487925</v>
      </c>
      <c r="L136" s="19">
        <v>77307.328275188498</v>
      </c>
      <c r="M136" s="19">
        <v>81985.529469220462</v>
      </c>
      <c r="N136" s="19">
        <v>86662.707960883505</v>
      </c>
    </row>
    <row r="137" spans="1:14" ht="19.5" customHeight="1">
      <c r="A137" s="169" t="s">
        <v>15</v>
      </c>
      <c r="B137" s="16" t="s">
        <v>16</v>
      </c>
      <c r="C137" s="16" t="s">
        <v>189</v>
      </c>
      <c r="D137" s="17">
        <v>40</v>
      </c>
      <c r="E137" s="18" t="s">
        <v>190</v>
      </c>
      <c r="F137" s="22">
        <v>415</v>
      </c>
      <c r="G137" s="169">
        <v>9</v>
      </c>
      <c r="H137" s="19">
        <v>60748.815150102273</v>
      </c>
      <c r="I137" s="19">
        <v>63981.799304013293</v>
      </c>
      <c r="J137" s="19">
        <v>67553.725345027895</v>
      </c>
      <c r="K137" s="19">
        <v>71237.762933315214</v>
      </c>
      <c r="L137" s="19">
        <v>74992.196144308647</v>
      </c>
      <c r="M137" s="19">
        <v>79478.620536380593</v>
      </c>
      <c r="N137" s="19">
        <v>83965.044928452582</v>
      </c>
    </row>
    <row r="138" spans="1:14" ht="19.5" customHeight="1">
      <c r="A138" s="169" t="s">
        <v>15</v>
      </c>
      <c r="B138" s="16" t="s">
        <v>16</v>
      </c>
      <c r="C138" s="16" t="s">
        <v>191</v>
      </c>
      <c r="D138" s="17">
        <v>29</v>
      </c>
      <c r="E138" s="18" t="s">
        <v>192</v>
      </c>
      <c r="F138" s="22">
        <v>365</v>
      </c>
      <c r="G138" s="169">
        <v>8</v>
      </c>
      <c r="H138" s="19">
        <v>56319.105410187083</v>
      </c>
      <c r="I138" s="19">
        <v>59408.691073400441</v>
      </c>
      <c r="J138" s="19">
        <v>62495.669491328386</v>
      </c>
      <c r="K138" s="19">
        <v>65767.762324520576</v>
      </c>
      <c r="L138" s="19">
        <v>69264.07825225823</v>
      </c>
      <c r="M138" s="19">
        <v>73603.756296597858</v>
      </c>
      <c r="N138" s="19">
        <v>77943.434340937485</v>
      </c>
    </row>
    <row r="139" spans="1:14" ht="19.5" customHeight="1">
      <c r="A139" s="169" t="s">
        <v>15</v>
      </c>
      <c r="B139" s="16" t="s">
        <v>16</v>
      </c>
      <c r="C139" s="16" t="s">
        <v>193</v>
      </c>
      <c r="D139" s="17">
        <v>51</v>
      </c>
      <c r="E139" s="18" t="s">
        <v>194</v>
      </c>
      <c r="F139" s="22">
        <v>460</v>
      </c>
      <c r="G139" s="169">
        <v>10</v>
      </c>
      <c r="H139" s="19">
        <v>68818.239308452772</v>
      </c>
      <c r="I139" s="19">
        <v>72278.053802194656</v>
      </c>
      <c r="J139" s="19">
        <v>76183.707239741998</v>
      </c>
      <c r="K139" s="19">
        <v>80091.967922574768</v>
      </c>
      <c r="L139" s="19">
        <v>84182.735775386362</v>
      </c>
      <c r="M139" s="19">
        <v>89305.052901358533</v>
      </c>
      <c r="N139" s="19">
        <v>94427.370027330689</v>
      </c>
    </row>
    <row r="140" spans="1:14" ht="19.5" customHeight="1">
      <c r="A140" s="169" t="s">
        <v>15</v>
      </c>
      <c r="B140" s="16" t="s">
        <v>16</v>
      </c>
      <c r="C140" s="16" t="s">
        <v>195</v>
      </c>
      <c r="D140" s="17">
        <v>168</v>
      </c>
      <c r="E140" s="18" t="s">
        <v>196</v>
      </c>
      <c r="F140" s="22">
        <v>385</v>
      </c>
      <c r="G140" s="169">
        <v>8</v>
      </c>
      <c r="H140" s="19">
        <v>69139.63182754023</v>
      </c>
      <c r="I140" s="19">
        <v>72777.239591784921</v>
      </c>
      <c r="J140" s="19">
        <v>76607.885189716253</v>
      </c>
      <c r="K140" s="19">
        <v>81624.151535086916</v>
      </c>
      <c r="L140" s="19" t="s">
        <v>170</v>
      </c>
      <c r="M140" s="19" t="s">
        <v>170</v>
      </c>
      <c r="N140" s="19" t="s">
        <v>170</v>
      </c>
    </row>
    <row r="141" spans="1:14" ht="19.5" customHeight="1">
      <c r="A141" s="169"/>
      <c r="B141" s="16" t="s">
        <v>16</v>
      </c>
      <c r="C141" s="16" t="s">
        <v>493</v>
      </c>
      <c r="D141" s="17">
        <v>45</v>
      </c>
      <c r="E141" s="18" t="s">
        <v>491</v>
      </c>
      <c r="F141" s="22">
        <v>430</v>
      </c>
      <c r="G141" s="169">
        <v>9</v>
      </c>
      <c r="H141" s="19">
        <v>64057.409417290233</v>
      </c>
      <c r="I141" s="19">
        <v>67444.221043040583</v>
      </c>
      <c r="J141" s="19">
        <v>71274.264367310971</v>
      </c>
      <c r="K141" s="19">
        <v>75065.199012300189</v>
      </c>
      <c r="L141" s="19">
        <v>79085.571242405669</v>
      </c>
      <c r="M141" s="19">
        <v>83784.363104716467</v>
      </c>
      <c r="N141" s="19">
        <v>88483.154967027207</v>
      </c>
    </row>
    <row r="142" spans="1:14" ht="19.5" customHeight="1">
      <c r="A142" s="169" t="s">
        <v>15</v>
      </c>
      <c r="B142" s="16" t="s">
        <v>16</v>
      </c>
      <c r="C142" s="16" t="s">
        <v>445</v>
      </c>
      <c r="D142" s="17">
        <v>29</v>
      </c>
      <c r="E142" s="18" t="s">
        <v>447</v>
      </c>
      <c r="F142" s="22">
        <v>383</v>
      </c>
      <c r="G142" s="169">
        <v>8</v>
      </c>
      <c r="H142" s="19">
        <v>56319.105410187083</v>
      </c>
      <c r="I142" s="19">
        <v>59408.691073400441</v>
      </c>
      <c r="J142" s="19">
        <v>62495.669491328386</v>
      </c>
      <c r="K142" s="19">
        <v>65767.762324520576</v>
      </c>
      <c r="L142" s="19">
        <v>69264.07825225823</v>
      </c>
      <c r="M142" s="19">
        <v>73603.756296597858</v>
      </c>
      <c r="N142" s="19">
        <v>77943.434340937485</v>
      </c>
    </row>
    <row r="143" spans="1:14" ht="19.5" customHeight="1">
      <c r="A143" s="169" t="s">
        <v>15</v>
      </c>
      <c r="B143" s="16" t="s">
        <v>16</v>
      </c>
      <c r="C143" s="16" t="s">
        <v>402</v>
      </c>
      <c r="D143" s="17">
        <v>51</v>
      </c>
      <c r="E143" s="18" t="s">
        <v>399</v>
      </c>
      <c r="F143" s="22">
        <v>455</v>
      </c>
      <c r="G143" s="169">
        <v>10</v>
      </c>
      <c r="H143" s="19">
        <v>68818.239308452772</v>
      </c>
      <c r="I143" s="19">
        <v>72278.053802194656</v>
      </c>
      <c r="J143" s="19">
        <v>76183.707239741998</v>
      </c>
      <c r="K143" s="19">
        <v>80091.967922574768</v>
      </c>
      <c r="L143" s="19">
        <v>84182.735775386362</v>
      </c>
      <c r="M143" s="19">
        <v>89305.052901358533</v>
      </c>
      <c r="N143" s="19">
        <v>94427.370027330689</v>
      </c>
    </row>
    <row r="144" spans="1:14" ht="19.5" customHeight="1">
      <c r="A144" s="169" t="s">
        <v>15</v>
      </c>
      <c r="B144" s="16" t="s">
        <v>16</v>
      </c>
      <c r="C144" s="16" t="s">
        <v>197</v>
      </c>
      <c r="D144" s="17">
        <v>29</v>
      </c>
      <c r="E144" s="18" t="s">
        <v>198</v>
      </c>
      <c r="F144" s="22">
        <v>370</v>
      </c>
      <c r="G144" s="169">
        <v>8</v>
      </c>
      <c r="H144" s="19">
        <v>56319.105410187083</v>
      </c>
      <c r="I144" s="19">
        <v>59408.691073400441</v>
      </c>
      <c r="J144" s="19">
        <v>62495.669491328386</v>
      </c>
      <c r="K144" s="19">
        <v>65767.762324520576</v>
      </c>
      <c r="L144" s="19">
        <v>69264.07825225823</v>
      </c>
      <c r="M144" s="19">
        <v>73603.756296597858</v>
      </c>
      <c r="N144" s="19">
        <v>77943.434340937485</v>
      </c>
    </row>
    <row r="145" spans="1:14" ht="19.5" customHeight="1">
      <c r="A145" s="169" t="s">
        <v>15</v>
      </c>
      <c r="B145" s="16" t="s">
        <v>16</v>
      </c>
      <c r="C145" s="16" t="s">
        <v>199</v>
      </c>
      <c r="D145" s="17">
        <v>65</v>
      </c>
      <c r="E145" s="18" t="s">
        <v>200</v>
      </c>
      <c r="F145" s="22">
        <v>508</v>
      </c>
      <c r="G145" s="169">
        <v>11</v>
      </c>
      <c r="H145" s="19">
        <v>73618.177878896473</v>
      </c>
      <c r="I145" s="19">
        <v>77487.329882448044</v>
      </c>
      <c r="J145" s="19">
        <v>81541.596301263897</v>
      </c>
      <c r="K145" s="19">
        <v>85853.980003335528</v>
      </c>
      <c r="L145" s="19">
        <v>90356.692611242237</v>
      </c>
      <c r="M145" s="19">
        <v>95839.295186035713</v>
      </c>
      <c r="N145" s="19">
        <v>101321.89776082915</v>
      </c>
    </row>
    <row r="146" spans="1:14" ht="19.5" customHeight="1">
      <c r="A146" s="169" t="s">
        <v>15</v>
      </c>
      <c r="B146" s="16" t="s">
        <v>16</v>
      </c>
      <c r="C146" s="16" t="s">
        <v>201</v>
      </c>
      <c r="D146" s="17">
        <v>93</v>
      </c>
      <c r="E146" s="18" t="s">
        <v>202</v>
      </c>
      <c r="F146" s="22">
        <v>440</v>
      </c>
      <c r="G146" s="169">
        <v>9</v>
      </c>
      <c r="H146" s="19">
        <v>64203.41515327333</v>
      </c>
      <c r="I146" s="19">
        <v>67582.405043167426</v>
      </c>
      <c r="J146" s="19">
        <v>71138.687612469555</v>
      </c>
      <c r="K146" s="19">
        <v>74882.69184232135</v>
      </c>
      <c r="L146" s="19">
        <v>78824.846713864448</v>
      </c>
      <c r="M146" s="19">
        <v>83603.883891575781</v>
      </c>
      <c r="N146" s="19">
        <v>88382.921069287171</v>
      </c>
    </row>
    <row r="147" spans="1:14" ht="19.5" customHeight="1">
      <c r="A147" s="169" t="s">
        <v>15</v>
      </c>
      <c r="B147" s="16" t="s">
        <v>16</v>
      </c>
      <c r="C147" s="16" t="s">
        <v>203</v>
      </c>
      <c r="D147" s="17">
        <v>99</v>
      </c>
      <c r="E147" s="18" t="s">
        <v>204</v>
      </c>
      <c r="F147" s="22">
        <v>420</v>
      </c>
      <c r="G147" s="169">
        <v>9</v>
      </c>
      <c r="H147" s="19">
        <v>62980.014840754106</v>
      </c>
      <c r="I147" s="19">
        <v>66296.73067700614</v>
      </c>
      <c r="J147" s="19">
        <v>69796.456881577105</v>
      </c>
      <c r="K147" s="19">
        <v>73440.332463487925</v>
      </c>
      <c r="L147" s="19">
        <v>77307.328275188498</v>
      </c>
      <c r="M147" s="19">
        <v>81985.529469220462</v>
      </c>
      <c r="N147" s="19">
        <v>86662.707960883505</v>
      </c>
    </row>
    <row r="148" spans="1:14" s="169" customFormat="1" ht="19.5" customHeight="1">
      <c r="A148" s="169" t="s">
        <v>15</v>
      </c>
      <c r="B148" s="16" t="s">
        <v>16</v>
      </c>
      <c r="C148" s="16" t="s">
        <v>205</v>
      </c>
      <c r="D148" s="17">
        <v>102</v>
      </c>
      <c r="E148" s="18" t="s">
        <v>206</v>
      </c>
      <c r="F148" s="22">
        <v>518</v>
      </c>
      <c r="G148" s="169">
        <v>11</v>
      </c>
      <c r="H148" s="19">
        <v>75232.813597208777</v>
      </c>
      <c r="I148" s="19">
        <v>79192.567374428399</v>
      </c>
      <c r="J148" s="19">
        <v>83360.400183386198</v>
      </c>
      <c r="K148" s="19">
        <v>87747.590967186872</v>
      </c>
      <c r="L148" s="19">
        <v>92365.423883425727</v>
      </c>
      <c r="M148" s="19">
        <v>97630.302025273108</v>
      </c>
      <c r="N148" s="19">
        <v>102895.18016712047</v>
      </c>
    </row>
    <row r="149" spans="1:14" s="169" customFormat="1" ht="19.5" customHeight="1">
      <c r="A149" s="169" t="s">
        <v>15</v>
      </c>
      <c r="B149" s="16" t="s">
        <v>16</v>
      </c>
      <c r="C149" s="16" t="s">
        <v>207</v>
      </c>
      <c r="D149" s="17">
        <v>98</v>
      </c>
      <c r="E149" s="18" t="s">
        <v>208</v>
      </c>
      <c r="F149" s="22">
        <v>523</v>
      </c>
      <c r="G149" s="169">
        <v>11</v>
      </c>
      <c r="H149" s="19">
        <v>75232.813597208777</v>
      </c>
      <c r="I149" s="19">
        <v>79192.567374428399</v>
      </c>
      <c r="J149" s="19">
        <v>83360.400183386198</v>
      </c>
      <c r="K149" s="19">
        <v>87747.590967186872</v>
      </c>
      <c r="L149" s="19">
        <v>92365.423883425727</v>
      </c>
      <c r="M149" s="19">
        <v>97376.546457928882</v>
      </c>
      <c r="N149" s="19">
        <v>102387.66903243201</v>
      </c>
    </row>
    <row r="150" spans="1:14" s="169" customFormat="1" ht="19.5" customHeight="1">
      <c r="A150" s="169" t="s">
        <v>15</v>
      </c>
      <c r="B150" s="16" t="s">
        <v>16</v>
      </c>
      <c r="C150" s="16" t="s">
        <v>209</v>
      </c>
      <c r="D150" s="17">
        <v>65</v>
      </c>
      <c r="E150" s="18" t="s">
        <v>210</v>
      </c>
      <c r="F150" s="22">
        <v>523</v>
      </c>
      <c r="G150" s="169">
        <v>11</v>
      </c>
      <c r="H150" s="19">
        <v>73618.177878896473</v>
      </c>
      <c r="I150" s="19">
        <v>77487.329882448044</v>
      </c>
      <c r="J150" s="19">
        <v>81541.596301263897</v>
      </c>
      <c r="K150" s="19">
        <v>85853.980003335528</v>
      </c>
      <c r="L150" s="19">
        <v>90356.692611242237</v>
      </c>
      <c r="M150" s="19">
        <v>95839.295186035713</v>
      </c>
      <c r="N150" s="19">
        <v>101321.89776082915</v>
      </c>
    </row>
    <row r="151" spans="1:14" ht="19.5" customHeight="1">
      <c r="A151" s="169" t="s">
        <v>15</v>
      </c>
      <c r="B151" s="16" t="s">
        <v>16</v>
      </c>
      <c r="C151" s="16" t="s">
        <v>438</v>
      </c>
      <c r="D151" s="17">
        <v>45</v>
      </c>
      <c r="E151" s="18" t="s">
        <v>439</v>
      </c>
      <c r="F151" s="22">
        <v>423</v>
      </c>
      <c r="G151" s="169">
        <v>9</v>
      </c>
      <c r="H151" s="19">
        <v>64057.409417290233</v>
      </c>
      <c r="I151" s="19">
        <v>67444.221043040583</v>
      </c>
      <c r="J151" s="19">
        <v>71274.264367310971</v>
      </c>
      <c r="K151" s="19">
        <v>75065.199012300189</v>
      </c>
      <c r="L151" s="19">
        <v>79085.571242405669</v>
      </c>
      <c r="M151" s="19">
        <v>83784.363104716467</v>
      </c>
      <c r="N151" s="19">
        <v>88483.154967027207</v>
      </c>
    </row>
    <row r="152" spans="1:14" ht="19.5" customHeight="1">
      <c r="A152" s="169" t="s">
        <v>15</v>
      </c>
      <c r="B152" s="16" t="s">
        <v>16</v>
      </c>
      <c r="C152" s="16" t="s">
        <v>211</v>
      </c>
      <c r="D152" s="17">
        <v>94</v>
      </c>
      <c r="E152" s="18" t="s">
        <v>212</v>
      </c>
      <c r="F152" s="22">
        <v>430</v>
      </c>
      <c r="G152" s="169">
        <v>9</v>
      </c>
      <c r="H152" s="19">
        <v>61377.161263886599</v>
      </c>
      <c r="I152" s="19">
        <v>64607.538172512199</v>
      </c>
      <c r="J152" s="19">
        <v>68007.386024689593</v>
      </c>
      <c r="K152" s="19">
        <v>71587.133801560427</v>
      </c>
      <c r="L152" s="19">
        <v>75354.603238980941</v>
      </c>
      <c r="M152" s="19">
        <v>79923.094759096639</v>
      </c>
      <c r="N152" s="19">
        <v>84491.586279212337</v>
      </c>
    </row>
    <row r="153" spans="1:14" ht="19.5" customHeight="1">
      <c r="A153" s="169" t="s">
        <v>15</v>
      </c>
      <c r="B153" s="16" t="s">
        <v>16</v>
      </c>
      <c r="C153" s="16" t="s">
        <v>213</v>
      </c>
      <c r="D153" s="17">
        <v>45</v>
      </c>
      <c r="E153" s="18" t="s">
        <v>214</v>
      </c>
      <c r="F153" s="22">
        <v>435</v>
      </c>
      <c r="G153" s="169">
        <v>9</v>
      </c>
      <c r="H153" s="19">
        <v>64057.409417290233</v>
      </c>
      <c r="I153" s="19">
        <v>67444.221043040583</v>
      </c>
      <c r="J153" s="19">
        <v>71274.264367310971</v>
      </c>
      <c r="K153" s="19">
        <v>75065.199012300189</v>
      </c>
      <c r="L153" s="19">
        <v>79085.571242405669</v>
      </c>
      <c r="M153" s="19">
        <v>83784.363104716467</v>
      </c>
      <c r="N153" s="19">
        <v>88483.154967027207</v>
      </c>
    </row>
    <row r="154" spans="1:14" ht="19.5" customHeight="1">
      <c r="A154" s="169" t="s">
        <v>15</v>
      </c>
      <c r="B154" s="16" t="s">
        <v>16</v>
      </c>
      <c r="C154" s="169" t="s">
        <v>215</v>
      </c>
      <c r="D154" s="17" t="s">
        <v>216</v>
      </c>
      <c r="E154" s="30" t="s">
        <v>217</v>
      </c>
      <c r="F154" s="22">
        <v>508</v>
      </c>
      <c r="G154" s="169">
        <v>11</v>
      </c>
      <c r="H154" s="19">
        <v>73618.177878896473</v>
      </c>
      <c r="I154" s="19">
        <v>77487.329882448044</v>
      </c>
      <c r="J154" s="19">
        <v>81541.596301263897</v>
      </c>
      <c r="K154" s="19">
        <v>85853.980003335528</v>
      </c>
      <c r="L154" s="19">
        <v>90356.692611242237</v>
      </c>
      <c r="M154" s="19">
        <v>95839.295186035713</v>
      </c>
      <c r="N154" s="19">
        <v>101321.89776082915</v>
      </c>
    </row>
    <row r="155" spans="1:14" ht="19.5" customHeight="1">
      <c r="A155" s="169" t="s">
        <v>15</v>
      </c>
      <c r="B155" s="16" t="s">
        <v>16</v>
      </c>
      <c r="C155" s="16" t="s">
        <v>386</v>
      </c>
      <c r="D155" s="17">
        <v>1</v>
      </c>
      <c r="E155" s="18" t="s">
        <v>364</v>
      </c>
      <c r="F155" s="22">
        <v>595</v>
      </c>
      <c r="G155" s="169">
        <v>13</v>
      </c>
      <c r="H155" s="19">
        <v>96838.815894808737</v>
      </c>
      <c r="I155" s="19">
        <v>101681.04253527767</v>
      </c>
      <c r="J155" s="19">
        <v>106765.6663534985</v>
      </c>
      <c r="K155" s="19">
        <v>112104.12117861053</v>
      </c>
      <c r="L155" s="19">
        <v>117708.98422266687</v>
      </c>
      <c r="M155" s="19">
        <v>123593.97608063463</v>
      </c>
      <c r="N155" s="19">
        <v>129773.96073039486</v>
      </c>
    </row>
    <row r="156" spans="1:14" ht="19.5" customHeight="1">
      <c r="A156" s="169" t="s">
        <v>15</v>
      </c>
      <c r="B156" s="16" t="s">
        <v>16</v>
      </c>
      <c r="C156" s="16" t="s">
        <v>218</v>
      </c>
      <c r="D156" s="17">
        <v>65</v>
      </c>
      <c r="E156" s="18" t="s">
        <v>219</v>
      </c>
      <c r="F156" s="22">
        <v>500</v>
      </c>
      <c r="G156" s="169">
        <v>11</v>
      </c>
      <c r="H156" s="19">
        <v>73618.177878896473</v>
      </c>
      <c r="I156" s="19">
        <v>77487.329882448044</v>
      </c>
      <c r="J156" s="19">
        <v>81541.596301263897</v>
      </c>
      <c r="K156" s="19">
        <v>85853.980003335528</v>
      </c>
      <c r="L156" s="19">
        <v>90356.692611242237</v>
      </c>
      <c r="M156" s="19">
        <v>95839.295186035713</v>
      </c>
      <c r="N156" s="19">
        <v>101321.89776082915</v>
      </c>
    </row>
    <row r="157" spans="1:14" ht="19.5" customHeight="1">
      <c r="A157" s="169" t="s">
        <v>15</v>
      </c>
      <c r="B157" s="16" t="s">
        <v>16</v>
      </c>
      <c r="C157" s="16" t="s">
        <v>220</v>
      </c>
      <c r="D157" s="17">
        <v>45</v>
      </c>
      <c r="E157" s="18" t="s">
        <v>221</v>
      </c>
      <c r="F157" s="22">
        <v>423</v>
      </c>
      <c r="G157" s="169">
        <v>9</v>
      </c>
      <c r="H157" s="19">
        <v>64057.409417290233</v>
      </c>
      <c r="I157" s="19">
        <v>67444.221043040583</v>
      </c>
      <c r="J157" s="19">
        <v>71274.264367310971</v>
      </c>
      <c r="K157" s="19">
        <v>75065.199012300189</v>
      </c>
      <c r="L157" s="19">
        <v>79085.571242405669</v>
      </c>
      <c r="M157" s="19">
        <v>83784.363104716467</v>
      </c>
      <c r="N157" s="19">
        <v>88483.154967027207</v>
      </c>
    </row>
    <row r="158" spans="1:14" ht="19.5" customHeight="1">
      <c r="A158" s="169" t="s">
        <v>15</v>
      </c>
      <c r="B158" s="16" t="s">
        <v>16</v>
      </c>
      <c r="C158" s="16" t="s">
        <v>222</v>
      </c>
      <c r="D158" s="17">
        <v>45</v>
      </c>
      <c r="E158" s="18" t="s">
        <v>223</v>
      </c>
      <c r="F158" s="22">
        <v>425</v>
      </c>
      <c r="G158" s="169">
        <v>9</v>
      </c>
      <c r="H158" s="19">
        <v>64057.409417290233</v>
      </c>
      <c r="I158" s="19">
        <v>67444.221043040583</v>
      </c>
      <c r="J158" s="19">
        <v>71274.264367310971</v>
      </c>
      <c r="K158" s="19">
        <v>75065.199012300189</v>
      </c>
      <c r="L158" s="19">
        <v>79085.571242405669</v>
      </c>
      <c r="M158" s="19">
        <v>83784.363104716467</v>
      </c>
      <c r="N158" s="19">
        <v>88483.154967027207</v>
      </c>
    </row>
    <row r="159" spans="1:14" ht="19.5" customHeight="1">
      <c r="A159" s="169" t="s">
        <v>15</v>
      </c>
      <c r="B159" s="16" t="s">
        <v>16</v>
      </c>
      <c r="C159" s="16" t="s">
        <v>224</v>
      </c>
      <c r="D159" s="17">
        <v>45</v>
      </c>
      <c r="E159" s="18" t="s">
        <v>225</v>
      </c>
      <c r="F159" s="22">
        <v>425</v>
      </c>
      <c r="G159" s="169">
        <v>9</v>
      </c>
      <c r="H159" s="19">
        <v>64057.409417290233</v>
      </c>
      <c r="I159" s="19">
        <v>67444.221043040583</v>
      </c>
      <c r="J159" s="19">
        <v>71274.264367310971</v>
      </c>
      <c r="K159" s="19">
        <v>75065.199012300189</v>
      </c>
      <c r="L159" s="19">
        <v>79085.571242405669</v>
      </c>
      <c r="M159" s="19">
        <v>83784.363104716467</v>
      </c>
      <c r="N159" s="19">
        <v>88483.154967027207</v>
      </c>
    </row>
    <row r="160" spans="1:14" ht="27" customHeight="1">
      <c r="A160" s="169"/>
      <c r="B160" s="16" t="s">
        <v>16</v>
      </c>
      <c r="C160" s="149" t="s">
        <v>556</v>
      </c>
      <c r="D160" s="17">
        <v>45</v>
      </c>
      <c r="E160" s="18" t="s">
        <v>552</v>
      </c>
      <c r="F160" s="22">
        <v>425</v>
      </c>
      <c r="G160" s="169">
        <v>9</v>
      </c>
      <c r="H160" s="19">
        <v>64057.409417290233</v>
      </c>
      <c r="I160" s="19">
        <v>67444.221043040583</v>
      </c>
      <c r="J160" s="19">
        <v>71274.264367310971</v>
      </c>
      <c r="K160" s="19">
        <v>75065.199012300189</v>
      </c>
      <c r="L160" s="19">
        <v>79085.571242405669</v>
      </c>
      <c r="M160" s="19">
        <v>83784.363104716467</v>
      </c>
      <c r="N160" s="19">
        <v>88483.154967027207</v>
      </c>
    </row>
    <row r="161" spans="1:14" ht="19.5" customHeight="1">
      <c r="A161" s="169"/>
      <c r="B161" s="16" t="s">
        <v>16</v>
      </c>
      <c r="C161" s="148" t="s">
        <v>536</v>
      </c>
      <c r="D161" s="17">
        <v>45</v>
      </c>
      <c r="E161" s="18" t="s">
        <v>530</v>
      </c>
      <c r="F161" s="22">
        <v>438</v>
      </c>
      <c r="G161" s="169">
        <v>9</v>
      </c>
      <c r="H161" s="19">
        <v>64057.409417290233</v>
      </c>
      <c r="I161" s="19">
        <v>67444.221043040583</v>
      </c>
      <c r="J161" s="19">
        <v>71274.264367310971</v>
      </c>
      <c r="K161" s="19">
        <v>75065.199012300189</v>
      </c>
      <c r="L161" s="19">
        <v>79085.571242405669</v>
      </c>
      <c r="M161" s="19">
        <v>83784.363104716467</v>
      </c>
      <c r="N161" s="19">
        <v>88483.154967027207</v>
      </c>
    </row>
    <row r="162" spans="1:14" ht="19.5" customHeight="1">
      <c r="A162" s="169" t="s">
        <v>15</v>
      </c>
      <c r="B162" s="16" t="s">
        <v>16</v>
      </c>
      <c r="C162" s="16" t="s">
        <v>226</v>
      </c>
      <c r="D162" s="17">
        <v>65</v>
      </c>
      <c r="E162" s="18" t="s">
        <v>227</v>
      </c>
      <c r="F162" s="22">
        <v>508</v>
      </c>
      <c r="G162" s="169">
        <v>11</v>
      </c>
      <c r="H162" s="19">
        <v>73618.177878896473</v>
      </c>
      <c r="I162" s="19">
        <v>77487.329882448044</v>
      </c>
      <c r="J162" s="19">
        <v>81541.596301263897</v>
      </c>
      <c r="K162" s="19">
        <v>85853.980003335528</v>
      </c>
      <c r="L162" s="19">
        <v>90356.692611242237</v>
      </c>
      <c r="M162" s="19">
        <v>95839.295186035713</v>
      </c>
      <c r="N162" s="19">
        <v>101321.89776082915</v>
      </c>
    </row>
    <row r="163" spans="1:14" ht="19.5" customHeight="1">
      <c r="A163" s="169" t="s">
        <v>15</v>
      </c>
      <c r="B163" s="16" t="s">
        <v>16</v>
      </c>
      <c r="C163" s="16" t="s">
        <v>403</v>
      </c>
      <c r="D163" s="17">
        <v>45</v>
      </c>
      <c r="E163" s="18" t="s">
        <v>395</v>
      </c>
      <c r="F163" s="22">
        <v>435</v>
      </c>
      <c r="G163" s="169">
        <v>9</v>
      </c>
      <c r="H163" s="19">
        <v>64057.409417290233</v>
      </c>
      <c r="I163" s="19">
        <v>67444.221043040583</v>
      </c>
      <c r="J163" s="19">
        <v>71274.264367310971</v>
      </c>
      <c r="K163" s="19">
        <v>75065.199012300189</v>
      </c>
      <c r="L163" s="19">
        <v>79085.571242405669</v>
      </c>
      <c r="M163" s="19">
        <v>83784.363104716467</v>
      </c>
      <c r="N163" s="19">
        <v>88483.154967027207</v>
      </c>
    </row>
    <row r="164" spans="1:14" ht="19.5" customHeight="1">
      <c r="A164" s="169" t="s">
        <v>15</v>
      </c>
      <c r="B164" s="16" t="s">
        <v>16</v>
      </c>
      <c r="C164" s="16" t="s">
        <v>478</v>
      </c>
      <c r="D164" s="17">
        <v>85</v>
      </c>
      <c r="E164" s="18" t="s">
        <v>464</v>
      </c>
      <c r="F164" s="22">
        <v>463</v>
      </c>
      <c r="G164" s="169">
        <v>10</v>
      </c>
      <c r="H164" s="19">
        <v>72841.545703750016</v>
      </c>
      <c r="I164" s="19">
        <v>76670.349177500015</v>
      </c>
      <c r="J164" s="19">
        <v>80717.043519250015</v>
      </c>
      <c r="K164" s="19">
        <v>89383.443283500019</v>
      </c>
      <c r="L164" s="19">
        <v>91887.093161000012</v>
      </c>
      <c r="M164" s="19">
        <v>94459.881487000006</v>
      </c>
      <c r="N164" s="19">
        <v>97151.043217250015</v>
      </c>
    </row>
    <row r="165" spans="1:14" ht="19.5" customHeight="1">
      <c r="A165" s="169"/>
      <c r="B165" s="16" t="s">
        <v>16</v>
      </c>
      <c r="C165" s="16" t="s">
        <v>527</v>
      </c>
      <c r="D165" s="17">
        <v>40</v>
      </c>
      <c r="E165" s="18" t="s">
        <v>513</v>
      </c>
      <c r="F165" s="22">
        <v>412</v>
      </c>
      <c r="G165" s="169">
        <v>9</v>
      </c>
      <c r="H165" s="19">
        <v>60748.815150102273</v>
      </c>
      <c r="I165" s="19">
        <v>63981.799304013293</v>
      </c>
      <c r="J165" s="19">
        <v>67553.725345027895</v>
      </c>
      <c r="K165" s="19">
        <v>71237.762933315214</v>
      </c>
      <c r="L165" s="19">
        <v>74992.196144308647</v>
      </c>
      <c r="M165" s="19">
        <v>79478.620536380593</v>
      </c>
      <c r="N165" s="19">
        <v>83965.044928452582</v>
      </c>
    </row>
    <row r="166" spans="1:14" ht="19.5" customHeight="1">
      <c r="A166" s="169" t="s">
        <v>15</v>
      </c>
      <c r="B166" s="16" t="s">
        <v>16</v>
      </c>
      <c r="C166" s="16" t="s">
        <v>228</v>
      </c>
      <c r="D166" s="17">
        <v>72</v>
      </c>
      <c r="E166" s="18" t="s">
        <v>229</v>
      </c>
      <c r="F166" s="22">
        <v>463</v>
      </c>
      <c r="G166" s="169">
        <v>10</v>
      </c>
      <c r="H166" s="19">
        <v>68932.95810101091</v>
      </c>
      <c r="I166" s="19">
        <v>72575.279764731618</v>
      </c>
      <c r="J166" s="19">
        <v>76371.428900291663</v>
      </c>
      <c r="K166" s="19">
        <v>80386.586639826317</v>
      </c>
      <c r="L166" s="19">
        <v>84631.181964477233</v>
      </c>
      <c r="M166" s="19">
        <v>89746.009208951349</v>
      </c>
      <c r="N166" s="19">
        <v>94860.021765392041</v>
      </c>
    </row>
    <row r="167" spans="1:14" ht="19.5" customHeight="1">
      <c r="A167" s="169" t="s">
        <v>15</v>
      </c>
      <c r="B167" s="16" t="s">
        <v>16</v>
      </c>
      <c r="C167" s="16" t="s">
        <v>230</v>
      </c>
      <c r="D167" s="17">
        <v>65</v>
      </c>
      <c r="E167" s="18" t="s">
        <v>231</v>
      </c>
      <c r="F167" s="22">
        <v>508</v>
      </c>
      <c r="G167" s="169">
        <v>11</v>
      </c>
      <c r="H167" s="19">
        <v>73618.177878896473</v>
      </c>
      <c r="I167" s="19">
        <v>77487.329882448044</v>
      </c>
      <c r="J167" s="19">
        <v>81541.596301263897</v>
      </c>
      <c r="K167" s="19">
        <v>85853.980003335528</v>
      </c>
      <c r="L167" s="19">
        <v>90356.692611242237</v>
      </c>
      <c r="M167" s="19">
        <v>95839.295186035713</v>
      </c>
      <c r="N167" s="19">
        <v>101321.89776082915</v>
      </c>
    </row>
    <row r="168" spans="1:14" ht="19.5" customHeight="1">
      <c r="A168" s="169" t="s">
        <v>15</v>
      </c>
      <c r="B168" s="16" t="s">
        <v>16</v>
      </c>
      <c r="C168" s="16" t="s">
        <v>232</v>
      </c>
      <c r="D168" s="17">
        <v>104</v>
      </c>
      <c r="E168" s="18" t="s">
        <v>233</v>
      </c>
      <c r="F168" s="22">
        <v>545</v>
      </c>
      <c r="G168" s="169">
        <v>12</v>
      </c>
      <c r="H168" s="19">
        <v>81776.505708261015</v>
      </c>
      <c r="I168" s="19">
        <v>86080.532324485248</v>
      </c>
      <c r="J168" s="19">
        <v>90611.08665735292</v>
      </c>
      <c r="K168" s="19">
        <v>95380.091218266258</v>
      </c>
      <c r="L168" s="19">
        <v>100400.09601922763</v>
      </c>
      <c r="M168" s="19">
        <v>105684.31159918697</v>
      </c>
      <c r="N168" s="19">
        <v>111246.64378861786</v>
      </c>
    </row>
    <row r="169" spans="1:14" ht="19.5" customHeight="1">
      <c r="A169" s="169" t="s">
        <v>15</v>
      </c>
      <c r="B169" s="16" t="s">
        <v>16</v>
      </c>
      <c r="C169" s="169" t="s">
        <v>234</v>
      </c>
      <c r="D169" s="17" t="s">
        <v>235</v>
      </c>
      <c r="E169" s="213" t="s">
        <v>236</v>
      </c>
      <c r="F169" s="22">
        <v>453</v>
      </c>
      <c r="G169" s="169">
        <v>10</v>
      </c>
      <c r="H169" s="19">
        <v>68818.239308452772</v>
      </c>
      <c r="I169" s="19">
        <v>72278.053802194656</v>
      </c>
      <c r="J169" s="19">
        <v>76183.707239741998</v>
      </c>
      <c r="K169" s="19">
        <v>80091.967922574768</v>
      </c>
      <c r="L169" s="19">
        <v>84182.735775386362</v>
      </c>
      <c r="M169" s="19">
        <v>89305.052901358533</v>
      </c>
      <c r="N169" s="19">
        <v>94427.370027330689</v>
      </c>
    </row>
    <row r="170" spans="1:14" ht="19.5" customHeight="1">
      <c r="A170" s="169" t="s">
        <v>15</v>
      </c>
      <c r="B170" s="16" t="s">
        <v>16</v>
      </c>
      <c r="C170" s="16" t="s">
        <v>237</v>
      </c>
      <c r="D170" s="17">
        <v>65</v>
      </c>
      <c r="E170" s="18" t="s">
        <v>238</v>
      </c>
      <c r="F170" s="22">
        <v>508</v>
      </c>
      <c r="G170" s="169">
        <v>11</v>
      </c>
      <c r="H170" s="19">
        <v>73618.177878896473</v>
      </c>
      <c r="I170" s="19">
        <v>77487.329882448044</v>
      </c>
      <c r="J170" s="19">
        <v>81541.596301263897</v>
      </c>
      <c r="K170" s="19">
        <v>85853.980003335528</v>
      </c>
      <c r="L170" s="19">
        <v>90356.692611242237</v>
      </c>
      <c r="M170" s="19">
        <v>95839.295186035713</v>
      </c>
      <c r="N170" s="19">
        <v>101321.89776082915</v>
      </c>
    </row>
    <row r="171" spans="1:14" ht="19.5" customHeight="1">
      <c r="A171" s="169" t="s">
        <v>15</v>
      </c>
      <c r="B171" s="16" t="s">
        <v>16</v>
      </c>
      <c r="C171" s="16" t="s">
        <v>239</v>
      </c>
      <c r="D171" s="17">
        <v>72</v>
      </c>
      <c r="E171" s="18" t="s">
        <v>240</v>
      </c>
      <c r="F171" s="22">
        <v>463</v>
      </c>
      <c r="G171" s="169">
        <v>10</v>
      </c>
      <c r="H171" s="19">
        <v>68932.95810101091</v>
      </c>
      <c r="I171" s="19">
        <v>72575.279764731618</v>
      </c>
      <c r="J171" s="19">
        <v>76371.428900291663</v>
      </c>
      <c r="K171" s="19">
        <v>80386.586639826317</v>
      </c>
      <c r="L171" s="19">
        <v>84631.181964477233</v>
      </c>
      <c r="M171" s="19">
        <v>89746.009208951349</v>
      </c>
      <c r="N171" s="19">
        <v>94860.021765392041</v>
      </c>
    </row>
    <row r="172" spans="1:14" ht="19.5" customHeight="1">
      <c r="A172" s="169" t="s">
        <v>15</v>
      </c>
      <c r="B172" s="16" t="s">
        <v>16</v>
      </c>
      <c r="C172" s="16" t="s">
        <v>241</v>
      </c>
      <c r="D172" s="17">
        <v>65</v>
      </c>
      <c r="E172" s="18" t="s">
        <v>242</v>
      </c>
      <c r="F172" s="22">
        <v>508</v>
      </c>
      <c r="G172" s="169">
        <v>11</v>
      </c>
      <c r="H172" s="19">
        <v>73618.177878896473</v>
      </c>
      <c r="I172" s="19">
        <v>77487.329882448044</v>
      </c>
      <c r="J172" s="19">
        <v>81541.596301263897</v>
      </c>
      <c r="K172" s="19">
        <v>85853.980003335528</v>
      </c>
      <c r="L172" s="19">
        <v>90356.692611242237</v>
      </c>
      <c r="M172" s="19">
        <v>95839.295186035713</v>
      </c>
      <c r="N172" s="19">
        <v>101321.89776082915</v>
      </c>
    </row>
    <row r="173" spans="1:14" ht="19.5" customHeight="1">
      <c r="A173" s="169" t="s">
        <v>15</v>
      </c>
      <c r="B173" s="16" t="s">
        <v>16</v>
      </c>
      <c r="C173" s="169" t="s">
        <v>243</v>
      </c>
      <c r="D173" s="17" t="s">
        <v>86</v>
      </c>
      <c r="E173" s="30" t="s">
        <v>244</v>
      </c>
      <c r="F173" s="22">
        <v>420</v>
      </c>
      <c r="G173" s="169">
        <v>9</v>
      </c>
      <c r="H173" s="19">
        <v>62980.014840754106</v>
      </c>
      <c r="I173" s="19">
        <v>66296.73067700614</v>
      </c>
      <c r="J173" s="19">
        <v>69796.456881577105</v>
      </c>
      <c r="K173" s="19">
        <v>73440.332463487925</v>
      </c>
      <c r="L173" s="19">
        <v>77307.328275188498</v>
      </c>
      <c r="M173" s="19">
        <v>81985.529469220462</v>
      </c>
      <c r="N173" s="19">
        <v>86662.707960883505</v>
      </c>
    </row>
    <row r="174" spans="1:14" ht="19.5" customHeight="1">
      <c r="A174" s="169"/>
      <c r="B174" s="16" t="s">
        <v>16</v>
      </c>
      <c r="C174" s="169" t="s">
        <v>518</v>
      </c>
      <c r="D174" s="17" t="s">
        <v>86</v>
      </c>
      <c r="E174" s="99" t="s">
        <v>524</v>
      </c>
      <c r="F174" s="22">
        <v>420</v>
      </c>
      <c r="G174" s="169">
        <v>9</v>
      </c>
      <c r="H174" s="19">
        <v>62980.014840754106</v>
      </c>
      <c r="I174" s="19">
        <v>66296.73067700614</v>
      </c>
      <c r="J174" s="19">
        <v>69796.456881577105</v>
      </c>
      <c r="K174" s="19">
        <v>73440.332463487925</v>
      </c>
      <c r="L174" s="19">
        <v>77307.328275188498</v>
      </c>
      <c r="M174" s="19">
        <v>81985.529469220462</v>
      </c>
      <c r="N174" s="19">
        <v>86662.707960883505</v>
      </c>
    </row>
    <row r="175" spans="1:14" ht="19.5" customHeight="1">
      <c r="A175" s="169" t="s">
        <v>15</v>
      </c>
      <c r="B175" s="16" t="s">
        <v>16</v>
      </c>
      <c r="C175" s="16" t="s">
        <v>245</v>
      </c>
      <c r="D175" s="17">
        <v>29</v>
      </c>
      <c r="E175" s="18" t="s">
        <v>246</v>
      </c>
      <c r="F175" s="22">
        <v>383</v>
      </c>
      <c r="G175" s="169">
        <v>8</v>
      </c>
      <c r="H175" s="19">
        <v>56319.105410187083</v>
      </c>
      <c r="I175" s="19">
        <v>59408.691073400441</v>
      </c>
      <c r="J175" s="19">
        <v>62495.669491328386</v>
      </c>
      <c r="K175" s="19">
        <v>65767.762324520576</v>
      </c>
      <c r="L175" s="19">
        <v>69264.07825225823</v>
      </c>
      <c r="M175" s="19">
        <v>73603.756296597858</v>
      </c>
      <c r="N175" s="19">
        <v>77943.434340937485</v>
      </c>
    </row>
    <row r="176" spans="1:14" s="8" customFormat="1" ht="19.5" customHeight="1">
      <c r="A176" s="169" t="s">
        <v>15</v>
      </c>
      <c r="B176" s="16" t="s">
        <v>16</v>
      </c>
      <c r="C176" s="16" t="s">
        <v>247</v>
      </c>
      <c r="D176" s="17">
        <v>58</v>
      </c>
      <c r="E176" s="18" t="s">
        <v>248</v>
      </c>
      <c r="F176" s="22">
        <v>490</v>
      </c>
      <c r="G176" s="169">
        <v>10</v>
      </c>
      <c r="H176" s="19">
        <v>72575.279764731618</v>
      </c>
      <c r="I176" s="19">
        <v>76629.546183547456</v>
      </c>
      <c r="J176" s="19">
        <v>80462.196753103271</v>
      </c>
      <c r="K176" s="19">
        <v>84479.961737923339</v>
      </c>
      <c r="L176" s="19">
        <v>88721.949817288856</v>
      </c>
      <c r="M176" s="19">
        <v>93970.74252571442</v>
      </c>
      <c r="N176" s="19">
        <v>99219.535234139941</v>
      </c>
    </row>
    <row r="177" spans="1:14" s="8" customFormat="1" ht="19.5" customHeight="1">
      <c r="A177" s="169" t="s">
        <v>15</v>
      </c>
      <c r="B177" s="16" t="s">
        <v>16</v>
      </c>
      <c r="C177" s="169" t="s">
        <v>249</v>
      </c>
      <c r="D177" s="17">
        <v>29</v>
      </c>
      <c r="E177" s="30" t="s">
        <v>250</v>
      </c>
      <c r="F177" s="22">
        <v>400</v>
      </c>
      <c r="G177" s="169">
        <v>8</v>
      </c>
      <c r="H177" s="19">
        <v>56319.105410187083</v>
      </c>
      <c r="I177" s="19">
        <v>59408.691073400441</v>
      </c>
      <c r="J177" s="19">
        <v>62495.669491328386</v>
      </c>
      <c r="K177" s="19">
        <v>65767.762324520576</v>
      </c>
      <c r="L177" s="19">
        <v>69264.07825225823</v>
      </c>
      <c r="M177" s="19">
        <v>73603.756296597858</v>
      </c>
      <c r="N177" s="19">
        <v>77943.434340937485</v>
      </c>
    </row>
    <row r="178" spans="1:14" ht="19.5" customHeight="1">
      <c r="A178" s="169" t="s">
        <v>15</v>
      </c>
      <c r="B178" s="16" t="s">
        <v>16</v>
      </c>
      <c r="C178" s="169" t="s">
        <v>385</v>
      </c>
      <c r="D178" s="17">
        <v>107</v>
      </c>
      <c r="E178" s="30" t="s">
        <v>363</v>
      </c>
      <c r="F178" s="22">
        <v>370</v>
      </c>
      <c r="G178" s="169">
        <v>8</v>
      </c>
      <c r="H178" s="19">
        <v>55211.02616388692</v>
      </c>
      <c r="I178" s="19">
        <v>58238.037940250397</v>
      </c>
      <c r="J178" s="19">
        <v>61262.442471328446</v>
      </c>
      <c r="K178" s="19">
        <v>64471.961417670769</v>
      </c>
      <c r="L178" s="19">
        <v>67900.48896798768</v>
      </c>
      <c r="M178" s="19">
        <v>72155.824578867352</v>
      </c>
      <c r="N178" s="19">
        <v>76411.160189746995</v>
      </c>
    </row>
    <row r="179" spans="1:14" ht="19.5" customHeight="1">
      <c r="A179" s="169" t="s">
        <v>15</v>
      </c>
      <c r="B179" s="16" t="s">
        <v>16</v>
      </c>
      <c r="C179" s="169" t="s">
        <v>390</v>
      </c>
      <c r="D179" s="17">
        <v>51</v>
      </c>
      <c r="E179" s="30" t="s">
        <v>389</v>
      </c>
      <c r="F179" s="22">
        <v>455</v>
      </c>
      <c r="G179" s="169">
        <v>10</v>
      </c>
      <c r="H179" s="19">
        <v>68818.239308452772</v>
      </c>
      <c r="I179" s="19">
        <v>72278.053802194656</v>
      </c>
      <c r="J179" s="19">
        <v>76183.707239741998</v>
      </c>
      <c r="K179" s="19">
        <v>80091.967922574768</v>
      </c>
      <c r="L179" s="19">
        <v>84182.735775386362</v>
      </c>
      <c r="M179" s="19">
        <v>89305.052901358533</v>
      </c>
      <c r="N179" s="19">
        <v>94427.370027330689</v>
      </c>
    </row>
    <row r="180" spans="1:14" ht="19.5" customHeight="1">
      <c r="A180" s="169" t="s">
        <v>15</v>
      </c>
      <c r="B180" s="16" t="s">
        <v>16</v>
      </c>
      <c r="C180" s="16" t="s">
        <v>251</v>
      </c>
      <c r="D180" s="17">
        <v>37</v>
      </c>
      <c r="E180" s="18" t="s">
        <v>252</v>
      </c>
      <c r="F180" s="22">
        <v>443</v>
      </c>
      <c r="G180" s="169">
        <v>9</v>
      </c>
      <c r="H180" s="19">
        <v>65364.139896376495</v>
      </c>
      <c r="I180" s="19">
        <v>68804.950179233012</v>
      </c>
      <c r="J180" s="19">
        <v>72539.078163943661</v>
      </c>
      <c r="K180" s="19">
        <v>76238.107412622106</v>
      </c>
      <c r="L180" s="19">
        <v>80250.506686644803</v>
      </c>
      <c r="M180" s="19">
        <v>84605.360373985677</v>
      </c>
      <c r="N180" s="19">
        <v>88960.214061326449</v>
      </c>
    </row>
    <row r="181" spans="1:14" ht="19.5" customHeight="1">
      <c r="A181" s="169"/>
      <c r="B181" s="16" t="s">
        <v>16</v>
      </c>
      <c r="C181" s="169" t="s">
        <v>504</v>
      </c>
      <c r="D181" s="17">
        <v>29</v>
      </c>
      <c r="E181" s="9" t="s">
        <v>490</v>
      </c>
      <c r="F181" s="22">
        <v>363</v>
      </c>
      <c r="G181" s="169">
        <v>8</v>
      </c>
      <c r="H181" s="19">
        <v>56319.105410187083</v>
      </c>
      <c r="I181" s="19">
        <v>59408.691073400441</v>
      </c>
      <c r="J181" s="19">
        <v>62495.669491328386</v>
      </c>
      <c r="K181" s="19">
        <v>65767.762324520576</v>
      </c>
      <c r="L181" s="19">
        <v>69264.07825225823</v>
      </c>
      <c r="M181" s="19">
        <v>73603.756296597858</v>
      </c>
      <c r="N181" s="19">
        <v>77943.434340937485</v>
      </c>
    </row>
    <row r="182" spans="1:14">
      <c r="A182" s="169"/>
      <c r="B182" s="16"/>
      <c r="E182" s="9"/>
      <c r="H182" s="137"/>
      <c r="I182" s="19"/>
      <c r="J182" s="19"/>
      <c r="K182" s="19"/>
      <c r="L182" s="19"/>
      <c r="M182" s="19"/>
      <c r="N182" s="19"/>
    </row>
    <row r="183" spans="1:14">
      <c r="A183" s="216" t="s">
        <v>356</v>
      </c>
      <c r="B183" s="216"/>
      <c r="C183" s="2"/>
      <c r="D183" s="3"/>
      <c r="E183" s="5"/>
      <c r="F183" s="6"/>
      <c r="G183" s="6"/>
      <c r="H183" s="6"/>
      <c r="I183" s="6"/>
      <c r="J183" s="6"/>
      <c r="N183" s="8"/>
    </row>
    <row r="184" spans="1:14" ht="96.6">
      <c r="A184" s="11" t="s">
        <v>1</v>
      </c>
      <c r="B184" s="12" t="s">
        <v>2</v>
      </c>
      <c r="C184" s="12" t="s">
        <v>3</v>
      </c>
      <c r="D184" s="13" t="s">
        <v>4</v>
      </c>
      <c r="E184" s="12" t="s">
        <v>5</v>
      </c>
      <c r="F184" s="56" t="s">
        <v>6</v>
      </c>
      <c r="G184" s="11" t="s">
        <v>7</v>
      </c>
      <c r="H184" s="4" t="s">
        <v>8</v>
      </c>
      <c r="I184" s="14" t="s">
        <v>9</v>
      </c>
      <c r="J184" s="14" t="s">
        <v>10</v>
      </c>
      <c r="K184" s="14" t="s">
        <v>11</v>
      </c>
      <c r="L184" s="14" t="s">
        <v>12</v>
      </c>
      <c r="M184" s="14" t="s">
        <v>13</v>
      </c>
      <c r="N184" s="14" t="s">
        <v>14</v>
      </c>
    </row>
    <row r="185" spans="1:14" ht="19.5" customHeight="1">
      <c r="A185" s="169" t="s">
        <v>90</v>
      </c>
      <c r="B185" s="26" t="s">
        <v>91</v>
      </c>
      <c r="C185" s="26" t="s">
        <v>253</v>
      </c>
      <c r="D185" s="26" t="s">
        <v>254</v>
      </c>
      <c r="E185" s="18" t="s">
        <v>255</v>
      </c>
      <c r="F185" s="22">
        <v>358</v>
      </c>
      <c r="G185" s="169">
        <v>7</v>
      </c>
      <c r="H185" s="29">
        <v>25.373703021331199</v>
      </c>
      <c r="I185" s="29">
        <v>26.842313405056853</v>
      </c>
      <c r="J185" s="29">
        <v>28.227398319921303</v>
      </c>
      <c r="K185" s="29">
        <v>29.804498387818519</v>
      </c>
      <c r="L185" s="29">
        <v>31.415552354727627</v>
      </c>
      <c r="M185" s="29">
        <v>33.328678940432198</v>
      </c>
      <c r="N185" s="29">
        <v>35.241805526136766</v>
      </c>
    </row>
    <row r="186" spans="1:14" ht="19.5" customHeight="1">
      <c r="A186" s="169" t="s">
        <v>90</v>
      </c>
      <c r="B186" s="16" t="s">
        <v>91</v>
      </c>
      <c r="C186" s="16" t="s">
        <v>256</v>
      </c>
      <c r="D186" s="17" t="s">
        <v>257</v>
      </c>
      <c r="E186" s="18" t="s">
        <v>258</v>
      </c>
      <c r="F186" s="22">
        <v>363</v>
      </c>
      <c r="G186" s="169">
        <v>8</v>
      </c>
      <c r="H186" s="29">
        <v>25.718970560618153</v>
      </c>
      <c r="I186" s="29">
        <v>27.017579270083043</v>
      </c>
      <c r="J186" s="29">
        <v>28.471619910024412</v>
      </c>
      <c r="K186" s="29">
        <v>29.979560332308438</v>
      </c>
      <c r="L186" s="29">
        <v>31.557695819968938</v>
      </c>
      <c r="M186" s="29">
        <v>33.474464085748707</v>
      </c>
      <c r="N186" s="29">
        <v>35.391232351528458</v>
      </c>
    </row>
    <row r="187" spans="1:14" ht="19.5" customHeight="1">
      <c r="A187" s="22" t="s">
        <v>90</v>
      </c>
      <c r="B187" s="26" t="s">
        <v>91</v>
      </c>
      <c r="C187" s="26" t="s">
        <v>259</v>
      </c>
      <c r="D187" s="27" t="s">
        <v>260</v>
      </c>
      <c r="E187" s="48" t="s">
        <v>261</v>
      </c>
      <c r="F187" s="22">
        <v>343</v>
      </c>
      <c r="G187" s="169">
        <v>7</v>
      </c>
      <c r="H187" s="29">
        <v>24.053554451438302</v>
      </c>
      <c r="I187" s="29">
        <v>25.473287831800477</v>
      </c>
      <c r="J187" s="29">
        <v>26.788191824299176</v>
      </c>
      <c r="K187" s="29">
        <v>28.278583480239092</v>
      </c>
      <c r="L187" s="29">
        <v>29.770228619489295</v>
      </c>
      <c r="M187" s="29">
        <v>31.599332399041995</v>
      </c>
      <c r="N187" s="29">
        <v>33.428436178594701</v>
      </c>
    </row>
    <row r="188" spans="1:14" ht="19.5" customHeight="1">
      <c r="A188" s="22" t="s">
        <v>90</v>
      </c>
      <c r="B188" s="26" t="s">
        <v>91</v>
      </c>
      <c r="C188" s="26" t="s">
        <v>262</v>
      </c>
      <c r="D188" s="27" t="s">
        <v>260</v>
      </c>
      <c r="E188" s="48" t="s">
        <v>263</v>
      </c>
      <c r="F188" s="22">
        <v>343</v>
      </c>
      <c r="G188" s="169">
        <v>7</v>
      </c>
      <c r="H188" s="29">
        <v>24.053554451438302</v>
      </c>
      <c r="I188" s="29">
        <v>25.473287831800477</v>
      </c>
      <c r="J188" s="29">
        <v>26.788191824299176</v>
      </c>
      <c r="K188" s="29">
        <v>28.278583480239092</v>
      </c>
      <c r="L188" s="29">
        <v>29.770228619489295</v>
      </c>
      <c r="M188" s="29">
        <v>31.599332399041995</v>
      </c>
      <c r="N188" s="29">
        <v>33.428436178594701</v>
      </c>
    </row>
    <row r="189" spans="1:14" ht="19.5" customHeight="1">
      <c r="A189" s="22" t="s">
        <v>90</v>
      </c>
      <c r="B189" s="16" t="s">
        <v>91</v>
      </c>
      <c r="C189" s="29" t="s">
        <v>264</v>
      </c>
      <c r="D189" s="17" t="s">
        <v>254</v>
      </c>
      <c r="E189" s="47" t="s">
        <v>265</v>
      </c>
      <c r="F189" s="22">
        <v>353</v>
      </c>
      <c r="G189" s="169">
        <v>7</v>
      </c>
      <c r="H189" s="29">
        <v>25.373703021331199</v>
      </c>
      <c r="I189" s="29">
        <v>26.842313405056853</v>
      </c>
      <c r="J189" s="29">
        <v>28.227398319921303</v>
      </c>
      <c r="K189" s="29">
        <v>29.804498387818519</v>
      </c>
      <c r="L189" s="29">
        <v>31.415552354727627</v>
      </c>
      <c r="M189" s="29">
        <v>33.328678940432198</v>
      </c>
      <c r="N189" s="29">
        <v>35.241805526136766</v>
      </c>
    </row>
    <row r="190" spans="1:14" ht="19.5" customHeight="1">
      <c r="A190" s="169" t="s">
        <v>90</v>
      </c>
      <c r="B190" s="16" t="s">
        <v>91</v>
      </c>
      <c r="C190" s="26" t="s">
        <v>266</v>
      </c>
      <c r="D190" s="27">
        <v>63</v>
      </c>
      <c r="E190" s="18" t="s">
        <v>267</v>
      </c>
      <c r="F190" s="22">
        <v>383</v>
      </c>
      <c r="G190" s="169">
        <v>8</v>
      </c>
      <c r="H190" s="29">
        <v>28.684047161615993</v>
      </c>
      <c r="I190" s="29">
        <v>30.190145528437881</v>
      </c>
      <c r="J190" s="29">
        <v>31.768281016098385</v>
      </c>
      <c r="K190" s="29">
        <v>33.450455618513303</v>
      </c>
      <c r="L190" s="29">
        <v>35.204078769615016</v>
      </c>
      <c r="M190" s="29">
        <v>37.341018997229682</v>
      </c>
      <c r="N190" s="29">
        <v>39.477959224844348</v>
      </c>
    </row>
    <row r="191" spans="1:14" ht="19.5" customHeight="1">
      <c r="A191" s="169" t="s">
        <v>90</v>
      </c>
      <c r="B191" s="16" t="s">
        <v>91</v>
      </c>
      <c r="C191" s="26" t="s">
        <v>268</v>
      </c>
      <c r="D191" s="27" t="s">
        <v>269</v>
      </c>
      <c r="E191" s="18" t="s">
        <v>270</v>
      </c>
      <c r="F191" s="22">
        <v>425</v>
      </c>
      <c r="G191" s="169">
        <v>9</v>
      </c>
      <c r="H191" s="29">
        <v>30.279142843468765</v>
      </c>
      <c r="I191" s="29">
        <v>31.873573614163099</v>
      </c>
      <c r="J191" s="29">
        <v>33.555748216578031</v>
      </c>
      <c r="K191" s="29">
        <v>35.308117884369445</v>
      </c>
      <c r="L191" s="29">
        <v>37.167033633535866</v>
      </c>
      <c r="M191" s="29">
        <v>39.416181174548171</v>
      </c>
      <c r="N191" s="29">
        <v>41.665328715560449</v>
      </c>
    </row>
    <row r="192" spans="1:14" ht="19.5" customHeight="1">
      <c r="A192" s="169" t="s">
        <v>90</v>
      </c>
      <c r="B192" s="16" t="s">
        <v>91</v>
      </c>
      <c r="C192" s="16" t="s">
        <v>271</v>
      </c>
      <c r="D192" s="17">
        <v>16</v>
      </c>
      <c r="E192" s="18" t="s">
        <v>272</v>
      </c>
      <c r="F192" s="22">
        <v>358</v>
      </c>
      <c r="G192" s="169">
        <v>7</v>
      </c>
      <c r="H192" s="29">
        <v>25.373703021331199</v>
      </c>
      <c r="I192" s="29">
        <v>26.842313405056853</v>
      </c>
      <c r="J192" s="29">
        <v>28.227398319921303</v>
      </c>
      <c r="K192" s="29">
        <v>29.804498387818519</v>
      </c>
      <c r="L192" s="29">
        <v>31.415552354727627</v>
      </c>
      <c r="M192" s="29">
        <v>33.328678940432198</v>
      </c>
      <c r="N192" s="29">
        <v>35.241805526136766</v>
      </c>
    </row>
    <row r="193" spans="1:14" ht="19.5" customHeight="1">
      <c r="A193" s="22" t="s">
        <v>90</v>
      </c>
      <c r="B193" s="26" t="s">
        <v>91</v>
      </c>
      <c r="C193" s="26" t="s">
        <v>273</v>
      </c>
      <c r="D193" s="27" t="s">
        <v>274</v>
      </c>
      <c r="E193" s="48" t="s">
        <v>275</v>
      </c>
      <c r="F193" s="22">
        <v>323</v>
      </c>
      <c r="G193" s="169">
        <v>7</v>
      </c>
      <c r="H193" s="29">
        <v>23.773861957816933</v>
      </c>
      <c r="I193" s="29">
        <v>25.28025140201515</v>
      </c>
      <c r="J193" s="29">
        <v>26.612704160857987</v>
      </c>
      <c r="K193" s="29">
        <v>28.085547050453769</v>
      </c>
      <c r="L193" s="29">
        <v>29.593487472737802</v>
      </c>
      <c r="M193" s="29">
        <v>31.389793736128315</v>
      </c>
      <c r="N193" s="29">
        <v>33.186099999518838</v>
      </c>
    </row>
    <row r="194" spans="1:14" ht="19.5" customHeight="1">
      <c r="A194" s="22" t="s">
        <v>90</v>
      </c>
      <c r="B194" s="26" t="s">
        <v>91</v>
      </c>
      <c r="C194" s="26" t="s">
        <v>276</v>
      </c>
      <c r="D194" s="27" t="s">
        <v>277</v>
      </c>
      <c r="E194" s="48" t="s">
        <v>278</v>
      </c>
      <c r="F194" s="22">
        <v>350</v>
      </c>
      <c r="G194" s="169">
        <v>7</v>
      </c>
      <c r="H194" s="29">
        <v>26.1062969034991</v>
      </c>
      <c r="I194" s="29">
        <v>27.483875061512506</v>
      </c>
      <c r="J194" s="29">
        <v>28.950450534556825</v>
      </c>
      <c r="K194" s="29">
        <v>30.454630506909972</v>
      </c>
      <c r="L194" s="29">
        <v>32.067863527258723</v>
      </c>
      <c r="M194" s="29">
        <v>33.659130882122859</v>
      </c>
      <c r="N194" s="29">
        <v>35.250398236987003</v>
      </c>
    </row>
    <row r="195" spans="1:14" s="23" customFormat="1" ht="19.5" customHeight="1">
      <c r="A195" s="169" t="s">
        <v>90</v>
      </c>
      <c r="B195" s="16" t="s">
        <v>91</v>
      </c>
      <c r="C195" s="26" t="s">
        <v>279</v>
      </c>
      <c r="D195" s="27" t="s">
        <v>280</v>
      </c>
      <c r="E195" s="18" t="s">
        <v>281</v>
      </c>
      <c r="F195" s="22">
        <v>393</v>
      </c>
      <c r="G195" s="169">
        <v>8</v>
      </c>
      <c r="H195" s="21">
        <v>28.684047161615993</v>
      </c>
      <c r="I195" s="21">
        <v>30.190145528437881</v>
      </c>
      <c r="J195" s="21">
        <v>31.768281016098385</v>
      </c>
      <c r="K195" s="21">
        <v>33.450455618513303</v>
      </c>
      <c r="L195" s="21">
        <v>35.204078769615016</v>
      </c>
      <c r="M195" s="21">
        <v>37.341018997229682</v>
      </c>
      <c r="N195" s="21">
        <v>39.477959224844348</v>
      </c>
    </row>
    <row r="196" spans="1:14" s="23" customFormat="1" ht="19.5" customHeight="1">
      <c r="A196" s="169" t="s">
        <v>90</v>
      </c>
      <c r="B196" s="16" t="s">
        <v>91</v>
      </c>
      <c r="C196" s="26" t="s">
        <v>282</v>
      </c>
      <c r="D196" s="27">
        <v>64</v>
      </c>
      <c r="E196" s="18" t="s">
        <v>283</v>
      </c>
      <c r="F196" s="22">
        <v>425</v>
      </c>
      <c r="G196" s="169">
        <v>9</v>
      </c>
      <c r="H196" s="29">
        <v>30.279142843468765</v>
      </c>
      <c r="I196" s="29">
        <v>31.873573614163099</v>
      </c>
      <c r="J196" s="29">
        <v>33.555748216578031</v>
      </c>
      <c r="K196" s="29">
        <v>35.308117884369445</v>
      </c>
      <c r="L196" s="29">
        <v>37.167033633535866</v>
      </c>
      <c r="M196" s="29">
        <v>39.416181174548171</v>
      </c>
      <c r="N196" s="29">
        <v>41.665328715560449</v>
      </c>
    </row>
    <row r="197" spans="1:14" s="23" customFormat="1" ht="19.5" customHeight="1">
      <c r="A197" s="22" t="s">
        <v>90</v>
      </c>
      <c r="B197" s="26" t="s">
        <v>91</v>
      </c>
      <c r="C197" s="26" t="s">
        <v>284</v>
      </c>
      <c r="D197" s="27" t="s">
        <v>285</v>
      </c>
      <c r="E197" s="48" t="s">
        <v>286</v>
      </c>
      <c r="F197" s="22">
        <v>333</v>
      </c>
      <c r="G197" s="169">
        <v>7</v>
      </c>
      <c r="H197" s="29">
        <v>25.262702635671037</v>
      </c>
      <c r="I197" s="29">
        <v>26.596408877824157</v>
      </c>
      <c r="J197" s="29">
        <v>28.015351985077292</v>
      </c>
      <c r="K197" s="29">
        <v>29.470646108328957</v>
      </c>
      <c r="L197" s="29">
        <v>31.031232829645337</v>
      </c>
      <c r="M197" s="29">
        <v>32.912435888113791</v>
      </c>
      <c r="N197" s="29">
        <v>34.793638946582234</v>
      </c>
    </row>
    <row r="198" spans="1:14" s="23" customFormat="1" ht="19.5" customHeight="1">
      <c r="A198" s="169" t="s">
        <v>90</v>
      </c>
      <c r="B198" s="16" t="s">
        <v>91</v>
      </c>
      <c r="C198" s="26" t="s">
        <v>287</v>
      </c>
      <c r="D198" s="27" t="s">
        <v>280</v>
      </c>
      <c r="E198" s="18" t="s">
        <v>288</v>
      </c>
      <c r="F198" s="22">
        <v>385</v>
      </c>
      <c r="G198" s="169">
        <v>8</v>
      </c>
      <c r="H198" s="21">
        <v>28.684047161615993</v>
      </c>
      <c r="I198" s="21">
        <v>30.190145528437881</v>
      </c>
      <c r="J198" s="21">
        <v>31.768281016098385</v>
      </c>
      <c r="K198" s="21">
        <v>33.450455618513303</v>
      </c>
      <c r="L198" s="21">
        <v>35.204078769615016</v>
      </c>
      <c r="M198" s="21">
        <v>37.341018997229682</v>
      </c>
      <c r="N198" s="21">
        <v>39.477959224844348</v>
      </c>
    </row>
    <row r="199" spans="1:14" s="23" customFormat="1" ht="19.5" customHeight="1">
      <c r="A199" s="169" t="s">
        <v>90</v>
      </c>
      <c r="B199" s="16" t="s">
        <v>91</v>
      </c>
      <c r="C199" s="26" t="s">
        <v>289</v>
      </c>
      <c r="D199" s="27" t="s">
        <v>269</v>
      </c>
      <c r="E199" s="18" t="s">
        <v>290</v>
      </c>
      <c r="F199" s="22">
        <v>425</v>
      </c>
      <c r="G199" s="169">
        <v>9</v>
      </c>
      <c r="H199" s="29">
        <v>30.279142843468765</v>
      </c>
      <c r="I199" s="29">
        <v>31.873573614163099</v>
      </c>
      <c r="J199" s="29">
        <v>33.555748216578031</v>
      </c>
      <c r="K199" s="29">
        <v>35.308117884369445</v>
      </c>
      <c r="L199" s="29">
        <v>37.167033633535866</v>
      </c>
      <c r="M199" s="29">
        <v>39.416181174548171</v>
      </c>
      <c r="N199" s="29">
        <v>41.665328715560449</v>
      </c>
    </row>
    <row r="200" spans="1:14" s="23" customFormat="1" ht="19.5" customHeight="1">
      <c r="A200" s="22" t="s">
        <v>90</v>
      </c>
      <c r="B200" s="26" t="s">
        <v>91</v>
      </c>
      <c r="C200" s="26" t="s">
        <v>291</v>
      </c>
      <c r="D200" s="27">
        <v>61</v>
      </c>
      <c r="E200" s="48" t="s">
        <v>292</v>
      </c>
      <c r="F200" s="22">
        <v>345</v>
      </c>
      <c r="G200" s="169">
        <v>7</v>
      </c>
      <c r="H200" s="29">
        <v>25.262702635671037</v>
      </c>
      <c r="I200" s="29">
        <v>26.596408877824157</v>
      </c>
      <c r="J200" s="29">
        <v>28.015351985077292</v>
      </c>
      <c r="K200" s="29">
        <v>29.470646108328957</v>
      </c>
      <c r="L200" s="29">
        <v>31.031232829645337</v>
      </c>
      <c r="M200" s="29">
        <v>32.912435888113791</v>
      </c>
      <c r="N200" s="29">
        <v>34.793638946582234</v>
      </c>
    </row>
    <row r="201" spans="1:14" s="23" customFormat="1" ht="19.5" customHeight="1">
      <c r="A201" s="22" t="s">
        <v>90</v>
      </c>
      <c r="B201" s="26" t="s">
        <v>91</v>
      </c>
      <c r="C201" s="26" t="s">
        <v>293</v>
      </c>
      <c r="D201" s="27">
        <v>61</v>
      </c>
      <c r="E201" s="48" t="s">
        <v>294</v>
      </c>
      <c r="F201" s="22">
        <v>345</v>
      </c>
      <c r="G201" s="169">
        <v>7</v>
      </c>
      <c r="H201" s="29">
        <v>25.262702635671037</v>
      </c>
      <c r="I201" s="29">
        <v>26.596408877824157</v>
      </c>
      <c r="J201" s="29">
        <v>28.015351985077292</v>
      </c>
      <c r="K201" s="29">
        <v>29.470646108328957</v>
      </c>
      <c r="L201" s="29">
        <v>31.031232829645337</v>
      </c>
      <c r="M201" s="29">
        <v>32.912435888113791</v>
      </c>
      <c r="N201" s="29">
        <v>34.793638946582234</v>
      </c>
    </row>
    <row r="202" spans="1:14" s="23" customFormat="1" ht="27" customHeight="1">
      <c r="A202" s="22" t="s">
        <v>90</v>
      </c>
      <c r="B202" s="26" t="s">
        <v>91</v>
      </c>
      <c r="C202" s="26" t="s">
        <v>295</v>
      </c>
      <c r="D202" s="27" t="s">
        <v>296</v>
      </c>
      <c r="E202" s="48" t="s">
        <v>297</v>
      </c>
      <c r="F202" s="22">
        <v>330</v>
      </c>
      <c r="G202" s="169">
        <v>7</v>
      </c>
      <c r="H202" s="29">
        <v>23.773861957816933</v>
      </c>
      <c r="I202" s="29">
        <v>26.31688209962854</v>
      </c>
      <c r="J202" s="29">
        <v>27.858666571290506</v>
      </c>
      <c r="K202" s="29">
        <v>29.242512145855393</v>
      </c>
      <c r="L202" s="29">
        <v>30.78680358413796</v>
      </c>
      <c r="M202" s="29">
        <v>32.200240515253952</v>
      </c>
      <c r="N202" s="29">
        <v>33.613677446369955</v>
      </c>
    </row>
    <row r="203" spans="1:14" s="23" customFormat="1" ht="19.5" customHeight="1">
      <c r="A203" s="22" t="s">
        <v>90</v>
      </c>
      <c r="B203" s="26" t="s">
        <v>91</v>
      </c>
      <c r="C203" s="26" t="s">
        <v>472</v>
      </c>
      <c r="D203" s="27">
        <v>16</v>
      </c>
      <c r="E203" s="48" t="s">
        <v>469</v>
      </c>
      <c r="F203" s="22">
        <v>358</v>
      </c>
      <c r="G203" s="169">
        <v>7</v>
      </c>
      <c r="H203" s="29">
        <v>25.373703021331199</v>
      </c>
      <c r="I203" s="29">
        <v>26.842313405056853</v>
      </c>
      <c r="J203" s="29">
        <v>28.227398319921303</v>
      </c>
      <c r="K203" s="29">
        <v>29.804498387818519</v>
      </c>
      <c r="L203" s="29">
        <v>31.415552354727627</v>
      </c>
      <c r="M203" s="29">
        <v>33.328678940432198</v>
      </c>
      <c r="N203" s="29">
        <v>35.241805526136766</v>
      </c>
    </row>
    <row r="204" spans="1:14" s="23" customFormat="1" ht="19.5" customHeight="1">
      <c r="A204" s="22" t="s">
        <v>90</v>
      </c>
      <c r="B204" s="26" t="s">
        <v>91</v>
      </c>
      <c r="C204" s="26" t="s">
        <v>298</v>
      </c>
      <c r="D204" s="27" t="s">
        <v>274</v>
      </c>
      <c r="E204" s="48" t="s">
        <v>299</v>
      </c>
      <c r="F204" s="22">
        <v>323</v>
      </c>
      <c r="G204" s="169">
        <v>7</v>
      </c>
      <c r="H204" s="29">
        <v>23.773861957816933</v>
      </c>
      <c r="I204" s="29">
        <v>25.28025140201515</v>
      </c>
      <c r="J204" s="29">
        <v>26.612704160857987</v>
      </c>
      <c r="K204" s="29">
        <v>28.085547050453769</v>
      </c>
      <c r="L204" s="29">
        <v>29.593487472737802</v>
      </c>
      <c r="M204" s="29">
        <v>31.389793736128315</v>
      </c>
      <c r="N204" s="29">
        <v>33.186099999518838</v>
      </c>
    </row>
    <row r="205" spans="1:14" s="23" customFormat="1" ht="19.5" customHeight="1">
      <c r="A205" s="169" t="s">
        <v>90</v>
      </c>
      <c r="B205" s="16" t="s">
        <v>91</v>
      </c>
      <c r="C205" s="26" t="s">
        <v>300</v>
      </c>
      <c r="D205" s="17" t="s">
        <v>280</v>
      </c>
      <c r="E205" s="18" t="s">
        <v>301</v>
      </c>
      <c r="F205" s="22">
        <v>393</v>
      </c>
      <c r="G205" s="169">
        <v>8</v>
      </c>
      <c r="H205" s="29">
        <v>28.684047161615993</v>
      </c>
      <c r="I205" s="29">
        <v>30.190145528437881</v>
      </c>
      <c r="J205" s="29">
        <v>31.768281016098385</v>
      </c>
      <c r="K205" s="29">
        <v>33.450455618513303</v>
      </c>
      <c r="L205" s="29">
        <v>35.204078769615016</v>
      </c>
      <c r="M205" s="29">
        <v>37.341018997229682</v>
      </c>
      <c r="N205" s="29">
        <v>39.477959224844348</v>
      </c>
    </row>
    <row r="206" spans="1:14" s="23" customFormat="1" ht="19.5" customHeight="1">
      <c r="A206" s="22" t="s">
        <v>90</v>
      </c>
      <c r="B206" s="26" t="s">
        <v>91</v>
      </c>
      <c r="C206" s="26" t="s">
        <v>302</v>
      </c>
      <c r="D206" s="27" t="s">
        <v>274</v>
      </c>
      <c r="E206" s="48" t="s">
        <v>303</v>
      </c>
      <c r="F206" s="22">
        <v>325</v>
      </c>
      <c r="G206" s="169">
        <v>7</v>
      </c>
      <c r="H206" s="29">
        <v>23.773861957816933</v>
      </c>
      <c r="I206" s="29">
        <v>25.28025140201515</v>
      </c>
      <c r="J206" s="29">
        <v>26.612704160857987</v>
      </c>
      <c r="K206" s="29">
        <v>28.085547050453769</v>
      </c>
      <c r="L206" s="29">
        <v>29.593487472737802</v>
      </c>
      <c r="M206" s="29">
        <v>31.389793736128315</v>
      </c>
      <c r="N206" s="29">
        <v>33.186099999518838</v>
      </c>
    </row>
    <row r="207" spans="1:14" s="23" customFormat="1" ht="19.5" customHeight="1">
      <c r="A207" s="169" t="s">
        <v>90</v>
      </c>
      <c r="B207" s="16" t="s">
        <v>91</v>
      </c>
      <c r="C207" s="26" t="s">
        <v>367</v>
      </c>
      <c r="D207" s="27">
        <v>110</v>
      </c>
      <c r="E207" s="18" t="s">
        <v>365</v>
      </c>
      <c r="F207" s="22">
        <v>344</v>
      </c>
      <c r="G207" s="169">
        <v>7</v>
      </c>
      <c r="H207" s="29">
        <v>23.087187797957117</v>
      </c>
      <c r="I207" s="29">
        <v>28.584572848104592</v>
      </c>
      <c r="J207" s="29">
        <v>31.883232554775862</v>
      </c>
      <c r="K207" s="29" t="s">
        <v>170</v>
      </c>
      <c r="L207" s="29" t="s">
        <v>170</v>
      </c>
      <c r="M207" s="29" t="s">
        <v>170</v>
      </c>
      <c r="N207" s="29" t="s">
        <v>170</v>
      </c>
    </row>
    <row r="208" spans="1:14" s="23" customFormat="1" ht="19.5" customHeight="1">
      <c r="A208" s="169" t="s">
        <v>90</v>
      </c>
      <c r="B208" s="16" t="s">
        <v>91</v>
      </c>
      <c r="C208" s="26" t="s">
        <v>304</v>
      </c>
      <c r="D208" s="27">
        <v>111</v>
      </c>
      <c r="E208" s="18" t="s">
        <v>366</v>
      </c>
      <c r="F208" s="22">
        <v>424</v>
      </c>
      <c r="G208" s="169">
        <v>9</v>
      </c>
      <c r="H208" s="29">
        <v>36.280683241728291</v>
      </c>
      <c r="I208" s="29">
        <v>37.929441403606951</v>
      </c>
      <c r="J208" s="29">
        <v>39.578199565485619</v>
      </c>
      <c r="K208" s="29">
        <v>41.228101110278217</v>
      </c>
      <c r="L208" s="29">
        <v>42.876859272156892</v>
      </c>
      <c r="M208" s="29" t="s">
        <v>170</v>
      </c>
      <c r="N208" s="29" t="s">
        <v>170</v>
      </c>
    </row>
    <row r="209" spans="1:14" s="23" customFormat="1" ht="19.5" customHeight="1">
      <c r="A209" s="169" t="s">
        <v>90</v>
      </c>
      <c r="B209" s="16" t="s">
        <v>91</v>
      </c>
      <c r="C209" s="25" t="s">
        <v>305</v>
      </c>
      <c r="D209" s="27" t="s">
        <v>280</v>
      </c>
      <c r="E209" s="47" t="s">
        <v>306</v>
      </c>
      <c r="F209" s="22">
        <v>383</v>
      </c>
      <c r="G209" s="169">
        <v>8</v>
      </c>
      <c r="H209" s="21">
        <v>28.684047161615993</v>
      </c>
      <c r="I209" s="21">
        <v>30.190145528437881</v>
      </c>
      <c r="J209" s="21">
        <v>31.768281016098385</v>
      </c>
      <c r="K209" s="21">
        <v>33.450455618513303</v>
      </c>
      <c r="L209" s="21">
        <v>35.204078769615016</v>
      </c>
      <c r="M209" s="21">
        <v>37.341018997229682</v>
      </c>
      <c r="N209" s="21">
        <v>39.477959224844348</v>
      </c>
    </row>
    <row r="210" spans="1:14" s="23" customFormat="1" ht="19.5" customHeight="1">
      <c r="A210" s="169" t="s">
        <v>90</v>
      </c>
      <c r="B210" s="16" t="s">
        <v>91</v>
      </c>
      <c r="C210" s="25" t="s">
        <v>307</v>
      </c>
      <c r="D210" s="27" t="s">
        <v>269</v>
      </c>
      <c r="E210" s="47" t="s">
        <v>308</v>
      </c>
      <c r="F210" s="22">
        <v>425</v>
      </c>
      <c r="G210" s="169">
        <v>9</v>
      </c>
      <c r="H210" s="21">
        <v>30.279142843468765</v>
      </c>
      <c r="I210" s="21">
        <v>31.873573614163099</v>
      </c>
      <c r="J210" s="21">
        <v>33.555748216578031</v>
      </c>
      <c r="K210" s="21">
        <v>35.308117884369445</v>
      </c>
      <c r="L210" s="21">
        <v>37.167033633535866</v>
      </c>
      <c r="M210" s="21">
        <v>39.416181174548171</v>
      </c>
      <c r="N210" s="21">
        <v>41.665328715560449</v>
      </c>
    </row>
    <row r="211" spans="1:14" s="23" customFormat="1" ht="19.5" customHeight="1">
      <c r="A211" s="169" t="s">
        <v>90</v>
      </c>
      <c r="B211" s="16" t="s">
        <v>91</v>
      </c>
      <c r="C211" s="25" t="s">
        <v>309</v>
      </c>
      <c r="D211" s="27" t="s">
        <v>285</v>
      </c>
      <c r="E211" s="47" t="s">
        <v>310</v>
      </c>
      <c r="F211" s="22">
        <v>333</v>
      </c>
      <c r="G211" s="169">
        <v>7</v>
      </c>
      <c r="H211" s="21">
        <v>25.262702635671037</v>
      </c>
      <c r="I211" s="21">
        <v>26.596408877824157</v>
      </c>
      <c r="J211" s="21">
        <v>28.015351985077292</v>
      </c>
      <c r="K211" s="21">
        <v>29.470646108328957</v>
      </c>
      <c r="L211" s="21">
        <v>31.031232829645337</v>
      </c>
      <c r="M211" s="29">
        <v>32.912435888113791</v>
      </c>
      <c r="N211" s="21">
        <v>34.793638946582234</v>
      </c>
    </row>
    <row r="212" spans="1:14" s="23" customFormat="1" ht="19.5" customHeight="1">
      <c r="A212" s="22" t="s">
        <v>90</v>
      </c>
      <c r="B212" s="26" t="s">
        <v>91</v>
      </c>
      <c r="C212" s="22" t="s">
        <v>311</v>
      </c>
      <c r="D212" s="27">
        <v>27</v>
      </c>
      <c r="E212" s="48" t="s">
        <v>312</v>
      </c>
      <c r="F212" s="22">
        <v>330</v>
      </c>
      <c r="G212" s="169">
        <v>7</v>
      </c>
      <c r="H212" s="29">
        <v>23.773861957816933</v>
      </c>
      <c r="I212" s="29">
        <v>26.31688209962854</v>
      </c>
      <c r="J212" s="29">
        <v>27.858666571290506</v>
      </c>
      <c r="K212" s="29">
        <v>29.242512145855393</v>
      </c>
      <c r="L212" s="29">
        <v>30.78680358413796</v>
      </c>
      <c r="M212" s="29">
        <v>32.200240515253952</v>
      </c>
      <c r="N212" s="29">
        <v>33.613677446369955</v>
      </c>
    </row>
    <row r="213" spans="1:14" s="23" customFormat="1" ht="19.5" customHeight="1">
      <c r="A213" s="169" t="s">
        <v>90</v>
      </c>
      <c r="B213" s="16" t="s">
        <v>91</v>
      </c>
      <c r="C213" s="26" t="s">
        <v>313</v>
      </c>
      <c r="D213" s="17" t="s">
        <v>314</v>
      </c>
      <c r="E213" s="18" t="s">
        <v>315</v>
      </c>
      <c r="F213" s="22">
        <v>398</v>
      </c>
      <c r="G213" s="169">
        <v>8</v>
      </c>
      <c r="H213" s="29">
        <v>27.629279125506649</v>
      </c>
      <c r="I213" s="29">
        <v>28.998082900348006</v>
      </c>
      <c r="J213" s="29">
        <v>30.434574773945265</v>
      </c>
      <c r="K213" s="29">
        <v>31.961317445883701</v>
      </c>
      <c r="L213" s="29">
        <v>33.609647998920686</v>
      </c>
      <c r="M213" s="29">
        <v>35.591587368969272</v>
      </c>
      <c r="N213" s="29">
        <v>37.573526739017851</v>
      </c>
    </row>
    <row r="214" spans="1:14" ht="19.5" customHeight="1">
      <c r="A214" s="22" t="s">
        <v>90</v>
      </c>
      <c r="B214" s="26" t="s">
        <v>91</v>
      </c>
      <c r="C214" s="16" t="s">
        <v>477</v>
      </c>
      <c r="D214" s="17">
        <v>61</v>
      </c>
      <c r="E214" s="48" t="s">
        <v>468</v>
      </c>
      <c r="F214" s="22">
        <v>345</v>
      </c>
      <c r="G214" s="169">
        <v>7</v>
      </c>
      <c r="H214" s="29">
        <v>25.262702635671037</v>
      </c>
      <c r="I214" s="29">
        <v>26.596408877824157</v>
      </c>
      <c r="J214" s="29">
        <v>28.015351985077292</v>
      </c>
      <c r="K214" s="29">
        <v>29.470646108328957</v>
      </c>
      <c r="L214" s="29">
        <v>31.031232829645337</v>
      </c>
      <c r="M214" s="29">
        <v>32.912435888113791</v>
      </c>
      <c r="N214" s="29">
        <v>34.793638946582234</v>
      </c>
    </row>
    <row r="215" spans="1:14" ht="19.5" customHeight="1">
      <c r="A215" s="169" t="s">
        <v>90</v>
      </c>
      <c r="B215" s="16" t="s">
        <v>91</v>
      </c>
      <c r="C215" s="16" t="s">
        <v>471</v>
      </c>
      <c r="D215" s="17">
        <v>16</v>
      </c>
      <c r="E215" s="18" t="s">
        <v>466</v>
      </c>
      <c r="F215" s="22">
        <v>350</v>
      </c>
      <c r="G215" s="169">
        <v>7</v>
      </c>
      <c r="H215" s="29">
        <v>25.373703021331199</v>
      </c>
      <c r="I215" s="29">
        <v>26.842313405056853</v>
      </c>
      <c r="J215" s="29">
        <v>28.227398319921303</v>
      </c>
      <c r="K215" s="29">
        <v>29.804498387818519</v>
      </c>
      <c r="L215" s="29">
        <v>31.415552354727627</v>
      </c>
      <c r="M215" s="29">
        <v>33.328678940432198</v>
      </c>
      <c r="N215" s="29">
        <v>35.241805526136766</v>
      </c>
    </row>
    <row r="216" spans="1:14" ht="19.5" customHeight="1">
      <c r="A216" s="169"/>
      <c r="B216" s="16" t="s">
        <v>91</v>
      </c>
      <c r="C216" s="16" t="s">
        <v>567</v>
      </c>
      <c r="D216" s="17">
        <v>99</v>
      </c>
      <c r="E216" s="18" t="s">
        <v>561</v>
      </c>
      <c r="F216" s="22">
        <v>420</v>
      </c>
      <c r="G216" s="169">
        <v>9</v>
      </c>
      <c r="H216" s="29">
        <v>30.278853000000002</v>
      </c>
      <c r="I216" s="29">
        <v>31.873428000000001</v>
      </c>
      <c r="J216" s="29">
        <v>33.555988999999997</v>
      </c>
      <c r="K216" s="29">
        <v>35.307851999999997</v>
      </c>
      <c r="L216" s="29">
        <v>37.166984999999997</v>
      </c>
      <c r="M216" s="29">
        <v>39.416119999999999</v>
      </c>
      <c r="N216" s="29">
        <v>41.664763000000001</v>
      </c>
    </row>
    <row r="217" spans="1:14" ht="19.5" customHeight="1">
      <c r="A217" s="169"/>
      <c r="B217" s="16" t="s">
        <v>91</v>
      </c>
      <c r="C217" s="16" t="s">
        <v>577</v>
      </c>
      <c r="D217" s="17">
        <v>58</v>
      </c>
      <c r="E217" s="18" t="s">
        <v>578</v>
      </c>
      <c r="F217" s="22">
        <v>493</v>
      </c>
      <c r="G217" s="169">
        <v>10</v>
      </c>
      <c r="H217" s="29">
        <v>34.891961000000002</v>
      </c>
      <c r="I217" s="29">
        <v>36.841127999999998</v>
      </c>
      <c r="J217" s="29">
        <v>38.683748000000001</v>
      </c>
      <c r="K217" s="29">
        <v>40.615366000000002</v>
      </c>
      <c r="L217" s="29">
        <v>42.654783999999999</v>
      </c>
      <c r="M217" s="29">
        <v>45.178241999999997</v>
      </c>
      <c r="N217" s="29">
        <v>47.701700000000002</v>
      </c>
    </row>
    <row r="218" spans="1:14" ht="19.5" customHeight="1">
      <c r="A218" s="169" t="s">
        <v>90</v>
      </c>
      <c r="B218" s="16" t="s">
        <v>91</v>
      </c>
      <c r="C218" s="16" t="s">
        <v>321</v>
      </c>
      <c r="D218" s="17">
        <v>64</v>
      </c>
      <c r="E218" s="18" t="s">
        <v>322</v>
      </c>
      <c r="F218" s="22">
        <v>418</v>
      </c>
      <c r="G218" s="169">
        <v>9</v>
      </c>
      <c r="H218" s="29">
        <v>30.279142843468765</v>
      </c>
      <c r="I218" s="29">
        <v>31.873573614163099</v>
      </c>
      <c r="J218" s="29">
        <v>33.555748216578031</v>
      </c>
      <c r="K218" s="29">
        <v>35.308117884369445</v>
      </c>
      <c r="L218" s="29">
        <v>37.167033633535866</v>
      </c>
      <c r="M218" s="29">
        <v>39.416181174548171</v>
      </c>
      <c r="N218" s="29">
        <v>41.665328715560449</v>
      </c>
    </row>
    <row r="219" spans="1:14" ht="19.5" customHeight="1">
      <c r="A219" s="22" t="s">
        <v>90</v>
      </c>
      <c r="B219" s="26" t="s">
        <v>91</v>
      </c>
      <c r="C219" s="16" t="s">
        <v>323</v>
      </c>
      <c r="D219" s="17">
        <v>16</v>
      </c>
      <c r="E219" s="48" t="s">
        <v>324</v>
      </c>
      <c r="F219" s="22">
        <v>358</v>
      </c>
      <c r="G219" s="169">
        <v>7</v>
      </c>
      <c r="H219" s="29">
        <v>25.373703021331199</v>
      </c>
      <c r="I219" s="29">
        <v>26.842313405056853</v>
      </c>
      <c r="J219" s="29">
        <v>28.227398319921303</v>
      </c>
      <c r="K219" s="29">
        <v>29.804498387818519</v>
      </c>
      <c r="L219" s="29">
        <v>31.415552354727627</v>
      </c>
      <c r="M219" s="29">
        <v>33.328678940432198</v>
      </c>
      <c r="N219" s="29">
        <v>35.241805526136766</v>
      </c>
    </row>
    <row r="220" spans="1:14" ht="19.5" customHeight="1">
      <c r="A220" s="22" t="s">
        <v>90</v>
      </c>
      <c r="B220" s="26" t="s">
        <v>91</v>
      </c>
      <c r="C220" s="16" t="s">
        <v>325</v>
      </c>
      <c r="D220" s="17">
        <v>16</v>
      </c>
      <c r="E220" s="48" t="s">
        <v>326</v>
      </c>
      <c r="F220" s="22">
        <v>358</v>
      </c>
      <c r="G220" s="169">
        <v>7</v>
      </c>
      <c r="H220" s="29">
        <v>25.373703021331199</v>
      </c>
      <c r="I220" s="29">
        <v>26.842313405056853</v>
      </c>
      <c r="J220" s="29">
        <v>28.227398319921303</v>
      </c>
      <c r="K220" s="29">
        <v>29.804498387818519</v>
      </c>
      <c r="L220" s="29">
        <v>31.415552354727627</v>
      </c>
      <c r="M220" s="29">
        <v>33.328678940432198</v>
      </c>
      <c r="N220" s="29">
        <v>35.241805526136766</v>
      </c>
    </row>
    <row r="221" spans="1:14" ht="19.5" customHeight="1">
      <c r="A221" s="22" t="s">
        <v>90</v>
      </c>
      <c r="B221" s="26" t="s">
        <v>91</v>
      </c>
      <c r="C221" s="16" t="s">
        <v>327</v>
      </c>
      <c r="D221" s="17" t="s">
        <v>274</v>
      </c>
      <c r="E221" s="48" t="s">
        <v>328</v>
      </c>
      <c r="F221" s="22">
        <v>320</v>
      </c>
      <c r="G221" s="169">
        <v>7</v>
      </c>
      <c r="H221" s="29">
        <v>23.773861957816933</v>
      </c>
      <c r="I221" s="29">
        <v>25.28025140201515</v>
      </c>
      <c r="J221" s="29">
        <v>26.612704160857987</v>
      </c>
      <c r="K221" s="29">
        <v>28.085547050453769</v>
      </c>
      <c r="L221" s="29">
        <v>29.593487472737802</v>
      </c>
      <c r="M221" s="29">
        <v>31.389793736128315</v>
      </c>
      <c r="N221" s="29">
        <v>33.186099999518838</v>
      </c>
    </row>
    <row r="222" spans="1:14" ht="19.5" customHeight="1">
      <c r="A222" s="22" t="s">
        <v>90</v>
      </c>
      <c r="B222" s="26" t="s">
        <v>91</v>
      </c>
      <c r="C222" s="26" t="s">
        <v>329</v>
      </c>
      <c r="D222" s="27" t="s">
        <v>274</v>
      </c>
      <c r="E222" s="48" t="s">
        <v>330</v>
      </c>
      <c r="F222" s="22">
        <v>325</v>
      </c>
      <c r="G222" s="169">
        <v>7</v>
      </c>
      <c r="H222" s="29">
        <v>23.773861957816933</v>
      </c>
      <c r="I222" s="29">
        <v>25.28025140201515</v>
      </c>
      <c r="J222" s="29">
        <v>26.612704160857987</v>
      </c>
      <c r="K222" s="29">
        <v>28.085547050453769</v>
      </c>
      <c r="L222" s="29">
        <v>29.593487472737802</v>
      </c>
      <c r="M222" s="29">
        <v>31.389793736128315</v>
      </c>
      <c r="N222" s="29">
        <v>33.186099999518838</v>
      </c>
    </row>
    <row r="223" spans="1:14" ht="19.5" customHeight="1">
      <c r="A223" s="22"/>
      <c r="B223" s="26" t="s">
        <v>91</v>
      </c>
      <c r="C223" s="26" t="s">
        <v>586</v>
      </c>
      <c r="D223" s="27">
        <v>63</v>
      </c>
      <c r="E223" s="48" t="s">
        <v>585</v>
      </c>
      <c r="F223" s="22">
        <v>385</v>
      </c>
      <c r="G223" s="169">
        <v>8</v>
      </c>
      <c r="H223" s="29">
        <v>28.684047161615993</v>
      </c>
      <c r="I223" s="29">
        <v>30.190145528437881</v>
      </c>
      <c r="J223" s="29">
        <v>31.768281016098385</v>
      </c>
      <c r="K223" s="29">
        <v>33.450455618513303</v>
      </c>
      <c r="L223" s="29">
        <v>35.204078769615016</v>
      </c>
      <c r="M223" s="29">
        <v>37.341018997229682</v>
      </c>
      <c r="N223" s="29">
        <v>39.477959224844348</v>
      </c>
    </row>
    <row r="224" spans="1:14" ht="19.5" customHeight="1">
      <c r="A224" s="22"/>
      <c r="B224" s="26" t="s">
        <v>91</v>
      </c>
      <c r="C224" s="26" t="s">
        <v>646</v>
      </c>
      <c r="D224" s="27">
        <v>63</v>
      </c>
      <c r="E224" s="48" t="s">
        <v>642</v>
      </c>
      <c r="F224" s="22">
        <v>385</v>
      </c>
      <c r="G224" s="169">
        <v>8</v>
      </c>
      <c r="H224" s="29">
        <v>28.684047161615993</v>
      </c>
      <c r="I224" s="29">
        <v>30.190145528437881</v>
      </c>
      <c r="J224" s="29">
        <v>31.768281016098385</v>
      </c>
      <c r="K224" s="29">
        <v>33.450455618513303</v>
      </c>
      <c r="L224" s="29">
        <v>35.204078769615016</v>
      </c>
      <c r="M224" s="29">
        <v>37.341018997229682</v>
      </c>
      <c r="N224" s="29">
        <v>39.477959224844348</v>
      </c>
    </row>
    <row r="225" spans="1:14" ht="19.5" customHeight="1">
      <c r="A225" s="169" t="s">
        <v>90</v>
      </c>
      <c r="B225" s="16" t="s">
        <v>91</v>
      </c>
      <c r="C225" s="16" t="s">
        <v>384</v>
      </c>
      <c r="D225" s="17">
        <v>64</v>
      </c>
      <c r="E225" s="18" t="s">
        <v>368</v>
      </c>
      <c r="F225" s="22" t="s">
        <v>369</v>
      </c>
      <c r="G225" s="169" t="s">
        <v>370</v>
      </c>
      <c r="H225" s="29">
        <v>30.279142843468765</v>
      </c>
      <c r="I225" s="29">
        <v>31.873573614163099</v>
      </c>
      <c r="J225" s="29">
        <v>33.555748216578031</v>
      </c>
      <c r="K225" s="29">
        <v>35.308117884369445</v>
      </c>
      <c r="L225" s="29">
        <v>37.167033633535866</v>
      </c>
      <c r="M225" s="29">
        <v>39.416181174548171</v>
      </c>
      <c r="N225" s="29">
        <v>41.665328715560449</v>
      </c>
    </row>
    <row r="226" spans="1:14" ht="19.5" customHeight="1">
      <c r="A226" s="169" t="s">
        <v>90</v>
      </c>
      <c r="B226" s="16" t="s">
        <v>91</v>
      </c>
      <c r="C226" s="169" t="s">
        <v>331</v>
      </c>
      <c r="D226" s="17">
        <v>90</v>
      </c>
      <c r="E226" s="18" t="s">
        <v>332</v>
      </c>
      <c r="F226" s="22">
        <v>365</v>
      </c>
      <c r="G226" s="169">
        <v>8</v>
      </c>
      <c r="H226" s="29">
        <v>26.543762578791796</v>
      </c>
      <c r="I226" s="29">
        <v>27.999056702043461</v>
      </c>
      <c r="J226" s="29">
        <v>29.453097341984829</v>
      </c>
      <c r="K226" s="29">
        <v>30.996135296957096</v>
      </c>
      <c r="L226" s="29">
        <v>32.644465849994077</v>
      </c>
      <c r="M226" s="29">
        <v>34.690300278301606</v>
      </c>
      <c r="N226" s="29">
        <v>36.736134706609128</v>
      </c>
    </row>
    <row r="227" spans="1:14" ht="19.5" customHeight="1">
      <c r="A227" s="169" t="s">
        <v>90</v>
      </c>
      <c r="B227" s="16" t="s">
        <v>91</v>
      </c>
      <c r="C227" s="16" t="s">
        <v>335</v>
      </c>
      <c r="D227" s="17" t="s">
        <v>280</v>
      </c>
      <c r="E227" s="18" t="s">
        <v>336</v>
      </c>
      <c r="F227" s="22">
        <v>383</v>
      </c>
      <c r="G227" s="169">
        <v>8</v>
      </c>
      <c r="H227" s="29">
        <v>28.684047161615993</v>
      </c>
      <c r="I227" s="29">
        <v>30.190145528437881</v>
      </c>
      <c r="J227" s="29">
        <v>31.768281016098385</v>
      </c>
      <c r="K227" s="29">
        <v>33.450455618513303</v>
      </c>
      <c r="L227" s="29">
        <v>35.204078769615016</v>
      </c>
      <c r="M227" s="29">
        <v>37.341018997229682</v>
      </c>
      <c r="N227" s="29">
        <v>39.477959224844348</v>
      </c>
    </row>
    <row r="228" spans="1:14" ht="19.5" customHeight="1">
      <c r="A228" s="169" t="s">
        <v>90</v>
      </c>
      <c r="B228" s="16" t="s">
        <v>91</v>
      </c>
      <c r="C228" s="16" t="s">
        <v>337</v>
      </c>
      <c r="D228" s="17" t="s">
        <v>269</v>
      </c>
      <c r="E228" s="18" t="s">
        <v>338</v>
      </c>
      <c r="F228" s="22">
        <v>425</v>
      </c>
      <c r="G228" s="169">
        <v>9</v>
      </c>
      <c r="H228" s="29">
        <v>30.279142843468765</v>
      </c>
      <c r="I228" s="29">
        <v>31.873573614163099</v>
      </c>
      <c r="J228" s="29">
        <v>33.555748216578031</v>
      </c>
      <c r="K228" s="29">
        <v>35.308117884369445</v>
      </c>
      <c r="L228" s="29">
        <v>37.167033633535866</v>
      </c>
      <c r="M228" s="29">
        <v>39.416181174548171</v>
      </c>
      <c r="N228" s="29">
        <v>41.665328715560449</v>
      </c>
    </row>
    <row r="229" spans="1:14" ht="19.5" customHeight="1">
      <c r="A229" s="22" t="s">
        <v>479</v>
      </c>
      <c r="B229" s="26" t="s">
        <v>91</v>
      </c>
      <c r="C229" s="16" t="s">
        <v>339</v>
      </c>
      <c r="D229" s="17">
        <v>90</v>
      </c>
      <c r="E229" s="48" t="s">
        <v>470</v>
      </c>
      <c r="F229" s="22">
        <v>361</v>
      </c>
      <c r="G229" s="169">
        <v>8</v>
      </c>
      <c r="H229" s="29">
        <v>26.543762578791796</v>
      </c>
      <c r="I229" s="29">
        <v>27.999056702043461</v>
      </c>
      <c r="J229" s="29">
        <v>29.453097341984829</v>
      </c>
      <c r="K229" s="29">
        <v>30.996135296957096</v>
      </c>
      <c r="L229" s="29">
        <v>32.644465849994077</v>
      </c>
      <c r="M229" s="29">
        <v>34.690300278301606</v>
      </c>
      <c r="N229" s="29">
        <v>36.736134706609128</v>
      </c>
    </row>
    <row r="230" spans="1:14" ht="19.5" customHeight="1">
      <c r="A230" s="22" t="s">
        <v>90</v>
      </c>
      <c r="B230" s="26" t="s">
        <v>91</v>
      </c>
      <c r="C230" s="16" t="s">
        <v>435</v>
      </c>
      <c r="D230" s="17">
        <v>16</v>
      </c>
      <c r="E230" s="48" t="s">
        <v>414</v>
      </c>
      <c r="F230" s="22">
        <v>358</v>
      </c>
      <c r="G230" s="169">
        <v>7</v>
      </c>
      <c r="H230" s="29">
        <v>25.373703021331199</v>
      </c>
      <c r="I230" s="29">
        <v>26.842313405056853</v>
      </c>
      <c r="J230" s="29">
        <v>28.227398319921303</v>
      </c>
      <c r="K230" s="29">
        <v>29.804498387818519</v>
      </c>
      <c r="L230" s="29">
        <v>31.415552354727627</v>
      </c>
      <c r="M230" s="29">
        <v>33.328678940432198</v>
      </c>
      <c r="N230" s="29">
        <v>35.241805526136766</v>
      </c>
    </row>
    <row r="231" spans="1:14" ht="19.5" customHeight="1">
      <c r="A231" s="22"/>
      <c r="B231" s="26" t="s">
        <v>91</v>
      </c>
      <c r="C231" s="16" t="s">
        <v>495</v>
      </c>
      <c r="D231" s="17">
        <v>90</v>
      </c>
      <c r="E231" s="48" t="s">
        <v>494</v>
      </c>
      <c r="F231" s="22">
        <v>373</v>
      </c>
      <c r="G231" s="169">
        <v>8</v>
      </c>
      <c r="H231" s="29">
        <v>26.543762578791796</v>
      </c>
      <c r="I231" s="29">
        <v>27.999056702043461</v>
      </c>
      <c r="J231" s="29">
        <v>29.453097341984829</v>
      </c>
      <c r="K231" s="29">
        <v>30.996135296957096</v>
      </c>
      <c r="L231" s="29">
        <v>32.644465849994077</v>
      </c>
      <c r="M231" s="29">
        <v>34.690300278301606</v>
      </c>
      <c r="N231" s="29">
        <v>36.736134706609128</v>
      </c>
    </row>
    <row r="232" spans="1:14" ht="19.5" customHeight="1">
      <c r="A232" s="190"/>
      <c r="B232" s="26" t="s">
        <v>91</v>
      </c>
      <c r="C232" s="16" t="s">
        <v>594</v>
      </c>
      <c r="D232" s="17">
        <v>90</v>
      </c>
      <c r="E232" s="48" t="s">
        <v>589</v>
      </c>
      <c r="F232" s="22">
        <v>363</v>
      </c>
      <c r="G232" s="169">
        <v>8</v>
      </c>
      <c r="H232" s="29">
        <v>26.543762578791796</v>
      </c>
      <c r="I232" s="29">
        <v>27.999056702043461</v>
      </c>
      <c r="J232" s="29">
        <v>29.453097341984829</v>
      </c>
      <c r="K232" s="29">
        <v>30.996135296957096</v>
      </c>
      <c r="L232" s="29">
        <v>32.644465849994077</v>
      </c>
      <c r="M232" s="29">
        <v>34.690300278301606</v>
      </c>
      <c r="N232" s="29">
        <v>36.736134706609128</v>
      </c>
    </row>
    <row r="233" spans="1:14" ht="19.5" customHeight="1">
      <c r="A233" s="22"/>
      <c r="B233" s="26" t="s">
        <v>91</v>
      </c>
      <c r="C233" s="16" t="s">
        <v>341</v>
      </c>
      <c r="D233" s="17">
        <v>31</v>
      </c>
      <c r="E233" s="48" t="s">
        <v>342</v>
      </c>
      <c r="F233" s="22">
        <v>290</v>
      </c>
      <c r="G233" s="169">
        <v>6</v>
      </c>
      <c r="H233" s="29">
        <v>26.262982000000001</v>
      </c>
      <c r="I233" s="29">
        <v>27.788471999999999</v>
      </c>
      <c r="J233" s="29">
        <v>29.469093000000001</v>
      </c>
      <c r="K233" s="29">
        <v>31.149715</v>
      </c>
      <c r="L233" s="29"/>
      <c r="M233" s="29"/>
      <c r="N233" s="29"/>
    </row>
    <row r="234" spans="1:14">
      <c r="H234" s="206"/>
      <c r="I234" s="206"/>
      <c r="J234" s="206"/>
      <c r="K234" s="206"/>
      <c r="L234" s="206"/>
      <c r="M234" s="206"/>
      <c r="N234" s="206"/>
    </row>
    <row r="235" spans="1:14">
      <c r="B235" s="216" t="s">
        <v>343</v>
      </c>
      <c r="C235" s="2"/>
      <c r="D235" s="3"/>
      <c r="E235" s="34"/>
      <c r="F235" s="40"/>
      <c r="J235" s="35"/>
      <c r="K235" s="35"/>
      <c r="L235" s="35"/>
    </row>
    <row r="236" spans="1:14">
      <c r="B236" s="216" t="s">
        <v>344</v>
      </c>
      <c r="C236" s="2"/>
      <c r="D236" s="3"/>
      <c r="E236" s="34"/>
      <c r="F236" s="40"/>
      <c r="J236" s="35"/>
      <c r="K236" s="35"/>
      <c r="L236" s="35"/>
    </row>
    <row r="237" spans="1:14">
      <c r="B237" s="36">
        <v>616.26253467308265</v>
      </c>
      <c r="C237" s="212" t="s">
        <v>345</v>
      </c>
      <c r="E237" s="9"/>
      <c r="J237" s="36"/>
      <c r="K237" s="35"/>
      <c r="L237" s="35"/>
    </row>
    <row r="238" spans="1:14" ht="15">
      <c r="B238" s="36">
        <v>850.2377293726139</v>
      </c>
      <c r="C238" s="212" t="s">
        <v>346</v>
      </c>
      <c r="E238" s="9"/>
      <c r="H238" s="52"/>
      <c r="I238" s="53"/>
      <c r="J238" s="53"/>
      <c r="K238" s="53"/>
      <c r="L238" s="54"/>
      <c r="M238" s="54"/>
    </row>
    <row r="239" spans="1:14" ht="15">
      <c r="B239" s="36">
        <v>1043.2992288241401</v>
      </c>
      <c r="C239" s="212" t="s">
        <v>347</v>
      </c>
      <c r="E239" s="9"/>
      <c r="H239" s="52"/>
      <c r="I239" s="53"/>
      <c r="J239" s="53"/>
      <c r="K239" s="53"/>
      <c r="L239" s="53"/>
      <c r="M239" s="53"/>
    </row>
    <row r="240" spans="1:14" ht="15">
      <c r="B240" s="36">
        <v>1237.6392812521658</v>
      </c>
      <c r="C240" s="212" t="s">
        <v>348</v>
      </c>
      <c r="E240" s="9"/>
      <c r="H240" s="52"/>
      <c r="I240" s="53"/>
      <c r="J240" s="53"/>
      <c r="K240" s="53"/>
      <c r="L240" s="53"/>
      <c r="M240" s="53"/>
    </row>
    <row r="241" spans="1:15">
      <c r="B241" s="38"/>
      <c r="C241" s="212"/>
      <c r="E241" s="9"/>
      <c r="J241" s="36"/>
      <c r="K241" s="35"/>
      <c r="L241" s="35"/>
    </row>
    <row r="242" spans="1:15">
      <c r="B242" s="216" t="s">
        <v>349</v>
      </c>
      <c r="C242" s="39"/>
      <c r="D242" s="3"/>
      <c r="E242" s="9"/>
      <c r="J242" s="40"/>
      <c r="K242" s="35"/>
      <c r="L242" s="35"/>
    </row>
    <row r="243" spans="1:15">
      <c r="B243" s="214" t="s">
        <v>350</v>
      </c>
      <c r="C243" s="212"/>
      <c r="E243" s="9"/>
      <c r="K243" s="35"/>
      <c r="L243" s="35"/>
    </row>
    <row r="244" spans="1:15" s="169" customFormat="1">
      <c r="A244" s="9"/>
      <c r="B244" s="32">
        <v>0.29628006474667434</v>
      </c>
      <c r="C244" s="212" t="s">
        <v>351</v>
      </c>
      <c r="D244" s="17"/>
      <c r="E244" s="9"/>
      <c r="F244" s="22"/>
      <c r="K244" s="35"/>
      <c r="L244" s="35"/>
    </row>
    <row r="245" spans="1:15" s="169" customFormat="1">
      <c r="A245" s="9"/>
      <c r="B245" s="32">
        <v>0.40876813912144899</v>
      </c>
      <c r="C245" s="212" t="s">
        <v>352</v>
      </c>
      <c r="D245" s="17"/>
      <c r="E245" s="9"/>
      <c r="F245" s="22"/>
      <c r="K245" s="35"/>
      <c r="L245" s="35"/>
    </row>
    <row r="246" spans="1:15" s="169" customFormat="1">
      <c r="A246" s="9"/>
      <c r="B246" s="32">
        <v>0.50158616770391351</v>
      </c>
      <c r="C246" s="212" t="s">
        <v>353</v>
      </c>
      <c r="D246" s="17"/>
      <c r="E246" s="9"/>
      <c r="F246" s="22"/>
      <c r="K246" s="35"/>
      <c r="L246" s="35"/>
    </row>
    <row r="247" spans="1:15" s="169" customFormat="1">
      <c r="A247" s="9"/>
      <c r="B247" s="32">
        <v>0.59501888521738744</v>
      </c>
      <c r="C247" s="212" t="s">
        <v>354</v>
      </c>
      <c r="D247" s="17"/>
      <c r="E247" s="9"/>
      <c r="F247" s="22"/>
      <c r="K247" s="35"/>
      <c r="L247" s="35"/>
    </row>
    <row r="248" spans="1:15" s="169" customFormat="1">
      <c r="A248" s="9"/>
      <c r="C248" s="41"/>
      <c r="D248" s="17"/>
      <c r="E248" s="9"/>
      <c r="F248" s="22"/>
      <c r="J248" s="19"/>
      <c r="K248" s="19"/>
      <c r="L248" s="19"/>
    </row>
    <row r="249" spans="1:15" s="169" customFormat="1">
      <c r="A249" s="9"/>
      <c r="B249" s="216" t="s">
        <v>355</v>
      </c>
      <c r="C249" s="41"/>
      <c r="D249" s="17"/>
      <c r="E249" s="9"/>
      <c r="F249" s="22"/>
      <c r="J249" s="19"/>
      <c r="K249" s="19"/>
      <c r="L249" s="19"/>
    </row>
    <row r="250" spans="1:15" s="169" customFormat="1">
      <c r="A250" s="9"/>
      <c r="B250" s="215" t="s">
        <v>393</v>
      </c>
      <c r="C250" s="41"/>
      <c r="D250" s="17"/>
      <c r="E250" s="9"/>
      <c r="F250" s="22"/>
      <c r="J250" s="35"/>
      <c r="K250" s="35"/>
      <c r="L250" s="35"/>
      <c r="O250" s="32"/>
    </row>
    <row r="251" spans="1:15" s="169" customFormat="1">
      <c r="A251" s="9"/>
      <c r="B251" s="214" t="s">
        <v>455</v>
      </c>
      <c r="C251" s="41"/>
      <c r="D251" s="17"/>
      <c r="E251" s="9"/>
      <c r="F251" s="22"/>
      <c r="J251" s="35"/>
      <c r="K251" s="35"/>
      <c r="L251" s="35"/>
    </row>
    <row r="253" spans="1:15" s="169" customFormat="1">
      <c r="A253" s="9"/>
      <c r="B253" s="34" t="s">
        <v>358</v>
      </c>
      <c r="D253" s="17"/>
      <c r="E253" s="30"/>
      <c r="F253" s="22"/>
    </row>
    <row r="254" spans="1:15" s="169" customFormat="1">
      <c r="A254" s="9"/>
      <c r="B254" s="9" t="s">
        <v>501</v>
      </c>
      <c r="D254" s="17"/>
      <c r="E254" s="30"/>
      <c r="F254" s="22"/>
    </row>
    <row r="255" spans="1:15" s="169" customFormat="1">
      <c r="A255" s="9"/>
      <c r="B255" s="9" t="s">
        <v>360</v>
      </c>
      <c r="D255" s="17"/>
      <c r="E255" s="30"/>
      <c r="F255" s="22"/>
    </row>
    <row r="257" spans="1:30" s="169" customFormat="1">
      <c r="A257" s="9"/>
      <c r="B257" s="34" t="s">
        <v>377</v>
      </c>
      <c r="D257" s="17"/>
      <c r="E257" s="30"/>
      <c r="F257" s="22"/>
    </row>
    <row r="258" spans="1:30" s="169" customFormat="1">
      <c r="A258" s="9"/>
      <c r="B258" s="218" t="s">
        <v>378</v>
      </c>
      <c r="C258" s="22"/>
      <c r="D258" s="27"/>
      <c r="E258" s="47"/>
      <c r="F258" s="22"/>
      <c r="G258" s="22"/>
      <c r="H258" s="22"/>
      <c r="I258" s="22"/>
      <c r="J258" s="22"/>
      <c r="K258" s="22"/>
      <c r="L258" s="22"/>
      <c r="M258" s="22"/>
    </row>
    <row r="259" spans="1:30" s="169" customFormat="1">
      <c r="A259" s="9"/>
      <c r="B259" s="9" t="s">
        <v>392</v>
      </c>
      <c r="D259" s="17"/>
      <c r="E259" s="30"/>
      <c r="F259" s="22"/>
    </row>
    <row r="260" spans="1:30" s="169" customFormat="1">
      <c r="A260" s="9"/>
      <c r="B260" s="9" t="s">
        <v>379</v>
      </c>
      <c r="D260" s="17"/>
      <c r="E260" s="30"/>
      <c r="F260" s="22"/>
    </row>
    <row r="262" spans="1:30">
      <c r="B262" s="34" t="s">
        <v>627</v>
      </c>
    </row>
    <row r="263" spans="1:30" ht="15">
      <c r="B263" s="804" t="s">
        <v>628</v>
      </c>
      <c r="C263" s="804"/>
      <c r="D263" s="804"/>
      <c r="E263" s="804"/>
      <c r="F263" s="804"/>
      <c r="G263" s="804"/>
      <c r="H263" s="804"/>
      <c r="I263" s="804"/>
      <c r="J263" s="804"/>
      <c r="K263" s="804"/>
      <c r="L263" s="804"/>
      <c r="M263" s="804"/>
      <c r="N263" s="804"/>
      <c r="O263" s="169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</row>
    <row r="264" spans="1:30" ht="15">
      <c r="B264" s="805" t="str">
        <f>"Forensic Scientists will receive an hourly premium of "&amp;TEXT(O264,"$#.000")&amp;"/hour when conducting and reporting on training staff."</f>
        <v>Forensic Scientists will receive an hourly premium of $1.000/hour when conducting and reporting on training staff.</v>
      </c>
      <c r="C264" s="805"/>
      <c r="D264" s="805"/>
      <c r="E264" s="805"/>
      <c r="F264" s="805"/>
      <c r="G264" s="805"/>
      <c r="H264" s="805"/>
      <c r="I264" s="805"/>
      <c r="J264" s="805"/>
      <c r="K264" s="805"/>
      <c r="L264" s="805"/>
      <c r="M264" s="805"/>
      <c r="N264" s="805"/>
      <c r="O264" s="208">
        <v>1</v>
      </c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</row>
    <row r="265" spans="1:30" ht="15">
      <c r="B265" s="219"/>
      <c r="C265" s="219"/>
      <c r="D265" s="219"/>
      <c r="E265" s="219"/>
      <c r="F265" s="219"/>
      <c r="G265" s="219"/>
      <c r="H265" s="219"/>
      <c r="I265" s="219"/>
      <c r="J265" s="219"/>
      <c r="K265" s="219"/>
      <c r="L265" s="219"/>
      <c r="M265" s="219"/>
      <c r="N265" s="219"/>
      <c r="O265" s="208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</row>
    <row r="266" spans="1:30">
      <c r="B266" s="804" t="s">
        <v>629</v>
      </c>
      <c r="C266" s="804"/>
      <c r="D266" s="804"/>
      <c r="E266" s="804"/>
      <c r="F266" s="804"/>
      <c r="G266" s="804"/>
      <c r="H266" s="804"/>
      <c r="I266" s="804"/>
      <c r="J266" s="804"/>
      <c r="K266" s="804"/>
      <c r="L266" s="804"/>
      <c r="M266" s="804"/>
      <c r="N266" s="804"/>
    </row>
    <row r="267" spans="1:30">
      <c r="B267" s="805" t="str">
        <f>"Forensic Scientists are eligible for a "&amp;TEXT(O267,"$#,000")&amp;"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C267" s="805"/>
      <c r="D267" s="805"/>
      <c r="E267" s="805"/>
      <c r="F267" s="805"/>
      <c r="G267" s="805"/>
      <c r="H267" s="805"/>
      <c r="I267" s="805"/>
      <c r="J267" s="805"/>
      <c r="K267" s="805"/>
      <c r="L267" s="805"/>
      <c r="M267" s="805"/>
      <c r="N267" s="805"/>
      <c r="O267" s="9">
        <v>250</v>
      </c>
    </row>
    <row r="269" spans="1:30" ht="15">
      <c r="B269" s="804" t="s">
        <v>611</v>
      </c>
      <c r="C269" s="804"/>
      <c r="D269" s="804"/>
      <c r="E269" s="804"/>
      <c r="F269" s="804"/>
      <c r="G269" s="804"/>
      <c r="H269" s="804"/>
      <c r="I269" s="804"/>
      <c r="J269" s="804"/>
      <c r="K269" s="804"/>
      <c r="L269" s="804"/>
      <c r="M269" s="804"/>
      <c r="N269" s="804"/>
      <c r="O269" s="1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</row>
    <row r="270" spans="1:30" ht="24.75" customHeight="1">
      <c r="B270" s="803" t="str">
        <f>"Because Forensic Scientists are required to testify in a court of law, each Forensic Scientist will be reimbursed up to "&amp;TEXT(O270,"$#,000")&amp;"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C270" s="803"/>
      <c r="D270" s="803"/>
      <c r="E270" s="803"/>
      <c r="F270" s="803"/>
      <c r="G270" s="803"/>
      <c r="H270" s="803"/>
      <c r="I270" s="803"/>
      <c r="J270" s="803"/>
      <c r="K270" s="803"/>
      <c r="L270" s="803"/>
      <c r="M270" s="803"/>
      <c r="N270" s="803"/>
      <c r="O270" s="209">
        <v>125</v>
      </c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</row>
    <row r="271" spans="1:30" ht="15"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</row>
  </sheetData>
  <autoFilter ref="A5:V233" xr:uid="{2FE707FC-8502-4005-A44B-A219C78FFAE0}"/>
  <mergeCells count="6">
    <mergeCell ref="B270:N270"/>
    <mergeCell ref="B266:N266"/>
    <mergeCell ref="B267:N267"/>
    <mergeCell ref="B263:N263"/>
    <mergeCell ref="B264:N264"/>
    <mergeCell ref="B269:N269"/>
  </mergeCells>
  <pageMargins left="0.25" right="0.25" top="0.5" bottom="0.5" header="0.5" footer="0.5"/>
  <pageSetup scale="9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52C6-2BF2-4669-AD45-4FCE6E55524C}">
  <sheetPr codeName="Sheet7"/>
  <dimension ref="A1:X276"/>
  <sheetViews>
    <sheetView showGridLines="0" topLeftCell="B1" zoomScaleNormal="100" workbookViewId="0">
      <selection activeCell="AT295" sqref="AT295"/>
    </sheetView>
  </sheetViews>
  <sheetFormatPr defaultColWidth="8.90625" defaultRowHeight="13.2"/>
  <cols>
    <col min="1" max="1" width="3.90625" style="9" hidden="1" customWidth="1"/>
    <col min="2" max="2" width="5.90625" style="9" customWidth="1"/>
    <col min="3" max="3" width="6.08984375" style="169" customWidth="1"/>
    <col min="4" max="4" width="5.08984375" style="17" bestFit="1" customWidth="1"/>
    <col min="5" max="5" width="45.90625" style="30" customWidth="1"/>
    <col min="6" max="6" width="3.54296875" style="22" bestFit="1" customWidth="1"/>
    <col min="7" max="7" width="5.90625" style="169" bestFit="1" customWidth="1"/>
    <col min="8" max="8" width="8.90625" style="169" bestFit="1" customWidth="1"/>
    <col min="9" max="9" width="6.54296875" style="169" customWidth="1"/>
    <col min="10" max="10" width="6" style="169" bestFit="1" customWidth="1"/>
    <col min="11" max="11" width="7" style="169" customWidth="1"/>
    <col min="12" max="13" width="7" style="169" bestFit="1" customWidth="1"/>
    <col min="14" max="14" width="5.90625" style="169" bestFit="1" customWidth="1"/>
    <col min="15" max="15" width="5.08984375" style="9" bestFit="1" customWidth="1"/>
    <col min="16" max="16" width="5.453125" style="235" hidden="1" customWidth="1"/>
    <col min="17" max="17" width="6.08984375" style="235" hidden="1" customWidth="1"/>
    <col min="18" max="18" width="5.453125" style="235" hidden="1" customWidth="1"/>
    <col min="19" max="19" width="6.08984375" style="235" hidden="1" customWidth="1"/>
    <col min="20" max="20" width="5.453125" style="235" hidden="1" customWidth="1"/>
    <col min="21" max="21" width="6.08984375" style="235" hidden="1" customWidth="1"/>
    <col min="22" max="22" width="5.453125" style="235" hidden="1" customWidth="1"/>
    <col min="23" max="23" width="0" style="9" hidden="1" customWidth="1"/>
    <col min="24" max="16384" width="8.90625" style="9"/>
  </cols>
  <sheetData>
    <row r="1" spans="1:22" ht="12.75" customHeight="1">
      <c r="A1" s="1" t="s">
        <v>0</v>
      </c>
      <c r="B1" s="1" t="s">
        <v>482</v>
      </c>
      <c r="C1" s="2"/>
      <c r="D1" s="3"/>
      <c r="E1" s="5"/>
      <c r="F1" s="6"/>
      <c r="G1" s="217">
        <v>2.2499999999999999E-2</v>
      </c>
      <c r="H1" s="6"/>
      <c r="I1" s="228"/>
      <c r="J1" s="228"/>
      <c r="N1" s="8"/>
    </row>
    <row r="2" spans="1:22" ht="12.75" customHeight="1">
      <c r="A2" s="225"/>
      <c r="B2" s="225" t="s">
        <v>610</v>
      </c>
      <c r="C2" s="2"/>
      <c r="D2" s="3"/>
      <c r="E2" s="325" t="s">
        <v>722</v>
      </c>
      <c r="F2" s="6"/>
      <c r="G2" s="6"/>
      <c r="H2" s="6"/>
      <c r="I2" s="6"/>
      <c r="J2" s="76"/>
      <c r="N2" s="8"/>
    </row>
    <row r="3" spans="1:22" ht="12.75" customHeight="1">
      <c r="A3" s="225"/>
      <c r="B3" s="225"/>
      <c r="C3" s="2"/>
      <c r="D3" s="3"/>
      <c r="E3" s="5"/>
      <c r="F3" s="6"/>
      <c r="G3" s="6"/>
      <c r="H3" s="102"/>
      <c r="I3" s="102"/>
      <c r="J3" s="102"/>
      <c r="K3" s="102"/>
      <c r="L3" s="102"/>
      <c r="M3" s="102"/>
      <c r="N3" s="102"/>
    </row>
    <row r="4" spans="1:22" ht="12.75" customHeight="1">
      <c r="A4" s="225" t="s">
        <v>357</v>
      </c>
      <c r="B4" s="225"/>
      <c r="C4" s="2"/>
      <c r="D4" s="3"/>
      <c r="E4" s="5"/>
      <c r="F4" s="6"/>
      <c r="G4" s="6"/>
      <c r="H4" s="6"/>
      <c r="I4" s="6"/>
      <c r="J4" s="6"/>
      <c r="K4" s="6"/>
      <c r="L4" s="6"/>
      <c r="M4" s="6"/>
      <c r="N4" s="6"/>
    </row>
    <row r="5" spans="1:22" ht="12.75" customHeight="1">
      <c r="A5" s="11" t="s">
        <v>1</v>
      </c>
      <c r="B5" s="287" t="s">
        <v>2</v>
      </c>
      <c r="C5" s="287" t="s">
        <v>3</v>
      </c>
      <c r="D5" s="288" t="s">
        <v>4</v>
      </c>
      <c r="E5" s="287" t="s">
        <v>5</v>
      </c>
      <c r="F5" s="289" t="s">
        <v>6</v>
      </c>
      <c r="G5" s="287" t="s">
        <v>675</v>
      </c>
      <c r="H5" s="290" t="s">
        <v>8</v>
      </c>
      <c r="I5" s="291" t="s">
        <v>9</v>
      </c>
      <c r="J5" s="290" t="s">
        <v>10</v>
      </c>
      <c r="K5" s="291" t="s">
        <v>11</v>
      </c>
      <c r="L5" s="290" t="s">
        <v>12</v>
      </c>
      <c r="M5" s="291" t="s">
        <v>13</v>
      </c>
      <c r="N5" s="290" t="s">
        <v>14</v>
      </c>
      <c r="P5" s="33" t="s">
        <v>8</v>
      </c>
      <c r="Q5" s="222" t="s">
        <v>9</v>
      </c>
      <c r="R5" s="33" t="s">
        <v>10</v>
      </c>
      <c r="S5" s="222" t="s">
        <v>11</v>
      </c>
      <c r="T5" s="33" t="s">
        <v>12</v>
      </c>
      <c r="U5" s="222" t="s">
        <v>13</v>
      </c>
      <c r="V5" s="33" t="s">
        <v>14</v>
      </c>
    </row>
    <row r="6" spans="1:22" ht="12.75" customHeight="1">
      <c r="A6" s="169" t="s">
        <v>90</v>
      </c>
      <c r="B6" s="26" t="s">
        <v>91</v>
      </c>
      <c r="C6" s="26" t="s">
        <v>253</v>
      </c>
      <c r="D6" s="26" t="s">
        <v>254</v>
      </c>
      <c r="E6" s="18" t="s">
        <v>255</v>
      </c>
      <c r="F6" s="22">
        <v>358</v>
      </c>
      <c r="G6" s="169">
        <v>7</v>
      </c>
      <c r="H6" s="29">
        <f t="shared" ref="H6:H37" si="0">VLOOKUP($C6,January19,6,0)*(1+IncrPerc2020)</f>
        <v>25.944611339311152</v>
      </c>
      <c r="I6" s="29">
        <f t="shared" ref="I6:I37" si="1">VLOOKUP($C6,January19,7,0)*(1+IncrPerc2020)</f>
        <v>27.446265456670631</v>
      </c>
      <c r="J6" s="29">
        <f t="shared" ref="J6:J37" si="2">VLOOKUP($C6,January19,8,0)*(1+IncrPerc2020)</f>
        <v>28.862514782119533</v>
      </c>
      <c r="K6" s="29">
        <f t="shared" ref="K6:K37" si="3">VLOOKUP($C6,January19,9,0)*(1+IncrPerc2020)</f>
        <v>30.475099601544436</v>
      </c>
      <c r="L6" s="29">
        <f t="shared" ref="L6:L37" si="4">VLOOKUP($C6,January19,10,0)*(1+IncrPerc2020)</f>
        <v>32.122402282708997</v>
      </c>
      <c r="M6" s="29">
        <f t="shared" ref="M6:M37" si="5">VLOOKUP($C6,January19,11,0)*(1+IncrPerc2020)</f>
        <v>34.078574216591925</v>
      </c>
      <c r="N6" s="29">
        <f t="shared" ref="N6:N37" si="6">VLOOKUP($C6,January19,12,0)*(1+IncrPerc2020)</f>
        <v>36.034746150474838</v>
      </c>
    </row>
    <row r="7" spans="1:22" ht="12.75" customHeight="1">
      <c r="A7" s="16" t="s">
        <v>15</v>
      </c>
      <c r="B7" s="16" t="s">
        <v>16</v>
      </c>
      <c r="C7" s="16" t="s">
        <v>437</v>
      </c>
      <c r="D7" s="16">
        <v>29</v>
      </c>
      <c r="E7" s="18" t="s">
        <v>420</v>
      </c>
      <c r="F7" s="60">
        <v>365</v>
      </c>
      <c r="G7" s="169">
        <v>8</v>
      </c>
      <c r="H7" s="19">
        <f t="shared" si="0"/>
        <v>57586.285281916287</v>
      </c>
      <c r="I7" s="19">
        <f t="shared" si="1"/>
        <v>60745.386622551952</v>
      </c>
      <c r="J7" s="19">
        <f t="shared" si="2"/>
        <v>63901.822054883276</v>
      </c>
      <c r="K7" s="19">
        <f t="shared" si="3"/>
        <v>67247.536976822288</v>
      </c>
      <c r="L7" s="19">
        <f t="shared" si="4"/>
        <v>70822.520012934037</v>
      </c>
      <c r="M7" s="19">
        <f t="shared" si="5"/>
        <v>75259.840813271308</v>
      </c>
      <c r="N7" s="19">
        <f t="shared" si="6"/>
        <v>79697.16161360858</v>
      </c>
      <c r="O7" s="210"/>
      <c r="P7" s="235">
        <f t="shared" ref="P7:V7" si="7">ROUNDUP(H7/2080,3)</f>
        <v>27.686</v>
      </c>
      <c r="Q7" s="235">
        <f t="shared" si="7"/>
        <v>29.205000000000002</v>
      </c>
      <c r="R7" s="235">
        <f t="shared" si="7"/>
        <v>30.723000000000003</v>
      </c>
      <c r="S7" s="235">
        <f t="shared" si="7"/>
        <v>32.330999999999996</v>
      </c>
      <c r="T7" s="235">
        <f t="shared" si="7"/>
        <v>34.049999999999997</v>
      </c>
      <c r="U7" s="235">
        <f t="shared" si="7"/>
        <v>36.183</v>
      </c>
      <c r="V7" s="235">
        <f t="shared" si="7"/>
        <v>38.315999999999995</v>
      </c>
    </row>
    <row r="8" spans="1:22" ht="12.75" customHeight="1">
      <c r="A8" s="169" t="s">
        <v>90</v>
      </c>
      <c r="B8" s="16" t="s">
        <v>91</v>
      </c>
      <c r="C8" s="16" t="s">
        <v>256</v>
      </c>
      <c r="D8" s="17" t="s">
        <v>257</v>
      </c>
      <c r="E8" s="18" t="s">
        <v>258</v>
      </c>
      <c r="F8" s="22">
        <v>363</v>
      </c>
      <c r="G8" s="169">
        <v>8</v>
      </c>
      <c r="H8" s="29">
        <f t="shared" si="0"/>
        <v>26.297647398232062</v>
      </c>
      <c r="I8" s="29">
        <f t="shared" si="1"/>
        <v>27.625474803659912</v>
      </c>
      <c r="J8" s="29">
        <f t="shared" si="2"/>
        <v>29.11223135799996</v>
      </c>
      <c r="K8" s="29">
        <f t="shared" si="3"/>
        <v>30.654100439785378</v>
      </c>
      <c r="L8" s="29">
        <f t="shared" si="4"/>
        <v>32.267743975918236</v>
      </c>
      <c r="M8" s="29">
        <f t="shared" si="5"/>
        <v>34.227639527678051</v>
      </c>
      <c r="N8" s="29">
        <f t="shared" si="6"/>
        <v>36.187535079437851</v>
      </c>
    </row>
    <row r="9" spans="1:22" ht="12.75" customHeight="1">
      <c r="A9" s="169" t="s">
        <v>15</v>
      </c>
      <c r="B9" s="16" t="s">
        <v>16</v>
      </c>
      <c r="C9" s="16" t="s">
        <v>17</v>
      </c>
      <c r="D9" s="17">
        <v>40</v>
      </c>
      <c r="E9" s="18" t="s">
        <v>18</v>
      </c>
      <c r="F9" s="22">
        <v>420</v>
      </c>
      <c r="G9" s="169">
        <v>9</v>
      </c>
      <c r="H9" s="19">
        <f t="shared" si="0"/>
        <v>62115.663490979568</v>
      </c>
      <c r="I9" s="19">
        <f t="shared" si="1"/>
        <v>65421.38978835359</v>
      </c>
      <c r="J9" s="19">
        <f t="shared" si="2"/>
        <v>69073.684165291023</v>
      </c>
      <c r="K9" s="19">
        <f t="shared" si="3"/>
        <v>72840.612599314802</v>
      </c>
      <c r="L9" s="19">
        <f t="shared" si="4"/>
        <v>76679.520557555588</v>
      </c>
      <c r="M9" s="19">
        <f t="shared" si="5"/>
        <v>81266.889498449149</v>
      </c>
      <c r="N9" s="19">
        <f t="shared" si="6"/>
        <v>85854.258439342768</v>
      </c>
      <c r="P9" s="235">
        <f t="shared" ref="P9:V10" si="8">ROUNDUP(H9/2080,3)</f>
        <v>29.864000000000001</v>
      </c>
      <c r="Q9" s="235">
        <f t="shared" si="8"/>
        <v>31.453000000000003</v>
      </c>
      <c r="R9" s="235">
        <f t="shared" si="8"/>
        <v>33.208999999999996</v>
      </c>
      <c r="S9" s="235">
        <f t="shared" si="8"/>
        <v>35.019999999999996</v>
      </c>
      <c r="T9" s="235">
        <f t="shared" si="8"/>
        <v>36.866</v>
      </c>
      <c r="U9" s="235">
        <f t="shared" si="8"/>
        <v>39.070999999999998</v>
      </c>
      <c r="V9" s="235">
        <f t="shared" si="8"/>
        <v>41.277000000000001</v>
      </c>
    </row>
    <row r="10" spans="1:22" ht="12.75" customHeight="1">
      <c r="A10" s="169" t="s">
        <v>15</v>
      </c>
      <c r="B10" s="16" t="s">
        <v>16</v>
      </c>
      <c r="C10" s="16" t="s">
        <v>436</v>
      </c>
      <c r="D10" s="17">
        <v>35</v>
      </c>
      <c r="E10" s="18" t="s">
        <v>431</v>
      </c>
      <c r="F10" s="22">
        <v>378</v>
      </c>
      <c r="G10" s="169">
        <v>8</v>
      </c>
      <c r="H10" s="19">
        <f t="shared" si="0"/>
        <v>57586.285281916287</v>
      </c>
      <c r="I10" s="19">
        <f t="shared" si="1"/>
        <v>60745.386622551952</v>
      </c>
      <c r="J10" s="19">
        <f t="shared" si="2"/>
        <v>63901.822054883276</v>
      </c>
      <c r="K10" s="19">
        <f t="shared" si="3"/>
        <v>67247.536976822288</v>
      </c>
      <c r="L10" s="19">
        <f t="shared" si="4"/>
        <v>70822.520012934037</v>
      </c>
      <c r="M10" s="19">
        <f t="shared" si="5"/>
        <v>75705.470731166555</v>
      </c>
      <c r="N10" s="19">
        <f t="shared" si="6"/>
        <v>80588.421449399073</v>
      </c>
      <c r="P10" s="235">
        <f t="shared" si="8"/>
        <v>27.686</v>
      </c>
      <c r="Q10" s="235">
        <f t="shared" si="8"/>
        <v>29.205000000000002</v>
      </c>
      <c r="R10" s="235">
        <f t="shared" si="8"/>
        <v>30.723000000000003</v>
      </c>
      <c r="S10" s="235">
        <f t="shared" si="8"/>
        <v>32.330999999999996</v>
      </c>
      <c r="T10" s="235">
        <f t="shared" si="8"/>
        <v>34.049999999999997</v>
      </c>
      <c r="U10" s="235">
        <f t="shared" si="8"/>
        <v>36.396999999999998</v>
      </c>
      <c r="V10" s="235">
        <f t="shared" si="8"/>
        <v>38.744999999999997</v>
      </c>
    </row>
    <row r="11" spans="1:22" ht="12.75" customHeight="1">
      <c r="A11" s="22" t="s">
        <v>90</v>
      </c>
      <c r="B11" s="26" t="s">
        <v>91</v>
      </c>
      <c r="C11" s="26" t="s">
        <v>259</v>
      </c>
      <c r="D11" s="27" t="s">
        <v>260</v>
      </c>
      <c r="E11" s="48" t="s">
        <v>261</v>
      </c>
      <c r="F11" s="22">
        <v>343</v>
      </c>
      <c r="G11" s="169">
        <v>7</v>
      </c>
      <c r="H11" s="29">
        <f t="shared" si="0"/>
        <v>24.594759426595662</v>
      </c>
      <c r="I11" s="29">
        <f t="shared" si="1"/>
        <v>26.046436808015986</v>
      </c>
      <c r="J11" s="29">
        <f t="shared" si="2"/>
        <v>27.390926140345908</v>
      </c>
      <c r="K11" s="29">
        <f t="shared" si="3"/>
        <v>28.91485160854447</v>
      </c>
      <c r="L11" s="29">
        <f t="shared" si="4"/>
        <v>30.440058763427803</v>
      </c>
      <c r="M11" s="29">
        <f t="shared" si="5"/>
        <v>32.310317378020436</v>
      </c>
      <c r="N11" s="29">
        <f t="shared" si="6"/>
        <v>34.180575992613079</v>
      </c>
    </row>
    <row r="12" spans="1:22" ht="12.75" customHeight="1">
      <c r="A12" s="22" t="s">
        <v>90</v>
      </c>
      <c r="B12" s="26" t="s">
        <v>91</v>
      </c>
      <c r="C12" s="26" t="s">
        <v>262</v>
      </c>
      <c r="D12" s="27" t="s">
        <v>260</v>
      </c>
      <c r="E12" s="48" t="s">
        <v>263</v>
      </c>
      <c r="F12" s="22">
        <v>343</v>
      </c>
      <c r="G12" s="169">
        <v>7</v>
      </c>
      <c r="H12" s="29">
        <f t="shared" si="0"/>
        <v>24.594759426595662</v>
      </c>
      <c r="I12" s="29">
        <f t="shared" si="1"/>
        <v>26.046436808015986</v>
      </c>
      <c r="J12" s="29">
        <f t="shared" si="2"/>
        <v>27.390926140345908</v>
      </c>
      <c r="K12" s="29">
        <f t="shared" si="3"/>
        <v>28.91485160854447</v>
      </c>
      <c r="L12" s="29">
        <f t="shared" si="4"/>
        <v>30.440058763427803</v>
      </c>
      <c r="M12" s="29">
        <f t="shared" si="5"/>
        <v>32.310317378020436</v>
      </c>
      <c r="N12" s="29">
        <f t="shared" si="6"/>
        <v>34.180575992613079</v>
      </c>
    </row>
    <row r="13" spans="1:22" ht="12.75" customHeight="1">
      <c r="A13" s="169" t="s">
        <v>15</v>
      </c>
      <c r="B13" s="16" t="s">
        <v>16</v>
      </c>
      <c r="C13" s="16" t="s">
        <v>19</v>
      </c>
      <c r="D13" s="17" t="s">
        <v>20</v>
      </c>
      <c r="E13" s="18" t="s">
        <v>21</v>
      </c>
      <c r="F13" s="22">
        <v>393</v>
      </c>
      <c r="G13" s="169">
        <v>8</v>
      </c>
      <c r="H13" s="19">
        <f t="shared" si="0"/>
        <v>58194.112375304423</v>
      </c>
      <c r="I13" s="19">
        <f t="shared" si="1"/>
        <v>61353.213715940088</v>
      </c>
      <c r="J13" s="19">
        <f t="shared" si="2"/>
        <v>64549.637772836402</v>
      </c>
      <c r="K13" s="19">
        <f t="shared" si="3"/>
        <v>68007.320843557463</v>
      </c>
      <c r="L13" s="19">
        <f t="shared" si="4"/>
        <v>71584.969787973547</v>
      </c>
      <c r="M13" s="19">
        <f t="shared" si="5"/>
        <v>76024.425243738951</v>
      </c>
      <c r="N13" s="19">
        <f t="shared" si="6"/>
        <v>80463.880699504371</v>
      </c>
      <c r="P13" s="235">
        <f t="shared" ref="P13:V14" si="9">ROUNDUP(H13/2080,3)</f>
        <v>27.978000000000002</v>
      </c>
      <c r="Q13" s="235">
        <f t="shared" si="9"/>
        <v>29.497</v>
      </c>
      <c r="R13" s="235">
        <f t="shared" si="9"/>
        <v>31.034000000000002</v>
      </c>
      <c r="S13" s="235">
        <f t="shared" si="9"/>
        <v>32.695999999999998</v>
      </c>
      <c r="T13" s="235">
        <f t="shared" si="9"/>
        <v>34.415999999999997</v>
      </c>
      <c r="U13" s="235">
        <f t="shared" si="9"/>
        <v>36.550999999999995</v>
      </c>
      <c r="V13" s="235">
        <f t="shared" si="9"/>
        <v>38.684999999999995</v>
      </c>
    </row>
    <row r="14" spans="1:22" ht="12.75" customHeight="1">
      <c r="A14" s="169" t="s">
        <v>15</v>
      </c>
      <c r="B14" s="16" t="s">
        <v>16</v>
      </c>
      <c r="C14" s="16" t="s">
        <v>22</v>
      </c>
      <c r="D14" s="17" t="s">
        <v>20</v>
      </c>
      <c r="E14" s="18" t="s">
        <v>23</v>
      </c>
      <c r="F14" s="22">
        <v>393</v>
      </c>
      <c r="G14" s="169">
        <v>8</v>
      </c>
      <c r="H14" s="19">
        <f t="shared" si="0"/>
        <v>58194.112375304423</v>
      </c>
      <c r="I14" s="19">
        <f t="shared" si="1"/>
        <v>61353.213715940088</v>
      </c>
      <c r="J14" s="19">
        <f t="shared" si="2"/>
        <v>64549.637772836402</v>
      </c>
      <c r="K14" s="19">
        <f t="shared" si="3"/>
        <v>68007.320843557463</v>
      </c>
      <c r="L14" s="19">
        <f t="shared" si="4"/>
        <v>71584.969787973547</v>
      </c>
      <c r="M14" s="19">
        <f t="shared" si="5"/>
        <v>76024.425243738951</v>
      </c>
      <c r="N14" s="19">
        <f t="shared" si="6"/>
        <v>80463.880699504371</v>
      </c>
      <c r="P14" s="235">
        <f t="shared" si="9"/>
        <v>27.978000000000002</v>
      </c>
      <c r="Q14" s="235">
        <f t="shared" si="9"/>
        <v>29.497</v>
      </c>
      <c r="R14" s="235">
        <f t="shared" si="9"/>
        <v>31.034000000000002</v>
      </c>
      <c r="S14" s="235">
        <f t="shared" si="9"/>
        <v>32.695999999999998</v>
      </c>
      <c r="T14" s="235">
        <f t="shared" si="9"/>
        <v>34.415999999999997</v>
      </c>
      <c r="U14" s="235">
        <f t="shared" si="9"/>
        <v>36.550999999999995</v>
      </c>
      <c r="V14" s="235">
        <f t="shared" si="9"/>
        <v>38.684999999999995</v>
      </c>
    </row>
    <row r="15" spans="1:22" ht="12.75" customHeight="1">
      <c r="A15" s="22" t="s">
        <v>90</v>
      </c>
      <c r="B15" s="16" t="s">
        <v>91</v>
      </c>
      <c r="C15" s="29" t="s">
        <v>264</v>
      </c>
      <c r="D15" s="17" t="s">
        <v>254</v>
      </c>
      <c r="E15" s="47" t="s">
        <v>265</v>
      </c>
      <c r="F15" s="22">
        <v>353</v>
      </c>
      <c r="G15" s="169">
        <v>7</v>
      </c>
      <c r="H15" s="29">
        <f t="shared" si="0"/>
        <v>25.944611339311152</v>
      </c>
      <c r="I15" s="29">
        <f t="shared" si="1"/>
        <v>27.446265456670631</v>
      </c>
      <c r="J15" s="29">
        <f t="shared" si="2"/>
        <v>28.862514782119533</v>
      </c>
      <c r="K15" s="29">
        <f t="shared" si="3"/>
        <v>30.475099601544436</v>
      </c>
      <c r="L15" s="29">
        <f t="shared" si="4"/>
        <v>32.122402282708997</v>
      </c>
      <c r="M15" s="29">
        <f t="shared" si="5"/>
        <v>34.078574216591925</v>
      </c>
      <c r="N15" s="29">
        <f t="shared" si="6"/>
        <v>36.034746150474838</v>
      </c>
    </row>
    <row r="16" spans="1:22" ht="12.75" customHeight="1">
      <c r="A16" s="169"/>
      <c r="B16" s="16" t="s">
        <v>16</v>
      </c>
      <c r="C16" s="16" t="s">
        <v>597</v>
      </c>
      <c r="D16" s="17" t="s">
        <v>20</v>
      </c>
      <c r="E16" s="18" t="s">
        <v>607</v>
      </c>
      <c r="F16" s="22">
        <v>393</v>
      </c>
      <c r="G16" s="169">
        <v>8</v>
      </c>
      <c r="H16" s="19">
        <f t="shared" si="0"/>
        <v>58194.112032500001</v>
      </c>
      <c r="I16" s="19">
        <f t="shared" si="1"/>
        <v>61353.213717499995</v>
      </c>
      <c r="J16" s="19">
        <f t="shared" si="2"/>
        <v>64549.636652499998</v>
      </c>
      <c r="K16" s="19">
        <f t="shared" si="3"/>
        <v>68007.320607500005</v>
      </c>
      <c r="L16" s="19">
        <f t="shared" si="4"/>
        <v>71584.970397500001</v>
      </c>
      <c r="M16" s="19">
        <f t="shared" si="5"/>
        <v>76024.425109999996</v>
      </c>
      <c r="N16" s="19">
        <f t="shared" si="6"/>
        <v>80463.881867499993</v>
      </c>
      <c r="P16" s="235">
        <f t="shared" ref="P16:V19" si="10">ROUNDUP(H16/2080,3)</f>
        <v>27.978000000000002</v>
      </c>
      <c r="Q16" s="235">
        <f t="shared" si="10"/>
        <v>29.497</v>
      </c>
      <c r="R16" s="235">
        <f t="shared" si="10"/>
        <v>31.034000000000002</v>
      </c>
      <c r="S16" s="235">
        <f t="shared" si="10"/>
        <v>32.695999999999998</v>
      </c>
      <c r="T16" s="235">
        <f t="shared" si="10"/>
        <v>34.415999999999997</v>
      </c>
      <c r="U16" s="235">
        <f t="shared" si="10"/>
        <v>36.550999999999995</v>
      </c>
      <c r="V16" s="235">
        <f t="shared" si="10"/>
        <v>38.684999999999995</v>
      </c>
    </row>
    <row r="17" spans="1:24" ht="12.75" customHeight="1">
      <c r="A17" s="169" t="s">
        <v>15</v>
      </c>
      <c r="B17" s="16" t="s">
        <v>16</v>
      </c>
      <c r="C17" s="16" t="s">
        <v>24</v>
      </c>
      <c r="D17" s="17" t="s">
        <v>20</v>
      </c>
      <c r="E17" s="18" t="s">
        <v>25</v>
      </c>
      <c r="F17" s="22">
        <v>393</v>
      </c>
      <c r="G17" s="169">
        <v>8</v>
      </c>
      <c r="H17" s="19">
        <f t="shared" si="0"/>
        <v>58194.112375304423</v>
      </c>
      <c r="I17" s="19">
        <f t="shared" si="1"/>
        <v>61353.213715940088</v>
      </c>
      <c r="J17" s="19">
        <f t="shared" si="2"/>
        <v>64549.637772836402</v>
      </c>
      <c r="K17" s="19">
        <f t="shared" si="3"/>
        <v>68007.320843557463</v>
      </c>
      <c r="L17" s="19">
        <f t="shared" si="4"/>
        <v>71584.969787973547</v>
      </c>
      <c r="M17" s="19">
        <f t="shared" si="5"/>
        <v>76024.425243738951</v>
      </c>
      <c r="N17" s="19">
        <f t="shared" si="6"/>
        <v>80463.880699504371</v>
      </c>
      <c r="P17" s="235">
        <f t="shared" si="10"/>
        <v>27.978000000000002</v>
      </c>
      <c r="Q17" s="235">
        <f t="shared" si="10"/>
        <v>29.497</v>
      </c>
      <c r="R17" s="235">
        <f t="shared" si="10"/>
        <v>31.034000000000002</v>
      </c>
      <c r="S17" s="235">
        <f t="shared" si="10"/>
        <v>32.695999999999998</v>
      </c>
      <c r="T17" s="235">
        <f t="shared" si="10"/>
        <v>34.415999999999997</v>
      </c>
      <c r="U17" s="235">
        <f t="shared" si="10"/>
        <v>36.550999999999995</v>
      </c>
      <c r="V17" s="235">
        <f t="shared" si="10"/>
        <v>38.684999999999995</v>
      </c>
    </row>
    <row r="18" spans="1:24" ht="12.75" customHeight="1">
      <c r="A18" s="169" t="s">
        <v>15</v>
      </c>
      <c r="B18" s="16" t="s">
        <v>16</v>
      </c>
      <c r="C18" s="16" t="s">
        <v>474</v>
      </c>
      <c r="D18" s="17" t="s">
        <v>20</v>
      </c>
      <c r="E18" s="18" t="s">
        <v>465</v>
      </c>
      <c r="F18" s="22">
        <v>393</v>
      </c>
      <c r="G18" s="169">
        <v>8</v>
      </c>
      <c r="H18" s="19">
        <f t="shared" si="0"/>
        <v>58194.112375304423</v>
      </c>
      <c r="I18" s="19">
        <f t="shared" si="1"/>
        <v>61353.213715940088</v>
      </c>
      <c r="J18" s="19">
        <f t="shared" si="2"/>
        <v>64549.637772836402</v>
      </c>
      <c r="K18" s="19">
        <f t="shared" si="3"/>
        <v>68007.320843557463</v>
      </c>
      <c r="L18" s="19">
        <f t="shared" si="4"/>
        <v>71584.969787973547</v>
      </c>
      <c r="M18" s="19">
        <f t="shared" si="5"/>
        <v>76024.425243738951</v>
      </c>
      <c r="N18" s="19">
        <f t="shared" si="6"/>
        <v>80463.880699504371</v>
      </c>
      <c r="P18" s="235">
        <f t="shared" si="10"/>
        <v>27.978000000000002</v>
      </c>
      <c r="Q18" s="235">
        <f t="shared" si="10"/>
        <v>29.497</v>
      </c>
      <c r="R18" s="235">
        <f t="shared" si="10"/>
        <v>31.034000000000002</v>
      </c>
      <c r="S18" s="235">
        <f t="shared" si="10"/>
        <v>32.695999999999998</v>
      </c>
      <c r="T18" s="235">
        <f t="shared" si="10"/>
        <v>34.415999999999997</v>
      </c>
      <c r="U18" s="235">
        <f t="shared" si="10"/>
        <v>36.550999999999995</v>
      </c>
      <c r="V18" s="235">
        <f t="shared" si="10"/>
        <v>38.684999999999995</v>
      </c>
    </row>
    <row r="19" spans="1:24" ht="12.75" customHeight="1">
      <c r="A19" s="169" t="s">
        <v>15</v>
      </c>
      <c r="B19" s="16" t="s">
        <v>16</v>
      </c>
      <c r="C19" s="16" t="s">
        <v>26</v>
      </c>
      <c r="D19" s="17">
        <v>72</v>
      </c>
      <c r="E19" s="18" t="s">
        <v>27</v>
      </c>
      <c r="F19" s="22">
        <v>463</v>
      </c>
      <c r="G19" s="169">
        <v>10</v>
      </c>
      <c r="H19" s="19">
        <f t="shared" si="0"/>
        <v>70483.949658283658</v>
      </c>
      <c r="I19" s="19">
        <f t="shared" si="1"/>
        <v>74208.223559438076</v>
      </c>
      <c r="J19" s="19">
        <f t="shared" si="2"/>
        <v>78089.786050548224</v>
      </c>
      <c r="K19" s="19">
        <f t="shared" si="3"/>
        <v>82195.284839222411</v>
      </c>
      <c r="L19" s="19">
        <f t="shared" si="4"/>
        <v>86535.383558677975</v>
      </c>
      <c r="M19" s="19">
        <f t="shared" si="5"/>
        <v>91765.294416152756</v>
      </c>
      <c r="N19" s="19">
        <f t="shared" si="6"/>
        <v>96994.372255113354</v>
      </c>
      <c r="P19" s="235">
        <f t="shared" si="10"/>
        <v>33.887</v>
      </c>
      <c r="Q19" s="235">
        <f t="shared" si="10"/>
        <v>35.677999999999997</v>
      </c>
      <c r="R19" s="235">
        <f t="shared" si="10"/>
        <v>37.543999999999997</v>
      </c>
      <c r="S19" s="235">
        <f t="shared" si="10"/>
        <v>39.516999999999996</v>
      </c>
      <c r="T19" s="235">
        <f t="shared" si="10"/>
        <v>41.603999999999999</v>
      </c>
      <c r="U19" s="235">
        <f t="shared" si="10"/>
        <v>44.117999999999995</v>
      </c>
      <c r="V19" s="235">
        <f t="shared" si="10"/>
        <v>46.631999999999998</v>
      </c>
    </row>
    <row r="20" spans="1:24" ht="12.75" customHeight="1">
      <c r="A20" s="169" t="s">
        <v>90</v>
      </c>
      <c r="B20" s="16" t="s">
        <v>91</v>
      </c>
      <c r="C20" s="26" t="s">
        <v>266</v>
      </c>
      <c r="D20" s="27">
        <v>63</v>
      </c>
      <c r="E20" s="18" t="s">
        <v>267</v>
      </c>
      <c r="F20" s="22">
        <v>383</v>
      </c>
      <c r="G20" s="169">
        <v>8</v>
      </c>
      <c r="H20" s="29">
        <f t="shared" si="0"/>
        <v>29.329438222752351</v>
      </c>
      <c r="I20" s="29">
        <f t="shared" si="1"/>
        <v>30.869423802827733</v>
      </c>
      <c r="J20" s="29">
        <f t="shared" si="2"/>
        <v>32.483067338960595</v>
      </c>
      <c r="K20" s="29">
        <f t="shared" si="3"/>
        <v>34.203090869929852</v>
      </c>
      <c r="L20" s="29">
        <f t="shared" si="4"/>
        <v>35.996170541931356</v>
      </c>
      <c r="M20" s="29">
        <f t="shared" si="5"/>
        <v>38.181191924667345</v>
      </c>
      <c r="N20" s="29">
        <f t="shared" si="6"/>
        <v>40.366213307403342</v>
      </c>
    </row>
    <row r="21" spans="1:24" ht="12.75" customHeight="1">
      <c r="A21" s="169" t="s">
        <v>90</v>
      </c>
      <c r="B21" s="16" t="s">
        <v>91</v>
      </c>
      <c r="C21" s="26" t="s">
        <v>268</v>
      </c>
      <c r="D21" s="27" t="s">
        <v>269</v>
      </c>
      <c r="E21" s="18" t="s">
        <v>270</v>
      </c>
      <c r="F21" s="22">
        <v>425</v>
      </c>
      <c r="G21" s="169">
        <v>9</v>
      </c>
      <c r="H21" s="29">
        <f t="shared" si="0"/>
        <v>30.960423557446813</v>
      </c>
      <c r="I21" s="29">
        <f t="shared" si="1"/>
        <v>32.590729020481767</v>
      </c>
      <c r="J21" s="29">
        <f t="shared" si="2"/>
        <v>34.310752551451039</v>
      </c>
      <c r="K21" s="29">
        <f t="shared" si="3"/>
        <v>36.102550536767758</v>
      </c>
      <c r="L21" s="29">
        <f t="shared" si="4"/>
        <v>38.00329189029042</v>
      </c>
      <c r="M21" s="29">
        <f t="shared" si="5"/>
        <v>40.303045250975501</v>
      </c>
      <c r="N21" s="29">
        <f t="shared" si="6"/>
        <v>42.60279861166056</v>
      </c>
    </row>
    <row r="22" spans="1:24" ht="12.75" customHeight="1">
      <c r="A22" s="169" t="s">
        <v>15</v>
      </c>
      <c r="B22" s="16" t="s">
        <v>16</v>
      </c>
      <c r="C22" s="16" t="s">
        <v>28</v>
      </c>
      <c r="D22" s="17" t="s">
        <v>20</v>
      </c>
      <c r="E22" s="18" t="s">
        <v>29</v>
      </c>
      <c r="F22" s="22">
        <v>393</v>
      </c>
      <c r="G22" s="169">
        <v>8</v>
      </c>
      <c r="H22" s="19">
        <f t="shared" si="0"/>
        <v>58194.112375304423</v>
      </c>
      <c r="I22" s="19">
        <f t="shared" si="1"/>
        <v>61353.213715940088</v>
      </c>
      <c r="J22" s="19">
        <f t="shared" si="2"/>
        <v>64549.637772836402</v>
      </c>
      <c r="K22" s="19">
        <f t="shared" si="3"/>
        <v>68007.320843557463</v>
      </c>
      <c r="L22" s="19">
        <f t="shared" si="4"/>
        <v>71584.969787973547</v>
      </c>
      <c r="M22" s="19">
        <f t="shared" si="5"/>
        <v>76024.425243738951</v>
      </c>
      <c r="N22" s="19">
        <f t="shared" si="6"/>
        <v>80463.880699504371</v>
      </c>
      <c r="P22" s="235">
        <f t="shared" ref="P22:V22" si="11">ROUNDUP(H22/2080,3)</f>
        <v>27.978000000000002</v>
      </c>
      <c r="Q22" s="235">
        <f t="shared" si="11"/>
        <v>29.497</v>
      </c>
      <c r="R22" s="235">
        <f t="shared" si="11"/>
        <v>31.034000000000002</v>
      </c>
      <c r="S22" s="235">
        <f t="shared" si="11"/>
        <v>32.695999999999998</v>
      </c>
      <c r="T22" s="235">
        <f t="shared" si="11"/>
        <v>34.415999999999997</v>
      </c>
      <c r="U22" s="235">
        <f t="shared" si="11"/>
        <v>36.550999999999995</v>
      </c>
      <c r="V22" s="235">
        <f t="shared" si="11"/>
        <v>38.684999999999995</v>
      </c>
    </row>
    <row r="23" spans="1:24" ht="12.75" customHeight="1">
      <c r="A23" s="169" t="s">
        <v>90</v>
      </c>
      <c r="B23" s="16" t="s">
        <v>91</v>
      </c>
      <c r="C23" s="16" t="s">
        <v>271</v>
      </c>
      <c r="D23" s="17">
        <v>16</v>
      </c>
      <c r="E23" s="18" t="s">
        <v>272</v>
      </c>
      <c r="F23" s="22">
        <v>358</v>
      </c>
      <c r="G23" s="169">
        <v>7</v>
      </c>
      <c r="H23" s="29">
        <f t="shared" si="0"/>
        <v>25.944611339311152</v>
      </c>
      <c r="I23" s="29">
        <f t="shared" si="1"/>
        <v>27.446265456670631</v>
      </c>
      <c r="J23" s="29">
        <f t="shared" si="2"/>
        <v>28.862514782119533</v>
      </c>
      <c r="K23" s="29">
        <f t="shared" si="3"/>
        <v>30.475099601544436</v>
      </c>
      <c r="L23" s="29">
        <f t="shared" si="4"/>
        <v>32.122402282708997</v>
      </c>
      <c r="M23" s="29">
        <f t="shared" si="5"/>
        <v>34.078574216591925</v>
      </c>
      <c r="N23" s="29">
        <f t="shared" si="6"/>
        <v>36.034746150474838</v>
      </c>
    </row>
    <row r="24" spans="1:24" s="23" customFormat="1" ht="12.75" customHeight="1">
      <c r="A24" s="169" t="s">
        <v>15</v>
      </c>
      <c r="B24" s="16" t="s">
        <v>16</v>
      </c>
      <c r="C24" s="16" t="s">
        <v>440</v>
      </c>
      <c r="D24" s="17">
        <v>107</v>
      </c>
      <c r="E24" s="18" t="s">
        <v>30</v>
      </c>
      <c r="F24" s="22">
        <v>368</v>
      </c>
      <c r="G24" s="169">
        <v>8</v>
      </c>
      <c r="H24" s="19">
        <f t="shared" si="0"/>
        <v>56453.274252574374</v>
      </c>
      <c r="I24" s="19">
        <f t="shared" si="1"/>
        <v>59548.393793906027</v>
      </c>
      <c r="J24" s="19">
        <f t="shared" si="2"/>
        <v>62640.847426933331</v>
      </c>
      <c r="K24" s="19">
        <f t="shared" si="3"/>
        <v>65922.58054956836</v>
      </c>
      <c r="L24" s="19">
        <f t="shared" si="4"/>
        <v>69428.249969767407</v>
      </c>
      <c r="M24" s="19">
        <f t="shared" si="5"/>
        <v>73779.330631891862</v>
      </c>
      <c r="N24" s="19">
        <f t="shared" si="6"/>
        <v>78130.411294016303</v>
      </c>
      <c r="O24" s="9"/>
      <c r="P24" s="235">
        <f t="shared" ref="P24:V24" si="12">ROUNDUP(H24/2080,3)</f>
        <v>27.141000000000002</v>
      </c>
      <c r="Q24" s="235">
        <f t="shared" si="12"/>
        <v>28.630000000000003</v>
      </c>
      <c r="R24" s="235">
        <f t="shared" si="12"/>
        <v>30.116</v>
      </c>
      <c r="S24" s="235">
        <f t="shared" si="12"/>
        <v>31.694000000000003</v>
      </c>
      <c r="T24" s="235">
        <f t="shared" si="12"/>
        <v>33.378999999999998</v>
      </c>
      <c r="U24" s="235">
        <f t="shared" si="12"/>
        <v>35.470999999999997</v>
      </c>
      <c r="V24" s="235">
        <f t="shared" si="12"/>
        <v>37.562999999999995</v>
      </c>
      <c r="W24" s="9"/>
      <c r="X24" s="9"/>
    </row>
    <row r="25" spans="1:24" s="23" customFormat="1" ht="12.75" customHeight="1">
      <c r="A25" s="22" t="s">
        <v>90</v>
      </c>
      <c r="B25" s="26" t="s">
        <v>91</v>
      </c>
      <c r="C25" s="26" t="s">
        <v>273</v>
      </c>
      <c r="D25" s="27" t="s">
        <v>274</v>
      </c>
      <c r="E25" s="48" t="s">
        <v>275</v>
      </c>
      <c r="F25" s="22">
        <v>323</v>
      </c>
      <c r="G25" s="169">
        <v>7</v>
      </c>
      <c r="H25" s="29">
        <f t="shared" si="0"/>
        <v>24.308773851867812</v>
      </c>
      <c r="I25" s="29">
        <f t="shared" si="1"/>
        <v>25.84905705856049</v>
      </c>
      <c r="J25" s="29">
        <f t="shared" si="2"/>
        <v>27.211490004477291</v>
      </c>
      <c r="K25" s="29">
        <f t="shared" si="3"/>
        <v>28.717471859088977</v>
      </c>
      <c r="L25" s="29">
        <f t="shared" si="4"/>
        <v>30.259340940874402</v>
      </c>
      <c r="M25" s="29">
        <f t="shared" si="5"/>
        <v>32.096064095191203</v>
      </c>
      <c r="N25" s="29">
        <f t="shared" si="6"/>
        <v>33.93278724950801</v>
      </c>
      <c r="O25" s="9"/>
      <c r="P25" s="235"/>
      <c r="Q25" s="235"/>
      <c r="R25" s="235"/>
      <c r="S25" s="235"/>
      <c r="T25" s="235"/>
      <c r="U25" s="235"/>
      <c r="V25" s="235"/>
      <c r="W25" s="9"/>
      <c r="X25" s="9"/>
    </row>
    <row r="26" spans="1:24" ht="12.75" customHeight="1">
      <c r="A26" s="22" t="s">
        <v>90</v>
      </c>
      <c r="B26" s="26" t="s">
        <v>91</v>
      </c>
      <c r="C26" s="26" t="s">
        <v>276</v>
      </c>
      <c r="D26" s="27" t="s">
        <v>277</v>
      </c>
      <c r="E26" s="48" t="s">
        <v>278</v>
      </c>
      <c r="F26" s="22">
        <v>350</v>
      </c>
      <c r="G26" s="169">
        <v>7</v>
      </c>
      <c r="H26" s="29">
        <f t="shared" si="0"/>
        <v>26.693688583827829</v>
      </c>
      <c r="I26" s="29">
        <f t="shared" si="1"/>
        <v>28.102262250396535</v>
      </c>
      <c r="J26" s="29">
        <f t="shared" si="2"/>
        <v>29.601835671584354</v>
      </c>
      <c r="K26" s="29">
        <f t="shared" si="3"/>
        <v>31.139859693315444</v>
      </c>
      <c r="L26" s="29">
        <f t="shared" si="4"/>
        <v>32.789390456622044</v>
      </c>
      <c r="M26" s="29">
        <f t="shared" si="5"/>
        <v>34.416461326970619</v>
      </c>
      <c r="N26" s="29">
        <f t="shared" si="6"/>
        <v>36.043532197319209</v>
      </c>
    </row>
    <row r="27" spans="1:24" ht="12.75" customHeight="1">
      <c r="A27" s="169" t="s">
        <v>90</v>
      </c>
      <c r="B27" s="16" t="s">
        <v>91</v>
      </c>
      <c r="C27" s="26" t="s">
        <v>279</v>
      </c>
      <c r="D27" s="27" t="s">
        <v>280</v>
      </c>
      <c r="E27" s="18" t="s">
        <v>281</v>
      </c>
      <c r="F27" s="22">
        <v>393</v>
      </c>
      <c r="G27" s="169">
        <v>8</v>
      </c>
      <c r="H27" s="29">
        <f t="shared" si="0"/>
        <v>29.329438222752351</v>
      </c>
      <c r="I27" s="29">
        <f t="shared" si="1"/>
        <v>30.869423802827733</v>
      </c>
      <c r="J27" s="29">
        <f t="shared" si="2"/>
        <v>32.483067338960595</v>
      </c>
      <c r="K27" s="29">
        <f t="shared" si="3"/>
        <v>34.203090869929852</v>
      </c>
      <c r="L27" s="29">
        <f t="shared" si="4"/>
        <v>35.996170541931356</v>
      </c>
      <c r="M27" s="29">
        <f t="shared" si="5"/>
        <v>38.181191924667345</v>
      </c>
      <c r="N27" s="29">
        <f t="shared" si="6"/>
        <v>40.366213307403342</v>
      </c>
      <c r="O27" s="23"/>
      <c r="W27" s="23"/>
      <c r="X27" s="23"/>
    </row>
    <row r="28" spans="1:24" ht="12.75" customHeight="1">
      <c r="A28" s="169" t="s">
        <v>90</v>
      </c>
      <c r="B28" s="16" t="s">
        <v>91</v>
      </c>
      <c r="C28" s="26" t="s">
        <v>282</v>
      </c>
      <c r="D28" s="27">
        <v>64</v>
      </c>
      <c r="E28" s="18" t="s">
        <v>283</v>
      </c>
      <c r="F28" s="22">
        <v>425</v>
      </c>
      <c r="G28" s="169">
        <v>9</v>
      </c>
      <c r="H28" s="29">
        <f t="shared" si="0"/>
        <v>30.960423557446813</v>
      </c>
      <c r="I28" s="29">
        <f t="shared" si="1"/>
        <v>32.590729020481767</v>
      </c>
      <c r="J28" s="29">
        <f t="shared" si="2"/>
        <v>34.310752551451039</v>
      </c>
      <c r="K28" s="29">
        <f t="shared" si="3"/>
        <v>36.102550536767758</v>
      </c>
      <c r="L28" s="29">
        <f t="shared" si="4"/>
        <v>38.00329189029042</v>
      </c>
      <c r="M28" s="29">
        <f t="shared" si="5"/>
        <v>40.303045250975501</v>
      </c>
      <c r="N28" s="29">
        <f t="shared" si="6"/>
        <v>42.60279861166056</v>
      </c>
      <c r="O28" s="23"/>
      <c r="W28" s="23"/>
      <c r="X28" s="23"/>
    </row>
    <row r="29" spans="1:24" ht="12.75" customHeight="1">
      <c r="A29" s="169" t="s">
        <v>15</v>
      </c>
      <c r="B29" s="16" t="s">
        <v>16</v>
      </c>
      <c r="C29" s="169" t="s">
        <v>31</v>
      </c>
      <c r="D29" s="17" t="s">
        <v>20</v>
      </c>
      <c r="E29" s="30" t="s">
        <v>32</v>
      </c>
      <c r="F29" s="22">
        <v>393</v>
      </c>
      <c r="G29" s="169">
        <v>8</v>
      </c>
      <c r="H29" s="19">
        <f t="shared" si="0"/>
        <v>58194.112375304423</v>
      </c>
      <c r="I29" s="19">
        <f t="shared" si="1"/>
        <v>61353.213715940088</v>
      </c>
      <c r="J29" s="19">
        <f t="shared" si="2"/>
        <v>64549.637772836402</v>
      </c>
      <c r="K29" s="19">
        <f t="shared" si="3"/>
        <v>68007.320843557463</v>
      </c>
      <c r="L29" s="19">
        <f t="shared" si="4"/>
        <v>71584.969787973547</v>
      </c>
      <c r="M29" s="19">
        <f t="shared" si="5"/>
        <v>76024.425243738951</v>
      </c>
      <c r="N29" s="19">
        <f t="shared" si="6"/>
        <v>80463.880699504371</v>
      </c>
      <c r="P29" s="235">
        <f t="shared" ref="P29:V29" si="13">ROUNDUP(H29/2080,3)</f>
        <v>27.978000000000002</v>
      </c>
      <c r="Q29" s="235">
        <f t="shared" si="13"/>
        <v>29.497</v>
      </c>
      <c r="R29" s="235">
        <f t="shared" si="13"/>
        <v>31.034000000000002</v>
      </c>
      <c r="S29" s="235">
        <f t="shared" si="13"/>
        <v>32.695999999999998</v>
      </c>
      <c r="T29" s="235">
        <f t="shared" si="13"/>
        <v>34.415999999999997</v>
      </c>
      <c r="U29" s="235">
        <f t="shared" si="13"/>
        <v>36.550999999999995</v>
      </c>
      <c r="V29" s="235">
        <f t="shared" si="13"/>
        <v>38.684999999999995</v>
      </c>
    </row>
    <row r="30" spans="1:24" ht="12.75" customHeight="1">
      <c r="A30" s="22" t="s">
        <v>90</v>
      </c>
      <c r="B30" s="26" t="s">
        <v>91</v>
      </c>
      <c r="C30" s="26" t="s">
        <v>284</v>
      </c>
      <c r="D30" s="27" t="s">
        <v>285</v>
      </c>
      <c r="E30" s="48" t="s">
        <v>286</v>
      </c>
      <c r="F30" s="22">
        <v>333</v>
      </c>
      <c r="G30" s="169">
        <v>7</v>
      </c>
      <c r="H30" s="29">
        <f t="shared" si="0"/>
        <v>25.831113444973635</v>
      </c>
      <c r="I30" s="29">
        <f t="shared" si="1"/>
        <v>27.194828077575199</v>
      </c>
      <c r="J30" s="29">
        <f t="shared" si="2"/>
        <v>28.645697404741529</v>
      </c>
      <c r="K30" s="29">
        <f t="shared" si="3"/>
        <v>30.133735645766357</v>
      </c>
      <c r="L30" s="29">
        <f t="shared" si="4"/>
        <v>31.729435568312354</v>
      </c>
      <c r="M30" s="29">
        <f t="shared" si="5"/>
        <v>33.65296569559635</v>
      </c>
      <c r="N30" s="29">
        <f t="shared" si="6"/>
        <v>35.576495822880332</v>
      </c>
      <c r="O30" s="23"/>
      <c r="W30" s="23"/>
      <c r="X30" s="23"/>
    </row>
    <row r="31" spans="1:24" ht="12.75" customHeight="1">
      <c r="A31" s="169" t="s">
        <v>90</v>
      </c>
      <c r="B31" s="16" t="s">
        <v>91</v>
      </c>
      <c r="C31" s="26" t="s">
        <v>287</v>
      </c>
      <c r="D31" s="27" t="s">
        <v>280</v>
      </c>
      <c r="E31" s="18" t="s">
        <v>288</v>
      </c>
      <c r="F31" s="22">
        <v>385</v>
      </c>
      <c r="G31" s="169">
        <v>8</v>
      </c>
      <c r="H31" s="29">
        <f t="shared" si="0"/>
        <v>29.329438222752351</v>
      </c>
      <c r="I31" s="29">
        <f t="shared" si="1"/>
        <v>30.869423802827733</v>
      </c>
      <c r="J31" s="29">
        <f t="shared" si="2"/>
        <v>32.483067338960595</v>
      </c>
      <c r="K31" s="29">
        <f t="shared" si="3"/>
        <v>34.203090869929852</v>
      </c>
      <c r="L31" s="29">
        <f t="shared" si="4"/>
        <v>35.996170541931356</v>
      </c>
      <c r="M31" s="29">
        <f t="shared" si="5"/>
        <v>38.181191924667345</v>
      </c>
      <c r="N31" s="29">
        <f t="shared" si="6"/>
        <v>40.366213307403342</v>
      </c>
      <c r="O31" s="23"/>
      <c r="W31" s="23"/>
      <c r="X31" s="23"/>
    </row>
    <row r="32" spans="1:24" ht="12.75" customHeight="1">
      <c r="A32" s="169" t="s">
        <v>90</v>
      </c>
      <c r="B32" s="16" t="s">
        <v>91</v>
      </c>
      <c r="C32" s="26" t="s">
        <v>289</v>
      </c>
      <c r="D32" s="27" t="s">
        <v>269</v>
      </c>
      <c r="E32" s="18" t="s">
        <v>290</v>
      </c>
      <c r="F32" s="22">
        <v>425</v>
      </c>
      <c r="G32" s="169">
        <v>9</v>
      </c>
      <c r="H32" s="29">
        <f t="shared" si="0"/>
        <v>30.960423557446813</v>
      </c>
      <c r="I32" s="29">
        <f t="shared" si="1"/>
        <v>32.590729020481767</v>
      </c>
      <c r="J32" s="29">
        <f t="shared" si="2"/>
        <v>34.310752551451039</v>
      </c>
      <c r="K32" s="29">
        <f t="shared" si="3"/>
        <v>36.102550536767758</v>
      </c>
      <c r="L32" s="29">
        <f t="shared" si="4"/>
        <v>38.00329189029042</v>
      </c>
      <c r="M32" s="29">
        <f t="shared" si="5"/>
        <v>40.303045250975501</v>
      </c>
      <c r="N32" s="29">
        <f t="shared" si="6"/>
        <v>42.60279861166056</v>
      </c>
      <c r="O32" s="23"/>
      <c r="W32" s="23"/>
      <c r="X32" s="23"/>
    </row>
    <row r="33" spans="1:24" ht="12.75" customHeight="1">
      <c r="A33" s="169" t="s">
        <v>15</v>
      </c>
      <c r="B33" s="16" t="s">
        <v>16</v>
      </c>
      <c r="C33" s="16" t="s">
        <v>33</v>
      </c>
      <c r="D33" s="17">
        <v>29</v>
      </c>
      <c r="E33" s="18" t="s">
        <v>34</v>
      </c>
      <c r="F33" s="22">
        <v>388</v>
      </c>
      <c r="G33" s="169">
        <v>8</v>
      </c>
      <c r="H33" s="19">
        <f t="shared" si="0"/>
        <v>57586.285281916287</v>
      </c>
      <c r="I33" s="19">
        <f t="shared" si="1"/>
        <v>60745.386622551952</v>
      </c>
      <c r="J33" s="19">
        <f t="shared" si="2"/>
        <v>63901.822054883276</v>
      </c>
      <c r="K33" s="19">
        <f t="shared" si="3"/>
        <v>67247.536976822288</v>
      </c>
      <c r="L33" s="19">
        <f t="shared" si="4"/>
        <v>70822.520012934037</v>
      </c>
      <c r="M33" s="19">
        <f t="shared" si="5"/>
        <v>75259.840813271308</v>
      </c>
      <c r="N33" s="19">
        <f t="shared" si="6"/>
        <v>79697.16161360858</v>
      </c>
      <c r="P33" s="235">
        <f t="shared" ref="P33:V34" si="14">ROUNDUP(H33/2080,3)</f>
        <v>27.686</v>
      </c>
      <c r="Q33" s="235">
        <f t="shared" si="14"/>
        <v>29.205000000000002</v>
      </c>
      <c r="R33" s="235">
        <f t="shared" si="14"/>
        <v>30.723000000000003</v>
      </c>
      <c r="S33" s="235">
        <f t="shared" si="14"/>
        <v>32.330999999999996</v>
      </c>
      <c r="T33" s="235">
        <f t="shared" si="14"/>
        <v>34.049999999999997</v>
      </c>
      <c r="U33" s="235">
        <f t="shared" si="14"/>
        <v>36.183</v>
      </c>
      <c r="V33" s="235">
        <f t="shared" si="14"/>
        <v>38.315999999999995</v>
      </c>
    </row>
    <row r="34" spans="1:24" ht="12.75" customHeight="1">
      <c r="A34" s="169" t="s">
        <v>15</v>
      </c>
      <c r="B34" s="16" t="s">
        <v>16</v>
      </c>
      <c r="C34" s="16" t="s">
        <v>35</v>
      </c>
      <c r="D34" s="17">
        <v>72</v>
      </c>
      <c r="E34" s="18" t="s">
        <v>36</v>
      </c>
      <c r="F34" s="22">
        <v>463</v>
      </c>
      <c r="G34" s="169">
        <v>10</v>
      </c>
      <c r="H34" s="19">
        <f t="shared" si="0"/>
        <v>70483.949658283658</v>
      </c>
      <c r="I34" s="19">
        <f t="shared" si="1"/>
        <v>74208.223559438076</v>
      </c>
      <c r="J34" s="19">
        <f t="shared" si="2"/>
        <v>78089.786050548224</v>
      </c>
      <c r="K34" s="19">
        <f t="shared" si="3"/>
        <v>82195.284839222411</v>
      </c>
      <c r="L34" s="19">
        <f t="shared" si="4"/>
        <v>86535.383558677975</v>
      </c>
      <c r="M34" s="19">
        <f t="shared" si="5"/>
        <v>91765.294416152756</v>
      </c>
      <c r="N34" s="19">
        <f t="shared" si="6"/>
        <v>96994.372255113354</v>
      </c>
      <c r="P34" s="235">
        <f t="shared" si="14"/>
        <v>33.887</v>
      </c>
      <c r="Q34" s="235">
        <f t="shared" si="14"/>
        <v>35.677999999999997</v>
      </c>
      <c r="R34" s="235">
        <f t="shared" si="14"/>
        <v>37.543999999999997</v>
      </c>
      <c r="S34" s="235">
        <f t="shared" si="14"/>
        <v>39.516999999999996</v>
      </c>
      <c r="T34" s="235">
        <f t="shared" si="14"/>
        <v>41.603999999999999</v>
      </c>
      <c r="U34" s="235">
        <f t="shared" si="14"/>
        <v>44.117999999999995</v>
      </c>
      <c r="V34" s="235">
        <f t="shared" si="14"/>
        <v>46.631999999999998</v>
      </c>
    </row>
    <row r="35" spans="1:24" ht="12.75" customHeight="1">
      <c r="A35" s="22" t="s">
        <v>90</v>
      </c>
      <c r="B35" s="26" t="s">
        <v>91</v>
      </c>
      <c r="C35" s="26" t="s">
        <v>291</v>
      </c>
      <c r="D35" s="27">
        <v>61</v>
      </c>
      <c r="E35" s="48" t="s">
        <v>292</v>
      </c>
      <c r="F35" s="22">
        <v>345</v>
      </c>
      <c r="G35" s="169">
        <v>7</v>
      </c>
      <c r="H35" s="29">
        <f t="shared" si="0"/>
        <v>25.831113444973635</v>
      </c>
      <c r="I35" s="29">
        <f t="shared" si="1"/>
        <v>27.194828077575199</v>
      </c>
      <c r="J35" s="29">
        <f t="shared" si="2"/>
        <v>28.645697404741529</v>
      </c>
      <c r="K35" s="29">
        <f t="shared" si="3"/>
        <v>30.133735645766357</v>
      </c>
      <c r="L35" s="29">
        <f t="shared" si="4"/>
        <v>31.729435568312354</v>
      </c>
      <c r="M35" s="29">
        <f t="shared" si="5"/>
        <v>33.65296569559635</v>
      </c>
      <c r="N35" s="29">
        <f t="shared" si="6"/>
        <v>35.576495822880332</v>
      </c>
      <c r="O35" s="23"/>
      <c r="W35" s="23"/>
      <c r="X35" s="23"/>
    </row>
    <row r="36" spans="1:24" ht="12.75" customHeight="1">
      <c r="A36" s="22" t="s">
        <v>90</v>
      </c>
      <c r="B36" s="26" t="s">
        <v>91</v>
      </c>
      <c r="C36" s="26" t="s">
        <v>293</v>
      </c>
      <c r="D36" s="27">
        <v>61</v>
      </c>
      <c r="E36" s="48" t="s">
        <v>294</v>
      </c>
      <c r="F36" s="22">
        <v>345</v>
      </c>
      <c r="G36" s="169">
        <v>7</v>
      </c>
      <c r="H36" s="29">
        <f t="shared" si="0"/>
        <v>25.831113444973635</v>
      </c>
      <c r="I36" s="29">
        <f t="shared" si="1"/>
        <v>27.194828077575199</v>
      </c>
      <c r="J36" s="29">
        <f t="shared" si="2"/>
        <v>28.645697404741529</v>
      </c>
      <c r="K36" s="29">
        <f t="shared" si="3"/>
        <v>30.133735645766357</v>
      </c>
      <c r="L36" s="29">
        <f t="shared" si="4"/>
        <v>31.729435568312354</v>
      </c>
      <c r="M36" s="29">
        <f t="shared" si="5"/>
        <v>33.65296569559635</v>
      </c>
      <c r="N36" s="29">
        <f t="shared" si="6"/>
        <v>35.576495822880332</v>
      </c>
      <c r="O36" s="23"/>
      <c r="W36" s="23"/>
      <c r="X36" s="23"/>
    </row>
    <row r="37" spans="1:24" ht="12.75" customHeight="1">
      <c r="A37" s="169"/>
      <c r="B37" s="16" t="s">
        <v>16</v>
      </c>
      <c r="C37" s="16" t="s">
        <v>526</v>
      </c>
      <c r="D37" s="17">
        <v>99</v>
      </c>
      <c r="E37" s="18" t="s">
        <v>525</v>
      </c>
      <c r="F37" s="22">
        <v>420</v>
      </c>
      <c r="G37" s="169">
        <v>9</v>
      </c>
      <c r="H37" s="19">
        <f t="shared" si="0"/>
        <v>64397.065174671072</v>
      </c>
      <c r="I37" s="19">
        <f t="shared" si="1"/>
        <v>67788.407117238778</v>
      </c>
      <c r="J37" s="19">
        <f t="shared" si="2"/>
        <v>71366.877161412587</v>
      </c>
      <c r="K37" s="19">
        <f t="shared" si="3"/>
        <v>75092.7399439164</v>
      </c>
      <c r="L37" s="19">
        <f t="shared" si="4"/>
        <v>79046.743161380233</v>
      </c>
      <c r="M37" s="19">
        <f t="shared" si="5"/>
        <v>83830.203882277914</v>
      </c>
      <c r="N37" s="19">
        <f t="shared" si="6"/>
        <v>88612.618890003374</v>
      </c>
      <c r="P37" s="235">
        <f t="shared" ref="P37:P47" si="15">ROUNDUP(H37/2080,3)</f>
        <v>30.961000000000002</v>
      </c>
      <c r="Q37" s="235">
        <f t="shared" ref="Q37:Q47" si="16">ROUNDUP(I37/2080,3)</f>
        <v>32.591000000000001</v>
      </c>
      <c r="R37" s="235">
        <f t="shared" ref="R37:R47" si="17">ROUNDUP(J37/2080,3)</f>
        <v>34.311</v>
      </c>
      <c r="S37" s="235">
        <f t="shared" ref="S37:S47" si="18">ROUNDUP(K37/2080,3)</f>
        <v>36.102999999999994</v>
      </c>
      <c r="T37" s="235">
        <f t="shared" ref="T37:T47" si="19">ROUNDUP(L37/2080,3)</f>
        <v>38.003999999999998</v>
      </c>
      <c r="U37" s="235">
        <f t="shared" ref="U37:U47" si="20">ROUNDUP(M37/2080,3)</f>
        <v>40.302999999999997</v>
      </c>
      <c r="V37" s="235">
        <f t="shared" ref="V37:V47" si="21">ROUNDUP(N37/2080,3)</f>
        <v>42.602999999999994</v>
      </c>
    </row>
    <row r="38" spans="1:24" ht="12.75" customHeight="1">
      <c r="A38" s="169" t="s">
        <v>15</v>
      </c>
      <c r="B38" s="16" t="s">
        <v>16</v>
      </c>
      <c r="C38" s="16" t="s">
        <v>37</v>
      </c>
      <c r="D38" s="21" t="s">
        <v>38</v>
      </c>
      <c r="E38" s="47" t="s">
        <v>39</v>
      </c>
      <c r="F38" s="22">
        <v>523</v>
      </c>
      <c r="G38" s="22">
        <v>11</v>
      </c>
      <c r="H38" s="19">
        <f t="shared" ref="H38:H55" si="22">VLOOKUP($C38,January19,6,0)*(1+IncrPerc2020)</f>
        <v>84998.902879857589</v>
      </c>
      <c r="I38" s="19">
        <f t="shared" ref="I38:I55" si="23">VLOOKUP($C38,January19,7,0)*(1+IncrPerc2020)</f>
        <v>87851.753380740673</v>
      </c>
      <c r="J38" s="19">
        <f t="shared" ref="J38:J55" si="24">VLOOKUP($C38,January19,8,0)*(1+IncrPerc2020)</f>
        <v>91512.692042805545</v>
      </c>
      <c r="K38" s="19">
        <f t="shared" ref="K38:K55" si="25">VLOOKUP($C38,January19,9,0)*(1+IncrPerc2020)</f>
        <v>95325.670995937195</v>
      </c>
      <c r="L38" s="19">
        <f t="shared" ref="L38:L55" si="26">VLOOKUP($C38,January19,10,0)*(1+IncrPerc2020)</f>
        <v>99297.873246012809</v>
      </c>
      <c r="M38" s="19">
        <f t="shared" ref="M38:M55" si="27">VLOOKUP($C38,January19,11,0)*(1+IncrPerc2020)</f>
        <v>103435.28463126332</v>
      </c>
      <c r="N38" s="19">
        <f t="shared" ref="N38:N55" si="28">VLOOKUP($C38,January19,12,0)*(1+IncrPerc2020)</f>
        <v>107745.08815756594</v>
      </c>
      <c r="P38" s="235">
        <f t="shared" si="15"/>
        <v>40.864999999999995</v>
      </c>
      <c r="Q38" s="235">
        <f t="shared" si="16"/>
        <v>42.236999999999995</v>
      </c>
      <c r="R38" s="235">
        <f t="shared" si="17"/>
        <v>43.997</v>
      </c>
      <c r="S38" s="235">
        <f t="shared" si="18"/>
        <v>45.83</v>
      </c>
      <c r="T38" s="235">
        <f t="shared" si="19"/>
        <v>47.739999999999995</v>
      </c>
      <c r="U38" s="235">
        <f t="shared" si="20"/>
        <v>49.728999999999999</v>
      </c>
      <c r="V38" s="235">
        <f t="shared" si="21"/>
        <v>51.800999999999995</v>
      </c>
    </row>
    <row r="39" spans="1:24" ht="12.75" customHeight="1">
      <c r="A39" s="169" t="s">
        <v>15</v>
      </c>
      <c r="B39" s="16" t="s">
        <v>16</v>
      </c>
      <c r="C39" s="16" t="s">
        <v>383</v>
      </c>
      <c r="D39" s="25">
        <v>65</v>
      </c>
      <c r="E39" s="47" t="s">
        <v>382</v>
      </c>
      <c r="F39" s="22">
        <v>508</v>
      </c>
      <c r="G39" s="22">
        <v>11</v>
      </c>
      <c r="H39" s="19">
        <f t="shared" si="22"/>
        <v>75274.586881171635</v>
      </c>
      <c r="I39" s="19">
        <f t="shared" si="23"/>
        <v>79230.794804803125</v>
      </c>
      <c r="J39" s="19">
        <f t="shared" si="24"/>
        <v>83376.282218042325</v>
      </c>
      <c r="K39" s="19">
        <f t="shared" si="25"/>
        <v>87785.694553410576</v>
      </c>
      <c r="L39" s="19">
        <f t="shared" si="26"/>
        <v>92389.718194995177</v>
      </c>
      <c r="M39" s="19">
        <f t="shared" si="27"/>
        <v>97995.679327721518</v>
      </c>
      <c r="N39" s="19">
        <f t="shared" si="28"/>
        <v>103601.6404604478</v>
      </c>
      <c r="P39" s="235">
        <f t="shared" si="15"/>
        <v>36.19</v>
      </c>
      <c r="Q39" s="235">
        <f t="shared" si="16"/>
        <v>38.091999999999999</v>
      </c>
      <c r="R39" s="235">
        <f t="shared" si="17"/>
        <v>40.085000000000001</v>
      </c>
      <c r="S39" s="235">
        <f t="shared" si="18"/>
        <v>42.204999999999998</v>
      </c>
      <c r="T39" s="235">
        <f t="shared" si="19"/>
        <v>44.418999999999997</v>
      </c>
      <c r="U39" s="235">
        <f t="shared" si="20"/>
        <v>47.113999999999997</v>
      </c>
      <c r="V39" s="235">
        <f t="shared" si="21"/>
        <v>49.808999999999997</v>
      </c>
    </row>
    <row r="40" spans="1:24" ht="12.75" customHeight="1">
      <c r="A40" s="169" t="s">
        <v>15</v>
      </c>
      <c r="B40" s="16" t="s">
        <v>16</v>
      </c>
      <c r="C40" s="16" t="s">
        <v>40</v>
      </c>
      <c r="D40" s="17" t="s">
        <v>20</v>
      </c>
      <c r="E40" s="47" t="s">
        <v>41</v>
      </c>
      <c r="F40" s="22">
        <v>385</v>
      </c>
      <c r="G40" s="22">
        <v>8</v>
      </c>
      <c r="H40" s="19">
        <f t="shared" si="22"/>
        <v>58194.112375304423</v>
      </c>
      <c r="I40" s="19">
        <f t="shared" si="23"/>
        <v>61353.213715940088</v>
      </c>
      <c r="J40" s="19">
        <f t="shared" si="24"/>
        <v>64549.637772836402</v>
      </c>
      <c r="K40" s="19">
        <f t="shared" si="25"/>
        <v>68007.320843557463</v>
      </c>
      <c r="L40" s="19">
        <f t="shared" si="26"/>
        <v>71584.969787973547</v>
      </c>
      <c r="M40" s="19">
        <f t="shared" si="27"/>
        <v>76024.425243738951</v>
      </c>
      <c r="N40" s="19">
        <f t="shared" si="28"/>
        <v>80463.880699504371</v>
      </c>
      <c r="P40" s="235">
        <f t="shared" si="15"/>
        <v>27.978000000000002</v>
      </c>
      <c r="Q40" s="235">
        <f t="shared" si="16"/>
        <v>29.497</v>
      </c>
      <c r="R40" s="235">
        <f t="shared" si="17"/>
        <v>31.034000000000002</v>
      </c>
      <c r="S40" s="235">
        <f t="shared" si="18"/>
        <v>32.695999999999998</v>
      </c>
      <c r="T40" s="235">
        <f t="shared" si="19"/>
        <v>34.415999999999997</v>
      </c>
      <c r="U40" s="235">
        <f t="shared" si="20"/>
        <v>36.550999999999995</v>
      </c>
      <c r="V40" s="235">
        <f t="shared" si="21"/>
        <v>38.684999999999995</v>
      </c>
    </row>
    <row r="41" spans="1:24" ht="12.75" customHeight="1">
      <c r="A41" s="169" t="s">
        <v>15</v>
      </c>
      <c r="B41" s="16" t="s">
        <v>16</v>
      </c>
      <c r="C41" s="16" t="s">
        <v>42</v>
      </c>
      <c r="D41" s="17">
        <v>93</v>
      </c>
      <c r="E41" s="18" t="s">
        <v>43</v>
      </c>
      <c r="F41" s="22">
        <v>445</v>
      </c>
      <c r="G41" s="169">
        <v>9</v>
      </c>
      <c r="H41" s="19">
        <f t="shared" si="22"/>
        <v>65647.991994221971</v>
      </c>
      <c r="I41" s="19">
        <f t="shared" si="23"/>
        <v>69103.009156638684</v>
      </c>
      <c r="J41" s="19">
        <f t="shared" si="24"/>
        <v>72739.308083750118</v>
      </c>
      <c r="K41" s="19">
        <f t="shared" si="25"/>
        <v>76567.552408773583</v>
      </c>
      <c r="L41" s="19">
        <f t="shared" si="26"/>
        <v>80598.4057649264</v>
      </c>
      <c r="M41" s="19">
        <f t="shared" si="27"/>
        <v>85484.97127913624</v>
      </c>
      <c r="N41" s="19">
        <f t="shared" si="28"/>
        <v>90371.536793346124</v>
      </c>
      <c r="O41" s="23"/>
      <c r="P41" s="235">
        <f t="shared" si="15"/>
        <v>31.562000000000001</v>
      </c>
      <c r="Q41" s="235">
        <f t="shared" si="16"/>
        <v>33.222999999999999</v>
      </c>
      <c r="R41" s="235">
        <f t="shared" si="17"/>
        <v>34.970999999999997</v>
      </c>
      <c r="S41" s="235">
        <f t="shared" si="18"/>
        <v>36.811999999999998</v>
      </c>
      <c r="T41" s="235">
        <f t="shared" si="19"/>
        <v>38.75</v>
      </c>
      <c r="U41" s="235">
        <f t="shared" si="20"/>
        <v>41.098999999999997</v>
      </c>
      <c r="V41" s="235">
        <f t="shared" si="21"/>
        <v>43.448</v>
      </c>
      <c r="W41" s="23"/>
      <c r="X41" s="23"/>
    </row>
    <row r="42" spans="1:24" ht="12.75" customHeight="1">
      <c r="A42" s="169" t="s">
        <v>15</v>
      </c>
      <c r="B42" s="16" t="s">
        <v>16</v>
      </c>
      <c r="C42" s="16" t="s">
        <v>44</v>
      </c>
      <c r="D42" s="17">
        <v>39</v>
      </c>
      <c r="E42" s="18" t="s">
        <v>45</v>
      </c>
      <c r="F42" s="22">
        <v>425</v>
      </c>
      <c r="G42" s="169">
        <v>9</v>
      </c>
      <c r="H42" s="19">
        <f t="shared" si="22"/>
        <v>64397.680999489385</v>
      </c>
      <c r="I42" s="19">
        <f t="shared" si="23"/>
        <v>67788.716362602092</v>
      </c>
      <c r="J42" s="19">
        <f t="shared" si="24"/>
        <v>71366.365307018161</v>
      </c>
      <c r="K42" s="19">
        <f t="shared" si="25"/>
        <v>75093.305116476928</v>
      </c>
      <c r="L42" s="19">
        <f t="shared" si="26"/>
        <v>79046.847131804097</v>
      </c>
      <c r="M42" s="19">
        <f t="shared" si="27"/>
        <v>83829.486629779072</v>
      </c>
      <c r="N42" s="19">
        <f t="shared" si="28"/>
        <v>88614.79203605841</v>
      </c>
      <c r="O42" s="23"/>
      <c r="P42" s="235">
        <f t="shared" si="15"/>
        <v>30.961000000000002</v>
      </c>
      <c r="Q42" s="235">
        <f t="shared" si="16"/>
        <v>32.591000000000001</v>
      </c>
      <c r="R42" s="235">
        <f t="shared" si="17"/>
        <v>34.311</v>
      </c>
      <c r="S42" s="235">
        <f t="shared" si="18"/>
        <v>36.102999999999994</v>
      </c>
      <c r="T42" s="235">
        <f t="shared" si="19"/>
        <v>38.003999999999998</v>
      </c>
      <c r="U42" s="235">
        <f t="shared" si="20"/>
        <v>40.302999999999997</v>
      </c>
      <c r="V42" s="235">
        <f t="shared" si="21"/>
        <v>42.603999999999999</v>
      </c>
      <c r="W42" s="23"/>
      <c r="X42" s="23"/>
    </row>
    <row r="43" spans="1:24" ht="12.75" customHeight="1">
      <c r="A43" s="169" t="s">
        <v>15</v>
      </c>
      <c r="B43" s="16" t="s">
        <v>16</v>
      </c>
      <c r="C43" s="16" t="s">
        <v>46</v>
      </c>
      <c r="D43" s="17">
        <v>99</v>
      </c>
      <c r="E43" s="18" t="s">
        <v>47</v>
      </c>
      <c r="F43" s="22">
        <v>415</v>
      </c>
      <c r="G43" s="169">
        <v>9</v>
      </c>
      <c r="H43" s="19">
        <f t="shared" si="22"/>
        <v>64397.065174671072</v>
      </c>
      <c r="I43" s="19">
        <f t="shared" si="23"/>
        <v>67788.407117238778</v>
      </c>
      <c r="J43" s="19">
        <f t="shared" si="24"/>
        <v>71366.877161412587</v>
      </c>
      <c r="K43" s="19">
        <f t="shared" si="25"/>
        <v>75092.7399439164</v>
      </c>
      <c r="L43" s="19">
        <f t="shared" si="26"/>
        <v>79046.743161380233</v>
      </c>
      <c r="M43" s="19">
        <f t="shared" si="27"/>
        <v>83830.203882277914</v>
      </c>
      <c r="N43" s="19">
        <f t="shared" si="28"/>
        <v>88612.618890003374</v>
      </c>
      <c r="P43" s="235">
        <f t="shared" si="15"/>
        <v>30.961000000000002</v>
      </c>
      <c r="Q43" s="235">
        <f t="shared" si="16"/>
        <v>32.591000000000001</v>
      </c>
      <c r="R43" s="235">
        <f t="shared" si="17"/>
        <v>34.311</v>
      </c>
      <c r="S43" s="235">
        <f t="shared" si="18"/>
        <v>36.102999999999994</v>
      </c>
      <c r="T43" s="235">
        <f t="shared" si="19"/>
        <v>38.003999999999998</v>
      </c>
      <c r="U43" s="235">
        <f t="shared" si="20"/>
        <v>40.302999999999997</v>
      </c>
      <c r="V43" s="235">
        <f t="shared" si="21"/>
        <v>42.602999999999994</v>
      </c>
    </row>
    <row r="44" spans="1:24" ht="12.75" customHeight="1">
      <c r="A44" s="169" t="s">
        <v>15</v>
      </c>
      <c r="B44" s="16" t="s">
        <v>16</v>
      </c>
      <c r="C44" s="16" t="s">
        <v>48</v>
      </c>
      <c r="D44" s="17">
        <v>15</v>
      </c>
      <c r="E44" s="77" t="s">
        <v>49</v>
      </c>
      <c r="F44" s="78">
        <v>318</v>
      </c>
      <c r="G44" s="78">
        <v>7</v>
      </c>
      <c r="H44" s="19">
        <f t="shared" si="22"/>
        <v>53118.287591963286</v>
      </c>
      <c r="I44" s="19">
        <f t="shared" si="23"/>
        <v>58386.307454176553</v>
      </c>
      <c r="J44" s="19">
        <f t="shared" si="24"/>
        <v>61464.977689661268</v>
      </c>
      <c r="K44" s="19">
        <f t="shared" si="25"/>
        <v>64853.59587130115</v>
      </c>
      <c r="L44" s="19">
        <f t="shared" si="26"/>
        <v>68236.737940818159</v>
      </c>
      <c r="M44" s="19">
        <f t="shared" si="27"/>
        <v>72386.535707538758</v>
      </c>
      <c r="N44" s="19">
        <f t="shared" si="28"/>
        <v>76535.238251834759</v>
      </c>
      <c r="P44" s="235">
        <f t="shared" si="15"/>
        <v>25.538</v>
      </c>
      <c r="Q44" s="235">
        <f t="shared" si="16"/>
        <v>28.071000000000002</v>
      </c>
      <c r="R44" s="235">
        <f t="shared" si="17"/>
        <v>29.551000000000002</v>
      </c>
      <c r="S44" s="235">
        <f t="shared" si="18"/>
        <v>31.18</v>
      </c>
      <c r="T44" s="235">
        <f t="shared" si="19"/>
        <v>32.806999999999995</v>
      </c>
      <c r="U44" s="235">
        <f t="shared" si="20"/>
        <v>34.802</v>
      </c>
      <c r="V44" s="235">
        <f t="shared" si="21"/>
        <v>36.795999999999999</v>
      </c>
    </row>
    <row r="45" spans="1:24" ht="12.75" customHeight="1">
      <c r="A45" s="169" t="s">
        <v>15</v>
      </c>
      <c r="B45" s="16" t="s">
        <v>16</v>
      </c>
      <c r="C45" s="16" t="s">
        <v>50</v>
      </c>
      <c r="D45" s="17">
        <v>48</v>
      </c>
      <c r="E45" s="18" t="s">
        <v>51</v>
      </c>
      <c r="F45" s="22">
        <v>410</v>
      </c>
      <c r="G45" s="169">
        <v>9</v>
      </c>
      <c r="H45" s="19">
        <f t="shared" si="22"/>
        <v>67247.536976822288</v>
      </c>
      <c r="I45" s="19">
        <f t="shared" si="23"/>
        <v>70822.520012934037</v>
      </c>
      <c r="J45" s="19">
        <f t="shared" si="24"/>
        <v>74818.71656113051</v>
      </c>
      <c r="K45" s="19">
        <f t="shared" si="25"/>
        <v>78582.979086849999</v>
      </c>
      <c r="L45" s="19">
        <f t="shared" si="26"/>
        <v>82691.143783828506</v>
      </c>
      <c r="M45" s="19">
        <f t="shared" si="27"/>
        <v>87716.445919012782</v>
      </c>
      <c r="N45" s="19">
        <f t="shared" si="28"/>
        <v>92741.748054197087</v>
      </c>
      <c r="P45" s="235">
        <f t="shared" si="15"/>
        <v>32.330999999999996</v>
      </c>
      <c r="Q45" s="235">
        <f t="shared" si="16"/>
        <v>34.049999999999997</v>
      </c>
      <c r="R45" s="235">
        <f t="shared" si="17"/>
        <v>35.970999999999997</v>
      </c>
      <c r="S45" s="235">
        <f t="shared" si="18"/>
        <v>37.780999999999999</v>
      </c>
      <c r="T45" s="235">
        <f t="shared" si="19"/>
        <v>39.756</v>
      </c>
      <c r="U45" s="235">
        <f t="shared" si="20"/>
        <v>42.171999999999997</v>
      </c>
      <c r="V45" s="235">
        <f t="shared" si="21"/>
        <v>44.588000000000001</v>
      </c>
    </row>
    <row r="46" spans="1:24" ht="12.75" customHeight="1">
      <c r="A46" s="169" t="s">
        <v>15</v>
      </c>
      <c r="B46" s="26" t="s">
        <v>16</v>
      </c>
      <c r="C46" s="26" t="s">
        <v>52</v>
      </c>
      <c r="D46" s="17">
        <v>35</v>
      </c>
      <c r="E46" s="48" t="s">
        <v>361</v>
      </c>
      <c r="F46" s="22">
        <v>365</v>
      </c>
      <c r="G46" s="169">
        <v>8</v>
      </c>
      <c r="H46" s="19">
        <f t="shared" si="22"/>
        <v>57586.285281916287</v>
      </c>
      <c r="I46" s="19">
        <f t="shared" si="23"/>
        <v>60745.386622551952</v>
      </c>
      <c r="J46" s="19">
        <f t="shared" si="24"/>
        <v>63901.822054883276</v>
      </c>
      <c r="K46" s="19">
        <f t="shared" si="25"/>
        <v>67247.536976822288</v>
      </c>
      <c r="L46" s="19">
        <f t="shared" si="26"/>
        <v>70822.520012934037</v>
      </c>
      <c r="M46" s="19">
        <f t="shared" si="27"/>
        <v>75705.470731166555</v>
      </c>
      <c r="N46" s="19">
        <f t="shared" si="28"/>
        <v>80588.421449399073</v>
      </c>
      <c r="P46" s="235">
        <f t="shared" si="15"/>
        <v>27.686</v>
      </c>
      <c r="Q46" s="235">
        <f t="shared" si="16"/>
        <v>29.205000000000002</v>
      </c>
      <c r="R46" s="235">
        <f t="shared" si="17"/>
        <v>30.723000000000003</v>
      </c>
      <c r="S46" s="235">
        <f t="shared" si="18"/>
        <v>32.330999999999996</v>
      </c>
      <c r="T46" s="235">
        <f t="shared" si="19"/>
        <v>34.049999999999997</v>
      </c>
      <c r="U46" s="235">
        <f t="shared" si="20"/>
        <v>36.396999999999998</v>
      </c>
      <c r="V46" s="235">
        <f t="shared" si="21"/>
        <v>38.744999999999997</v>
      </c>
    </row>
    <row r="47" spans="1:24" ht="12.75" customHeight="1">
      <c r="A47" s="169" t="s">
        <v>15</v>
      </c>
      <c r="B47" s="26" t="s">
        <v>16</v>
      </c>
      <c r="C47" s="26" t="s">
        <v>53</v>
      </c>
      <c r="D47" s="27">
        <v>107</v>
      </c>
      <c r="E47" s="18" t="s">
        <v>54</v>
      </c>
      <c r="F47" s="22">
        <v>365</v>
      </c>
      <c r="G47" s="169">
        <v>8</v>
      </c>
      <c r="H47" s="19">
        <f t="shared" si="22"/>
        <v>56453.274252574374</v>
      </c>
      <c r="I47" s="19">
        <f t="shared" si="23"/>
        <v>59548.393793906027</v>
      </c>
      <c r="J47" s="19">
        <f t="shared" si="24"/>
        <v>62640.847426933331</v>
      </c>
      <c r="K47" s="19">
        <f t="shared" si="25"/>
        <v>65922.58054956836</v>
      </c>
      <c r="L47" s="19">
        <f t="shared" si="26"/>
        <v>69428.249969767407</v>
      </c>
      <c r="M47" s="19">
        <f t="shared" si="27"/>
        <v>73779.330631891862</v>
      </c>
      <c r="N47" s="19">
        <f t="shared" si="28"/>
        <v>78130.411294016303</v>
      </c>
      <c r="P47" s="235">
        <f t="shared" si="15"/>
        <v>27.141000000000002</v>
      </c>
      <c r="Q47" s="235">
        <f t="shared" si="16"/>
        <v>28.630000000000003</v>
      </c>
      <c r="R47" s="235">
        <f t="shared" si="17"/>
        <v>30.116</v>
      </c>
      <c r="S47" s="235">
        <f t="shared" si="18"/>
        <v>31.694000000000003</v>
      </c>
      <c r="T47" s="235">
        <f t="shared" si="19"/>
        <v>33.378999999999998</v>
      </c>
      <c r="U47" s="235">
        <f t="shared" si="20"/>
        <v>35.470999999999997</v>
      </c>
      <c r="V47" s="235">
        <f t="shared" si="21"/>
        <v>37.562999999999995</v>
      </c>
    </row>
    <row r="48" spans="1:24" ht="12.75" customHeight="1">
      <c r="A48" s="22" t="s">
        <v>90</v>
      </c>
      <c r="B48" s="26" t="s">
        <v>91</v>
      </c>
      <c r="C48" s="26" t="s">
        <v>295</v>
      </c>
      <c r="D48" s="27" t="s">
        <v>296</v>
      </c>
      <c r="E48" s="48" t="s">
        <v>297</v>
      </c>
      <c r="F48" s="22">
        <v>330</v>
      </c>
      <c r="G48" s="169">
        <v>7</v>
      </c>
      <c r="H48" s="29">
        <f t="shared" si="22"/>
        <v>24.308773851867812</v>
      </c>
      <c r="I48" s="29">
        <f t="shared" si="23"/>
        <v>26.90901194687018</v>
      </c>
      <c r="J48" s="29">
        <f t="shared" si="24"/>
        <v>28.485486569144541</v>
      </c>
      <c r="K48" s="29">
        <f t="shared" si="25"/>
        <v>29.900468669137137</v>
      </c>
      <c r="L48" s="29">
        <f t="shared" si="26"/>
        <v>31.479506664781063</v>
      </c>
      <c r="M48" s="29">
        <f t="shared" si="27"/>
        <v>32.924745926847166</v>
      </c>
      <c r="N48" s="29">
        <f t="shared" si="28"/>
        <v>34.369985188913276</v>
      </c>
      <c r="O48" s="23"/>
      <c r="W48" s="23"/>
      <c r="X48" s="23"/>
    </row>
    <row r="49" spans="1:24" ht="12.75" customHeight="1">
      <c r="A49" s="22" t="s">
        <v>90</v>
      </c>
      <c r="B49" s="26" t="s">
        <v>91</v>
      </c>
      <c r="C49" s="26" t="s">
        <v>472</v>
      </c>
      <c r="D49" s="27">
        <v>16</v>
      </c>
      <c r="E49" s="48" t="s">
        <v>469</v>
      </c>
      <c r="F49" s="22">
        <v>358</v>
      </c>
      <c r="G49" s="169">
        <v>7</v>
      </c>
      <c r="H49" s="29">
        <f t="shared" si="22"/>
        <v>25.944611339311152</v>
      </c>
      <c r="I49" s="29">
        <f t="shared" si="23"/>
        <v>27.446265456670631</v>
      </c>
      <c r="J49" s="29">
        <f t="shared" si="24"/>
        <v>28.862514782119533</v>
      </c>
      <c r="K49" s="29">
        <f t="shared" si="25"/>
        <v>30.475099601544436</v>
      </c>
      <c r="L49" s="29">
        <f t="shared" si="26"/>
        <v>32.122402282708997</v>
      </c>
      <c r="M49" s="29">
        <f t="shared" si="27"/>
        <v>34.078574216591925</v>
      </c>
      <c r="N49" s="29">
        <f t="shared" si="28"/>
        <v>36.034746150474838</v>
      </c>
      <c r="O49" s="23"/>
      <c r="W49" s="23"/>
      <c r="X49" s="23"/>
    </row>
    <row r="50" spans="1:24" ht="12.75" customHeight="1">
      <c r="A50" s="169" t="s">
        <v>15</v>
      </c>
      <c r="B50" s="16" t="s">
        <v>16</v>
      </c>
      <c r="C50" s="16" t="s">
        <v>55</v>
      </c>
      <c r="D50" s="17">
        <v>45</v>
      </c>
      <c r="E50" s="18" t="s">
        <v>56</v>
      </c>
      <c r="F50" s="22">
        <v>435</v>
      </c>
      <c r="G50" s="169">
        <v>9</v>
      </c>
      <c r="H50" s="19">
        <f t="shared" si="22"/>
        <v>65498.701129179259</v>
      </c>
      <c r="I50" s="19">
        <f t="shared" si="23"/>
        <v>68961.716016508988</v>
      </c>
      <c r="J50" s="19">
        <f t="shared" si="24"/>
        <v>72877.935315575465</v>
      </c>
      <c r="K50" s="19">
        <f t="shared" si="25"/>
        <v>76754.165990076945</v>
      </c>
      <c r="L50" s="19">
        <f t="shared" si="26"/>
        <v>80864.9965953598</v>
      </c>
      <c r="M50" s="19">
        <f t="shared" si="27"/>
        <v>85669.511274572578</v>
      </c>
      <c r="N50" s="19">
        <f t="shared" si="28"/>
        <v>90474.025953785313</v>
      </c>
      <c r="P50" s="235">
        <f t="shared" ref="P50:V50" si="29">ROUNDUP(H50/2080,3)</f>
        <v>31.490000000000002</v>
      </c>
      <c r="Q50" s="235">
        <f t="shared" si="29"/>
        <v>33.155000000000001</v>
      </c>
      <c r="R50" s="235">
        <f t="shared" si="29"/>
        <v>35.037999999999997</v>
      </c>
      <c r="S50" s="235">
        <f t="shared" si="29"/>
        <v>36.902000000000001</v>
      </c>
      <c r="T50" s="235">
        <f t="shared" si="29"/>
        <v>38.878</v>
      </c>
      <c r="U50" s="235">
        <f t="shared" si="29"/>
        <v>41.187999999999995</v>
      </c>
      <c r="V50" s="235">
        <f t="shared" si="29"/>
        <v>43.497999999999998</v>
      </c>
    </row>
    <row r="51" spans="1:24" ht="12.75" customHeight="1">
      <c r="A51" s="22" t="s">
        <v>90</v>
      </c>
      <c r="B51" s="26" t="s">
        <v>91</v>
      </c>
      <c r="C51" s="26" t="s">
        <v>298</v>
      </c>
      <c r="D51" s="27" t="s">
        <v>274</v>
      </c>
      <c r="E51" s="48" t="s">
        <v>299</v>
      </c>
      <c r="F51" s="22">
        <v>323</v>
      </c>
      <c r="G51" s="169">
        <v>7</v>
      </c>
      <c r="H51" s="29">
        <f t="shared" si="22"/>
        <v>24.308773851867812</v>
      </c>
      <c r="I51" s="29">
        <f t="shared" si="23"/>
        <v>25.84905705856049</v>
      </c>
      <c r="J51" s="29">
        <f t="shared" si="24"/>
        <v>27.211490004477291</v>
      </c>
      <c r="K51" s="29">
        <f t="shared" si="25"/>
        <v>28.717471859088977</v>
      </c>
      <c r="L51" s="29">
        <f t="shared" si="26"/>
        <v>30.259340940874402</v>
      </c>
      <c r="M51" s="29">
        <f t="shared" si="27"/>
        <v>32.096064095191203</v>
      </c>
      <c r="N51" s="29">
        <f t="shared" si="28"/>
        <v>33.93278724950801</v>
      </c>
      <c r="O51" s="23"/>
      <c r="W51" s="23"/>
      <c r="X51" s="23"/>
    </row>
    <row r="52" spans="1:24" ht="12.75" customHeight="1">
      <c r="A52" s="169" t="s">
        <v>15</v>
      </c>
      <c r="B52" s="16" t="s">
        <v>16</v>
      </c>
      <c r="C52" s="16" t="s">
        <v>57</v>
      </c>
      <c r="D52" s="17" t="s">
        <v>20</v>
      </c>
      <c r="E52" s="18" t="s">
        <v>58</v>
      </c>
      <c r="F52" s="22">
        <v>383</v>
      </c>
      <c r="G52" s="169">
        <v>8</v>
      </c>
      <c r="H52" s="19">
        <f t="shared" si="22"/>
        <v>58194.112375304423</v>
      </c>
      <c r="I52" s="19">
        <f t="shared" si="23"/>
        <v>61353.213715940088</v>
      </c>
      <c r="J52" s="19">
        <f t="shared" si="24"/>
        <v>64549.637772836402</v>
      </c>
      <c r="K52" s="19">
        <f t="shared" si="25"/>
        <v>68007.320843557463</v>
      </c>
      <c r="L52" s="19">
        <f t="shared" si="26"/>
        <v>71584.969787973547</v>
      </c>
      <c r="M52" s="19">
        <f t="shared" si="27"/>
        <v>76024.425243738951</v>
      </c>
      <c r="N52" s="19">
        <f t="shared" si="28"/>
        <v>80463.880699504371</v>
      </c>
      <c r="P52" s="235">
        <f t="shared" ref="P52:P60" si="30">ROUNDUP(H52/2080,3)</f>
        <v>27.978000000000002</v>
      </c>
      <c r="Q52" s="235">
        <f t="shared" ref="Q52:Q60" si="31">ROUNDUP(I52/2080,3)</f>
        <v>29.497</v>
      </c>
      <c r="R52" s="235">
        <f t="shared" ref="R52:R60" si="32">ROUNDUP(J52/2080,3)</f>
        <v>31.034000000000002</v>
      </c>
      <c r="S52" s="235">
        <f t="shared" ref="S52:S60" si="33">ROUNDUP(K52/2080,3)</f>
        <v>32.695999999999998</v>
      </c>
      <c r="T52" s="235">
        <f t="shared" ref="T52:T60" si="34">ROUNDUP(L52/2080,3)</f>
        <v>34.415999999999997</v>
      </c>
      <c r="U52" s="235">
        <f t="shared" ref="U52:U60" si="35">ROUNDUP(M52/2080,3)</f>
        <v>36.550999999999995</v>
      </c>
      <c r="V52" s="235">
        <f t="shared" ref="V52:V60" si="36">ROUNDUP(N52/2080,3)</f>
        <v>38.684999999999995</v>
      </c>
    </row>
    <row r="53" spans="1:24" ht="12.75" customHeight="1">
      <c r="A53" s="169"/>
      <c r="B53" s="16" t="s">
        <v>16</v>
      </c>
      <c r="C53" s="169" t="s">
        <v>434</v>
      </c>
      <c r="D53" s="17">
        <v>45</v>
      </c>
      <c r="E53" s="79" t="s">
        <v>532</v>
      </c>
      <c r="F53" s="78">
        <v>445</v>
      </c>
      <c r="G53" s="78">
        <v>9</v>
      </c>
      <c r="H53" s="19">
        <f t="shared" si="22"/>
        <v>65498.701129179259</v>
      </c>
      <c r="I53" s="19">
        <f t="shared" si="23"/>
        <v>68961.716016508988</v>
      </c>
      <c r="J53" s="19">
        <f t="shared" si="24"/>
        <v>72877.935315575465</v>
      </c>
      <c r="K53" s="19">
        <f t="shared" si="25"/>
        <v>76754.165990076945</v>
      </c>
      <c r="L53" s="19">
        <f t="shared" si="26"/>
        <v>80864.9965953598</v>
      </c>
      <c r="M53" s="19">
        <f t="shared" si="27"/>
        <v>85669.511274572578</v>
      </c>
      <c r="N53" s="19">
        <f t="shared" si="28"/>
        <v>90474.025953785313</v>
      </c>
      <c r="P53" s="235">
        <f t="shared" si="30"/>
        <v>31.490000000000002</v>
      </c>
      <c r="Q53" s="235">
        <f t="shared" si="31"/>
        <v>33.155000000000001</v>
      </c>
      <c r="R53" s="235">
        <f t="shared" si="32"/>
        <v>35.037999999999997</v>
      </c>
      <c r="S53" s="235">
        <f t="shared" si="33"/>
        <v>36.902000000000001</v>
      </c>
      <c r="T53" s="235">
        <f t="shared" si="34"/>
        <v>38.878</v>
      </c>
      <c r="U53" s="235">
        <f t="shared" si="35"/>
        <v>41.187999999999995</v>
      </c>
      <c r="V53" s="235">
        <f t="shared" si="36"/>
        <v>43.497999999999998</v>
      </c>
    </row>
    <row r="54" spans="1:24" ht="12.75" customHeight="1">
      <c r="A54" s="169" t="s">
        <v>15</v>
      </c>
      <c r="B54" s="16" t="s">
        <v>16</v>
      </c>
      <c r="C54" s="169" t="s">
        <v>59</v>
      </c>
      <c r="D54" s="17">
        <v>29</v>
      </c>
      <c r="E54" s="79" t="s">
        <v>61</v>
      </c>
      <c r="F54" s="78">
        <v>363</v>
      </c>
      <c r="G54" s="78">
        <v>8</v>
      </c>
      <c r="H54" s="19">
        <f t="shared" si="22"/>
        <v>57586.285281916287</v>
      </c>
      <c r="I54" s="19">
        <f t="shared" si="23"/>
        <v>60745.386622551952</v>
      </c>
      <c r="J54" s="19">
        <f t="shared" si="24"/>
        <v>63901.822054883276</v>
      </c>
      <c r="K54" s="19">
        <f t="shared" si="25"/>
        <v>67247.536976822288</v>
      </c>
      <c r="L54" s="19">
        <f t="shared" si="26"/>
        <v>70822.520012934037</v>
      </c>
      <c r="M54" s="19">
        <f t="shared" si="27"/>
        <v>75259.840813271308</v>
      </c>
      <c r="N54" s="19">
        <f t="shared" si="28"/>
        <v>79697.16161360858</v>
      </c>
      <c r="P54" s="235">
        <f t="shared" si="30"/>
        <v>27.686</v>
      </c>
      <c r="Q54" s="235">
        <f t="shared" si="31"/>
        <v>29.205000000000002</v>
      </c>
      <c r="R54" s="235">
        <f t="shared" si="32"/>
        <v>30.723000000000003</v>
      </c>
      <c r="S54" s="235">
        <f t="shared" si="33"/>
        <v>32.330999999999996</v>
      </c>
      <c r="T54" s="235">
        <f t="shared" si="34"/>
        <v>34.049999999999997</v>
      </c>
      <c r="U54" s="235">
        <f t="shared" si="35"/>
        <v>36.183</v>
      </c>
      <c r="V54" s="235">
        <f t="shared" si="36"/>
        <v>38.315999999999995</v>
      </c>
    </row>
    <row r="55" spans="1:24" ht="12.75" customHeight="1">
      <c r="A55" s="169" t="s">
        <v>15</v>
      </c>
      <c r="B55" s="16" t="s">
        <v>16</v>
      </c>
      <c r="C55" s="169" t="s">
        <v>388</v>
      </c>
      <c r="D55" s="17">
        <v>35</v>
      </c>
      <c r="E55" s="30" t="s">
        <v>396</v>
      </c>
      <c r="F55" s="22">
        <v>378</v>
      </c>
      <c r="G55" s="169">
        <v>8</v>
      </c>
      <c r="H55" s="19">
        <f t="shared" si="22"/>
        <v>57586.285281916287</v>
      </c>
      <c r="I55" s="19">
        <f t="shared" si="23"/>
        <v>60745.386622551952</v>
      </c>
      <c r="J55" s="19">
        <f t="shared" si="24"/>
        <v>63901.822054883276</v>
      </c>
      <c r="K55" s="19">
        <f t="shared" si="25"/>
        <v>67247.536976822288</v>
      </c>
      <c r="L55" s="19">
        <f t="shared" si="26"/>
        <v>70822.520012934037</v>
      </c>
      <c r="M55" s="19">
        <f t="shared" si="27"/>
        <v>75705.470731166555</v>
      </c>
      <c r="N55" s="19">
        <f t="shared" si="28"/>
        <v>80588.421449399073</v>
      </c>
      <c r="P55" s="235">
        <f t="shared" si="30"/>
        <v>27.686</v>
      </c>
      <c r="Q55" s="235">
        <f t="shared" si="31"/>
        <v>29.205000000000002</v>
      </c>
      <c r="R55" s="235">
        <f t="shared" si="32"/>
        <v>30.723000000000003</v>
      </c>
      <c r="S55" s="235">
        <f t="shared" si="33"/>
        <v>32.330999999999996</v>
      </c>
      <c r="T55" s="235">
        <f t="shared" si="34"/>
        <v>34.049999999999997</v>
      </c>
      <c r="U55" s="235">
        <f t="shared" si="35"/>
        <v>36.396999999999998</v>
      </c>
      <c r="V55" s="235">
        <f t="shared" si="36"/>
        <v>38.744999999999997</v>
      </c>
    </row>
    <row r="56" spans="1:24" ht="12.75" customHeight="1">
      <c r="A56" s="169"/>
      <c r="B56" s="16" t="s">
        <v>16</v>
      </c>
      <c r="C56" s="169" t="s">
        <v>523</v>
      </c>
      <c r="D56" s="17">
        <v>116</v>
      </c>
      <c r="E56" s="30" t="s">
        <v>506</v>
      </c>
      <c r="F56" s="22">
        <v>381</v>
      </c>
      <c r="G56" s="169">
        <v>8</v>
      </c>
      <c r="H56" s="19">
        <f>VLOOKUP("02374C",$C$6:$N$184,6,0)+1200</f>
        <v>58786.285281916287</v>
      </c>
      <c r="I56" s="19">
        <f>VLOOKUP("02374C",$C$6:$N$184,7,0)+1200</f>
        <v>61945.386622551952</v>
      </c>
      <c r="J56" s="19">
        <f>VLOOKUP("02374C",$C$6:$N$184,8,0)+1200</f>
        <v>65101.822054883276</v>
      </c>
      <c r="K56" s="19">
        <f>VLOOKUP("02374C",$C$6:$N$184,9,0)+1200</f>
        <v>68447.536976822288</v>
      </c>
      <c r="L56" s="19">
        <f>VLOOKUP("02374C",$C$6:$N$184,10,0)+1200</f>
        <v>72022.520012934037</v>
      </c>
      <c r="M56" s="19">
        <f>VLOOKUP("02374C",$C$6:$N$184,11,0)+1200</f>
        <v>76905.470731166555</v>
      </c>
      <c r="N56" s="19">
        <f>VLOOKUP("02374C",$C$6:$N$184,12,0)+1200</f>
        <v>81788.421449399073</v>
      </c>
      <c r="P56" s="235">
        <f t="shared" si="30"/>
        <v>28.263000000000002</v>
      </c>
      <c r="Q56" s="235">
        <f t="shared" si="31"/>
        <v>29.782</v>
      </c>
      <c r="R56" s="235">
        <f t="shared" si="32"/>
        <v>31.298999999999999</v>
      </c>
      <c r="S56" s="235">
        <f t="shared" si="33"/>
        <v>32.907999999999994</v>
      </c>
      <c r="T56" s="235">
        <f t="shared" si="34"/>
        <v>34.626999999999995</v>
      </c>
      <c r="U56" s="235">
        <f t="shared" si="35"/>
        <v>36.973999999999997</v>
      </c>
      <c r="V56" s="235">
        <f t="shared" si="36"/>
        <v>39.321999999999996</v>
      </c>
    </row>
    <row r="57" spans="1:24" ht="12.75" customHeight="1">
      <c r="A57" s="169"/>
      <c r="B57" s="16" t="s">
        <v>16</v>
      </c>
      <c r="C57" s="169" t="s">
        <v>521</v>
      </c>
      <c r="D57" s="17">
        <v>99</v>
      </c>
      <c r="E57" s="30" t="s">
        <v>512</v>
      </c>
      <c r="F57" s="22">
        <v>415</v>
      </c>
      <c r="G57" s="169">
        <v>9</v>
      </c>
      <c r="H57" s="19">
        <f t="shared" ref="H57:H68" si="37">VLOOKUP($C57,January19,6,0)*(1+IncrPerc2020)</f>
        <v>64397.065174671072</v>
      </c>
      <c r="I57" s="19">
        <f t="shared" ref="I57:I68" si="38">VLOOKUP($C57,January19,7,0)*(1+IncrPerc2020)</f>
        <v>67788.407117238778</v>
      </c>
      <c r="J57" s="19">
        <f t="shared" ref="J57:J68" si="39">VLOOKUP($C57,January19,8,0)*(1+IncrPerc2020)</f>
        <v>71366.877161412587</v>
      </c>
      <c r="K57" s="19">
        <f t="shared" ref="K57:K68" si="40">VLOOKUP($C57,January19,9,0)*(1+IncrPerc2020)</f>
        <v>75092.7399439164</v>
      </c>
      <c r="L57" s="19">
        <f>VLOOKUP($C57,January19,10,0)*(1+IncrPerc2020)</f>
        <v>79046.743161380233</v>
      </c>
      <c r="M57" s="19">
        <f>VLOOKUP($C57,January19,11,0)*(1+IncrPerc2020)</f>
        <v>83830.203882277914</v>
      </c>
      <c r="N57" s="19">
        <f>VLOOKUP($C57,January19,12,0)*(1+IncrPerc2020)</f>
        <v>88612.618890003374</v>
      </c>
      <c r="P57" s="235">
        <f t="shared" si="30"/>
        <v>30.961000000000002</v>
      </c>
      <c r="Q57" s="235">
        <f t="shared" si="31"/>
        <v>32.591000000000001</v>
      </c>
      <c r="R57" s="235">
        <f t="shared" si="32"/>
        <v>34.311</v>
      </c>
      <c r="S57" s="235">
        <f t="shared" si="33"/>
        <v>36.102999999999994</v>
      </c>
      <c r="T57" s="235">
        <f t="shared" si="34"/>
        <v>38.003999999999998</v>
      </c>
      <c r="U57" s="235">
        <f t="shared" si="35"/>
        <v>40.302999999999997</v>
      </c>
      <c r="V57" s="235">
        <f t="shared" si="36"/>
        <v>42.602999999999994</v>
      </c>
    </row>
    <row r="58" spans="1:24" ht="12.75" customHeight="1">
      <c r="A58" s="169" t="s">
        <v>15</v>
      </c>
      <c r="B58" s="16" t="s">
        <v>16</v>
      </c>
      <c r="C58" s="16" t="s">
        <v>62</v>
      </c>
      <c r="D58" s="17">
        <v>38</v>
      </c>
      <c r="E58" s="18" t="s">
        <v>63</v>
      </c>
      <c r="F58" s="22">
        <v>383</v>
      </c>
      <c r="G58" s="169">
        <v>8</v>
      </c>
      <c r="H58" s="19">
        <f t="shared" si="37"/>
        <v>60364.161735032205</v>
      </c>
      <c r="I58" s="19">
        <f t="shared" si="38"/>
        <v>63672.553940710568</v>
      </c>
      <c r="J58" s="19">
        <f t="shared" si="39"/>
        <v>66943.623430128224</v>
      </c>
      <c r="K58" s="19">
        <f t="shared" si="40"/>
        <v>70483.949658283658</v>
      </c>
      <c r="L58" s="19">
        <f>VLOOKUP($C58,January19,10,0)*(1+IncrPerc2020)</f>
        <v>74208.223559438076</v>
      </c>
      <c r="M58" s="19">
        <f>VLOOKUP($C58,January19,11,0)*(1+IncrPerc2020)</f>
        <v>78834.459252032219</v>
      </c>
      <c r="N58" s="19">
        <f>VLOOKUP($C58,January19,12,0)*(1+IncrPerc2020)</f>
        <v>83460.694944626375</v>
      </c>
      <c r="P58" s="235">
        <f t="shared" si="30"/>
        <v>29.022000000000002</v>
      </c>
      <c r="Q58" s="235">
        <f t="shared" si="31"/>
        <v>30.612000000000002</v>
      </c>
      <c r="R58" s="235">
        <f t="shared" si="32"/>
        <v>32.184999999999995</v>
      </c>
      <c r="S58" s="235">
        <f t="shared" si="33"/>
        <v>33.887</v>
      </c>
      <c r="T58" s="235">
        <f t="shared" si="34"/>
        <v>35.677999999999997</v>
      </c>
      <c r="U58" s="235">
        <f t="shared" si="35"/>
        <v>37.902000000000001</v>
      </c>
      <c r="V58" s="235">
        <f t="shared" si="36"/>
        <v>40.125999999999998</v>
      </c>
    </row>
    <row r="59" spans="1:24" ht="12.75" customHeight="1">
      <c r="A59" s="169" t="s">
        <v>15</v>
      </c>
      <c r="B59" s="16" t="s">
        <v>16</v>
      </c>
      <c r="C59" s="16" t="s">
        <v>387</v>
      </c>
      <c r="D59" s="17">
        <v>45</v>
      </c>
      <c r="E59" s="18" t="s">
        <v>362</v>
      </c>
      <c r="F59" s="22">
        <v>435</v>
      </c>
      <c r="G59" s="169">
        <v>9</v>
      </c>
      <c r="H59" s="19">
        <f t="shared" si="37"/>
        <v>65498.701129179259</v>
      </c>
      <c r="I59" s="19">
        <f t="shared" si="38"/>
        <v>68961.716016508988</v>
      </c>
      <c r="J59" s="19">
        <f t="shared" si="39"/>
        <v>72877.935315575465</v>
      </c>
      <c r="K59" s="19">
        <f t="shared" si="40"/>
        <v>76754.165990076945</v>
      </c>
      <c r="L59" s="19">
        <f>VLOOKUP($C59,January19,10,0)*(1+IncrPerc2020)</f>
        <v>80864.9965953598</v>
      </c>
      <c r="M59" s="19">
        <f>VLOOKUP($C59,January19,11,0)*(1+IncrPerc2020)</f>
        <v>85669.511274572578</v>
      </c>
      <c r="N59" s="19">
        <f>VLOOKUP($C59,January19,12,0)*(1+IncrPerc2020)</f>
        <v>90474.025953785313</v>
      </c>
      <c r="P59" s="235">
        <f t="shared" si="30"/>
        <v>31.490000000000002</v>
      </c>
      <c r="Q59" s="235">
        <f t="shared" si="31"/>
        <v>33.155000000000001</v>
      </c>
      <c r="R59" s="235">
        <f t="shared" si="32"/>
        <v>35.037999999999997</v>
      </c>
      <c r="S59" s="235">
        <f t="shared" si="33"/>
        <v>36.902000000000001</v>
      </c>
      <c r="T59" s="235">
        <f t="shared" si="34"/>
        <v>38.878</v>
      </c>
      <c r="U59" s="235">
        <f t="shared" si="35"/>
        <v>41.187999999999995</v>
      </c>
      <c r="V59" s="235">
        <f t="shared" si="36"/>
        <v>43.497999999999998</v>
      </c>
    </row>
    <row r="60" spans="1:24" ht="12.75" customHeight="1">
      <c r="A60" s="169" t="s">
        <v>15</v>
      </c>
      <c r="B60" s="16" t="s">
        <v>16</v>
      </c>
      <c r="C60" s="16" t="s">
        <v>441</v>
      </c>
      <c r="D60" s="17" t="s">
        <v>96</v>
      </c>
      <c r="E60" s="18" t="s">
        <v>496</v>
      </c>
      <c r="F60" s="22">
        <v>405</v>
      </c>
      <c r="G60" s="169">
        <v>8</v>
      </c>
      <c r="H60" s="19">
        <f t="shared" si="37"/>
        <v>60324.1731104672</v>
      </c>
      <c r="I60" s="19">
        <f t="shared" si="38"/>
        <v>63635.231224449883</v>
      </c>
      <c r="J60" s="19">
        <f t="shared" si="39"/>
        <v>66943.623430128224</v>
      </c>
      <c r="K60" s="19">
        <f t="shared" si="40"/>
        <v>70483.949658283658</v>
      </c>
      <c r="L60" s="19">
        <f>VLOOKUP($C60,January19,10,0)*(1+IncrPerc2020)</f>
        <v>74208.223559438076</v>
      </c>
      <c r="M60" s="19">
        <f>VLOOKUP($C60,January19,11,0)*(1+IncrPerc2020)</f>
        <v>78816.946425849368</v>
      </c>
      <c r="N60" s="19">
        <f>VLOOKUP($C60,January19,12,0)*(1+IncrPerc2020)</f>
        <v>83425.669292260674</v>
      </c>
      <c r="P60" s="235">
        <f t="shared" si="30"/>
        <v>29.003</v>
      </c>
      <c r="Q60" s="235">
        <f t="shared" si="31"/>
        <v>30.594000000000001</v>
      </c>
      <c r="R60" s="235">
        <f t="shared" si="32"/>
        <v>32.184999999999995</v>
      </c>
      <c r="S60" s="235">
        <f t="shared" si="33"/>
        <v>33.887</v>
      </c>
      <c r="T60" s="235">
        <f t="shared" si="34"/>
        <v>35.677999999999997</v>
      </c>
      <c r="U60" s="235">
        <f t="shared" si="35"/>
        <v>37.893000000000001</v>
      </c>
      <c r="V60" s="235">
        <f t="shared" si="36"/>
        <v>40.108999999999995</v>
      </c>
    </row>
    <row r="61" spans="1:24" ht="12.75" customHeight="1">
      <c r="A61" s="169"/>
      <c r="B61" s="16" t="s">
        <v>16</v>
      </c>
      <c r="C61" s="16" t="s">
        <v>666</v>
      </c>
      <c r="D61" s="17">
        <v>121</v>
      </c>
      <c r="E61" s="18" t="s">
        <v>665</v>
      </c>
      <c r="F61" s="22">
        <v>408</v>
      </c>
      <c r="G61" s="169">
        <v>9</v>
      </c>
      <c r="H61" s="19">
        <f t="shared" si="37"/>
        <v>81613.904999999999</v>
      </c>
      <c r="I61" s="19">
        <f t="shared" si="38"/>
        <v>84061.77</v>
      </c>
      <c r="J61" s="19">
        <f t="shared" si="39"/>
        <v>86584.277499999997</v>
      </c>
      <c r="K61" s="19">
        <f t="shared" si="40"/>
        <v>89181.427499999991</v>
      </c>
      <c r="L61" s="19"/>
      <c r="M61" s="19"/>
      <c r="N61" s="19"/>
    </row>
    <row r="62" spans="1:24" ht="12.75" customHeight="1">
      <c r="A62" s="169" t="s">
        <v>15</v>
      </c>
      <c r="B62" s="16" t="s">
        <v>16</v>
      </c>
      <c r="C62" s="16" t="s">
        <v>64</v>
      </c>
      <c r="D62" s="17" t="s">
        <v>20</v>
      </c>
      <c r="E62" s="18" t="s">
        <v>65</v>
      </c>
      <c r="F62" s="22">
        <v>388</v>
      </c>
      <c r="G62" s="169">
        <v>8</v>
      </c>
      <c r="H62" s="19">
        <f t="shared" si="37"/>
        <v>58194.112375304423</v>
      </c>
      <c r="I62" s="19">
        <f t="shared" si="38"/>
        <v>61353.213715940088</v>
      </c>
      <c r="J62" s="19">
        <f t="shared" si="39"/>
        <v>64549.637772836402</v>
      </c>
      <c r="K62" s="19">
        <f t="shared" si="40"/>
        <v>68007.320843557463</v>
      </c>
      <c r="L62" s="19">
        <f t="shared" ref="L62:L68" si="41">VLOOKUP($C62,January19,10,0)*(1+IncrPerc2020)</f>
        <v>71584.969787973547</v>
      </c>
      <c r="M62" s="19">
        <f t="shared" ref="M62:M68" si="42">VLOOKUP($C62,January19,11,0)*(1+IncrPerc2020)</f>
        <v>76024.425243738951</v>
      </c>
      <c r="N62" s="19">
        <f t="shared" ref="N62:N68" si="43">VLOOKUP($C62,January19,12,0)*(1+IncrPerc2020)</f>
        <v>80463.880699504371</v>
      </c>
      <c r="P62" s="235">
        <f t="shared" ref="P62:P84" si="44">ROUNDUP(H62/2080,3)</f>
        <v>27.978000000000002</v>
      </c>
      <c r="Q62" s="235">
        <f t="shared" ref="Q62:Q84" si="45">ROUNDUP(I62/2080,3)</f>
        <v>29.497</v>
      </c>
      <c r="R62" s="235">
        <f t="shared" ref="R62:R84" si="46">ROUNDUP(J62/2080,3)</f>
        <v>31.034000000000002</v>
      </c>
      <c r="S62" s="235">
        <f t="shared" ref="S62:S84" si="47">ROUNDUP(K62/2080,3)</f>
        <v>32.695999999999998</v>
      </c>
      <c r="T62" s="235">
        <f t="shared" ref="T62:T84" si="48">ROUNDUP(L62/2080,3)</f>
        <v>34.415999999999997</v>
      </c>
      <c r="U62" s="235">
        <f t="shared" ref="U62:U84" si="49">ROUNDUP(M62/2080,3)</f>
        <v>36.550999999999995</v>
      </c>
      <c r="V62" s="235">
        <f t="shared" ref="V62:V84" si="50">ROUNDUP(N62/2080,3)</f>
        <v>38.684999999999995</v>
      </c>
    </row>
    <row r="63" spans="1:24" ht="12.75" customHeight="1">
      <c r="A63" s="169" t="s">
        <v>15</v>
      </c>
      <c r="B63" s="16" t="s">
        <v>16</v>
      </c>
      <c r="C63" s="169" t="s">
        <v>66</v>
      </c>
      <c r="D63" s="17" t="s">
        <v>20</v>
      </c>
      <c r="E63" s="18" t="s">
        <v>67</v>
      </c>
      <c r="F63" s="22">
        <v>393</v>
      </c>
      <c r="G63" s="169">
        <v>8</v>
      </c>
      <c r="H63" s="19">
        <f t="shared" si="37"/>
        <v>58194.112375304423</v>
      </c>
      <c r="I63" s="19">
        <f t="shared" si="38"/>
        <v>61353.213715940088</v>
      </c>
      <c r="J63" s="19">
        <f t="shared" si="39"/>
        <v>64549.637772836402</v>
      </c>
      <c r="K63" s="19">
        <f t="shared" si="40"/>
        <v>68007.320843557463</v>
      </c>
      <c r="L63" s="19">
        <f t="shared" si="41"/>
        <v>71584.969787973547</v>
      </c>
      <c r="M63" s="19">
        <f t="shared" si="42"/>
        <v>76024.425243738951</v>
      </c>
      <c r="N63" s="19">
        <f t="shared" si="43"/>
        <v>80463.880699504371</v>
      </c>
      <c r="P63" s="235">
        <f t="shared" si="44"/>
        <v>27.978000000000002</v>
      </c>
      <c r="Q63" s="235">
        <f t="shared" si="45"/>
        <v>29.497</v>
      </c>
      <c r="R63" s="235">
        <f t="shared" si="46"/>
        <v>31.034000000000002</v>
      </c>
      <c r="S63" s="235">
        <f t="shared" si="47"/>
        <v>32.695999999999998</v>
      </c>
      <c r="T63" s="235">
        <f t="shared" si="48"/>
        <v>34.415999999999997</v>
      </c>
      <c r="U63" s="235">
        <f t="shared" si="49"/>
        <v>36.550999999999995</v>
      </c>
      <c r="V63" s="235">
        <f t="shared" si="50"/>
        <v>38.684999999999995</v>
      </c>
    </row>
    <row r="64" spans="1:24" ht="12.75" customHeight="1">
      <c r="A64" s="169" t="s">
        <v>15</v>
      </c>
      <c r="B64" s="16" t="s">
        <v>16</v>
      </c>
      <c r="C64" s="16" t="s">
        <v>442</v>
      </c>
      <c r="D64" s="17">
        <v>99</v>
      </c>
      <c r="E64" s="18" t="s">
        <v>68</v>
      </c>
      <c r="F64" s="22">
        <v>423</v>
      </c>
      <c r="G64" s="169">
        <v>9</v>
      </c>
      <c r="H64" s="19">
        <f t="shared" si="37"/>
        <v>64397.065174671072</v>
      </c>
      <c r="I64" s="19">
        <f t="shared" si="38"/>
        <v>67788.407117238778</v>
      </c>
      <c r="J64" s="19">
        <f t="shared" si="39"/>
        <v>71366.877161412587</v>
      </c>
      <c r="K64" s="19">
        <f t="shared" si="40"/>
        <v>75092.7399439164</v>
      </c>
      <c r="L64" s="19">
        <f t="shared" si="41"/>
        <v>79046.743161380233</v>
      </c>
      <c r="M64" s="19">
        <f t="shared" si="42"/>
        <v>83830.203882277914</v>
      </c>
      <c r="N64" s="19">
        <f t="shared" si="43"/>
        <v>88612.618890003374</v>
      </c>
      <c r="P64" s="235">
        <f t="shared" si="44"/>
        <v>30.961000000000002</v>
      </c>
      <c r="Q64" s="235">
        <f t="shared" si="45"/>
        <v>32.591000000000001</v>
      </c>
      <c r="R64" s="235">
        <f t="shared" si="46"/>
        <v>34.311</v>
      </c>
      <c r="S64" s="235">
        <f t="shared" si="47"/>
        <v>36.102999999999994</v>
      </c>
      <c r="T64" s="235">
        <f t="shared" si="48"/>
        <v>38.003999999999998</v>
      </c>
      <c r="U64" s="235">
        <f t="shared" si="49"/>
        <v>40.302999999999997</v>
      </c>
      <c r="V64" s="235">
        <f t="shared" si="50"/>
        <v>42.602999999999994</v>
      </c>
    </row>
    <row r="65" spans="1:24" ht="12.75" customHeight="1">
      <c r="A65" s="169"/>
      <c r="B65" s="16" t="s">
        <v>16</v>
      </c>
      <c r="C65" s="16" t="s">
        <v>596</v>
      </c>
      <c r="D65" s="17">
        <v>40</v>
      </c>
      <c r="E65" s="18" t="s">
        <v>605</v>
      </c>
      <c r="F65" s="22">
        <v>413</v>
      </c>
      <c r="G65" s="169">
        <v>9</v>
      </c>
      <c r="H65" s="19">
        <f t="shared" si="37"/>
        <v>62115.663337500002</v>
      </c>
      <c r="I65" s="19">
        <f t="shared" si="38"/>
        <v>65421.388455</v>
      </c>
      <c r="J65" s="19">
        <f t="shared" si="39"/>
        <v>69073.684834999993</v>
      </c>
      <c r="K65" s="19">
        <f t="shared" si="40"/>
        <v>72840.611644999997</v>
      </c>
      <c r="L65" s="19">
        <f t="shared" si="41"/>
        <v>76679.519387500011</v>
      </c>
      <c r="M65" s="19">
        <f t="shared" si="42"/>
        <v>81266.888949999993</v>
      </c>
      <c r="N65" s="19">
        <f t="shared" si="43"/>
        <v>85854.25851249999</v>
      </c>
      <c r="P65" s="235">
        <f t="shared" si="44"/>
        <v>29.864000000000001</v>
      </c>
      <c r="Q65" s="235">
        <f t="shared" si="45"/>
        <v>31.453000000000003</v>
      </c>
      <c r="R65" s="235">
        <f t="shared" si="46"/>
        <v>33.208999999999996</v>
      </c>
      <c r="S65" s="235">
        <f t="shared" si="47"/>
        <v>35.019999999999996</v>
      </c>
      <c r="T65" s="235">
        <f t="shared" si="48"/>
        <v>36.866</v>
      </c>
      <c r="U65" s="235">
        <f t="shared" si="49"/>
        <v>39.070999999999998</v>
      </c>
      <c r="V65" s="235">
        <f t="shared" si="50"/>
        <v>41.277000000000001</v>
      </c>
    </row>
    <row r="66" spans="1:24" ht="12.75" customHeight="1">
      <c r="A66" s="169" t="s">
        <v>15</v>
      </c>
      <c r="B66" s="16" t="s">
        <v>16</v>
      </c>
      <c r="C66" s="16" t="s">
        <v>69</v>
      </c>
      <c r="D66" s="17">
        <v>65</v>
      </c>
      <c r="E66" s="18" t="s">
        <v>565</v>
      </c>
      <c r="F66" s="22">
        <v>508</v>
      </c>
      <c r="G66" s="169">
        <v>11</v>
      </c>
      <c r="H66" s="19">
        <f t="shared" si="37"/>
        <v>75274.586881171635</v>
      </c>
      <c r="I66" s="19">
        <f t="shared" si="38"/>
        <v>79230.794804803125</v>
      </c>
      <c r="J66" s="19">
        <f t="shared" si="39"/>
        <v>83376.282218042325</v>
      </c>
      <c r="K66" s="19">
        <f t="shared" si="40"/>
        <v>87785.694553410576</v>
      </c>
      <c r="L66" s="19">
        <f t="shared" si="41"/>
        <v>92389.718194995177</v>
      </c>
      <c r="M66" s="19">
        <f t="shared" si="42"/>
        <v>97995.679327721518</v>
      </c>
      <c r="N66" s="19">
        <f t="shared" si="43"/>
        <v>103601.6404604478</v>
      </c>
      <c r="P66" s="235">
        <f t="shared" si="44"/>
        <v>36.19</v>
      </c>
      <c r="Q66" s="235">
        <f t="shared" si="45"/>
        <v>38.091999999999999</v>
      </c>
      <c r="R66" s="235">
        <f t="shared" si="46"/>
        <v>40.085000000000001</v>
      </c>
      <c r="S66" s="235">
        <f t="shared" si="47"/>
        <v>42.204999999999998</v>
      </c>
      <c r="T66" s="235">
        <f t="shared" si="48"/>
        <v>44.418999999999997</v>
      </c>
      <c r="U66" s="235">
        <f t="shared" si="49"/>
        <v>47.113999999999997</v>
      </c>
      <c r="V66" s="235">
        <f t="shared" si="50"/>
        <v>49.808999999999997</v>
      </c>
    </row>
    <row r="67" spans="1:24" ht="12.75" customHeight="1">
      <c r="A67" s="169"/>
      <c r="B67" s="16" t="s">
        <v>16</v>
      </c>
      <c r="C67" s="16" t="s">
        <v>592</v>
      </c>
      <c r="D67" s="17">
        <v>104</v>
      </c>
      <c r="E67" s="18" t="s">
        <v>600</v>
      </c>
      <c r="F67" s="22">
        <v>545</v>
      </c>
      <c r="G67" s="169">
        <v>12</v>
      </c>
      <c r="H67" s="19">
        <f t="shared" si="37"/>
        <v>83616.477384999991</v>
      </c>
      <c r="I67" s="19">
        <f t="shared" si="38"/>
        <v>88017.343970000002</v>
      </c>
      <c r="J67" s="19">
        <f t="shared" si="39"/>
        <v>92649.835434999986</v>
      </c>
      <c r="K67" s="19">
        <f t="shared" si="40"/>
        <v>97526.143047499994</v>
      </c>
      <c r="L67" s="19">
        <f t="shared" si="41"/>
        <v>102659.09816000001</v>
      </c>
      <c r="M67" s="19">
        <f t="shared" si="42"/>
        <v>108062.20799749999</v>
      </c>
      <c r="N67" s="19">
        <f t="shared" si="43"/>
        <v>113749.69246749999</v>
      </c>
      <c r="P67" s="235">
        <f t="shared" si="44"/>
        <v>40.201000000000001</v>
      </c>
      <c r="Q67" s="235">
        <f t="shared" si="45"/>
        <v>42.317</v>
      </c>
      <c r="R67" s="235">
        <f t="shared" si="46"/>
        <v>44.543999999999997</v>
      </c>
      <c r="S67" s="235">
        <f t="shared" si="47"/>
        <v>46.887999999999998</v>
      </c>
      <c r="T67" s="235">
        <f t="shared" si="48"/>
        <v>49.355999999999995</v>
      </c>
      <c r="U67" s="235">
        <f t="shared" si="49"/>
        <v>51.952999999999996</v>
      </c>
      <c r="V67" s="235">
        <f t="shared" si="50"/>
        <v>54.687999999999995</v>
      </c>
    </row>
    <row r="68" spans="1:24" ht="12.75" customHeight="1">
      <c r="A68" s="169" t="s">
        <v>15</v>
      </c>
      <c r="B68" s="16" t="s">
        <v>16</v>
      </c>
      <c r="C68" s="16" t="s">
        <v>400</v>
      </c>
      <c r="D68" s="17">
        <v>65</v>
      </c>
      <c r="E68" s="18" t="s">
        <v>548</v>
      </c>
      <c r="F68" s="22">
        <v>508</v>
      </c>
      <c r="G68" s="169">
        <v>11</v>
      </c>
      <c r="H68" s="19">
        <f t="shared" si="37"/>
        <v>75274.586881171635</v>
      </c>
      <c r="I68" s="19">
        <f t="shared" si="38"/>
        <v>79230.794804803125</v>
      </c>
      <c r="J68" s="19">
        <f t="shared" si="39"/>
        <v>83376.282218042325</v>
      </c>
      <c r="K68" s="19">
        <f t="shared" si="40"/>
        <v>87785.694553410576</v>
      </c>
      <c r="L68" s="19">
        <f t="shared" si="41"/>
        <v>92389.718194995177</v>
      </c>
      <c r="M68" s="19">
        <f t="shared" si="42"/>
        <v>97995.679327721518</v>
      </c>
      <c r="N68" s="19">
        <f t="shared" si="43"/>
        <v>103601.6404604478</v>
      </c>
      <c r="P68" s="235">
        <f t="shared" si="44"/>
        <v>36.19</v>
      </c>
      <c r="Q68" s="235">
        <f t="shared" si="45"/>
        <v>38.091999999999999</v>
      </c>
      <c r="R68" s="235">
        <f t="shared" si="46"/>
        <v>40.085000000000001</v>
      </c>
      <c r="S68" s="235">
        <f t="shared" si="47"/>
        <v>42.204999999999998</v>
      </c>
      <c r="T68" s="235">
        <f t="shared" si="48"/>
        <v>44.418999999999997</v>
      </c>
      <c r="U68" s="235">
        <f t="shared" si="49"/>
        <v>47.113999999999997</v>
      </c>
      <c r="V68" s="235">
        <f t="shared" si="50"/>
        <v>49.808999999999997</v>
      </c>
    </row>
    <row r="69" spans="1:24" ht="12.75" customHeight="1">
      <c r="A69" s="169"/>
      <c r="B69" s="16" t="s">
        <v>16</v>
      </c>
      <c r="C69" s="16" t="s">
        <v>655</v>
      </c>
      <c r="D69" s="17">
        <v>104</v>
      </c>
      <c r="E69" s="18" t="s">
        <v>549</v>
      </c>
      <c r="F69" s="22">
        <v>545</v>
      </c>
      <c r="G69" s="169">
        <v>12</v>
      </c>
      <c r="H69" s="19">
        <v>83616.477384999991</v>
      </c>
      <c r="I69" s="19">
        <v>88017.343970000002</v>
      </c>
      <c r="J69" s="19">
        <v>92649.835434999986</v>
      </c>
      <c r="K69" s="19">
        <v>97526.143047499994</v>
      </c>
      <c r="L69" s="19">
        <v>102659.09816000001</v>
      </c>
      <c r="M69" s="19">
        <v>108062.20799749999</v>
      </c>
      <c r="N69" s="19">
        <v>113749.69246749999</v>
      </c>
      <c r="P69" s="235">
        <f t="shared" si="44"/>
        <v>40.201000000000001</v>
      </c>
      <c r="Q69" s="235">
        <f t="shared" si="45"/>
        <v>42.317</v>
      </c>
      <c r="R69" s="235">
        <f t="shared" si="46"/>
        <v>44.543999999999997</v>
      </c>
      <c r="S69" s="235">
        <f t="shared" si="47"/>
        <v>46.887999999999998</v>
      </c>
      <c r="T69" s="235">
        <f t="shared" si="48"/>
        <v>49.355999999999995</v>
      </c>
      <c r="U69" s="235">
        <f t="shared" si="49"/>
        <v>51.952999999999996</v>
      </c>
      <c r="V69" s="235">
        <f t="shared" si="50"/>
        <v>54.687999999999995</v>
      </c>
    </row>
    <row r="70" spans="1:24" ht="12.75" customHeight="1">
      <c r="A70" s="169"/>
      <c r="B70" s="16" t="s">
        <v>16</v>
      </c>
      <c r="C70" s="16" t="s">
        <v>487</v>
      </c>
      <c r="D70" s="17">
        <v>58</v>
      </c>
      <c r="E70" s="18" t="s">
        <v>486</v>
      </c>
      <c r="F70" s="22">
        <v>488</v>
      </c>
      <c r="G70" s="169">
        <v>10</v>
      </c>
      <c r="H70" s="19">
        <f t="shared" ref="H70:H98" si="51">VLOOKUP($C70,January19,6,0)*(1+IncrPerc2020)</f>
        <v>74208.223559438076</v>
      </c>
      <c r="I70" s="19">
        <f t="shared" ref="I70:I98" si="52">VLOOKUP($C70,January19,7,0)*(1+IncrPerc2020)</f>
        <v>78353.710972677276</v>
      </c>
      <c r="J70" s="19">
        <f t="shared" ref="J70:J98" si="53">VLOOKUP($C70,January19,8,0)*(1+IncrPerc2020)</f>
        <v>82272.596180048087</v>
      </c>
      <c r="K70" s="19">
        <f t="shared" ref="K70:K98" si="54">VLOOKUP($C70,January19,9,0)*(1+IncrPerc2020)</f>
        <v>86380.760877026609</v>
      </c>
      <c r="L70" s="19">
        <f t="shared" ref="L70:L98" si="55">VLOOKUP($C70,January19,10,0)*(1+IncrPerc2020)</f>
        <v>90718.193688177853</v>
      </c>
      <c r="M70" s="19">
        <f t="shared" ref="M70:M98" si="56">VLOOKUP($C70,January19,11,0)*(1+IncrPerc2020)</f>
        <v>96085.084232542999</v>
      </c>
      <c r="N70" s="19">
        <f t="shared" ref="N70:N98" si="57">VLOOKUP($C70,January19,12,0)*(1+IncrPerc2020)</f>
        <v>101451.97477690809</v>
      </c>
      <c r="P70" s="235">
        <f t="shared" si="44"/>
        <v>35.677999999999997</v>
      </c>
      <c r="Q70" s="235">
        <f t="shared" si="45"/>
        <v>37.670999999999999</v>
      </c>
      <c r="R70" s="235">
        <f t="shared" si="46"/>
        <v>39.555</v>
      </c>
      <c r="S70" s="235">
        <f t="shared" si="47"/>
        <v>41.53</v>
      </c>
      <c r="T70" s="235">
        <f t="shared" si="48"/>
        <v>43.614999999999995</v>
      </c>
      <c r="U70" s="235">
        <f t="shared" si="49"/>
        <v>46.195</v>
      </c>
      <c r="V70" s="235">
        <f t="shared" si="50"/>
        <v>48.774999999999999</v>
      </c>
    </row>
    <row r="71" spans="1:24" ht="12.75" customHeight="1">
      <c r="A71" s="169" t="s">
        <v>15</v>
      </c>
      <c r="B71" s="16" t="s">
        <v>16</v>
      </c>
      <c r="C71" s="16" t="s">
        <v>71</v>
      </c>
      <c r="D71" s="17">
        <v>51</v>
      </c>
      <c r="E71" s="18" t="s">
        <v>72</v>
      </c>
      <c r="F71" s="22">
        <v>480</v>
      </c>
      <c r="G71" s="169">
        <v>10</v>
      </c>
      <c r="H71" s="19">
        <f t="shared" si="51"/>
        <v>70366.649692892955</v>
      </c>
      <c r="I71" s="19">
        <f t="shared" si="52"/>
        <v>73904.310012744027</v>
      </c>
      <c r="J71" s="19">
        <f t="shared" si="53"/>
        <v>77897.840652636194</v>
      </c>
      <c r="K71" s="19">
        <f t="shared" si="54"/>
        <v>81894.037200832696</v>
      </c>
      <c r="L71" s="19">
        <f t="shared" si="55"/>
        <v>86076.847330332545</v>
      </c>
      <c r="M71" s="19">
        <f t="shared" si="56"/>
        <v>91314.416591639092</v>
      </c>
      <c r="N71" s="19">
        <f t="shared" si="57"/>
        <v>96551.985852945625</v>
      </c>
      <c r="P71" s="235">
        <f t="shared" si="44"/>
        <v>33.830999999999996</v>
      </c>
      <c r="Q71" s="235">
        <f t="shared" si="45"/>
        <v>35.530999999999999</v>
      </c>
      <c r="R71" s="235">
        <f t="shared" si="46"/>
        <v>37.451000000000001</v>
      </c>
      <c r="S71" s="235">
        <f t="shared" si="47"/>
        <v>39.372999999999998</v>
      </c>
      <c r="T71" s="235">
        <f t="shared" si="48"/>
        <v>41.384</v>
      </c>
      <c r="U71" s="235">
        <f t="shared" si="49"/>
        <v>43.902000000000001</v>
      </c>
      <c r="V71" s="235">
        <f t="shared" si="50"/>
        <v>46.419999999999995</v>
      </c>
    </row>
    <row r="72" spans="1:24" ht="12.75" customHeight="1">
      <c r="A72" s="169" t="s">
        <v>15</v>
      </c>
      <c r="B72" s="16" t="s">
        <v>16</v>
      </c>
      <c r="C72" s="16" t="s">
        <v>73</v>
      </c>
      <c r="D72" s="17">
        <v>98</v>
      </c>
      <c r="E72" s="18" t="s">
        <v>74</v>
      </c>
      <c r="F72" s="22">
        <v>523</v>
      </c>
      <c r="G72" s="169">
        <v>11</v>
      </c>
      <c r="H72" s="19">
        <f t="shared" si="51"/>
        <v>76925.55190314597</v>
      </c>
      <c r="I72" s="19">
        <f t="shared" si="52"/>
        <v>80974.400140353042</v>
      </c>
      <c r="J72" s="19">
        <f t="shared" si="53"/>
        <v>85236.009187512391</v>
      </c>
      <c r="K72" s="19">
        <f t="shared" si="54"/>
        <v>89721.911763948578</v>
      </c>
      <c r="L72" s="19">
        <f t="shared" si="55"/>
        <v>94443.645920802795</v>
      </c>
      <c r="M72" s="19">
        <f t="shared" si="56"/>
        <v>99567.518753232274</v>
      </c>
      <c r="N72" s="19">
        <f t="shared" si="57"/>
        <v>104691.39158566172</v>
      </c>
      <c r="P72" s="235">
        <f t="shared" si="44"/>
        <v>36.983999999999995</v>
      </c>
      <c r="Q72" s="235">
        <f t="shared" si="45"/>
        <v>38.930999999999997</v>
      </c>
      <c r="R72" s="235">
        <f t="shared" si="46"/>
        <v>40.978999999999999</v>
      </c>
      <c r="S72" s="235">
        <f t="shared" si="47"/>
        <v>43.135999999999996</v>
      </c>
      <c r="T72" s="235">
        <f t="shared" si="48"/>
        <v>45.405999999999999</v>
      </c>
      <c r="U72" s="235">
        <f t="shared" si="49"/>
        <v>47.869</v>
      </c>
      <c r="V72" s="235">
        <f t="shared" si="50"/>
        <v>50.332999999999998</v>
      </c>
    </row>
    <row r="73" spans="1:24" s="59" customFormat="1" ht="12.75" customHeight="1">
      <c r="A73" s="169" t="s">
        <v>15</v>
      </c>
      <c r="B73" s="16" t="s">
        <v>16</v>
      </c>
      <c r="C73" s="16" t="s">
        <v>75</v>
      </c>
      <c r="D73" s="17">
        <v>51</v>
      </c>
      <c r="E73" s="18" t="s">
        <v>76</v>
      </c>
      <c r="F73" s="22">
        <v>465</v>
      </c>
      <c r="G73" s="169">
        <v>10</v>
      </c>
      <c r="H73" s="19">
        <f t="shared" si="51"/>
        <v>70366.649692892955</v>
      </c>
      <c r="I73" s="19">
        <f t="shared" si="52"/>
        <v>73904.310012744027</v>
      </c>
      <c r="J73" s="19">
        <f t="shared" si="53"/>
        <v>77897.840652636194</v>
      </c>
      <c r="K73" s="19">
        <f t="shared" si="54"/>
        <v>81894.037200832696</v>
      </c>
      <c r="L73" s="19">
        <f t="shared" si="55"/>
        <v>86076.847330332545</v>
      </c>
      <c r="M73" s="19">
        <f t="shared" si="56"/>
        <v>91314.416591639092</v>
      </c>
      <c r="N73" s="19">
        <f t="shared" si="57"/>
        <v>96551.985852945625</v>
      </c>
      <c r="O73" s="9"/>
      <c r="P73" s="235">
        <f t="shared" si="44"/>
        <v>33.830999999999996</v>
      </c>
      <c r="Q73" s="235">
        <f t="shared" si="45"/>
        <v>35.530999999999999</v>
      </c>
      <c r="R73" s="235">
        <f t="shared" si="46"/>
        <v>37.451000000000001</v>
      </c>
      <c r="S73" s="235">
        <f t="shared" si="47"/>
        <v>39.372999999999998</v>
      </c>
      <c r="T73" s="235">
        <f t="shared" si="48"/>
        <v>41.384</v>
      </c>
      <c r="U73" s="235">
        <f t="shared" si="49"/>
        <v>43.902000000000001</v>
      </c>
      <c r="V73" s="235">
        <f t="shared" si="50"/>
        <v>46.419999999999995</v>
      </c>
      <c r="W73" s="9"/>
      <c r="X73" s="9"/>
    </row>
    <row r="74" spans="1:24" ht="12.75" customHeight="1">
      <c r="A74" s="169"/>
      <c r="B74" s="16" t="s">
        <v>16</v>
      </c>
      <c r="C74" s="16" t="s">
        <v>77</v>
      </c>
      <c r="D74" s="17">
        <v>51</v>
      </c>
      <c r="E74" s="18" t="s">
        <v>485</v>
      </c>
      <c r="F74" s="22">
        <v>470</v>
      </c>
      <c r="G74" s="169">
        <v>10</v>
      </c>
      <c r="H74" s="19">
        <f t="shared" si="51"/>
        <v>70366.649692892955</v>
      </c>
      <c r="I74" s="19">
        <f t="shared" si="52"/>
        <v>73904.310012744027</v>
      </c>
      <c r="J74" s="19">
        <f t="shared" si="53"/>
        <v>77897.840652636194</v>
      </c>
      <c r="K74" s="19">
        <f t="shared" si="54"/>
        <v>81894.037200832696</v>
      </c>
      <c r="L74" s="19">
        <f t="shared" si="55"/>
        <v>86076.847330332545</v>
      </c>
      <c r="M74" s="19">
        <f t="shared" si="56"/>
        <v>91314.416591639092</v>
      </c>
      <c r="N74" s="19">
        <f t="shared" si="57"/>
        <v>96551.985852945625</v>
      </c>
      <c r="P74" s="235">
        <f t="shared" si="44"/>
        <v>33.830999999999996</v>
      </c>
      <c r="Q74" s="235">
        <f t="shared" si="45"/>
        <v>35.530999999999999</v>
      </c>
      <c r="R74" s="235">
        <f t="shared" si="46"/>
        <v>37.451000000000001</v>
      </c>
      <c r="S74" s="235">
        <f t="shared" si="47"/>
        <v>39.372999999999998</v>
      </c>
      <c r="T74" s="235">
        <f t="shared" si="48"/>
        <v>41.384</v>
      </c>
      <c r="U74" s="235">
        <f t="shared" si="49"/>
        <v>43.902000000000001</v>
      </c>
      <c r="V74" s="235">
        <f t="shared" si="50"/>
        <v>46.419999999999995</v>
      </c>
    </row>
    <row r="75" spans="1:24" s="23" customFormat="1" ht="12.75" customHeight="1">
      <c r="A75" s="169"/>
      <c r="B75" s="193" t="s">
        <v>16</v>
      </c>
      <c r="C75" s="193" t="s">
        <v>632</v>
      </c>
      <c r="D75" s="194">
        <v>66</v>
      </c>
      <c r="E75" s="195" t="s">
        <v>78</v>
      </c>
      <c r="F75" s="196">
        <v>443</v>
      </c>
      <c r="G75" s="197">
        <v>9</v>
      </c>
      <c r="H75" s="198">
        <f t="shared" si="51"/>
        <v>67312.902382536267</v>
      </c>
      <c r="I75" s="198">
        <f t="shared" si="52"/>
        <v>70678.6116167578</v>
      </c>
      <c r="J75" s="198">
        <f t="shared" si="53"/>
        <v>74213.502057880658</v>
      </c>
      <c r="K75" s="198">
        <f t="shared" si="54"/>
        <v>77912.449830143916</v>
      </c>
      <c r="L75" s="198">
        <f t="shared" si="55"/>
        <v>81820.314172584607</v>
      </c>
      <c r="M75" s="198">
        <f t="shared" si="56"/>
        <v>86146.521090196242</v>
      </c>
      <c r="N75" s="198">
        <f t="shared" si="57"/>
        <v>90472.728007807818</v>
      </c>
      <c r="O75" s="9" t="s">
        <v>633</v>
      </c>
      <c r="P75" s="235">
        <f t="shared" si="44"/>
        <v>32.361999999999995</v>
      </c>
      <c r="Q75" s="235">
        <f t="shared" si="45"/>
        <v>33.980999999999995</v>
      </c>
      <c r="R75" s="235">
        <f t="shared" si="46"/>
        <v>35.68</v>
      </c>
      <c r="S75" s="235">
        <f t="shared" si="47"/>
        <v>37.457999999999998</v>
      </c>
      <c r="T75" s="235">
        <f t="shared" si="48"/>
        <v>39.336999999999996</v>
      </c>
      <c r="U75" s="235">
        <f t="shared" si="49"/>
        <v>41.416999999999994</v>
      </c>
      <c r="V75" s="235">
        <f t="shared" si="50"/>
        <v>43.497</v>
      </c>
      <c r="W75" s="9"/>
      <c r="X75" s="9"/>
    </row>
    <row r="76" spans="1:24" ht="12.75" customHeight="1">
      <c r="A76" s="169" t="s">
        <v>15</v>
      </c>
      <c r="B76" s="16" t="s">
        <v>16</v>
      </c>
      <c r="C76" s="16" t="s">
        <v>79</v>
      </c>
      <c r="D76" s="17">
        <v>66</v>
      </c>
      <c r="E76" s="18" t="s">
        <v>80</v>
      </c>
      <c r="F76" s="22">
        <v>443</v>
      </c>
      <c r="G76" s="169">
        <v>9</v>
      </c>
      <c r="H76" s="19">
        <f t="shared" si="51"/>
        <v>67312.902382536267</v>
      </c>
      <c r="I76" s="19">
        <f t="shared" si="52"/>
        <v>70678.6116167578</v>
      </c>
      <c r="J76" s="19">
        <f t="shared" si="53"/>
        <v>74213.502057880658</v>
      </c>
      <c r="K76" s="19">
        <f t="shared" si="54"/>
        <v>77912.449830143916</v>
      </c>
      <c r="L76" s="19">
        <f t="shared" si="55"/>
        <v>81820.314172584607</v>
      </c>
      <c r="M76" s="19">
        <f t="shared" si="56"/>
        <v>86146.521090196242</v>
      </c>
      <c r="N76" s="19">
        <f t="shared" si="57"/>
        <v>90472.728007807818</v>
      </c>
      <c r="P76" s="235">
        <f t="shared" si="44"/>
        <v>32.361999999999995</v>
      </c>
      <c r="Q76" s="235">
        <f t="shared" si="45"/>
        <v>33.980999999999995</v>
      </c>
      <c r="R76" s="235">
        <f t="shared" si="46"/>
        <v>35.68</v>
      </c>
      <c r="S76" s="235">
        <f t="shared" si="47"/>
        <v>37.457999999999998</v>
      </c>
      <c r="T76" s="235">
        <f t="shared" si="48"/>
        <v>39.336999999999996</v>
      </c>
      <c r="U76" s="235">
        <f t="shared" si="49"/>
        <v>41.416999999999994</v>
      </c>
      <c r="V76" s="235">
        <f t="shared" si="50"/>
        <v>43.497</v>
      </c>
    </row>
    <row r="77" spans="1:24" ht="12.75" customHeight="1">
      <c r="A77" s="169" t="s">
        <v>15</v>
      </c>
      <c r="B77" s="16" t="s">
        <v>16</v>
      </c>
      <c r="C77" s="16" t="s">
        <v>407</v>
      </c>
      <c r="D77" s="17">
        <v>51</v>
      </c>
      <c r="E77" s="18" t="s">
        <v>498</v>
      </c>
      <c r="F77" s="22">
        <v>458</v>
      </c>
      <c r="G77" s="169">
        <v>10</v>
      </c>
      <c r="H77" s="19">
        <f t="shared" si="51"/>
        <v>70366.649692892955</v>
      </c>
      <c r="I77" s="19">
        <f t="shared" si="52"/>
        <v>73904.310012744027</v>
      </c>
      <c r="J77" s="19">
        <f t="shared" si="53"/>
        <v>77897.840652636194</v>
      </c>
      <c r="K77" s="19">
        <f t="shared" si="54"/>
        <v>81894.037200832696</v>
      </c>
      <c r="L77" s="19">
        <f t="shared" si="55"/>
        <v>86076.847330332545</v>
      </c>
      <c r="M77" s="19">
        <f t="shared" si="56"/>
        <v>91314.416591639092</v>
      </c>
      <c r="N77" s="19">
        <f t="shared" si="57"/>
        <v>96551.985852945625</v>
      </c>
      <c r="P77" s="235">
        <f t="shared" si="44"/>
        <v>33.830999999999996</v>
      </c>
      <c r="Q77" s="235">
        <f t="shared" si="45"/>
        <v>35.530999999999999</v>
      </c>
      <c r="R77" s="235">
        <f t="shared" si="46"/>
        <v>37.451000000000001</v>
      </c>
      <c r="S77" s="235">
        <f t="shared" si="47"/>
        <v>39.372999999999998</v>
      </c>
      <c r="T77" s="235">
        <f t="shared" si="48"/>
        <v>41.384</v>
      </c>
      <c r="U77" s="235">
        <f t="shared" si="49"/>
        <v>43.902000000000001</v>
      </c>
      <c r="V77" s="235">
        <f t="shared" si="50"/>
        <v>46.419999999999995</v>
      </c>
    </row>
    <row r="78" spans="1:24" ht="12.75" customHeight="1">
      <c r="A78" s="169" t="s">
        <v>15</v>
      </c>
      <c r="B78" s="16" t="s">
        <v>16</v>
      </c>
      <c r="C78" s="16" t="s">
        <v>81</v>
      </c>
      <c r="D78" s="17">
        <v>72</v>
      </c>
      <c r="E78" s="18" t="s">
        <v>82</v>
      </c>
      <c r="F78" s="22">
        <v>465</v>
      </c>
      <c r="G78" s="169">
        <v>10</v>
      </c>
      <c r="H78" s="19">
        <f t="shared" si="51"/>
        <v>70483.949658283658</v>
      </c>
      <c r="I78" s="19">
        <f t="shared" si="52"/>
        <v>74208.223559438076</v>
      </c>
      <c r="J78" s="19">
        <f t="shared" si="53"/>
        <v>78089.786050548224</v>
      </c>
      <c r="K78" s="19">
        <f t="shared" si="54"/>
        <v>82195.284839222411</v>
      </c>
      <c r="L78" s="19">
        <f t="shared" si="55"/>
        <v>86535.383558677975</v>
      </c>
      <c r="M78" s="19">
        <f t="shared" si="56"/>
        <v>91765.294416152756</v>
      </c>
      <c r="N78" s="19">
        <f t="shared" si="57"/>
        <v>96994.372255113354</v>
      </c>
      <c r="P78" s="235">
        <f t="shared" si="44"/>
        <v>33.887</v>
      </c>
      <c r="Q78" s="235">
        <f t="shared" si="45"/>
        <v>35.677999999999997</v>
      </c>
      <c r="R78" s="235">
        <f t="shared" si="46"/>
        <v>37.543999999999997</v>
      </c>
      <c r="S78" s="235">
        <f t="shared" si="47"/>
        <v>39.516999999999996</v>
      </c>
      <c r="T78" s="235">
        <f t="shared" si="48"/>
        <v>41.603999999999999</v>
      </c>
      <c r="U78" s="235">
        <f t="shared" si="49"/>
        <v>44.117999999999995</v>
      </c>
      <c r="V78" s="235">
        <f t="shared" si="50"/>
        <v>46.631999999999998</v>
      </c>
    </row>
    <row r="79" spans="1:24" ht="12.75" customHeight="1">
      <c r="A79" s="169"/>
      <c r="B79" s="193" t="s">
        <v>16</v>
      </c>
      <c r="C79" s="193" t="s">
        <v>635</v>
      </c>
      <c r="D79" s="194">
        <v>99</v>
      </c>
      <c r="E79" s="195" t="s">
        <v>634</v>
      </c>
      <c r="F79" s="196">
        <v>415</v>
      </c>
      <c r="G79" s="197">
        <v>9</v>
      </c>
      <c r="H79" s="198">
        <f t="shared" si="51"/>
        <v>64397.065174671072</v>
      </c>
      <c r="I79" s="198">
        <f t="shared" si="52"/>
        <v>67788.407117238778</v>
      </c>
      <c r="J79" s="198">
        <f t="shared" si="53"/>
        <v>71366.877161412587</v>
      </c>
      <c r="K79" s="198">
        <f t="shared" si="54"/>
        <v>75092.7399439164</v>
      </c>
      <c r="L79" s="198">
        <f t="shared" si="55"/>
        <v>79046.743161380233</v>
      </c>
      <c r="M79" s="198">
        <f t="shared" si="56"/>
        <v>83830.203882277914</v>
      </c>
      <c r="N79" s="198">
        <f t="shared" si="57"/>
        <v>88612.618890003374</v>
      </c>
      <c r="O79" s="9" t="s">
        <v>633</v>
      </c>
      <c r="P79" s="235">
        <f t="shared" si="44"/>
        <v>30.961000000000002</v>
      </c>
      <c r="Q79" s="235">
        <f t="shared" si="45"/>
        <v>32.591000000000001</v>
      </c>
      <c r="R79" s="235">
        <f t="shared" si="46"/>
        <v>34.311</v>
      </c>
      <c r="S79" s="235">
        <f t="shared" si="47"/>
        <v>36.102999999999994</v>
      </c>
      <c r="T79" s="235">
        <f t="shared" si="48"/>
        <v>38.003999999999998</v>
      </c>
      <c r="U79" s="235">
        <f t="shared" si="49"/>
        <v>40.302999999999997</v>
      </c>
      <c r="V79" s="235">
        <f t="shared" si="50"/>
        <v>42.602999999999994</v>
      </c>
    </row>
    <row r="80" spans="1:24" ht="12.75" customHeight="1">
      <c r="A80" s="169" t="s">
        <v>15</v>
      </c>
      <c r="B80" s="16" t="s">
        <v>16</v>
      </c>
      <c r="C80" s="169" t="s">
        <v>371</v>
      </c>
      <c r="D80" s="17">
        <v>58</v>
      </c>
      <c r="E80" s="47" t="s">
        <v>372</v>
      </c>
      <c r="F80" s="22">
        <v>493</v>
      </c>
      <c r="G80" s="169">
        <v>10</v>
      </c>
      <c r="H80" s="19">
        <f t="shared" si="51"/>
        <v>74208.223559438076</v>
      </c>
      <c r="I80" s="19">
        <f t="shared" si="52"/>
        <v>78353.710972677276</v>
      </c>
      <c r="J80" s="19">
        <f t="shared" si="53"/>
        <v>82272.596180048087</v>
      </c>
      <c r="K80" s="19">
        <f t="shared" si="54"/>
        <v>86380.760877026609</v>
      </c>
      <c r="L80" s="19">
        <f t="shared" si="55"/>
        <v>90718.193688177853</v>
      </c>
      <c r="M80" s="19">
        <f t="shared" si="56"/>
        <v>96085.084232542999</v>
      </c>
      <c r="N80" s="19">
        <f t="shared" si="57"/>
        <v>101451.97477690809</v>
      </c>
      <c r="P80" s="235">
        <f t="shared" si="44"/>
        <v>35.677999999999997</v>
      </c>
      <c r="Q80" s="235">
        <f t="shared" si="45"/>
        <v>37.670999999999999</v>
      </c>
      <c r="R80" s="235">
        <f t="shared" si="46"/>
        <v>39.555</v>
      </c>
      <c r="S80" s="235">
        <f t="shared" si="47"/>
        <v>41.53</v>
      </c>
      <c r="T80" s="235">
        <f t="shared" si="48"/>
        <v>43.614999999999995</v>
      </c>
      <c r="U80" s="235">
        <f t="shared" si="49"/>
        <v>46.195</v>
      </c>
      <c r="V80" s="235">
        <f t="shared" si="50"/>
        <v>48.774999999999999</v>
      </c>
    </row>
    <row r="81" spans="1:24" ht="12.75" customHeight="1">
      <c r="A81" s="169" t="s">
        <v>15</v>
      </c>
      <c r="B81" s="16" t="s">
        <v>16</v>
      </c>
      <c r="C81" s="169" t="s">
        <v>381</v>
      </c>
      <c r="D81" s="17">
        <v>109</v>
      </c>
      <c r="E81" s="47" t="s">
        <v>380</v>
      </c>
      <c r="F81" s="22">
        <v>508</v>
      </c>
      <c r="G81" s="169">
        <v>11</v>
      </c>
      <c r="H81" s="19">
        <f t="shared" si="51"/>
        <v>82306.472843564639</v>
      </c>
      <c r="I81" s="19">
        <f t="shared" si="52"/>
        <v>85736.358149913809</v>
      </c>
      <c r="J81" s="19">
        <f t="shared" si="53"/>
        <v>89308.706406160229</v>
      </c>
      <c r="K81" s="19">
        <f t="shared" si="54"/>
        <v>93029.50345053483</v>
      </c>
      <c r="L81" s="19">
        <f t="shared" si="55"/>
        <v>96905.932288914802</v>
      </c>
      <c r="M81" s="19">
        <f t="shared" si="56"/>
        <v>100943.97875953114</v>
      </c>
      <c r="N81" s="19">
        <f t="shared" si="57"/>
        <v>105150.82586826102</v>
      </c>
      <c r="P81" s="235">
        <f t="shared" si="44"/>
        <v>39.570999999999998</v>
      </c>
      <c r="Q81" s="235">
        <f t="shared" si="45"/>
        <v>41.22</v>
      </c>
      <c r="R81" s="235">
        <f t="shared" si="46"/>
        <v>42.936999999999998</v>
      </c>
      <c r="S81" s="235">
        <f t="shared" si="47"/>
        <v>44.725999999999999</v>
      </c>
      <c r="T81" s="235">
        <f t="shared" si="48"/>
        <v>46.589999999999996</v>
      </c>
      <c r="U81" s="235">
        <f t="shared" si="49"/>
        <v>48.530999999999999</v>
      </c>
      <c r="V81" s="235">
        <f t="shared" si="50"/>
        <v>50.553999999999995</v>
      </c>
    </row>
    <row r="82" spans="1:24" ht="12.75" customHeight="1">
      <c r="A82" s="169" t="s">
        <v>15</v>
      </c>
      <c r="B82" s="16" t="s">
        <v>16</v>
      </c>
      <c r="C82" s="16" t="s">
        <v>83</v>
      </c>
      <c r="D82" s="17">
        <v>98</v>
      </c>
      <c r="E82" s="47" t="s">
        <v>499</v>
      </c>
      <c r="F82" s="22">
        <v>520</v>
      </c>
      <c r="G82" s="19">
        <v>11</v>
      </c>
      <c r="H82" s="19">
        <f t="shared" si="51"/>
        <v>76925.55190314597</v>
      </c>
      <c r="I82" s="19">
        <f t="shared" si="52"/>
        <v>80974.400140353042</v>
      </c>
      <c r="J82" s="19">
        <f t="shared" si="53"/>
        <v>85236.009187512391</v>
      </c>
      <c r="K82" s="19">
        <f t="shared" si="54"/>
        <v>89721.911763948578</v>
      </c>
      <c r="L82" s="19">
        <f t="shared" si="55"/>
        <v>94443.645920802795</v>
      </c>
      <c r="M82" s="19">
        <f t="shared" si="56"/>
        <v>99567.518753232274</v>
      </c>
      <c r="N82" s="19">
        <f t="shared" si="57"/>
        <v>104691.39158566172</v>
      </c>
      <c r="P82" s="235">
        <f t="shared" si="44"/>
        <v>36.983999999999995</v>
      </c>
      <c r="Q82" s="235">
        <f t="shared" si="45"/>
        <v>38.930999999999997</v>
      </c>
      <c r="R82" s="235">
        <f t="shared" si="46"/>
        <v>40.978999999999999</v>
      </c>
      <c r="S82" s="235">
        <f t="shared" si="47"/>
        <v>43.135999999999996</v>
      </c>
      <c r="T82" s="235">
        <f t="shared" si="48"/>
        <v>45.405999999999999</v>
      </c>
      <c r="U82" s="235">
        <f t="shared" si="49"/>
        <v>47.869</v>
      </c>
      <c r="V82" s="235">
        <f t="shared" si="50"/>
        <v>50.332999999999998</v>
      </c>
    </row>
    <row r="83" spans="1:24" ht="12.75" customHeight="1">
      <c r="A83" s="169" t="s">
        <v>15</v>
      </c>
      <c r="B83" s="16" t="s">
        <v>16</v>
      </c>
      <c r="C83" s="169" t="s">
        <v>88</v>
      </c>
      <c r="D83" s="17" t="s">
        <v>20</v>
      </c>
      <c r="E83" s="47" t="s">
        <v>89</v>
      </c>
      <c r="F83" s="22">
        <v>393</v>
      </c>
      <c r="G83" s="169">
        <v>8</v>
      </c>
      <c r="H83" s="19">
        <f t="shared" si="51"/>
        <v>58194.112375304423</v>
      </c>
      <c r="I83" s="19">
        <f t="shared" si="52"/>
        <v>61353.213715940088</v>
      </c>
      <c r="J83" s="19">
        <f t="shared" si="53"/>
        <v>64549.637772836402</v>
      </c>
      <c r="K83" s="19">
        <f t="shared" si="54"/>
        <v>68007.320843557463</v>
      </c>
      <c r="L83" s="19">
        <f t="shared" si="55"/>
        <v>71584.969787973547</v>
      </c>
      <c r="M83" s="19">
        <f t="shared" si="56"/>
        <v>76024.425243738951</v>
      </c>
      <c r="N83" s="19">
        <f t="shared" si="57"/>
        <v>80463.880699504371</v>
      </c>
      <c r="P83" s="235">
        <f t="shared" si="44"/>
        <v>27.978000000000002</v>
      </c>
      <c r="Q83" s="235">
        <f t="shared" si="45"/>
        <v>29.497</v>
      </c>
      <c r="R83" s="235">
        <f t="shared" si="46"/>
        <v>31.034000000000002</v>
      </c>
      <c r="S83" s="235">
        <f t="shared" si="47"/>
        <v>32.695999999999998</v>
      </c>
      <c r="T83" s="235">
        <f t="shared" si="48"/>
        <v>34.415999999999997</v>
      </c>
      <c r="U83" s="235">
        <f t="shared" si="49"/>
        <v>36.550999999999995</v>
      </c>
      <c r="V83" s="235">
        <f t="shared" si="50"/>
        <v>38.684999999999995</v>
      </c>
    </row>
    <row r="84" spans="1:24" ht="12.75" customHeight="1">
      <c r="A84" s="169" t="s">
        <v>15</v>
      </c>
      <c r="B84" s="16" t="s">
        <v>16</v>
      </c>
      <c r="C84" s="16" t="s">
        <v>92</v>
      </c>
      <c r="D84" s="17" t="s">
        <v>93</v>
      </c>
      <c r="E84" s="49" t="s">
        <v>94</v>
      </c>
      <c r="F84" s="22">
        <v>525</v>
      </c>
      <c r="G84" s="169">
        <v>11</v>
      </c>
      <c r="H84" s="19">
        <f t="shared" si="51"/>
        <v>81093.598232456425</v>
      </c>
      <c r="I84" s="19">
        <f t="shared" si="52"/>
        <v>85428.261164879455</v>
      </c>
      <c r="J84" s="19">
        <f t="shared" si="53"/>
        <v>89729.14170726997</v>
      </c>
      <c r="K84" s="19">
        <f t="shared" si="54"/>
        <v>94139.886996790388</v>
      </c>
      <c r="L84" s="19">
        <f t="shared" si="55"/>
        <v>99198.448004263933</v>
      </c>
      <c r="M84" s="19">
        <f t="shared" si="56"/>
        <v>105066.27883762817</v>
      </c>
      <c r="N84" s="19">
        <f t="shared" si="57"/>
        <v>110934.10967099245</v>
      </c>
      <c r="P84" s="235">
        <f t="shared" si="44"/>
        <v>38.988</v>
      </c>
      <c r="Q84" s="235">
        <f t="shared" si="45"/>
        <v>41.071999999999996</v>
      </c>
      <c r="R84" s="235">
        <f t="shared" si="46"/>
        <v>43.14</v>
      </c>
      <c r="S84" s="235">
        <f t="shared" si="47"/>
        <v>45.26</v>
      </c>
      <c r="T84" s="235">
        <f t="shared" si="48"/>
        <v>47.692</v>
      </c>
      <c r="U84" s="235">
        <f t="shared" si="49"/>
        <v>50.512999999999998</v>
      </c>
      <c r="V84" s="235">
        <f t="shared" si="50"/>
        <v>53.333999999999996</v>
      </c>
    </row>
    <row r="85" spans="1:24" ht="12.75" customHeight="1">
      <c r="A85" s="169" t="s">
        <v>90</v>
      </c>
      <c r="B85" s="16" t="s">
        <v>91</v>
      </c>
      <c r="C85" s="26" t="s">
        <v>300</v>
      </c>
      <c r="D85" s="17" t="s">
        <v>280</v>
      </c>
      <c r="E85" s="18" t="s">
        <v>301</v>
      </c>
      <c r="F85" s="22">
        <v>393</v>
      </c>
      <c r="G85" s="169">
        <v>8</v>
      </c>
      <c r="H85" s="29">
        <f t="shared" si="51"/>
        <v>29.329438222752351</v>
      </c>
      <c r="I85" s="29">
        <f t="shared" si="52"/>
        <v>30.869423802827733</v>
      </c>
      <c r="J85" s="29">
        <f t="shared" si="53"/>
        <v>32.483067338960595</v>
      </c>
      <c r="K85" s="29">
        <f t="shared" si="54"/>
        <v>34.203090869929852</v>
      </c>
      <c r="L85" s="29">
        <f t="shared" si="55"/>
        <v>35.996170541931356</v>
      </c>
      <c r="M85" s="29">
        <f t="shared" si="56"/>
        <v>38.181191924667345</v>
      </c>
      <c r="N85" s="29">
        <f t="shared" si="57"/>
        <v>40.366213307403342</v>
      </c>
      <c r="O85" s="23"/>
      <c r="W85" s="23"/>
      <c r="X85" s="23"/>
    </row>
    <row r="86" spans="1:24" ht="12.75" customHeight="1">
      <c r="A86" s="169" t="s">
        <v>15</v>
      </c>
      <c r="B86" s="16" t="s">
        <v>16</v>
      </c>
      <c r="C86" s="16" t="s">
        <v>95</v>
      </c>
      <c r="D86" s="17" t="s">
        <v>96</v>
      </c>
      <c r="E86" s="18" t="s">
        <v>97</v>
      </c>
      <c r="F86" s="22">
        <v>403</v>
      </c>
      <c r="G86" s="169">
        <v>8</v>
      </c>
      <c r="H86" s="19">
        <f t="shared" si="51"/>
        <v>60324.1731104672</v>
      </c>
      <c r="I86" s="19">
        <f t="shared" si="52"/>
        <v>63635.231224449883</v>
      </c>
      <c r="J86" s="19">
        <f t="shared" si="53"/>
        <v>66943.623430128224</v>
      </c>
      <c r="K86" s="19">
        <f t="shared" si="54"/>
        <v>70483.949658283658</v>
      </c>
      <c r="L86" s="19">
        <f t="shared" si="55"/>
        <v>74208.223559438076</v>
      </c>
      <c r="M86" s="19">
        <f t="shared" si="56"/>
        <v>78816.946425849368</v>
      </c>
      <c r="N86" s="19">
        <f t="shared" si="57"/>
        <v>83425.669292260674</v>
      </c>
      <c r="P86" s="235">
        <f t="shared" ref="P86:V93" si="58">ROUNDUP(H86/2080,3)</f>
        <v>29.003</v>
      </c>
      <c r="Q86" s="235">
        <f t="shared" si="58"/>
        <v>30.594000000000001</v>
      </c>
      <c r="R86" s="235">
        <f t="shared" si="58"/>
        <v>32.184999999999995</v>
      </c>
      <c r="S86" s="235">
        <f t="shared" si="58"/>
        <v>33.887</v>
      </c>
      <c r="T86" s="235">
        <f t="shared" si="58"/>
        <v>35.677999999999997</v>
      </c>
      <c r="U86" s="235">
        <f t="shared" si="58"/>
        <v>37.893000000000001</v>
      </c>
      <c r="V86" s="235">
        <f t="shared" si="58"/>
        <v>40.108999999999995</v>
      </c>
    </row>
    <row r="87" spans="1:24" ht="12.75" customHeight="1">
      <c r="A87" s="169" t="s">
        <v>15</v>
      </c>
      <c r="B87" s="16" t="s">
        <v>16</v>
      </c>
      <c r="C87" s="16" t="s">
        <v>98</v>
      </c>
      <c r="D87" s="17">
        <v>40</v>
      </c>
      <c r="E87" s="18" t="s">
        <v>99</v>
      </c>
      <c r="F87" s="22">
        <v>410</v>
      </c>
      <c r="G87" s="169">
        <v>9</v>
      </c>
      <c r="H87" s="19">
        <f t="shared" si="51"/>
        <v>62115.663490979568</v>
      </c>
      <c r="I87" s="19">
        <f t="shared" si="52"/>
        <v>65421.38978835359</v>
      </c>
      <c r="J87" s="19">
        <f t="shared" si="53"/>
        <v>69073.684165291023</v>
      </c>
      <c r="K87" s="19">
        <f t="shared" si="54"/>
        <v>72840.612599314802</v>
      </c>
      <c r="L87" s="19">
        <f t="shared" si="55"/>
        <v>76679.520557555588</v>
      </c>
      <c r="M87" s="19">
        <f t="shared" si="56"/>
        <v>81266.889498449149</v>
      </c>
      <c r="N87" s="19">
        <f t="shared" si="57"/>
        <v>85854.258439342768</v>
      </c>
      <c r="P87" s="235">
        <f t="shared" si="58"/>
        <v>29.864000000000001</v>
      </c>
      <c r="Q87" s="235">
        <f t="shared" si="58"/>
        <v>31.453000000000003</v>
      </c>
      <c r="R87" s="235">
        <f t="shared" si="58"/>
        <v>33.208999999999996</v>
      </c>
      <c r="S87" s="235">
        <f t="shared" si="58"/>
        <v>35.019999999999996</v>
      </c>
      <c r="T87" s="235">
        <f t="shared" si="58"/>
        <v>36.866</v>
      </c>
      <c r="U87" s="235">
        <f t="shared" si="58"/>
        <v>39.070999999999998</v>
      </c>
      <c r="V87" s="235">
        <f t="shared" si="58"/>
        <v>41.277000000000001</v>
      </c>
    </row>
    <row r="88" spans="1:24" ht="12.75" customHeight="1">
      <c r="A88" s="169" t="s">
        <v>15</v>
      </c>
      <c r="B88" s="16" t="s">
        <v>16</v>
      </c>
      <c r="C88" s="16" t="s">
        <v>100</v>
      </c>
      <c r="D88" s="17">
        <v>40</v>
      </c>
      <c r="E88" s="18" t="s">
        <v>101</v>
      </c>
      <c r="F88" s="22">
        <v>410</v>
      </c>
      <c r="G88" s="169">
        <v>9</v>
      </c>
      <c r="H88" s="19">
        <f t="shared" si="51"/>
        <v>62115.663490979568</v>
      </c>
      <c r="I88" s="19">
        <f t="shared" si="52"/>
        <v>65421.38978835359</v>
      </c>
      <c r="J88" s="19">
        <f t="shared" si="53"/>
        <v>69073.684165291023</v>
      </c>
      <c r="K88" s="19">
        <f t="shared" si="54"/>
        <v>72840.612599314802</v>
      </c>
      <c r="L88" s="19">
        <f t="shared" si="55"/>
        <v>76679.520557555588</v>
      </c>
      <c r="M88" s="19">
        <f t="shared" si="56"/>
        <v>81266.889498449149</v>
      </c>
      <c r="N88" s="19">
        <f t="shared" si="57"/>
        <v>85854.258439342768</v>
      </c>
      <c r="P88" s="235">
        <f t="shared" si="58"/>
        <v>29.864000000000001</v>
      </c>
      <c r="Q88" s="235">
        <f t="shared" si="58"/>
        <v>31.453000000000003</v>
      </c>
      <c r="R88" s="235">
        <f t="shared" si="58"/>
        <v>33.208999999999996</v>
      </c>
      <c r="S88" s="235">
        <f t="shared" si="58"/>
        <v>35.019999999999996</v>
      </c>
      <c r="T88" s="235">
        <f t="shared" si="58"/>
        <v>36.866</v>
      </c>
      <c r="U88" s="235">
        <f t="shared" si="58"/>
        <v>39.070999999999998</v>
      </c>
      <c r="V88" s="235">
        <f t="shared" si="58"/>
        <v>41.277000000000001</v>
      </c>
    </row>
    <row r="89" spans="1:24" ht="12.75" customHeight="1">
      <c r="A89" s="169" t="s">
        <v>15</v>
      </c>
      <c r="B89" s="16" t="s">
        <v>16</v>
      </c>
      <c r="C89" s="16" t="s">
        <v>102</v>
      </c>
      <c r="D89" s="17" t="s">
        <v>103</v>
      </c>
      <c r="E89" s="18" t="s">
        <v>104</v>
      </c>
      <c r="F89" s="22">
        <v>508</v>
      </c>
      <c r="G89" s="169">
        <v>11</v>
      </c>
      <c r="H89" s="19">
        <f t="shared" si="51"/>
        <v>82306.472843564639</v>
      </c>
      <c r="I89" s="19">
        <f t="shared" si="52"/>
        <v>85736.358149913809</v>
      </c>
      <c r="J89" s="19">
        <f t="shared" si="53"/>
        <v>89308.706406160229</v>
      </c>
      <c r="K89" s="19">
        <f t="shared" si="54"/>
        <v>93029.50345053483</v>
      </c>
      <c r="L89" s="19">
        <f t="shared" si="55"/>
        <v>96905.932288914802</v>
      </c>
      <c r="M89" s="19">
        <f t="shared" si="56"/>
        <v>100943.97875953114</v>
      </c>
      <c r="N89" s="19">
        <f t="shared" si="57"/>
        <v>105150.82586826102</v>
      </c>
      <c r="P89" s="235">
        <f t="shared" si="58"/>
        <v>39.570999999999998</v>
      </c>
      <c r="Q89" s="235">
        <f t="shared" si="58"/>
        <v>41.22</v>
      </c>
      <c r="R89" s="235">
        <f t="shared" si="58"/>
        <v>42.936999999999998</v>
      </c>
      <c r="S89" s="235">
        <f t="shared" si="58"/>
        <v>44.725999999999999</v>
      </c>
      <c r="T89" s="235">
        <f t="shared" si="58"/>
        <v>46.589999999999996</v>
      </c>
      <c r="U89" s="235">
        <f t="shared" si="58"/>
        <v>48.530999999999999</v>
      </c>
      <c r="V89" s="235">
        <f t="shared" si="58"/>
        <v>50.553999999999995</v>
      </c>
    </row>
    <row r="90" spans="1:24" ht="12.75" customHeight="1">
      <c r="A90" s="169"/>
      <c r="B90" s="16" t="s">
        <v>16</v>
      </c>
      <c r="C90" s="16" t="s">
        <v>645</v>
      </c>
      <c r="D90" s="17">
        <v>105</v>
      </c>
      <c r="E90" s="18" t="s">
        <v>641</v>
      </c>
      <c r="F90" s="22">
        <v>435</v>
      </c>
      <c r="G90" s="169">
        <v>9</v>
      </c>
      <c r="H90" s="19">
        <f t="shared" si="51"/>
        <v>66260.044999999998</v>
      </c>
      <c r="I90" s="19">
        <f t="shared" si="52"/>
        <v>69763.13</v>
      </c>
      <c r="J90" s="19">
        <f t="shared" si="53"/>
        <v>73725.317500000005</v>
      </c>
      <c r="K90" s="19">
        <f t="shared" si="54"/>
        <v>77646.604999999996</v>
      </c>
      <c r="L90" s="19">
        <f t="shared" si="55"/>
        <v>81805.112500000003</v>
      </c>
      <c r="M90" s="19">
        <f t="shared" si="56"/>
        <v>86666.077499999999</v>
      </c>
      <c r="N90" s="19">
        <f t="shared" si="57"/>
        <v>91526.02</v>
      </c>
      <c r="P90" s="235">
        <f t="shared" si="58"/>
        <v>31.856000000000002</v>
      </c>
      <c r="Q90" s="235">
        <f t="shared" si="58"/>
        <v>33.54</v>
      </c>
      <c r="R90" s="235">
        <f t="shared" si="58"/>
        <v>35.445</v>
      </c>
      <c r="S90" s="235">
        <f t="shared" si="58"/>
        <v>37.330999999999996</v>
      </c>
      <c r="T90" s="235">
        <f t="shared" si="58"/>
        <v>39.33</v>
      </c>
      <c r="U90" s="235">
        <f t="shared" si="58"/>
        <v>41.666999999999994</v>
      </c>
      <c r="V90" s="235">
        <f t="shared" si="58"/>
        <v>44.003</v>
      </c>
    </row>
    <row r="91" spans="1:24" ht="12.75" customHeight="1">
      <c r="A91" s="169" t="s">
        <v>15</v>
      </c>
      <c r="B91" s="16" t="s">
        <v>16</v>
      </c>
      <c r="C91" s="16" t="s">
        <v>416</v>
      </c>
      <c r="D91" s="17">
        <v>29</v>
      </c>
      <c r="E91" s="18" t="s">
        <v>415</v>
      </c>
      <c r="F91" s="22">
        <v>373</v>
      </c>
      <c r="G91" s="169">
        <v>8</v>
      </c>
      <c r="H91" s="19">
        <f t="shared" si="51"/>
        <v>57586.285281916287</v>
      </c>
      <c r="I91" s="19">
        <f t="shared" si="52"/>
        <v>60745.386622551952</v>
      </c>
      <c r="J91" s="19">
        <f t="shared" si="53"/>
        <v>63901.822054883276</v>
      </c>
      <c r="K91" s="19">
        <f t="shared" si="54"/>
        <v>67247.536976822288</v>
      </c>
      <c r="L91" s="19">
        <f t="shared" si="55"/>
        <v>70822.520012934037</v>
      </c>
      <c r="M91" s="19">
        <f t="shared" si="56"/>
        <v>75259.840813271308</v>
      </c>
      <c r="N91" s="19">
        <f t="shared" si="57"/>
        <v>79697.16161360858</v>
      </c>
      <c r="P91" s="235">
        <f t="shared" si="58"/>
        <v>27.686</v>
      </c>
      <c r="Q91" s="235">
        <f t="shared" si="58"/>
        <v>29.205000000000002</v>
      </c>
      <c r="R91" s="235">
        <f t="shared" si="58"/>
        <v>30.723000000000003</v>
      </c>
      <c r="S91" s="235">
        <f t="shared" si="58"/>
        <v>32.330999999999996</v>
      </c>
      <c r="T91" s="235">
        <f t="shared" si="58"/>
        <v>34.049999999999997</v>
      </c>
      <c r="U91" s="235">
        <f t="shared" si="58"/>
        <v>36.183</v>
      </c>
      <c r="V91" s="235">
        <f t="shared" si="58"/>
        <v>38.315999999999995</v>
      </c>
    </row>
    <row r="92" spans="1:24" ht="12.75" customHeight="1">
      <c r="A92" s="169" t="s">
        <v>15</v>
      </c>
      <c r="B92" s="16" t="s">
        <v>16</v>
      </c>
      <c r="C92" s="16" t="s">
        <v>404</v>
      </c>
      <c r="D92" s="17">
        <v>51</v>
      </c>
      <c r="E92" s="18" t="s">
        <v>405</v>
      </c>
      <c r="F92" s="22">
        <v>453</v>
      </c>
      <c r="G92" s="169">
        <v>10</v>
      </c>
      <c r="H92" s="19">
        <f t="shared" si="51"/>
        <v>70366.649692892955</v>
      </c>
      <c r="I92" s="19">
        <f t="shared" si="52"/>
        <v>73904.310012744027</v>
      </c>
      <c r="J92" s="19">
        <f t="shared" si="53"/>
        <v>77897.840652636194</v>
      </c>
      <c r="K92" s="19">
        <f t="shared" si="54"/>
        <v>81894.037200832696</v>
      </c>
      <c r="L92" s="19">
        <f t="shared" si="55"/>
        <v>86076.847330332545</v>
      </c>
      <c r="M92" s="19">
        <f t="shared" si="56"/>
        <v>91314.416591639092</v>
      </c>
      <c r="N92" s="19">
        <f t="shared" si="57"/>
        <v>96551.985852945625</v>
      </c>
      <c r="P92" s="235">
        <f t="shared" si="58"/>
        <v>33.830999999999996</v>
      </c>
      <c r="Q92" s="235">
        <f t="shared" si="58"/>
        <v>35.530999999999999</v>
      </c>
      <c r="R92" s="235">
        <f t="shared" si="58"/>
        <v>37.451000000000001</v>
      </c>
      <c r="S92" s="235">
        <f t="shared" si="58"/>
        <v>39.372999999999998</v>
      </c>
      <c r="T92" s="235">
        <f t="shared" si="58"/>
        <v>41.384</v>
      </c>
      <c r="U92" s="235">
        <f t="shared" si="58"/>
        <v>43.902000000000001</v>
      </c>
      <c r="V92" s="235">
        <f t="shared" si="58"/>
        <v>46.419999999999995</v>
      </c>
    </row>
    <row r="93" spans="1:24" ht="12.75" customHeight="1">
      <c r="A93" s="169" t="s">
        <v>15</v>
      </c>
      <c r="B93" s="16" t="s">
        <v>16</v>
      </c>
      <c r="C93" s="16" t="s">
        <v>105</v>
      </c>
      <c r="D93" s="17">
        <v>29</v>
      </c>
      <c r="E93" s="18" t="s">
        <v>106</v>
      </c>
      <c r="F93" s="22">
        <v>373</v>
      </c>
      <c r="G93" s="169">
        <v>8</v>
      </c>
      <c r="H93" s="19">
        <f t="shared" si="51"/>
        <v>57586.285281916287</v>
      </c>
      <c r="I93" s="19">
        <f t="shared" si="52"/>
        <v>60745.386622551952</v>
      </c>
      <c r="J93" s="19">
        <f t="shared" si="53"/>
        <v>63901.822054883276</v>
      </c>
      <c r="K93" s="19">
        <f t="shared" si="54"/>
        <v>67247.536976822288</v>
      </c>
      <c r="L93" s="19">
        <f t="shared" si="55"/>
        <v>70822.520012934037</v>
      </c>
      <c r="M93" s="19">
        <f t="shared" si="56"/>
        <v>75259.840813271308</v>
      </c>
      <c r="N93" s="19">
        <f t="shared" si="57"/>
        <v>79697.16161360858</v>
      </c>
      <c r="P93" s="235">
        <f t="shared" si="58"/>
        <v>27.686</v>
      </c>
      <c r="Q93" s="235">
        <f t="shared" si="58"/>
        <v>29.205000000000002</v>
      </c>
      <c r="R93" s="235">
        <f t="shared" si="58"/>
        <v>30.723000000000003</v>
      </c>
      <c r="S93" s="235">
        <f t="shared" si="58"/>
        <v>32.330999999999996</v>
      </c>
      <c r="T93" s="235">
        <f t="shared" si="58"/>
        <v>34.049999999999997</v>
      </c>
      <c r="U93" s="235">
        <f t="shared" si="58"/>
        <v>36.183</v>
      </c>
      <c r="V93" s="235">
        <f t="shared" si="58"/>
        <v>38.315999999999995</v>
      </c>
    </row>
    <row r="94" spans="1:24" ht="12.75" customHeight="1">
      <c r="A94" s="22" t="s">
        <v>90</v>
      </c>
      <c r="B94" s="26" t="s">
        <v>91</v>
      </c>
      <c r="C94" s="26" t="s">
        <v>302</v>
      </c>
      <c r="D94" s="27" t="s">
        <v>274</v>
      </c>
      <c r="E94" s="48" t="s">
        <v>303</v>
      </c>
      <c r="F94" s="22">
        <v>325</v>
      </c>
      <c r="G94" s="169">
        <v>7</v>
      </c>
      <c r="H94" s="29">
        <f t="shared" si="51"/>
        <v>24.308773851867812</v>
      </c>
      <c r="I94" s="29">
        <f t="shared" si="52"/>
        <v>25.84905705856049</v>
      </c>
      <c r="J94" s="29">
        <f t="shared" si="53"/>
        <v>27.211490004477291</v>
      </c>
      <c r="K94" s="29">
        <f t="shared" si="54"/>
        <v>28.717471859088977</v>
      </c>
      <c r="L94" s="29">
        <f t="shared" si="55"/>
        <v>30.259340940874402</v>
      </c>
      <c r="M94" s="29">
        <f t="shared" si="56"/>
        <v>32.096064095191203</v>
      </c>
      <c r="N94" s="29">
        <f t="shared" si="57"/>
        <v>33.93278724950801</v>
      </c>
      <c r="O94" s="23"/>
      <c r="W94" s="23"/>
      <c r="X94" s="23"/>
    </row>
    <row r="95" spans="1:24" ht="12.75" customHeight="1">
      <c r="A95" s="169" t="s">
        <v>15</v>
      </c>
      <c r="B95" s="16" t="s">
        <v>16</v>
      </c>
      <c r="C95" s="16" t="s">
        <v>107</v>
      </c>
      <c r="D95" s="17">
        <v>29</v>
      </c>
      <c r="E95" s="18" t="s">
        <v>108</v>
      </c>
      <c r="F95" s="22">
        <v>383</v>
      </c>
      <c r="G95" s="169">
        <v>8</v>
      </c>
      <c r="H95" s="19">
        <f t="shared" si="51"/>
        <v>57586.285281916287</v>
      </c>
      <c r="I95" s="19">
        <f t="shared" si="52"/>
        <v>60745.386622551952</v>
      </c>
      <c r="J95" s="19">
        <f t="shared" si="53"/>
        <v>63901.822054883276</v>
      </c>
      <c r="K95" s="19">
        <f t="shared" si="54"/>
        <v>67247.536976822288</v>
      </c>
      <c r="L95" s="19">
        <f t="shared" si="55"/>
        <v>70822.520012934037</v>
      </c>
      <c r="M95" s="19">
        <f t="shared" si="56"/>
        <v>75259.840813271308</v>
      </c>
      <c r="N95" s="19">
        <f t="shared" si="57"/>
        <v>79697.16161360858</v>
      </c>
      <c r="O95" s="59"/>
      <c r="P95" s="235">
        <f t="shared" ref="P95:V98" si="59">ROUNDUP(H95/2080,3)</f>
        <v>27.686</v>
      </c>
      <c r="Q95" s="235">
        <f t="shared" si="59"/>
        <v>29.205000000000002</v>
      </c>
      <c r="R95" s="235">
        <f t="shared" si="59"/>
        <v>30.723000000000003</v>
      </c>
      <c r="S95" s="235">
        <f t="shared" si="59"/>
        <v>32.330999999999996</v>
      </c>
      <c r="T95" s="235">
        <f t="shared" si="59"/>
        <v>34.049999999999997</v>
      </c>
      <c r="U95" s="235">
        <f t="shared" si="59"/>
        <v>36.183</v>
      </c>
      <c r="V95" s="235">
        <f t="shared" si="59"/>
        <v>38.315999999999995</v>
      </c>
      <c r="W95" s="59"/>
      <c r="X95" s="59"/>
    </row>
    <row r="96" spans="1:24" ht="12.75" customHeight="1">
      <c r="A96" s="169" t="s">
        <v>15</v>
      </c>
      <c r="B96" s="16" t="s">
        <v>16</v>
      </c>
      <c r="C96" s="16" t="s">
        <v>109</v>
      </c>
      <c r="D96" s="17">
        <v>45</v>
      </c>
      <c r="E96" s="18" t="s">
        <v>110</v>
      </c>
      <c r="F96" s="22">
        <v>430</v>
      </c>
      <c r="G96" s="169">
        <v>9</v>
      </c>
      <c r="H96" s="19">
        <f t="shared" si="51"/>
        <v>65498.701129179259</v>
      </c>
      <c r="I96" s="19">
        <f t="shared" si="52"/>
        <v>68961.716016508988</v>
      </c>
      <c r="J96" s="19">
        <f t="shared" si="53"/>
        <v>72877.935315575465</v>
      </c>
      <c r="K96" s="19">
        <f t="shared" si="54"/>
        <v>76754.165990076945</v>
      </c>
      <c r="L96" s="19">
        <f t="shared" si="55"/>
        <v>80864.9965953598</v>
      </c>
      <c r="M96" s="19">
        <f t="shared" si="56"/>
        <v>85669.511274572578</v>
      </c>
      <c r="N96" s="19">
        <f t="shared" si="57"/>
        <v>90474.025953785313</v>
      </c>
      <c r="P96" s="235">
        <f t="shared" si="59"/>
        <v>31.490000000000002</v>
      </c>
      <c r="Q96" s="235">
        <f t="shared" si="59"/>
        <v>33.155000000000001</v>
      </c>
      <c r="R96" s="235">
        <f t="shared" si="59"/>
        <v>35.037999999999997</v>
      </c>
      <c r="S96" s="235">
        <f t="shared" si="59"/>
        <v>36.902000000000001</v>
      </c>
      <c r="T96" s="235">
        <f t="shared" si="59"/>
        <v>38.878</v>
      </c>
      <c r="U96" s="235">
        <f t="shared" si="59"/>
        <v>41.187999999999995</v>
      </c>
      <c r="V96" s="235">
        <f t="shared" si="59"/>
        <v>43.497999999999998</v>
      </c>
    </row>
    <row r="97" spans="1:24" ht="12.75" customHeight="1">
      <c r="A97" s="169" t="s">
        <v>15</v>
      </c>
      <c r="B97" s="16" t="s">
        <v>16</v>
      </c>
      <c r="C97" s="16" t="s">
        <v>111</v>
      </c>
      <c r="D97" s="17">
        <v>51</v>
      </c>
      <c r="E97" s="18" t="s">
        <v>112</v>
      </c>
      <c r="F97" s="22">
        <v>478</v>
      </c>
      <c r="G97" s="169">
        <v>10</v>
      </c>
      <c r="H97" s="19">
        <f t="shared" si="51"/>
        <v>70366.649692892955</v>
      </c>
      <c r="I97" s="19">
        <f t="shared" si="52"/>
        <v>73904.310012744027</v>
      </c>
      <c r="J97" s="19">
        <f t="shared" si="53"/>
        <v>77897.840652636194</v>
      </c>
      <c r="K97" s="19">
        <f t="shared" si="54"/>
        <v>81894.037200832696</v>
      </c>
      <c r="L97" s="19">
        <f t="shared" si="55"/>
        <v>86076.847330332545</v>
      </c>
      <c r="M97" s="19">
        <f t="shared" si="56"/>
        <v>91314.416591639092</v>
      </c>
      <c r="N97" s="19">
        <f t="shared" si="57"/>
        <v>96551.985852945625</v>
      </c>
      <c r="O97" s="23"/>
      <c r="P97" s="235">
        <f t="shared" si="59"/>
        <v>33.830999999999996</v>
      </c>
      <c r="Q97" s="235">
        <f t="shared" si="59"/>
        <v>35.530999999999999</v>
      </c>
      <c r="R97" s="235">
        <f t="shared" si="59"/>
        <v>37.451000000000001</v>
      </c>
      <c r="S97" s="235">
        <f t="shared" si="59"/>
        <v>39.372999999999998</v>
      </c>
      <c r="T97" s="235">
        <f t="shared" si="59"/>
        <v>41.384</v>
      </c>
      <c r="U97" s="235">
        <f t="shared" si="59"/>
        <v>43.902000000000001</v>
      </c>
      <c r="V97" s="235">
        <f t="shared" si="59"/>
        <v>46.419999999999995</v>
      </c>
      <c r="W97" s="23"/>
      <c r="X97" s="23"/>
    </row>
    <row r="98" spans="1:24" ht="12.75" customHeight="1">
      <c r="A98" s="169" t="s">
        <v>15</v>
      </c>
      <c r="B98" s="16" t="s">
        <v>16</v>
      </c>
      <c r="C98" s="16" t="s">
        <v>113</v>
      </c>
      <c r="D98" s="17">
        <v>29</v>
      </c>
      <c r="E98" s="18" t="s">
        <v>114</v>
      </c>
      <c r="F98" s="22">
        <v>400</v>
      </c>
      <c r="G98" s="169">
        <v>8</v>
      </c>
      <c r="H98" s="19">
        <f t="shared" si="51"/>
        <v>57586.285281916287</v>
      </c>
      <c r="I98" s="19">
        <f t="shared" si="52"/>
        <v>60745.386622551952</v>
      </c>
      <c r="J98" s="19">
        <f t="shared" si="53"/>
        <v>63901.822054883276</v>
      </c>
      <c r="K98" s="19">
        <f t="shared" si="54"/>
        <v>67247.536976822288</v>
      </c>
      <c r="L98" s="19">
        <f t="shared" si="55"/>
        <v>70822.520012934037</v>
      </c>
      <c r="M98" s="19">
        <f t="shared" si="56"/>
        <v>75259.840813271308</v>
      </c>
      <c r="N98" s="19">
        <f t="shared" si="57"/>
        <v>79697.16161360858</v>
      </c>
      <c r="P98" s="235">
        <f t="shared" si="59"/>
        <v>27.686</v>
      </c>
      <c r="Q98" s="235">
        <f t="shared" si="59"/>
        <v>29.205000000000002</v>
      </c>
      <c r="R98" s="235">
        <f t="shared" si="59"/>
        <v>30.723000000000003</v>
      </c>
      <c r="S98" s="235">
        <f t="shared" si="59"/>
        <v>32.330999999999996</v>
      </c>
      <c r="T98" s="235">
        <f t="shared" si="59"/>
        <v>34.049999999999997</v>
      </c>
      <c r="U98" s="235">
        <f t="shared" si="59"/>
        <v>36.183</v>
      </c>
      <c r="V98" s="235">
        <f t="shared" si="59"/>
        <v>38.315999999999995</v>
      </c>
    </row>
    <row r="99" spans="1:24" ht="12.75" customHeight="1">
      <c r="A99" s="169"/>
      <c r="B99" s="16" t="s">
        <v>16</v>
      </c>
      <c r="C99" s="16" t="s">
        <v>663</v>
      </c>
      <c r="D99" s="17">
        <v>58</v>
      </c>
      <c r="E99" s="18" t="s">
        <v>664</v>
      </c>
      <c r="F99" s="22">
        <v>493</v>
      </c>
      <c r="G99" s="169">
        <v>10</v>
      </c>
      <c r="H99" s="19">
        <v>74208.223559438076</v>
      </c>
      <c r="I99" s="19">
        <v>78353.710972677276</v>
      </c>
      <c r="J99" s="19">
        <v>82272.596180048087</v>
      </c>
      <c r="K99" s="19">
        <v>86380.760877026609</v>
      </c>
      <c r="L99" s="19">
        <v>90718.193688177853</v>
      </c>
      <c r="M99" s="19">
        <v>96085.084232542999</v>
      </c>
      <c r="N99" s="19">
        <v>101451.97477690809</v>
      </c>
    </row>
    <row r="100" spans="1:24" ht="12.75" customHeight="1">
      <c r="A100" s="169" t="s">
        <v>15</v>
      </c>
      <c r="B100" s="16" t="s">
        <v>16</v>
      </c>
      <c r="C100" s="16" t="s">
        <v>115</v>
      </c>
      <c r="D100" s="17">
        <v>45</v>
      </c>
      <c r="E100" s="18" t="s">
        <v>116</v>
      </c>
      <c r="F100" s="22">
        <v>433</v>
      </c>
      <c r="G100" s="169">
        <v>9</v>
      </c>
      <c r="H100" s="19">
        <f t="shared" ref="H100:H114" si="60">VLOOKUP($C100,January19,6,0)*(1+IncrPerc2020)</f>
        <v>65498.701129179259</v>
      </c>
      <c r="I100" s="19">
        <f t="shared" ref="I100:I114" si="61">VLOOKUP($C100,January19,7,0)*(1+IncrPerc2020)</f>
        <v>68961.716016508988</v>
      </c>
      <c r="J100" s="19">
        <f t="shared" ref="J100:J114" si="62">VLOOKUP($C100,January19,8,0)*(1+IncrPerc2020)</f>
        <v>72877.935315575465</v>
      </c>
      <c r="K100" s="19">
        <f>VLOOKUP($C100,January19,9,0)*(1+IncrPerc2020)</f>
        <v>76754.165990076945</v>
      </c>
      <c r="L100" s="19">
        <f>VLOOKUP($C100,January19,10,0)*(1+IncrPerc2020)</f>
        <v>80864.9965953598</v>
      </c>
      <c r="M100" s="19">
        <f>VLOOKUP($C100,January19,11,0)*(1+IncrPerc2020)</f>
        <v>85669.511274572578</v>
      </c>
      <c r="N100" s="19">
        <f>VLOOKUP($C100,January19,12,0)*(1+IncrPerc2020)</f>
        <v>90474.025953785313</v>
      </c>
      <c r="P100" s="235">
        <f t="shared" ref="P100:V104" si="63">ROUNDUP(H100/2080,3)</f>
        <v>31.490000000000002</v>
      </c>
      <c r="Q100" s="235">
        <f t="shared" si="63"/>
        <v>33.155000000000001</v>
      </c>
      <c r="R100" s="235">
        <f t="shared" si="63"/>
        <v>35.037999999999997</v>
      </c>
      <c r="S100" s="235">
        <f t="shared" si="63"/>
        <v>36.902000000000001</v>
      </c>
      <c r="T100" s="235">
        <f t="shared" si="63"/>
        <v>38.878</v>
      </c>
      <c r="U100" s="235">
        <f t="shared" si="63"/>
        <v>41.187999999999995</v>
      </c>
      <c r="V100" s="235">
        <f t="shared" si="63"/>
        <v>43.497999999999998</v>
      </c>
    </row>
    <row r="101" spans="1:24" ht="12.75" customHeight="1">
      <c r="A101" s="169" t="s">
        <v>15</v>
      </c>
      <c r="B101" s="16" t="s">
        <v>16</v>
      </c>
      <c r="C101" s="16" t="s">
        <v>117</v>
      </c>
      <c r="D101" s="17">
        <v>72</v>
      </c>
      <c r="E101" s="18" t="s">
        <v>118</v>
      </c>
      <c r="F101" s="22">
        <v>478</v>
      </c>
      <c r="G101" s="169">
        <v>10</v>
      </c>
      <c r="H101" s="19">
        <f t="shared" si="60"/>
        <v>70483.949658283658</v>
      </c>
      <c r="I101" s="19">
        <f t="shared" si="61"/>
        <v>74208.223559438076</v>
      </c>
      <c r="J101" s="19">
        <f t="shared" si="62"/>
        <v>78089.786050548224</v>
      </c>
      <c r="K101" s="19">
        <f>VLOOKUP($C101,January19,9,0)*(1+IncrPerc2020)</f>
        <v>82195.284839222411</v>
      </c>
      <c r="L101" s="19">
        <f>VLOOKUP($C101,January19,10,0)*(1+IncrPerc2020)</f>
        <v>86535.383558677975</v>
      </c>
      <c r="M101" s="19">
        <f>VLOOKUP($C101,January19,11,0)*(1+IncrPerc2020)</f>
        <v>91765.294416152756</v>
      </c>
      <c r="N101" s="19">
        <f>VLOOKUP($C101,January19,12,0)*(1+IncrPerc2020)</f>
        <v>96994.372255113354</v>
      </c>
      <c r="P101" s="235">
        <f t="shared" si="63"/>
        <v>33.887</v>
      </c>
      <c r="Q101" s="235">
        <f t="shared" si="63"/>
        <v>35.677999999999997</v>
      </c>
      <c r="R101" s="235">
        <f t="shared" si="63"/>
        <v>37.543999999999997</v>
      </c>
      <c r="S101" s="235">
        <f t="shared" si="63"/>
        <v>39.516999999999996</v>
      </c>
      <c r="T101" s="235">
        <f t="shared" si="63"/>
        <v>41.603999999999999</v>
      </c>
      <c r="U101" s="235">
        <f t="shared" si="63"/>
        <v>44.117999999999995</v>
      </c>
      <c r="V101" s="235">
        <f t="shared" si="63"/>
        <v>46.631999999999998</v>
      </c>
    </row>
    <row r="102" spans="1:24" ht="12.75" customHeight="1">
      <c r="A102" s="169" t="s">
        <v>462</v>
      </c>
      <c r="B102" s="16" t="s">
        <v>16</v>
      </c>
      <c r="C102" s="16" t="s">
        <v>461</v>
      </c>
      <c r="D102" s="17">
        <v>29</v>
      </c>
      <c r="E102" s="18" t="s">
        <v>460</v>
      </c>
      <c r="F102" s="22">
        <v>393</v>
      </c>
      <c r="G102" s="169">
        <v>8</v>
      </c>
      <c r="H102" s="19">
        <f t="shared" si="60"/>
        <v>57586.285281916287</v>
      </c>
      <c r="I102" s="19">
        <f t="shared" si="61"/>
        <v>60745.386622551952</v>
      </c>
      <c r="J102" s="19">
        <f t="shared" si="62"/>
        <v>63901.822054883276</v>
      </c>
      <c r="K102" s="19">
        <f>VLOOKUP($C102,January19,9,0)*(1+IncrPerc2020)</f>
        <v>67247.536976822288</v>
      </c>
      <c r="L102" s="19">
        <f>VLOOKUP($C102,January19,10,0)*(1+IncrPerc2020)</f>
        <v>70822.520012934037</v>
      </c>
      <c r="M102" s="19">
        <f>VLOOKUP($C102,January19,11,0)*(1+IncrPerc2020)</f>
        <v>75259.840813271308</v>
      </c>
      <c r="N102" s="19">
        <f>VLOOKUP($C102,January19,12,0)*(1+IncrPerc2020)</f>
        <v>79697.16161360858</v>
      </c>
      <c r="P102" s="235">
        <f t="shared" si="63"/>
        <v>27.686</v>
      </c>
      <c r="Q102" s="235">
        <f t="shared" si="63"/>
        <v>29.205000000000002</v>
      </c>
      <c r="R102" s="235">
        <f t="shared" si="63"/>
        <v>30.723000000000003</v>
      </c>
      <c r="S102" s="235">
        <f t="shared" si="63"/>
        <v>32.330999999999996</v>
      </c>
      <c r="T102" s="235">
        <f t="shared" si="63"/>
        <v>34.049999999999997</v>
      </c>
      <c r="U102" s="235">
        <f t="shared" si="63"/>
        <v>36.183</v>
      </c>
      <c r="V102" s="235">
        <f t="shared" si="63"/>
        <v>38.315999999999995</v>
      </c>
    </row>
    <row r="103" spans="1:24" ht="12.75" customHeight="1">
      <c r="A103" s="169" t="s">
        <v>15</v>
      </c>
      <c r="B103" s="16" t="s">
        <v>16</v>
      </c>
      <c r="C103" s="16" t="s">
        <v>119</v>
      </c>
      <c r="D103" s="17">
        <v>51</v>
      </c>
      <c r="E103" s="18" t="s">
        <v>120</v>
      </c>
      <c r="F103" s="22">
        <v>465</v>
      </c>
      <c r="G103" s="169">
        <v>10</v>
      </c>
      <c r="H103" s="19">
        <f t="shared" si="60"/>
        <v>70366.649692892955</v>
      </c>
      <c r="I103" s="19">
        <f t="shared" si="61"/>
        <v>73904.310012744027</v>
      </c>
      <c r="J103" s="19">
        <f t="shared" si="62"/>
        <v>77897.840652636194</v>
      </c>
      <c r="K103" s="19">
        <f>VLOOKUP($C103,January19,9,0)*(1+IncrPerc2020)</f>
        <v>81894.037200832696</v>
      </c>
      <c r="L103" s="19">
        <f>VLOOKUP($C103,January19,10,0)*(1+IncrPerc2020)</f>
        <v>86076.847330332545</v>
      </c>
      <c r="M103" s="19">
        <f>VLOOKUP($C103,January19,11,0)*(1+IncrPerc2020)</f>
        <v>91314.416591639092</v>
      </c>
      <c r="N103" s="19">
        <f>VLOOKUP($C103,January19,12,0)*(1+IncrPerc2020)</f>
        <v>96551.985852945625</v>
      </c>
      <c r="P103" s="235">
        <f t="shared" si="63"/>
        <v>33.830999999999996</v>
      </c>
      <c r="Q103" s="235">
        <f t="shared" si="63"/>
        <v>35.530999999999999</v>
      </c>
      <c r="R103" s="235">
        <f t="shared" si="63"/>
        <v>37.451000000000001</v>
      </c>
      <c r="S103" s="235">
        <f t="shared" si="63"/>
        <v>39.372999999999998</v>
      </c>
      <c r="T103" s="235">
        <f t="shared" si="63"/>
        <v>41.384</v>
      </c>
      <c r="U103" s="235">
        <f t="shared" si="63"/>
        <v>43.902000000000001</v>
      </c>
      <c r="V103" s="235">
        <f t="shared" si="63"/>
        <v>46.419999999999995</v>
      </c>
    </row>
    <row r="104" spans="1:24" ht="12.75" customHeight="1">
      <c r="A104" s="169" t="s">
        <v>15</v>
      </c>
      <c r="B104" s="16" t="s">
        <v>16</v>
      </c>
      <c r="C104" s="16" t="s">
        <v>121</v>
      </c>
      <c r="D104" s="17" t="s">
        <v>20</v>
      </c>
      <c r="E104" s="48" t="s">
        <v>122</v>
      </c>
      <c r="F104" s="22">
        <v>398</v>
      </c>
      <c r="G104" s="169">
        <v>8</v>
      </c>
      <c r="H104" s="19">
        <f t="shared" si="60"/>
        <v>58194.112375304423</v>
      </c>
      <c r="I104" s="19">
        <f t="shared" si="61"/>
        <v>61353.213715940088</v>
      </c>
      <c r="J104" s="19">
        <f t="shared" si="62"/>
        <v>64549.637772836402</v>
      </c>
      <c r="K104" s="19">
        <f>VLOOKUP($C104,January19,9,0)*(1+IncrPerc2020)</f>
        <v>68007.320843557463</v>
      </c>
      <c r="L104" s="19">
        <f>VLOOKUP($C104,January19,10,0)*(1+IncrPerc2020)</f>
        <v>71584.969787973547</v>
      </c>
      <c r="M104" s="19">
        <f>VLOOKUP($C104,January19,11,0)*(1+IncrPerc2020)</f>
        <v>76024.425243738951</v>
      </c>
      <c r="N104" s="19">
        <f>VLOOKUP($C104,January19,12,0)*(1+IncrPerc2020)</f>
        <v>80463.880699504371</v>
      </c>
      <c r="P104" s="235">
        <f t="shared" si="63"/>
        <v>27.978000000000002</v>
      </c>
      <c r="Q104" s="235">
        <f t="shared" si="63"/>
        <v>29.497</v>
      </c>
      <c r="R104" s="235">
        <f t="shared" si="63"/>
        <v>31.034000000000002</v>
      </c>
      <c r="S104" s="235">
        <f t="shared" si="63"/>
        <v>32.695999999999998</v>
      </c>
      <c r="T104" s="235">
        <f t="shared" si="63"/>
        <v>34.415999999999997</v>
      </c>
      <c r="U104" s="235">
        <f t="shared" si="63"/>
        <v>36.550999999999995</v>
      </c>
      <c r="V104" s="235">
        <f t="shared" si="63"/>
        <v>38.684999999999995</v>
      </c>
    </row>
    <row r="105" spans="1:24" ht="12.75" customHeight="1">
      <c r="A105" s="169" t="s">
        <v>90</v>
      </c>
      <c r="B105" s="16" t="s">
        <v>91</v>
      </c>
      <c r="C105" s="26" t="s">
        <v>367</v>
      </c>
      <c r="D105" s="27">
        <v>110</v>
      </c>
      <c r="E105" s="18" t="s">
        <v>365</v>
      </c>
      <c r="F105" s="22">
        <v>344</v>
      </c>
      <c r="G105" s="169">
        <v>7</v>
      </c>
      <c r="H105" s="29">
        <f t="shared" si="60"/>
        <v>23.60664952341115</v>
      </c>
      <c r="I105" s="29">
        <f t="shared" si="61"/>
        <v>29.227725737186944</v>
      </c>
      <c r="J105" s="29">
        <f t="shared" si="62"/>
        <v>32.600605287258318</v>
      </c>
      <c r="K105" s="29"/>
      <c r="L105" s="29"/>
      <c r="M105" s="29"/>
      <c r="N105" s="29"/>
      <c r="O105" s="23"/>
      <c r="W105" s="23"/>
      <c r="X105" s="23"/>
    </row>
    <row r="106" spans="1:24" ht="12.75" customHeight="1">
      <c r="A106" s="169" t="s">
        <v>90</v>
      </c>
      <c r="B106" s="16" t="s">
        <v>91</v>
      </c>
      <c r="C106" s="26" t="s">
        <v>304</v>
      </c>
      <c r="D106" s="27">
        <v>111</v>
      </c>
      <c r="E106" s="18" t="s">
        <v>366</v>
      </c>
      <c r="F106" s="22">
        <v>424</v>
      </c>
      <c r="G106" s="169">
        <v>9</v>
      </c>
      <c r="H106" s="29">
        <f t="shared" si="60"/>
        <v>37.096998614667179</v>
      </c>
      <c r="I106" s="29">
        <f t="shared" si="61"/>
        <v>38.782853835188106</v>
      </c>
      <c r="J106" s="29">
        <f t="shared" si="62"/>
        <v>40.468709055709041</v>
      </c>
      <c r="K106" s="29">
        <f t="shared" ref="K106:K114" si="64">VLOOKUP($C106,January19,9,0)*(1+IncrPerc2020)</f>
        <v>42.155733385259474</v>
      </c>
      <c r="L106" s="29">
        <f t="shared" ref="L106:L114" si="65">VLOOKUP($C106,January19,10,0)*(1+IncrPerc2020)</f>
        <v>43.841588605780423</v>
      </c>
      <c r="M106" s="29"/>
      <c r="N106" s="29"/>
      <c r="O106" s="23"/>
      <c r="W106" s="23"/>
      <c r="X106" s="23"/>
    </row>
    <row r="107" spans="1:24" ht="12.75" customHeight="1">
      <c r="A107" s="169" t="s">
        <v>15</v>
      </c>
      <c r="B107" s="16" t="s">
        <v>16</v>
      </c>
      <c r="C107" s="169" t="s">
        <v>123</v>
      </c>
      <c r="D107" s="17" t="s">
        <v>124</v>
      </c>
      <c r="E107" s="30" t="s">
        <v>125</v>
      </c>
      <c r="F107" s="22">
        <v>463</v>
      </c>
      <c r="G107" s="169">
        <v>10</v>
      </c>
      <c r="H107" s="19">
        <f t="shared" si="60"/>
        <v>70483.949658283658</v>
      </c>
      <c r="I107" s="19">
        <f t="shared" si="61"/>
        <v>74208.223559438076</v>
      </c>
      <c r="J107" s="19">
        <f t="shared" si="62"/>
        <v>78089.786050548224</v>
      </c>
      <c r="K107" s="19">
        <f t="shared" si="64"/>
        <v>82195.284839222411</v>
      </c>
      <c r="L107" s="19">
        <f t="shared" si="65"/>
        <v>86535.383558677975</v>
      </c>
      <c r="M107" s="19">
        <f t="shared" ref="M107:M114" si="66">VLOOKUP($C107,January19,11,0)*(1+IncrPerc2020)</f>
        <v>91765.294416152756</v>
      </c>
      <c r="N107" s="19">
        <f t="shared" ref="N107:N114" si="67">VLOOKUP($C107,January19,12,0)*(1+IncrPerc2020)</f>
        <v>96994.372255113354</v>
      </c>
      <c r="P107" s="235">
        <f t="shared" ref="P107:V107" si="68">ROUNDUP(H107/2080,3)</f>
        <v>33.887</v>
      </c>
      <c r="Q107" s="235">
        <f t="shared" si="68"/>
        <v>35.677999999999997</v>
      </c>
      <c r="R107" s="235">
        <f t="shared" si="68"/>
        <v>37.543999999999997</v>
      </c>
      <c r="S107" s="235">
        <f t="shared" si="68"/>
        <v>39.516999999999996</v>
      </c>
      <c r="T107" s="235">
        <f t="shared" si="68"/>
        <v>41.603999999999999</v>
      </c>
      <c r="U107" s="235">
        <f t="shared" si="68"/>
        <v>44.117999999999995</v>
      </c>
      <c r="V107" s="235">
        <f t="shared" si="68"/>
        <v>46.631999999999998</v>
      </c>
    </row>
    <row r="108" spans="1:24" ht="12.75" customHeight="1">
      <c r="A108" s="169" t="s">
        <v>90</v>
      </c>
      <c r="B108" s="16" t="s">
        <v>91</v>
      </c>
      <c r="C108" s="25" t="s">
        <v>305</v>
      </c>
      <c r="D108" s="27" t="s">
        <v>280</v>
      </c>
      <c r="E108" s="47" t="s">
        <v>306</v>
      </c>
      <c r="F108" s="22">
        <v>383</v>
      </c>
      <c r="G108" s="169">
        <v>8</v>
      </c>
      <c r="H108" s="29">
        <f t="shared" si="60"/>
        <v>29.329438222752351</v>
      </c>
      <c r="I108" s="29">
        <f t="shared" si="61"/>
        <v>30.869423802827733</v>
      </c>
      <c r="J108" s="29">
        <f t="shared" si="62"/>
        <v>32.483067338960595</v>
      </c>
      <c r="K108" s="29">
        <f t="shared" si="64"/>
        <v>34.203090869929852</v>
      </c>
      <c r="L108" s="29">
        <f t="shared" si="65"/>
        <v>35.996170541931356</v>
      </c>
      <c r="M108" s="29">
        <f t="shared" si="66"/>
        <v>38.181191924667345</v>
      </c>
      <c r="N108" s="29">
        <f t="shared" si="67"/>
        <v>40.366213307403342</v>
      </c>
      <c r="O108" s="23"/>
      <c r="W108" s="23"/>
      <c r="X108" s="23"/>
    </row>
    <row r="109" spans="1:24" ht="12.75" customHeight="1">
      <c r="A109" s="169" t="s">
        <v>90</v>
      </c>
      <c r="B109" s="16" t="s">
        <v>91</v>
      </c>
      <c r="C109" s="25" t="s">
        <v>307</v>
      </c>
      <c r="D109" s="27" t="s">
        <v>269</v>
      </c>
      <c r="E109" s="47" t="s">
        <v>308</v>
      </c>
      <c r="F109" s="22">
        <v>425</v>
      </c>
      <c r="G109" s="169">
        <v>9</v>
      </c>
      <c r="H109" s="29">
        <f t="shared" si="60"/>
        <v>30.960423557446813</v>
      </c>
      <c r="I109" s="29">
        <f t="shared" si="61"/>
        <v>32.590729020481767</v>
      </c>
      <c r="J109" s="29">
        <f t="shared" si="62"/>
        <v>34.310752551451039</v>
      </c>
      <c r="K109" s="29">
        <f t="shared" si="64"/>
        <v>36.102550536767758</v>
      </c>
      <c r="L109" s="29">
        <f t="shared" si="65"/>
        <v>38.00329189029042</v>
      </c>
      <c r="M109" s="29">
        <f t="shared" si="66"/>
        <v>40.303045250975501</v>
      </c>
      <c r="N109" s="29">
        <f t="shared" si="67"/>
        <v>42.60279861166056</v>
      </c>
      <c r="O109" s="23"/>
      <c r="W109" s="23"/>
      <c r="X109" s="23"/>
    </row>
    <row r="110" spans="1:24" ht="12.75" customHeight="1">
      <c r="A110" s="169" t="s">
        <v>90</v>
      </c>
      <c r="B110" s="16" t="s">
        <v>91</v>
      </c>
      <c r="C110" s="25" t="s">
        <v>309</v>
      </c>
      <c r="D110" s="27" t="s">
        <v>285</v>
      </c>
      <c r="E110" s="47" t="s">
        <v>310</v>
      </c>
      <c r="F110" s="22">
        <v>333</v>
      </c>
      <c r="G110" s="169">
        <v>7</v>
      </c>
      <c r="H110" s="29">
        <f t="shared" si="60"/>
        <v>25.831113444973635</v>
      </c>
      <c r="I110" s="29">
        <f t="shared" si="61"/>
        <v>27.194828077575199</v>
      </c>
      <c r="J110" s="29">
        <f t="shared" si="62"/>
        <v>28.645697404741529</v>
      </c>
      <c r="K110" s="29">
        <f t="shared" si="64"/>
        <v>30.133735645766357</v>
      </c>
      <c r="L110" s="29">
        <f t="shared" si="65"/>
        <v>31.729435568312354</v>
      </c>
      <c r="M110" s="29">
        <f t="shared" si="66"/>
        <v>33.65296569559635</v>
      </c>
      <c r="N110" s="29">
        <f t="shared" si="67"/>
        <v>35.576495822880332</v>
      </c>
      <c r="O110" s="23"/>
      <c r="W110" s="23"/>
      <c r="X110" s="23"/>
    </row>
    <row r="111" spans="1:24" ht="12.75" customHeight="1">
      <c r="A111" s="169"/>
      <c r="B111" s="16" t="s">
        <v>16</v>
      </c>
      <c r="C111" s="169" t="s">
        <v>505</v>
      </c>
      <c r="D111" s="17">
        <v>35</v>
      </c>
      <c r="E111" s="30" t="s">
        <v>492</v>
      </c>
      <c r="F111" s="22">
        <v>400</v>
      </c>
      <c r="G111" s="169">
        <v>8</v>
      </c>
      <c r="H111" s="19">
        <f t="shared" si="60"/>
        <v>57586.285281916287</v>
      </c>
      <c r="I111" s="19">
        <f t="shared" si="61"/>
        <v>60745.386622551952</v>
      </c>
      <c r="J111" s="19">
        <f t="shared" si="62"/>
        <v>63901.822054883276</v>
      </c>
      <c r="K111" s="19">
        <f t="shared" si="64"/>
        <v>67247.536976822288</v>
      </c>
      <c r="L111" s="19">
        <f t="shared" si="65"/>
        <v>70822.520012934037</v>
      </c>
      <c r="M111" s="19">
        <f t="shared" si="66"/>
        <v>75705.470731166555</v>
      </c>
      <c r="N111" s="19">
        <f t="shared" si="67"/>
        <v>80588.421449399073</v>
      </c>
      <c r="P111" s="235">
        <f t="shared" ref="P111:V111" si="69">ROUNDUP(H111/2080,3)</f>
        <v>27.686</v>
      </c>
      <c r="Q111" s="235">
        <f t="shared" si="69"/>
        <v>29.205000000000002</v>
      </c>
      <c r="R111" s="235">
        <f t="shared" si="69"/>
        <v>30.723000000000003</v>
      </c>
      <c r="S111" s="235">
        <f t="shared" si="69"/>
        <v>32.330999999999996</v>
      </c>
      <c r="T111" s="235">
        <f t="shared" si="69"/>
        <v>34.049999999999997</v>
      </c>
      <c r="U111" s="235">
        <f t="shared" si="69"/>
        <v>36.396999999999998</v>
      </c>
      <c r="V111" s="235">
        <f t="shared" si="69"/>
        <v>38.744999999999997</v>
      </c>
    </row>
    <row r="112" spans="1:24" ht="12.75" customHeight="1">
      <c r="A112" s="22" t="s">
        <v>90</v>
      </c>
      <c r="B112" s="26" t="s">
        <v>91</v>
      </c>
      <c r="C112" s="22" t="s">
        <v>311</v>
      </c>
      <c r="D112" s="27">
        <v>27</v>
      </c>
      <c r="E112" s="48" t="s">
        <v>312</v>
      </c>
      <c r="F112" s="22">
        <v>330</v>
      </c>
      <c r="G112" s="169">
        <v>7</v>
      </c>
      <c r="H112" s="29">
        <f t="shared" si="60"/>
        <v>24.308773851867812</v>
      </c>
      <c r="I112" s="29">
        <f t="shared" si="61"/>
        <v>26.90901194687018</v>
      </c>
      <c r="J112" s="29">
        <f t="shared" si="62"/>
        <v>28.485486569144541</v>
      </c>
      <c r="K112" s="29">
        <f t="shared" si="64"/>
        <v>29.900468669137137</v>
      </c>
      <c r="L112" s="29">
        <f t="shared" si="65"/>
        <v>31.479506664781063</v>
      </c>
      <c r="M112" s="29">
        <f t="shared" si="66"/>
        <v>32.924745926847166</v>
      </c>
      <c r="N112" s="29">
        <f t="shared" si="67"/>
        <v>34.369985188913276</v>
      </c>
      <c r="O112" s="23"/>
      <c r="W112" s="23"/>
      <c r="X112" s="23"/>
    </row>
    <row r="113" spans="1:24" ht="12.75" customHeight="1">
      <c r="A113" s="169" t="s">
        <v>90</v>
      </c>
      <c r="B113" s="16" t="s">
        <v>91</v>
      </c>
      <c r="C113" s="26" t="s">
        <v>313</v>
      </c>
      <c r="D113" s="17" t="s">
        <v>314</v>
      </c>
      <c r="E113" s="18" t="s">
        <v>315</v>
      </c>
      <c r="F113" s="22">
        <v>398</v>
      </c>
      <c r="G113" s="169">
        <v>8</v>
      </c>
      <c r="H113" s="29">
        <f t="shared" si="60"/>
        <v>28.250937905830547</v>
      </c>
      <c r="I113" s="29">
        <f t="shared" si="61"/>
        <v>29.650539765605835</v>
      </c>
      <c r="J113" s="29">
        <f t="shared" si="62"/>
        <v>31.119352706359031</v>
      </c>
      <c r="K113" s="29">
        <f t="shared" si="64"/>
        <v>32.680447088416081</v>
      </c>
      <c r="L113" s="29">
        <f t="shared" si="65"/>
        <v>34.365865078896398</v>
      </c>
      <c r="M113" s="29">
        <f t="shared" si="66"/>
        <v>36.392398084771081</v>
      </c>
      <c r="N113" s="29">
        <f t="shared" si="67"/>
        <v>38.418931090645749</v>
      </c>
      <c r="O113" s="23"/>
      <c r="W113" s="23"/>
      <c r="X113" s="23"/>
    </row>
    <row r="114" spans="1:24" ht="12.75" customHeight="1">
      <c r="A114" s="169"/>
      <c r="B114" s="16" t="s">
        <v>16</v>
      </c>
      <c r="C114" s="169" t="s">
        <v>484</v>
      </c>
      <c r="D114" s="17">
        <v>40</v>
      </c>
      <c r="E114" s="30" t="s">
        <v>483</v>
      </c>
      <c r="F114" s="22">
        <v>410</v>
      </c>
      <c r="G114" s="169">
        <v>9</v>
      </c>
      <c r="H114" s="19">
        <f t="shared" si="60"/>
        <v>62115.663490979568</v>
      </c>
      <c r="I114" s="19">
        <f t="shared" si="61"/>
        <v>65421.38978835359</v>
      </c>
      <c r="J114" s="19">
        <f t="shared" si="62"/>
        <v>69073.684165291023</v>
      </c>
      <c r="K114" s="19">
        <f t="shared" si="64"/>
        <v>72840.612599314802</v>
      </c>
      <c r="L114" s="19">
        <f t="shared" si="65"/>
        <v>76679.520557555588</v>
      </c>
      <c r="M114" s="19">
        <f t="shared" si="66"/>
        <v>81266.889498449149</v>
      </c>
      <c r="N114" s="19">
        <f t="shared" si="67"/>
        <v>85854.258439342768</v>
      </c>
      <c r="P114" s="235">
        <f t="shared" ref="P114:V114" si="70">ROUNDUP(H114/2080,3)</f>
        <v>29.864000000000001</v>
      </c>
      <c r="Q114" s="235">
        <f t="shared" si="70"/>
        <v>31.453000000000003</v>
      </c>
      <c r="R114" s="235">
        <f t="shared" si="70"/>
        <v>33.208999999999996</v>
      </c>
      <c r="S114" s="235">
        <f t="shared" si="70"/>
        <v>35.019999999999996</v>
      </c>
      <c r="T114" s="235">
        <f t="shared" si="70"/>
        <v>36.866</v>
      </c>
      <c r="U114" s="235">
        <f t="shared" si="70"/>
        <v>39.070999999999998</v>
      </c>
      <c r="V114" s="235">
        <f t="shared" si="70"/>
        <v>41.277000000000001</v>
      </c>
    </row>
    <row r="115" spans="1:24" ht="12.75" customHeight="1">
      <c r="A115" s="169"/>
      <c r="B115" s="16" t="s">
        <v>16</v>
      </c>
      <c r="C115" s="169" t="s">
        <v>673</v>
      </c>
      <c r="D115" s="17">
        <v>29</v>
      </c>
      <c r="E115" s="30" t="s">
        <v>672</v>
      </c>
      <c r="F115" s="22">
        <v>383</v>
      </c>
      <c r="G115" s="169">
        <v>8</v>
      </c>
      <c r="H115" s="19">
        <v>57586.285281916287</v>
      </c>
      <c r="I115" s="19">
        <v>60745.386622551952</v>
      </c>
      <c r="J115" s="19">
        <v>63901.822054883276</v>
      </c>
      <c r="K115" s="19">
        <v>67247.536976822288</v>
      </c>
      <c r="L115" s="19">
        <v>70822.520012934037</v>
      </c>
      <c r="M115" s="19">
        <v>75259.840813271308</v>
      </c>
      <c r="N115" s="19">
        <v>79697.16161360858</v>
      </c>
    </row>
    <row r="116" spans="1:24" ht="12.75" customHeight="1">
      <c r="A116" s="169" t="s">
        <v>15</v>
      </c>
      <c r="B116" s="16" t="s">
        <v>16</v>
      </c>
      <c r="C116" s="169" t="s">
        <v>475</v>
      </c>
      <c r="D116" s="17">
        <v>21</v>
      </c>
      <c r="E116" s="30" t="s">
        <v>459</v>
      </c>
      <c r="F116" s="22">
        <v>533</v>
      </c>
      <c r="G116" s="169">
        <v>11</v>
      </c>
      <c r="H116" s="19">
        <f t="shared" ref="H116:H129" si="71">VLOOKUP($C116,January19,6,0)*(1+IncrPerc2020)</f>
        <v>84998.902879857589</v>
      </c>
      <c r="I116" s="19">
        <f t="shared" ref="I116:I129" si="72">VLOOKUP($C116,January19,7,0)*(1+IncrPerc2020)</f>
        <v>87851.753380740673</v>
      </c>
      <c r="J116" s="19">
        <f t="shared" ref="J116:J129" si="73">VLOOKUP($C116,January19,8,0)*(1+IncrPerc2020)</f>
        <v>91512.692042805545</v>
      </c>
      <c r="K116" s="19">
        <f t="shared" ref="K116:K129" si="74">VLOOKUP($C116,January19,9,0)*(1+IncrPerc2020)</f>
        <v>95325.670995937195</v>
      </c>
      <c r="L116" s="19">
        <f t="shared" ref="L116:L129" si="75">VLOOKUP($C116,January19,10,0)*(1+IncrPerc2020)</f>
        <v>99297.873246012809</v>
      </c>
      <c r="M116" s="19">
        <f t="shared" ref="M116:M129" si="76">VLOOKUP($C116,January19,11,0)*(1+IncrPerc2020)</f>
        <v>103435.28463126332</v>
      </c>
      <c r="N116" s="19">
        <f t="shared" ref="N116:N129" si="77">VLOOKUP($C116,January19,12,0)*(1+IncrPerc2020)</f>
        <v>107745.08815756594</v>
      </c>
      <c r="P116" s="235">
        <f t="shared" ref="P116:V116" si="78">ROUNDUP(H116/2080,3)</f>
        <v>40.864999999999995</v>
      </c>
      <c r="Q116" s="235">
        <f t="shared" si="78"/>
        <v>42.236999999999995</v>
      </c>
      <c r="R116" s="235">
        <f t="shared" si="78"/>
        <v>43.997</v>
      </c>
      <c r="S116" s="235">
        <f t="shared" si="78"/>
        <v>45.83</v>
      </c>
      <c r="T116" s="235">
        <f t="shared" si="78"/>
        <v>47.739999999999995</v>
      </c>
      <c r="U116" s="235">
        <f t="shared" si="78"/>
        <v>49.728999999999999</v>
      </c>
      <c r="V116" s="235">
        <f t="shared" si="78"/>
        <v>51.800999999999995</v>
      </c>
    </row>
    <row r="117" spans="1:24" ht="12.75" customHeight="1">
      <c r="A117" s="22" t="s">
        <v>90</v>
      </c>
      <c r="B117" s="26" t="s">
        <v>91</v>
      </c>
      <c r="C117" s="16" t="s">
        <v>477</v>
      </c>
      <c r="D117" s="17">
        <v>61</v>
      </c>
      <c r="E117" s="48" t="s">
        <v>468</v>
      </c>
      <c r="F117" s="22">
        <v>345</v>
      </c>
      <c r="G117" s="169">
        <v>7</v>
      </c>
      <c r="H117" s="29">
        <f t="shared" si="71"/>
        <v>25.831113444973635</v>
      </c>
      <c r="I117" s="29">
        <f t="shared" si="72"/>
        <v>27.194828077575199</v>
      </c>
      <c r="J117" s="29">
        <f t="shared" si="73"/>
        <v>28.645697404741529</v>
      </c>
      <c r="K117" s="29">
        <f t="shared" si="74"/>
        <v>30.133735645766357</v>
      </c>
      <c r="L117" s="29">
        <f t="shared" si="75"/>
        <v>31.729435568312354</v>
      </c>
      <c r="M117" s="29">
        <f t="shared" si="76"/>
        <v>33.65296569559635</v>
      </c>
      <c r="N117" s="29">
        <f t="shared" si="77"/>
        <v>35.576495822880332</v>
      </c>
    </row>
    <row r="118" spans="1:24" ht="12.75" customHeight="1">
      <c r="A118" s="169" t="s">
        <v>15</v>
      </c>
      <c r="B118" s="16" t="s">
        <v>16</v>
      </c>
      <c r="C118" s="16" t="s">
        <v>423</v>
      </c>
      <c r="D118" s="17">
        <v>35</v>
      </c>
      <c r="E118" s="18" t="s">
        <v>410</v>
      </c>
      <c r="F118" s="22">
        <v>363</v>
      </c>
      <c r="G118" s="169">
        <v>8</v>
      </c>
      <c r="H118" s="19">
        <f t="shared" si="71"/>
        <v>57586.285281916287</v>
      </c>
      <c r="I118" s="19">
        <f t="shared" si="72"/>
        <v>60745.386622551952</v>
      </c>
      <c r="J118" s="19">
        <f t="shared" si="73"/>
        <v>63901.822054883276</v>
      </c>
      <c r="K118" s="19">
        <f t="shared" si="74"/>
        <v>67247.536976822288</v>
      </c>
      <c r="L118" s="19">
        <f t="shared" si="75"/>
        <v>70822.520012934037</v>
      </c>
      <c r="M118" s="19">
        <f t="shared" si="76"/>
        <v>75705.470731166555</v>
      </c>
      <c r="N118" s="19">
        <f t="shared" si="77"/>
        <v>80588.421449399073</v>
      </c>
      <c r="P118" s="235">
        <f t="shared" ref="P118:P127" si="79">ROUNDUP(H118/2080,3)</f>
        <v>27.686</v>
      </c>
      <c r="Q118" s="235">
        <f t="shared" ref="Q118:Q127" si="80">ROUNDUP(I118/2080,3)</f>
        <v>29.205000000000002</v>
      </c>
      <c r="R118" s="235">
        <f t="shared" ref="R118:R127" si="81">ROUNDUP(J118/2080,3)</f>
        <v>30.723000000000003</v>
      </c>
      <c r="S118" s="235">
        <f t="shared" ref="S118:S127" si="82">ROUNDUP(K118/2080,3)</f>
        <v>32.330999999999996</v>
      </c>
      <c r="T118" s="235">
        <f t="shared" ref="T118:T127" si="83">ROUNDUP(L118/2080,3)</f>
        <v>34.049999999999997</v>
      </c>
      <c r="U118" s="235">
        <f t="shared" ref="U118:U127" si="84">ROUNDUP(M118/2080,3)</f>
        <v>36.396999999999998</v>
      </c>
      <c r="V118" s="235">
        <f t="shared" ref="V118:V127" si="85">ROUNDUP(N118/2080,3)</f>
        <v>38.744999999999997</v>
      </c>
    </row>
    <row r="119" spans="1:24" ht="12.75" customHeight="1">
      <c r="A119" s="169" t="s">
        <v>15</v>
      </c>
      <c r="B119" s="16" t="s">
        <v>16</v>
      </c>
      <c r="C119" s="16" t="s">
        <v>424</v>
      </c>
      <c r="D119" s="17">
        <v>99</v>
      </c>
      <c r="E119" s="18" t="s">
        <v>411</v>
      </c>
      <c r="F119" s="22">
        <v>413</v>
      </c>
      <c r="G119" s="169">
        <v>9</v>
      </c>
      <c r="H119" s="19">
        <f t="shared" si="71"/>
        <v>64397.065174671072</v>
      </c>
      <c r="I119" s="19">
        <f t="shared" si="72"/>
        <v>67788.407117238778</v>
      </c>
      <c r="J119" s="19">
        <f t="shared" si="73"/>
        <v>71366.877161412587</v>
      </c>
      <c r="K119" s="19">
        <f t="shared" si="74"/>
        <v>75092.7399439164</v>
      </c>
      <c r="L119" s="19">
        <f t="shared" si="75"/>
        <v>79046.743161380233</v>
      </c>
      <c r="M119" s="19">
        <f t="shared" si="76"/>
        <v>83830.203882277914</v>
      </c>
      <c r="N119" s="19">
        <f t="shared" si="77"/>
        <v>88612.618890003374</v>
      </c>
      <c r="P119" s="235">
        <f t="shared" si="79"/>
        <v>30.961000000000002</v>
      </c>
      <c r="Q119" s="235">
        <f t="shared" si="80"/>
        <v>32.591000000000001</v>
      </c>
      <c r="R119" s="235">
        <f t="shared" si="81"/>
        <v>34.311</v>
      </c>
      <c r="S119" s="235">
        <f t="shared" si="82"/>
        <v>36.102999999999994</v>
      </c>
      <c r="T119" s="235">
        <f t="shared" si="83"/>
        <v>38.003999999999998</v>
      </c>
      <c r="U119" s="235">
        <f t="shared" si="84"/>
        <v>40.302999999999997</v>
      </c>
      <c r="V119" s="235">
        <f t="shared" si="85"/>
        <v>42.602999999999994</v>
      </c>
    </row>
    <row r="120" spans="1:24" ht="12.75" customHeight="1">
      <c r="A120" s="169" t="s">
        <v>15</v>
      </c>
      <c r="B120" s="16" t="s">
        <v>16</v>
      </c>
      <c r="C120" s="16" t="s">
        <v>425</v>
      </c>
      <c r="D120" s="17">
        <v>72</v>
      </c>
      <c r="E120" s="18" t="s">
        <v>412</v>
      </c>
      <c r="F120" s="22">
        <v>470</v>
      </c>
      <c r="G120" s="169">
        <v>10</v>
      </c>
      <c r="H120" s="19">
        <f t="shared" si="71"/>
        <v>70483.949658283658</v>
      </c>
      <c r="I120" s="19">
        <f t="shared" si="72"/>
        <v>74208.223559438076</v>
      </c>
      <c r="J120" s="19">
        <f t="shared" si="73"/>
        <v>78089.786050548224</v>
      </c>
      <c r="K120" s="19">
        <f t="shared" si="74"/>
        <v>82195.284839222411</v>
      </c>
      <c r="L120" s="19">
        <f t="shared" si="75"/>
        <v>86535.383558677975</v>
      </c>
      <c r="M120" s="19">
        <f t="shared" si="76"/>
        <v>91765.294416152756</v>
      </c>
      <c r="N120" s="19">
        <f t="shared" si="77"/>
        <v>96994.372255113354</v>
      </c>
      <c r="P120" s="235">
        <f t="shared" si="79"/>
        <v>33.887</v>
      </c>
      <c r="Q120" s="235">
        <f t="shared" si="80"/>
        <v>35.677999999999997</v>
      </c>
      <c r="R120" s="235">
        <f t="shared" si="81"/>
        <v>37.543999999999997</v>
      </c>
      <c r="S120" s="235">
        <f t="shared" si="82"/>
        <v>39.516999999999996</v>
      </c>
      <c r="T120" s="235">
        <f t="shared" si="83"/>
        <v>41.603999999999999</v>
      </c>
      <c r="U120" s="235">
        <f t="shared" si="84"/>
        <v>44.117999999999995</v>
      </c>
      <c r="V120" s="235">
        <f t="shared" si="85"/>
        <v>46.631999999999998</v>
      </c>
    </row>
    <row r="121" spans="1:24" ht="12.75" customHeight="1">
      <c r="A121" s="169" t="s">
        <v>15</v>
      </c>
      <c r="B121" s="16" t="s">
        <v>16</v>
      </c>
      <c r="C121" s="16" t="s">
        <v>426</v>
      </c>
      <c r="D121" s="17">
        <v>65</v>
      </c>
      <c r="E121" s="18" t="s">
        <v>413</v>
      </c>
      <c r="F121" s="22">
        <v>508</v>
      </c>
      <c r="G121" s="169">
        <v>11</v>
      </c>
      <c r="H121" s="19">
        <f t="shared" si="71"/>
        <v>75274.586881171635</v>
      </c>
      <c r="I121" s="19">
        <f t="shared" si="72"/>
        <v>79230.794804803125</v>
      </c>
      <c r="J121" s="19">
        <f t="shared" si="73"/>
        <v>83376.282218042325</v>
      </c>
      <c r="K121" s="19">
        <f t="shared" si="74"/>
        <v>87785.694553410576</v>
      </c>
      <c r="L121" s="19">
        <f t="shared" si="75"/>
        <v>92389.718194995177</v>
      </c>
      <c r="M121" s="19">
        <f t="shared" si="76"/>
        <v>97995.679327721518</v>
      </c>
      <c r="N121" s="19">
        <f t="shared" si="77"/>
        <v>103601.6404604478</v>
      </c>
      <c r="P121" s="235">
        <f t="shared" si="79"/>
        <v>36.19</v>
      </c>
      <c r="Q121" s="235">
        <f t="shared" si="80"/>
        <v>38.091999999999999</v>
      </c>
      <c r="R121" s="235">
        <f t="shared" si="81"/>
        <v>40.085000000000001</v>
      </c>
      <c r="S121" s="235">
        <f t="shared" si="82"/>
        <v>42.204999999999998</v>
      </c>
      <c r="T121" s="235">
        <f t="shared" si="83"/>
        <v>44.418999999999997</v>
      </c>
      <c r="U121" s="235">
        <f t="shared" si="84"/>
        <v>47.113999999999997</v>
      </c>
      <c r="V121" s="235">
        <f t="shared" si="85"/>
        <v>49.808999999999997</v>
      </c>
    </row>
    <row r="122" spans="1:24" ht="12.75" customHeight="1">
      <c r="A122" s="169" t="s">
        <v>15</v>
      </c>
      <c r="B122" s="16" t="s">
        <v>16</v>
      </c>
      <c r="C122" s="16" t="s">
        <v>443</v>
      </c>
      <c r="D122" s="17">
        <v>65</v>
      </c>
      <c r="E122" s="18" t="s">
        <v>428</v>
      </c>
      <c r="F122" s="22">
        <v>508</v>
      </c>
      <c r="G122" s="169">
        <v>11</v>
      </c>
      <c r="H122" s="19">
        <f t="shared" si="71"/>
        <v>75274.586881171635</v>
      </c>
      <c r="I122" s="19">
        <f t="shared" si="72"/>
        <v>79230.794804803125</v>
      </c>
      <c r="J122" s="19">
        <f t="shared" si="73"/>
        <v>83376.282218042325</v>
      </c>
      <c r="K122" s="19">
        <f t="shared" si="74"/>
        <v>87785.694553410576</v>
      </c>
      <c r="L122" s="19">
        <f t="shared" si="75"/>
        <v>92389.718194995177</v>
      </c>
      <c r="M122" s="19">
        <f t="shared" si="76"/>
        <v>97995.679327721518</v>
      </c>
      <c r="N122" s="19">
        <f t="shared" si="77"/>
        <v>103601.6404604478</v>
      </c>
      <c r="P122" s="235">
        <f t="shared" si="79"/>
        <v>36.19</v>
      </c>
      <c r="Q122" s="235">
        <f t="shared" si="80"/>
        <v>38.091999999999999</v>
      </c>
      <c r="R122" s="235">
        <f t="shared" si="81"/>
        <v>40.085000000000001</v>
      </c>
      <c r="S122" s="235">
        <f t="shared" si="82"/>
        <v>42.204999999999998</v>
      </c>
      <c r="T122" s="235">
        <f t="shared" si="83"/>
        <v>44.418999999999997</v>
      </c>
      <c r="U122" s="235">
        <f t="shared" si="84"/>
        <v>47.113999999999997</v>
      </c>
      <c r="V122" s="235">
        <f t="shared" si="85"/>
        <v>49.808999999999997</v>
      </c>
    </row>
    <row r="123" spans="1:24" ht="12.75" customHeight="1">
      <c r="A123" s="169"/>
      <c r="B123" s="16" t="s">
        <v>16</v>
      </c>
      <c r="C123" s="16" t="s">
        <v>533</v>
      </c>
      <c r="D123" s="17">
        <v>104</v>
      </c>
      <c r="E123" s="18" t="s">
        <v>534</v>
      </c>
      <c r="F123" s="22">
        <v>545</v>
      </c>
      <c r="G123" s="169">
        <v>12</v>
      </c>
      <c r="H123" s="19">
        <f t="shared" si="71"/>
        <v>83616.47708669689</v>
      </c>
      <c r="I123" s="19">
        <f t="shared" si="72"/>
        <v>88017.344301786157</v>
      </c>
      <c r="J123" s="19">
        <f t="shared" si="73"/>
        <v>92649.836107143361</v>
      </c>
      <c r="K123" s="19">
        <f t="shared" si="74"/>
        <v>97526.143270677247</v>
      </c>
      <c r="L123" s="19">
        <f t="shared" si="75"/>
        <v>102659.09817966024</v>
      </c>
      <c r="M123" s="19">
        <f t="shared" si="76"/>
        <v>108062.20861016867</v>
      </c>
      <c r="N123" s="19">
        <f t="shared" si="77"/>
        <v>113749.69327386176</v>
      </c>
      <c r="P123" s="235">
        <f t="shared" si="79"/>
        <v>40.201000000000001</v>
      </c>
      <c r="Q123" s="235">
        <f t="shared" si="80"/>
        <v>42.317</v>
      </c>
      <c r="R123" s="235">
        <f t="shared" si="81"/>
        <v>44.543999999999997</v>
      </c>
      <c r="S123" s="235">
        <f t="shared" si="82"/>
        <v>46.887999999999998</v>
      </c>
      <c r="T123" s="235">
        <f t="shared" si="83"/>
        <v>49.355999999999995</v>
      </c>
      <c r="U123" s="235">
        <f t="shared" si="84"/>
        <v>51.952999999999996</v>
      </c>
      <c r="V123" s="235">
        <f t="shared" si="85"/>
        <v>54.687999999999995</v>
      </c>
    </row>
    <row r="124" spans="1:24" ht="12.75" customHeight="1">
      <c r="A124" s="169"/>
      <c r="B124" s="16" t="s">
        <v>16</v>
      </c>
      <c r="C124" s="16" t="s">
        <v>568</v>
      </c>
      <c r="D124" s="17">
        <v>65</v>
      </c>
      <c r="E124" s="18" t="s">
        <v>535</v>
      </c>
      <c r="F124" s="22">
        <v>508</v>
      </c>
      <c r="G124" s="169">
        <v>11</v>
      </c>
      <c r="H124" s="19">
        <f t="shared" si="71"/>
        <v>75274.586881171635</v>
      </c>
      <c r="I124" s="19">
        <f t="shared" si="72"/>
        <v>79230.794804803125</v>
      </c>
      <c r="J124" s="19">
        <f t="shared" si="73"/>
        <v>83376.282218042325</v>
      </c>
      <c r="K124" s="19">
        <f t="shared" si="74"/>
        <v>87785.694553410576</v>
      </c>
      <c r="L124" s="19">
        <f t="shared" si="75"/>
        <v>92389.718194995177</v>
      </c>
      <c r="M124" s="19">
        <f t="shared" si="76"/>
        <v>97995.679327721518</v>
      </c>
      <c r="N124" s="19">
        <f t="shared" si="77"/>
        <v>103601.6404604478</v>
      </c>
      <c r="P124" s="235">
        <f t="shared" si="79"/>
        <v>36.19</v>
      </c>
      <c r="Q124" s="235">
        <f t="shared" si="80"/>
        <v>38.091999999999999</v>
      </c>
      <c r="R124" s="235">
        <f t="shared" si="81"/>
        <v>40.085000000000001</v>
      </c>
      <c r="S124" s="235">
        <f t="shared" si="82"/>
        <v>42.204999999999998</v>
      </c>
      <c r="T124" s="235">
        <f t="shared" si="83"/>
        <v>44.418999999999997</v>
      </c>
      <c r="U124" s="235">
        <f t="shared" si="84"/>
        <v>47.113999999999997</v>
      </c>
      <c r="V124" s="235">
        <f t="shared" si="85"/>
        <v>49.808999999999997</v>
      </c>
    </row>
    <row r="125" spans="1:24" ht="12.75" customHeight="1">
      <c r="A125" s="169" t="s">
        <v>15</v>
      </c>
      <c r="B125" s="16" t="s">
        <v>16</v>
      </c>
      <c r="C125" s="16" t="s">
        <v>409</v>
      </c>
      <c r="D125" s="17">
        <v>51</v>
      </c>
      <c r="E125" s="18" t="s">
        <v>408</v>
      </c>
      <c r="F125" s="22">
        <v>458</v>
      </c>
      <c r="G125" s="169">
        <v>10</v>
      </c>
      <c r="H125" s="19">
        <f t="shared" si="71"/>
        <v>70366.649692892955</v>
      </c>
      <c r="I125" s="19">
        <f t="shared" si="72"/>
        <v>73904.310012744027</v>
      </c>
      <c r="J125" s="19">
        <f t="shared" si="73"/>
        <v>77897.840652636194</v>
      </c>
      <c r="K125" s="19">
        <f t="shared" si="74"/>
        <v>81894.037200832696</v>
      </c>
      <c r="L125" s="19">
        <f t="shared" si="75"/>
        <v>86076.847330332545</v>
      </c>
      <c r="M125" s="19">
        <f t="shared" si="76"/>
        <v>91314.416591639092</v>
      </c>
      <c r="N125" s="19">
        <f t="shared" si="77"/>
        <v>96551.985852945625</v>
      </c>
      <c r="P125" s="235">
        <f t="shared" si="79"/>
        <v>33.830999999999996</v>
      </c>
      <c r="Q125" s="235">
        <f t="shared" si="80"/>
        <v>35.530999999999999</v>
      </c>
      <c r="R125" s="235">
        <f t="shared" si="81"/>
        <v>37.451000000000001</v>
      </c>
      <c r="S125" s="235">
        <f t="shared" si="82"/>
        <v>39.372999999999998</v>
      </c>
      <c r="T125" s="235">
        <f t="shared" si="83"/>
        <v>41.384</v>
      </c>
      <c r="U125" s="235">
        <f t="shared" si="84"/>
        <v>43.902000000000001</v>
      </c>
      <c r="V125" s="235">
        <f t="shared" si="85"/>
        <v>46.419999999999995</v>
      </c>
    </row>
    <row r="126" spans="1:24" ht="12.75" customHeight="1">
      <c r="A126" s="169" t="s">
        <v>15</v>
      </c>
      <c r="B126" s="16" t="s">
        <v>16</v>
      </c>
      <c r="C126" s="16" t="s">
        <v>419</v>
      </c>
      <c r="D126" s="17" t="s">
        <v>20</v>
      </c>
      <c r="E126" s="18" t="s">
        <v>500</v>
      </c>
      <c r="F126" s="22">
        <v>385</v>
      </c>
      <c r="G126" s="169">
        <v>8</v>
      </c>
      <c r="H126" s="19">
        <f t="shared" si="71"/>
        <v>58194.112375304423</v>
      </c>
      <c r="I126" s="19">
        <f t="shared" si="72"/>
        <v>61353.213715940088</v>
      </c>
      <c r="J126" s="19">
        <f t="shared" si="73"/>
        <v>64549.637772836402</v>
      </c>
      <c r="K126" s="19">
        <f t="shared" si="74"/>
        <v>68007.320843557463</v>
      </c>
      <c r="L126" s="19">
        <f t="shared" si="75"/>
        <v>71584.969787973547</v>
      </c>
      <c r="M126" s="19">
        <f t="shared" si="76"/>
        <v>76024.425243738951</v>
      </c>
      <c r="N126" s="19">
        <f t="shared" si="77"/>
        <v>80463.880699504371</v>
      </c>
      <c r="P126" s="235">
        <f t="shared" si="79"/>
        <v>27.978000000000002</v>
      </c>
      <c r="Q126" s="235">
        <f t="shared" si="80"/>
        <v>29.497</v>
      </c>
      <c r="R126" s="235">
        <f t="shared" si="81"/>
        <v>31.034000000000002</v>
      </c>
      <c r="S126" s="235">
        <f t="shared" si="82"/>
        <v>32.695999999999998</v>
      </c>
      <c r="T126" s="235">
        <f t="shared" si="83"/>
        <v>34.415999999999997</v>
      </c>
      <c r="U126" s="235">
        <f t="shared" si="84"/>
        <v>36.550999999999995</v>
      </c>
      <c r="V126" s="235">
        <f t="shared" si="85"/>
        <v>38.684999999999995</v>
      </c>
    </row>
    <row r="127" spans="1:24" ht="12.75" customHeight="1">
      <c r="A127" s="169" t="s">
        <v>90</v>
      </c>
      <c r="B127" s="16" t="s">
        <v>16</v>
      </c>
      <c r="C127" s="16" t="s">
        <v>319</v>
      </c>
      <c r="D127" s="17" t="s">
        <v>20</v>
      </c>
      <c r="E127" s="18" t="s">
        <v>320</v>
      </c>
      <c r="F127" s="22">
        <v>393</v>
      </c>
      <c r="G127" s="169">
        <v>8</v>
      </c>
      <c r="H127" s="19">
        <f t="shared" si="71"/>
        <v>58194.112032500001</v>
      </c>
      <c r="I127" s="19">
        <f t="shared" si="72"/>
        <v>61353.213717499995</v>
      </c>
      <c r="J127" s="19">
        <f t="shared" si="73"/>
        <v>64549.636652499998</v>
      </c>
      <c r="K127" s="19">
        <f t="shared" si="74"/>
        <v>68007.320607500005</v>
      </c>
      <c r="L127" s="19">
        <f t="shared" si="75"/>
        <v>71584.970397500001</v>
      </c>
      <c r="M127" s="19">
        <f t="shared" si="76"/>
        <v>76024.425109999996</v>
      </c>
      <c r="N127" s="19">
        <f t="shared" si="77"/>
        <v>80463.881867499993</v>
      </c>
      <c r="P127" s="235">
        <f t="shared" si="79"/>
        <v>27.978000000000002</v>
      </c>
      <c r="Q127" s="235">
        <f t="shared" si="80"/>
        <v>29.497</v>
      </c>
      <c r="R127" s="235">
        <f t="shared" si="81"/>
        <v>31.034000000000002</v>
      </c>
      <c r="S127" s="235">
        <f t="shared" si="82"/>
        <v>32.695999999999998</v>
      </c>
      <c r="T127" s="235">
        <f t="shared" si="83"/>
        <v>34.415999999999997</v>
      </c>
      <c r="U127" s="235">
        <f t="shared" si="84"/>
        <v>36.550999999999995</v>
      </c>
      <c r="V127" s="235">
        <f t="shared" si="85"/>
        <v>38.684999999999995</v>
      </c>
    </row>
    <row r="128" spans="1:24" ht="12.75" customHeight="1">
      <c r="A128" s="169" t="s">
        <v>90</v>
      </c>
      <c r="B128" s="16" t="s">
        <v>91</v>
      </c>
      <c r="C128" s="16" t="s">
        <v>471</v>
      </c>
      <c r="D128" s="17">
        <v>16</v>
      </c>
      <c r="E128" s="18" t="s">
        <v>466</v>
      </c>
      <c r="F128" s="22">
        <v>350</v>
      </c>
      <c r="G128" s="169">
        <v>7</v>
      </c>
      <c r="H128" s="29">
        <f t="shared" si="71"/>
        <v>25.944611339311152</v>
      </c>
      <c r="I128" s="29">
        <f t="shared" si="72"/>
        <v>27.446265456670631</v>
      </c>
      <c r="J128" s="29">
        <f t="shared" si="73"/>
        <v>28.862514782119533</v>
      </c>
      <c r="K128" s="29">
        <f t="shared" si="74"/>
        <v>30.475099601544436</v>
      </c>
      <c r="L128" s="29">
        <f t="shared" si="75"/>
        <v>32.122402282708997</v>
      </c>
      <c r="M128" s="29">
        <f t="shared" si="76"/>
        <v>34.078574216591925</v>
      </c>
      <c r="N128" s="29">
        <f t="shared" si="77"/>
        <v>36.034746150474838</v>
      </c>
    </row>
    <row r="129" spans="1:22" ht="12.75" customHeight="1">
      <c r="A129" s="169" t="s">
        <v>15</v>
      </c>
      <c r="B129" s="16" t="s">
        <v>16</v>
      </c>
      <c r="C129" s="16" t="s">
        <v>374</v>
      </c>
      <c r="D129" s="17">
        <v>51</v>
      </c>
      <c r="E129" s="18" t="s">
        <v>373</v>
      </c>
      <c r="F129" s="22">
        <v>455</v>
      </c>
      <c r="G129" s="169">
        <v>10</v>
      </c>
      <c r="H129" s="19">
        <f t="shared" si="71"/>
        <v>70366.649692892955</v>
      </c>
      <c r="I129" s="19">
        <f t="shared" si="72"/>
        <v>73904.310012744027</v>
      </c>
      <c r="J129" s="19">
        <f t="shared" si="73"/>
        <v>77897.840652636194</v>
      </c>
      <c r="K129" s="19">
        <f t="shared" si="74"/>
        <v>81894.037200832696</v>
      </c>
      <c r="L129" s="19">
        <f t="shared" si="75"/>
        <v>86076.847330332545</v>
      </c>
      <c r="M129" s="19">
        <f t="shared" si="76"/>
        <v>91314.416591639092</v>
      </c>
      <c r="N129" s="19">
        <f t="shared" si="77"/>
        <v>96551.985852945625</v>
      </c>
      <c r="P129" s="235">
        <f t="shared" ref="P129:V129" si="86">ROUNDUP(H129/2080,3)</f>
        <v>33.830999999999996</v>
      </c>
      <c r="Q129" s="235">
        <f t="shared" si="86"/>
        <v>35.530999999999999</v>
      </c>
      <c r="R129" s="235">
        <f t="shared" si="86"/>
        <v>37.451000000000001</v>
      </c>
      <c r="S129" s="235">
        <f t="shared" si="86"/>
        <v>39.372999999999998</v>
      </c>
      <c r="T129" s="235">
        <f t="shared" si="86"/>
        <v>41.384</v>
      </c>
      <c r="U129" s="235">
        <f t="shared" si="86"/>
        <v>43.902000000000001</v>
      </c>
      <c r="V129" s="235">
        <f t="shared" si="86"/>
        <v>46.419999999999995</v>
      </c>
    </row>
    <row r="130" spans="1:22" ht="12.75" customHeight="1">
      <c r="A130" s="169"/>
      <c r="B130" s="16" t="s">
        <v>91</v>
      </c>
      <c r="C130" s="16" t="s">
        <v>651</v>
      </c>
      <c r="D130" s="17">
        <v>64</v>
      </c>
      <c r="E130" s="18" t="s">
        <v>650</v>
      </c>
      <c r="F130" s="22">
        <v>415</v>
      </c>
      <c r="G130" s="169">
        <v>9</v>
      </c>
      <c r="H130" s="237">
        <v>30.96</v>
      </c>
      <c r="I130" s="237">
        <v>32.591000000000001</v>
      </c>
      <c r="J130" s="237">
        <v>34.311</v>
      </c>
      <c r="K130" s="237">
        <v>36.103000000000002</v>
      </c>
      <c r="L130" s="237">
        <v>38.003</v>
      </c>
      <c r="M130" s="237">
        <v>40.302999999999997</v>
      </c>
      <c r="N130" s="237">
        <v>42.603000000000002</v>
      </c>
    </row>
    <row r="131" spans="1:22" ht="12.75" customHeight="1">
      <c r="A131" s="169"/>
      <c r="B131" s="16" t="s">
        <v>91</v>
      </c>
      <c r="C131" s="16" t="s">
        <v>567</v>
      </c>
      <c r="D131" s="17">
        <v>99</v>
      </c>
      <c r="E131" s="18" t="s">
        <v>561</v>
      </c>
      <c r="F131" s="22">
        <v>420</v>
      </c>
      <c r="G131" s="169">
        <v>9</v>
      </c>
      <c r="H131" s="29">
        <f t="shared" ref="H131:H162" si="87">VLOOKUP($C131,January19,6,0)*(1+IncrPerc2020)</f>
        <v>30.9601271925</v>
      </c>
      <c r="I131" s="29">
        <f t="shared" ref="I131:I162" si="88">VLOOKUP($C131,January19,7,0)*(1+IncrPerc2020)</f>
        <v>32.590580129999999</v>
      </c>
      <c r="J131" s="29">
        <f t="shared" ref="J131:J162" si="89">VLOOKUP($C131,January19,8,0)*(1+IncrPerc2020)</f>
        <v>34.310998752499998</v>
      </c>
      <c r="K131" s="29">
        <f t="shared" ref="K131:K162" si="90">VLOOKUP($C131,January19,9,0)*(1+IncrPerc2020)</f>
        <v>36.102278669999997</v>
      </c>
      <c r="L131" s="29">
        <f t="shared" ref="L131:L162" si="91">VLOOKUP($C131,January19,10,0)*(1+IncrPerc2020)</f>
        <v>38.003242162499994</v>
      </c>
      <c r="M131" s="29">
        <f t="shared" ref="M131:M165" si="92">VLOOKUP($C131,January19,11,0)*(1+IncrPerc2020)</f>
        <v>40.302982700000001</v>
      </c>
      <c r="N131" s="29">
        <f t="shared" ref="N131:N165" si="93">VLOOKUP($C131,January19,12,0)*(1+IncrPerc2020)</f>
        <v>42.602220167500001</v>
      </c>
    </row>
    <row r="132" spans="1:22" ht="12.75" customHeight="1">
      <c r="A132" s="169" t="s">
        <v>15</v>
      </c>
      <c r="B132" s="16" t="s">
        <v>16</v>
      </c>
      <c r="C132" s="16" t="s">
        <v>130</v>
      </c>
      <c r="D132" s="17">
        <v>39</v>
      </c>
      <c r="E132" s="18" t="s">
        <v>131</v>
      </c>
      <c r="F132" s="22">
        <v>423</v>
      </c>
      <c r="G132" s="169">
        <v>9</v>
      </c>
      <c r="H132" s="19">
        <f t="shared" si="87"/>
        <v>64397.680999489385</v>
      </c>
      <c r="I132" s="19">
        <f t="shared" si="88"/>
        <v>67788.716362602092</v>
      </c>
      <c r="J132" s="19">
        <f t="shared" si="89"/>
        <v>71366.365307018161</v>
      </c>
      <c r="K132" s="19">
        <f t="shared" si="90"/>
        <v>75093.305116476928</v>
      </c>
      <c r="L132" s="19">
        <f t="shared" si="91"/>
        <v>79046.847131804097</v>
      </c>
      <c r="M132" s="19">
        <f t="shared" si="92"/>
        <v>83829.486629779072</v>
      </c>
      <c r="N132" s="19">
        <f t="shared" si="93"/>
        <v>88614.79203605841</v>
      </c>
      <c r="P132" s="235">
        <f t="shared" ref="P132:P144" si="94">ROUNDUP(H132/2080,3)</f>
        <v>30.961000000000002</v>
      </c>
      <c r="Q132" s="235">
        <f t="shared" ref="Q132:Q144" si="95">ROUNDUP(I132/2080,3)</f>
        <v>32.591000000000001</v>
      </c>
      <c r="R132" s="235">
        <f t="shared" ref="R132:R144" si="96">ROUNDUP(J132/2080,3)</f>
        <v>34.311</v>
      </c>
      <c r="S132" s="235">
        <f t="shared" ref="S132:S144" si="97">ROUNDUP(K132/2080,3)</f>
        <v>36.102999999999994</v>
      </c>
      <c r="T132" s="235">
        <f t="shared" ref="T132:T144" si="98">ROUNDUP(L132/2080,3)</f>
        <v>38.003999999999998</v>
      </c>
      <c r="U132" s="235">
        <f t="shared" ref="U132:U144" si="99">ROUNDUP(M132/2080,3)</f>
        <v>40.302999999999997</v>
      </c>
      <c r="V132" s="235">
        <f t="shared" ref="V132:V144" si="100">ROUNDUP(N132/2080,3)</f>
        <v>42.603999999999999</v>
      </c>
    </row>
    <row r="133" spans="1:22" ht="12.75" customHeight="1">
      <c r="A133" s="169" t="s">
        <v>15</v>
      </c>
      <c r="B133" s="16" t="s">
        <v>16</v>
      </c>
      <c r="C133" s="16" t="s">
        <v>144</v>
      </c>
      <c r="D133" s="17">
        <v>65</v>
      </c>
      <c r="E133" s="18" t="s">
        <v>448</v>
      </c>
      <c r="F133" s="22">
        <v>508</v>
      </c>
      <c r="G133" s="169">
        <v>11</v>
      </c>
      <c r="H133" s="19">
        <f t="shared" si="87"/>
        <v>75274.586881171635</v>
      </c>
      <c r="I133" s="19">
        <f t="shared" si="88"/>
        <v>79230.794804803125</v>
      </c>
      <c r="J133" s="19">
        <f t="shared" si="89"/>
        <v>83376.282218042325</v>
      </c>
      <c r="K133" s="19">
        <f t="shared" si="90"/>
        <v>87785.694553410576</v>
      </c>
      <c r="L133" s="19">
        <f t="shared" si="91"/>
        <v>92389.718194995177</v>
      </c>
      <c r="M133" s="19">
        <f t="shared" si="92"/>
        <v>97995.679327721518</v>
      </c>
      <c r="N133" s="19">
        <f t="shared" si="93"/>
        <v>103601.6404604478</v>
      </c>
      <c r="P133" s="235">
        <f t="shared" si="94"/>
        <v>36.19</v>
      </c>
      <c r="Q133" s="235">
        <f t="shared" si="95"/>
        <v>38.091999999999999</v>
      </c>
      <c r="R133" s="235">
        <f t="shared" si="96"/>
        <v>40.085000000000001</v>
      </c>
      <c r="S133" s="235">
        <f t="shared" si="97"/>
        <v>42.204999999999998</v>
      </c>
      <c r="T133" s="235">
        <f t="shared" si="98"/>
        <v>44.418999999999997</v>
      </c>
      <c r="U133" s="235">
        <f t="shared" si="99"/>
        <v>47.113999999999997</v>
      </c>
      <c r="V133" s="235">
        <f t="shared" si="100"/>
        <v>49.808999999999997</v>
      </c>
    </row>
    <row r="134" spans="1:22" ht="12.75" customHeight="1">
      <c r="A134" s="169" t="s">
        <v>15</v>
      </c>
      <c r="B134" s="16" t="s">
        <v>16</v>
      </c>
      <c r="C134" s="16" t="s">
        <v>132</v>
      </c>
      <c r="D134" s="17">
        <v>51</v>
      </c>
      <c r="E134" s="18" t="s">
        <v>133</v>
      </c>
      <c r="F134" s="22">
        <v>458</v>
      </c>
      <c r="G134" s="169">
        <v>10</v>
      </c>
      <c r="H134" s="19">
        <f t="shared" si="87"/>
        <v>70366.649692892955</v>
      </c>
      <c r="I134" s="19">
        <f t="shared" si="88"/>
        <v>73904.310012744027</v>
      </c>
      <c r="J134" s="19">
        <f t="shared" si="89"/>
        <v>77897.840652636194</v>
      </c>
      <c r="K134" s="19">
        <f t="shared" si="90"/>
        <v>81894.037200832696</v>
      </c>
      <c r="L134" s="19">
        <f t="shared" si="91"/>
        <v>86076.847330332545</v>
      </c>
      <c r="M134" s="19">
        <f t="shared" si="92"/>
        <v>91314.416591639092</v>
      </c>
      <c r="N134" s="19">
        <f t="shared" si="93"/>
        <v>96551.985852945625</v>
      </c>
      <c r="P134" s="235">
        <f t="shared" si="94"/>
        <v>33.830999999999996</v>
      </c>
      <c r="Q134" s="235">
        <f t="shared" si="95"/>
        <v>35.530999999999999</v>
      </c>
      <c r="R134" s="235">
        <f t="shared" si="96"/>
        <v>37.451000000000001</v>
      </c>
      <c r="S134" s="235">
        <f t="shared" si="97"/>
        <v>39.372999999999998</v>
      </c>
      <c r="T134" s="235">
        <f t="shared" si="98"/>
        <v>41.384</v>
      </c>
      <c r="U134" s="235">
        <f t="shared" si="99"/>
        <v>43.902000000000001</v>
      </c>
      <c r="V134" s="235">
        <f t="shared" si="100"/>
        <v>46.419999999999995</v>
      </c>
    </row>
    <row r="135" spans="1:22" ht="12.75" customHeight="1">
      <c r="A135" s="169" t="s">
        <v>15</v>
      </c>
      <c r="B135" s="16" t="s">
        <v>16</v>
      </c>
      <c r="C135" s="16" t="s">
        <v>134</v>
      </c>
      <c r="D135" s="17">
        <v>65</v>
      </c>
      <c r="E135" s="18" t="s">
        <v>135</v>
      </c>
      <c r="F135" s="22">
        <v>505</v>
      </c>
      <c r="G135" s="169">
        <v>11</v>
      </c>
      <c r="H135" s="19">
        <f t="shared" si="87"/>
        <v>75274.586881171635</v>
      </c>
      <c r="I135" s="19">
        <f t="shared" si="88"/>
        <v>79230.794804803125</v>
      </c>
      <c r="J135" s="19">
        <f t="shared" si="89"/>
        <v>83376.282218042325</v>
      </c>
      <c r="K135" s="19">
        <f t="shared" si="90"/>
        <v>87785.694553410576</v>
      </c>
      <c r="L135" s="19">
        <f t="shared" si="91"/>
        <v>92389.718194995177</v>
      </c>
      <c r="M135" s="19">
        <f t="shared" si="92"/>
        <v>97995.679327721518</v>
      </c>
      <c r="N135" s="19">
        <f t="shared" si="93"/>
        <v>103601.6404604478</v>
      </c>
      <c r="P135" s="235">
        <f t="shared" si="94"/>
        <v>36.19</v>
      </c>
      <c r="Q135" s="235">
        <f t="shared" si="95"/>
        <v>38.091999999999999</v>
      </c>
      <c r="R135" s="235">
        <f t="shared" si="96"/>
        <v>40.085000000000001</v>
      </c>
      <c r="S135" s="235">
        <f t="shared" si="97"/>
        <v>42.204999999999998</v>
      </c>
      <c r="T135" s="235">
        <f t="shared" si="98"/>
        <v>44.418999999999997</v>
      </c>
      <c r="U135" s="235">
        <f t="shared" si="99"/>
        <v>47.113999999999997</v>
      </c>
      <c r="V135" s="235">
        <f t="shared" si="100"/>
        <v>49.808999999999997</v>
      </c>
    </row>
    <row r="136" spans="1:22" ht="12.75" customHeight="1">
      <c r="A136" s="169" t="s">
        <v>15</v>
      </c>
      <c r="B136" s="16" t="s">
        <v>16</v>
      </c>
      <c r="C136" s="16" t="s">
        <v>136</v>
      </c>
      <c r="D136" s="17">
        <v>98</v>
      </c>
      <c r="E136" s="18" t="s">
        <v>137</v>
      </c>
      <c r="F136" s="22">
        <v>528</v>
      </c>
      <c r="G136" s="169">
        <v>11</v>
      </c>
      <c r="H136" s="19">
        <f t="shared" si="87"/>
        <v>76925.55190314597</v>
      </c>
      <c r="I136" s="19">
        <f t="shared" si="88"/>
        <v>80974.400140353042</v>
      </c>
      <c r="J136" s="19">
        <f t="shared" si="89"/>
        <v>85236.009187512391</v>
      </c>
      <c r="K136" s="19">
        <f t="shared" si="90"/>
        <v>89721.911763948578</v>
      </c>
      <c r="L136" s="19">
        <f t="shared" si="91"/>
        <v>94443.645920802795</v>
      </c>
      <c r="M136" s="19">
        <f t="shared" si="92"/>
        <v>99567.518753232274</v>
      </c>
      <c r="N136" s="19">
        <f t="shared" si="93"/>
        <v>104691.39158566172</v>
      </c>
      <c r="P136" s="235">
        <f t="shared" si="94"/>
        <v>36.983999999999995</v>
      </c>
      <c r="Q136" s="235">
        <f t="shared" si="95"/>
        <v>38.930999999999997</v>
      </c>
      <c r="R136" s="235">
        <f t="shared" si="96"/>
        <v>40.978999999999999</v>
      </c>
      <c r="S136" s="235">
        <f t="shared" si="97"/>
        <v>43.135999999999996</v>
      </c>
      <c r="T136" s="235">
        <f t="shared" si="98"/>
        <v>45.405999999999999</v>
      </c>
      <c r="U136" s="235">
        <f t="shared" si="99"/>
        <v>47.869</v>
      </c>
      <c r="V136" s="235">
        <f t="shared" si="100"/>
        <v>50.332999999999998</v>
      </c>
    </row>
    <row r="137" spans="1:22" ht="12.75" customHeight="1">
      <c r="A137" s="169" t="s">
        <v>15</v>
      </c>
      <c r="B137" s="16" t="s">
        <v>16</v>
      </c>
      <c r="C137" s="16" t="s">
        <v>433</v>
      </c>
      <c r="D137" s="17">
        <v>60</v>
      </c>
      <c r="E137" s="18" t="s">
        <v>427</v>
      </c>
      <c r="F137" s="22">
        <v>473</v>
      </c>
      <c r="G137" s="169">
        <v>10</v>
      </c>
      <c r="H137" s="19">
        <f t="shared" si="87"/>
        <v>72020.015517499996</v>
      </c>
      <c r="I137" s="19">
        <f t="shared" si="88"/>
        <v>75641.004992499991</v>
      </c>
      <c r="J137" s="19">
        <f t="shared" si="89"/>
        <v>79728.746289999995</v>
      </c>
      <c r="K137" s="19">
        <f t="shared" si="90"/>
        <v>83818.580644999995</v>
      </c>
      <c r="L137" s="19">
        <f t="shared" si="91"/>
        <v>88099.929250000001</v>
      </c>
      <c r="M137" s="19">
        <f t="shared" si="92"/>
        <v>93460.250530000005</v>
      </c>
      <c r="N137" s="19">
        <f t="shared" si="93"/>
        <v>98820.579989999984</v>
      </c>
      <c r="P137" s="235">
        <f t="shared" si="94"/>
        <v>34.625999999999998</v>
      </c>
      <c r="Q137" s="235">
        <f t="shared" si="95"/>
        <v>36.366</v>
      </c>
      <c r="R137" s="235">
        <f t="shared" si="96"/>
        <v>38.332000000000001</v>
      </c>
      <c r="S137" s="235">
        <f t="shared" si="97"/>
        <v>40.297999999999995</v>
      </c>
      <c r="T137" s="235">
        <f t="shared" si="98"/>
        <v>42.355999999999995</v>
      </c>
      <c r="U137" s="235">
        <f t="shared" si="99"/>
        <v>44.933</v>
      </c>
      <c r="V137" s="235">
        <f t="shared" si="100"/>
        <v>47.51</v>
      </c>
    </row>
    <row r="138" spans="1:22" ht="12.75" customHeight="1">
      <c r="A138" s="169" t="s">
        <v>15</v>
      </c>
      <c r="B138" s="16" t="s">
        <v>16</v>
      </c>
      <c r="C138" s="16" t="s">
        <v>140</v>
      </c>
      <c r="D138" s="17">
        <v>29</v>
      </c>
      <c r="E138" s="18" t="s">
        <v>141</v>
      </c>
      <c r="F138" s="22">
        <v>365</v>
      </c>
      <c r="G138" s="169">
        <v>8</v>
      </c>
      <c r="H138" s="19">
        <f t="shared" si="87"/>
        <v>57586.285281916287</v>
      </c>
      <c r="I138" s="19">
        <f t="shared" si="88"/>
        <v>60745.386622551952</v>
      </c>
      <c r="J138" s="19">
        <f t="shared" si="89"/>
        <v>63901.822054883276</v>
      </c>
      <c r="K138" s="19">
        <f t="shared" si="90"/>
        <v>67247.536976822288</v>
      </c>
      <c r="L138" s="19">
        <f t="shared" si="91"/>
        <v>70822.520012934037</v>
      </c>
      <c r="M138" s="19">
        <f t="shared" si="92"/>
        <v>75259.840813271308</v>
      </c>
      <c r="N138" s="19">
        <f t="shared" si="93"/>
        <v>79697.16161360858</v>
      </c>
      <c r="P138" s="235">
        <f t="shared" si="94"/>
        <v>27.686</v>
      </c>
      <c r="Q138" s="235">
        <f t="shared" si="95"/>
        <v>29.205000000000002</v>
      </c>
      <c r="R138" s="235">
        <f t="shared" si="96"/>
        <v>30.723000000000003</v>
      </c>
      <c r="S138" s="235">
        <f t="shared" si="97"/>
        <v>32.330999999999996</v>
      </c>
      <c r="T138" s="235">
        <f t="shared" si="98"/>
        <v>34.049999999999997</v>
      </c>
      <c r="U138" s="235">
        <f t="shared" si="99"/>
        <v>36.183</v>
      </c>
      <c r="V138" s="235">
        <f t="shared" si="100"/>
        <v>38.315999999999995</v>
      </c>
    </row>
    <row r="139" spans="1:22" ht="12.75" customHeight="1">
      <c r="A139" s="169"/>
      <c r="B139" s="16" t="s">
        <v>16</v>
      </c>
      <c r="C139" s="16" t="s">
        <v>519</v>
      </c>
      <c r="D139" s="17">
        <v>29</v>
      </c>
      <c r="E139" s="18" t="s">
        <v>520</v>
      </c>
      <c r="F139" s="22">
        <v>383</v>
      </c>
      <c r="G139" s="169">
        <v>8</v>
      </c>
      <c r="H139" s="19">
        <f t="shared" si="87"/>
        <v>57586.285281916287</v>
      </c>
      <c r="I139" s="19">
        <f t="shared" si="88"/>
        <v>60745.386622551952</v>
      </c>
      <c r="J139" s="19">
        <f t="shared" si="89"/>
        <v>63901.822054883276</v>
      </c>
      <c r="K139" s="19">
        <f t="shared" si="90"/>
        <v>67247.536976822288</v>
      </c>
      <c r="L139" s="19">
        <f t="shared" si="91"/>
        <v>70822.520012934037</v>
      </c>
      <c r="M139" s="19">
        <f t="shared" si="92"/>
        <v>75259.840813271308</v>
      </c>
      <c r="N139" s="19">
        <f t="shared" si="93"/>
        <v>79697.16161360858</v>
      </c>
      <c r="P139" s="235">
        <f t="shared" si="94"/>
        <v>27.686</v>
      </c>
      <c r="Q139" s="235">
        <f t="shared" si="95"/>
        <v>29.205000000000002</v>
      </c>
      <c r="R139" s="235">
        <f t="shared" si="96"/>
        <v>30.723000000000003</v>
      </c>
      <c r="S139" s="235">
        <f t="shared" si="97"/>
        <v>32.330999999999996</v>
      </c>
      <c r="T139" s="235">
        <f t="shared" si="98"/>
        <v>34.049999999999997</v>
      </c>
      <c r="U139" s="235">
        <f t="shared" si="99"/>
        <v>36.183</v>
      </c>
      <c r="V139" s="235">
        <f t="shared" si="100"/>
        <v>38.315999999999995</v>
      </c>
    </row>
    <row r="140" spans="1:22" ht="12.75" customHeight="1">
      <c r="A140" s="169"/>
      <c r="B140" s="16" t="s">
        <v>16</v>
      </c>
      <c r="C140" s="16" t="s">
        <v>576</v>
      </c>
      <c r="D140" s="17">
        <v>115</v>
      </c>
      <c r="E140" s="18" t="s">
        <v>514</v>
      </c>
      <c r="F140" s="22">
        <v>386</v>
      </c>
      <c r="G140" s="169">
        <v>8</v>
      </c>
      <c r="H140" s="19">
        <f t="shared" si="87"/>
        <v>58841.807499999995</v>
      </c>
      <c r="I140" s="19">
        <f t="shared" si="88"/>
        <v>62001.332499999997</v>
      </c>
      <c r="J140" s="19">
        <f t="shared" si="89"/>
        <v>65157.79</v>
      </c>
      <c r="K140" s="19">
        <f t="shared" si="90"/>
        <v>68503.41</v>
      </c>
      <c r="L140" s="19">
        <f t="shared" si="91"/>
        <v>72078.069999999992</v>
      </c>
      <c r="M140" s="19">
        <f t="shared" si="92"/>
        <v>76515.72</v>
      </c>
      <c r="N140" s="19">
        <f t="shared" si="93"/>
        <v>80953.37</v>
      </c>
      <c r="P140" s="235">
        <f t="shared" si="94"/>
        <v>28.290000000000003</v>
      </c>
      <c r="Q140" s="235">
        <f t="shared" si="95"/>
        <v>29.809000000000001</v>
      </c>
      <c r="R140" s="235">
        <f t="shared" si="96"/>
        <v>31.326000000000001</v>
      </c>
      <c r="S140" s="235">
        <f t="shared" si="97"/>
        <v>32.934999999999995</v>
      </c>
      <c r="T140" s="235">
        <f t="shared" si="98"/>
        <v>34.652999999999999</v>
      </c>
      <c r="U140" s="235">
        <f t="shared" si="99"/>
        <v>36.786999999999999</v>
      </c>
      <c r="V140" s="235">
        <f t="shared" si="100"/>
        <v>38.919999999999995</v>
      </c>
    </row>
    <row r="141" spans="1:22" ht="12.75" customHeight="1">
      <c r="A141" s="169"/>
      <c r="B141" s="16" t="s">
        <v>16</v>
      </c>
      <c r="C141" s="16" t="s">
        <v>644</v>
      </c>
      <c r="D141" s="17">
        <v>45</v>
      </c>
      <c r="E141" s="18" t="s">
        <v>643</v>
      </c>
      <c r="F141" s="22">
        <v>428</v>
      </c>
      <c r="G141" s="169">
        <v>9</v>
      </c>
      <c r="H141" s="19">
        <f t="shared" si="87"/>
        <v>65498.701129179259</v>
      </c>
      <c r="I141" s="19">
        <f t="shared" si="88"/>
        <v>68961.716016508988</v>
      </c>
      <c r="J141" s="19">
        <f t="shared" si="89"/>
        <v>72877.935315575465</v>
      </c>
      <c r="K141" s="19">
        <f t="shared" si="90"/>
        <v>76754.165990076945</v>
      </c>
      <c r="L141" s="19">
        <f t="shared" si="91"/>
        <v>80864.9965953598</v>
      </c>
      <c r="M141" s="19">
        <f t="shared" si="92"/>
        <v>85669.511274572578</v>
      </c>
      <c r="N141" s="19">
        <f t="shared" si="93"/>
        <v>90474.025953785313</v>
      </c>
      <c r="P141" s="236">
        <f t="shared" si="94"/>
        <v>31.490000000000002</v>
      </c>
      <c r="Q141" s="236">
        <f t="shared" si="95"/>
        <v>33.155000000000001</v>
      </c>
      <c r="R141" s="236">
        <f t="shared" si="96"/>
        <v>35.037999999999997</v>
      </c>
      <c r="S141" s="236">
        <f t="shared" si="97"/>
        <v>36.902000000000001</v>
      </c>
      <c r="T141" s="236">
        <f t="shared" si="98"/>
        <v>38.878</v>
      </c>
      <c r="U141" s="236">
        <f t="shared" si="99"/>
        <v>41.187999999999995</v>
      </c>
      <c r="V141" s="236">
        <f t="shared" si="100"/>
        <v>43.497999999999998</v>
      </c>
    </row>
    <row r="142" spans="1:22" ht="12.75" customHeight="1">
      <c r="A142" s="169" t="s">
        <v>15</v>
      </c>
      <c r="B142" s="16" t="s">
        <v>16</v>
      </c>
      <c r="C142" s="16" t="s">
        <v>432</v>
      </c>
      <c r="D142" s="17">
        <v>40</v>
      </c>
      <c r="E142" s="18" t="s">
        <v>430</v>
      </c>
      <c r="F142" s="22">
        <v>408</v>
      </c>
      <c r="G142" s="169">
        <v>9</v>
      </c>
      <c r="H142" s="19">
        <f t="shared" si="87"/>
        <v>62115.663490979568</v>
      </c>
      <c r="I142" s="19">
        <f t="shared" si="88"/>
        <v>65421.38978835359</v>
      </c>
      <c r="J142" s="19">
        <f t="shared" si="89"/>
        <v>69073.684165291023</v>
      </c>
      <c r="K142" s="19">
        <f t="shared" si="90"/>
        <v>72840.612599314802</v>
      </c>
      <c r="L142" s="19">
        <f t="shared" si="91"/>
        <v>76679.520557555588</v>
      </c>
      <c r="M142" s="19">
        <f t="shared" si="92"/>
        <v>81266.889498449149</v>
      </c>
      <c r="N142" s="19">
        <f t="shared" si="93"/>
        <v>85854.258439342768</v>
      </c>
      <c r="P142" s="235">
        <f t="shared" si="94"/>
        <v>29.864000000000001</v>
      </c>
      <c r="Q142" s="235">
        <f t="shared" si="95"/>
        <v>31.453000000000003</v>
      </c>
      <c r="R142" s="235">
        <f t="shared" si="96"/>
        <v>33.208999999999996</v>
      </c>
      <c r="S142" s="235">
        <f t="shared" si="97"/>
        <v>35.019999999999996</v>
      </c>
      <c r="T142" s="235">
        <f t="shared" si="98"/>
        <v>36.866</v>
      </c>
      <c r="U142" s="235">
        <f t="shared" si="99"/>
        <v>39.070999999999998</v>
      </c>
      <c r="V142" s="235">
        <f t="shared" si="100"/>
        <v>41.277000000000001</v>
      </c>
    </row>
    <row r="143" spans="1:22" ht="12.75" customHeight="1">
      <c r="A143" s="169" t="s">
        <v>15</v>
      </c>
      <c r="B143" s="16" t="s">
        <v>16</v>
      </c>
      <c r="C143" s="16" t="s">
        <v>444</v>
      </c>
      <c r="D143" s="17">
        <v>51</v>
      </c>
      <c r="E143" s="48" t="s">
        <v>417</v>
      </c>
      <c r="F143" s="22">
        <v>455</v>
      </c>
      <c r="G143" s="22">
        <v>10</v>
      </c>
      <c r="H143" s="19">
        <f t="shared" si="87"/>
        <v>70366.649692892955</v>
      </c>
      <c r="I143" s="19">
        <f t="shared" si="88"/>
        <v>73904.310012744027</v>
      </c>
      <c r="J143" s="19">
        <f t="shared" si="89"/>
        <v>77897.840652636194</v>
      </c>
      <c r="K143" s="19">
        <f t="shared" si="90"/>
        <v>81894.037200832696</v>
      </c>
      <c r="L143" s="19">
        <f t="shared" si="91"/>
        <v>86076.847330332545</v>
      </c>
      <c r="M143" s="19">
        <f t="shared" si="92"/>
        <v>91314.416591639092</v>
      </c>
      <c r="N143" s="19">
        <f t="shared" si="93"/>
        <v>96551.985852945625</v>
      </c>
      <c r="P143" s="235">
        <f t="shared" si="94"/>
        <v>33.830999999999996</v>
      </c>
      <c r="Q143" s="235">
        <f t="shared" si="95"/>
        <v>35.530999999999999</v>
      </c>
      <c r="R143" s="235">
        <f t="shared" si="96"/>
        <v>37.451000000000001</v>
      </c>
      <c r="S143" s="235">
        <f t="shared" si="97"/>
        <v>39.372999999999998</v>
      </c>
      <c r="T143" s="235">
        <f t="shared" si="98"/>
        <v>41.384</v>
      </c>
      <c r="U143" s="235">
        <f t="shared" si="99"/>
        <v>43.902000000000001</v>
      </c>
      <c r="V143" s="235">
        <f t="shared" si="100"/>
        <v>46.419999999999995</v>
      </c>
    </row>
    <row r="144" spans="1:22" ht="12.75" customHeight="1">
      <c r="A144" s="169" t="s">
        <v>15</v>
      </c>
      <c r="B144" s="16" t="s">
        <v>16</v>
      </c>
      <c r="C144" s="16" t="s">
        <v>142</v>
      </c>
      <c r="D144" s="169" t="s">
        <v>103</v>
      </c>
      <c r="E144" s="30" t="s">
        <v>143</v>
      </c>
      <c r="F144" s="22">
        <v>500</v>
      </c>
      <c r="G144" s="169">
        <v>11</v>
      </c>
      <c r="H144" s="19">
        <f t="shared" si="87"/>
        <v>82306.472843564639</v>
      </c>
      <c r="I144" s="19">
        <f t="shared" si="88"/>
        <v>85736.358149913809</v>
      </c>
      <c r="J144" s="19">
        <f t="shared" si="89"/>
        <v>89308.706406160229</v>
      </c>
      <c r="K144" s="19">
        <f t="shared" si="90"/>
        <v>93029.50345053483</v>
      </c>
      <c r="L144" s="19">
        <f t="shared" si="91"/>
        <v>96905.932288914802</v>
      </c>
      <c r="M144" s="19">
        <f t="shared" si="92"/>
        <v>100943.97875953114</v>
      </c>
      <c r="N144" s="19">
        <f t="shared" si="93"/>
        <v>105150.82586826102</v>
      </c>
      <c r="P144" s="235">
        <f t="shared" si="94"/>
        <v>39.570999999999998</v>
      </c>
      <c r="Q144" s="235">
        <f t="shared" si="95"/>
        <v>41.22</v>
      </c>
      <c r="R144" s="235">
        <f t="shared" si="96"/>
        <v>42.936999999999998</v>
      </c>
      <c r="S144" s="235">
        <f t="shared" si="97"/>
        <v>44.725999999999999</v>
      </c>
      <c r="T144" s="235">
        <f t="shared" si="98"/>
        <v>46.589999999999996</v>
      </c>
      <c r="U144" s="235">
        <f t="shared" si="99"/>
        <v>48.530999999999999</v>
      </c>
      <c r="V144" s="235">
        <f t="shared" si="100"/>
        <v>50.553999999999995</v>
      </c>
    </row>
    <row r="145" spans="1:24" ht="12.75" customHeight="1">
      <c r="A145" s="169"/>
      <c r="B145" s="16" t="s">
        <v>91</v>
      </c>
      <c r="C145" s="16" t="s">
        <v>577</v>
      </c>
      <c r="D145" s="17">
        <v>58</v>
      </c>
      <c r="E145" s="18" t="s">
        <v>578</v>
      </c>
      <c r="F145" s="22">
        <v>493</v>
      </c>
      <c r="G145" s="169">
        <v>10</v>
      </c>
      <c r="H145" s="29">
        <f t="shared" si="87"/>
        <v>35.6770301225</v>
      </c>
      <c r="I145" s="29">
        <f t="shared" si="88"/>
        <v>37.670053379999999</v>
      </c>
      <c r="J145" s="29">
        <f t="shared" si="89"/>
        <v>39.554132330000002</v>
      </c>
      <c r="K145" s="29">
        <f t="shared" si="90"/>
        <v>41.529211734999997</v>
      </c>
      <c r="L145" s="29">
        <f t="shared" si="91"/>
        <v>43.614516639999998</v>
      </c>
      <c r="M145" s="29">
        <f t="shared" si="92"/>
        <v>46.194752444999999</v>
      </c>
      <c r="N145" s="29">
        <f t="shared" si="93"/>
        <v>48.77498825</v>
      </c>
    </row>
    <row r="146" spans="1:24" ht="12.75" customHeight="1">
      <c r="A146" s="169" t="s">
        <v>15</v>
      </c>
      <c r="B146" s="16" t="s">
        <v>16</v>
      </c>
      <c r="C146" s="16" t="s">
        <v>147</v>
      </c>
      <c r="D146" s="17">
        <v>35</v>
      </c>
      <c r="E146" s="18" t="s">
        <v>148</v>
      </c>
      <c r="F146" s="22">
        <v>363</v>
      </c>
      <c r="G146" s="169">
        <v>8</v>
      </c>
      <c r="H146" s="19">
        <f t="shared" si="87"/>
        <v>57586.285281916287</v>
      </c>
      <c r="I146" s="19">
        <f t="shared" si="88"/>
        <v>60745.386622551952</v>
      </c>
      <c r="J146" s="19">
        <f t="shared" si="89"/>
        <v>63901.822054883276</v>
      </c>
      <c r="K146" s="19">
        <f t="shared" si="90"/>
        <v>67247.536976822288</v>
      </c>
      <c r="L146" s="19">
        <f t="shared" si="91"/>
        <v>70822.520012934037</v>
      </c>
      <c r="M146" s="19">
        <f t="shared" si="92"/>
        <v>75705.470731166555</v>
      </c>
      <c r="N146" s="19">
        <f t="shared" si="93"/>
        <v>80588.421449399073</v>
      </c>
      <c r="P146" s="235">
        <f t="shared" ref="P146:V149" si="101">ROUNDUP(H146/2080,3)</f>
        <v>27.686</v>
      </c>
      <c r="Q146" s="235">
        <f t="shared" si="101"/>
        <v>29.205000000000002</v>
      </c>
      <c r="R146" s="235">
        <f t="shared" si="101"/>
        <v>30.723000000000003</v>
      </c>
      <c r="S146" s="235">
        <f t="shared" si="101"/>
        <v>32.330999999999996</v>
      </c>
      <c r="T146" s="235">
        <f t="shared" si="101"/>
        <v>34.049999999999997</v>
      </c>
      <c r="U146" s="235">
        <f t="shared" si="101"/>
        <v>36.396999999999998</v>
      </c>
      <c r="V146" s="235">
        <f t="shared" si="101"/>
        <v>38.744999999999997</v>
      </c>
    </row>
    <row r="147" spans="1:24" ht="12.75" customHeight="1">
      <c r="A147" s="169"/>
      <c r="B147" s="193" t="s">
        <v>16</v>
      </c>
      <c r="C147" s="239" t="s">
        <v>637</v>
      </c>
      <c r="D147" s="194">
        <v>45</v>
      </c>
      <c r="E147" s="195" t="s">
        <v>636</v>
      </c>
      <c r="F147" s="196">
        <v>418</v>
      </c>
      <c r="G147" s="197">
        <v>9</v>
      </c>
      <c r="H147" s="198">
        <f t="shared" si="87"/>
        <v>65498.701129179259</v>
      </c>
      <c r="I147" s="198">
        <f t="shared" si="88"/>
        <v>68961.716016508988</v>
      </c>
      <c r="J147" s="198">
        <f t="shared" si="89"/>
        <v>72877.935315575465</v>
      </c>
      <c r="K147" s="198">
        <f t="shared" si="90"/>
        <v>76754.165990076945</v>
      </c>
      <c r="L147" s="198">
        <f t="shared" si="91"/>
        <v>80864.9965953598</v>
      </c>
      <c r="M147" s="198">
        <f t="shared" si="92"/>
        <v>85669.511274572578</v>
      </c>
      <c r="N147" s="198">
        <f t="shared" si="93"/>
        <v>90474.025953785313</v>
      </c>
      <c r="O147" s="9" t="s">
        <v>633</v>
      </c>
      <c r="P147" s="235">
        <f t="shared" si="101"/>
        <v>31.490000000000002</v>
      </c>
      <c r="Q147" s="235">
        <f t="shared" si="101"/>
        <v>33.155000000000001</v>
      </c>
      <c r="R147" s="235">
        <f t="shared" si="101"/>
        <v>35.037999999999997</v>
      </c>
      <c r="S147" s="235">
        <f t="shared" si="101"/>
        <v>36.902000000000001</v>
      </c>
      <c r="T147" s="235">
        <f t="shared" si="101"/>
        <v>38.878</v>
      </c>
      <c r="U147" s="235">
        <f t="shared" si="101"/>
        <v>41.187999999999995</v>
      </c>
      <c r="V147" s="235">
        <f t="shared" si="101"/>
        <v>43.497999999999998</v>
      </c>
    </row>
    <row r="148" spans="1:24" ht="12.75" customHeight="1">
      <c r="A148" s="169" t="s">
        <v>15</v>
      </c>
      <c r="B148" s="16" t="s">
        <v>16</v>
      </c>
      <c r="C148" s="169" t="s">
        <v>149</v>
      </c>
      <c r="D148" s="17">
        <v>35</v>
      </c>
      <c r="E148" s="30" t="s">
        <v>150</v>
      </c>
      <c r="F148" s="22">
        <v>378</v>
      </c>
      <c r="G148" s="169">
        <v>8</v>
      </c>
      <c r="H148" s="19">
        <f t="shared" si="87"/>
        <v>57586.285281916287</v>
      </c>
      <c r="I148" s="19">
        <f t="shared" si="88"/>
        <v>60745.386622551952</v>
      </c>
      <c r="J148" s="19">
        <f t="shared" si="89"/>
        <v>63901.822054883276</v>
      </c>
      <c r="K148" s="19">
        <f t="shared" si="90"/>
        <v>67247.536976822288</v>
      </c>
      <c r="L148" s="19">
        <f t="shared" si="91"/>
        <v>70822.520012934037</v>
      </c>
      <c r="M148" s="19">
        <f t="shared" si="92"/>
        <v>75705.470731166555</v>
      </c>
      <c r="N148" s="19">
        <f t="shared" si="93"/>
        <v>80588.421449399073</v>
      </c>
      <c r="P148" s="235">
        <f t="shared" si="101"/>
        <v>27.686</v>
      </c>
      <c r="Q148" s="235">
        <f t="shared" si="101"/>
        <v>29.205000000000002</v>
      </c>
      <c r="R148" s="235">
        <f t="shared" si="101"/>
        <v>30.723000000000003</v>
      </c>
      <c r="S148" s="235">
        <f t="shared" si="101"/>
        <v>32.330999999999996</v>
      </c>
      <c r="T148" s="235">
        <f t="shared" si="101"/>
        <v>34.049999999999997</v>
      </c>
      <c r="U148" s="235">
        <f t="shared" si="101"/>
        <v>36.396999999999998</v>
      </c>
      <c r="V148" s="235">
        <f t="shared" si="101"/>
        <v>38.744999999999997</v>
      </c>
    </row>
    <row r="149" spans="1:24" ht="12.75" customHeight="1">
      <c r="A149" s="169"/>
      <c r="B149" s="16" t="s">
        <v>16</v>
      </c>
      <c r="C149" s="169" t="s">
        <v>522</v>
      </c>
      <c r="D149" s="17">
        <v>99</v>
      </c>
      <c r="E149" s="30" t="s">
        <v>511</v>
      </c>
      <c r="F149" s="22">
        <v>415</v>
      </c>
      <c r="G149" s="169">
        <v>9</v>
      </c>
      <c r="H149" s="19">
        <f t="shared" si="87"/>
        <v>64397.065174671072</v>
      </c>
      <c r="I149" s="19">
        <f t="shared" si="88"/>
        <v>67788.407117238778</v>
      </c>
      <c r="J149" s="19">
        <f t="shared" si="89"/>
        <v>71366.877161412587</v>
      </c>
      <c r="K149" s="19">
        <f t="shared" si="90"/>
        <v>75092.7399439164</v>
      </c>
      <c r="L149" s="19">
        <f t="shared" si="91"/>
        <v>79046.743161380233</v>
      </c>
      <c r="M149" s="19">
        <f t="shared" si="92"/>
        <v>83830.203882277914</v>
      </c>
      <c r="N149" s="19">
        <f t="shared" si="93"/>
        <v>88612.618890003374</v>
      </c>
      <c r="P149" s="235">
        <f t="shared" si="101"/>
        <v>30.961000000000002</v>
      </c>
      <c r="Q149" s="235">
        <f t="shared" si="101"/>
        <v>32.591000000000001</v>
      </c>
      <c r="R149" s="235">
        <f t="shared" si="101"/>
        <v>34.311</v>
      </c>
      <c r="S149" s="235">
        <f t="shared" si="101"/>
        <v>36.102999999999994</v>
      </c>
      <c r="T149" s="235">
        <f t="shared" si="101"/>
        <v>38.003999999999998</v>
      </c>
      <c r="U149" s="235">
        <f t="shared" si="101"/>
        <v>40.302999999999997</v>
      </c>
      <c r="V149" s="235">
        <f t="shared" si="101"/>
        <v>42.602999999999994</v>
      </c>
    </row>
    <row r="150" spans="1:24" ht="12.75" customHeight="1">
      <c r="A150" s="169" t="s">
        <v>90</v>
      </c>
      <c r="B150" s="16" t="s">
        <v>91</v>
      </c>
      <c r="C150" s="16" t="s">
        <v>321</v>
      </c>
      <c r="D150" s="17">
        <v>64</v>
      </c>
      <c r="E150" s="18" t="s">
        <v>322</v>
      </c>
      <c r="F150" s="22">
        <v>418</v>
      </c>
      <c r="G150" s="169">
        <v>9</v>
      </c>
      <c r="H150" s="32">
        <f t="shared" si="87"/>
        <v>30.960423557446813</v>
      </c>
      <c r="I150" s="32">
        <f t="shared" si="88"/>
        <v>32.590729020481767</v>
      </c>
      <c r="J150" s="32">
        <f t="shared" si="89"/>
        <v>34.310752551451039</v>
      </c>
      <c r="K150" s="32">
        <f t="shared" si="90"/>
        <v>36.102550536767758</v>
      </c>
      <c r="L150" s="32">
        <f t="shared" si="91"/>
        <v>38.00329189029042</v>
      </c>
      <c r="M150" s="32">
        <f t="shared" si="92"/>
        <v>40.303045250975501</v>
      </c>
      <c r="N150" s="32">
        <f t="shared" si="93"/>
        <v>42.60279861166056</v>
      </c>
    </row>
    <row r="151" spans="1:24" ht="12.75" customHeight="1">
      <c r="A151" s="169" t="s">
        <v>15</v>
      </c>
      <c r="B151" s="16" t="s">
        <v>16</v>
      </c>
      <c r="C151" s="16" t="s">
        <v>151</v>
      </c>
      <c r="D151" s="17">
        <v>99</v>
      </c>
      <c r="E151" s="18" t="s">
        <v>152</v>
      </c>
      <c r="F151" s="22">
        <v>423</v>
      </c>
      <c r="G151" s="169">
        <v>9</v>
      </c>
      <c r="H151" s="19">
        <f t="shared" si="87"/>
        <v>64397.065174671072</v>
      </c>
      <c r="I151" s="19">
        <f t="shared" si="88"/>
        <v>67788.407117238778</v>
      </c>
      <c r="J151" s="19">
        <f t="shared" si="89"/>
        <v>71366.877161412587</v>
      </c>
      <c r="K151" s="19">
        <f t="shared" si="90"/>
        <v>75092.7399439164</v>
      </c>
      <c r="L151" s="19">
        <f t="shared" si="91"/>
        <v>79046.743161380233</v>
      </c>
      <c r="M151" s="19">
        <f t="shared" si="92"/>
        <v>83830.203882277914</v>
      </c>
      <c r="N151" s="19">
        <f t="shared" si="93"/>
        <v>88612.618890003374</v>
      </c>
      <c r="P151" s="235">
        <f t="shared" ref="P151:V151" si="102">ROUNDUP(H151/2080,3)</f>
        <v>30.961000000000002</v>
      </c>
      <c r="Q151" s="235">
        <f t="shared" si="102"/>
        <v>32.591000000000001</v>
      </c>
      <c r="R151" s="235">
        <f t="shared" si="102"/>
        <v>34.311</v>
      </c>
      <c r="S151" s="235">
        <f t="shared" si="102"/>
        <v>36.102999999999994</v>
      </c>
      <c r="T151" s="235">
        <f t="shared" si="102"/>
        <v>38.003999999999998</v>
      </c>
      <c r="U151" s="235">
        <f t="shared" si="102"/>
        <v>40.302999999999997</v>
      </c>
      <c r="V151" s="235">
        <f t="shared" si="102"/>
        <v>42.602999999999994</v>
      </c>
    </row>
    <row r="152" spans="1:24" ht="12.75" customHeight="1">
      <c r="A152" s="22" t="s">
        <v>90</v>
      </c>
      <c r="B152" s="26" t="s">
        <v>91</v>
      </c>
      <c r="C152" s="16" t="s">
        <v>323</v>
      </c>
      <c r="D152" s="17">
        <v>16</v>
      </c>
      <c r="E152" s="48" t="s">
        <v>324</v>
      </c>
      <c r="F152" s="22">
        <v>358</v>
      </c>
      <c r="G152" s="169">
        <v>7</v>
      </c>
      <c r="H152" s="29">
        <f t="shared" si="87"/>
        <v>25.944611339311152</v>
      </c>
      <c r="I152" s="29">
        <f t="shared" si="88"/>
        <v>27.446265456670631</v>
      </c>
      <c r="J152" s="29">
        <f t="shared" si="89"/>
        <v>28.862514782119533</v>
      </c>
      <c r="K152" s="29">
        <f t="shared" si="90"/>
        <v>30.475099601544436</v>
      </c>
      <c r="L152" s="29">
        <f t="shared" si="91"/>
        <v>32.122402282708997</v>
      </c>
      <c r="M152" s="29">
        <f t="shared" si="92"/>
        <v>34.078574216591925</v>
      </c>
      <c r="N152" s="29">
        <f t="shared" si="93"/>
        <v>36.034746150474838</v>
      </c>
    </row>
    <row r="153" spans="1:24" s="169" customFormat="1" ht="12.75" customHeight="1">
      <c r="A153" s="22" t="s">
        <v>90</v>
      </c>
      <c r="B153" s="26" t="s">
        <v>91</v>
      </c>
      <c r="C153" s="16" t="s">
        <v>325</v>
      </c>
      <c r="D153" s="17">
        <v>16</v>
      </c>
      <c r="E153" s="48" t="s">
        <v>326</v>
      </c>
      <c r="F153" s="22">
        <v>358</v>
      </c>
      <c r="G153" s="169">
        <v>7</v>
      </c>
      <c r="H153" s="29">
        <f t="shared" si="87"/>
        <v>25.944611339311152</v>
      </c>
      <c r="I153" s="29">
        <f t="shared" si="88"/>
        <v>27.446265456670631</v>
      </c>
      <c r="J153" s="29">
        <f t="shared" si="89"/>
        <v>28.862514782119533</v>
      </c>
      <c r="K153" s="29">
        <f t="shared" si="90"/>
        <v>30.475099601544436</v>
      </c>
      <c r="L153" s="29">
        <f t="shared" si="91"/>
        <v>32.122402282708997</v>
      </c>
      <c r="M153" s="29">
        <f t="shared" si="92"/>
        <v>34.078574216591925</v>
      </c>
      <c r="N153" s="29">
        <f t="shared" si="93"/>
        <v>36.034746150474838</v>
      </c>
      <c r="O153" s="9"/>
      <c r="P153" s="235"/>
      <c r="Q153" s="235"/>
      <c r="R153" s="235"/>
      <c r="S153" s="235"/>
      <c r="T153" s="235"/>
      <c r="U153" s="235"/>
      <c r="V153" s="235"/>
      <c r="W153" s="9"/>
      <c r="X153" s="9"/>
    </row>
    <row r="154" spans="1:24" s="169" customFormat="1" ht="12.75" customHeight="1">
      <c r="A154" s="169" t="s">
        <v>15</v>
      </c>
      <c r="B154" s="16" t="s">
        <v>16</v>
      </c>
      <c r="C154" s="16" t="s">
        <v>153</v>
      </c>
      <c r="D154" s="17">
        <v>29</v>
      </c>
      <c r="E154" s="18" t="s">
        <v>154</v>
      </c>
      <c r="F154" s="22">
        <v>393</v>
      </c>
      <c r="G154" s="169">
        <v>8</v>
      </c>
      <c r="H154" s="19">
        <f t="shared" si="87"/>
        <v>57586.285281916287</v>
      </c>
      <c r="I154" s="19">
        <f t="shared" si="88"/>
        <v>60745.386622551952</v>
      </c>
      <c r="J154" s="19">
        <f t="shared" si="89"/>
        <v>63901.822054883276</v>
      </c>
      <c r="K154" s="19">
        <f t="shared" si="90"/>
        <v>67247.536976822288</v>
      </c>
      <c r="L154" s="19">
        <f t="shared" si="91"/>
        <v>70822.520012934037</v>
      </c>
      <c r="M154" s="19">
        <f t="shared" si="92"/>
        <v>75259.840813271308</v>
      </c>
      <c r="N154" s="19">
        <f t="shared" si="93"/>
        <v>79697.16161360858</v>
      </c>
      <c r="O154" s="9"/>
      <c r="P154" s="235">
        <f t="shared" ref="P154:P162" si="103">ROUNDUP(H154/2080,3)</f>
        <v>27.686</v>
      </c>
      <c r="Q154" s="235">
        <f t="shared" ref="Q154:Q162" si="104">ROUNDUP(I154/2080,3)</f>
        <v>29.205000000000002</v>
      </c>
      <c r="R154" s="235">
        <f t="shared" ref="R154:R162" si="105">ROUNDUP(J154/2080,3)</f>
        <v>30.723000000000003</v>
      </c>
      <c r="S154" s="235">
        <f t="shared" ref="S154:S162" si="106">ROUNDUP(K154/2080,3)</f>
        <v>32.330999999999996</v>
      </c>
      <c r="T154" s="235">
        <f t="shared" ref="T154:T162" si="107">ROUNDUP(L154/2080,3)</f>
        <v>34.049999999999997</v>
      </c>
      <c r="U154" s="235">
        <f t="shared" ref="U154:U162" si="108">ROUNDUP(M154/2080,3)</f>
        <v>36.183</v>
      </c>
      <c r="V154" s="235">
        <f t="shared" ref="V154:V162" si="109">ROUNDUP(N154/2080,3)</f>
        <v>38.315999999999995</v>
      </c>
      <c r="W154" s="9"/>
      <c r="X154" s="9"/>
    </row>
    <row r="155" spans="1:24" s="169" customFormat="1" ht="12.75" customHeight="1">
      <c r="A155" s="169" t="s">
        <v>15</v>
      </c>
      <c r="B155" s="16" t="s">
        <v>16</v>
      </c>
      <c r="C155" s="16" t="s">
        <v>155</v>
      </c>
      <c r="D155" s="17">
        <v>50</v>
      </c>
      <c r="E155" s="18" t="s">
        <v>156</v>
      </c>
      <c r="F155" s="22">
        <v>455</v>
      </c>
      <c r="G155" s="169">
        <v>10</v>
      </c>
      <c r="H155" s="19">
        <f t="shared" si="87"/>
        <v>69950.767997416871</v>
      </c>
      <c r="I155" s="19">
        <f t="shared" si="88"/>
        <v>73603.062374354296</v>
      </c>
      <c r="J155" s="19">
        <f t="shared" si="89"/>
        <v>77593.92710594213</v>
      </c>
      <c r="K155" s="19">
        <f t="shared" si="90"/>
        <v>81664.769086659973</v>
      </c>
      <c r="L155" s="19">
        <f t="shared" si="91"/>
        <v>86076.847330332545</v>
      </c>
      <c r="M155" s="19">
        <f t="shared" si="92"/>
        <v>91395.499087963006</v>
      </c>
      <c r="N155" s="19">
        <f t="shared" si="93"/>
        <v>96714.150845593482</v>
      </c>
      <c r="O155" s="9"/>
      <c r="P155" s="235">
        <f t="shared" si="103"/>
        <v>33.631</v>
      </c>
      <c r="Q155" s="235">
        <f t="shared" si="104"/>
        <v>35.387</v>
      </c>
      <c r="R155" s="235">
        <f t="shared" si="105"/>
        <v>37.305</v>
      </c>
      <c r="S155" s="235">
        <f t="shared" si="106"/>
        <v>39.262</v>
      </c>
      <c r="T155" s="235">
        <f t="shared" si="107"/>
        <v>41.384</v>
      </c>
      <c r="U155" s="235">
        <f t="shared" si="108"/>
        <v>43.940999999999995</v>
      </c>
      <c r="V155" s="235">
        <f t="shared" si="109"/>
        <v>46.497999999999998</v>
      </c>
      <c r="W155" s="9"/>
      <c r="X155" s="9"/>
    </row>
    <row r="156" spans="1:24" ht="12.75" customHeight="1">
      <c r="A156" s="169" t="s">
        <v>15</v>
      </c>
      <c r="B156" s="16" t="s">
        <v>16</v>
      </c>
      <c r="C156" s="16" t="s">
        <v>157</v>
      </c>
      <c r="D156" s="17">
        <v>29</v>
      </c>
      <c r="E156" s="18" t="s">
        <v>158</v>
      </c>
      <c r="F156" s="22">
        <v>368</v>
      </c>
      <c r="G156" s="169">
        <v>8</v>
      </c>
      <c r="H156" s="19">
        <f t="shared" si="87"/>
        <v>57586.285281916287</v>
      </c>
      <c r="I156" s="19">
        <f t="shared" si="88"/>
        <v>60745.386622551952</v>
      </c>
      <c r="J156" s="19">
        <f t="shared" si="89"/>
        <v>63901.822054883276</v>
      </c>
      <c r="K156" s="19">
        <f t="shared" si="90"/>
        <v>67247.536976822288</v>
      </c>
      <c r="L156" s="19">
        <f t="shared" si="91"/>
        <v>70822.520012934037</v>
      </c>
      <c r="M156" s="19">
        <f t="shared" si="92"/>
        <v>75259.840813271308</v>
      </c>
      <c r="N156" s="19">
        <f t="shared" si="93"/>
        <v>79697.16161360858</v>
      </c>
      <c r="P156" s="235">
        <f t="shared" si="103"/>
        <v>27.686</v>
      </c>
      <c r="Q156" s="235">
        <f t="shared" si="104"/>
        <v>29.205000000000002</v>
      </c>
      <c r="R156" s="235">
        <f t="shared" si="105"/>
        <v>30.723000000000003</v>
      </c>
      <c r="S156" s="235">
        <f t="shared" si="106"/>
        <v>32.330999999999996</v>
      </c>
      <c r="T156" s="235">
        <f t="shared" si="107"/>
        <v>34.049999999999997</v>
      </c>
      <c r="U156" s="235">
        <f t="shared" si="108"/>
        <v>36.183</v>
      </c>
      <c r="V156" s="235">
        <f t="shared" si="109"/>
        <v>38.315999999999995</v>
      </c>
    </row>
    <row r="157" spans="1:24" ht="12.75" customHeight="1">
      <c r="A157" s="169" t="s">
        <v>15</v>
      </c>
      <c r="B157" s="16" t="s">
        <v>16</v>
      </c>
      <c r="C157" s="16" t="s">
        <v>375</v>
      </c>
      <c r="D157" s="17">
        <v>4</v>
      </c>
      <c r="E157" s="18" t="s">
        <v>376</v>
      </c>
      <c r="F157" s="22">
        <v>476</v>
      </c>
      <c r="G157" s="169">
        <v>10</v>
      </c>
      <c r="H157" s="19">
        <f t="shared" si="87"/>
        <v>81253.077549379712</v>
      </c>
      <c r="I157" s="19">
        <f t="shared" si="88"/>
        <v>83591.295608354674</v>
      </c>
      <c r="J157" s="19">
        <f t="shared" si="89"/>
        <v>85344.9591525859</v>
      </c>
      <c r="K157" s="19">
        <f t="shared" si="90"/>
        <v>88852.286241048321</v>
      </c>
      <c r="L157" s="19">
        <f t="shared" si="91"/>
        <v>91775.058814767006</v>
      </c>
      <c r="M157" s="19">
        <f t="shared" si="92"/>
        <v>94697.831388485691</v>
      </c>
      <c r="N157" s="19">
        <f t="shared" si="93"/>
        <v>97620.60396220439</v>
      </c>
      <c r="P157" s="235">
        <f t="shared" si="103"/>
        <v>39.064</v>
      </c>
      <c r="Q157" s="235">
        <f t="shared" si="104"/>
        <v>40.189</v>
      </c>
      <c r="R157" s="235">
        <f t="shared" si="105"/>
        <v>41.031999999999996</v>
      </c>
      <c r="S157" s="235">
        <f t="shared" si="106"/>
        <v>42.717999999999996</v>
      </c>
      <c r="T157" s="235">
        <f t="shared" si="107"/>
        <v>44.122999999999998</v>
      </c>
      <c r="U157" s="235">
        <f t="shared" si="108"/>
        <v>45.527999999999999</v>
      </c>
      <c r="V157" s="235">
        <f t="shared" si="109"/>
        <v>46.933</v>
      </c>
    </row>
    <row r="158" spans="1:24" ht="12.75" customHeight="1">
      <c r="A158" s="169"/>
      <c r="B158" s="16" t="s">
        <v>16</v>
      </c>
      <c r="C158" s="16" t="s">
        <v>593</v>
      </c>
      <c r="D158" s="17">
        <v>65</v>
      </c>
      <c r="E158" s="18" t="s">
        <v>599</v>
      </c>
      <c r="F158" s="22">
        <v>508</v>
      </c>
      <c r="G158" s="169">
        <v>11</v>
      </c>
      <c r="H158" s="19">
        <f t="shared" si="87"/>
        <v>75274.587004999994</v>
      </c>
      <c r="I158" s="19">
        <f t="shared" si="88"/>
        <v>79230.794924999995</v>
      </c>
      <c r="J158" s="19">
        <f t="shared" si="89"/>
        <v>83376.282932499991</v>
      </c>
      <c r="K158" s="19">
        <f t="shared" si="90"/>
        <v>87785.694549999986</v>
      </c>
      <c r="L158" s="19">
        <f t="shared" si="91"/>
        <v>92389.718592499994</v>
      </c>
      <c r="M158" s="19">
        <f t="shared" si="92"/>
        <v>97995.679137499988</v>
      </c>
      <c r="N158" s="19">
        <f t="shared" si="93"/>
        <v>103601.640705</v>
      </c>
      <c r="P158" s="235">
        <f t="shared" si="103"/>
        <v>36.19</v>
      </c>
      <c r="Q158" s="235">
        <f t="shared" si="104"/>
        <v>38.091999999999999</v>
      </c>
      <c r="R158" s="235">
        <f t="shared" si="105"/>
        <v>40.085000000000001</v>
      </c>
      <c r="S158" s="235">
        <f t="shared" si="106"/>
        <v>42.204999999999998</v>
      </c>
      <c r="T158" s="235">
        <f t="shared" si="107"/>
        <v>44.418999999999997</v>
      </c>
      <c r="U158" s="235">
        <f t="shared" si="108"/>
        <v>47.113999999999997</v>
      </c>
      <c r="V158" s="235">
        <f t="shared" si="109"/>
        <v>49.808999999999997</v>
      </c>
    </row>
    <row r="159" spans="1:24" ht="12.75" customHeight="1">
      <c r="A159" s="169" t="s">
        <v>15</v>
      </c>
      <c r="B159" s="16" t="s">
        <v>16</v>
      </c>
      <c r="C159" s="16" t="s">
        <v>159</v>
      </c>
      <c r="D159" s="17">
        <v>71</v>
      </c>
      <c r="E159" s="18" t="s">
        <v>160</v>
      </c>
      <c r="F159" s="22">
        <v>490</v>
      </c>
      <c r="G159" s="169">
        <v>10</v>
      </c>
      <c r="H159" s="19">
        <f t="shared" si="87"/>
        <v>71225.07216688848</v>
      </c>
      <c r="I159" s="19">
        <f t="shared" si="88"/>
        <v>74973.339242781905</v>
      </c>
      <c r="J159" s="19">
        <f t="shared" si="89"/>
        <v>78918.883533196073</v>
      </c>
      <c r="K159" s="19">
        <f t="shared" si="90"/>
        <v>83072.368671348275</v>
      </c>
      <c r="L159" s="19">
        <f t="shared" si="91"/>
        <v>87444.458290455834</v>
      </c>
      <c r="M159" s="19">
        <f t="shared" si="92"/>
        <v>92746.129036219965</v>
      </c>
      <c r="N159" s="19">
        <f t="shared" si="93"/>
        <v>98047.799781984082</v>
      </c>
      <c r="P159" s="235">
        <f t="shared" si="103"/>
        <v>34.242999999999995</v>
      </c>
      <c r="Q159" s="235">
        <f t="shared" si="104"/>
        <v>36.044999999999995</v>
      </c>
      <c r="R159" s="235">
        <f t="shared" si="105"/>
        <v>37.942</v>
      </c>
      <c r="S159" s="235">
        <f t="shared" si="106"/>
        <v>39.939</v>
      </c>
      <c r="T159" s="235">
        <f t="shared" si="107"/>
        <v>42.040999999999997</v>
      </c>
      <c r="U159" s="235">
        <f t="shared" si="108"/>
        <v>44.589999999999996</v>
      </c>
      <c r="V159" s="235">
        <f t="shared" si="109"/>
        <v>47.138999999999996</v>
      </c>
    </row>
    <row r="160" spans="1:24" ht="12.75" customHeight="1">
      <c r="A160" s="169"/>
      <c r="B160" s="16" t="s">
        <v>16</v>
      </c>
      <c r="C160" s="16" t="s">
        <v>595</v>
      </c>
      <c r="D160" s="17">
        <v>101</v>
      </c>
      <c r="E160" s="18" t="s">
        <v>598</v>
      </c>
      <c r="F160" s="22">
        <v>443</v>
      </c>
      <c r="G160" s="169">
        <v>9</v>
      </c>
      <c r="H160" s="19">
        <f t="shared" si="87"/>
        <v>66834.832127500005</v>
      </c>
      <c r="I160" s="19">
        <f t="shared" si="88"/>
        <v>70353.06137499999</v>
      </c>
      <c r="J160" s="19">
        <f t="shared" si="89"/>
        <v>74171.208277500002</v>
      </c>
      <c r="K160" s="19">
        <f t="shared" si="90"/>
        <v>77953.464407499996</v>
      </c>
      <c r="L160" s="19">
        <f t="shared" si="91"/>
        <v>82056.142384999985</v>
      </c>
      <c r="M160" s="19">
        <f t="shared" si="92"/>
        <v>86508.980599999995</v>
      </c>
      <c r="N160" s="19">
        <f t="shared" si="93"/>
        <v>90961.819837499992</v>
      </c>
      <c r="P160" s="235">
        <f t="shared" si="103"/>
        <v>32.132999999999996</v>
      </c>
      <c r="Q160" s="235">
        <f t="shared" si="104"/>
        <v>33.823999999999998</v>
      </c>
      <c r="R160" s="235">
        <f t="shared" si="105"/>
        <v>35.659999999999997</v>
      </c>
      <c r="S160" s="235">
        <f t="shared" si="106"/>
        <v>37.477999999999994</v>
      </c>
      <c r="T160" s="235">
        <f t="shared" si="107"/>
        <v>39.451000000000001</v>
      </c>
      <c r="U160" s="235">
        <f t="shared" si="108"/>
        <v>41.591000000000001</v>
      </c>
      <c r="V160" s="235">
        <f t="shared" si="109"/>
        <v>43.731999999999999</v>
      </c>
    </row>
    <row r="161" spans="1:22" ht="12.75" customHeight="1">
      <c r="A161" s="169"/>
      <c r="B161" s="16" t="s">
        <v>16</v>
      </c>
      <c r="C161" s="16" t="s">
        <v>517</v>
      </c>
      <c r="D161" s="17">
        <v>58</v>
      </c>
      <c r="E161" s="18" t="s">
        <v>516</v>
      </c>
      <c r="F161" s="22">
        <v>488</v>
      </c>
      <c r="G161" s="169">
        <v>10</v>
      </c>
      <c r="H161" s="19">
        <f t="shared" si="87"/>
        <v>74208.223559438076</v>
      </c>
      <c r="I161" s="19">
        <f t="shared" si="88"/>
        <v>78353.710972677276</v>
      </c>
      <c r="J161" s="19">
        <f t="shared" si="89"/>
        <v>82272.596180048087</v>
      </c>
      <c r="K161" s="19">
        <f t="shared" si="90"/>
        <v>86380.760877026609</v>
      </c>
      <c r="L161" s="19">
        <f t="shared" si="91"/>
        <v>90718.193688177853</v>
      </c>
      <c r="M161" s="19">
        <f t="shared" si="92"/>
        <v>96085.084232542999</v>
      </c>
      <c r="N161" s="19">
        <f t="shared" si="93"/>
        <v>101451.97477690809</v>
      </c>
      <c r="P161" s="235">
        <f t="shared" si="103"/>
        <v>35.677999999999997</v>
      </c>
      <c r="Q161" s="235">
        <f t="shared" si="104"/>
        <v>37.670999999999999</v>
      </c>
      <c r="R161" s="235">
        <f t="shared" si="105"/>
        <v>39.555</v>
      </c>
      <c r="S161" s="235">
        <f t="shared" si="106"/>
        <v>41.53</v>
      </c>
      <c r="T161" s="235">
        <f t="shared" si="107"/>
        <v>43.614999999999995</v>
      </c>
      <c r="U161" s="235">
        <f t="shared" si="108"/>
        <v>46.195</v>
      </c>
      <c r="V161" s="235">
        <f t="shared" si="109"/>
        <v>48.774999999999999</v>
      </c>
    </row>
    <row r="162" spans="1:22" ht="12.75" customHeight="1">
      <c r="A162" s="169" t="s">
        <v>15</v>
      </c>
      <c r="B162" s="16" t="s">
        <v>16</v>
      </c>
      <c r="C162" s="169" t="s">
        <v>161</v>
      </c>
      <c r="D162" s="17" t="s">
        <v>166</v>
      </c>
      <c r="E162" s="30" t="s">
        <v>162</v>
      </c>
      <c r="F162" s="22">
        <v>435</v>
      </c>
      <c r="G162" s="169">
        <v>9</v>
      </c>
      <c r="H162" s="19">
        <f t="shared" si="87"/>
        <v>65498.701129179259</v>
      </c>
      <c r="I162" s="19">
        <f t="shared" si="88"/>
        <v>68961.716016508988</v>
      </c>
      <c r="J162" s="19">
        <f t="shared" si="89"/>
        <v>72877.935315575465</v>
      </c>
      <c r="K162" s="19">
        <f t="shared" si="90"/>
        <v>76754.165990076945</v>
      </c>
      <c r="L162" s="19">
        <f t="shared" si="91"/>
        <v>80864.9965953598</v>
      </c>
      <c r="M162" s="19">
        <f t="shared" si="92"/>
        <v>85669.511274572578</v>
      </c>
      <c r="N162" s="19">
        <f t="shared" si="93"/>
        <v>90474.025953785313</v>
      </c>
      <c r="P162" s="235">
        <f t="shared" si="103"/>
        <v>31.490000000000002</v>
      </c>
      <c r="Q162" s="235">
        <f t="shared" si="104"/>
        <v>33.155000000000001</v>
      </c>
      <c r="R162" s="235">
        <f t="shared" si="105"/>
        <v>35.037999999999997</v>
      </c>
      <c r="S162" s="235">
        <f t="shared" si="106"/>
        <v>36.902000000000001</v>
      </c>
      <c r="T162" s="235">
        <f t="shared" si="107"/>
        <v>38.878</v>
      </c>
      <c r="U162" s="235">
        <f t="shared" si="108"/>
        <v>41.187999999999995</v>
      </c>
      <c r="V162" s="235">
        <f t="shared" si="109"/>
        <v>43.497999999999998</v>
      </c>
    </row>
    <row r="163" spans="1:22" ht="12.75" customHeight="1">
      <c r="A163" s="22" t="s">
        <v>90</v>
      </c>
      <c r="B163" s="26" t="s">
        <v>91</v>
      </c>
      <c r="C163" s="16" t="s">
        <v>327</v>
      </c>
      <c r="D163" s="17" t="s">
        <v>274</v>
      </c>
      <c r="E163" s="48" t="s">
        <v>328</v>
      </c>
      <c r="F163" s="22">
        <v>320</v>
      </c>
      <c r="G163" s="169">
        <v>7</v>
      </c>
      <c r="H163" s="29">
        <f t="shared" ref="H163:H184" si="110">VLOOKUP($C163,January19,6,0)*(1+IncrPerc2020)</f>
        <v>24.308773851867812</v>
      </c>
      <c r="I163" s="29">
        <f t="shared" ref="I163:I184" si="111">VLOOKUP($C163,January19,7,0)*(1+IncrPerc2020)</f>
        <v>25.84905705856049</v>
      </c>
      <c r="J163" s="29">
        <f t="shared" ref="J163:J184" si="112">VLOOKUP($C163,January19,8,0)*(1+IncrPerc2020)</f>
        <v>27.211490004477291</v>
      </c>
      <c r="K163" s="29">
        <f t="shared" ref="K163:K184" si="113">VLOOKUP($C163,January19,9,0)*(1+IncrPerc2020)</f>
        <v>28.717471859088977</v>
      </c>
      <c r="L163" s="29">
        <f t="shared" ref="L163:L183" si="114">VLOOKUP($C163,January19,10,0)*(1+IncrPerc2020)</f>
        <v>30.259340940874402</v>
      </c>
      <c r="M163" s="29">
        <f t="shared" si="92"/>
        <v>32.096064095191203</v>
      </c>
      <c r="N163" s="29">
        <f t="shared" si="93"/>
        <v>33.93278724950801</v>
      </c>
    </row>
    <row r="164" spans="1:22" ht="12.75" customHeight="1">
      <c r="A164" s="169" t="s">
        <v>15</v>
      </c>
      <c r="B164" s="16" t="s">
        <v>16</v>
      </c>
      <c r="C164" s="16" t="s">
        <v>163</v>
      </c>
      <c r="D164" s="17">
        <v>40</v>
      </c>
      <c r="E164" s="18" t="s">
        <v>164</v>
      </c>
      <c r="F164" s="22">
        <v>408</v>
      </c>
      <c r="G164" s="169">
        <v>9</v>
      </c>
      <c r="H164" s="19">
        <f t="shared" si="110"/>
        <v>62115.663490979568</v>
      </c>
      <c r="I164" s="19">
        <f t="shared" si="111"/>
        <v>65421.38978835359</v>
      </c>
      <c r="J164" s="19">
        <f t="shared" si="112"/>
        <v>69073.684165291023</v>
      </c>
      <c r="K164" s="19">
        <f t="shared" si="113"/>
        <v>72840.612599314802</v>
      </c>
      <c r="L164" s="19">
        <f t="shared" si="114"/>
        <v>76679.520557555588</v>
      </c>
      <c r="M164" s="19">
        <f t="shared" si="92"/>
        <v>81266.889498449149</v>
      </c>
      <c r="N164" s="19">
        <f t="shared" si="93"/>
        <v>85854.258439342768</v>
      </c>
      <c r="P164" s="235">
        <f t="shared" ref="P164:P173" si="115">ROUNDUP(H164/2080,3)</f>
        <v>29.864000000000001</v>
      </c>
      <c r="Q164" s="235">
        <f t="shared" ref="Q164:Q173" si="116">ROUNDUP(I164/2080,3)</f>
        <v>31.453000000000003</v>
      </c>
      <c r="R164" s="235">
        <f t="shared" ref="R164:R173" si="117">ROUNDUP(J164/2080,3)</f>
        <v>33.208999999999996</v>
      </c>
      <c r="S164" s="235">
        <f t="shared" ref="S164:S173" si="118">ROUNDUP(K164/2080,3)</f>
        <v>35.019999999999996</v>
      </c>
      <c r="T164" s="235">
        <f t="shared" ref="T164:T173" si="119">ROUNDUP(L164/2080,3)</f>
        <v>36.866</v>
      </c>
      <c r="U164" s="235">
        <f t="shared" ref="U164:U173" si="120">ROUNDUP(M164/2080,3)</f>
        <v>39.070999999999998</v>
      </c>
      <c r="V164" s="235">
        <f t="shared" ref="V164:V173" si="121">ROUNDUP(N164/2080,3)</f>
        <v>41.277000000000001</v>
      </c>
    </row>
    <row r="165" spans="1:22" ht="12.75" customHeight="1">
      <c r="A165" s="169" t="s">
        <v>15</v>
      </c>
      <c r="B165" s="16" t="s">
        <v>16</v>
      </c>
      <c r="C165" s="16" t="s">
        <v>165</v>
      </c>
      <c r="D165" s="17" t="s">
        <v>166</v>
      </c>
      <c r="E165" s="30" t="s">
        <v>167</v>
      </c>
      <c r="F165" s="22">
        <v>425</v>
      </c>
      <c r="G165" s="169">
        <v>9</v>
      </c>
      <c r="H165" s="19">
        <f t="shared" si="110"/>
        <v>65498.701129179259</v>
      </c>
      <c r="I165" s="19">
        <f t="shared" si="111"/>
        <v>68961.716016508988</v>
      </c>
      <c r="J165" s="19">
        <f t="shared" si="112"/>
        <v>72877.935315575465</v>
      </c>
      <c r="K165" s="19">
        <f t="shared" si="113"/>
        <v>76754.165990076945</v>
      </c>
      <c r="L165" s="19">
        <f t="shared" si="114"/>
        <v>80864.9965953598</v>
      </c>
      <c r="M165" s="19">
        <f t="shared" si="92"/>
        <v>85669.511274572578</v>
      </c>
      <c r="N165" s="19">
        <f t="shared" si="93"/>
        <v>90474.025953785313</v>
      </c>
      <c r="P165" s="235">
        <f t="shared" si="115"/>
        <v>31.490000000000002</v>
      </c>
      <c r="Q165" s="235">
        <f t="shared" si="116"/>
        <v>33.155000000000001</v>
      </c>
      <c r="R165" s="235">
        <f t="shared" si="117"/>
        <v>35.037999999999997</v>
      </c>
      <c r="S165" s="235">
        <f t="shared" si="118"/>
        <v>36.902000000000001</v>
      </c>
      <c r="T165" s="235">
        <f t="shared" si="119"/>
        <v>38.878</v>
      </c>
      <c r="U165" s="235">
        <f t="shared" si="120"/>
        <v>41.187999999999995</v>
      </c>
      <c r="V165" s="235">
        <f t="shared" si="121"/>
        <v>43.497999999999998</v>
      </c>
    </row>
    <row r="166" spans="1:22" ht="12.75" customHeight="1">
      <c r="A166" s="169" t="s">
        <v>15</v>
      </c>
      <c r="B166" s="16" t="s">
        <v>16</v>
      </c>
      <c r="C166" s="16" t="s">
        <v>168</v>
      </c>
      <c r="D166" s="17">
        <v>171</v>
      </c>
      <c r="E166" s="18" t="s">
        <v>169</v>
      </c>
      <c r="F166" s="22">
        <v>415</v>
      </c>
      <c r="G166" s="169">
        <v>9</v>
      </c>
      <c r="H166" s="19">
        <f t="shared" si="110"/>
        <v>70013.416842568695</v>
      </c>
      <c r="I166" s="19">
        <f t="shared" si="111"/>
        <v>73898.209184124484</v>
      </c>
      <c r="J166" s="19">
        <f t="shared" si="112"/>
        <v>77859.902726766799</v>
      </c>
      <c r="K166" s="19">
        <f t="shared" si="113"/>
        <v>81970.271924843168</v>
      </c>
      <c r="L166" s="19">
        <f t="shared" si="114"/>
        <v>87455.890935684045</v>
      </c>
      <c r="M166" s="19"/>
      <c r="N166" s="19"/>
      <c r="P166" s="235">
        <f t="shared" si="115"/>
        <v>33.660999999999994</v>
      </c>
      <c r="Q166" s="235">
        <f t="shared" si="116"/>
        <v>35.527999999999999</v>
      </c>
      <c r="R166" s="235">
        <f t="shared" si="117"/>
        <v>37.433</v>
      </c>
      <c r="S166" s="235">
        <f t="shared" si="118"/>
        <v>39.408999999999999</v>
      </c>
      <c r="T166" s="235">
        <f t="shared" si="119"/>
        <v>42.046999999999997</v>
      </c>
      <c r="U166" s="235">
        <f t="shared" si="120"/>
        <v>0</v>
      </c>
      <c r="V166" s="235">
        <f t="shared" si="121"/>
        <v>0</v>
      </c>
    </row>
    <row r="167" spans="1:22" ht="12.75" customHeight="1">
      <c r="A167" s="169" t="s">
        <v>15</v>
      </c>
      <c r="B167" s="16" t="s">
        <v>16</v>
      </c>
      <c r="C167" s="16" t="s">
        <v>171</v>
      </c>
      <c r="D167" s="17">
        <v>56</v>
      </c>
      <c r="E167" s="18" t="s">
        <v>172</v>
      </c>
      <c r="F167" s="22">
        <v>523</v>
      </c>
      <c r="G167" s="169">
        <v>11</v>
      </c>
      <c r="H167" s="19">
        <f t="shared" si="110"/>
        <v>81093.598232456425</v>
      </c>
      <c r="I167" s="19">
        <f t="shared" si="111"/>
        <v>85428.261164879455</v>
      </c>
      <c r="J167" s="19">
        <f t="shared" si="112"/>
        <v>89729.14170726997</v>
      </c>
      <c r="K167" s="19">
        <f t="shared" si="113"/>
        <v>94139.886996790388</v>
      </c>
      <c r="L167" s="19">
        <f t="shared" si="114"/>
        <v>99198.448004263933</v>
      </c>
      <c r="M167" s="19">
        <f t="shared" ref="M167:M183" si="122">VLOOKUP($C167,January19,11,0)*(1+IncrPerc2020)</f>
        <v>105066.27883762817</v>
      </c>
      <c r="N167" s="19">
        <f t="shared" ref="N167:N183" si="123">VLOOKUP($C167,January19,12,0)*(1+IncrPerc2020)</f>
        <v>110934.10967099245</v>
      </c>
      <c r="P167" s="235">
        <f t="shared" si="115"/>
        <v>38.988</v>
      </c>
      <c r="Q167" s="235">
        <f t="shared" si="116"/>
        <v>41.071999999999996</v>
      </c>
      <c r="R167" s="235">
        <f t="shared" si="117"/>
        <v>43.14</v>
      </c>
      <c r="S167" s="235">
        <f t="shared" si="118"/>
        <v>45.26</v>
      </c>
      <c r="T167" s="235">
        <f t="shared" si="119"/>
        <v>47.692</v>
      </c>
      <c r="U167" s="235">
        <f t="shared" si="120"/>
        <v>50.512999999999998</v>
      </c>
      <c r="V167" s="235">
        <f t="shared" si="121"/>
        <v>53.333999999999996</v>
      </c>
    </row>
    <row r="168" spans="1:22" ht="12.75" customHeight="1">
      <c r="A168" s="169" t="s">
        <v>15</v>
      </c>
      <c r="B168" s="16" t="s">
        <v>16</v>
      </c>
      <c r="C168" s="16" t="s">
        <v>173</v>
      </c>
      <c r="D168" s="17">
        <v>56</v>
      </c>
      <c r="E168" s="18" t="s">
        <v>174</v>
      </c>
      <c r="F168" s="22">
        <v>523</v>
      </c>
      <c r="G168" s="169">
        <v>11</v>
      </c>
      <c r="H168" s="19">
        <f t="shared" si="110"/>
        <v>81093.598232456425</v>
      </c>
      <c r="I168" s="19">
        <f t="shared" si="111"/>
        <v>85428.261164879455</v>
      </c>
      <c r="J168" s="19">
        <f t="shared" si="112"/>
        <v>89729.14170726997</v>
      </c>
      <c r="K168" s="19">
        <f t="shared" si="113"/>
        <v>94139.886996790388</v>
      </c>
      <c r="L168" s="19">
        <f t="shared" si="114"/>
        <v>99198.448004263933</v>
      </c>
      <c r="M168" s="19">
        <f t="shared" si="122"/>
        <v>105066.27883762817</v>
      </c>
      <c r="N168" s="19">
        <f t="shared" si="123"/>
        <v>110934.10967099245</v>
      </c>
      <c r="P168" s="235">
        <f t="shared" si="115"/>
        <v>38.988</v>
      </c>
      <c r="Q168" s="235">
        <f t="shared" si="116"/>
        <v>41.071999999999996</v>
      </c>
      <c r="R168" s="235">
        <f t="shared" si="117"/>
        <v>43.14</v>
      </c>
      <c r="S168" s="235">
        <f t="shared" si="118"/>
        <v>45.26</v>
      </c>
      <c r="T168" s="235">
        <f t="shared" si="119"/>
        <v>47.692</v>
      </c>
      <c r="U168" s="235">
        <f t="shared" si="120"/>
        <v>50.512999999999998</v>
      </c>
      <c r="V168" s="235">
        <f t="shared" si="121"/>
        <v>53.333999999999996</v>
      </c>
    </row>
    <row r="169" spans="1:22" ht="12.75" customHeight="1">
      <c r="A169" s="169" t="s">
        <v>15</v>
      </c>
      <c r="B169" s="16" t="s">
        <v>16</v>
      </c>
      <c r="C169" s="169" t="s">
        <v>175</v>
      </c>
      <c r="D169" s="17" t="s">
        <v>166</v>
      </c>
      <c r="E169" s="30" t="s">
        <v>176</v>
      </c>
      <c r="F169" s="22">
        <v>435</v>
      </c>
      <c r="G169" s="169">
        <v>9</v>
      </c>
      <c r="H169" s="19">
        <f t="shared" si="110"/>
        <v>65498.701129179259</v>
      </c>
      <c r="I169" s="19">
        <f t="shared" si="111"/>
        <v>68961.716016508988</v>
      </c>
      <c r="J169" s="19">
        <f t="shared" si="112"/>
        <v>72877.935315575465</v>
      </c>
      <c r="K169" s="19">
        <f t="shared" si="113"/>
        <v>76754.165990076945</v>
      </c>
      <c r="L169" s="19">
        <f t="shared" si="114"/>
        <v>80864.9965953598</v>
      </c>
      <c r="M169" s="19">
        <f t="shared" si="122"/>
        <v>85669.511274572578</v>
      </c>
      <c r="N169" s="19">
        <f t="shared" si="123"/>
        <v>90474.025953785313</v>
      </c>
      <c r="P169" s="235">
        <f t="shared" si="115"/>
        <v>31.490000000000002</v>
      </c>
      <c r="Q169" s="235">
        <f t="shared" si="116"/>
        <v>33.155000000000001</v>
      </c>
      <c r="R169" s="235">
        <f t="shared" si="117"/>
        <v>35.037999999999997</v>
      </c>
      <c r="S169" s="235">
        <f t="shared" si="118"/>
        <v>36.902000000000001</v>
      </c>
      <c r="T169" s="235">
        <f t="shared" si="119"/>
        <v>38.878</v>
      </c>
      <c r="U169" s="235">
        <f t="shared" si="120"/>
        <v>41.187999999999995</v>
      </c>
      <c r="V169" s="235">
        <f t="shared" si="121"/>
        <v>43.497999999999998</v>
      </c>
    </row>
    <row r="170" spans="1:22" ht="12.75" customHeight="1">
      <c r="A170" s="169"/>
      <c r="B170" s="16" t="s">
        <v>16</v>
      </c>
      <c r="C170" s="16" t="s">
        <v>489</v>
      </c>
      <c r="D170" s="17">
        <v>72</v>
      </c>
      <c r="E170" s="18" t="s">
        <v>488</v>
      </c>
      <c r="F170" s="22">
        <v>463</v>
      </c>
      <c r="G170" s="169">
        <v>10</v>
      </c>
      <c r="H170" s="19">
        <f t="shared" si="110"/>
        <v>70483.949658283658</v>
      </c>
      <c r="I170" s="19">
        <f t="shared" si="111"/>
        <v>74208.223559438076</v>
      </c>
      <c r="J170" s="19">
        <f t="shared" si="112"/>
        <v>78089.786050548224</v>
      </c>
      <c r="K170" s="19">
        <f t="shared" si="113"/>
        <v>82195.284839222411</v>
      </c>
      <c r="L170" s="19">
        <f t="shared" si="114"/>
        <v>86535.383558677975</v>
      </c>
      <c r="M170" s="19">
        <f t="shared" si="122"/>
        <v>91765.294416152756</v>
      </c>
      <c r="N170" s="19">
        <f t="shared" si="123"/>
        <v>96994.372255113354</v>
      </c>
      <c r="P170" s="235">
        <f t="shared" si="115"/>
        <v>33.887</v>
      </c>
      <c r="Q170" s="235">
        <f t="shared" si="116"/>
        <v>35.677999999999997</v>
      </c>
      <c r="R170" s="235">
        <f t="shared" si="117"/>
        <v>37.543999999999997</v>
      </c>
      <c r="S170" s="235">
        <f t="shared" si="118"/>
        <v>39.516999999999996</v>
      </c>
      <c r="T170" s="235">
        <f t="shared" si="119"/>
        <v>41.603999999999999</v>
      </c>
      <c r="U170" s="235">
        <f t="shared" si="120"/>
        <v>44.117999999999995</v>
      </c>
      <c r="V170" s="235">
        <f t="shared" si="121"/>
        <v>46.631999999999998</v>
      </c>
    </row>
    <row r="171" spans="1:22" ht="12.75" customHeight="1">
      <c r="A171" s="169" t="s">
        <v>15</v>
      </c>
      <c r="B171" s="16" t="s">
        <v>16</v>
      </c>
      <c r="C171" s="16" t="s">
        <v>179</v>
      </c>
      <c r="D171" s="17">
        <v>29</v>
      </c>
      <c r="E171" s="18" t="s">
        <v>180</v>
      </c>
      <c r="F171" s="22">
        <v>383</v>
      </c>
      <c r="G171" s="169">
        <v>8</v>
      </c>
      <c r="H171" s="19">
        <f t="shared" si="110"/>
        <v>57586.285281916287</v>
      </c>
      <c r="I171" s="19">
        <f t="shared" si="111"/>
        <v>60745.386622551952</v>
      </c>
      <c r="J171" s="19">
        <f t="shared" si="112"/>
        <v>63901.822054883276</v>
      </c>
      <c r="K171" s="19">
        <f t="shared" si="113"/>
        <v>67247.536976822288</v>
      </c>
      <c r="L171" s="19">
        <f t="shared" si="114"/>
        <v>70822.520012934037</v>
      </c>
      <c r="M171" s="19">
        <f t="shared" si="122"/>
        <v>75259.840813271308</v>
      </c>
      <c r="N171" s="19">
        <f t="shared" si="123"/>
        <v>79697.16161360858</v>
      </c>
      <c r="P171" s="235">
        <f t="shared" si="115"/>
        <v>27.686</v>
      </c>
      <c r="Q171" s="235">
        <f t="shared" si="116"/>
        <v>29.205000000000002</v>
      </c>
      <c r="R171" s="235">
        <f t="shared" si="117"/>
        <v>30.723000000000003</v>
      </c>
      <c r="S171" s="235">
        <f t="shared" si="118"/>
        <v>32.330999999999996</v>
      </c>
      <c r="T171" s="235">
        <f t="shared" si="119"/>
        <v>34.049999999999997</v>
      </c>
      <c r="U171" s="235">
        <f t="shared" si="120"/>
        <v>36.183</v>
      </c>
      <c r="V171" s="235">
        <f t="shared" si="121"/>
        <v>38.315999999999995</v>
      </c>
    </row>
    <row r="172" spans="1:22" ht="12.75" customHeight="1">
      <c r="A172" s="169" t="s">
        <v>15</v>
      </c>
      <c r="B172" s="16" t="s">
        <v>16</v>
      </c>
      <c r="C172" s="16" t="s">
        <v>401</v>
      </c>
      <c r="D172" s="17">
        <v>39</v>
      </c>
      <c r="E172" s="18" t="s">
        <v>398</v>
      </c>
      <c r="F172" s="22">
        <v>430</v>
      </c>
      <c r="G172" s="169">
        <v>9</v>
      </c>
      <c r="H172" s="19">
        <f t="shared" si="110"/>
        <v>64397.680999489385</v>
      </c>
      <c r="I172" s="19">
        <f t="shared" si="111"/>
        <v>67788.716362602092</v>
      </c>
      <c r="J172" s="19">
        <f t="shared" si="112"/>
        <v>71366.365307018161</v>
      </c>
      <c r="K172" s="19">
        <f t="shared" si="113"/>
        <v>75093.305116476928</v>
      </c>
      <c r="L172" s="19">
        <f t="shared" si="114"/>
        <v>79046.847131804097</v>
      </c>
      <c r="M172" s="19">
        <f t="shared" si="122"/>
        <v>83829.486629779072</v>
      </c>
      <c r="N172" s="19">
        <f t="shared" si="123"/>
        <v>88614.79203605841</v>
      </c>
      <c r="P172" s="235">
        <f t="shared" si="115"/>
        <v>30.961000000000002</v>
      </c>
      <c r="Q172" s="235">
        <f t="shared" si="116"/>
        <v>32.591000000000001</v>
      </c>
      <c r="R172" s="235">
        <f t="shared" si="117"/>
        <v>34.311</v>
      </c>
      <c r="S172" s="235">
        <f t="shared" si="118"/>
        <v>36.102999999999994</v>
      </c>
      <c r="T172" s="235">
        <f t="shared" si="119"/>
        <v>38.003999999999998</v>
      </c>
      <c r="U172" s="235">
        <f t="shared" si="120"/>
        <v>40.302999999999997</v>
      </c>
      <c r="V172" s="235">
        <f t="shared" si="121"/>
        <v>42.603999999999999</v>
      </c>
    </row>
    <row r="173" spans="1:22" ht="12.75" customHeight="1">
      <c r="A173" s="169" t="s">
        <v>15</v>
      </c>
      <c r="B173" s="16" t="s">
        <v>16</v>
      </c>
      <c r="C173" s="16" t="s">
        <v>181</v>
      </c>
      <c r="D173" s="17">
        <v>20</v>
      </c>
      <c r="E173" s="77" t="s">
        <v>182</v>
      </c>
      <c r="F173" s="78">
        <v>355</v>
      </c>
      <c r="G173" s="78">
        <v>7</v>
      </c>
      <c r="H173" s="19">
        <f t="shared" si="110"/>
        <v>53118.287591963286</v>
      </c>
      <c r="I173" s="19">
        <f t="shared" si="111"/>
        <v>56256.099838375143</v>
      </c>
      <c r="J173" s="19">
        <f t="shared" si="112"/>
        <v>59681.955582450624</v>
      </c>
      <c r="K173" s="19">
        <f t="shared" si="113"/>
        <v>63331.236701139729</v>
      </c>
      <c r="L173" s="19">
        <f t="shared" si="114"/>
        <v>67095.516174409378</v>
      </c>
      <c r="M173" s="19">
        <f t="shared" si="122"/>
        <v>71492.834209084293</v>
      </c>
      <c r="N173" s="19">
        <f t="shared" si="123"/>
        <v>75889.057021334607</v>
      </c>
      <c r="P173" s="235">
        <f t="shared" si="115"/>
        <v>25.538</v>
      </c>
      <c r="Q173" s="235">
        <f t="shared" si="116"/>
        <v>27.047000000000001</v>
      </c>
      <c r="R173" s="235">
        <f t="shared" si="117"/>
        <v>28.694000000000003</v>
      </c>
      <c r="S173" s="235">
        <f t="shared" si="118"/>
        <v>30.448</v>
      </c>
      <c r="T173" s="235">
        <f t="shared" si="119"/>
        <v>32.257999999999996</v>
      </c>
      <c r="U173" s="235">
        <f t="shared" si="120"/>
        <v>34.372</v>
      </c>
      <c r="V173" s="235">
        <f t="shared" si="121"/>
        <v>36.485999999999997</v>
      </c>
    </row>
    <row r="174" spans="1:22" ht="12.75" customHeight="1">
      <c r="A174" s="22" t="s">
        <v>90</v>
      </c>
      <c r="B174" s="26" t="s">
        <v>91</v>
      </c>
      <c r="C174" s="26" t="s">
        <v>329</v>
      </c>
      <c r="D174" s="27" t="s">
        <v>274</v>
      </c>
      <c r="E174" s="48" t="s">
        <v>330</v>
      </c>
      <c r="F174" s="22">
        <v>325</v>
      </c>
      <c r="G174" s="169">
        <v>7</v>
      </c>
      <c r="H174" s="29">
        <f t="shared" si="110"/>
        <v>24.308773851867812</v>
      </c>
      <c r="I174" s="29">
        <f t="shared" si="111"/>
        <v>25.84905705856049</v>
      </c>
      <c r="J174" s="29">
        <f t="shared" si="112"/>
        <v>27.211490004477291</v>
      </c>
      <c r="K174" s="29">
        <f t="shared" si="113"/>
        <v>28.717471859088977</v>
      </c>
      <c r="L174" s="29">
        <f t="shared" si="114"/>
        <v>30.259340940874402</v>
      </c>
      <c r="M174" s="29">
        <f t="shared" si="122"/>
        <v>32.096064095191203</v>
      </c>
      <c r="N174" s="29">
        <f t="shared" si="123"/>
        <v>33.93278724950801</v>
      </c>
    </row>
    <row r="175" spans="1:22" ht="12.75" customHeight="1">
      <c r="A175" s="169" t="s">
        <v>15</v>
      </c>
      <c r="B175" s="16" t="s">
        <v>16</v>
      </c>
      <c r="C175" s="16" t="s">
        <v>183</v>
      </c>
      <c r="D175" s="17">
        <v>29</v>
      </c>
      <c r="E175" s="18" t="s">
        <v>184</v>
      </c>
      <c r="F175" s="22">
        <v>383</v>
      </c>
      <c r="G175" s="169">
        <v>8</v>
      </c>
      <c r="H175" s="19">
        <f t="shared" si="110"/>
        <v>57586.285281916287</v>
      </c>
      <c r="I175" s="19">
        <f t="shared" si="111"/>
        <v>60745.386622551952</v>
      </c>
      <c r="J175" s="19">
        <f t="shared" si="112"/>
        <v>63901.822054883276</v>
      </c>
      <c r="K175" s="19">
        <f t="shared" si="113"/>
        <v>67247.536976822288</v>
      </c>
      <c r="L175" s="19">
        <f t="shared" si="114"/>
        <v>70822.520012934037</v>
      </c>
      <c r="M175" s="19">
        <f t="shared" si="122"/>
        <v>75259.840813271308</v>
      </c>
      <c r="N175" s="19">
        <f t="shared" si="123"/>
        <v>79697.16161360858</v>
      </c>
      <c r="P175" s="235">
        <f t="shared" ref="P175:V180" si="124">ROUNDUP(H175/2080,3)</f>
        <v>27.686</v>
      </c>
      <c r="Q175" s="235">
        <f t="shared" si="124"/>
        <v>29.205000000000002</v>
      </c>
      <c r="R175" s="235">
        <f t="shared" si="124"/>
        <v>30.723000000000003</v>
      </c>
      <c r="S175" s="235">
        <f t="shared" si="124"/>
        <v>32.330999999999996</v>
      </c>
      <c r="T175" s="235">
        <f t="shared" si="124"/>
        <v>34.049999999999997</v>
      </c>
      <c r="U175" s="235">
        <f t="shared" si="124"/>
        <v>36.183</v>
      </c>
      <c r="V175" s="235">
        <f t="shared" si="124"/>
        <v>38.315999999999995</v>
      </c>
    </row>
    <row r="176" spans="1:22" ht="12.75" customHeight="1">
      <c r="A176" s="169" t="s">
        <v>15</v>
      </c>
      <c r="B176" s="16" t="s">
        <v>16</v>
      </c>
      <c r="C176" s="16" t="s">
        <v>185</v>
      </c>
      <c r="D176" s="17">
        <v>29</v>
      </c>
      <c r="E176" s="18" t="s">
        <v>186</v>
      </c>
      <c r="F176" s="22">
        <v>383</v>
      </c>
      <c r="G176" s="169">
        <v>8</v>
      </c>
      <c r="H176" s="19">
        <f t="shared" si="110"/>
        <v>57586.285281916287</v>
      </c>
      <c r="I176" s="19">
        <f t="shared" si="111"/>
        <v>60745.386622551952</v>
      </c>
      <c r="J176" s="19">
        <f t="shared" si="112"/>
        <v>63901.822054883276</v>
      </c>
      <c r="K176" s="19">
        <f t="shared" si="113"/>
        <v>67247.536976822288</v>
      </c>
      <c r="L176" s="19">
        <f t="shared" si="114"/>
        <v>70822.520012934037</v>
      </c>
      <c r="M176" s="19">
        <f t="shared" si="122"/>
        <v>75259.840813271308</v>
      </c>
      <c r="N176" s="19">
        <f t="shared" si="123"/>
        <v>79697.16161360858</v>
      </c>
      <c r="P176" s="235">
        <f t="shared" si="124"/>
        <v>27.686</v>
      </c>
      <c r="Q176" s="235">
        <f t="shared" si="124"/>
        <v>29.205000000000002</v>
      </c>
      <c r="R176" s="235">
        <f t="shared" si="124"/>
        <v>30.723000000000003</v>
      </c>
      <c r="S176" s="235">
        <f t="shared" si="124"/>
        <v>32.330999999999996</v>
      </c>
      <c r="T176" s="235">
        <f t="shared" si="124"/>
        <v>34.049999999999997</v>
      </c>
      <c r="U176" s="235">
        <f t="shared" si="124"/>
        <v>36.183</v>
      </c>
      <c r="V176" s="235">
        <f t="shared" si="124"/>
        <v>38.315999999999995</v>
      </c>
    </row>
    <row r="177" spans="1:24" ht="12.75" customHeight="1">
      <c r="A177" s="169" t="s">
        <v>15</v>
      </c>
      <c r="B177" s="16" t="s">
        <v>16</v>
      </c>
      <c r="C177" s="16" t="s">
        <v>187</v>
      </c>
      <c r="D177" s="17" t="s">
        <v>166</v>
      </c>
      <c r="E177" s="30" t="s">
        <v>188</v>
      </c>
      <c r="F177" s="22">
        <v>435</v>
      </c>
      <c r="G177" s="169">
        <v>9</v>
      </c>
      <c r="H177" s="19">
        <f t="shared" si="110"/>
        <v>65498.701129179259</v>
      </c>
      <c r="I177" s="19">
        <f t="shared" si="111"/>
        <v>68961.716016508988</v>
      </c>
      <c r="J177" s="19">
        <f t="shared" si="112"/>
        <v>72877.935315575465</v>
      </c>
      <c r="K177" s="19">
        <f t="shared" si="113"/>
        <v>76754.165990076945</v>
      </c>
      <c r="L177" s="19">
        <f t="shared" si="114"/>
        <v>80864.9965953598</v>
      </c>
      <c r="M177" s="19">
        <f t="shared" si="122"/>
        <v>85669.511274572578</v>
      </c>
      <c r="N177" s="19">
        <f t="shared" si="123"/>
        <v>90474.025953785313</v>
      </c>
      <c r="P177" s="235">
        <f t="shared" si="124"/>
        <v>31.490000000000002</v>
      </c>
      <c r="Q177" s="235">
        <f t="shared" si="124"/>
        <v>33.155000000000001</v>
      </c>
      <c r="R177" s="235">
        <f t="shared" si="124"/>
        <v>35.037999999999997</v>
      </c>
      <c r="S177" s="235">
        <f t="shared" si="124"/>
        <v>36.902000000000001</v>
      </c>
      <c r="T177" s="235">
        <f t="shared" si="124"/>
        <v>38.878</v>
      </c>
      <c r="U177" s="235">
        <f t="shared" si="124"/>
        <v>41.187999999999995</v>
      </c>
      <c r="V177" s="235">
        <f t="shared" si="124"/>
        <v>43.497999999999998</v>
      </c>
    </row>
    <row r="178" spans="1:24" ht="12.75" customHeight="1">
      <c r="A178" s="169" t="s">
        <v>15</v>
      </c>
      <c r="B178" s="16" t="s">
        <v>16</v>
      </c>
      <c r="C178" s="16" t="s">
        <v>473</v>
      </c>
      <c r="D178" s="17">
        <v>99</v>
      </c>
      <c r="E178" s="30" t="s">
        <v>467</v>
      </c>
      <c r="F178" s="22">
        <v>415</v>
      </c>
      <c r="G178" s="169">
        <v>9</v>
      </c>
      <c r="H178" s="19">
        <f t="shared" si="110"/>
        <v>64397.065174671072</v>
      </c>
      <c r="I178" s="19">
        <f t="shared" si="111"/>
        <v>67788.407117238778</v>
      </c>
      <c r="J178" s="19">
        <f t="shared" si="112"/>
        <v>71366.877161412587</v>
      </c>
      <c r="K178" s="19">
        <f t="shared" si="113"/>
        <v>75092.7399439164</v>
      </c>
      <c r="L178" s="19">
        <f t="shared" si="114"/>
        <v>79046.743161380233</v>
      </c>
      <c r="M178" s="19">
        <f t="shared" si="122"/>
        <v>83830.203882277914</v>
      </c>
      <c r="N178" s="19">
        <f t="shared" si="123"/>
        <v>88612.618890003374</v>
      </c>
      <c r="P178" s="235">
        <f t="shared" si="124"/>
        <v>30.961000000000002</v>
      </c>
      <c r="Q178" s="235">
        <f t="shared" si="124"/>
        <v>32.591000000000001</v>
      </c>
      <c r="R178" s="235">
        <f t="shared" si="124"/>
        <v>34.311</v>
      </c>
      <c r="S178" s="235">
        <f t="shared" si="124"/>
        <v>36.102999999999994</v>
      </c>
      <c r="T178" s="235">
        <f t="shared" si="124"/>
        <v>38.003999999999998</v>
      </c>
      <c r="U178" s="235">
        <f t="shared" si="124"/>
        <v>40.302999999999997</v>
      </c>
      <c r="V178" s="235">
        <f t="shared" si="124"/>
        <v>42.602999999999994</v>
      </c>
    </row>
    <row r="179" spans="1:24" s="8" customFormat="1" ht="12.75" customHeight="1">
      <c r="A179" s="169" t="s">
        <v>15</v>
      </c>
      <c r="B179" s="16" t="s">
        <v>16</v>
      </c>
      <c r="C179" s="16" t="s">
        <v>189</v>
      </c>
      <c r="D179" s="17">
        <v>40</v>
      </c>
      <c r="E179" s="18" t="s">
        <v>190</v>
      </c>
      <c r="F179" s="22">
        <v>415</v>
      </c>
      <c r="G179" s="169">
        <v>9</v>
      </c>
      <c r="H179" s="19">
        <f t="shared" si="110"/>
        <v>62115.663490979568</v>
      </c>
      <c r="I179" s="19">
        <f t="shared" si="111"/>
        <v>65421.38978835359</v>
      </c>
      <c r="J179" s="19">
        <f t="shared" si="112"/>
        <v>69073.684165291023</v>
      </c>
      <c r="K179" s="19">
        <f t="shared" si="113"/>
        <v>72840.612599314802</v>
      </c>
      <c r="L179" s="19">
        <f t="shared" si="114"/>
        <v>76679.520557555588</v>
      </c>
      <c r="M179" s="19">
        <f t="shared" si="122"/>
        <v>81266.889498449149</v>
      </c>
      <c r="N179" s="19">
        <f t="shared" si="123"/>
        <v>85854.258439342768</v>
      </c>
      <c r="O179" s="9"/>
      <c r="P179" s="235">
        <f t="shared" si="124"/>
        <v>29.864000000000001</v>
      </c>
      <c r="Q179" s="235">
        <f t="shared" si="124"/>
        <v>31.453000000000003</v>
      </c>
      <c r="R179" s="235">
        <f t="shared" si="124"/>
        <v>33.208999999999996</v>
      </c>
      <c r="S179" s="235">
        <f t="shared" si="124"/>
        <v>35.019999999999996</v>
      </c>
      <c r="T179" s="235">
        <f t="shared" si="124"/>
        <v>36.866</v>
      </c>
      <c r="U179" s="235">
        <f t="shared" si="124"/>
        <v>39.070999999999998</v>
      </c>
      <c r="V179" s="235">
        <f t="shared" si="124"/>
        <v>41.277000000000001</v>
      </c>
      <c r="W179" s="9"/>
      <c r="X179" s="9"/>
    </row>
    <row r="180" spans="1:24" s="8" customFormat="1" ht="12.75" customHeight="1">
      <c r="A180" s="169" t="s">
        <v>15</v>
      </c>
      <c r="B180" s="16" t="s">
        <v>16</v>
      </c>
      <c r="C180" s="16" t="s">
        <v>191</v>
      </c>
      <c r="D180" s="17">
        <v>29</v>
      </c>
      <c r="E180" s="18" t="s">
        <v>192</v>
      </c>
      <c r="F180" s="22">
        <v>365</v>
      </c>
      <c r="G180" s="169">
        <v>8</v>
      </c>
      <c r="H180" s="19">
        <f t="shared" si="110"/>
        <v>57586.285281916287</v>
      </c>
      <c r="I180" s="19">
        <f t="shared" si="111"/>
        <v>60745.386622551952</v>
      </c>
      <c r="J180" s="19">
        <f t="shared" si="112"/>
        <v>63901.822054883276</v>
      </c>
      <c r="K180" s="19">
        <f t="shared" si="113"/>
        <v>67247.536976822288</v>
      </c>
      <c r="L180" s="19">
        <f t="shared" si="114"/>
        <v>70822.520012934037</v>
      </c>
      <c r="M180" s="19">
        <f t="shared" si="122"/>
        <v>75259.840813271308</v>
      </c>
      <c r="N180" s="19">
        <f t="shared" si="123"/>
        <v>79697.16161360858</v>
      </c>
      <c r="O180" s="9"/>
      <c r="P180" s="235">
        <f t="shared" si="124"/>
        <v>27.686</v>
      </c>
      <c r="Q180" s="235">
        <f t="shared" si="124"/>
        <v>29.205000000000002</v>
      </c>
      <c r="R180" s="235">
        <f t="shared" si="124"/>
        <v>30.723000000000003</v>
      </c>
      <c r="S180" s="235">
        <f t="shared" si="124"/>
        <v>32.330999999999996</v>
      </c>
      <c r="T180" s="235">
        <f t="shared" si="124"/>
        <v>34.049999999999997</v>
      </c>
      <c r="U180" s="235">
        <f t="shared" si="124"/>
        <v>36.183</v>
      </c>
      <c r="V180" s="235">
        <f t="shared" si="124"/>
        <v>38.315999999999995</v>
      </c>
      <c r="W180" s="9"/>
      <c r="X180" s="9"/>
    </row>
    <row r="181" spans="1:24" ht="12.75" customHeight="1">
      <c r="A181" s="22"/>
      <c r="B181" s="26" t="s">
        <v>91</v>
      </c>
      <c r="C181" s="26" t="s">
        <v>586</v>
      </c>
      <c r="D181" s="27">
        <v>63</v>
      </c>
      <c r="E181" s="48" t="s">
        <v>585</v>
      </c>
      <c r="F181" s="22">
        <v>385</v>
      </c>
      <c r="G181" s="169">
        <v>8</v>
      </c>
      <c r="H181" s="29">
        <f t="shared" si="110"/>
        <v>29.329438222752351</v>
      </c>
      <c r="I181" s="29">
        <f t="shared" si="111"/>
        <v>30.869423802827733</v>
      </c>
      <c r="J181" s="29">
        <f t="shared" si="112"/>
        <v>32.483067338960595</v>
      </c>
      <c r="K181" s="29">
        <f t="shared" si="113"/>
        <v>34.203090869929852</v>
      </c>
      <c r="L181" s="29">
        <f t="shared" si="114"/>
        <v>35.996170541931356</v>
      </c>
      <c r="M181" s="29">
        <f t="shared" si="122"/>
        <v>38.181191924667345</v>
      </c>
      <c r="N181" s="29">
        <f t="shared" si="123"/>
        <v>40.366213307403342</v>
      </c>
    </row>
    <row r="182" spans="1:24" ht="12.75" customHeight="1">
      <c r="A182" s="169" t="s">
        <v>15</v>
      </c>
      <c r="B182" s="16" t="s">
        <v>16</v>
      </c>
      <c r="C182" s="16" t="s">
        <v>193</v>
      </c>
      <c r="D182" s="17">
        <v>51</v>
      </c>
      <c r="E182" s="18" t="s">
        <v>194</v>
      </c>
      <c r="F182" s="22">
        <v>460</v>
      </c>
      <c r="G182" s="169">
        <v>10</v>
      </c>
      <c r="H182" s="19">
        <f t="shared" si="110"/>
        <v>70366.649692892955</v>
      </c>
      <c r="I182" s="19">
        <f t="shared" si="111"/>
        <v>73904.310012744027</v>
      </c>
      <c r="J182" s="19">
        <f t="shared" si="112"/>
        <v>77897.840652636194</v>
      </c>
      <c r="K182" s="19">
        <f t="shared" si="113"/>
        <v>81894.037200832696</v>
      </c>
      <c r="L182" s="19">
        <f t="shared" si="114"/>
        <v>86076.847330332545</v>
      </c>
      <c r="M182" s="19">
        <f t="shared" si="122"/>
        <v>91314.416591639092</v>
      </c>
      <c r="N182" s="19">
        <f t="shared" si="123"/>
        <v>96551.985852945625</v>
      </c>
      <c r="P182" s="235">
        <f t="shared" ref="P182:V182" si="125">ROUNDUP(H182/2080,3)</f>
        <v>33.830999999999996</v>
      </c>
      <c r="Q182" s="235">
        <f t="shared" si="125"/>
        <v>35.530999999999999</v>
      </c>
      <c r="R182" s="235">
        <f t="shared" si="125"/>
        <v>37.451000000000001</v>
      </c>
      <c r="S182" s="235">
        <f t="shared" si="125"/>
        <v>39.372999999999998</v>
      </c>
      <c r="T182" s="235">
        <f t="shared" si="125"/>
        <v>41.384</v>
      </c>
      <c r="U182" s="235">
        <f t="shared" si="125"/>
        <v>43.902000000000001</v>
      </c>
      <c r="V182" s="235">
        <f t="shared" si="125"/>
        <v>46.419999999999995</v>
      </c>
    </row>
    <row r="183" spans="1:24" ht="12.75" customHeight="1">
      <c r="A183" s="22"/>
      <c r="B183" s="26" t="s">
        <v>91</v>
      </c>
      <c r="C183" s="26" t="s">
        <v>646</v>
      </c>
      <c r="D183" s="27">
        <v>63</v>
      </c>
      <c r="E183" s="48" t="s">
        <v>642</v>
      </c>
      <c r="F183" s="22">
        <v>385</v>
      </c>
      <c r="G183" s="169">
        <v>8</v>
      </c>
      <c r="H183" s="29">
        <f t="shared" si="110"/>
        <v>29.329438222752351</v>
      </c>
      <c r="I183" s="29">
        <f t="shared" si="111"/>
        <v>30.869423802827733</v>
      </c>
      <c r="J183" s="29">
        <f t="shared" si="112"/>
        <v>32.483067338960595</v>
      </c>
      <c r="K183" s="29">
        <f t="shared" si="113"/>
        <v>34.203090869929852</v>
      </c>
      <c r="L183" s="29">
        <f t="shared" si="114"/>
        <v>35.996170541931356</v>
      </c>
      <c r="M183" s="29">
        <f t="shared" si="122"/>
        <v>38.181191924667345</v>
      </c>
      <c r="N183" s="29">
        <f t="shared" si="123"/>
        <v>40.366213307403342</v>
      </c>
    </row>
    <row r="184" spans="1:24" ht="12.75" customHeight="1">
      <c r="A184" s="169" t="s">
        <v>15</v>
      </c>
      <c r="B184" s="16" t="s">
        <v>16</v>
      </c>
      <c r="C184" s="16" t="s">
        <v>195</v>
      </c>
      <c r="D184" s="17">
        <v>168</v>
      </c>
      <c r="E184" s="18" t="s">
        <v>196</v>
      </c>
      <c r="F184" s="22">
        <v>385</v>
      </c>
      <c r="G184" s="169">
        <v>8</v>
      </c>
      <c r="H184" s="19">
        <f t="shared" si="110"/>
        <v>70695.273543659889</v>
      </c>
      <c r="I184" s="19">
        <f t="shared" si="111"/>
        <v>74414.727482600079</v>
      </c>
      <c r="J184" s="19">
        <f t="shared" si="112"/>
        <v>78331.562606484862</v>
      </c>
      <c r="K184" s="19">
        <f t="shared" si="113"/>
        <v>83460.694944626375</v>
      </c>
      <c r="L184" s="19"/>
      <c r="M184" s="19"/>
      <c r="N184" s="19"/>
      <c r="P184" s="235">
        <f t="shared" ref="P184:V184" si="126">ROUNDUP(H184/2080,3)</f>
        <v>33.988999999999997</v>
      </c>
      <c r="Q184" s="235">
        <f t="shared" si="126"/>
        <v>35.777000000000001</v>
      </c>
      <c r="R184" s="235">
        <f t="shared" si="126"/>
        <v>37.659999999999997</v>
      </c>
      <c r="S184" s="235">
        <f t="shared" si="126"/>
        <v>40.125999999999998</v>
      </c>
      <c r="T184" s="235">
        <f t="shared" si="126"/>
        <v>0</v>
      </c>
      <c r="U184" s="235">
        <f t="shared" si="126"/>
        <v>0</v>
      </c>
      <c r="V184" s="235">
        <f t="shared" si="126"/>
        <v>0</v>
      </c>
    </row>
    <row r="185" spans="1:24" ht="12.75" customHeight="1">
      <c r="A185" s="169"/>
      <c r="B185" s="16" t="s">
        <v>16</v>
      </c>
      <c r="C185" s="16" t="s">
        <v>648</v>
      </c>
      <c r="D185" s="17">
        <v>40</v>
      </c>
      <c r="E185" s="18" t="s">
        <v>647</v>
      </c>
      <c r="F185" s="22">
        <v>410</v>
      </c>
      <c r="G185" s="169">
        <v>9</v>
      </c>
      <c r="H185" s="19">
        <v>62115.663490979568</v>
      </c>
      <c r="I185" s="19">
        <v>65421.38978835359</v>
      </c>
      <c r="J185" s="19">
        <v>69073.684165291023</v>
      </c>
      <c r="K185" s="19">
        <v>72840.612599314802</v>
      </c>
      <c r="L185" s="19">
        <v>76679.520557555588</v>
      </c>
      <c r="M185" s="19">
        <v>81266.889498449149</v>
      </c>
      <c r="N185" s="19">
        <v>85854.258439342768</v>
      </c>
    </row>
    <row r="186" spans="1:24" ht="12.75" customHeight="1">
      <c r="A186" s="169"/>
      <c r="B186" s="16" t="s">
        <v>16</v>
      </c>
      <c r="C186" s="16" t="s">
        <v>493</v>
      </c>
      <c r="D186" s="17">
        <v>45</v>
      </c>
      <c r="E186" s="18" t="s">
        <v>491</v>
      </c>
      <c r="F186" s="22">
        <v>430</v>
      </c>
      <c r="G186" s="169">
        <v>9</v>
      </c>
      <c r="H186" s="19">
        <f>VLOOKUP($C186,January19,6,0)*(1+IncrPerc2020)</f>
        <v>65498.701129179259</v>
      </c>
      <c r="I186" s="19">
        <f>VLOOKUP($C186,January19,7,0)*(1+IncrPerc2020)</f>
        <v>68961.716016508988</v>
      </c>
      <c r="J186" s="19">
        <f>VLOOKUP($C186,January19,8,0)*(1+IncrPerc2020)</f>
        <v>72877.935315575465</v>
      </c>
      <c r="K186" s="19">
        <f>VLOOKUP($C186,January19,9,0)*(1+IncrPerc2020)</f>
        <v>76754.165990076945</v>
      </c>
      <c r="L186" s="19">
        <f>VLOOKUP($C186,January19,10,0)*(1+IncrPerc2020)</f>
        <v>80864.9965953598</v>
      </c>
      <c r="M186" s="19">
        <f>VLOOKUP($C186,January19,11,0)*(1+IncrPerc2020)</f>
        <v>85669.511274572578</v>
      </c>
      <c r="N186" s="19">
        <f>VLOOKUP($C186,January19,12,0)*(1+IncrPerc2020)</f>
        <v>90474.025953785313</v>
      </c>
      <c r="P186" s="235">
        <f t="shared" ref="P186:V190" si="127">ROUNDUP(H186/2080,3)</f>
        <v>31.490000000000002</v>
      </c>
      <c r="Q186" s="235">
        <f t="shared" si="127"/>
        <v>33.155000000000001</v>
      </c>
      <c r="R186" s="235">
        <f t="shared" si="127"/>
        <v>35.037999999999997</v>
      </c>
      <c r="S186" s="235">
        <f t="shared" si="127"/>
        <v>36.902000000000001</v>
      </c>
      <c r="T186" s="235">
        <f t="shared" si="127"/>
        <v>38.878</v>
      </c>
      <c r="U186" s="235">
        <f t="shared" si="127"/>
        <v>41.187999999999995</v>
      </c>
      <c r="V186" s="235">
        <f t="shared" si="127"/>
        <v>43.497999999999998</v>
      </c>
    </row>
    <row r="187" spans="1:24" ht="12.75" customHeight="1">
      <c r="A187" s="169" t="s">
        <v>15</v>
      </c>
      <c r="B187" s="16" t="s">
        <v>16</v>
      </c>
      <c r="C187" s="16" t="s">
        <v>445</v>
      </c>
      <c r="D187" s="17">
        <v>29</v>
      </c>
      <c r="E187" s="18" t="s">
        <v>447</v>
      </c>
      <c r="F187" s="22">
        <v>383</v>
      </c>
      <c r="G187" s="169">
        <v>8</v>
      </c>
      <c r="H187" s="19">
        <f>VLOOKUP($C187,January19,6,0)*(1+IncrPerc2020)</f>
        <v>57586.285281916287</v>
      </c>
      <c r="I187" s="19">
        <f>VLOOKUP($C187,January19,7,0)*(1+IncrPerc2020)</f>
        <v>60745.386622551952</v>
      </c>
      <c r="J187" s="19">
        <f>VLOOKUP($C187,January19,8,0)*(1+IncrPerc2020)</f>
        <v>63901.822054883276</v>
      </c>
      <c r="K187" s="19">
        <f>VLOOKUP($C187,January19,9,0)*(1+IncrPerc2020)</f>
        <v>67247.536976822288</v>
      </c>
      <c r="L187" s="19">
        <f>VLOOKUP($C187,January19,10,0)*(1+IncrPerc2020)</f>
        <v>70822.520012934037</v>
      </c>
      <c r="M187" s="19">
        <f>VLOOKUP($C187,January19,11,0)*(1+IncrPerc2020)</f>
        <v>75259.840813271308</v>
      </c>
      <c r="N187" s="19">
        <f>VLOOKUP($C187,January19,12,0)*(1+IncrPerc2020)</f>
        <v>79697.16161360858</v>
      </c>
      <c r="P187" s="235">
        <f t="shared" si="127"/>
        <v>27.686</v>
      </c>
      <c r="Q187" s="235">
        <f t="shared" si="127"/>
        <v>29.205000000000002</v>
      </c>
      <c r="R187" s="235">
        <f t="shared" si="127"/>
        <v>30.723000000000003</v>
      </c>
      <c r="S187" s="235">
        <f t="shared" si="127"/>
        <v>32.330999999999996</v>
      </c>
      <c r="T187" s="235">
        <f t="shared" si="127"/>
        <v>34.049999999999997</v>
      </c>
      <c r="U187" s="235">
        <f t="shared" si="127"/>
        <v>36.183</v>
      </c>
      <c r="V187" s="235">
        <f t="shared" si="127"/>
        <v>38.315999999999995</v>
      </c>
    </row>
    <row r="188" spans="1:24" ht="12.75" customHeight="1">
      <c r="A188" s="169" t="s">
        <v>15</v>
      </c>
      <c r="B188" s="16" t="s">
        <v>16</v>
      </c>
      <c r="C188" s="16" t="s">
        <v>402</v>
      </c>
      <c r="D188" s="17">
        <v>51</v>
      </c>
      <c r="E188" s="18" t="s">
        <v>399</v>
      </c>
      <c r="F188" s="22">
        <v>455</v>
      </c>
      <c r="G188" s="169">
        <v>10</v>
      </c>
      <c r="H188" s="19">
        <f>VLOOKUP($C188,January19,6,0)*(1+IncrPerc2020)</f>
        <v>70366.649692892955</v>
      </c>
      <c r="I188" s="19">
        <f>VLOOKUP($C188,January19,7,0)*(1+IncrPerc2020)</f>
        <v>73904.310012744027</v>
      </c>
      <c r="J188" s="19">
        <f>VLOOKUP($C188,January19,8,0)*(1+IncrPerc2020)</f>
        <v>77897.840652636194</v>
      </c>
      <c r="K188" s="19">
        <f>VLOOKUP($C188,January19,9,0)*(1+IncrPerc2020)</f>
        <v>81894.037200832696</v>
      </c>
      <c r="L188" s="19">
        <f>VLOOKUP($C188,January19,10,0)*(1+IncrPerc2020)</f>
        <v>86076.847330332545</v>
      </c>
      <c r="M188" s="19">
        <f>VLOOKUP($C188,January19,11,0)*(1+IncrPerc2020)</f>
        <v>91314.416591639092</v>
      </c>
      <c r="N188" s="19">
        <f>VLOOKUP($C188,January19,12,0)*(1+IncrPerc2020)</f>
        <v>96551.985852945625</v>
      </c>
      <c r="P188" s="235">
        <f t="shared" si="127"/>
        <v>33.830999999999996</v>
      </c>
      <c r="Q188" s="235">
        <f t="shared" si="127"/>
        <v>35.530999999999999</v>
      </c>
      <c r="R188" s="235">
        <f t="shared" si="127"/>
        <v>37.451000000000001</v>
      </c>
      <c r="S188" s="235">
        <f t="shared" si="127"/>
        <v>39.372999999999998</v>
      </c>
      <c r="T188" s="235">
        <f t="shared" si="127"/>
        <v>41.384</v>
      </c>
      <c r="U188" s="235">
        <f t="shared" si="127"/>
        <v>43.902000000000001</v>
      </c>
      <c r="V188" s="235">
        <f t="shared" si="127"/>
        <v>46.419999999999995</v>
      </c>
    </row>
    <row r="189" spans="1:24" ht="12.75" customHeight="1">
      <c r="A189" s="169" t="s">
        <v>15</v>
      </c>
      <c r="B189" s="16" t="s">
        <v>16</v>
      </c>
      <c r="C189" s="16" t="s">
        <v>197</v>
      </c>
      <c r="D189" s="17">
        <v>29</v>
      </c>
      <c r="E189" s="18" t="s">
        <v>198</v>
      </c>
      <c r="F189" s="22">
        <v>370</v>
      </c>
      <c r="G189" s="169">
        <v>8</v>
      </c>
      <c r="H189" s="19">
        <f>VLOOKUP($C189,January19,6,0)*(1+IncrPerc2020)</f>
        <v>57586.285281916287</v>
      </c>
      <c r="I189" s="19">
        <f>VLOOKUP($C189,January19,7,0)*(1+IncrPerc2020)</f>
        <v>60745.386622551952</v>
      </c>
      <c r="J189" s="19">
        <f>VLOOKUP($C189,January19,8,0)*(1+IncrPerc2020)</f>
        <v>63901.822054883276</v>
      </c>
      <c r="K189" s="19">
        <f>VLOOKUP($C189,January19,9,0)*(1+IncrPerc2020)</f>
        <v>67247.536976822288</v>
      </c>
      <c r="L189" s="19">
        <f>VLOOKUP($C189,January19,10,0)*(1+IncrPerc2020)</f>
        <v>70822.520012934037</v>
      </c>
      <c r="M189" s="19">
        <f>VLOOKUP($C189,January19,11,0)*(1+IncrPerc2020)</f>
        <v>75259.840813271308</v>
      </c>
      <c r="N189" s="19">
        <f>VLOOKUP($C189,January19,12,0)*(1+IncrPerc2020)</f>
        <v>79697.16161360858</v>
      </c>
      <c r="P189" s="235">
        <f t="shared" si="127"/>
        <v>27.686</v>
      </c>
      <c r="Q189" s="235">
        <f t="shared" si="127"/>
        <v>29.205000000000002</v>
      </c>
      <c r="R189" s="235">
        <f t="shared" si="127"/>
        <v>30.723000000000003</v>
      </c>
      <c r="S189" s="235">
        <f t="shared" si="127"/>
        <v>32.330999999999996</v>
      </c>
      <c r="T189" s="235">
        <f t="shared" si="127"/>
        <v>34.049999999999997</v>
      </c>
      <c r="U189" s="235">
        <f t="shared" si="127"/>
        <v>36.183</v>
      </c>
      <c r="V189" s="235">
        <f t="shared" si="127"/>
        <v>38.315999999999995</v>
      </c>
    </row>
    <row r="190" spans="1:24" ht="12.75" customHeight="1">
      <c r="A190" s="169" t="s">
        <v>15</v>
      </c>
      <c r="B190" s="16" t="s">
        <v>16</v>
      </c>
      <c r="C190" s="16" t="s">
        <v>199</v>
      </c>
      <c r="D190" s="17">
        <v>65</v>
      </c>
      <c r="E190" s="18" t="s">
        <v>200</v>
      </c>
      <c r="F190" s="22">
        <v>508</v>
      </c>
      <c r="G190" s="169">
        <v>11</v>
      </c>
      <c r="H190" s="19">
        <f>VLOOKUP($C190,January19,6,0)*(1+IncrPerc2020)</f>
        <v>75274.586881171635</v>
      </c>
      <c r="I190" s="19">
        <f>VLOOKUP($C190,January19,7,0)*(1+IncrPerc2020)</f>
        <v>79230.794804803125</v>
      </c>
      <c r="J190" s="19">
        <f>VLOOKUP($C190,January19,8,0)*(1+IncrPerc2020)</f>
        <v>83376.282218042325</v>
      </c>
      <c r="K190" s="19">
        <f>VLOOKUP($C190,January19,9,0)*(1+IncrPerc2020)</f>
        <v>87785.694553410576</v>
      </c>
      <c r="L190" s="19">
        <f>VLOOKUP($C190,January19,10,0)*(1+IncrPerc2020)</f>
        <v>92389.718194995177</v>
      </c>
      <c r="M190" s="19">
        <f>VLOOKUP($C190,January19,11,0)*(1+IncrPerc2020)</f>
        <v>97995.679327721518</v>
      </c>
      <c r="N190" s="19">
        <f>VLOOKUP($C190,January19,12,0)*(1+IncrPerc2020)</f>
        <v>103601.6404604478</v>
      </c>
      <c r="P190" s="235">
        <f t="shared" si="127"/>
        <v>36.19</v>
      </c>
      <c r="Q190" s="235">
        <f t="shared" si="127"/>
        <v>38.091999999999999</v>
      </c>
      <c r="R190" s="235">
        <f t="shared" si="127"/>
        <v>40.085000000000001</v>
      </c>
      <c r="S190" s="235">
        <f t="shared" si="127"/>
        <v>42.204999999999998</v>
      </c>
      <c r="T190" s="235">
        <f t="shared" si="127"/>
        <v>44.418999999999997</v>
      </c>
      <c r="U190" s="235">
        <f t="shared" si="127"/>
        <v>47.113999999999997</v>
      </c>
      <c r="V190" s="235">
        <f t="shared" si="127"/>
        <v>49.808999999999997</v>
      </c>
    </row>
    <row r="191" spans="1:24" ht="12.75" customHeight="1">
      <c r="A191" s="169"/>
      <c r="B191" s="16" t="s">
        <v>16</v>
      </c>
      <c r="C191" s="16" t="s">
        <v>669</v>
      </c>
      <c r="D191" s="17">
        <v>72</v>
      </c>
      <c r="E191" s="18" t="s">
        <v>668</v>
      </c>
      <c r="F191" s="22">
        <v>463</v>
      </c>
      <c r="G191" s="169">
        <v>10</v>
      </c>
      <c r="H191" s="19">
        <v>70483.949658283658</v>
      </c>
      <c r="I191" s="19">
        <v>74208.223559438076</v>
      </c>
      <c r="J191" s="19">
        <v>78089.786050548224</v>
      </c>
      <c r="K191" s="19">
        <v>82195.284839222411</v>
      </c>
      <c r="L191" s="19">
        <v>86535.383558677975</v>
      </c>
      <c r="M191" s="19">
        <v>91765.294416152756</v>
      </c>
      <c r="N191" s="19">
        <v>96994.372255113354</v>
      </c>
    </row>
    <row r="192" spans="1:24" ht="12.75" customHeight="1">
      <c r="A192" s="169" t="s">
        <v>15</v>
      </c>
      <c r="B192" s="16" t="s">
        <v>16</v>
      </c>
      <c r="C192" s="16" t="s">
        <v>201</v>
      </c>
      <c r="D192" s="17">
        <v>93</v>
      </c>
      <c r="E192" s="18" t="s">
        <v>202</v>
      </c>
      <c r="F192" s="22">
        <v>440</v>
      </c>
      <c r="G192" s="169">
        <v>9</v>
      </c>
      <c r="H192" s="19">
        <f>VLOOKUP($C192,January19,6,0)*(1+IncrPerc2020)</f>
        <v>65647.991994221971</v>
      </c>
      <c r="I192" s="19">
        <f>VLOOKUP($C192,January19,7,0)*(1+IncrPerc2020)</f>
        <v>69103.009156638684</v>
      </c>
      <c r="J192" s="19">
        <f>VLOOKUP($C192,January19,8,0)*(1+IncrPerc2020)</f>
        <v>72739.308083750118</v>
      </c>
      <c r="K192" s="19">
        <f>VLOOKUP($C192,January19,9,0)*(1+IncrPerc2020)</f>
        <v>76567.552408773583</v>
      </c>
      <c r="L192" s="19">
        <f>VLOOKUP($C192,January19,10,0)*(1+IncrPerc2020)</f>
        <v>80598.4057649264</v>
      </c>
      <c r="M192" s="19">
        <f>VLOOKUP($C192,January19,11,0)*(1+IncrPerc2020)</f>
        <v>85484.97127913624</v>
      </c>
      <c r="N192" s="19">
        <f>VLOOKUP($C192,January19,12,0)*(1+IncrPerc2020)</f>
        <v>90371.536793346124</v>
      </c>
      <c r="P192" s="235">
        <f t="shared" ref="P192:P200" si="128">ROUNDUP(H192/2080,3)</f>
        <v>31.562000000000001</v>
      </c>
      <c r="Q192" s="235">
        <f t="shared" ref="Q192:Q200" si="129">ROUNDUP(I192/2080,3)</f>
        <v>33.222999999999999</v>
      </c>
      <c r="R192" s="235">
        <f t="shared" ref="R192:R200" si="130">ROUNDUP(J192/2080,3)</f>
        <v>34.970999999999997</v>
      </c>
      <c r="S192" s="235">
        <f t="shared" ref="S192:S200" si="131">ROUNDUP(K192/2080,3)</f>
        <v>36.811999999999998</v>
      </c>
      <c r="T192" s="235">
        <f t="shared" ref="T192:T200" si="132">ROUNDUP(L192/2080,3)</f>
        <v>38.75</v>
      </c>
      <c r="U192" s="235">
        <f t="shared" ref="U192:U200" si="133">ROUNDUP(M192/2080,3)</f>
        <v>41.098999999999997</v>
      </c>
      <c r="V192" s="235">
        <f t="shared" ref="V192:V200" si="134">ROUNDUP(N192/2080,3)</f>
        <v>43.448</v>
      </c>
    </row>
    <row r="193" spans="1:24" ht="12.75" customHeight="1">
      <c r="A193" s="169" t="s">
        <v>15</v>
      </c>
      <c r="B193" s="16" t="s">
        <v>16</v>
      </c>
      <c r="C193" s="16" t="s">
        <v>203</v>
      </c>
      <c r="D193" s="17">
        <v>99</v>
      </c>
      <c r="E193" s="18" t="s">
        <v>204</v>
      </c>
      <c r="F193" s="22">
        <v>420</v>
      </c>
      <c r="G193" s="169">
        <v>9</v>
      </c>
      <c r="H193" s="19">
        <f>VLOOKUP($C193,January19,6,0)*(1+IncrPerc2020)</f>
        <v>64397.065174671072</v>
      </c>
      <c r="I193" s="19">
        <f>VLOOKUP($C193,January19,7,0)*(1+IncrPerc2020)</f>
        <v>67788.407117238778</v>
      </c>
      <c r="J193" s="19">
        <f>VLOOKUP($C193,January19,8,0)*(1+IncrPerc2020)</f>
        <v>71366.877161412587</v>
      </c>
      <c r="K193" s="19">
        <f>VLOOKUP($C193,January19,9,0)*(1+IncrPerc2020)</f>
        <v>75092.7399439164</v>
      </c>
      <c r="L193" s="19">
        <f>VLOOKUP($C193,January19,10,0)*(1+IncrPerc2020)</f>
        <v>79046.743161380233</v>
      </c>
      <c r="M193" s="19">
        <f>VLOOKUP($C193,January19,11,0)*(1+IncrPerc2020)</f>
        <v>83830.203882277914</v>
      </c>
      <c r="N193" s="19">
        <f>VLOOKUP($C193,January19,12,0)*(1+IncrPerc2020)</f>
        <v>88612.618890003374</v>
      </c>
      <c r="P193" s="235">
        <f t="shared" si="128"/>
        <v>30.961000000000002</v>
      </c>
      <c r="Q193" s="235">
        <f t="shared" si="129"/>
        <v>32.591000000000001</v>
      </c>
      <c r="R193" s="235">
        <f t="shared" si="130"/>
        <v>34.311</v>
      </c>
      <c r="S193" s="235">
        <f t="shared" si="131"/>
        <v>36.102999999999994</v>
      </c>
      <c r="T193" s="235">
        <f t="shared" si="132"/>
        <v>38.003999999999998</v>
      </c>
      <c r="U193" s="235">
        <f t="shared" si="133"/>
        <v>40.302999999999997</v>
      </c>
      <c r="V193" s="235">
        <f t="shared" si="134"/>
        <v>42.602999999999994</v>
      </c>
    </row>
    <row r="194" spans="1:24" ht="12.75" customHeight="1">
      <c r="A194" s="169" t="s">
        <v>15</v>
      </c>
      <c r="B194" s="16" t="s">
        <v>16</v>
      </c>
      <c r="C194" s="16" t="s">
        <v>205</v>
      </c>
      <c r="D194" s="17">
        <v>102</v>
      </c>
      <c r="E194" s="18" t="s">
        <v>206</v>
      </c>
      <c r="F194" s="22">
        <v>518</v>
      </c>
      <c r="G194" s="169">
        <v>11</v>
      </c>
      <c r="H194" s="19">
        <f>VLOOKUP($C194,January19,6,0)*(1+IncrPerc2020)</f>
        <v>76925.55190314597</v>
      </c>
      <c r="I194" s="19">
        <f>VLOOKUP($C194,January19,7,0)*(1+IncrPerc2020)</f>
        <v>80974.400140353042</v>
      </c>
      <c r="J194" s="19">
        <f>VLOOKUP($C194,January19,8,0)*(1+IncrPerc2020)</f>
        <v>85236.009187512391</v>
      </c>
      <c r="K194" s="19">
        <f>VLOOKUP($C194,January19,9,0)*(1+IncrPerc2020)</f>
        <v>89721.911763948578</v>
      </c>
      <c r="L194" s="19">
        <f>VLOOKUP($C194,January19,10,0)*(1+IncrPerc2020)</f>
        <v>94443.645920802795</v>
      </c>
      <c r="M194" s="19">
        <f>VLOOKUP($C194,January19,11,0)*(1+IncrPerc2020)</f>
        <v>99826.98382084175</v>
      </c>
      <c r="N194" s="19">
        <f>VLOOKUP($C194,January19,12,0)*(1+IncrPerc2020)</f>
        <v>105210.32172088067</v>
      </c>
      <c r="O194" s="169"/>
      <c r="P194" s="235">
        <f t="shared" si="128"/>
        <v>36.983999999999995</v>
      </c>
      <c r="Q194" s="235">
        <f t="shared" si="129"/>
        <v>38.930999999999997</v>
      </c>
      <c r="R194" s="235">
        <f t="shared" si="130"/>
        <v>40.978999999999999</v>
      </c>
      <c r="S194" s="235">
        <f t="shared" si="131"/>
        <v>43.135999999999996</v>
      </c>
      <c r="T194" s="235">
        <f t="shared" si="132"/>
        <v>45.405999999999999</v>
      </c>
      <c r="U194" s="235">
        <f t="shared" si="133"/>
        <v>47.994</v>
      </c>
      <c r="V194" s="235">
        <f t="shared" si="134"/>
        <v>50.582000000000001</v>
      </c>
      <c r="W194" s="169"/>
      <c r="X194" s="169"/>
    </row>
    <row r="195" spans="1:24" s="23" customFormat="1" ht="12.75" customHeight="1">
      <c r="A195" s="169" t="s">
        <v>15</v>
      </c>
      <c r="B195" s="16" t="s">
        <v>16</v>
      </c>
      <c r="C195" s="16" t="s">
        <v>207</v>
      </c>
      <c r="D195" s="17">
        <v>98</v>
      </c>
      <c r="E195" s="18" t="s">
        <v>208</v>
      </c>
      <c r="F195" s="22">
        <v>523</v>
      </c>
      <c r="G195" s="169">
        <v>11</v>
      </c>
      <c r="H195" s="19">
        <f>VLOOKUP($C195,January19,6,0)*(1+IncrPerc2020)</f>
        <v>76925.55190314597</v>
      </c>
      <c r="I195" s="19">
        <f>VLOOKUP($C195,January19,7,0)*(1+IncrPerc2020)</f>
        <v>80974.400140353042</v>
      </c>
      <c r="J195" s="19">
        <f>VLOOKUP($C195,January19,8,0)*(1+IncrPerc2020)</f>
        <v>85236.009187512391</v>
      </c>
      <c r="K195" s="19">
        <f>VLOOKUP($C195,January19,9,0)*(1+IncrPerc2020)</f>
        <v>89721.911763948578</v>
      </c>
      <c r="L195" s="19">
        <f>VLOOKUP($C195,January19,10,0)*(1+IncrPerc2020)</f>
        <v>94443.645920802795</v>
      </c>
      <c r="M195" s="19">
        <f>VLOOKUP($C195,January19,11,0)*(1+IncrPerc2020)</f>
        <v>99567.518753232274</v>
      </c>
      <c r="N195" s="19">
        <f>VLOOKUP($C195,January19,12,0)*(1+IncrPerc2020)</f>
        <v>104691.39158566172</v>
      </c>
      <c r="O195" s="169"/>
      <c r="P195" s="235">
        <f t="shared" si="128"/>
        <v>36.983999999999995</v>
      </c>
      <c r="Q195" s="235">
        <f t="shared" si="129"/>
        <v>38.930999999999997</v>
      </c>
      <c r="R195" s="235">
        <f t="shared" si="130"/>
        <v>40.978999999999999</v>
      </c>
      <c r="S195" s="235">
        <f t="shared" si="131"/>
        <v>43.135999999999996</v>
      </c>
      <c r="T195" s="235">
        <f t="shared" si="132"/>
        <v>45.405999999999999</v>
      </c>
      <c r="U195" s="235">
        <f t="shared" si="133"/>
        <v>47.869</v>
      </c>
      <c r="V195" s="235">
        <f t="shared" si="134"/>
        <v>50.332999999999998</v>
      </c>
      <c r="W195" s="169"/>
      <c r="X195" s="169"/>
    </row>
    <row r="196" spans="1:24" s="23" customFormat="1" ht="12.75" customHeight="1">
      <c r="A196" s="169" t="s">
        <v>15</v>
      </c>
      <c r="B196" s="16" t="s">
        <v>16</v>
      </c>
      <c r="C196" s="16" t="s">
        <v>209</v>
      </c>
      <c r="D196" s="17">
        <v>65</v>
      </c>
      <c r="E196" s="18" t="s">
        <v>210</v>
      </c>
      <c r="F196" s="22">
        <v>523</v>
      </c>
      <c r="G196" s="169">
        <v>11</v>
      </c>
      <c r="H196" s="19">
        <f>VLOOKUP($C196,January19,6,0)*(1+IncrPerc2020)</f>
        <v>75274.586881171635</v>
      </c>
      <c r="I196" s="19">
        <f>VLOOKUP($C196,January19,7,0)*(1+IncrPerc2020)</f>
        <v>79230.794804803125</v>
      </c>
      <c r="J196" s="19">
        <f>VLOOKUP($C196,January19,8,0)*(1+IncrPerc2020)</f>
        <v>83376.282218042325</v>
      </c>
      <c r="K196" s="19">
        <f>VLOOKUP($C196,January19,9,0)*(1+IncrPerc2020)</f>
        <v>87785.694553410576</v>
      </c>
      <c r="L196" s="19">
        <f>VLOOKUP($C196,January19,10,0)*(1+IncrPerc2020)</f>
        <v>92389.718194995177</v>
      </c>
      <c r="M196" s="19">
        <f>VLOOKUP($C196,January19,11,0)*(1+IncrPerc2020)</f>
        <v>97995.679327721518</v>
      </c>
      <c r="N196" s="19">
        <f>VLOOKUP($C196,January19,12,0)*(1+IncrPerc2020)</f>
        <v>103601.6404604478</v>
      </c>
      <c r="O196" s="169"/>
      <c r="P196" s="235">
        <f t="shared" si="128"/>
        <v>36.19</v>
      </c>
      <c r="Q196" s="235">
        <f t="shared" si="129"/>
        <v>38.091999999999999</v>
      </c>
      <c r="R196" s="235">
        <f t="shared" si="130"/>
        <v>40.085000000000001</v>
      </c>
      <c r="S196" s="235">
        <f t="shared" si="131"/>
        <v>42.204999999999998</v>
      </c>
      <c r="T196" s="235">
        <f t="shared" si="132"/>
        <v>44.418999999999997</v>
      </c>
      <c r="U196" s="235">
        <f t="shared" si="133"/>
        <v>47.113999999999997</v>
      </c>
      <c r="V196" s="235">
        <f t="shared" si="134"/>
        <v>49.808999999999997</v>
      </c>
      <c r="W196" s="169"/>
      <c r="X196" s="169"/>
    </row>
    <row r="197" spans="1:24" s="23" customFormat="1" ht="12.75" customHeight="1">
      <c r="A197" s="169" t="s">
        <v>15</v>
      </c>
      <c r="B197" s="26" t="s">
        <v>91</v>
      </c>
      <c r="C197" s="16" t="s">
        <v>438</v>
      </c>
      <c r="D197" s="17">
        <v>111</v>
      </c>
      <c r="E197" s="18" t="s">
        <v>439</v>
      </c>
      <c r="F197" s="22">
        <v>423</v>
      </c>
      <c r="G197" s="169">
        <v>9</v>
      </c>
      <c r="H197" s="29">
        <v>37.097000000000001</v>
      </c>
      <c r="I197" s="29">
        <v>38.783000000000001</v>
      </c>
      <c r="J197" s="29">
        <v>40.469000000000001</v>
      </c>
      <c r="K197" s="29">
        <v>42.155999999999999</v>
      </c>
      <c r="L197" s="29">
        <v>43.841999999999999</v>
      </c>
      <c r="M197" s="19"/>
      <c r="N197" s="19"/>
      <c r="O197" s="9"/>
      <c r="P197" s="235">
        <f t="shared" si="128"/>
        <v>1.8000000000000002E-2</v>
      </c>
      <c r="Q197" s="235">
        <f t="shared" si="129"/>
        <v>1.9E-2</v>
      </c>
      <c r="R197" s="235">
        <f t="shared" si="130"/>
        <v>0.02</v>
      </c>
      <c r="S197" s="235">
        <f t="shared" si="131"/>
        <v>2.1000000000000001E-2</v>
      </c>
      <c r="T197" s="235">
        <f t="shared" si="132"/>
        <v>2.2000000000000002E-2</v>
      </c>
      <c r="U197" s="235">
        <f t="shared" si="133"/>
        <v>0</v>
      </c>
      <c r="V197" s="235">
        <f t="shared" si="134"/>
        <v>0</v>
      </c>
      <c r="W197" s="9"/>
      <c r="X197" s="9"/>
    </row>
    <row r="198" spans="1:24" s="23" customFormat="1" ht="12.75" customHeight="1">
      <c r="A198" s="169" t="s">
        <v>15</v>
      </c>
      <c r="B198" s="16" t="s">
        <v>16</v>
      </c>
      <c r="C198" s="16" t="s">
        <v>211</v>
      </c>
      <c r="D198" s="17">
        <v>94</v>
      </c>
      <c r="E198" s="18" t="s">
        <v>212</v>
      </c>
      <c r="F198" s="22">
        <v>430</v>
      </c>
      <c r="G198" s="169">
        <v>9</v>
      </c>
      <c r="H198" s="19">
        <f t="shared" ref="H198:H203" si="135">VLOOKUP($C198,January19,6,0)*(1+IncrPerc2020)</f>
        <v>62758.147392324048</v>
      </c>
      <c r="I198" s="19">
        <f t="shared" ref="I198:I203" si="136">VLOOKUP($C198,January19,7,0)*(1+IncrPerc2020)</f>
        <v>66061.207781393721</v>
      </c>
      <c r="J198" s="19">
        <f t="shared" ref="J198:J203" si="137">VLOOKUP($C198,January19,8,0)*(1+IncrPerc2020)</f>
        <v>69537.552210245107</v>
      </c>
      <c r="K198" s="19">
        <f t="shared" ref="K198:K203" si="138">VLOOKUP($C198,January19,9,0)*(1+IncrPerc2020)</f>
        <v>73197.844312095534</v>
      </c>
      <c r="L198" s="19">
        <f t="shared" ref="L198:L203" si="139">VLOOKUP($C198,January19,10,0)*(1+IncrPerc2020)</f>
        <v>77050.081811858006</v>
      </c>
      <c r="M198" s="19">
        <f t="shared" ref="M198:M203" si="140">VLOOKUP($C198,January19,11,0)*(1+IncrPerc2020)</f>
        <v>81721.364391176307</v>
      </c>
      <c r="N198" s="19">
        <f t="shared" ref="N198:N203" si="141">VLOOKUP($C198,January19,12,0)*(1+IncrPerc2020)</f>
        <v>86392.646970494607</v>
      </c>
      <c r="O198" s="9"/>
      <c r="P198" s="235">
        <f t="shared" si="128"/>
        <v>30.173000000000002</v>
      </c>
      <c r="Q198" s="235">
        <f t="shared" si="129"/>
        <v>31.761000000000003</v>
      </c>
      <c r="R198" s="235">
        <f t="shared" si="130"/>
        <v>33.431999999999995</v>
      </c>
      <c r="S198" s="235">
        <f t="shared" si="131"/>
        <v>35.192</v>
      </c>
      <c r="T198" s="235">
        <f t="shared" si="132"/>
        <v>37.043999999999997</v>
      </c>
      <c r="U198" s="235">
        <f t="shared" si="133"/>
        <v>39.29</v>
      </c>
      <c r="V198" s="235">
        <f t="shared" si="134"/>
        <v>41.534999999999997</v>
      </c>
      <c r="W198" s="9"/>
      <c r="X198" s="9"/>
    </row>
    <row r="199" spans="1:24" s="23" customFormat="1" ht="12.75" customHeight="1">
      <c r="A199" s="169" t="s">
        <v>15</v>
      </c>
      <c r="B199" s="16" t="s">
        <v>16</v>
      </c>
      <c r="C199" s="16" t="s">
        <v>213</v>
      </c>
      <c r="D199" s="17">
        <v>45</v>
      </c>
      <c r="E199" s="18" t="s">
        <v>214</v>
      </c>
      <c r="F199" s="22">
        <v>435</v>
      </c>
      <c r="G199" s="169">
        <v>9</v>
      </c>
      <c r="H199" s="19">
        <f t="shared" si="135"/>
        <v>65498.701129179259</v>
      </c>
      <c r="I199" s="19">
        <f t="shared" si="136"/>
        <v>68961.716016508988</v>
      </c>
      <c r="J199" s="19">
        <f t="shared" si="137"/>
        <v>72877.935315575465</v>
      </c>
      <c r="K199" s="19">
        <f t="shared" si="138"/>
        <v>76754.165990076945</v>
      </c>
      <c r="L199" s="19">
        <f t="shared" si="139"/>
        <v>80864.9965953598</v>
      </c>
      <c r="M199" s="19">
        <f t="shared" si="140"/>
        <v>85669.511274572578</v>
      </c>
      <c r="N199" s="19">
        <f t="shared" si="141"/>
        <v>90474.025953785313</v>
      </c>
      <c r="O199" s="9"/>
      <c r="P199" s="235">
        <f t="shared" si="128"/>
        <v>31.490000000000002</v>
      </c>
      <c r="Q199" s="235">
        <f t="shared" si="129"/>
        <v>33.155000000000001</v>
      </c>
      <c r="R199" s="235">
        <f t="shared" si="130"/>
        <v>35.037999999999997</v>
      </c>
      <c r="S199" s="235">
        <f t="shared" si="131"/>
        <v>36.902000000000001</v>
      </c>
      <c r="T199" s="235">
        <f t="shared" si="132"/>
        <v>38.878</v>
      </c>
      <c r="U199" s="235">
        <f t="shared" si="133"/>
        <v>41.187999999999995</v>
      </c>
      <c r="V199" s="235">
        <f t="shared" si="134"/>
        <v>43.497999999999998</v>
      </c>
      <c r="W199" s="9"/>
      <c r="X199" s="9"/>
    </row>
    <row r="200" spans="1:24" s="23" customFormat="1" ht="12.75" customHeight="1">
      <c r="A200" s="169" t="s">
        <v>15</v>
      </c>
      <c r="B200" s="16" t="s">
        <v>16</v>
      </c>
      <c r="C200" s="169" t="s">
        <v>215</v>
      </c>
      <c r="D200" s="17" t="s">
        <v>216</v>
      </c>
      <c r="E200" s="30" t="s">
        <v>217</v>
      </c>
      <c r="F200" s="22">
        <v>508</v>
      </c>
      <c r="G200" s="169">
        <v>11</v>
      </c>
      <c r="H200" s="19">
        <f t="shared" si="135"/>
        <v>75274.586881171635</v>
      </c>
      <c r="I200" s="19">
        <f t="shared" si="136"/>
        <v>79230.794804803125</v>
      </c>
      <c r="J200" s="19">
        <f t="shared" si="137"/>
        <v>83376.282218042325</v>
      </c>
      <c r="K200" s="19">
        <f t="shared" si="138"/>
        <v>87785.694553410576</v>
      </c>
      <c r="L200" s="19">
        <f t="shared" si="139"/>
        <v>92389.718194995177</v>
      </c>
      <c r="M200" s="19">
        <f t="shared" si="140"/>
        <v>97995.679327721518</v>
      </c>
      <c r="N200" s="19">
        <f t="shared" si="141"/>
        <v>103601.6404604478</v>
      </c>
      <c r="O200" s="9"/>
      <c r="P200" s="235">
        <f t="shared" si="128"/>
        <v>36.19</v>
      </c>
      <c r="Q200" s="235">
        <f t="shared" si="129"/>
        <v>38.091999999999999</v>
      </c>
      <c r="R200" s="235">
        <f t="shared" si="130"/>
        <v>40.085000000000001</v>
      </c>
      <c r="S200" s="235">
        <f t="shared" si="131"/>
        <v>42.204999999999998</v>
      </c>
      <c r="T200" s="235">
        <f t="shared" si="132"/>
        <v>44.418999999999997</v>
      </c>
      <c r="U200" s="235">
        <f t="shared" si="133"/>
        <v>47.113999999999997</v>
      </c>
      <c r="V200" s="235">
        <f t="shared" si="134"/>
        <v>49.808999999999997</v>
      </c>
      <c r="W200" s="9"/>
      <c r="X200" s="9"/>
    </row>
    <row r="201" spans="1:24" s="23" customFormat="1" ht="12.75" customHeight="1">
      <c r="A201" s="169" t="s">
        <v>90</v>
      </c>
      <c r="B201" s="16" t="s">
        <v>91</v>
      </c>
      <c r="C201" s="16" t="s">
        <v>384</v>
      </c>
      <c r="D201" s="17">
        <v>64</v>
      </c>
      <c r="E201" s="18" t="s">
        <v>368</v>
      </c>
      <c r="F201" s="22" t="s">
        <v>369</v>
      </c>
      <c r="G201" s="169" t="s">
        <v>370</v>
      </c>
      <c r="H201" s="29">
        <f t="shared" si="135"/>
        <v>30.960423557446813</v>
      </c>
      <c r="I201" s="29">
        <f t="shared" si="136"/>
        <v>32.590729020481767</v>
      </c>
      <c r="J201" s="29">
        <f t="shared" si="137"/>
        <v>34.310752551451039</v>
      </c>
      <c r="K201" s="29">
        <f t="shared" si="138"/>
        <v>36.102550536767758</v>
      </c>
      <c r="L201" s="29">
        <f t="shared" si="139"/>
        <v>38.00329189029042</v>
      </c>
      <c r="M201" s="29">
        <f t="shared" si="140"/>
        <v>40.303045250975501</v>
      </c>
      <c r="N201" s="29">
        <f t="shared" si="141"/>
        <v>42.60279861166056</v>
      </c>
      <c r="O201" s="9"/>
      <c r="P201" s="235"/>
      <c r="Q201" s="235"/>
      <c r="R201" s="235"/>
      <c r="S201" s="235"/>
      <c r="T201" s="235"/>
      <c r="U201" s="235"/>
      <c r="V201" s="235"/>
      <c r="W201" s="9"/>
      <c r="X201" s="9"/>
    </row>
    <row r="202" spans="1:24" s="23" customFormat="1" ht="12.75" customHeight="1">
      <c r="A202" s="169" t="s">
        <v>15</v>
      </c>
      <c r="B202" s="16" t="s">
        <v>16</v>
      </c>
      <c r="C202" s="16" t="s">
        <v>386</v>
      </c>
      <c r="D202" s="17">
        <v>1</v>
      </c>
      <c r="E202" s="18" t="s">
        <v>364</v>
      </c>
      <c r="F202" s="22">
        <v>595</v>
      </c>
      <c r="G202" s="169">
        <v>13</v>
      </c>
      <c r="H202" s="19">
        <f t="shared" si="135"/>
        <v>99017.689252441924</v>
      </c>
      <c r="I202" s="19">
        <f t="shared" si="136"/>
        <v>103968.86599232141</v>
      </c>
      <c r="J202" s="19">
        <f t="shared" si="137"/>
        <v>109167.89384645221</v>
      </c>
      <c r="K202" s="19">
        <f t="shared" si="138"/>
        <v>114626.46390512926</v>
      </c>
      <c r="L202" s="19">
        <f t="shared" si="139"/>
        <v>120357.43636767687</v>
      </c>
      <c r="M202" s="19">
        <f t="shared" si="140"/>
        <v>126374.8405424489</v>
      </c>
      <c r="N202" s="19">
        <f t="shared" si="141"/>
        <v>132693.87484682872</v>
      </c>
      <c r="O202" s="9"/>
      <c r="P202" s="235">
        <f t="shared" ref="P202:V203" si="142">ROUNDUP(H202/2080,3)</f>
        <v>47.604999999999997</v>
      </c>
      <c r="Q202" s="235">
        <f t="shared" si="142"/>
        <v>49.985999999999997</v>
      </c>
      <c r="R202" s="235">
        <f t="shared" si="142"/>
        <v>52.484999999999999</v>
      </c>
      <c r="S202" s="235">
        <f t="shared" si="142"/>
        <v>55.108999999999995</v>
      </c>
      <c r="T202" s="235">
        <f t="shared" si="142"/>
        <v>57.864999999999995</v>
      </c>
      <c r="U202" s="235">
        <f t="shared" si="142"/>
        <v>60.757999999999996</v>
      </c>
      <c r="V202" s="235">
        <f t="shared" si="142"/>
        <v>63.795999999999999</v>
      </c>
      <c r="W202" s="9"/>
      <c r="X202" s="9"/>
    </row>
    <row r="203" spans="1:24" s="23" customFormat="1" ht="12.75" customHeight="1">
      <c r="A203" s="169" t="s">
        <v>15</v>
      </c>
      <c r="B203" s="16" t="s">
        <v>16</v>
      </c>
      <c r="C203" s="16" t="s">
        <v>218</v>
      </c>
      <c r="D203" s="17">
        <v>65</v>
      </c>
      <c r="E203" s="18" t="s">
        <v>219</v>
      </c>
      <c r="F203" s="22">
        <v>500</v>
      </c>
      <c r="G203" s="169">
        <v>11</v>
      </c>
      <c r="H203" s="19">
        <f t="shared" si="135"/>
        <v>75274.586881171635</v>
      </c>
      <c r="I203" s="19">
        <f t="shared" si="136"/>
        <v>79230.794804803125</v>
      </c>
      <c r="J203" s="19">
        <f t="shared" si="137"/>
        <v>83376.282218042325</v>
      </c>
      <c r="K203" s="19">
        <f t="shared" si="138"/>
        <v>87785.694553410576</v>
      </c>
      <c r="L203" s="19">
        <f t="shared" si="139"/>
        <v>92389.718194995177</v>
      </c>
      <c r="M203" s="19">
        <f t="shared" si="140"/>
        <v>97995.679327721518</v>
      </c>
      <c r="N203" s="19">
        <f t="shared" si="141"/>
        <v>103601.6404604478</v>
      </c>
      <c r="O203" s="9"/>
      <c r="P203" s="235">
        <f t="shared" si="142"/>
        <v>36.19</v>
      </c>
      <c r="Q203" s="235">
        <f t="shared" si="142"/>
        <v>38.091999999999999</v>
      </c>
      <c r="R203" s="235">
        <f t="shared" si="142"/>
        <v>40.085000000000001</v>
      </c>
      <c r="S203" s="235">
        <f t="shared" si="142"/>
        <v>42.204999999999998</v>
      </c>
      <c r="T203" s="235">
        <f t="shared" si="142"/>
        <v>44.418999999999997</v>
      </c>
      <c r="U203" s="235">
        <f t="shared" si="142"/>
        <v>47.113999999999997</v>
      </c>
      <c r="V203" s="235">
        <f t="shared" si="142"/>
        <v>49.808999999999997</v>
      </c>
      <c r="W203" s="9"/>
      <c r="X203" s="9"/>
    </row>
    <row r="204" spans="1:24" s="23" customFormat="1" ht="12.75" customHeight="1">
      <c r="A204" s="169"/>
      <c r="B204" s="16" t="s">
        <v>91</v>
      </c>
      <c r="C204" s="16" t="s">
        <v>654</v>
      </c>
      <c r="D204" s="17">
        <v>36</v>
      </c>
      <c r="E204" s="18" t="s">
        <v>652</v>
      </c>
      <c r="F204" s="22">
        <v>443</v>
      </c>
      <c r="G204" s="169">
        <v>9</v>
      </c>
      <c r="H204" s="29">
        <v>32.271999999999998</v>
      </c>
      <c r="I204" s="29">
        <v>33.970999999999997</v>
      </c>
      <c r="J204" s="29">
        <v>35.764000000000003</v>
      </c>
      <c r="K204" s="29">
        <v>37.631999999999998</v>
      </c>
      <c r="L204" s="29">
        <v>39.613</v>
      </c>
      <c r="M204" s="29">
        <v>42.01</v>
      </c>
      <c r="N204" s="29">
        <v>44.406999999999996</v>
      </c>
      <c r="O204" s="9"/>
      <c r="P204" s="235"/>
      <c r="Q204" s="235"/>
      <c r="R204" s="235"/>
      <c r="S204" s="235"/>
      <c r="T204" s="235"/>
      <c r="U204" s="235"/>
      <c r="V204" s="235"/>
      <c r="W204" s="9"/>
      <c r="X204" s="9"/>
    </row>
    <row r="205" spans="1:24" s="23" customFormat="1" ht="12.75" customHeight="1">
      <c r="A205" s="169" t="s">
        <v>15</v>
      </c>
      <c r="B205" s="16" t="s">
        <v>16</v>
      </c>
      <c r="C205" s="16" t="s">
        <v>220</v>
      </c>
      <c r="D205" s="17">
        <v>45</v>
      </c>
      <c r="E205" s="18" t="s">
        <v>221</v>
      </c>
      <c r="F205" s="22">
        <v>423</v>
      </c>
      <c r="G205" s="169">
        <v>9</v>
      </c>
      <c r="H205" s="19">
        <f t="shared" ref="H205:H212" si="143">VLOOKUP($C205,January19,6,0)*(1+IncrPerc2020)</f>
        <v>65498.701129179259</v>
      </c>
      <c r="I205" s="19">
        <f t="shared" ref="I205:I212" si="144">VLOOKUP($C205,January19,7,0)*(1+IncrPerc2020)</f>
        <v>68961.716016508988</v>
      </c>
      <c r="J205" s="19">
        <f t="shared" ref="J205:J212" si="145">VLOOKUP($C205,January19,8,0)*(1+IncrPerc2020)</f>
        <v>72877.935315575465</v>
      </c>
      <c r="K205" s="19">
        <f t="shared" ref="K205:K212" si="146">VLOOKUP($C205,January19,9,0)*(1+IncrPerc2020)</f>
        <v>76754.165990076945</v>
      </c>
      <c r="L205" s="19">
        <f t="shared" ref="L205:L212" si="147">VLOOKUP($C205,January19,10,0)*(1+IncrPerc2020)</f>
        <v>80864.9965953598</v>
      </c>
      <c r="M205" s="19">
        <f t="shared" ref="M205:M212" si="148">VLOOKUP($C205,January19,11,0)*(1+IncrPerc2020)</f>
        <v>85669.511274572578</v>
      </c>
      <c r="N205" s="19">
        <f t="shared" ref="N205:N212" si="149">VLOOKUP($C205,January19,12,0)*(1+IncrPerc2020)</f>
        <v>90474.025953785313</v>
      </c>
      <c r="O205" s="9"/>
      <c r="P205" s="235">
        <f t="shared" ref="P205:V208" si="150">ROUNDUP(H205/2080,3)</f>
        <v>31.490000000000002</v>
      </c>
      <c r="Q205" s="235">
        <f t="shared" si="150"/>
        <v>33.155000000000001</v>
      </c>
      <c r="R205" s="235">
        <f t="shared" si="150"/>
        <v>35.037999999999997</v>
      </c>
      <c r="S205" s="235">
        <f t="shared" si="150"/>
        <v>36.902000000000001</v>
      </c>
      <c r="T205" s="235">
        <f t="shared" si="150"/>
        <v>38.878</v>
      </c>
      <c r="U205" s="235">
        <f t="shared" si="150"/>
        <v>41.187999999999995</v>
      </c>
      <c r="V205" s="235">
        <f t="shared" si="150"/>
        <v>43.497999999999998</v>
      </c>
      <c r="W205" s="9"/>
      <c r="X205" s="9"/>
    </row>
    <row r="206" spans="1:24" s="23" customFormat="1" ht="12.75" customHeight="1">
      <c r="A206" s="169" t="s">
        <v>15</v>
      </c>
      <c r="B206" s="16" t="s">
        <v>16</v>
      </c>
      <c r="C206" s="16" t="s">
        <v>222</v>
      </c>
      <c r="D206" s="17">
        <v>45</v>
      </c>
      <c r="E206" s="18" t="s">
        <v>223</v>
      </c>
      <c r="F206" s="22">
        <v>425</v>
      </c>
      <c r="G206" s="169">
        <v>9</v>
      </c>
      <c r="H206" s="19">
        <f t="shared" si="143"/>
        <v>65498.701129179259</v>
      </c>
      <c r="I206" s="19">
        <f t="shared" si="144"/>
        <v>68961.716016508988</v>
      </c>
      <c r="J206" s="19">
        <f t="shared" si="145"/>
        <v>72877.935315575465</v>
      </c>
      <c r="K206" s="19">
        <f t="shared" si="146"/>
        <v>76754.165990076945</v>
      </c>
      <c r="L206" s="19">
        <f t="shared" si="147"/>
        <v>80864.9965953598</v>
      </c>
      <c r="M206" s="19">
        <f t="shared" si="148"/>
        <v>85669.511274572578</v>
      </c>
      <c r="N206" s="19">
        <f t="shared" si="149"/>
        <v>90474.025953785313</v>
      </c>
      <c r="O206" s="9"/>
      <c r="P206" s="235">
        <f t="shared" si="150"/>
        <v>31.490000000000002</v>
      </c>
      <c r="Q206" s="235">
        <f t="shared" si="150"/>
        <v>33.155000000000001</v>
      </c>
      <c r="R206" s="235">
        <f t="shared" si="150"/>
        <v>35.037999999999997</v>
      </c>
      <c r="S206" s="235">
        <f t="shared" si="150"/>
        <v>36.902000000000001</v>
      </c>
      <c r="T206" s="235">
        <f t="shared" si="150"/>
        <v>38.878</v>
      </c>
      <c r="U206" s="235">
        <f t="shared" si="150"/>
        <v>41.187999999999995</v>
      </c>
      <c r="V206" s="235">
        <f t="shared" si="150"/>
        <v>43.497999999999998</v>
      </c>
      <c r="W206" s="9"/>
      <c r="X206" s="9"/>
    </row>
    <row r="207" spans="1:24" s="23" customFormat="1" ht="12.75" customHeight="1">
      <c r="A207" s="169" t="s">
        <v>15</v>
      </c>
      <c r="B207" s="16" t="s">
        <v>16</v>
      </c>
      <c r="C207" s="16" t="s">
        <v>224</v>
      </c>
      <c r="D207" s="17">
        <v>45</v>
      </c>
      <c r="E207" s="18" t="s">
        <v>225</v>
      </c>
      <c r="F207" s="22">
        <v>425</v>
      </c>
      <c r="G207" s="169">
        <v>9</v>
      </c>
      <c r="H207" s="19">
        <f t="shared" si="143"/>
        <v>65498.701129179259</v>
      </c>
      <c r="I207" s="19">
        <f t="shared" si="144"/>
        <v>68961.716016508988</v>
      </c>
      <c r="J207" s="19">
        <f t="shared" si="145"/>
        <v>72877.935315575465</v>
      </c>
      <c r="K207" s="19">
        <f t="shared" si="146"/>
        <v>76754.165990076945</v>
      </c>
      <c r="L207" s="19">
        <f t="shared" si="147"/>
        <v>80864.9965953598</v>
      </c>
      <c r="M207" s="19">
        <f t="shared" si="148"/>
        <v>85669.511274572578</v>
      </c>
      <c r="N207" s="19">
        <f t="shared" si="149"/>
        <v>90474.025953785313</v>
      </c>
      <c r="O207" s="9"/>
      <c r="P207" s="235">
        <f t="shared" si="150"/>
        <v>31.490000000000002</v>
      </c>
      <c r="Q207" s="235">
        <f t="shared" si="150"/>
        <v>33.155000000000001</v>
      </c>
      <c r="R207" s="235">
        <f t="shared" si="150"/>
        <v>35.037999999999997</v>
      </c>
      <c r="S207" s="235">
        <f t="shared" si="150"/>
        <v>36.902000000000001</v>
      </c>
      <c r="T207" s="235">
        <f t="shared" si="150"/>
        <v>38.878</v>
      </c>
      <c r="U207" s="235">
        <f t="shared" si="150"/>
        <v>41.187999999999995</v>
      </c>
      <c r="V207" s="235">
        <f t="shared" si="150"/>
        <v>43.497999999999998</v>
      </c>
      <c r="W207" s="9"/>
      <c r="X207" s="9"/>
    </row>
    <row r="208" spans="1:24" s="23" customFormat="1" ht="12.75" customHeight="1">
      <c r="A208" s="169"/>
      <c r="B208" s="16" t="s">
        <v>16</v>
      </c>
      <c r="C208" s="149" t="s">
        <v>556</v>
      </c>
      <c r="D208" s="17">
        <v>45</v>
      </c>
      <c r="E208" s="18" t="s">
        <v>552</v>
      </c>
      <c r="F208" s="22">
        <v>425</v>
      </c>
      <c r="G208" s="169">
        <v>9</v>
      </c>
      <c r="H208" s="19">
        <f t="shared" si="143"/>
        <v>65498.701129179259</v>
      </c>
      <c r="I208" s="19">
        <f t="shared" si="144"/>
        <v>68961.716016508988</v>
      </c>
      <c r="J208" s="19">
        <f t="shared" si="145"/>
        <v>72877.935315575465</v>
      </c>
      <c r="K208" s="19">
        <f t="shared" si="146"/>
        <v>76754.165990076945</v>
      </c>
      <c r="L208" s="19">
        <f t="shared" si="147"/>
        <v>80864.9965953598</v>
      </c>
      <c r="M208" s="19">
        <f t="shared" si="148"/>
        <v>85669.511274572578</v>
      </c>
      <c r="N208" s="19">
        <f t="shared" si="149"/>
        <v>90474.025953785313</v>
      </c>
      <c r="O208" s="9"/>
      <c r="P208" s="235">
        <f t="shared" si="150"/>
        <v>31.490000000000002</v>
      </c>
      <c r="Q208" s="235">
        <f t="shared" si="150"/>
        <v>33.155000000000001</v>
      </c>
      <c r="R208" s="235">
        <f t="shared" si="150"/>
        <v>35.037999999999997</v>
      </c>
      <c r="S208" s="235">
        <f t="shared" si="150"/>
        <v>36.902000000000001</v>
      </c>
      <c r="T208" s="235">
        <f t="shared" si="150"/>
        <v>38.878</v>
      </c>
      <c r="U208" s="235">
        <f t="shared" si="150"/>
        <v>41.187999999999995</v>
      </c>
      <c r="V208" s="235">
        <f t="shared" si="150"/>
        <v>43.497999999999998</v>
      </c>
      <c r="W208" s="9"/>
      <c r="X208" s="9"/>
    </row>
    <row r="209" spans="1:24" s="23" customFormat="1" ht="12.75" customHeight="1">
      <c r="A209" s="169" t="s">
        <v>90</v>
      </c>
      <c r="B209" s="16" t="s">
        <v>91</v>
      </c>
      <c r="C209" s="169" t="s">
        <v>331</v>
      </c>
      <c r="D209" s="17">
        <v>90</v>
      </c>
      <c r="E209" s="18" t="s">
        <v>332</v>
      </c>
      <c r="F209" s="22">
        <v>365</v>
      </c>
      <c r="G209" s="169">
        <v>8</v>
      </c>
      <c r="H209" s="29">
        <f t="shared" si="143"/>
        <v>27.140997236814609</v>
      </c>
      <c r="I209" s="29">
        <f t="shared" si="144"/>
        <v>28.629035477839437</v>
      </c>
      <c r="J209" s="29">
        <f t="shared" si="145"/>
        <v>30.115792032179488</v>
      </c>
      <c r="K209" s="29">
        <f t="shared" si="146"/>
        <v>31.69354834113863</v>
      </c>
      <c r="L209" s="29">
        <f t="shared" si="147"/>
        <v>33.37896633161894</v>
      </c>
      <c r="M209" s="29">
        <f t="shared" si="148"/>
        <v>35.470832034563394</v>
      </c>
      <c r="N209" s="29">
        <f t="shared" si="149"/>
        <v>37.562697737507833</v>
      </c>
      <c r="O209" s="9"/>
      <c r="P209" s="235"/>
      <c r="Q209" s="235"/>
      <c r="R209" s="235"/>
      <c r="S209" s="235"/>
      <c r="T209" s="235"/>
      <c r="U209" s="235"/>
      <c r="V209" s="235"/>
      <c r="W209" s="9"/>
      <c r="X209" s="9"/>
    </row>
    <row r="210" spans="1:24" s="23" customFormat="1" ht="12.75" customHeight="1">
      <c r="A210" s="169"/>
      <c r="B210" s="16" t="s">
        <v>16</v>
      </c>
      <c r="C210" s="229" t="s">
        <v>536</v>
      </c>
      <c r="D210" s="17">
        <v>45</v>
      </c>
      <c r="E210" s="18" t="s">
        <v>530</v>
      </c>
      <c r="F210" s="22">
        <v>438</v>
      </c>
      <c r="G210" s="169">
        <v>9</v>
      </c>
      <c r="H210" s="19">
        <f t="shared" si="143"/>
        <v>65498.701129179259</v>
      </c>
      <c r="I210" s="19">
        <f t="shared" si="144"/>
        <v>68961.716016508988</v>
      </c>
      <c r="J210" s="19">
        <f t="shared" si="145"/>
        <v>72877.935315575465</v>
      </c>
      <c r="K210" s="19">
        <f t="shared" si="146"/>
        <v>76754.165990076945</v>
      </c>
      <c r="L210" s="19">
        <f t="shared" si="147"/>
        <v>80864.9965953598</v>
      </c>
      <c r="M210" s="19">
        <f t="shared" si="148"/>
        <v>85669.511274572578</v>
      </c>
      <c r="N210" s="19">
        <f t="shared" si="149"/>
        <v>90474.025953785313</v>
      </c>
      <c r="O210" s="9"/>
      <c r="P210" s="235">
        <f t="shared" ref="P210:P219" si="151">ROUNDUP(H210/2080,3)</f>
        <v>31.490000000000002</v>
      </c>
      <c r="Q210" s="235">
        <f t="shared" ref="Q210:Q219" si="152">ROUNDUP(I210/2080,3)</f>
        <v>33.155000000000001</v>
      </c>
      <c r="R210" s="235">
        <f t="shared" ref="R210:R219" si="153">ROUNDUP(J210/2080,3)</f>
        <v>35.037999999999997</v>
      </c>
      <c r="S210" s="235">
        <f t="shared" ref="S210:S219" si="154">ROUNDUP(K210/2080,3)</f>
        <v>36.902000000000001</v>
      </c>
      <c r="T210" s="235">
        <f t="shared" ref="T210:T219" si="155">ROUNDUP(L210/2080,3)</f>
        <v>38.878</v>
      </c>
      <c r="U210" s="235">
        <f t="shared" ref="U210:U219" si="156">ROUNDUP(M210/2080,3)</f>
        <v>41.187999999999995</v>
      </c>
      <c r="V210" s="235">
        <f t="shared" ref="V210:V219" si="157">ROUNDUP(N210/2080,3)</f>
        <v>43.497999999999998</v>
      </c>
      <c r="W210" s="9"/>
      <c r="X210" s="9"/>
    </row>
    <row r="211" spans="1:24" s="23" customFormat="1" ht="12.75" customHeight="1">
      <c r="A211" s="169" t="s">
        <v>15</v>
      </c>
      <c r="B211" s="16" t="s">
        <v>16</v>
      </c>
      <c r="C211" s="16" t="s">
        <v>226</v>
      </c>
      <c r="D211" s="17">
        <v>65</v>
      </c>
      <c r="E211" s="18" t="s">
        <v>227</v>
      </c>
      <c r="F211" s="22">
        <v>508</v>
      </c>
      <c r="G211" s="169">
        <v>11</v>
      </c>
      <c r="H211" s="19">
        <f t="shared" si="143"/>
        <v>75274.586881171635</v>
      </c>
      <c r="I211" s="19">
        <f t="shared" si="144"/>
        <v>79230.794804803125</v>
      </c>
      <c r="J211" s="19">
        <f t="shared" si="145"/>
        <v>83376.282218042325</v>
      </c>
      <c r="K211" s="19">
        <f t="shared" si="146"/>
        <v>87785.694553410576</v>
      </c>
      <c r="L211" s="19">
        <f t="shared" si="147"/>
        <v>92389.718194995177</v>
      </c>
      <c r="M211" s="19">
        <f t="shared" si="148"/>
        <v>97995.679327721518</v>
      </c>
      <c r="N211" s="19">
        <f t="shared" si="149"/>
        <v>103601.6404604478</v>
      </c>
      <c r="O211" s="9"/>
      <c r="P211" s="235">
        <f t="shared" si="151"/>
        <v>36.19</v>
      </c>
      <c r="Q211" s="235">
        <f t="shared" si="152"/>
        <v>38.091999999999999</v>
      </c>
      <c r="R211" s="235">
        <f t="shared" si="153"/>
        <v>40.085000000000001</v>
      </c>
      <c r="S211" s="235">
        <f t="shared" si="154"/>
        <v>42.204999999999998</v>
      </c>
      <c r="T211" s="235">
        <f t="shared" si="155"/>
        <v>44.418999999999997</v>
      </c>
      <c r="U211" s="235">
        <f t="shared" si="156"/>
        <v>47.113999999999997</v>
      </c>
      <c r="V211" s="235">
        <f t="shared" si="157"/>
        <v>49.808999999999997</v>
      </c>
      <c r="W211" s="9"/>
      <c r="X211" s="9"/>
    </row>
    <row r="212" spans="1:24" s="23" customFormat="1" ht="12.75" customHeight="1">
      <c r="A212" s="169" t="s">
        <v>15</v>
      </c>
      <c r="B212" s="16" t="s">
        <v>16</v>
      </c>
      <c r="C212" s="16" t="s">
        <v>403</v>
      </c>
      <c r="D212" s="17">
        <v>45</v>
      </c>
      <c r="E212" s="18" t="s">
        <v>395</v>
      </c>
      <c r="F212" s="22">
        <v>435</v>
      </c>
      <c r="G212" s="169">
        <v>9</v>
      </c>
      <c r="H212" s="19">
        <f t="shared" si="143"/>
        <v>65498.701129179259</v>
      </c>
      <c r="I212" s="19">
        <f t="shared" si="144"/>
        <v>68961.716016508988</v>
      </c>
      <c r="J212" s="19">
        <f t="shared" si="145"/>
        <v>72877.935315575465</v>
      </c>
      <c r="K212" s="19">
        <f t="shared" si="146"/>
        <v>76754.165990076945</v>
      </c>
      <c r="L212" s="19">
        <f t="shared" si="147"/>
        <v>80864.9965953598</v>
      </c>
      <c r="M212" s="19">
        <f t="shared" si="148"/>
        <v>85669.511274572578</v>
      </c>
      <c r="N212" s="19">
        <f t="shared" si="149"/>
        <v>90474.025953785313</v>
      </c>
      <c r="O212" s="9"/>
      <c r="P212" s="235">
        <f t="shared" si="151"/>
        <v>31.490000000000002</v>
      </c>
      <c r="Q212" s="235">
        <f t="shared" si="152"/>
        <v>33.155000000000001</v>
      </c>
      <c r="R212" s="235">
        <f t="shared" si="153"/>
        <v>35.037999999999997</v>
      </c>
      <c r="S212" s="235">
        <f t="shared" si="154"/>
        <v>36.902000000000001</v>
      </c>
      <c r="T212" s="235">
        <f t="shared" si="155"/>
        <v>38.878</v>
      </c>
      <c r="U212" s="235">
        <f t="shared" si="156"/>
        <v>41.187999999999995</v>
      </c>
      <c r="V212" s="235">
        <f t="shared" si="157"/>
        <v>43.497999999999998</v>
      </c>
      <c r="W212" s="9"/>
      <c r="X212" s="9"/>
    </row>
    <row r="213" spans="1:24" s="23" customFormat="1" ht="12.75" customHeight="1">
      <c r="A213" s="169" t="s">
        <v>15</v>
      </c>
      <c r="B213" s="16" t="s">
        <v>91</v>
      </c>
      <c r="C213" s="16" t="s">
        <v>478</v>
      </c>
      <c r="D213" s="17">
        <v>85</v>
      </c>
      <c r="E213" s="18" t="s">
        <v>464</v>
      </c>
      <c r="F213" s="22">
        <v>463</v>
      </c>
      <c r="G213" s="169">
        <v>10</v>
      </c>
      <c r="H213" s="29">
        <v>35.808</v>
      </c>
      <c r="I213" s="29">
        <v>37.691000000000003</v>
      </c>
      <c r="J213" s="29">
        <v>39.68</v>
      </c>
      <c r="K213" s="29">
        <v>43.94</v>
      </c>
      <c r="L213" s="29">
        <v>45.170999999999999</v>
      </c>
      <c r="M213" s="29">
        <v>46.436</v>
      </c>
      <c r="N213" s="29">
        <v>47.759</v>
      </c>
      <c r="O213" s="9"/>
      <c r="P213" s="235">
        <f t="shared" si="151"/>
        <v>1.8000000000000002E-2</v>
      </c>
      <c r="Q213" s="235">
        <f t="shared" si="152"/>
        <v>1.9E-2</v>
      </c>
      <c r="R213" s="235">
        <f t="shared" si="153"/>
        <v>0.02</v>
      </c>
      <c r="S213" s="235">
        <f t="shared" si="154"/>
        <v>2.2000000000000002E-2</v>
      </c>
      <c r="T213" s="235">
        <f t="shared" si="155"/>
        <v>2.2000000000000002E-2</v>
      </c>
      <c r="U213" s="235">
        <f t="shared" si="156"/>
        <v>2.3E-2</v>
      </c>
      <c r="V213" s="235">
        <f t="shared" si="157"/>
        <v>2.3E-2</v>
      </c>
      <c r="W213" s="9"/>
      <c r="X213" s="9"/>
    </row>
    <row r="214" spans="1:24" ht="12.75" customHeight="1">
      <c r="A214" s="169"/>
      <c r="B214" s="16" t="s">
        <v>16</v>
      </c>
      <c r="C214" s="16" t="s">
        <v>527</v>
      </c>
      <c r="D214" s="17">
        <v>40</v>
      </c>
      <c r="E214" s="18" t="s">
        <v>513</v>
      </c>
      <c r="F214" s="22">
        <v>412</v>
      </c>
      <c r="G214" s="169">
        <v>9</v>
      </c>
      <c r="H214" s="19">
        <f t="shared" ref="H214:H237" si="158">VLOOKUP($C214,January19,6,0)*(1+IncrPerc2020)</f>
        <v>62115.663490979568</v>
      </c>
      <c r="I214" s="19">
        <f t="shared" ref="I214:I237" si="159">VLOOKUP($C214,January19,7,0)*(1+IncrPerc2020)</f>
        <v>65421.38978835359</v>
      </c>
      <c r="J214" s="19">
        <f t="shared" ref="J214:J237" si="160">VLOOKUP($C214,January19,8,0)*(1+IncrPerc2020)</f>
        <v>69073.684165291023</v>
      </c>
      <c r="K214" s="19">
        <f t="shared" ref="K214:K237" si="161">VLOOKUP($C214,January19,9,0)*(1+IncrPerc2020)</f>
        <v>72840.612599314802</v>
      </c>
      <c r="L214" s="19">
        <f t="shared" ref="L214:L233" si="162">VLOOKUP($C214,January19,10,0)*(1+IncrPerc2020)</f>
        <v>76679.520557555588</v>
      </c>
      <c r="M214" s="19">
        <f t="shared" ref="M214:M233" si="163">VLOOKUP($C214,January19,11,0)*(1+IncrPerc2020)</f>
        <v>81266.889498449149</v>
      </c>
      <c r="N214" s="19">
        <f t="shared" ref="N214:N233" si="164">VLOOKUP($C214,January19,12,0)*(1+IncrPerc2020)</f>
        <v>85854.258439342768</v>
      </c>
      <c r="P214" s="235">
        <f t="shared" si="151"/>
        <v>29.864000000000001</v>
      </c>
      <c r="Q214" s="235">
        <f t="shared" si="152"/>
        <v>31.453000000000003</v>
      </c>
      <c r="R214" s="235">
        <f t="shared" si="153"/>
        <v>33.208999999999996</v>
      </c>
      <c r="S214" s="235">
        <f t="shared" si="154"/>
        <v>35.019999999999996</v>
      </c>
      <c r="T214" s="235">
        <f t="shared" si="155"/>
        <v>36.866</v>
      </c>
      <c r="U214" s="235">
        <f t="shared" si="156"/>
        <v>39.070999999999998</v>
      </c>
      <c r="V214" s="235">
        <f t="shared" si="157"/>
        <v>41.277000000000001</v>
      </c>
    </row>
    <row r="215" spans="1:24" ht="12.75" customHeight="1">
      <c r="A215" s="169" t="s">
        <v>15</v>
      </c>
      <c r="B215" s="16" t="s">
        <v>16</v>
      </c>
      <c r="C215" s="16" t="s">
        <v>228</v>
      </c>
      <c r="D215" s="17">
        <v>72</v>
      </c>
      <c r="E215" s="18" t="s">
        <v>229</v>
      </c>
      <c r="F215" s="22">
        <v>463</v>
      </c>
      <c r="G215" s="169">
        <v>10</v>
      </c>
      <c r="H215" s="19">
        <f t="shared" si="158"/>
        <v>70483.949658283658</v>
      </c>
      <c r="I215" s="19">
        <f t="shared" si="159"/>
        <v>74208.223559438076</v>
      </c>
      <c r="J215" s="19">
        <f t="shared" si="160"/>
        <v>78089.786050548224</v>
      </c>
      <c r="K215" s="19">
        <f t="shared" si="161"/>
        <v>82195.284839222411</v>
      </c>
      <c r="L215" s="19">
        <f t="shared" si="162"/>
        <v>86535.383558677975</v>
      </c>
      <c r="M215" s="19">
        <f t="shared" si="163"/>
        <v>91765.294416152756</v>
      </c>
      <c r="N215" s="19">
        <f t="shared" si="164"/>
        <v>96994.372255113354</v>
      </c>
      <c r="P215" s="235">
        <f t="shared" si="151"/>
        <v>33.887</v>
      </c>
      <c r="Q215" s="235">
        <f t="shared" si="152"/>
        <v>35.677999999999997</v>
      </c>
      <c r="R215" s="235">
        <f t="shared" si="153"/>
        <v>37.543999999999997</v>
      </c>
      <c r="S215" s="235">
        <f t="shared" si="154"/>
        <v>39.516999999999996</v>
      </c>
      <c r="T215" s="235">
        <f t="shared" si="155"/>
        <v>41.603999999999999</v>
      </c>
      <c r="U215" s="235">
        <f t="shared" si="156"/>
        <v>44.117999999999995</v>
      </c>
      <c r="V215" s="235">
        <f t="shared" si="157"/>
        <v>46.631999999999998</v>
      </c>
    </row>
    <row r="216" spans="1:24" ht="12.75" customHeight="1">
      <c r="A216" s="169" t="s">
        <v>15</v>
      </c>
      <c r="B216" s="16" t="s">
        <v>16</v>
      </c>
      <c r="C216" s="16" t="s">
        <v>230</v>
      </c>
      <c r="D216" s="17">
        <v>65</v>
      </c>
      <c r="E216" s="18" t="s">
        <v>231</v>
      </c>
      <c r="F216" s="22">
        <v>508</v>
      </c>
      <c r="G216" s="169">
        <v>11</v>
      </c>
      <c r="H216" s="19">
        <f t="shared" si="158"/>
        <v>75274.586881171635</v>
      </c>
      <c r="I216" s="19">
        <f t="shared" si="159"/>
        <v>79230.794804803125</v>
      </c>
      <c r="J216" s="19">
        <f t="shared" si="160"/>
        <v>83376.282218042325</v>
      </c>
      <c r="K216" s="19">
        <f t="shared" si="161"/>
        <v>87785.694553410576</v>
      </c>
      <c r="L216" s="19">
        <f t="shared" si="162"/>
        <v>92389.718194995177</v>
      </c>
      <c r="M216" s="19">
        <f t="shared" si="163"/>
        <v>97995.679327721518</v>
      </c>
      <c r="N216" s="19">
        <f t="shared" si="164"/>
        <v>103601.6404604478</v>
      </c>
      <c r="P216" s="235">
        <f t="shared" si="151"/>
        <v>36.19</v>
      </c>
      <c r="Q216" s="235">
        <f t="shared" si="152"/>
        <v>38.091999999999999</v>
      </c>
      <c r="R216" s="235">
        <f t="shared" si="153"/>
        <v>40.085000000000001</v>
      </c>
      <c r="S216" s="235">
        <f t="shared" si="154"/>
        <v>42.204999999999998</v>
      </c>
      <c r="T216" s="235">
        <f t="shared" si="155"/>
        <v>44.418999999999997</v>
      </c>
      <c r="U216" s="235">
        <f t="shared" si="156"/>
        <v>47.113999999999997</v>
      </c>
      <c r="V216" s="235">
        <f t="shared" si="157"/>
        <v>49.808999999999997</v>
      </c>
    </row>
    <row r="217" spans="1:24" ht="12.75" customHeight="1">
      <c r="A217" s="169" t="s">
        <v>15</v>
      </c>
      <c r="B217" s="16" t="s">
        <v>16</v>
      </c>
      <c r="C217" s="16" t="s">
        <v>232</v>
      </c>
      <c r="D217" s="17">
        <v>104</v>
      </c>
      <c r="E217" s="18" t="s">
        <v>233</v>
      </c>
      <c r="F217" s="22">
        <v>545</v>
      </c>
      <c r="G217" s="169">
        <v>12</v>
      </c>
      <c r="H217" s="19">
        <f t="shared" si="158"/>
        <v>83616.47708669689</v>
      </c>
      <c r="I217" s="19">
        <f t="shared" si="159"/>
        <v>88017.344301786157</v>
      </c>
      <c r="J217" s="19">
        <f t="shared" si="160"/>
        <v>92649.836107143361</v>
      </c>
      <c r="K217" s="19">
        <f t="shared" si="161"/>
        <v>97526.143270677247</v>
      </c>
      <c r="L217" s="19">
        <f t="shared" si="162"/>
        <v>102659.09817966024</v>
      </c>
      <c r="M217" s="19">
        <f t="shared" si="163"/>
        <v>108062.20861016867</v>
      </c>
      <c r="N217" s="19">
        <f t="shared" si="164"/>
        <v>113749.69327386176</v>
      </c>
      <c r="P217" s="235">
        <f t="shared" si="151"/>
        <v>40.201000000000001</v>
      </c>
      <c r="Q217" s="235">
        <f t="shared" si="152"/>
        <v>42.317</v>
      </c>
      <c r="R217" s="235">
        <f t="shared" si="153"/>
        <v>44.543999999999997</v>
      </c>
      <c r="S217" s="235">
        <f t="shared" si="154"/>
        <v>46.887999999999998</v>
      </c>
      <c r="T217" s="235">
        <f t="shared" si="155"/>
        <v>49.355999999999995</v>
      </c>
      <c r="U217" s="235">
        <f t="shared" si="156"/>
        <v>51.952999999999996</v>
      </c>
      <c r="V217" s="235">
        <f t="shared" si="157"/>
        <v>54.687999999999995</v>
      </c>
    </row>
    <row r="218" spans="1:24" ht="12.75" customHeight="1">
      <c r="A218" s="169" t="s">
        <v>15</v>
      </c>
      <c r="B218" s="16" t="s">
        <v>16</v>
      </c>
      <c r="C218" s="169" t="s">
        <v>234</v>
      </c>
      <c r="D218" s="17" t="s">
        <v>235</v>
      </c>
      <c r="E218" s="340" t="s">
        <v>236</v>
      </c>
      <c r="F218" s="22">
        <v>453</v>
      </c>
      <c r="G218" s="169">
        <v>10</v>
      </c>
      <c r="H218" s="19">
        <f t="shared" si="158"/>
        <v>70366.649692892955</v>
      </c>
      <c r="I218" s="19">
        <f t="shared" si="159"/>
        <v>73904.310012744027</v>
      </c>
      <c r="J218" s="19">
        <f t="shared" si="160"/>
        <v>77897.840652636194</v>
      </c>
      <c r="K218" s="19">
        <f t="shared" si="161"/>
        <v>81894.037200832696</v>
      </c>
      <c r="L218" s="19">
        <f t="shared" si="162"/>
        <v>86076.847330332545</v>
      </c>
      <c r="M218" s="19">
        <f t="shared" si="163"/>
        <v>91314.416591639092</v>
      </c>
      <c r="N218" s="19">
        <f t="shared" si="164"/>
        <v>96551.985852945625</v>
      </c>
      <c r="P218" s="235">
        <f t="shared" si="151"/>
        <v>33.830999999999996</v>
      </c>
      <c r="Q218" s="235">
        <f t="shared" si="152"/>
        <v>35.530999999999999</v>
      </c>
      <c r="R218" s="235">
        <f t="shared" si="153"/>
        <v>37.451000000000001</v>
      </c>
      <c r="S218" s="235">
        <f t="shared" si="154"/>
        <v>39.372999999999998</v>
      </c>
      <c r="T218" s="235">
        <f t="shared" si="155"/>
        <v>41.384</v>
      </c>
      <c r="U218" s="235">
        <f t="shared" si="156"/>
        <v>43.902000000000001</v>
      </c>
      <c r="V218" s="235">
        <f t="shared" si="157"/>
        <v>46.419999999999995</v>
      </c>
    </row>
    <row r="219" spans="1:24" ht="12.75" customHeight="1">
      <c r="A219" s="169" t="s">
        <v>15</v>
      </c>
      <c r="B219" s="16" t="s">
        <v>16</v>
      </c>
      <c r="C219" s="16" t="s">
        <v>237</v>
      </c>
      <c r="D219" s="17">
        <v>65</v>
      </c>
      <c r="E219" s="18" t="s">
        <v>238</v>
      </c>
      <c r="F219" s="22">
        <v>508</v>
      </c>
      <c r="G219" s="169">
        <v>11</v>
      </c>
      <c r="H219" s="19">
        <f t="shared" si="158"/>
        <v>75274.586881171635</v>
      </c>
      <c r="I219" s="19">
        <f t="shared" si="159"/>
        <v>79230.794804803125</v>
      </c>
      <c r="J219" s="19">
        <f t="shared" si="160"/>
        <v>83376.282218042325</v>
      </c>
      <c r="K219" s="19">
        <f t="shared" si="161"/>
        <v>87785.694553410576</v>
      </c>
      <c r="L219" s="19">
        <f t="shared" si="162"/>
        <v>92389.718194995177</v>
      </c>
      <c r="M219" s="19">
        <f t="shared" si="163"/>
        <v>97995.679327721518</v>
      </c>
      <c r="N219" s="19">
        <f t="shared" si="164"/>
        <v>103601.6404604478</v>
      </c>
      <c r="P219" s="235">
        <f t="shared" si="151"/>
        <v>36.19</v>
      </c>
      <c r="Q219" s="235">
        <f t="shared" si="152"/>
        <v>38.091999999999999</v>
      </c>
      <c r="R219" s="235">
        <f t="shared" si="153"/>
        <v>40.085000000000001</v>
      </c>
      <c r="S219" s="235">
        <f t="shared" si="154"/>
        <v>42.204999999999998</v>
      </c>
      <c r="T219" s="235">
        <f t="shared" si="155"/>
        <v>44.418999999999997</v>
      </c>
      <c r="U219" s="235">
        <f t="shared" si="156"/>
        <v>47.113999999999997</v>
      </c>
      <c r="V219" s="235">
        <f t="shared" si="157"/>
        <v>49.808999999999997</v>
      </c>
    </row>
    <row r="220" spans="1:24" ht="12.75" customHeight="1">
      <c r="A220" s="169" t="s">
        <v>90</v>
      </c>
      <c r="B220" s="16" t="s">
        <v>91</v>
      </c>
      <c r="C220" s="16" t="s">
        <v>335</v>
      </c>
      <c r="D220" s="17" t="s">
        <v>280</v>
      </c>
      <c r="E220" s="18" t="s">
        <v>336</v>
      </c>
      <c r="F220" s="22">
        <v>383</v>
      </c>
      <c r="G220" s="169">
        <v>8</v>
      </c>
      <c r="H220" s="29">
        <f t="shared" si="158"/>
        <v>29.329438222752351</v>
      </c>
      <c r="I220" s="29">
        <f t="shared" si="159"/>
        <v>30.869423802827733</v>
      </c>
      <c r="J220" s="29">
        <f t="shared" si="160"/>
        <v>32.483067338960595</v>
      </c>
      <c r="K220" s="29">
        <f t="shared" si="161"/>
        <v>34.203090869929852</v>
      </c>
      <c r="L220" s="29">
        <f t="shared" si="162"/>
        <v>35.996170541931356</v>
      </c>
      <c r="M220" s="29">
        <f t="shared" si="163"/>
        <v>38.181191924667345</v>
      </c>
      <c r="N220" s="29">
        <f t="shared" si="164"/>
        <v>40.366213307403342</v>
      </c>
    </row>
    <row r="221" spans="1:24" ht="12.75" customHeight="1">
      <c r="A221" s="169" t="s">
        <v>90</v>
      </c>
      <c r="B221" s="16" t="s">
        <v>91</v>
      </c>
      <c r="C221" s="16" t="s">
        <v>337</v>
      </c>
      <c r="D221" s="17" t="s">
        <v>269</v>
      </c>
      <c r="E221" s="18" t="s">
        <v>338</v>
      </c>
      <c r="F221" s="22">
        <v>425</v>
      </c>
      <c r="G221" s="169">
        <v>9</v>
      </c>
      <c r="H221" s="29">
        <f t="shared" si="158"/>
        <v>30.960423557446813</v>
      </c>
      <c r="I221" s="29">
        <f t="shared" si="159"/>
        <v>32.590729020481767</v>
      </c>
      <c r="J221" s="29">
        <f t="shared" si="160"/>
        <v>34.310752551451039</v>
      </c>
      <c r="K221" s="29">
        <f t="shared" si="161"/>
        <v>36.102550536767758</v>
      </c>
      <c r="L221" s="29">
        <f t="shared" si="162"/>
        <v>38.00329189029042</v>
      </c>
      <c r="M221" s="29">
        <f t="shared" si="163"/>
        <v>40.303045250975501</v>
      </c>
      <c r="N221" s="29">
        <f t="shared" si="164"/>
        <v>42.60279861166056</v>
      </c>
    </row>
    <row r="222" spans="1:24" ht="12.75" customHeight="1">
      <c r="A222" s="169" t="s">
        <v>15</v>
      </c>
      <c r="B222" s="16" t="s">
        <v>16</v>
      </c>
      <c r="C222" s="16" t="s">
        <v>239</v>
      </c>
      <c r="D222" s="17">
        <v>72</v>
      </c>
      <c r="E222" s="18" t="s">
        <v>240</v>
      </c>
      <c r="F222" s="22">
        <v>463</v>
      </c>
      <c r="G222" s="169">
        <v>10</v>
      </c>
      <c r="H222" s="19">
        <f t="shared" si="158"/>
        <v>70483.949658283658</v>
      </c>
      <c r="I222" s="19">
        <f t="shared" si="159"/>
        <v>74208.223559438076</v>
      </c>
      <c r="J222" s="19">
        <f t="shared" si="160"/>
        <v>78089.786050548224</v>
      </c>
      <c r="K222" s="19">
        <f t="shared" si="161"/>
        <v>82195.284839222411</v>
      </c>
      <c r="L222" s="19">
        <f t="shared" si="162"/>
        <v>86535.383558677975</v>
      </c>
      <c r="M222" s="19">
        <f t="shared" si="163"/>
        <v>91765.294416152756</v>
      </c>
      <c r="N222" s="19">
        <f t="shared" si="164"/>
        <v>96994.372255113354</v>
      </c>
      <c r="P222" s="235">
        <f t="shared" ref="P222:V229" si="165">ROUNDUP(H222/2080,3)</f>
        <v>33.887</v>
      </c>
      <c r="Q222" s="235">
        <f t="shared" si="165"/>
        <v>35.677999999999997</v>
      </c>
      <c r="R222" s="235">
        <f t="shared" si="165"/>
        <v>37.543999999999997</v>
      </c>
      <c r="S222" s="235">
        <f t="shared" si="165"/>
        <v>39.516999999999996</v>
      </c>
      <c r="T222" s="235">
        <f t="shared" si="165"/>
        <v>41.603999999999999</v>
      </c>
      <c r="U222" s="235">
        <f t="shared" si="165"/>
        <v>44.117999999999995</v>
      </c>
      <c r="V222" s="235">
        <f t="shared" si="165"/>
        <v>46.631999999999998</v>
      </c>
    </row>
    <row r="223" spans="1:24" ht="12.75" customHeight="1">
      <c r="A223" s="169" t="s">
        <v>15</v>
      </c>
      <c r="B223" s="16" t="s">
        <v>16</v>
      </c>
      <c r="C223" s="16" t="s">
        <v>241</v>
      </c>
      <c r="D223" s="17">
        <v>65</v>
      </c>
      <c r="E223" s="18" t="s">
        <v>242</v>
      </c>
      <c r="F223" s="22">
        <v>508</v>
      </c>
      <c r="G223" s="169">
        <v>11</v>
      </c>
      <c r="H223" s="19">
        <f t="shared" si="158"/>
        <v>75274.586881171635</v>
      </c>
      <c r="I223" s="19">
        <f t="shared" si="159"/>
        <v>79230.794804803125</v>
      </c>
      <c r="J223" s="19">
        <f t="shared" si="160"/>
        <v>83376.282218042325</v>
      </c>
      <c r="K223" s="19">
        <f t="shared" si="161"/>
        <v>87785.694553410576</v>
      </c>
      <c r="L223" s="19">
        <f t="shared" si="162"/>
        <v>92389.718194995177</v>
      </c>
      <c r="M223" s="19">
        <f t="shared" si="163"/>
        <v>97995.679327721518</v>
      </c>
      <c r="N223" s="19">
        <f t="shared" si="164"/>
        <v>103601.6404604478</v>
      </c>
      <c r="P223" s="235">
        <f t="shared" si="165"/>
        <v>36.19</v>
      </c>
      <c r="Q223" s="235">
        <f t="shared" si="165"/>
        <v>38.091999999999999</v>
      </c>
      <c r="R223" s="235">
        <f t="shared" si="165"/>
        <v>40.085000000000001</v>
      </c>
      <c r="S223" s="235">
        <f t="shared" si="165"/>
        <v>42.204999999999998</v>
      </c>
      <c r="T223" s="235">
        <f t="shared" si="165"/>
        <v>44.418999999999997</v>
      </c>
      <c r="U223" s="235">
        <f t="shared" si="165"/>
        <v>47.113999999999997</v>
      </c>
      <c r="V223" s="235">
        <f t="shared" si="165"/>
        <v>49.808999999999997</v>
      </c>
    </row>
    <row r="224" spans="1:24" ht="12.75" customHeight="1">
      <c r="A224" s="169" t="s">
        <v>15</v>
      </c>
      <c r="B224" s="16" t="s">
        <v>16</v>
      </c>
      <c r="C224" s="169" t="s">
        <v>243</v>
      </c>
      <c r="D224" s="17" t="s">
        <v>86</v>
      </c>
      <c r="E224" s="30" t="s">
        <v>244</v>
      </c>
      <c r="F224" s="22">
        <v>420</v>
      </c>
      <c r="G224" s="169">
        <v>9</v>
      </c>
      <c r="H224" s="19">
        <f t="shared" si="158"/>
        <v>64397.065174671072</v>
      </c>
      <c r="I224" s="19">
        <f t="shared" si="159"/>
        <v>67788.407117238778</v>
      </c>
      <c r="J224" s="19">
        <f t="shared" si="160"/>
        <v>71366.877161412587</v>
      </c>
      <c r="K224" s="19">
        <f t="shared" si="161"/>
        <v>75092.7399439164</v>
      </c>
      <c r="L224" s="19">
        <f t="shared" si="162"/>
        <v>79046.743161380233</v>
      </c>
      <c r="M224" s="19">
        <f t="shared" si="163"/>
        <v>83830.203882277914</v>
      </c>
      <c r="N224" s="19">
        <f t="shared" si="164"/>
        <v>88612.618890003374</v>
      </c>
      <c r="P224" s="235">
        <f t="shared" si="165"/>
        <v>30.961000000000002</v>
      </c>
      <c r="Q224" s="235">
        <f t="shared" si="165"/>
        <v>32.591000000000001</v>
      </c>
      <c r="R224" s="235">
        <f t="shared" si="165"/>
        <v>34.311</v>
      </c>
      <c r="S224" s="235">
        <f t="shared" si="165"/>
        <v>36.102999999999994</v>
      </c>
      <c r="T224" s="235">
        <f t="shared" si="165"/>
        <v>38.003999999999998</v>
      </c>
      <c r="U224" s="235">
        <f t="shared" si="165"/>
        <v>40.302999999999997</v>
      </c>
      <c r="V224" s="235">
        <f t="shared" si="165"/>
        <v>42.602999999999994</v>
      </c>
    </row>
    <row r="225" spans="1:24" ht="12.75" customHeight="1">
      <c r="A225" s="169"/>
      <c r="B225" s="16" t="s">
        <v>16</v>
      </c>
      <c r="C225" s="169" t="s">
        <v>518</v>
      </c>
      <c r="D225" s="17" t="s">
        <v>86</v>
      </c>
      <c r="E225" s="230" t="s">
        <v>524</v>
      </c>
      <c r="F225" s="22">
        <v>420</v>
      </c>
      <c r="G225" s="169">
        <v>9</v>
      </c>
      <c r="H225" s="19">
        <f t="shared" si="158"/>
        <v>64397.065174671072</v>
      </c>
      <c r="I225" s="19">
        <f t="shared" si="159"/>
        <v>67788.407117238778</v>
      </c>
      <c r="J225" s="19">
        <f t="shared" si="160"/>
        <v>71366.877161412587</v>
      </c>
      <c r="K225" s="19">
        <f t="shared" si="161"/>
        <v>75092.7399439164</v>
      </c>
      <c r="L225" s="19">
        <f t="shared" si="162"/>
        <v>79046.743161380233</v>
      </c>
      <c r="M225" s="19">
        <f t="shared" si="163"/>
        <v>83830.203882277914</v>
      </c>
      <c r="N225" s="19">
        <f t="shared" si="164"/>
        <v>88612.618890003374</v>
      </c>
      <c r="P225" s="235">
        <f t="shared" si="165"/>
        <v>30.961000000000002</v>
      </c>
      <c r="Q225" s="235">
        <f t="shared" si="165"/>
        <v>32.591000000000001</v>
      </c>
      <c r="R225" s="235">
        <f t="shared" si="165"/>
        <v>34.311</v>
      </c>
      <c r="S225" s="235">
        <f t="shared" si="165"/>
        <v>36.102999999999994</v>
      </c>
      <c r="T225" s="235">
        <f t="shared" si="165"/>
        <v>38.003999999999998</v>
      </c>
      <c r="U225" s="235">
        <f t="shared" si="165"/>
        <v>40.302999999999997</v>
      </c>
      <c r="V225" s="235">
        <f t="shared" si="165"/>
        <v>42.602999999999994</v>
      </c>
    </row>
    <row r="226" spans="1:24" ht="12.75" customHeight="1">
      <c r="A226" s="169" t="s">
        <v>15</v>
      </c>
      <c r="B226" s="16" t="s">
        <v>16</v>
      </c>
      <c r="C226" s="16" t="s">
        <v>245</v>
      </c>
      <c r="D226" s="17">
        <v>29</v>
      </c>
      <c r="E226" s="18" t="s">
        <v>246</v>
      </c>
      <c r="F226" s="22">
        <v>383</v>
      </c>
      <c r="G226" s="169">
        <v>8</v>
      </c>
      <c r="H226" s="19">
        <f t="shared" si="158"/>
        <v>57586.285281916287</v>
      </c>
      <c r="I226" s="19">
        <f t="shared" si="159"/>
        <v>60745.386622551952</v>
      </c>
      <c r="J226" s="19">
        <f t="shared" si="160"/>
        <v>63901.822054883276</v>
      </c>
      <c r="K226" s="19">
        <f t="shared" si="161"/>
        <v>67247.536976822288</v>
      </c>
      <c r="L226" s="19">
        <f t="shared" si="162"/>
        <v>70822.520012934037</v>
      </c>
      <c r="M226" s="19">
        <f t="shared" si="163"/>
        <v>75259.840813271308</v>
      </c>
      <c r="N226" s="19">
        <f t="shared" si="164"/>
        <v>79697.16161360858</v>
      </c>
      <c r="P226" s="235">
        <f t="shared" si="165"/>
        <v>27.686</v>
      </c>
      <c r="Q226" s="235">
        <f t="shared" si="165"/>
        <v>29.205000000000002</v>
      </c>
      <c r="R226" s="235">
        <f t="shared" si="165"/>
        <v>30.723000000000003</v>
      </c>
      <c r="S226" s="235">
        <f t="shared" si="165"/>
        <v>32.330999999999996</v>
      </c>
      <c r="T226" s="235">
        <f t="shared" si="165"/>
        <v>34.049999999999997</v>
      </c>
      <c r="U226" s="235">
        <f t="shared" si="165"/>
        <v>36.183</v>
      </c>
      <c r="V226" s="235">
        <f t="shared" si="165"/>
        <v>38.315999999999995</v>
      </c>
    </row>
    <row r="227" spans="1:24" ht="12.75" customHeight="1">
      <c r="A227" s="169" t="s">
        <v>15</v>
      </c>
      <c r="B227" s="16" t="s">
        <v>16</v>
      </c>
      <c r="C227" s="16" t="s">
        <v>247</v>
      </c>
      <c r="D227" s="17">
        <v>58</v>
      </c>
      <c r="E227" s="18" t="s">
        <v>248</v>
      </c>
      <c r="F227" s="22">
        <v>490</v>
      </c>
      <c r="G227" s="169">
        <v>10</v>
      </c>
      <c r="H227" s="19">
        <f t="shared" si="158"/>
        <v>74208.223559438076</v>
      </c>
      <c r="I227" s="19">
        <f t="shared" si="159"/>
        <v>78353.710972677276</v>
      </c>
      <c r="J227" s="19">
        <f t="shared" si="160"/>
        <v>82272.596180048087</v>
      </c>
      <c r="K227" s="19">
        <f t="shared" si="161"/>
        <v>86380.760877026609</v>
      </c>
      <c r="L227" s="19">
        <f t="shared" si="162"/>
        <v>90718.193688177853</v>
      </c>
      <c r="M227" s="19">
        <f t="shared" si="163"/>
        <v>96085.084232542999</v>
      </c>
      <c r="N227" s="19">
        <f t="shared" si="164"/>
        <v>101451.97477690809</v>
      </c>
      <c r="O227" s="8"/>
      <c r="P227" s="235">
        <f t="shared" si="165"/>
        <v>35.677999999999997</v>
      </c>
      <c r="Q227" s="235">
        <f t="shared" si="165"/>
        <v>37.670999999999999</v>
      </c>
      <c r="R227" s="235">
        <f t="shared" si="165"/>
        <v>39.555</v>
      </c>
      <c r="S227" s="235">
        <f t="shared" si="165"/>
        <v>41.53</v>
      </c>
      <c r="T227" s="235">
        <f t="shared" si="165"/>
        <v>43.614999999999995</v>
      </c>
      <c r="U227" s="235">
        <f t="shared" si="165"/>
        <v>46.195</v>
      </c>
      <c r="V227" s="235">
        <f t="shared" si="165"/>
        <v>48.774999999999999</v>
      </c>
      <c r="W227" s="8"/>
      <c r="X227" s="8"/>
    </row>
    <row r="228" spans="1:24" ht="12.75" customHeight="1">
      <c r="A228" s="169" t="s">
        <v>15</v>
      </c>
      <c r="B228" s="16" t="s">
        <v>16</v>
      </c>
      <c r="C228" s="169" t="s">
        <v>249</v>
      </c>
      <c r="D228" s="17">
        <v>29</v>
      </c>
      <c r="E228" s="30" t="s">
        <v>250</v>
      </c>
      <c r="F228" s="22">
        <v>400</v>
      </c>
      <c r="G228" s="169">
        <v>8</v>
      </c>
      <c r="H228" s="19">
        <f t="shared" si="158"/>
        <v>57586.285281916287</v>
      </c>
      <c r="I228" s="19">
        <f t="shared" si="159"/>
        <v>60745.386622551952</v>
      </c>
      <c r="J228" s="19">
        <f t="shared" si="160"/>
        <v>63901.822054883276</v>
      </c>
      <c r="K228" s="19">
        <f t="shared" si="161"/>
        <v>67247.536976822288</v>
      </c>
      <c r="L228" s="19">
        <f t="shared" si="162"/>
        <v>70822.520012934037</v>
      </c>
      <c r="M228" s="19">
        <f t="shared" si="163"/>
        <v>75259.840813271308</v>
      </c>
      <c r="N228" s="19">
        <f t="shared" si="164"/>
        <v>79697.16161360858</v>
      </c>
      <c r="O228" s="8"/>
      <c r="P228" s="235">
        <f t="shared" si="165"/>
        <v>27.686</v>
      </c>
      <c r="Q228" s="235">
        <f t="shared" si="165"/>
        <v>29.205000000000002</v>
      </c>
      <c r="R228" s="235">
        <f t="shared" si="165"/>
        <v>30.723000000000003</v>
      </c>
      <c r="S228" s="235">
        <f t="shared" si="165"/>
        <v>32.330999999999996</v>
      </c>
      <c r="T228" s="235">
        <f t="shared" si="165"/>
        <v>34.049999999999997</v>
      </c>
      <c r="U228" s="235">
        <f t="shared" si="165"/>
        <v>36.183</v>
      </c>
      <c r="V228" s="235">
        <f t="shared" si="165"/>
        <v>38.315999999999995</v>
      </c>
      <c r="W228" s="8"/>
      <c r="X228" s="8"/>
    </row>
    <row r="229" spans="1:24" ht="12.75" customHeight="1">
      <c r="A229" s="169" t="s">
        <v>15</v>
      </c>
      <c r="B229" s="16" t="s">
        <v>16</v>
      </c>
      <c r="C229" s="169" t="s">
        <v>385</v>
      </c>
      <c r="D229" s="17">
        <v>107</v>
      </c>
      <c r="E229" s="30" t="s">
        <v>363</v>
      </c>
      <c r="F229" s="22">
        <v>370</v>
      </c>
      <c r="G229" s="169">
        <v>8</v>
      </c>
      <c r="H229" s="19">
        <f t="shared" si="158"/>
        <v>56453.274252574374</v>
      </c>
      <c r="I229" s="19">
        <f t="shared" si="159"/>
        <v>59548.393793906027</v>
      </c>
      <c r="J229" s="19">
        <f t="shared" si="160"/>
        <v>62640.847426933331</v>
      </c>
      <c r="K229" s="19">
        <f t="shared" si="161"/>
        <v>65922.58054956836</v>
      </c>
      <c r="L229" s="19">
        <f t="shared" si="162"/>
        <v>69428.249969767407</v>
      </c>
      <c r="M229" s="19">
        <f t="shared" si="163"/>
        <v>73779.330631891862</v>
      </c>
      <c r="N229" s="19">
        <f t="shared" si="164"/>
        <v>78130.411294016303</v>
      </c>
      <c r="P229" s="235">
        <f t="shared" si="165"/>
        <v>27.141000000000002</v>
      </c>
      <c r="Q229" s="235">
        <f t="shared" si="165"/>
        <v>28.630000000000003</v>
      </c>
      <c r="R229" s="235">
        <f t="shared" si="165"/>
        <v>30.116</v>
      </c>
      <c r="S229" s="235">
        <f t="shared" si="165"/>
        <v>31.694000000000003</v>
      </c>
      <c r="T229" s="235">
        <f t="shared" si="165"/>
        <v>33.378999999999998</v>
      </c>
      <c r="U229" s="235">
        <f t="shared" si="165"/>
        <v>35.470999999999997</v>
      </c>
      <c r="V229" s="235">
        <f t="shared" si="165"/>
        <v>37.562999999999995</v>
      </c>
    </row>
    <row r="230" spans="1:24" ht="12.75" customHeight="1">
      <c r="A230" s="22" t="s">
        <v>479</v>
      </c>
      <c r="B230" s="26" t="s">
        <v>91</v>
      </c>
      <c r="C230" s="16" t="s">
        <v>339</v>
      </c>
      <c r="D230" s="17">
        <v>90</v>
      </c>
      <c r="E230" s="48" t="s">
        <v>470</v>
      </c>
      <c r="F230" s="22">
        <v>361</v>
      </c>
      <c r="G230" s="169">
        <v>8</v>
      </c>
      <c r="H230" s="29">
        <f t="shared" si="158"/>
        <v>27.140997236814609</v>
      </c>
      <c r="I230" s="29">
        <f t="shared" si="159"/>
        <v>28.629035477839437</v>
      </c>
      <c r="J230" s="29">
        <f t="shared" si="160"/>
        <v>30.115792032179488</v>
      </c>
      <c r="K230" s="29">
        <f t="shared" si="161"/>
        <v>31.69354834113863</v>
      </c>
      <c r="L230" s="29">
        <f t="shared" si="162"/>
        <v>33.37896633161894</v>
      </c>
      <c r="M230" s="29">
        <f t="shared" si="163"/>
        <v>35.470832034563394</v>
      </c>
      <c r="N230" s="29">
        <f t="shared" si="164"/>
        <v>37.562697737507833</v>
      </c>
    </row>
    <row r="231" spans="1:24" ht="12.75" customHeight="1">
      <c r="A231" s="22"/>
      <c r="B231" s="26" t="s">
        <v>91</v>
      </c>
      <c r="C231" s="16" t="s">
        <v>495</v>
      </c>
      <c r="D231" s="17">
        <v>90</v>
      </c>
      <c r="E231" s="48" t="s">
        <v>494</v>
      </c>
      <c r="F231" s="22">
        <v>373</v>
      </c>
      <c r="G231" s="169">
        <v>8</v>
      </c>
      <c r="H231" s="29">
        <f t="shared" si="158"/>
        <v>27.140997236814609</v>
      </c>
      <c r="I231" s="29">
        <f t="shared" si="159"/>
        <v>28.629035477839437</v>
      </c>
      <c r="J231" s="29">
        <f t="shared" si="160"/>
        <v>30.115792032179488</v>
      </c>
      <c r="K231" s="29">
        <f t="shared" si="161"/>
        <v>31.69354834113863</v>
      </c>
      <c r="L231" s="29">
        <f t="shared" si="162"/>
        <v>33.37896633161894</v>
      </c>
      <c r="M231" s="29">
        <f t="shared" si="163"/>
        <v>35.470832034563394</v>
      </c>
      <c r="N231" s="29">
        <f t="shared" si="164"/>
        <v>37.562697737507833</v>
      </c>
    </row>
    <row r="232" spans="1:24" ht="12.75" customHeight="1">
      <c r="A232" s="22" t="s">
        <v>90</v>
      </c>
      <c r="B232" s="26" t="s">
        <v>91</v>
      </c>
      <c r="C232" s="16" t="s">
        <v>435</v>
      </c>
      <c r="D232" s="17">
        <v>16</v>
      </c>
      <c r="E232" s="48" t="s">
        <v>414</v>
      </c>
      <c r="F232" s="22">
        <v>358</v>
      </c>
      <c r="G232" s="169">
        <v>7</v>
      </c>
      <c r="H232" s="29">
        <f t="shared" si="158"/>
        <v>25.944611339311152</v>
      </c>
      <c r="I232" s="29">
        <f t="shared" si="159"/>
        <v>27.446265456670631</v>
      </c>
      <c r="J232" s="29">
        <f t="shared" si="160"/>
        <v>28.862514782119533</v>
      </c>
      <c r="K232" s="29">
        <f t="shared" si="161"/>
        <v>30.475099601544436</v>
      </c>
      <c r="L232" s="29">
        <f t="shared" si="162"/>
        <v>32.122402282708997</v>
      </c>
      <c r="M232" s="29">
        <f t="shared" si="163"/>
        <v>34.078574216591925</v>
      </c>
      <c r="N232" s="29">
        <f t="shared" si="164"/>
        <v>36.034746150474838</v>
      </c>
    </row>
    <row r="233" spans="1:24" ht="12.75" customHeight="1">
      <c r="A233" s="190"/>
      <c r="B233" s="26" t="s">
        <v>91</v>
      </c>
      <c r="C233" s="16" t="s">
        <v>594</v>
      </c>
      <c r="D233" s="17">
        <v>90</v>
      </c>
      <c r="E233" s="48" t="s">
        <v>589</v>
      </c>
      <c r="F233" s="22">
        <v>363</v>
      </c>
      <c r="G233" s="169">
        <v>8</v>
      </c>
      <c r="H233" s="29">
        <f t="shared" si="158"/>
        <v>27.140997236814609</v>
      </c>
      <c r="I233" s="29">
        <f t="shared" si="159"/>
        <v>28.629035477839437</v>
      </c>
      <c r="J233" s="29">
        <f t="shared" si="160"/>
        <v>30.115792032179488</v>
      </c>
      <c r="K233" s="29">
        <f t="shared" si="161"/>
        <v>31.69354834113863</v>
      </c>
      <c r="L233" s="29">
        <f t="shared" si="162"/>
        <v>33.37896633161894</v>
      </c>
      <c r="M233" s="29">
        <f t="shared" si="163"/>
        <v>35.470832034563394</v>
      </c>
      <c r="N233" s="29">
        <f t="shared" si="164"/>
        <v>37.562697737507833</v>
      </c>
    </row>
    <row r="234" spans="1:24" ht="12.75" customHeight="1">
      <c r="A234" s="22"/>
      <c r="B234" s="26" t="s">
        <v>91</v>
      </c>
      <c r="C234" s="16" t="s">
        <v>341</v>
      </c>
      <c r="D234" s="17">
        <v>31</v>
      </c>
      <c r="E234" s="48" t="s">
        <v>342</v>
      </c>
      <c r="F234" s="22">
        <v>290</v>
      </c>
      <c r="G234" s="169">
        <v>6</v>
      </c>
      <c r="H234" s="29">
        <f t="shared" si="158"/>
        <v>26.853899094999999</v>
      </c>
      <c r="I234" s="29">
        <f t="shared" si="159"/>
        <v>28.413712619999998</v>
      </c>
      <c r="J234" s="29">
        <f t="shared" si="160"/>
        <v>30.132147592500001</v>
      </c>
      <c r="K234" s="29">
        <f t="shared" si="161"/>
        <v>31.850583587500001</v>
      </c>
      <c r="L234" s="29"/>
      <c r="M234" s="29"/>
      <c r="N234" s="29"/>
    </row>
    <row r="235" spans="1:24" ht="12.75" customHeight="1">
      <c r="A235" s="169" t="s">
        <v>15</v>
      </c>
      <c r="B235" s="16" t="s">
        <v>16</v>
      </c>
      <c r="C235" s="169" t="s">
        <v>390</v>
      </c>
      <c r="D235" s="17">
        <v>51</v>
      </c>
      <c r="E235" s="30" t="s">
        <v>389</v>
      </c>
      <c r="F235" s="22">
        <v>455</v>
      </c>
      <c r="G235" s="169">
        <v>10</v>
      </c>
      <c r="H235" s="19">
        <f t="shared" si="158"/>
        <v>70366.649692892955</v>
      </c>
      <c r="I235" s="19">
        <f t="shared" si="159"/>
        <v>73904.310012744027</v>
      </c>
      <c r="J235" s="19">
        <f t="shared" si="160"/>
        <v>77897.840652636194</v>
      </c>
      <c r="K235" s="19">
        <f t="shared" si="161"/>
        <v>81894.037200832696</v>
      </c>
      <c r="L235" s="19">
        <f>VLOOKUP($C235,January19,10,0)*(1+IncrPerc2020)</f>
        <v>86076.847330332545</v>
      </c>
      <c r="M235" s="19">
        <f>VLOOKUP($C235,January19,11,0)*(1+IncrPerc2020)</f>
        <v>91314.416591639092</v>
      </c>
      <c r="N235" s="19">
        <f>VLOOKUP($C235,January19,12,0)*(1+IncrPerc2020)</f>
        <v>96551.985852945625</v>
      </c>
      <c r="P235" s="235">
        <f t="shared" ref="P235:V237" si="166">ROUNDUP(H235/2080,3)</f>
        <v>33.830999999999996</v>
      </c>
      <c r="Q235" s="235">
        <f t="shared" si="166"/>
        <v>35.530999999999999</v>
      </c>
      <c r="R235" s="235">
        <f t="shared" si="166"/>
        <v>37.451000000000001</v>
      </c>
      <c r="S235" s="235">
        <f t="shared" si="166"/>
        <v>39.372999999999998</v>
      </c>
      <c r="T235" s="235">
        <f t="shared" si="166"/>
        <v>41.384</v>
      </c>
      <c r="U235" s="235">
        <f t="shared" si="166"/>
        <v>43.902000000000001</v>
      </c>
      <c r="V235" s="235">
        <f t="shared" si="166"/>
        <v>46.419999999999995</v>
      </c>
    </row>
    <row r="236" spans="1:24" ht="12.75" customHeight="1">
      <c r="A236" s="169"/>
      <c r="B236" s="16" t="s">
        <v>16</v>
      </c>
      <c r="C236" s="169" t="s">
        <v>504</v>
      </c>
      <c r="D236" s="17">
        <v>29</v>
      </c>
      <c r="E236" s="9" t="s">
        <v>490</v>
      </c>
      <c r="F236" s="22">
        <v>363</v>
      </c>
      <c r="G236" s="169">
        <v>8</v>
      </c>
      <c r="H236" s="19">
        <f t="shared" si="158"/>
        <v>57586.285281916287</v>
      </c>
      <c r="I236" s="19">
        <f t="shared" si="159"/>
        <v>60745.386622551952</v>
      </c>
      <c r="J236" s="19">
        <f t="shared" si="160"/>
        <v>63901.822054883276</v>
      </c>
      <c r="K236" s="19">
        <f t="shared" si="161"/>
        <v>67247.536976822288</v>
      </c>
      <c r="L236" s="19">
        <f>VLOOKUP($C236,January19,10,0)*(1+IncrPerc2020)</f>
        <v>70822.520012934037</v>
      </c>
      <c r="M236" s="19">
        <f>VLOOKUP($C236,January19,11,0)*(1+IncrPerc2020)</f>
        <v>75259.840813271308</v>
      </c>
      <c r="N236" s="19">
        <f>VLOOKUP($C236,January19,12,0)*(1+IncrPerc2020)</f>
        <v>79697.16161360858</v>
      </c>
      <c r="P236" s="235">
        <f t="shared" si="166"/>
        <v>27.686</v>
      </c>
      <c r="Q236" s="235">
        <f t="shared" si="166"/>
        <v>29.205000000000002</v>
      </c>
      <c r="R236" s="235">
        <f t="shared" si="166"/>
        <v>30.723000000000003</v>
      </c>
      <c r="S236" s="235">
        <f t="shared" si="166"/>
        <v>32.330999999999996</v>
      </c>
      <c r="T236" s="235">
        <f t="shared" si="166"/>
        <v>34.049999999999997</v>
      </c>
      <c r="U236" s="235">
        <f t="shared" si="166"/>
        <v>36.183</v>
      </c>
      <c r="V236" s="235">
        <f t="shared" si="166"/>
        <v>38.315999999999995</v>
      </c>
    </row>
    <row r="237" spans="1:24" ht="12.75" customHeight="1">
      <c r="A237" s="169" t="s">
        <v>15</v>
      </c>
      <c r="B237" s="16" t="s">
        <v>16</v>
      </c>
      <c r="C237" s="16" t="s">
        <v>251</v>
      </c>
      <c r="D237" s="17">
        <v>37</v>
      </c>
      <c r="E237" s="18" t="s">
        <v>252</v>
      </c>
      <c r="F237" s="22">
        <v>443</v>
      </c>
      <c r="G237" s="169">
        <v>9</v>
      </c>
      <c r="H237" s="19">
        <f t="shared" si="158"/>
        <v>66834.833044044964</v>
      </c>
      <c r="I237" s="19">
        <f t="shared" si="159"/>
        <v>70353.061558265748</v>
      </c>
      <c r="J237" s="19">
        <f t="shared" si="160"/>
        <v>74171.207422632389</v>
      </c>
      <c r="K237" s="19">
        <f t="shared" si="161"/>
        <v>77953.464829406104</v>
      </c>
      <c r="L237" s="19">
        <f>VLOOKUP($C237,January19,10,0)*(1+IncrPerc2020)</f>
        <v>82056.143087094315</v>
      </c>
      <c r="M237" s="19">
        <f>VLOOKUP($C237,January19,11,0)*(1+IncrPerc2020)</f>
        <v>86508.980982400346</v>
      </c>
      <c r="N237" s="19">
        <f>VLOOKUP($C237,January19,12,0)*(1+IncrPerc2020)</f>
        <v>90961.81887770629</v>
      </c>
      <c r="P237" s="235">
        <f t="shared" si="166"/>
        <v>32.132999999999996</v>
      </c>
      <c r="Q237" s="235">
        <f t="shared" si="166"/>
        <v>33.823999999999998</v>
      </c>
      <c r="R237" s="235">
        <f t="shared" si="166"/>
        <v>35.659999999999997</v>
      </c>
      <c r="S237" s="235">
        <f t="shared" si="166"/>
        <v>37.477999999999994</v>
      </c>
      <c r="T237" s="235">
        <f t="shared" si="166"/>
        <v>39.451000000000001</v>
      </c>
      <c r="U237" s="235">
        <f t="shared" si="166"/>
        <v>41.591000000000001</v>
      </c>
      <c r="V237" s="235">
        <f t="shared" si="166"/>
        <v>43.731999999999999</v>
      </c>
    </row>
    <row r="238" spans="1:24" ht="12.75" customHeight="1">
      <c r="H238" s="36"/>
      <c r="I238" s="36"/>
      <c r="J238" s="36"/>
      <c r="K238" s="36"/>
      <c r="L238" s="36"/>
      <c r="M238" s="36"/>
      <c r="N238" s="36"/>
    </row>
    <row r="239" spans="1:24" ht="12.75" customHeight="1">
      <c r="B239" s="804" t="s">
        <v>343</v>
      </c>
      <c r="C239" s="804"/>
      <c r="D239" s="804"/>
      <c r="E239" s="804"/>
      <c r="F239" s="40"/>
      <c r="J239" s="35"/>
      <c r="K239" s="35"/>
      <c r="L239" s="35"/>
    </row>
    <row r="240" spans="1:24" ht="12.75" customHeight="1">
      <c r="B240" s="804" t="s">
        <v>344</v>
      </c>
      <c r="C240" s="804"/>
      <c r="D240" s="804"/>
      <c r="E240" s="804"/>
      <c r="F240" s="40"/>
      <c r="J240" s="35"/>
      <c r="K240" s="35"/>
      <c r="L240" s="35"/>
    </row>
    <row r="241" spans="1:22" ht="12.75" customHeight="1">
      <c r="B241" s="36">
        <f>'January 2019'!B238*(1+IncrPerc2020)</f>
        <v>630.12844170322694</v>
      </c>
      <c r="C241" s="806" t="s">
        <v>345</v>
      </c>
      <c r="D241" s="806"/>
      <c r="E241" s="806"/>
      <c r="H241" s="134"/>
      <c r="J241" s="36"/>
      <c r="K241" s="35"/>
      <c r="L241" s="35"/>
    </row>
    <row r="242" spans="1:22" ht="12.75" customHeight="1">
      <c r="B242" s="36">
        <f>'January 2019'!B239*(1+IncrPerc2020)</f>
        <v>869.36807828349765</v>
      </c>
      <c r="C242" s="806" t="s">
        <v>346</v>
      </c>
      <c r="D242" s="806"/>
      <c r="E242" s="806"/>
      <c r="H242" s="231"/>
      <c r="I242" s="232"/>
      <c r="J242" s="232"/>
      <c r="K242" s="232"/>
      <c r="L242" s="233"/>
      <c r="M242" s="233"/>
    </row>
    <row r="243" spans="1:22" ht="12.75" customHeight="1">
      <c r="B243" s="36">
        <f>'January 2019'!B240*(1+IncrPerc2020)</f>
        <v>1066.7734614726833</v>
      </c>
      <c r="C243" s="806" t="s">
        <v>347</v>
      </c>
      <c r="D243" s="806"/>
      <c r="E243" s="806"/>
      <c r="H243" s="231"/>
      <c r="I243" s="232"/>
      <c r="J243" s="232"/>
      <c r="K243" s="232"/>
      <c r="L243" s="232"/>
      <c r="M243" s="232"/>
    </row>
    <row r="244" spans="1:22" ht="12.75" customHeight="1">
      <c r="B244" s="36">
        <f>'January 2019'!B241*(1+IncrPerc2020)</f>
        <v>1265.4861650803396</v>
      </c>
      <c r="C244" s="806" t="s">
        <v>348</v>
      </c>
      <c r="D244" s="806"/>
      <c r="E244" s="806"/>
      <c r="H244" s="231"/>
      <c r="I244" s="232"/>
      <c r="J244" s="232"/>
      <c r="K244" s="232"/>
      <c r="L244" s="232"/>
      <c r="M244" s="232"/>
    </row>
    <row r="245" spans="1:22" ht="12.75" customHeight="1">
      <c r="B245" s="38"/>
      <c r="C245" s="227"/>
      <c r="E245" s="9"/>
      <c r="J245" s="36"/>
      <c r="K245" s="35"/>
      <c r="L245" s="35"/>
    </row>
    <row r="246" spans="1:22" ht="12.75" customHeight="1">
      <c r="B246" s="804" t="s">
        <v>349</v>
      </c>
      <c r="C246" s="804"/>
      <c r="D246" s="804"/>
      <c r="E246" s="804"/>
      <c r="J246" s="40"/>
      <c r="K246" s="35"/>
      <c r="L246" s="35"/>
    </row>
    <row r="247" spans="1:22" ht="12.75" customHeight="1">
      <c r="B247" s="805" t="s">
        <v>350</v>
      </c>
      <c r="C247" s="805"/>
      <c r="D247" s="805"/>
      <c r="E247" s="805"/>
      <c r="K247" s="35"/>
      <c r="L247" s="35"/>
    </row>
    <row r="248" spans="1:22" s="169" customFormat="1" ht="12.75" customHeight="1">
      <c r="A248" s="9"/>
      <c r="B248" s="206">
        <f>'January 2019'!B245*(1+IncrPerc2020)</f>
        <v>0.30294636620347448</v>
      </c>
      <c r="C248" s="806" t="s">
        <v>351</v>
      </c>
      <c r="D248" s="806"/>
      <c r="E248" s="806"/>
      <c r="F248" s="22"/>
      <c r="G248" s="134"/>
      <c r="K248" s="35"/>
      <c r="L248" s="35"/>
      <c r="P248" s="235"/>
      <c r="Q248" s="235"/>
      <c r="R248" s="235"/>
      <c r="S248" s="235"/>
      <c r="T248" s="235"/>
      <c r="U248" s="235"/>
      <c r="V248" s="235"/>
    </row>
    <row r="249" spans="1:22" s="169" customFormat="1" ht="12.75" customHeight="1">
      <c r="A249" s="9"/>
      <c r="B249" s="206">
        <f>'January 2019'!B246*(1+IncrPerc2020)</f>
        <v>0.4179654222516816</v>
      </c>
      <c r="C249" s="806" t="s">
        <v>352</v>
      </c>
      <c r="D249" s="806"/>
      <c r="E249" s="806"/>
      <c r="F249" s="22"/>
      <c r="K249" s="35"/>
      <c r="L249" s="35"/>
      <c r="P249" s="235"/>
      <c r="Q249" s="235"/>
      <c r="R249" s="235"/>
      <c r="S249" s="235"/>
      <c r="T249" s="235"/>
      <c r="U249" s="235"/>
      <c r="V249" s="235"/>
    </row>
    <row r="250" spans="1:22" s="169" customFormat="1" ht="12.75" customHeight="1">
      <c r="A250" s="9"/>
      <c r="B250" s="206">
        <f>'January 2019'!B247*(1+IncrPerc2020)</f>
        <v>0.51287185647725153</v>
      </c>
      <c r="C250" s="806" t="s">
        <v>353</v>
      </c>
      <c r="D250" s="806"/>
      <c r="E250" s="806"/>
      <c r="F250" s="22"/>
      <c r="K250" s="35"/>
      <c r="L250" s="35"/>
      <c r="P250" s="235"/>
      <c r="Q250" s="235"/>
      <c r="R250" s="235"/>
      <c r="S250" s="235"/>
      <c r="T250" s="235"/>
      <c r="U250" s="235"/>
      <c r="V250" s="235"/>
    </row>
    <row r="251" spans="1:22" s="169" customFormat="1" ht="12.75" customHeight="1">
      <c r="A251" s="9"/>
      <c r="B251" s="206">
        <f>'January 2019'!B248*(1+IncrPerc2020)</f>
        <v>0.6084068101347786</v>
      </c>
      <c r="C251" s="806" t="s">
        <v>354</v>
      </c>
      <c r="D251" s="806"/>
      <c r="E251" s="806"/>
      <c r="F251" s="22"/>
      <c r="K251" s="35"/>
      <c r="L251" s="35"/>
      <c r="P251" s="235"/>
      <c r="Q251" s="235"/>
      <c r="R251" s="235"/>
      <c r="S251" s="235"/>
      <c r="T251" s="235"/>
      <c r="U251" s="235"/>
      <c r="V251" s="235"/>
    </row>
    <row r="252" spans="1:22" s="169" customFormat="1" ht="12.75" customHeight="1">
      <c r="A252" s="9"/>
      <c r="C252" s="41"/>
      <c r="D252" s="17"/>
      <c r="E252" s="9"/>
      <c r="F252" s="22"/>
      <c r="J252" s="19"/>
      <c r="K252" s="19"/>
      <c r="L252" s="19"/>
      <c r="P252" s="235"/>
      <c r="Q252" s="235"/>
      <c r="R252" s="235"/>
      <c r="S252" s="235"/>
      <c r="T252" s="235"/>
      <c r="U252" s="235"/>
      <c r="V252" s="235"/>
    </row>
    <row r="253" spans="1:22" s="169" customFormat="1" ht="12.75" customHeight="1">
      <c r="A253" s="9"/>
      <c r="B253" s="804" t="s">
        <v>355</v>
      </c>
      <c r="C253" s="804"/>
      <c r="D253" s="804"/>
      <c r="E253" s="804"/>
      <c r="F253" s="804"/>
      <c r="G253" s="804"/>
      <c r="H253" s="804"/>
      <c r="I253" s="804"/>
      <c r="J253" s="804"/>
      <c r="K253" s="804"/>
      <c r="L253" s="804"/>
      <c r="M253" s="804"/>
      <c r="N253" s="804"/>
      <c r="P253" s="235"/>
      <c r="Q253" s="235"/>
      <c r="R253" s="235"/>
      <c r="S253" s="235"/>
      <c r="T253" s="235"/>
      <c r="U253" s="235"/>
      <c r="V253" s="235"/>
    </row>
    <row r="254" spans="1:22" s="169" customFormat="1" ht="25.35" customHeight="1">
      <c r="A254" s="9"/>
      <c r="B254" s="808" t="str">
        <f>"Provided that the full-time, non-exempt Forensic Scientist, Forensic Video Analyst, Crime Analyst and Intelligence Analyst employees who are assigned to work a full shift which begins between 12:00 p.m. and 1:59 a.m. shall be paid an additional "&amp;TEXT(O254,"$0.000")&amp;"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$1.220 per hour for all hours worked on such a shift.</v>
      </c>
      <c r="C254" s="808"/>
      <c r="D254" s="808"/>
      <c r="E254" s="808"/>
      <c r="F254" s="808"/>
      <c r="G254" s="808"/>
      <c r="H254" s="808"/>
      <c r="I254" s="808"/>
      <c r="J254" s="808"/>
      <c r="K254" s="808"/>
      <c r="L254" s="808"/>
      <c r="M254" s="808"/>
      <c r="N254" s="808"/>
      <c r="O254" s="343">
        <v>1.22</v>
      </c>
      <c r="P254" s="235"/>
      <c r="Q254" s="235"/>
      <c r="R254" s="235"/>
      <c r="S254" s="235"/>
      <c r="T254" s="235"/>
      <c r="U254" s="235"/>
      <c r="V254" s="235"/>
    </row>
    <row r="255" spans="1:22" ht="12.75" customHeight="1">
      <c r="O255" s="83"/>
    </row>
    <row r="256" spans="1:22" s="169" customFormat="1" ht="12.75" customHeight="1">
      <c r="A256" s="9"/>
      <c r="B256" s="804" t="s">
        <v>358</v>
      </c>
      <c r="C256" s="804"/>
      <c r="D256" s="804"/>
      <c r="E256" s="804"/>
      <c r="F256" s="804"/>
      <c r="G256" s="804"/>
      <c r="H256" s="804"/>
      <c r="I256" s="804"/>
      <c r="J256" s="804"/>
      <c r="K256" s="804"/>
      <c r="L256" s="804"/>
      <c r="M256" s="804"/>
      <c r="N256" s="804"/>
      <c r="O256" s="83"/>
      <c r="P256" s="235"/>
      <c r="Q256" s="235"/>
      <c r="R256" s="235"/>
      <c r="S256" s="235"/>
      <c r="T256" s="235"/>
      <c r="U256" s="235"/>
      <c r="V256" s="235"/>
    </row>
    <row r="257" spans="1:22" s="169" customFormat="1" ht="12.75" customHeight="1">
      <c r="A257" s="9"/>
      <c r="B257" s="807" t="s">
        <v>501</v>
      </c>
      <c r="C257" s="807"/>
      <c r="D257" s="807"/>
      <c r="E257" s="807"/>
      <c r="F257" s="807"/>
      <c r="G257" s="807"/>
      <c r="H257" s="807"/>
      <c r="I257" s="807"/>
      <c r="J257" s="807"/>
      <c r="K257" s="807"/>
      <c r="L257" s="807"/>
      <c r="M257" s="807"/>
      <c r="N257" s="807"/>
      <c r="O257" s="83"/>
      <c r="P257" s="235"/>
      <c r="Q257" s="235"/>
      <c r="R257" s="235"/>
      <c r="S257" s="235"/>
      <c r="T257" s="235"/>
      <c r="U257" s="235"/>
      <c r="V257" s="235"/>
    </row>
    <row r="258" spans="1:22" s="169" customFormat="1" ht="12.75" customHeight="1">
      <c r="A258" s="9"/>
      <c r="B258" s="807" t="s">
        <v>360</v>
      </c>
      <c r="C258" s="807"/>
      <c r="D258" s="807"/>
      <c r="E258" s="807"/>
      <c r="F258" s="807"/>
      <c r="G258" s="807"/>
      <c r="H258" s="807"/>
      <c r="I258" s="807"/>
      <c r="J258" s="807"/>
      <c r="K258" s="807"/>
      <c r="L258" s="807"/>
      <c r="M258" s="807"/>
      <c r="N258" s="807"/>
      <c r="O258" s="83"/>
      <c r="P258" s="235"/>
      <c r="Q258" s="235"/>
      <c r="R258" s="235"/>
      <c r="S258" s="235"/>
      <c r="T258" s="235"/>
      <c r="U258" s="235"/>
      <c r="V258" s="235"/>
    </row>
    <row r="259" spans="1:22" ht="12.75" customHeight="1">
      <c r="O259" s="83"/>
    </row>
    <row r="260" spans="1:22" s="169" customFormat="1" ht="12.75" customHeight="1">
      <c r="A260" s="9"/>
      <c r="B260" s="804" t="s">
        <v>377</v>
      </c>
      <c r="C260" s="804"/>
      <c r="D260" s="804"/>
      <c r="E260" s="804"/>
      <c r="F260" s="804"/>
      <c r="G260" s="804"/>
      <c r="H260" s="804"/>
      <c r="I260" s="804"/>
      <c r="J260" s="804"/>
      <c r="K260" s="804"/>
      <c r="L260" s="804"/>
      <c r="M260" s="804"/>
      <c r="N260" s="804"/>
      <c r="O260" s="83"/>
      <c r="P260" s="235"/>
      <c r="Q260" s="235"/>
      <c r="R260" s="235"/>
      <c r="S260" s="235"/>
      <c r="T260" s="235"/>
      <c r="U260" s="235"/>
      <c r="V260" s="235"/>
    </row>
    <row r="261" spans="1:22" s="169" customFormat="1" ht="25.35" customHeight="1">
      <c r="A261" s="9"/>
      <c r="B261" s="809" t="s">
        <v>624</v>
      </c>
      <c r="C261" s="809"/>
      <c r="D261" s="809"/>
      <c r="E261" s="809"/>
      <c r="F261" s="809"/>
      <c r="G261" s="809"/>
      <c r="H261" s="809"/>
      <c r="I261" s="809"/>
      <c r="J261" s="809"/>
      <c r="K261" s="809"/>
      <c r="L261" s="809"/>
      <c r="M261" s="809"/>
      <c r="N261" s="809"/>
      <c r="O261" s="344">
        <v>2600</v>
      </c>
      <c r="P261" s="235"/>
      <c r="Q261" s="235"/>
      <c r="R261" s="235"/>
      <c r="S261" s="235"/>
      <c r="T261" s="235"/>
      <c r="U261" s="235"/>
      <c r="V261" s="235"/>
    </row>
    <row r="262" spans="1:22" s="169" customFormat="1" ht="12.75" customHeight="1">
      <c r="A262" s="9"/>
      <c r="B262" s="207"/>
      <c r="D262" s="17"/>
      <c r="E262" s="30"/>
      <c r="F262" s="22"/>
      <c r="O262" s="83"/>
      <c r="P262" s="235"/>
      <c r="Q262" s="235"/>
      <c r="R262" s="235"/>
      <c r="S262" s="235"/>
      <c r="T262" s="235"/>
      <c r="U262" s="235"/>
      <c r="V262" s="235"/>
    </row>
    <row r="263" spans="1:22" ht="12.75" customHeight="1">
      <c r="B263" s="34" t="s">
        <v>630</v>
      </c>
      <c r="O263" s="89"/>
      <c r="P263" s="23"/>
      <c r="Q263" s="23"/>
      <c r="R263" s="23"/>
      <c r="S263" s="23"/>
      <c r="T263" s="23"/>
      <c r="U263" s="23"/>
      <c r="V263" s="23"/>
    </row>
    <row r="264" spans="1:22" ht="12.75" customHeight="1">
      <c r="B264" s="9" t="s">
        <v>631</v>
      </c>
      <c r="O264" s="89"/>
      <c r="P264" s="23"/>
      <c r="Q264" s="23"/>
      <c r="R264" s="23"/>
      <c r="S264" s="23"/>
      <c r="T264" s="23"/>
      <c r="U264" s="23"/>
      <c r="V264" s="23"/>
    </row>
    <row r="265" spans="1:22" ht="12.75" customHeight="1">
      <c r="B265" s="9" t="s">
        <v>626</v>
      </c>
      <c r="O265" s="89"/>
      <c r="P265" s="23"/>
      <c r="Q265" s="23"/>
      <c r="R265" s="23"/>
      <c r="S265" s="23"/>
      <c r="T265" s="23"/>
      <c r="U265" s="23"/>
      <c r="V265" s="23"/>
    </row>
    <row r="266" spans="1:22" ht="12.75" customHeight="1">
      <c r="O266" s="89"/>
    </row>
    <row r="267" spans="1:22" ht="12.75" customHeight="1">
      <c r="B267" s="34" t="s">
        <v>627</v>
      </c>
      <c r="O267" s="89"/>
      <c r="P267" s="23"/>
      <c r="Q267" s="23"/>
      <c r="R267" s="23"/>
      <c r="S267" s="23"/>
      <c r="T267" s="23"/>
      <c r="U267" s="23"/>
      <c r="V267" s="23"/>
    </row>
    <row r="268" spans="1:22" ht="12.75" customHeight="1">
      <c r="B268" s="34"/>
      <c r="O268" s="89"/>
      <c r="P268" s="23"/>
      <c r="Q268" s="23"/>
      <c r="R268" s="23"/>
      <c r="S268" s="23"/>
      <c r="T268" s="23"/>
      <c r="U268" s="23"/>
      <c r="V268" s="23"/>
    </row>
    <row r="269" spans="1:22" ht="12.75" customHeight="1">
      <c r="B269" s="804" t="s">
        <v>628</v>
      </c>
      <c r="C269" s="804"/>
      <c r="D269" s="804"/>
      <c r="E269" s="804"/>
      <c r="F269" s="804"/>
      <c r="G269" s="804"/>
      <c r="H269" s="804"/>
      <c r="I269" s="804"/>
      <c r="J269" s="804"/>
      <c r="K269" s="804"/>
      <c r="L269" s="804"/>
      <c r="M269" s="804"/>
      <c r="N269" s="804"/>
      <c r="O269" s="83"/>
    </row>
    <row r="270" spans="1:22" ht="12.75" customHeight="1">
      <c r="B270" s="805" t="str">
        <f>"Forensic Scientists will receive an hourly premium of "&amp;TEXT(O270,"$#.000")&amp;"/hour when conducting and reporting on training staff."</f>
        <v>Forensic Scientists will receive an hourly premium of $1.000/hour when conducting and reporting on training staff.</v>
      </c>
      <c r="C270" s="805"/>
      <c r="D270" s="805"/>
      <c r="E270" s="805"/>
      <c r="F270" s="805"/>
      <c r="G270" s="805"/>
      <c r="H270" s="805"/>
      <c r="I270" s="805"/>
      <c r="J270" s="805"/>
      <c r="K270" s="805"/>
      <c r="L270" s="805"/>
      <c r="M270" s="805"/>
      <c r="N270" s="805"/>
      <c r="O270" s="345">
        <v>1</v>
      </c>
    </row>
    <row r="271" spans="1:22" ht="12.75" customHeight="1">
      <c r="B271" s="226"/>
      <c r="C271" s="226"/>
      <c r="D271" s="226"/>
      <c r="E271" s="226"/>
      <c r="F271" s="226"/>
      <c r="G271" s="226"/>
      <c r="H271" s="226"/>
      <c r="I271" s="226"/>
      <c r="J271" s="226"/>
      <c r="K271" s="226"/>
      <c r="L271" s="226"/>
      <c r="M271" s="226"/>
      <c r="N271" s="226"/>
      <c r="O271" s="345"/>
    </row>
    <row r="272" spans="1:22" ht="12.75" customHeight="1">
      <c r="B272" s="804" t="s">
        <v>629</v>
      </c>
      <c r="C272" s="804"/>
      <c r="D272" s="804"/>
      <c r="E272" s="804"/>
      <c r="F272" s="804"/>
      <c r="G272" s="804"/>
      <c r="H272" s="804"/>
      <c r="I272" s="804"/>
      <c r="J272" s="804"/>
      <c r="K272" s="804"/>
      <c r="L272" s="804"/>
      <c r="M272" s="804"/>
      <c r="N272" s="804"/>
      <c r="O272" s="89"/>
      <c r="P272" s="23"/>
      <c r="Q272" s="23"/>
      <c r="R272" s="23"/>
      <c r="S272" s="23"/>
      <c r="T272" s="23"/>
      <c r="U272" s="23"/>
      <c r="V272" s="23"/>
    </row>
    <row r="273" spans="2:22" ht="12.75" customHeight="1">
      <c r="B273" s="805" t="str">
        <f>"Forensic Scientists are eligible for a "&amp;TEXT(O273,"$#,000")&amp;"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C273" s="805"/>
      <c r="D273" s="805"/>
      <c r="E273" s="805"/>
      <c r="F273" s="805"/>
      <c r="G273" s="805"/>
      <c r="H273" s="805"/>
      <c r="I273" s="805"/>
      <c r="J273" s="805"/>
      <c r="K273" s="805"/>
      <c r="L273" s="805"/>
      <c r="M273" s="805"/>
      <c r="N273" s="805"/>
      <c r="O273" s="89">
        <v>250</v>
      </c>
      <c r="P273" s="23"/>
      <c r="Q273" s="23"/>
      <c r="R273" s="23"/>
      <c r="S273" s="23"/>
      <c r="T273" s="23"/>
      <c r="U273" s="23"/>
      <c r="V273" s="23"/>
    </row>
    <row r="274" spans="2:22" ht="12.75" customHeight="1">
      <c r="O274" s="89"/>
      <c r="P274" s="23"/>
      <c r="Q274" s="23"/>
      <c r="R274" s="23"/>
      <c r="S274" s="23"/>
      <c r="T274" s="23"/>
      <c r="U274" s="23"/>
      <c r="V274" s="23"/>
    </row>
    <row r="275" spans="2:22" ht="12.75" customHeight="1">
      <c r="B275" s="804" t="s">
        <v>611</v>
      </c>
      <c r="C275" s="804"/>
      <c r="D275" s="804"/>
      <c r="E275" s="804"/>
      <c r="F275" s="804"/>
      <c r="G275" s="804"/>
      <c r="H275" s="804"/>
      <c r="I275" s="804"/>
      <c r="J275" s="804"/>
      <c r="K275" s="804"/>
      <c r="L275" s="804"/>
      <c r="M275" s="804"/>
      <c r="N275" s="804"/>
      <c r="O275" s="83"/>
    </row>
    <row r="276" spans="2:22" ht="25.35" customHeight="1">
      <c r="B276" s="803" t="str">
        <f>"Because Forensic Scientists are required to testify in a court of law, each Forensic Scientist will be reimbursed up to "&amp;TEXT(O276,"$#,000")&amp;"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C276" s="803"/>
      <c r="D276" s="803"/>
      <c r="E276" s="803"/>
      <c r="F276" s="803"/>
      <c r="G276" s="803"/>
      <c r="H276" s="803"/>
      <c r="I276" s="803"/>
      <c r="J276" s="803"/>
      <c r="K276" s="803"/>
      <c r="L276" s="803"/>
      <c r="M276" s="803"/>
      <c r="N276" s="803"/>
      <c r="O276" s="346">
        <v>125</v>
      </c>
    </row>
  </sheetData>
  <sheetProtection sheet="1" objects="1" scenarios="1" autoFilter="0"/>
  <autoFilter ref="A5:V237" xr:uid="{366C52C6-2BF2-4669-AD45-4FCE6E55524C}"/>
  <sortState xmlns:xlrd2="http://schemas.microsoft.com/office/spreadsheetml/2017/richdata2" ref="A6:X237">
    <sortCondition ref="E6:E237"/>
  </sortState>
  <mergeCells count="25">
    <mergeCell ref="C250:E250"/>
    <mergeCell ref="B254:N254"/>
    <mergeCell ref="B272:N272"/>
    <mergeCell ref="B261:N261"/>
    <mergeCell ref="C251:E251"/>
    <mergeCell ref="B253:N253"/>
    <mergeCell ref="B256:N256"/>
    <mergeCell ref="B260:N260"/>
    <mergeCell ref="B270:N270"/>
    <mergeCell ref="B273:N273"/>
    <mergeCell ref="B276:N276"/>
    <mergeCell ref="B239:E239"/>
    <mergeCell ref="B240:E240"/>
    <mergeCell ref="B246:E246"/>
    <mergeCell ref="B247:E247"/>
    <mergeCell ref="C248:E248"/>
    <mergeCell ref="C241:E241"/>
    <mergeCell ref="C242:E242"/>
    <mergeCell ref="C243:E243"/>
    <mergeCell ref="C244:E244"/>
    <mergeCell ref="C249:E249"/>
    <mergeCell ref="B275:N275"/>
    <mergeCell ref="B269:N269"/>
    <mergeCell ref="B257:N257"/>
    <mergeCell ref="B258:N258"/>
  </mergeCells>
  <pageMargins left="0.25" right="0.25" top="0.5" bottom="0.5" header="0.5" footer="0.5"/>
  <pageSetup scale="9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2EAC-5625-46D5-B0AD-2DD7EF38FAEF}">
  <sheetPr codeName="Sheet8" filterMode="1"/>
  <dimension ref="A1:AA299"/>
  <sheetViews>
    <sheetView showGridLines="0" topLeftCell="B1" zoomScaleNormal="100" workbookViewId="0">
      <selection activeCell="E136" sqref="E136"/>
    </sheetView>
  </sheetViews>
  <sheetFormatPr defaultColWidth="8.90625" defaultRowHeight="13.2"/>
  <cols>
    <col min="1" max="1" width="3.90625" style="9" hidden="1" customWidth="1"/>
    <col min="2" max="2" width="5.90625" style="9" customWidth="1"/>
    <col min="3" max="3" width="6.08984375" style="169" customWidth="1"/>
    <col min="4" max="4" width="5.08984375" style="16" bestFit="1" customWidth="1"/>
    <col min="5" max="5" width="45.90625" style="30" customWidth="1"/>
    <col min="6" max="6" width="6.90625" style="22" bestFit="1" customWidth="1"/>
    <col min="7" max="7" width="7.90625" style="169" bestFit="1" customWidth="1"/>
    <col min="8" max="8" width="8.90625" style="169" bestFit="1" customWidth="1"/>
    <col min="9" max="9" width="6.54296875" style="169" customWidth="1"/>
    <col min="10" max="10" width="8.90625" style="169" bestFit="1" customWidth="1"/>
    <col min="11" max="11" width="7" style="169" customWidth="1"/>
    <col min="12" max="13" width="8.90625" style="169" bestFit="1" customWidth="1"/>
    <col min="14" max="14" width="9.08984375" style="169" bestFit="1" customWidth="1"/>
    <col min="15" max="15" width="5.54296875" style="9" bestFit="1" customWidth="1"/>
    <col min="16" max="16" width="8.90625" style="9" hidden="1" customWidth="1"/>
    <col min="17" max="17" width="8.90625" style="329" hidden="1" customWidth="1"/>
    <col min="18" max="18" width="9.90625" style="329" hidden="1" customWidth="1"/>
    <col min="19" max="19" width="8.90625" style="329" hidden="1" customWidth="1"/>
    <col min="20" max="20" width="9.90625" style="329" hidden="1" customWidth="1"/>
    <col min="21" max="21" width="8.90625" style="329" hidden="1" customWidth="1"/>
    <col min="22" max="22" width="9.90625" style="329" hidden="1" customWidth="1"/>
    <col min="23" max="23" width="8.90625" style="329" hidden="1" customWidth="1"/>
    <col min="24" max="24" width="23.54296875" style="353" hidden="1" customWidth="1"/>
    <col min="25" max="16384" width="8.90625" style="9"/>
  </cols>
  <sheetData>
    <row r="1" spans="1:23" ht="14.4">
      <c r="A1" s="1" t="s">
        <v>0</v>
      </c>
      <c r="B1" s="1" t="s">
        <v>482</v>
      </c>
      <c r="C1" s="2"/>
      <c r="D1" s="338"/>
      <c r="E1" s="5"/>
      <c r="F1" s="6"/>
      <c r="G1" s="217">
        <v>2.35E-2</v>
      </c>
      <c r="H1" s="6"/>
      <c r="I1" s="228"/>
      <c r="J1" s="228"/>
      <c r="N1" s="8"/>
    </row>
    <row r="2" spans="1:23">
      <c r="A2" s="225"/>
      <c r="B2" s="225" t="s">
        <v>612</v>
      </c>
      <c r="C2" s="2"/>
      <c r="D2" s="338"/>
      <c r="E2" s="325" t="s">
        <v>720</v>
      </c>
      <c r="F2" s="6"/>
      <c r="G2" s="6"/>
      <c r="H2" s="6"/>
      <c r="I2" s="6"/>
      <c r="J2" s="76"/>
      <c r="N2" s="8"/>
    </row>
    <row r="3" spans="1:23">
      <c r="A3" s="225"/>
      <c r="B3" s="225"/>
      <c r="C3" s="2"/>
      <c r="D3" s="338"/>
      <c r="E3" s="5"/>
      <c r="F3" s="6"/>
      <c r="G3" s="6"/>
      <c r="H3" s="102"/>
      <c r="I3" s="102"/>
      <c r="J3" s="102"/>
      <c r="K3" s="102"/>
      <c r="L3" s="102"/>
      <c r="M3" s="102"/>
      <c r="N3" s="102"/>
    </row>
    <row r="4" spans="1:23">
      <c r="A4" s="225" t="s">
        <v>357</v>
      </c>
      <c r="B4" s="225"/>
      <c r="C4" s="2"/>
      <c r="D4" s="338"/>
      <c r="E4" s="5"/>
      <c r="F4" s="6"/>
      <c r="G4" s="6"/>
      <c r="H4" s="6"/>
      <c r="I4" s="6"/>
      <c r="J4" s="6"/>
      <c r="K4" s="6"/>
      <c r="L4" s="6"/>
      <c r="M4" s="6"/>
      <c r="N4" s="6"/>
    </row>
    <row r="5" spans="1:23" ht="25.35" customHeight="1">
      <c r="A5" s="11" t="s">
        <v>1</v>
      </c>
      <c r="B5" s="287" t="s">
        <v>2</v>
      </c>
      <c r="C5" s="287" t="s">
        <v>3</v>
      </c>
      <c r="D5" s="339" t="s">
        <v>4</v>
      </c>
      <c r="E5" s="292" t="s">
        <v>5</v>
      </c>
      <c r="F5" s="289" t="s">
        <v>677</v>
      </c>
      <c r="G5" s="287" t="s">
        <v>675</v>
      </c>
      <c r="H5" s="290" t="s">
        <v>8</v>
      </c>
      <c r="I5" s="291" t="s">
        <v>9</v>
      </c>
      <c r="J5" s="290" t="s">
        <v>10</v>
      </c>
      <c r="K5" s="291" t="s">
        <v>11</v>
      </c>
      <c r="L5" s="290" t="s">
        <v>12</v>
      </c>
      <c r="M5" s="291" t="s">
        <v>13</v>
      </c>
      <c r="N5" s="290" t="s">
        <v>14</v>
      </c>
      <c r="Q5" s="330" t="s">
        <v>8</v>
      </c>
      <c r="R5" s="331" t="s">
        <v>9</v>
      </c>
      <c r="S5" s="330" t="s">
        <v>10</v>
      </c>
      <c r="T5" s="331" t="s">
        <v>11</v>
      </c>
      <c r="U5" s="330" t="s">
        <v>12</v>
      </c>
      <c r="V5" s="331" t="s">
        <v>13</v>
      </c>
      <c r="W5" s="330" t="s">
        <v>14</v>
      </c>
    </row>
    <row r="6" spans="1:23" hidden="1">
      <c r="A6" s="169" t="s">
        <v>90</v>
      </c>
      <c r="B6" s="272" t="s">
        <v>91</v>
      </c>
      <c r="C6" s="272" t="s">
        <v>253</v>
      </c>
      <c r="D6" s="272" t="s">
        <v>254</v>
      </c>
      <c r="E6" s="260" t="s">
        <v>255</v>
      </c>
      <c r="F6" s="265">
        <v>358</v>
      </c>
      <c r="G6" s="262">
        <v>7</v>
      </c>
      <c r="H6" s="285">
        <f t="shared" ref="H6:H46" si="0">VLOOKUP($C6,March20,6,0)*(1+IncrPerc2021)</f>
        <v>26.554309705784966</v>
      </c>
      <c r="I6" s="285">
        <f t="shared" ref="I6:I46" si="1">VLOOKUP($C6,March20,7,0)*(1+IncrPerc2021)</f>
        <v>28.091252694902394</v>
      </c>
      <c r="J6" s="285">
        <f t="shared" ref="J6:J46" si="2">VLOOKUP($C6,March20,8,0)*(1+IncrPerc2021)</f>
        <v>29.540783879499344</v>
      </c>
      <c r="K6" s="285">
        <f t="shared" ref="K6:K46" si="3">VLOOKUP($C6,March20,9,0)*(1+IncrPerc2021)</f>
        <v>31.191264442180731</v>
      </c>
      <c r="L6" s="285">
        <f t="shared" ref="L6:L46" si="4">VLOOKUP($C6,March20,10,0)*(1+IncrPerc2021)</f>
        <v>32.877278736352658</v>
      </c>
      <c r="M6" s="285">
        <f t="shared" ref="M6:M46" si="5">VLOOKUP($C6,March20,11,0)*(1+IncrPerc2021)</f>
        <v>34.879420710681835</v>
      </c>
      <c r="N6" s="285">
        <f t="shared" ref="N6:N46" si="6">VLOOKUP($C6,March20,12,0)*(1+IncrPerc2021)</f>
        <v>36.881562685010998</v>
      </c>
    </row>
    <row r="7" spans="1:23" hidden="1">
      <c r="A7" s="16" t="s">
        <v>15</v>
      </c>
      <c r="B7" s="259" t="s">
        <v>16</v>
      </c>
      <c r="C7" s="259" t="s">
        <v>437</v>
      </c>
      <c r="D7" s="259">
        <v>29</v>
      </c>
      <c r="E7" s="260" t="s">
        <v>420</v>
      </c>
      <c r="F7" s="261">
        <v>365</v>
      </c>
      <c r="G7" s="262">
        <v>8</v>
      </c>
      <c r="H7" s="263">
        <f t="shared" si="0"/>
        <v>58939.562986041325</v>
      </c>
      <c r="I7" s="263">
        <f t="shared" si="1"/>
        <v>62172.903208181931</v>
      </c>
      <c r="J7" s="263">
        <f t="shared" si="2"/>
        <v>65403.514873173037</v>
      </c>
      <c r="K7" s="263">
        <f t="shared" si="3"/>
        <v>68827.854095777613</v>
      </c>
      <c r="L7" s="263">
        <f t="shared" si="4"/>
        <v>72486.849233237997</v>
      </c>
      <c r="M7" s="263">
        <f t="shared" si="5"/>
        <v>77028.447072383191</v>
      </c>
      <c r="N7" s="263">
        <f t="shared" si="6"/>
        <v>81570.044911528385</v>
      </c>
      <c r="O7" s="63"/>
      <c r="Q7" s="332">
        <f t="shared" ref="Q7:W7" si="7">ROUNDUP(H7/2080,3)</f>
        <v>28.337</v>
      </c>
      <c r="R7" s="332">
        <f t="shared" si="7"/>
        <v>29.891000000000002</v>
      </c>
      <c r="S7" s="332">
        <f t="shared" si="7"/>
        <v>31.444000000000003</v>
      </c>
      <c r="T7" s="332">
        <f t="shared" si="7"/>
        <v>33.091000000000001</v>
      </c>
      <c r="U7" s="332">
        <f t="shared" si="7"/>
        <v>34.849999999999994</v>
      </c>
      <c r="V7" s="332">
        <f t="shared" si="7"/>
        <v>37.032999999999994</v>
      </c>
      <c r="W7" s="332">
        <f t="shared" si="7"/>
        <v>39.216999999999999</v>
      </c>
    </row>
    <row r="8" spans="1:23" hidden="1">
      <c r="A8" s="169" t="s">
        <v>90</v>
      </c>
      <c r="B8" s="259" t="s">
        <v>91</v>
      </c>
      <c r="C8" s="259" t="s">
        <v>256</v>
      </c>
      <c r="D8" s="259" t="s">
        <v>257</v>
      </c>
      <c r="E8" s="260" t="s">
        <v>258</v>
      </c>
      <c r="F8" s="265">
        <v>363</v>
      </c>
      <c r="G8" s="262">
        <v>8</v>
      </c>
      <c r="H8" s="285">
        <f t="shared" si="0"/>
        <v>26.915642112090516</v>
      </c>
      <c r="I8" s="285">
        <f t="shared" si="1"/>
        <v>28.274673461545923</v>
      </c>
      <c r="J8" s="285">
        <f t="shared" si="2"/>
        <v>29.796368794912961</v>
      </c>
      <c r="K8" s="285">
        <f t="shared" si="3"/>
        <v>31.374471800120336</v>
      </c>
      <c r="L8" s="285">
        <f t="shared" si="4"/>
        <v>33.026035959352321</v>
      </c>
      <c r="M8" s="285">
        <f t="shared" si="5"/>
        <v>35.031989056578489</v>
      </c>
      <c r="N8" s="285">
        <f t="shared" si="6"/>
        <v>37.037942153804643</v>
      </c>
    </row>
    <row r="9" spans="1:23" hidden="1">
      <c r="A9" s="169" t="s">
        <v>15</v>
      </c>
      <c r="B9" s="259" t="s">
        <v>16</v>
      </c>
      <c r="C9" s="259" t="s">
        <v>17</v>
      </c>
      <c r="D9" s="259">
        <v>40</v>
      </c>
      <c r="E9" s="260" t="s">
        <v>18</v>
      </c>
      <c r="F9" s="265">
        <v>420</v>
      </c>
      <c r="G9" s="262">
        <v>9</v>
      </c>
      <c r="H9" s="263">
        <f t="shared" si="0"/>
        <v>63575.381583017595</v>
      </c>
      <c r="I9" s="263">
        <f t="shared" si="1"/>
        <v>66958.7924483799</v>
      </c>
      <c r="J9" s="263">
        <f t="shared" si="2"/>
        <v>70696.91574317537</v>
      </c>
      <c r="K9" s="263">
        <f t="shared" si="3"/>
        <v>74552.366995398712</v>
      </c>
      <c r="L9" s="263">
        <f t="shared" si="4"/>
        <v>78481.489290658152</v>
      </c>
      <c r="M9" s="263">
        <f t="shared" si="5"/>
        <v>83176.661401662714</v>
      </c>
      <c r="N9" s="263">
        <f t="shared" si="6"/>
        <v>87871.833512667334</v>
      </c>
      <c r="Q9" s="332">
        <f t="shared" ref="Q9:W10" si="8">ROUNDUP(H9/2080,3)</f>
        <v>30.566000000000003</v>
      </c>
      <c r="R9" s="332">
        <f t="shared" si="8"/>
        <v>32.192</v>
      </c>
      <c r="S9" s="332">
        <f t="shared" si="8"/>
        <v>33.988999999999997</v>
      </c>
      <c r="T9" s="332">
        <f t="shared" si="8"/>
        <v>35.842999999999996</v>
      </c>
      <c r="U9" s="332">
        <f t="shared" si="8"/>
        <v>37.731999999999999</v>
      </c>
      <c r="V9" s="332">
        <f t="shared" si="8"/>
        <v>39.988999999999997</v>
      </c>
      <c r="W9" s="332">
        <f t="shared" si="8"/>
        <v>42.247</v>
      </c>
    </row>
    <row r="10" spans="1:23" hidden="1">
      <c r="A10" s="169" t="s">
        <v>15</v>
      </c>
      <c r="B10" s="259" t="s">
        <v>16</v>
      </c>
      <c r="C10" s="259" t="s">
        <v>436</v>
      </c>
      <c r="D10" s="259">
        <v>35</v>
      </c>
      <c r="E10" s="260" t="s">
        <v>431</v>
      </c>
      <c r="F10" s="265">
        <v>378</v>
      </c>
      <c r="G10" s="262">
        <v>8</v>
      </c>
      <c r="H10" s="263">
        <f t="shared" si="0"/>
        <v>58939.562986041325</v>
      </c>
      <c r="I10" s="263">
        <f t="shared" si="1"/>
        <v>62172.903208181931</v>
      </c>
      <c r="J10" s="263">
        <f t="shared" si="2"/>
        <v>65403.514873173037</v>
      </c>
      <c r="K10" s="263">
        <f t="shared" si="3"/>
        <v>68827.854095777613</v>
      </c>
      <c r="L10" s="263">
        <f t="shared" si="4"/>
        <v>72486.849233237997</v>
      </c>
      <c r="M10" s="263">
        <f t="shared" si="5"/>
        <v>77484.549293348973</v>
      </c>
      <c r="N10" s="263">
        <f t="shared" si="6"/>
        <v>82482.249353459963</v>
      </c>
      <c r="Q10" s="332">
        <f t="shared" si="8"/>
        <v>28.337</v>
      </c>
      <c r="R10" s="332">
        <f t="shared" si="8"/>
        <v>29.891000000000002</v>
      </c>
      <c r="S10" s="332">
        <f t="shared" si="8"/>
        <v>31.444000000000003</v>
      </c>
      <c r="T10" s="332">
        <f t="shared" si="8"/>
        <v>33.091000000000001</v>
      </c>
      <c r="U10" s="332">
        <f t="shared" si="8"/>
        <v>34.849999999999994</v>
      </c>
      <c r="V10" s="332">
        <f t="shared" si="8"/>
        <v>37.253</v>
      </c>
      <c r="W10" s="332">
        <f t="shared" si="8"/>
        <v>39.655000000000001</v>
      </c>
    </row>
    <row r="11" spans="1:23" hidden="1">
      <c r="A11" s="22" t="s">
        <v>90</v>
      </c>
      <c r="B11" s="272" t="s">
        <v>91</v>
      </c>
      <c r="C11" s="272" t="s">
        <v>259</v>
      </c>
      <c r="D11" s="272" t="s">
        <v>260</v>
      </c>
      <c r="E11" s="273" t="s">
        <v>261</v>
      </c>
      <c r="F11" s="265">
        <v>343</v>
      </c>
      <c r="G11" s="262">
        <v>7</v>
      </c>
      <c r="H11" s="285">
        <f t="shared" si="0"/>
        <v>25.172736273120663</v>
      </c>
      <c r="I11" s="285">
        <f t="shared" si="1"/>
        <v>26.658528073004366</v>
      </c>
      <c r="J11" s="285">
        <f t="shared" si="2"/>
        <v>28.034612904644039</v>
      </c>
      <c r="K11" s="285">
        <f t="shared" si="3"/>
        <v>29.594350621345267</v>
      </c>
      <c r="L11" s="285">
        <f t="shared" si="4"/>
        <v>31.155400144368357</v>
      </c>
      <c r="M11" s="285">
        <f t="shared" si="5"/>
        <v>33.06960983640392</v>
      </c>
      <c r="N11" s="285">
        <f t="shared" si="6"/>
        <v>34.98381952843949</v>
      </c>
    </row>
    <row r="12" spans="1:23" hidden="1">
      <c r="A12" s="22" t="s">
        <v>90</v>
      </c>
      <c r="B12" s="272" t="s">
        <v>91</v>
      </c>
      <c r="C12" s="272" t="s">
        <v>262</v>
      </c>
      <c r="D12" s="272" t="s">
        <v>260</v>
      </c>
      <c r="E12" s="273" t="s">
        <v>263</v>
      </c>
      <c r="F12" s="265">
        <v>343</v>
      </c>
      <c r="G12" s="262">
        <v>7</v>
      </c>
      <c r="H12" s="285">
        <f t="shared" si="0"/>
        <v>25.172736273120663</v>
      </c>
      <c r="I12" s="285">
        <f t="shared" si="1"/>
        <v>26.658528073004366</v>
      </c>
      <c r="J12" s="285">
        <f t="shared" si="2"/>
        <v>28.034612904644039</v>
      </c>
      <c r="K12" s="285">
        <f t="shared" si="3"/>
        <v>29.594350621345267</v>
      </c>
      <c r="L12" s="285">
        <f t="shared" si="4"/>
        <v>31.155400144368357</v>
      </c>
      <c r="M12" s="285">
        <f t="shared" si="5"/>
        <v>33.06960983640392</v>
      </c>
      <c r="N12" s="285">
        <f t="shared" si="6"/>
        <v>34.98381952843949</v>
      </c>
    </row>
    <row r="13" spans="1:23" hidden="1">
      <c r="A13" s="169" t="s">
        <v>15</v>
      </c>
      <c r="B13" s="259" t="s">
        <v>16</v>
      </c>
      <c r="C13" s="259" t="s">
        <v>19</v>
      </c>
      <c r="D13" s="259" t="s">
        <v>20</v>
      </c>
      <c r="E13" s="260" t="s">
        <v>21</v>
      </c>
      <c r="F13" s="265">
        <v>393</v>
      </c>
      <c r="G13" s="262">
        <v>8</v>
      </c>
      <c r="H13" s="263">
        <f t="shared" si="0"/>
        <v>59561.674016124081</v>
      </c>
      <c r="I13" s="263">
        <f t="shared" si="1"/>
        <v>62795.014238264688</v>
      </c>
      <c r="J13" s="263">
        <f t="shared" si="2"/>
        <v>66066.554260498058</v>
      </c>
      <c r="K13" s="263">
        <f t="shared" si="3"/>
        <v>69605.49288338107</v>
      </c>
      <c r="L13" s="263">
        <f t="shared" si="4"/>
        <v>73267.216577990926</v>
      </c>
      <c r="M13" s="263">
        <f t="shared" si="5"/>
        <v>77810.999236966818</v>
      </c>
      <c r="N13" s="263">
        <f t="shared" si="6"/>
        <v>82354.781895942724</v>
      </c>
      <c r="Q13" s="332">
        <f t="shared" ref="Q13:W14" si="9">ROUNDUP(H13/2080,3)</f>
        <v>28.636000000000003</v>
      </c>
      <c r="R13" s="332">
        <f t="shared" si="9"/>
        <v>30.19</v>
      </c>
      <c r="S13" s="332">
        <f t="shared" si="9"/>
        <v>31.763000000000002</v>
      </c>
      <c r="T13" s="332">
        <f t="shared" si="9"/>
        <v>33.464999999999996</v>
      </c>
      <c r="U13" s="332">
        <f t="shared" si="9"/>
        <v>35.224999999999994</v>
      </c>
      <c r="V13" s="332">
        <f t="shared" si="9"/>
        <v>37.409999999999997</v>
      </c>
      <c r="W13" s="332">
        <f t="shared" si="9"/>
        <v>39.594000000000001</v>
      </c>
    </row>
    <row r="14" spans="1:23" hidden="1">
      <c r="A14" s="169" t="s">
        <v>15</v>
      </c>
      <c r="B14" s="259" t="s">
        <v>16</v>
      </c>
      <c r="C14" s="259" t="s">
        <v>22</v>
      </c>
      <c r="D14" s="259" t="s">
        <v>20</v>
      </c>
      <c r="E14" s="260" t="s">
        <v>23</v>
      </c>
      <c r="F14" s="265">
        <v>393</v>
      </c>
      <c r="G14" s="262">
        <v>8</v>
      </c>
      <c r="H14" s="263">
        <f t="shared" si="0"/>
        <v>59561.674016124081</v>
      </c>
      <c r="I14" s="263">
        <f t="shared" si="1"/>
        <v>62795.014238264688</v>
      </c>
      <c r="J14" s="263">
        <f t="shared" si="2"/>
        <v>66066.554260498058</v>
      </c>
      <c r="K14" s="263">
        <f t="shared" si="3"/>
        <v>69605.49288338107</v>
      </c>
      <c r="L14" s="263">
        <f t="shared" si="4"/>
        <v>73267.216577990926</v>
      </c>
      <c r="M14" s="263">
        <f t="shared" si="5"/>
        <v>77810.999236966818</v>
      </c>
      <c r="N14" s="263">
        <f t="shared" si="6"/>
        <v>82354.781895942724</v>
      </c>
      <c r="Q14" s="332">
        <f t="shared" si="9"/>
        <v>28.636000000000003</v>
      </c>
      <c r="R14" s="332">
        <f t="shared" si="9"/>
        <v>30.19</v>
      </c>
      <c r="S14" s="332">
        <f t="shared" si="9"/>
        <v>31.763000000000002</v>
      </c>
      <c r="T14" s="332">
        <f t="shared" si="9"/>
        <v>33.464999999999996</v>
      </c>
      <c r="U14" s="332">
        <f t="shared" si="9"/>
        <v>35.224999999999994</v>
      </c>
      <c r="V14" s="332">
        <f t="shared" si="9"/>
        <v>37.409999999999997</v>
      </c>
      <c r="W14" s="332">
        <f t="shared" si="9"/>
        <v>39.594000000000001</v>
      </c>
    </row>
    <row r="15" spans="1:23" hidden="1">
      <c r="A15" s="22" t="s">
        <v>90</v>
      </c>
      <c r="B15" s="259" t="s">
        <v>91</v>
      </c>
      <c r="C15" s="286" t="s">
        <v>264</v>
      </c>
      <c r="D15" s="259" t="s">
        <v>254</v>
      </c>
      <c r="E15" s="268" t="s">
        <v>265</v>
      </c>
      <c r="F15" s="265">
        <v>353</v>
      </c>
      <c r="G15" s="262">
        <v>7</v>
      </c>
      <c r="H15" s="285">
        <f t="shared" si="0"/>
        <v>26.554309705784966</v>
      </c>
      <c r="I15" s="285">
        <f t="shared" si="1"/>
        <v>28.091252694902394</v>
      </c>
      <c r="J15" s="285">
        <f t="shared" si="2"/>
        <v>29.540783879499344</v>
      </c>
      <c r="K15" s="285">
        <f t="shared" si="3"/>
        <v>31.191264442180731</v>
      </c>
      <c r="L15" s="285">
        <f t="shared" si="4"/>
        <v>32.877278736352658</v>
      </c>
      <c r="M15" s="285">
        <f t="shared" si="5"/>
        <v>34.879420710681835</v>
      </c>
      <c r="N15" s="285">
        <f t="shared" si="6"/>
        <v>36.881562685010998</v>
      </c>
    </row>
    <row r="16" spans="1:23" hidden="1">
      <c r="A16" s="169"/>
      <c r="B16" s="259" t="s">
        <v>16</v>
      </c>
      <c r="C16" s="259" t="s">
        <v>597</v>
      </c>
      <c r="D16" s="259" t="s">
        <v>20</v>
      </c>
      <c r="E16" s="260" t="s">
        <v>607</v>
      </c>
      <c r="F16" s="265">
        <v>393</v>
      </c>
      <c r="G16" s="262">
        <v>8</v>
      </c>
      <c r="H16" s="263">
        <f t="shared" si="0"/>
        <v>59561.673665263756</v>
      </c>
      <c r="I16" s="263">
        <f t="shared" si="1"/>
        <v>62795.014239861252</v>
      </c>
      <c r="J16" s="263">
        <f t="shared" si="2"/>
        <v>66066.553113833754</v>
      </c>
      <c r="K16" s="263">
        <f t="shared" si="3"/>
        <v>69605.492641776262</v>
      </c>
      <c r="L16" s="263">
        <f t="shared" si="4"/>
        <v>73267.217201841253</v>
      </c>
      <c r="M16" s="263">
        <f t="shared" si="5"/>
        <v>77810.999100084999</v>
      </c>
      <c r="N16" s="263">
        <f t="shared" si="6"/>
        <v>82354.783091386242</v>
      </c>
      <c r="Q16" s="332">
        <f t="shared" ref="Q16:W19" si="10">ROUNDUP(H16/2080,3)</f>
        <v>28.636000000000003</v>
      </c>
      <c r="R16" s="332">
        <f t="shared" si="10"/>
        <v>30.19</v>
      </c>
      <c r="S16" s="332">
        <f t="shared" si="10"/>
        <v>31.763000000000002</v>
      </c>
      <c r="T16" s="332">
        <f t="shared" si="10"/>
        <v>33.464999999999996</v>
      </c>
      <c r="U16" s="332">
        <f t="shared" si="10"/>
        <v>35.224999999999994</v>
      </c>
      <c r="V16" s="332">
        <f t="shared" si="10"/>
        <v>37.409999999999997</v>
      </c>
      <c r="W16" s="332">
        <f t="shared" si="10"/>
        <v>39.594000000000001</v>
      </c>
    </row>
    <row r="17" spans="1:24" hidden="1">
      <c r="A17" s="169" t="s">
        <v>15</v>
      </c>
      <c r="B17" s="259" t="s">
        <v>16</v>
      </c>
      <c r="C17" s="259" t="s">
        <v>24</v>
      </c>
      <c r="D17" s="259" t="s">
        <v>20</v>
      </c>
      <c r="E17" s="260" t="s">
        <v>25</v>
      </c>
      <c r="F17" s="265">
        <v>393</v>
      </c>
      <c r="G17" s="262">
        <v>8</v>
      </c>
      <c r="H17" s="263">
        <f t="shared" si="0"/>
        <v>59561.674016124081</v>
      </c>
      <c r="I17" s="263">
        <f t="shared" si="1"/>
        <v>62795.014238264688</v>
      </c>
      <c r="J17" s="263">
        <f t="shared" si="2"/>
        <v>66066.554260498058</v>
      </c>
      <c r="K17" s="263">
        <f t="shared" si="3"/>
        <v>69605.49288338107</v>
      </c>
      <c r="L17" s="263">
        <f t="shared" si="4"/>
        <v>73267.216577990926</v>
      </c>
      <c r="M17" s="263">
        <f t="shared" si="5"/>
        <v>77810.999236966818</v>
      </c>
      <c r="N17" s="263">
        <f t="shared" si="6"/>
        <v>82354.781895942724</v>
      </c>
      <c r="Q17" s="332">
        <f t="shared" si="10"/>
        <v>28.636000000000003</v>
      </c>
      <c r="R17" s="332">
        <f t="shared" si="10"/>
        <v>30.19</v>
      </c>
      <c r="S17" s="332">
        <f t="shared" si="10"/>
        <v>31.763000000000002</v>
      </c>
      <c r="T17" s="332">
        <f t="shared" si="10"/>
        <v>33.464999999999996</v>
      </c>
      <c r="U17" s="332">
        <f t="shared" si="10"/>
        <v>35.224999999999994</v>
      </c>
      <c r="V17" s="332">
        <f t="shared" si="10"/>
        <v>37.409999999999997</v>
      </c>
      <c r="W17" s="332">
        <f t="shared" si="10"/>
        <v>39.594000000000001</v>
      </c>
    </row>
    <row r="18" spans="1:24" hidden="1">
      <c r="A18" s="169" t="s">
        <v>15</v>
      </c>
      <c r="B18" s="259" t="s">
        <v>16</v>
      </c>
      <c r="C18" s="259" t="s">
        <v>474</v>
      </c>
      <c r="D18" s="259" t="s">
        <v>20</v>
      </c>
      <c r="E18" s="260" t="s">
        <v>465</v>
      </c>
      <c r="F18" s="265">
        <v>393</v>
      </c>
      <c r="G18" s="262">
        <v>8</v>
      </c>
      <c r="H18" s="263">
        <f t="shared" si="0"/>
        <v>59561.674016124081</v>
      </c>
      <c r="I18" s="263">
        <f t="shared" si="1"/>
        <v>62795.014238264688</v>
      </c>
      <c r="J18" s="263">
        <f t="shared" si="2"/>
        <v>66066.554260498058</v>
      </c>
      <c r="K18" s="263">
        <f t="shared" si="3"/>
        <v>69605.49288338107</v>
      </c>
      <c r="L18" s="263">
        <f t="shared" si="4"/>
        <v>73267.216577990926</v>
      </c>
      <c r="M18" s="263">
        <f t="shared" si="5"/>
        <v>77810.999236966818</v>
      </c>
      <c r="N18" s="263">
        <f t="shared" si="6"/>
        <v>82354.781895942724</v>
      </c>
      <c r="Q18" s="332">
        <f t="shared" si="10"/>
        <v>28.636000000000003</v>
      </c>
      <c r="R18" s="332">
        <f t="shared" si="10"/>
        <v>30.19</v>
      </c>
      <c r="S18" s="332">
        <f t="shared" si="10"/>
        <v>31.763000000000002</v>
      </c>
      <c r="T18" s="332">
        <f t="shared" si="10"/>
        <v>33.464999999999996</v>
      </c>
      <c r="U18" s="332">
        <f t="shared" si="10"/>
        <v>35.224999999999994</v>
      </c>
      <c r="V18" s="332">
        <f t="shared" si="10"/>
        <v>37.409999999999997</v>
      </c>
      <c r="W18" s="332">
        <f t="shared" si="10"/>
        <v>39.594000000000001</v>
      </c>
    </row>
    <row r="19" spans="1:24" hidden="1">
      <c r="A19" s="169" t="s">
        <v>15</v>
      </c>
      <c r="B19" s="259" t="s">
        <v>16</v>
      </c>
      <c r="C19" s="259" t="s">
        <v>26</v>
      </c>
      <c r="D19" s="259">
        <v>72</v>
      </c>
      <c r="E19" s="260" t="s">
        <v>27</v>
      </c>
      <c r="F19" s="265">
        <v>463</v>
      </c>
      <c r="G19" s="262">
        <v>10</v>
      </c>
      <c r="H19" s="263">
        <f t="shared" si="0"/>
        <v>72140.322475253328</v>
      </c>
      <c r="I19" s="263">
        <f t="shared" si="1"/>
        <v>75952.116813084882</v>
      </c>
      <c r="J19" s="263">
        <f t="shared" si="2"/>
        <v>79924.896022736109</v>
      </c>
      <c r="K19" s="263">
        <f t="shared" si="3"/>
        <v>84126.87403294415</v>
      </c>
      <c r="L19" s="263">
        <f t="shared" si="4"/>
        <v>88568.965072306921</v>
      </c>
      <c r="M19" s="263">
        <f t="shared" si="5"/>
        <v>93921.778834932353</v>
      </c>
      <c r="N19" s="263">
        <f t="shared" si="6"/>
        <v>99273.740003108527</v>
      </c>
      <c r="Q19" s="332">
        <f t="shared" si="10"/>
        <v>34.683</v>
      </c>
      <c r="R19" s="332">
        <f t="shared" si="10"/>
        <v>36.515999999999998</v>
      </c>
      <c r="S19" s="332">
        <f t="shared" si="10"/>
        <v>38.425999999999995</v>
      </c>
      <c r="T19" s="332">
        <f t="shared" si="10"/>
        <v>40.445999999999998</v>
      </c>
      <c r="U19" s="332">
        <f t="shared" si="10"/>
        <v>42.582000000000001</v>
      </c>
      <c r="V19" s="332">
        <f t="shared" si="10"/>
        <v>45.155000000000001</v>
      </c>
      <c r="W19" s="332">
        <f t="shared" si="10"/>
        <v>47.727999999999994</v>
      </c>
    </row>
    <row r="20" spans="1:24" hidden="1">
      <c r="A20" s="169" t="s">
        <v>90</v>
      </c>
      <c r="B20" s="259" t="s">
        <v>91</v>
      </c>
      <c r="C20" s="272" t="s">
        <v>266</v>
      </c>
      <c r="D20" s="272">
        <v>63</v>
      </c>
      <c r="E20" s="260" t="s">
        <v>267</v>
      </c>
      <c r="F20" s="265">
        <v>383</v>
      </c>
      <c r="G20" s="262">
        <v>8</v>
      </c>
      <c r="H20" s="285">
        <f t="shared" si="0"/>
        <v>30.018680020987034</v>
      </c>
      <c r="I20" s="285">
        <f t="shared" si="1"/>
        <v>31.594855262194187</v>
      </c>
      <c r="J20" s="285">
        <f t="shared" si="2"/>
        <v>33.246419421426168</v>
      </c>
      <c r="K20" s="285">
        <f t="shared" si="3"/>
        <v>35.006863505373204</v>
      </c>
      <c r="L20" s="285">
        <f t="shared" si="4"/>
        <v>36.842080549666747</v>
      </c>
      <c r="M20" s="285">
        <f t="shared" si="5"/>
        <v>39.07844993489703</v>
      </c>
      <c r="N20" s="285">
        <f t="shared" si="6"/>
        <v>41.31481932012732</v>
      </c>
    </row>
    <row r="21" spans="1:24" hidden="1">
      <c r="A21" s="169" t="s">
        <v>90</v>
      </c>
      <c r="B21" s="259" t="s">
        <v>91</v>
      </c>
      <c r="C21" s="272" t="s">
        <v>268</v>
      </c>
      <c r="D21" s="272" t="s">
        <v>269</v>
      </c>
      <c r="E21" s="260" t="s">
        <v>270</v>
      </c>
      <c r="F21" s="265">
        <v>425</v>
      </c>
      <c r="G21" s="262">
        <v>9</v>
      </c>
      <c r="H21" s="285">
        <f t="shared" si="0"/>
        <v>31.687993511046816</v>
      </c>
      <c r="I21" s="285">
        <f t="shared" si="1"/>
        <v>33.356611152463088</v>
      </c>
      <c r="J21" s="285">
        <f t="shared" si="2"/>
        <v>35.117055236410138</v>
      </c>
      <c r="K21" s="285">
        <f t="shared" si="3"/>
        <v>36.950960474381802</v>
      </c>
      <c r="L21" s="285">
        <f t="shared" si="4"/>
        <v>38.896369249712251</v>
      </c>
      <c r="M21" s="285">
        <f t="shared" si="5"/>
        <v>41.250166814373429</v>
      </c>
      <c r="N21" s="285">
        <f t="shared" si="6"/>
        <v>43.603964379034586</v>
      </c>
    </row>
    <row r="22" spans="1:24" hidden="1">
      <c r="A22" s="169" t="s">
        <v>15</v>
      </c>
      <c r="B22" s="259" t="s">
        <v>16</v>
      </c>
      <c r="C22" s="259" t="s">
        <v>28</v>
      </c>
      <c r="D22" s="259" t="s">
        <v>20</v>
      </c>
      <c r="E22" s="260" t="s">
        <v>29</v>
      </c>
      <c r="F22" s="265">
        <v>393</v>
      </c>
      <c r="G22" s="262">
        <v>8</v>
      </c>
      <c r="H22" s="263">
        <f t="shared" si="0"/>
        <v>59561.674016124081</v>
      </c>
      <c r="I22" s="263">
        <f t="shared" si="1"/>
        <v>62795.014238264688</v>
      </c>
      <c r="J22" s="263">
        <f t="shared" si="2"/>
        <v>66066.554260498058</v>
      </c>
      <c r="K22" s="263">
        <f t="shared" si="3"/>
        <v>69605.49288338107</v>
      </c>
      <c r="L22" s="263">
        <f t="shared" si="4"/>
        <v>73267.216577990926</v>
      </c>
      <c r="M22" s="263">
        <f t="shared" si="5"/>
        <v>77810.999236966818</v>
      </c>
      <c r="N22" s="263">
        <f t="shared" si="6"/>
        <v>82354.781895942724</v>
      </c>
      <c r="Q22" s="332">
        <f t="shared" ref="Q22:W22" si="11">ROUNDUP(H22/2080,3)</f>
        <v>28.636000000000003</v>
      </c>
      <c r="R22" s="332">
        <f t="shared" si="11"/>
        <v>30.19</v>
      </c>
      <c r="S22" s="332">
        <f t="shared" si="11"/>
        <v>31.763000000000002</v>
      </c>
      <c r="T22" s="332">
        <f t="shared" si="11"/>
        <v>33.464999999999996</v>
      </c>
      <c r="U22" s="332">
        <f t="shared" si="11"/>
        <v>35.224999999999994</v>
      </c>
      <c r="V22" s="332">
        <f t="shared" si="11"/>
        <v>37.409999999999997</v>
      </c>
      <c r="W22" s="332">
        <f t="shared" si="11"/>
        <v>39.594000000000001</v>
      </c>
    </row>
    <row r="23" spans="1:24" hidden="1">
      <c r="A23" s="169" t="s">
        <v>90</v>
      </c>
      <c r="B23" s="259" t="s">
        <v>91</v>
      </c>
      <c r="C23" s="259" t="s">
        <v>271</v>
      </c>
      <c r="D23" s="259">
        <v>16</v>
      </c>
      <c r="E23" s="260" t="s">
        <v>272</v>
      </c>
      <c r="F23" s="265">
        <v>358</v>
      </c>
      <c r="G23" s="262">
        <v>7</v>
      </c>
      <c r="H23" s="285">
        <f t="shared" si="0"/>
        <v>26.554309705784966</v>
      </c>
      <c r="I23" s="285">
        <f t="shared" si="1"/>
        <v>28.091252694902394</v>
      </c>
      <c r="J23" s="285">
        <f t="shared" si="2"/>
        <v>29.540783879499344</v>
      </c>
      <c r="K23" s="285">
        <f t="shared" si="3"/>
        <v>31.191264442180731</v>
      </c>
      <c r="L23" s="285">
        <f t="shared" si="4"/>
        <v>32.877278736352658</v>
      </c>
      <c r="M23" s="285">
        <f t="shared" si="5"/>
        <v>34.879420710681835</v>
      </c>
      <c r="N23" s="285">
        <f t="shared" si="6"/>
        <v>36.881562685010998</v>
      </c>
    </row>
    <row r="24" spans="1:24" s="23" customFormat="1" hidden="1">
      <c r="A24" s="169" t="s">
        <v>15</v>
      </c>
      <c r="B24" s="259" t="s">
        <v>16</v>
      </c>
      <c r="C24" s="259" t="s">
        <v>440</v>
      </c>
      <c r="D24" s="259">
        <v>107</v>
      </c>
      <c r="E24" s="260" t="s">
        <v>30</v>
      </c>
      <c r="F24" s="265">
        <v>368</v>
      </c>
      <c r="G24" s="262">
        <v>8</v>
      </c>
      <c r="H24" s="263">
        <f t="shared" si="0"/>
        <v>57779.926197509878</v>
      </c>
      <c r="I24" s="263">
        <f t="shared" si="1"/>
        <v>60947.781048062825</v>
      </c>
      <c r="J24" s="263">
        <f t="shared" si="2"/>
        <v>64112.907341466271</v>
      </c>
      <c r="K24" s="263">
        <f t="shared" si="3"/>
        <v>67471.761192483216</v>
      </c>
      <c r="L24" s="263">
        <f t="shared" si="4"/>
        <v>71059.813844056946</v>
      </c>
      <c r="M24" s="263">
        <f t="shared" si="5"/>
        <v>75513.144901741325</v>
      </c>
      <c r="N24" s="263">
        <f t="shared" si="6"/>
        <v>79966.47595942569</v>
      </c>
      <c r="O24" s="9"/>
      <c r="P24" s="9"/>
      <c r="Q24" s="332">
        <f t="shared" ref="Q24:W25" si="12">ROUNDUP(H24/2080,3)</f>
        <v>27.779</v>
      </c>
      <c r="R24" s="332">
        <f t="shared" si="12"/>
        <v>29.302</v>
      </c>
      <c r="S24" s="332">
        <f t="shared" si="12"/>
        <v>30.824000000000002</v>
      </c>
      <c r="T24" s="332">
        <f t="shared" si="12"/>
        <v>32.439</v>
      </c>
      <c r="U24" s="332">
        <f t="shared" si="12"/>
        <v>34.163999999999994</v>
      </c>
      <c r="V24" s="332">
        <f t="shared" si="12"/>
        <v>36.305</v>
      </c>
      <c r="W24" s="332">
        <f t="shared" si="12"/>
        <v>38.445999999999998</v>
      </c>
      <c r="X24" s="353"/>
    </row>
    <row r="25" spans="1:24" s="23" customFormat="1" hidden="1">
      <c r="A25" s="169" t="s">
        <v>15</v>
      </c>
      <c r="B25" s="259" t="s">
        <v>16</v>
      </c>
      <c r="C25" s="262" t="s">
        <v>31</v>
      </c>
      <c r="D25" s="259" t="s">
        <v>20</v>
      </c>
      <c r="E25" s="266" t="s">
        <v>32</v>
      </c>
      <c r="F25" s="265">
        <v>393</v>
      </c>
      <c r="G25" s="262">
        <v>8</v>
      </c>
      <c r="H25" s="263">
        <f t="shared" si="0"/>
        <v>59561.674016124081</v>
      </c>
      <c r="I25" s="263">
        <f t="shared" si="1"/>
        <v>62795.014238264688</v>
      </c>
      <c r="J25" s="263">
        <f t="shared" si="2"/>
        <v>66066.554260498058</v>
      </c>
      <c r="K25" s="263">
        <f t="shared" si="3"/>
        <v>69605.49288338107</v>
      </c>
      <c r="L25" s="263">
        <f t="shared" si="4"/>
        <v>73267.216577990926</v>
      </c>
      <c r="M25" s="263">
        <f t="shared" si="5"/>
        <v>77810.999236966818</v>
      </c>
      <c r="N25" s="263">
        <f t="shared" si="6"/>
        <v>82354.781895942724</v>
      </c>
      <c r="O25" s="9"/>
      <c r="P25" s="9"/>
      <c r="Q25" s="332">
        <f t="shared" si="12"/>
        <v>28.636000000000003</v>
      </c>
      <c r="R25" s="332">
        <f t="shared" si="12"/>
        <v>30.19</v>
      </c>
      <c r="S25" s="332">
        <f t="shared" si="12"/>
        <v>31.763000000000002</v>
      </c>
      <c r="T25" s="332">
        <f t="shared" si="12"/>
        <v>33.464999999999996</v>
      </c>
      <c r="U25" s="332">
        <f t="shared" si="12"/>
        <v>35.224999999999994</v>
      </c>
      <c r="V25" s="332">
        <f t="shared" si="12"/>
        <v>37.409999999999997</v>
      </c>
      <c r="W25" s="332">
        <f t="shared" si="12"/>
        <v>39.594000000000001</v>
      </c>
      <c r="X25" s="353"/>
    </row>
    <row r="26" spans="1:24" hidden="1">
      <c r="A26" s="22" t="s">
        <v>90</v>
      </c>
      <c r="B26" s="272" t="s">
        <v>91</v>
      </c>
      <c r="C26" s="272" t="s">
        <v>284</v>
      </c>
      <c r="D26" s="272" t="s">
        <v>285</v>
      </c>
      <c r="E26" s="273" t="s">
        <v>286</v>
      </c>
      <c r="F26" s="265">
        <v>333</v>
      </c>
      <c r="G26" s="262">
        <v>7</v>
      </c>
      <c r="H26" s="285">
        <f t="shared" si="0"/>
        <v>26.438144610930518</v>
      </c>
      <c r="I26" s="285">
        <f t="shared" si="1"/>
        <v>27.833906537398217</v>
      </c>
      <c r="J26" s="285">
        <f t="shared" si="2"/>
        <v>29.318871293752956</v>
      </c>
      <c r="K26" s="285">
        <f t="shared" si="3"/>
        <v>30.84187843344187</v>
      </c>
      <c r="L26" s="285">
        <f t="shared" si="4"/>
        <v>32.475077304167698</v>
      </c>
      <c r="M26" s="285">
        <f t="shared" si="5"/>
        <v>34.443810389442866</v>
      </c>
      <c r="N26" s="285">
        <f t="shared" si="6"/>
        <v>36.412543474718021</v>
      </c>
      <c r="O26" s="23"/>
      <c r="P26" s="23"/>
      <c r="X26" s="354"/>
    </row>
    <row r="27" spans="1:24" hidden="1">
      <c r="A27" s="169" t="s">
        <v>90</v>
      </c>
      <c r="B27" s="259" t="s">
        <v>91</v>
      </c>
      <c r="C27" s="272" t="s">
        <v>287</v>
      </c>
      <c r="D27" s="272" t="s">
        <v>280</v>
      </c>
      <c r="E27" s="260" t="s">
        <v>288</v>
      </c>
      <c r="F27" s="265">
        <v>385</v>
      </c>
      <c r="G27" s="262">
        <v>8</v>
      </c>
      <c r="H27" s="285">
        <f t="shared" si="0"/>
        <v>30.018680020987034</v>
      </c>
      <c r="I27" s="285">
        <f t="shared" si="1"/>
        <v>31.594855262194187</v>
      </c>
      <c r="J27" s="285">
        <f t="shared" si="2"/>
        <v>33.246419421426168</v>
      </c>
      <c r="K27" s="285">
        <f t="shared" si="3"/>
        <v>35.006863505373204</v>
      </c>
      <c r="L27" s="285">
        <f t="shared" si="4"/>
        <v>36.842080549666747</v>
      </c>
      <c r="M27" s="285">
        <f t="shared" si="5"/>
        <v>39.07844993489703</v>
      </c>
      <c r="N27" s="285">
        <f t="shared" si="6"/>
        <v>41.31481932012732</v>
      </c>
      <c r="O27" s="23"/>
      <c r="P27" s="23"/>
      <c r="X27" s="354"/>
    </row>
    <row r="28" spans="1:24" hidden="1">
      <c r="A28" s="169" t="s">
        <v>90</v>
      </c>
      <c r="B28" s="259" t="s">
        <v>91</v>
      </c>
      <c r="C28" s="272" t="s">
        <v>289</v>
      </c>
      <c r="D28" s="272" t="s">
        <v>269</v>
      </c>
      <c r="E28" s="260" t="s">
        <v>290</v>
      </c>
      <c r="F28" s="265">
        <v>425</v>
      </c>
      <c r="G28" s="262">
        <v>9</v>
      </c>
      <c r="H28" s="285">
        <f t="shared" si="0"/>
        <v>31.687993511046816</v>
      </c>
      <c r="I28" s="285">
        <f t="shared" si="1"/>
        <v>33.356611152463088</v>
      </c>
      <c r="J28" s="285">
        <f t="shared" si="2"/>
        <v>35.117055236410138</v>
      </c>
      <c r="K28" s="285">
        <f t="shared" si="3"/>
        <v>36.950960474381802</v>
      </c>
      <c r="L28" s="285">
        <f t="shared" si="4"/>
        <v>38.896369249712251</v>
      </c>
      <c r="M28" s="285">
        <f t="shared" si="5"/>
        <v>41.250166814373429</v>
      </c>
      <c r="N28" s="285">
        <f t="shared" si="6"/>
        <v>43.603964379034586</v>
      </c>
      <c r="O28" s="23"/>
      <c r="P28" s="23"/>
      <c r="X28" s="354"/>
    </row>
    <row r="29" spans="1:24" hidden="1">
      <c r="A29" s="169" t="s">
        <v>15</v>
      </c>
      <c r="B29" s="259" t="s">
        <v>16</v>
      </c>
      <c r="C29" s="259" t="s">
        <v>33</v>
      </c>
      <c r="D29" s="259">
        <v>29</v>
      </c>
      <c r="E29" s="260" t="s">
        <v>34</v>
      </c>
      <c r="F29" s="265">
        <v>388</v>
      </c>
      <c r="G29" s="262">
        <v>8</v>
      </c>
      <c r="H29" s="263">
        <f t="shared" si="0"/>
        <v>58939.562986041325</v>
      </c>
      <c r="I29" s="263">
        <f t="shared" si="1"/>
        <v>62172.903208181931</v>
      </c>
      <c r="J29" s="263">
        <f t="shared" si="2"/>
        <v>65403.514873173037</v>
      </c>
      <c r="K29" s="263">
        <f t="shared" si="3"/>
        <v>68827.854095777613</v>
      </c>
      <c r="L29" s="263">
        <f t="shared" si="4"/>
        <v>72486.849233237997</v>
      </c>
      <c r="M29" s="263">
        <f t="shared" si="5"/>
        <v>77028.447072383191</v>
      </c>
      <c r="N29" s="263">
        <f t="shared" si="6"/>
        <v>81570.044911528385</v>
      </c>
      <c r="Q29" s="332">
        <f t="shared" ref="Q29:W30" si="13">ROUNDUP(H29/2080,3)</f>
        <v>28.337</v>
      </c>
      <c r="R29" s="332">
        <f t="shared" si="13"/>
        <v>29.891000000000002</v>
      </c>
      <c r="S29" s="332">
        <f t="shared" si="13"/>
        <v>31.444000000000003</v>
      </c>
      <c r="T29" s="332">
        <f t="shared" si="13"/>
        <v>33.091000000000001</v>
      </c>
      <c r="U29" s="332">
        <f t="shared" si="13"/>
        <v>34.849999999999994</v>
      </c>
      <c r="V29" s="332">
        <f t="shared" si="13"/>
        <v>37.032999999999994</v>
      </c>
      <c r="W29" s="332">
        <f t="shared" si="13"/>
        <v>39.216999999999999</v>
      </c>
    </row>
    <row r="30" spans="1:24" hidden="1">
      <c r="A30" s="169" t="s">
        <v>15</v>
      </c>
      <c r="B30" s="259" t="s">
        <v>16</v>
      </c>
      <c r="C30" s="259" t="s">
        <v>35</v>
      </c>
      <c r="D30" s="259">
        <v>72</v>
      </c>
      <c r="E30" s="260" t="s">
        <v>36</v>
      </c>
      <c r="F30" s="265">
        <v>463</v>
      </c>
      <c r="G30" s="262">
        <v>10</v>
      </c>
      <c r="H30" s="263">
        <f t="shared" si="0"/>
        <v>72140.322475253328</v>
      </c>
      <c r="I30" s="263">
        <f t="shared" si="1"/>
        <v>75952.116813084882</v>
      </c>
      <c r="J30" s="263">
        <f t="shared" si="2"/>
        <v>79924.896022736109</v>
      </c>
      <c r="K30" s="263">
        <f t="shared" si="3"/>
        <v>84126.87403294415</v>
      </c>
      <c r="L30" s="263">
        <f t="shared" si="4"/>
        <v>88568.965072306921</v>
      </c>
      <c r="M30" s="263">
        <f t="shared" si="5"/>
        <v>93921.778834932353</v>
      </c>
      <c r="N30" s="263">
        <f t="shared" si="6"/>
        <v>99273.740003108527</v>
      </c>
      <c r="Q30" s="332">
        <f t="shared" si="13"/>
        <v>34.683</v>
      </c>
      <c r="R30" s="332">
        <f t="shared" si="13"/>
        <v>36.515999999999998</v>
      </c>
      <c r="S30" s="332">
        <f t="shared" si="13"/>
        <v>38.425999999999995</v>
      </c>
      <c r="T30" s="332">
        <f t="shared" si="13"/>
        <v>40.445999999999998</v>
      </c>
      <c r="U30" s="332">
        <f t="shared" si="13"/>
        <v>42.582000000000001</v>
      </c>
      <c r="V30" s="332">
        <f t="shared" si="13"/>
        <v>45.155000000000001</v>
      </c>
      <c r="W30" s="332">
        <f t="shared" si="13"/>
        <v>47.727999999999994</v>
      </c>
    </row>
    <row r="31" spans="1:24" hidden="1">
      <c r="A31" s="22" t="s">
        <v>90</v>
      </c>
      <c r="B31" s="272" t="s">
        <v>91</v>
      </c>
      <c r="C31" s="272" t="s">
        <v>291</v>
      </c>
      <c r="D31" s="272">
        <v>61</v>
      </c>
      <c r="E31" s="273" t="s">
        <v>292</v>
      </c>
      <c r="F31" s="265">
        <v>345</v>
      </c>
      <c r="G31" s="262">
        <v>7</v>
      </c>
      <c r="H31" s="285">
        <f t="shared" si="0"/>
        <v>26.438144610930518</v>
      </c>
      <c r="I31" s="285">
        <f t="shared" si="1"/>
        <v>27.833906537398217</v>
      </c>
      <c r="J31" s="285">
        <f t="shared" si="2"/>
        <v>29.318871293752956</v>
      </c>
      <c r="K31" s="285">
        <f t="shared" si="3"/>
        <v>30.84187843344187</v>
      </c>
      <c r="L31" s="285">
        <f t="shared" si="4"/>
        <v>32.475077304167698</v>
      </c>
      <c r="M31" s="285">
        <f t="shared" si="5"/>
        <v>34.443810389442866</v>
      </c>
      <c r="N31" s="285">
        <f t="shared" si="6"/>
        <v>36.412543474718021</v>
      </c>
      <c r="O31" s="23"/>
      <c r="P31" s="23"/>
      <c r="X31" s="354"/>
    </row>
    <row r="32" spans="1:24" hidden="1">
      <c r="A32" s="22" t="s">
        <v>90</v>
      </c>
      <c r="B32" s="272" t="s">
        <v>91</v>
      </c>
      <c r="C32" s="272" t="s">
        <v>293</v>
      </c>
      <c r="D32" s="272">
        <v>61</v>
      </c>
      <c r="E32" s="273" t="s">
        <v>294</v>
      </c>
      <c r="F32" s="265">
        <v>345</v>
      </c>
      <c r="G32" s="262">
        <v>7</v>
      </c>
      <c r="H32" s="285">
        <f t="shared" si="0"/>
        <v>26.438144610930518</v>
      </c>
      <c r="I32" s="285">
        <f t="shared" si="1"/>
        <v>27.833906537398217</v>
      </c>
      <c r="J32" s="285">
        <f t="shared" si="2"/>
        <v>29.318871293752956</v>
      </c>
      <c r="K32" s="285">
        <f t="shared" si="3"/>
        <v>30.84187843344187</v>
      </c>
      <c r="L32" s="285">
        <f t="shared" si="4"/>
        <v>32.475077304167698</v>
      </c>
      <c r="M32" s="285">
        <f t="shared" si="5"/>
        <v>34.443810389442866</v>
      </c>
      <c r="N32" s="285">
        <f t="shared" si="6"/>
        <v>36.412543474718021</v>
      </c>
      <c r="O32" s="23"/>
      <c r="P32" s="23"/>
      <c r="X32" s="354"/>
    </row>
    <row r="33" spans="1:24" hidden="1">
      <c r="A33" s="169"/>
      <c r="B33" s="259" t="s">
        <v>16</v>
      </c>
      <c r="C33" s="259" t="s">
        <v>526</v>
      </c>
      <c r="D33" s="259">
        <v>99</v>
      </c>
      <c r="E33" s="260" t="s">
        <v>525</v>
      </c>
      <c r="F33" s="265">
        <v>420</v>
      </c>
      <c r="G33" s="262">
        <v>9</v>
      </c>
      <c r="H33" s="263">
        <f t="shared" si="0"/>
        <v>65910.396206275851</v>
      </c>
      <c r="I33" s="263">
        <f t="shared" si="1"/>
        <v>69381.434684493899</v>
      </c>
      <c r="J33" s="263">
        <f t="shared" si="2"/>
        <v>73043.998774705789</v>
      </c>
      <c r="K33" s="263">
        <f t="shared" si="3"/>
        <v>76857.419332598438</v>
      </c>
      <c r="L33" s="263">
        <f t="shared" si="4"/>
        <v>80904.341625672678</v>
      </c>
      <c r="M33" s="263">
        <f t="shared" si="5"/>
        <v>85800.213673511447</v>
      </c>
      <c r="N33" s="263">
        <f t="shared" si="6"/>
        <v>90695.015433918466</v>
      </c>
      <c r="Q33" s="332">
        <f t="shared" ref="Q33:Q43" si="14">ROUNDUP(H33/2080,3)</f>
        <v>31.688000000000002</v>
      </c>
      <c r="R33" s="332">
        <f t="shared" ref="R33:R43" si="15">ROUNDUP(I33/2080,3)</f>
        <v>33.356999999999999</v>
      </c>
      <c r="S33" s="332">
        <f t="shared" ref="S33:S43" si="16">ROUNDUP(J33/2080,3)</f>
        <v>35.117999999999995</v>
      </c>
      <c r="T33" s="332">
        <f t="shared" ref="T33:T43" si="17">ROUNDUP(K33/2080,3)</f>
        <v>36.951000000000001</v>
      </c>
      <c r="U33" s="332">
        <f t="shared" ref="U33:U43" si="18">ROUNDUP(L33/2080,3)</f>
        <v>38.896999999999998</v>
      </c>
      <c r="V33" s="332">
        <f t="shared" ref="V33:V43" si="19">ROUNDUP(M33/2080,3)</f>
        <v>41.250999999999998</v>
      </c>
      <c r="W33" s="332">
        <f t="shared" ref="W33:W43" si="20">ROUNDUP(N33/2080,3)</f>
        <v>43.603999999999999</v>
      </c>
    </row>
    <row r="34" spans="1:24" hidden="1">
      <c r="A34" s="169" t="s">
        <v>15</v>
      </c>
      <c r="B34" s="259" t="s">
        <v>16</v>
      </c>
      <c r="C34" s="259" t="s">
        <v>37</v>
      </c>
      <c r="D34" s="272" t="s">
        <v>38</v>
      </c>
      <c r="E34" s="268" t="s">
        <v>39</v>
      </c>
      <c r="F34" s="265">
        <v>523</v>
      </c>
      <c r="G34" s="265">
        <v>11</v>
      </c>
      <c r="H34" s="263">
        <f t="shared" si="0"/>
        <v>86996.377097534249</v>
      </c>
      <c r="I34" s="263">
        <f t="shared" si="1"/>
        <v>89916.269585188085</v>
      </c>
      <c r="J34" s="263">
        <f t="shared" si="2"/>
        <v>93663.240305811487</v>
      </c>
      <c r="K34" s="263">
        <f t="shared" si="3"/>
        <v>97565.824264341732</v>
      </c>
      <c r="L34" s="263">
        <f t="shared" si="4"/>
        <v>101631.37326729411</v>
      </c>
      <c r="M34" s="263">
        <f t="shared" si="5"/>
        <v>105866.01382009801</v>
      </c>
      <c r="N34" s="263">
        <f t="shared" si="6"/>
        <v>110277.09772926875</v>
      </c>
      <c r="Q34" s="332">
        <f t="shared" si="14"/>
        <v>41.826000000000001</v>
      </c>
      <c r="R34" s="332">
        <f t="shared" si="15"/>
        <v>43.228999999999999</v>
      </c>
      <c r="S34" s="332">
        <f t="shared" si="16"/>
        <v>45.030999999999999</v>
      </c>
      <c r="T34" s="332">
        <f t="shared" si="17"/>
        <v>46.906999999999996</v>
      </c>
      <c r="U34" s="332">
        <f t="shared" si="18"/>
        <v>48.861999999999995</v>
      </c>
      <c r="V34" s="332">
        <f t="shared" si="19"/>
        <v>50.897999999999996</v>
      </c>
      <c r="W34" s="332">
        <f t="shared" si="20"/>
        <v>53.018000000000001</v>
      </c>
    </row>
    <row r="35" spans="1:24" hidden="1">
      <c r="A35" s="169" t="s">
        <v>15</v>
      </c>
      <c r="B35" s="259" t="s">
        <v>16</v>
      </c>
      <c r="C35" s="259" t="s">
        <v>383</v>
      </c>
      <c r="D35" s="272">
        <v>65</v>
      </c>
      <c r="E35" s="268" t="s">
        <v>382</v>
      </c>
      <c r="F35" s="265">
        <v>508</v>
      </c>
      <c r="G35" s="265">
        <v>11</v>
      </c>
      <c r="H35" s="263">
        <f t="shared" si="0"/>
        <v>77043.539672879167</v>
      </c>
      <c r="I35" s="263">
        <f t="shared" si="1"/>
        <v>81092.718482716009</v>
      </c>
      <c r="J35" s="263">
        <f t="shared" si="2"/>
        <v>85335.624850166321</v>
      </c>
      <c r="K35" s="263">
        <f t="shared" si="3"/>
        <v>89848.658375415733</v>
      </c>
      <c r="L35" s="263">
        <f t="shared" si="4"/>
        <v>94560.876572577574</v>
      </c>
      <c r="M35" s="263">
        <f t="shared" si="5"/>
        <v>100298.57779192299</v>
      </c>
      <c r="N35" s="263">
        <f t="shared" si="6"/>
        <v>106036.27901126833</v>
      </c>
      <c r="Q35" s="332">
        <f t="shared" si="14"/>
        <v>37.040999999999997</v>
      </c>
      <c r="R35" s="332">
        <f t="shared" si="15"/>
        <v>38.986999999999995</v>
      </c>
      <c r="S35" s="332">
        <f t="shared" si="16"/>
        <v>41.027000000000001</v>
      </c>
      <c r="T35" s="332">
        <f t="shared" si="17"/>
        <v>43.196999999999996</v>
      </c>
      <c r="U35" s="332">
        <f t="shared" si="18"/>
        <v>45.461999999999996</v>
      </c>
      <c r="V35" s="332">
        <f t="shared" si="19"/>
        <v>48.220999999999997</v>
      </c>
      <c r="W35" s="332">
        <f t="shared" si="20"/>
        <v>50.978999999999999</v>
      </c>
    </row>
    <row r="36" spans="1:24" hidden="1">
      <c r="A36" s="169" t="s">
        <v>15</v>
      </c>
      <c r="B36" s="259" t="s">
        <v>16</v>
      </c>
      <c r="C36" s="259" t="s">
        <v>40</v>
      </c>
      <c r="D36" s="259" t="s">
        <v>20</v>
      </c>
      <c r="E36" s="268" t="s">
        <v>41</v>
      </c>
      <c r="F36" s="265">
        <v>385</v>
      </c>
      <c r="G36" s="265">
        <v>8</v>
      </c>
      <c r="H36" s="263">
        <f t="shared" si="0"/>
        <v>59561.674016124081</v>
      </c>
      <c r="I36" s="263">
        <f t="shared" si="1"/>
        <v>62795.014238264688</v>
      </c>
      <c r="J36" s="263">
        <f t="shared" si="2"/>
        <v>66066.554260498058</v>
      </c>
      <c r="K36" s="263">
        <f t="shared" si="3"/>
        <v>69605.49288338107</v>
      </c>
      <c r="L36" s="263">
        <f t="shared" si="4"/>
        <v>73267.216577990926</v>
      </c>
      <c r="M36" s="263">
        <f t="shared" si="5"/>
        <v>77810.999236966818</v>
      </c>
      <c r="N36" s="263">
        <f t="shared" si="6"/>
        <v>82354.781895942724</v>
      </c>
      <c r="Q36" s="332">
        <f t="shared" si="14"/>
        <v>28.636000000000003</v>
      </c>
      <c r="R36" s="332">
        <f t="shared" si="15"/>
        <v>30.19</v>
      </c>
      <c r="S36" s="332">
        <f t="shared" si="16"/>
        <v>31.763000000000002</v>
      </c>
      <c r="T36" s="332">
        <f t="shared" si="17"/>
        <v>33.464999999999996</v>
      </c>
      <c r="U36" s="332">
        <f t="shared" si="18"/>
        <v>35.224999999999994</v>
      </c>
      <c r="V36" s="332">
        <f t="shared" si="19"/>
        <v>37.409999999999997</v>
      </c>
      <c r="W36" s="332">
        <f t="shared" si="20"/>
        <v>39.594000000000001</v>
      </c>
    </row>
    <row r="37" spans="1:24" hidden="1">
      <c r="A37" s="169" t="s">
        <v>15</v>
      </c>
      <c r="B37" s="259" t="s">
        <v>16</v>
      </c>
      <c r="C37" s="259" t="s">
        <v>42</v>
      </c>
      <c r="D37" s="259">
        <v>93</v>
      </c>
      <c r="E37" s="260" t="s">
        <v>43</v>
      </c>
      <c r="F37" s="265">
        <v>445</v>
      </c>
      <c r="G37" s="262">
        <v>9</v>
      </c>
      <c r="H37" s="263">
        <f t="shared" si="0"/>
        <v>67190.719806086199</v>
      </c>
      <c r="I37" s="263">
        <f t="shared" si="1"/>
        <v>70726.929871819695</v>
      </c>
      <c r="J37" s="263">
        <f t="shared" si="2"/>
        <v>74448.681823718245</v>
      </c>
      <c r="K37" s="263">
        <f t="shared" si="3"/>
        <v>78366.889890379767</v>
      </c>
      <c r="L37" s="263">
        <f t="shared" si="4"/>
        <v>82492.468300402179</v>
      </c>
      <c r="M37" s="263">
        <f t="shared" si="5"/>
        <v>87493.86810419595</v>
      </c>
      <c r="N37" s="263">
        <f t="shared" si="6"/>
        <v>92495.267907989764</v>
      </c>
      <c r="O37" s="23"/>
      <c r="P37" s="23"/>
      <c r="Q37" s="332">
        <f t="shared" si="14"/>
        <v>32.303999999999995</v>
      </c>
      <c r="R37" s="332">
        <f t="shared" si="15"/>
        <v>34.003999999999998</v>
      </c>
      <c r="S37" s="332">
        <f t="shared" si="16"/>
        <v>35.792999999999999</v>
      </c>
      <c r="T37" s="332">
        <f t="shared" si="17"/>
        <v>37.677</v>
      </c>
      <c r="U37" s="332">
        <f t="shared" si="18"/>
        <v>39.659999999999997</v>
      </c>
      <c r="V37" s="332">
        <f t="shared" si="19"/>
        <v>42.064999999999998</v>
      </c>
      <c r="W37" s="332">
        <f t="shared" si="20"/>
        <v>44.469000000000001</v>
      </c>
      <c r="X37" s="354"/>
    </row>
    <row r="38" spans="1:24" hidden="1">
      <c r="A38" s="169" t="s">
        <v>15</v>
      </c>
      <c r="B38" s="259" t="s">
        <v>16</v>
      </c>
      <c r="C38" s="259" t="s">
        <v>44</v>
      </c>
      <c r="D38" s="259">
        <v>39</v>
      </c>
      <c r="E38" s="260" t="s">
        <v>45</v>
      </c>
      <c r="F38" s="265">
        <v>425</v>
      </c>
      <c r="G38" s="262">
        <v>9</v>
      </c>
      <c r="H38" s="263">
        <f t="shared" si="0"/>
        <v>65911.026502977387</v>
      </c>
      <c r="I38" s="263">
        <f t="shared" si="1"/>
        <v>69381.751197123245</v>
      </c>
      <c r="J38" s="263">
        <f t="shared" si="2"/>
        <v>73043.474891733087</v>
      </c>
      <c r="K38" s="263">
        <f t="shared" si="3"/>
        <v>76857.997786714142</v>
      </c>
      <c r="L38" s="263">
        <f t="shared" si="4"/>
        <v>80904.448039401497</v>
      </c>
      <c r="M38" s="263">
        <f t="shared" si="5"/>
        <v>85799.479565578891</v>
      </c>
      <c r="N38" s="263">
        <f t="shared" si="6"/>
        <v>90697.239648905786</v>
      </c>
      <c r="O38" s="23"/>
      <c r="P38" s="23"/>
      <c r="Q38" s="332">
        <f t="shared" si="14"/>
        <v>31.688000000000002</v>
      </c>
      <c r="R38" s="332">
        <f t="shared" si="15"/>
        <v>33.356999999999999</v>
      </c>
      <c r="S38" s="332">
        <f t="shared" si="16"/>
        <v>35.117999999999995</v>
      </c>
      <c r="T38" s="332">
        <f t="shared" si="17"/>
        <v>36.951000000000001</v>
      </c>
      <c r="U38" s="332">
        <f t="shared" si="18"/>
        <v>38.896999999999998</v>
      </c>
      <c r="V38" s="332">
        <f t="shared" si="19"/>
        <v>41.25</v>
      </c>
      <c r="W38" s="332">
        <f t="shared" si="20"/>
        <v>43.604999999999997</v>
      </c>
      <c r="X38" s="354"/>
    </row>
    <row r="39" spans="1:24" hidden="1">
      <c r="A39" s="169" t="s">
        <v>15</v>
      </c>
      <c r="B39" s="259" t="s">
        <v>16</v>
      </c>
      <c r="C39" s="259" t="s">
        <v>46</v>
      </c>
      <c r="D39" s="259">
        <v>99</v>
      </c>
      <c r="E39" s="260" t="s">
        <v>47</v>
      </c>
      <c r="F39" s="265">
        <v>415</v>
      </c>
      <c r="G39" s="262">
        <v>9</v>
      </c>
      <c r="H39" s="263">
        <f t="shared" si="0"/>
        <v>65910.396206275851</v>
      </c>
      <c r="I39" s="263">
        <f t="shared" si="1"/>
        <v>69381.434684493899</v>
      </c>
      <c r="J39" s="263">
        <f t="shared" si="2"/>
        <v>73043.998774705789</v>
      </c>
      <c r="K39" s="263">
        <f t="shared" si="3"/>
        <v>76857.419332598438</v>
      </c>
      <c r="L39" s="263">
        <f t="shared" si="4"/>
        <v>80904.341625672678</v>
      </c>
      <c r="M39" s="263">
        <f t="shared" si="5"/>
        <v>85800.213673511447</v>
      </c>
      <c r="N39" s="263">
        <f t="shared" si="6"/>
        <v>90695.015433918466</v>
      </c>
      <c r="Q39" s="332">
        <f t="shared" si="14"/>
        <v>31.688000000000002</v>
      </c>
      <c r="R39" s="332">
        <f t="shared" si="15"/>
        <v>33.356999999999999</v>
      </c>
      <c r="S39" s="332">
        <f t="shared" si="16"/>
        <v>35.117999999999995</v>
      </c>
      <c r="T39" s="332">
        <f t="shared" si="17"/>
        <v>36.951000000000001</v>
      </c>
      <c r="U39" s="332">
        <f t="shared" si="18"/>
        <v>38.896999999999998</v>
      </c>
      <c r="V39" s="332">
        <f t="shared" si="19"/>
        <v>41.250999999999998</v>
      </c>
      <c r="W39" s="332">
        <f t="shared" si="20"/>
        <v>43.603999999999999</v>
      </c>
    </row>
    <row r="40" spans="1:24" hidden="1">
      <c r="A40" s="169" t="s">
        <v>15</v>
      </c>
      <c r="B40" s="259" t="s">
        <v>16</v>
      </c>
      <c r="C40" s="259" t="s">
        <v>48</v>
      </c>
      <c r="D40" s="259">
        <v>15</v>
      </c>
      <c r="E40" s="270" t="s">
        <v>49</v>
      </c>
      <c r="F40" s="271">
        <v>318</v>
      </c>
      <c r="G40" s="271">
        <v>7</v>
      </c>
      <c r="H40" s="263">
        <f t="shared" si="0"/>
        <v>54366.567350374426</v>
      </c>
      <c r="I40" s="263">
        <f t="shared" si="1"/>
        <v>59758.385679349703</v>
      </c>
      <c r="J40" s="263">
        <f t="shared" si="2"/>
        <v>62909.404665368311</v>
      </c>
      <c r="K40" s="263">
        <f t="shared" si="3"/>
        <v>66377.655374276728</v>
      </c>
      <c r="L40" s="263">
        <f t="shared" si="4"/>
        <v>69840.30128242739</v>
      </c>
      <c r="M40" s="263">
        <f t="shared" si="5"/>
        <v>74087.619296665929</v>
      </c>
      <c r="N40" s="263">
        <f t="shared" si="6"/>
        <v>78333.816350752881</v>
      </c>
      <c r="Q40" s="332">
        <f t="shared" si="14"/>
        <v>26.138000000000002</v>
      </c>
      <c r="R40" s="332">
        <f t="shared" si="15"/>
        <v>28.73</v>
      </c>
      <c r="S40" s="332">
        <f t="shared" si="16"/>
        <v>30.245000000000001</v>
      </c>
      <c r="T40" s="332">
        <f t="shared" si="17"/>
        <v>31.913</v>
      </c>
      <c r="U40" s="332">
        <f t="shared" si="18"/>
        <v>33.577999999999996</v>
      </c>
      <c r="V40" s="332">
        <f t="shared" si="19"/>
        <v>35.619999999999997</v>
      </c>
      <c r="W40" s="332">
        <f t="shared" si="20"/>
        <v>37.660999999999994</v>
      </c>
    </row>
    <row r="41" spans="1:24" hidden="1">
      <c r="A41" s="169" t="s">
        <v>15</v>
      </c>
      <c r="B41" s="259" t="s">
        <v>16</v>
      </c>
      <c r="C41" s="259" t="s">
        <v>50</v>
      </c>
      <c r="D41" s="259">
        <v>48</v>
      </c>
      <c r="E41" s="260" t="s">
        <v>51</v>
      </c>
      <c r="F41" s="265">
        <v>410</v>
      </c>
      <c r="G41" s="262">
        <v>9</v>
      </c>
      <c r="H41" s="263">
        <f t="shared" si="0"/>
        <v>68827.854095777613</v>
      </c>
      <c r="I41" s="263">
        <f t="shared" si="1"/>
        <v>72486.849233237997</v>
      </c>
      <c r="J41" s="263">
        <f t="shared" si="2"/>
        <v>76576.956400317082</v>
      </c>
      <c r="K41" s="263">
        <f t="shared" si="3"/>
        <v>80429.67909539098</v>
      </c>
      <c r="L41" s="263">
        <f t="shared" si="4"/>
        <v>84634.385662748478</v>
      </c>
      <c r="M41" s="263">
        <f t="shared" si="5"/>
        <v>89777.782398109586</v>
      </c>
      <c r="N41" s="263">
        <f t="shared" si="6"/>
        <v>94921.179133470723</v>
      </c>
      <c r="Q41" s="332">
        <f t="shared" si="14"/>
        <v>33.091000000000001</v>
      </c>
      <c r="R41" s="332">
        <f t="shared" si="15"/>
        <v>34.849999999999994</v>
      </c>
      <c r="S41" s="332">
        <f t="shared" si="16"/>
        <v>36.815999999999995</v>
      </c>
      <c r="T41" s="332">
        <f t="shared" si="17"/>
        <v>38.668999999999997</v>
      </c>
      <c r="U41" s="332">
        <f t="shared" si="18"/>
        <v>40.69</v>
      </c>
      <c r="V41" s="332">
        <f t="shared" si="19"/>
        <v>43.162999999999997</v>
      </c>
      <c r="W41" s="332">
        <f t="shared" si="20"/>
        <v>45.635999999999996</v>
      </c>
    </row>
    <row r="42" spans="1:24" hidden="1">
      <c r="A42" s="169" t="s">
        <v>15</v>
      </c>
      <c r="B42" s="272" t="s">
        <v>16</v>
      </c>
      <c r="C42" s="272" t="s">
        <v>52</v>
      </c>
      <c r="D42" s="259">
        <v>35</v>
      </c>
      <c r="E42" s="273" t="s">
        <v>361</v>
      </c>
      <c r="F42" s="265">
        <v>365</v>
      </c>
      <c r="G42" s="262">
        <v>8</v>
      </c>
      <c r="H42" s="263">
        <f t="shared" si="0"/>
        <v>58939.562986041325</v>
      </c>
      <c r="I42" s="263">
        <f t="shared" si="1"/>
        <v>62172.903208181931</v>
      </c>
      <c r="J42" s="263">
        <f t="shared" si="2"/>
        <v>65403.514873173037</v>
      </c>
      <c r="K42" s="263">
        <f t="shared" si="3"/>
        <v>68827.854095777613</v>
      </c>
      <c r="L42" s="263">
        <f t="shared" si="4"/>
        <v>72486.849233237997</v>
      </c>
      <c r="M42" s="263">
        <f t="shared" si="5"/>
        <v>77484.549293348973</v>
      </c>
      <c r="N42" s="263">
        <f t="shared" si="6"/>
        <v>82482.249353459963</v>
      </c>
      <c r="Q42" s="332">
        <f t="shared" si="14"/>
        <v>28.337</v>
      </c>
      <c r="R42" s="332">
        <f t="shared" si="15"/>
        <v>29.891000000000002</v>
      </c>
      <c r="S42" s="332">
        <f t="shared" si="16"/>
        <v>31.444000000000003</v>
      </c>
      <c r="T42" s="332">
        <f t="shared" si="17"/>
        <v>33.091000000000001</v>
      </c>
      <c r="U42" s="332">
        <f t="shared" si="18"/>
        <v>34.849999999999994</v>
      </c>
      <c r="V42" s="332">
        <f t="shared" si="19"/>
        <v>37.253</v>
      </c>
      <c r="W42" s="332">
        <f t="shared" si="20"/>
        <v>39.655000000000001</v>
      </c>
    </row>
    <row r="43" spans="1:24" hidden="1">
      <c r="A43" s="169" t="s">
        <v>15</v>
      </c>
      <c r="B43" s="272" t="s">
        <v>16</v>
      </c>
      <c r="C43" s="272" t="s">
        <v>53</v>
      </c>
      <c r="D43" s="272">
        <v>107</v>
      </c>
      <c r="E43" s="260" t="s">
        <v>54</v>
      </c>
      <c r="F43" s="265">
        <v>365</v>
      </c>
      <c r="G43" s="262">
        <v>8</v>
      </c>
      <c r="H43" s="263">
        <f t="shared" si="0"/>
        <v>57779.926197509878</v>
      </c>
      <c r="I43" s="263">
        <f t="shared" si="1"/>
        <v>60947.781048062825</v>
      </c>
      <c r="J43" s="263">
        <f t="shared" si="2"/>
        <v>64112.907341466271</v>
      </c>
      <c r="K43" s="263">
        <f t="shared" si="3"/>
        <v>67471.761192483216</v>
      </c>
      <c r="L43" s="263">
        <f t="shared" si="4"/>
        <v>71059.813844056946</v>
      </c>
      <c r="M43" s="263">
        <f t="shared" si="5"/>
        <v>75513.144901741325</v>
      </c>
      <c r="N43" s="263">
        <f t="shared" si="6"/>
        <v>79966.47595942569</v>
      </c>
      <c r="Q43" s="332">
        <f t="shared" si="14"/>
        <v>27.779</v>
      </c>
      <c r="R43" s="332">
        <f t="shared" si="15"/>
        <v>29.302</v>
      </c>
      <c r="S43" s="332">
        <f t="shared" si="16"/>
        <v>30.824000000000002</v>
      </c>
      <c r="T43" s="332">
        <f t="shared" si="17"/>
        <v>32.439</v>
      </c>
      <c r="U43" s="332">
        <f t="shared" si="18"/>
        <v>34.163999999999994</v>
      </c>
      <c r="V43" s="332">
        <f t="shared" si="19"/>
        <v>36.305</v>
      </c>
      <c r="W43" s="332">
        <f t="shared" si="20"/>
        <v>38.445999999999998</v>
      </c>
    </row>
    <row r="44" spans="1:24" hidden="1">
      <c r="A44" s="22" t="s">
        <v>90</v>
      </c>
      <c r="B44" s="272" t="s">
        <v>91</v>
      </c>
      <c r="C44" s="272" t="s">
        <v>295</v>
      </c>
      <c r="D44" s="272" t="s">
        <v>296</v>
      </c>
      <c r="E44" s="273" t="s">
        <v>297</v>
      </c>
      <c r="F44" s="265">
        <v>330</v>
      </c>
      <c r="G44" s="262">
        <v>7</v>
      </c>
      <c r="H44" s="285">
        <f t="shared" si="0"/>
        <v>24.880030037386707</v>
      </c>
      <c r="I44" s="285">
        <f t="shared" si="1"/>
        <v>27.541373727621632</v>
      </c>
      <c r="J44" s="285">
        <f t="shared" si="2"/>
        <v>29.154895503519441</v>
      </c>
      <c r="K44" s="285">
        <f t="shared" si="3"/>
        <v>30.603129682861862</v>
      </c>
      <c r="L44" s="285">
        <f t="shared" si="4"/>
        <v>32.219275071403423</v>
      </c>
      <c r="M44" s="285">
        <f t="shared" si="5"/>
        <v>33.698477456128074</v>
      </c>
      <c r="N44" s="285">
        <f t="shared" si="6"/>
        <v>35.17767984085274</v>
      </c>
      <c r="O44" s="23"/>
      <c r="P44" s="23"/>
      <c r="X44" s="354"/>
    </row>
    <row r="45" spans="1:24" hidden="1">
      <c r="A45" s="22" t="s">
        <v>90</v>
      </c>
      <c r="B45" s="272" t="s">
        <v>91</v>
      </c>
      <c r="C45" s="272" t="s">
        <v>472</v>
      </c>
      <c r="D45" s="272">
        <v>16</v>
      </c>
      <c r="E45" s="273" t="s">
        <v>469</v>
      </c>
      <c r="F45" s="265">
        <v>358</v>
      </c>
      <c r="G45" s="262">
        <v>7</v>
      </c>
      <c r="H45" s="285">
        <f t="shared" si="0"/>
        <v>26.554309705784966</v>
      </c>
      <c r="I45" s="285">
        <f t="shared" si="1"/>
        <v>28.091252694902394</v>
      </c>
      <c r="J45" s="285">
        <f t="shared" si="2"/>
        <v>29.540783879499344</v>
      </c>
      <c r="K45" s="285">
        <f t="shared" si="3"/>
        <v>31.191264442180731</v>
      </c>
      <c r="L45" s="285">
        <f t="shared" si="4"/>
        <v>32.877278736352658</v>
      </c>
      <c r="M45" s="285">
        <f t="shared" si="5"/>
        <v>34.879420710681835</v>
      </c>
      <c r="N45" s="285">
        <f t="shared" si="6"/>
        <v>36.881562685010998</v>
      </c>
      <c r="O45" s="23"/>
      <c r="P45" s="23"/>
      <c r="X45" s="354"/>
    </row>
    <row r="46" spans="1:24" hidden="1">
      <c r="A46" s="169" t="s">
        <v>15</v>
      </c>
      <c r="B46" s="259" t="s">
        <v>16</v>
      </c>
      <c r="C46" s="259" t="s">
        <v>55</v>
      </c>
      <c r="D46" s="259">
        <v>45</v>
      </c>
      <c r="E46" s="260" t="s">
        <v>56</v>
      </c>
      <c r="F46" s="265">
        <v>435</v>
      </c>
      <c r="G46" s="262">
        <v>9</v>
      </c>
      <c r="H46" s="263">
        <f t="shared" si="0"/>
        <v>67037.920605714971</v>
      </c>
      <c r="I46" s="263">
        <f t="shared" si="1"/>
        <v>70582.316342896956</v>
      </c>
      <c r="J46" s="263">
        <f t="shared" si="2"/>
        <v>74590.566795491497</v>
      </c>
      <c r="K46" s="263">
        <f t="shared" si="3"/>
        <v>78557.888890843766</v>
      </c>
      <c r="L46" s="263">
        <f t="shared" si="4"/>
        <v>82765.324015350765</v>
      </c>
      <c r="M46" s="263">
        <f t="shared" si="5"/>
        <v>87682.744789525037</v>
      </c>
      <c r="N46" s="263">
        <f t="shared" si="6"/>
        <v>92600.16556369928</v>
      </c>
      <c r="Q46" s="332">
        <f t="shared" ref="Q46:W46" si="21">ROUNDUP(H46/2080,3)</f>
        <v>32.229999999999997</v>
      </c>
      <c r="R46" s="332">
        <f t="shared" si="21"/>
        <v>33.933999999999997</v>
      </c>
      <c r="S46" s="332">
        <f t="shared" si="21"/>
        <v>35.860999999999997</v>
      </c>
      <c r="T46" s="332">
        <f t="shared" si="21"/>
        <v>37.768999999999998</v>
      </c>
      <c r="U46" s="332">
        <f t="shared" si="21"/>
        <v>39.791999999999994</v>
      </c>
      <c r="V46" s="332">
        <f t="shared" si="21"/>
        <v>42.155999999999999</v>
      </c>
      <c r="W46" s="332">
        <f t="shared" si="21"/>
        <v>44.519999999999996</v>
      </c>
    </row>
    <row r="47" spans="1:24" hidden="1">
      <c r="A47" s="169"/>
      <c r="B47" s="259" t="s">
        <v>689</v>
      </c>
      <c r="C47" s="259" t="s">
        <v>691</v>
      </c>
      <c r="D47" s="259">
        <v>40</v>
      </c>
      <c r="E47" s="260" t="s">
        <v>690</v>
      </c>
      <c r="F47" s="265">
        <v>408</v>
      </c>
      <c r="G47" s="262">
        <v>9</v>
      </c>
      <c r="H47" s="263">
        <v>63575</v>
      </c>
      <c r="I47" s="263">
        <v>66959</v>
      </c>
      <c r="J47" s="263">
        <v>70697</v>
      </c>
      <c r="K47" s="263">
        <v>74552</v>
      </c>
      <c r="L47" s="263">
        <v>78481</v>
      </c>
      <c r="M47" s="263">
        <v>83177</v>
      </c>
      <c r="N47" s="263">
        <v>87872</v>
      </c>
      <c r="Q47" s="332"/>
      <c r="R47" s="332"/>
      <c r="S47" s="332"/>
      <c r="T47" s="332"/>
      <c r="U47" s="332"/>
      <c r="V47" s="332"/>
      <c r="W47" s="332"/>
    </row>
    <row r="48" spans="1:24" hidden="1">
      <c r="A48" s="22" t="s">
        <v>90</v>
      </c>
      <c r="B48" s="272" t="s">
        <v>91</v>
      </c>
      <c r="C48" s="272" t="s">
        <v>764</v>
      </c>
      <c r="D48" s="272" t="s">
        <v>274</v>
      </c>
      <c r="E48" s="273" t="s">
        <v>299</v>
      </c>
      <c r="F48" s="265">
        <v>323</v>
      </c>
      <c r="G48" s="262">
        <v>7</v>
      </c>
      <c r="H48" s="285">
        <v>24.880030037386707</v>
      </c>
      <c r="I48" s="285">
        <v>26.456509899436664</v>
      </c>
      <c r="J48" s="285">
        <v>27.850960019582509</v>
      </c>
      <c r="K48" s="285">
        <v>29.392332447777569</v>
      </c>
      <c r="L48" s="285">
        <v>30.970435452984955</v>
      </c>
      <c r="M48" s="285">
        <v>32.850321601428199</v>
      </c>
      <c r="N48" s="285">
        <v>34.730207749871454</v>
      </c>
      <c r="O48" s="23"/>
      <c r="P48" s="23"/>
      <c r="X48" s="354"/>
    </row>
    <row r="49" spans="1:24" hidden="1">
      <c r="A49" s="22"/>
      <c r="B49" s="272" t="s">
        <v>91</v>
      </c>
      <c r="C49" s="272" t="s">
        <v>758</v>
      </c>
      <c r="D49" s="272" t="s">
        <v>260</v>
      </c>
      <c r="E49" s="273" t="s">
        <v>742</v>
      </c>
      <c r="F49" s="265">
        <v>343</v>
      </c>
      <c r="G49" s="262">
        <v>7</v>
      </c>
      <c r="H49" s="285">
        <v>25.172736273120663</v>
      </c>
      <c r="I49" s="285">
        <v>26.658528073004366</v>
      </c>
      <c r="J49" s="285">
        <v>28.034612904644039</v>
      </c>
      <c r="K49" s="285">
        <v>29.594350621345267</v>
      </c>
      <c r="L49" s="285">
        <v>31.155400144368357</v>
      </c>
      <c r="M49" s="285">
        <v>33.06960983640392</v>
      </c>
      <c r="N49" s="285">
        <v>34.98381952843949</v>
      </c>
      <c r="O49" s="23"/>
      <c r="P49" s="23"/>
      <c r="X49" s="354"/>
    </row>
    <row r="50" spans="1:24" hidden="1">
      <c r="A50" s="169" t="s">
        <v>15</v>
      </c>
      <c r="B50" s="259" t="s">
        <v>16</v>
      </c>
      <c r="C50" s="259" t="s">
        <v>57</v>
      </c>
      <c r="D50" s="259" t="s">
        <v>20</v>
      </c>
      <c r="E50" s="260" t="s">
        <v>58</v>
      </c>
      <c r="F50" s="265">
        <v>383</v>
      </c>
      <c r="G50" s="262">
        <v>8</v>
      </c>
      <c r="H50" s="263">
        <f t="shared" ref="H50:H55" si="22">VLOOKUP($C50,March20,6,0)*(1+IncrPerc2021)</f>
        <v>59561.674016124081</v>
      </c>
      <c r="I50" s="263">
        <f t="shared" ref="I50:I55" si="23">VLOOKUP($C50,March20,7,0)*(1+IncrPerc2021)</f>
        <v>62795.014238264688</v>
      </c>
      <c r="J50" s="263">
        <f t="shared" ref="J50:J55" si="24">VLOOKUP($C50,March20,8,0)*(1+IncrPerc2021)</f>
        <v>66066.554260498058</v>
      </c>
      <c r="K50" s="263">
        <f t="shared" ref="K50:K55" si="25">VLOOKUP($C50,March20,9,0)*(1+IncrPerc2021)</f>
        <v>69605.49288338107</v>
      </c>
      <c r="L50" s="263">
        <f t="shared" ref="L50:L55" si="26">VLOOKUP($C50,March20,10,0)*(1+IncrPerc2021)</f>
        <v>73267.216577990926</v>
      </c>
      <c r="M50" s="263">
        <f t="shared" ref="M50:M55" si="27">VLOOKUP($C50,March20,11,0)*(1+IncrPerc2021)</f>
        <v>77810.999236966818</v>
      </c>
      <c r="N50" s="263">
        <f t="shared" ref="N50:N55" si="28">VLOOKUP($C50,March20,12,0)*(1+IncrPerc2021)</f>
        <v>82354.781895942724</v>
      </c>
      <c r="Q50" s="332">
        <f t="shared" ref="Q50:W55" si="29">ROUNDUP(H50/2080,3)</f>
        <v>28.636000000000003</v>
      </c>
      <c r="R50" s="332">
        <f t="shared" si="29"/>
        <v>30.19</v>
      </c>
      <c r="S50" s="332">
        <f t="shared" si="29"/>
        <v>31.763000000000002</v>
      </c>
      <c r="T50" s="332">
        <f t="shared" si="29"/>
        <v>33.464999999999996</v>
      </c>
      <c r="U50" s="332">
        <f t="shared" si="29"/>
        <v>35.224999999999994</v>
      </c>
      <c r="V50" s="332">
        <f t="shared" si="29"/>
        <v>37.409999999999997</v>
      </c>
      <c r="W50" s="332">
        <f t="shared" si="29"/>
        <v>39.594000000000001</v>
      </c>
    </row>
    <row r="51" spans="1:24" hidden="1">
      <c r="A51" s="169"/>
      <c r="B51" s="259" t="s">
        <v>16</v>
      </c>
      <c r="C51" s="259" t="s">
        <v>519</v>
      </c>
      <c r="D51" s="259">
        <v>29</v>
      </c>
      <c r="E51" s="260" t="s">
        <v>738</v>
      </c>
      <c r="F51" s="265">
        <v>383</v>
      </c>
      <c r="G51" s="262">
        <v>8</v>
      </c>
      <c r="H51" s="263">
        <f t="shared" si="22"/>
        <v>58939.562986041325</v>
      </c>
      <c r="I51" s="263">
        <f t="shared" si="23"/>
        <v>62172.903208181931</v>
      </c>
      <c r="J51" s="263">
        <f t="shared" si="24"/>
        <v>65403.514873173037</v>
      </c>
      <c r="K51" s="263">
        <f t="shared" si="25"/>
        <v>68827.854095777613</v>
      </c>
      <c r="L51" s="263">
        <f t="shared" si="26"/>
        <v>72486.849233237997</v>
      </c>
      <c r="M51" s="263">
        <f t="shared" si="27"/>
        <v>77028.447072383191</v>
      </c>
      <c r="N51" s="263">
        <f t="shared" si="28"/>
        <v>81570.044911528385</v>
      </c>
      <c r="Q51" s="332">
        <f t="shared" si="29"/>
        <v>28.337</v>
      </c>
      <c r="R51" s="332">
        <f t="shared" si="29"/>
        <v>29.891000000000002</v>
      </c>
      <c r="S51" s="332">
        <f t="shared" si="29"/>
        <v>31.444000000000003</v>
      </c>
      <c r="T51" s="332">
        <f t="shared" si="29"/>
        <v>33.091000000000001</v>
      </c>
      <c r="U51" s="332">
        <f t="shared" si="29"/>
        <v>34.849999999999994</v>
      </c>
      <c r="V51" s="332">
        <f t="shared" si="29"/>
        <v>37.032999999999994</v>
      </c>
      <c r="W51" s="332">
        <f t="shared" si="29"/>
        <v>39.216999999999999</v>
      </c>
    </row>
    <row r="52" spans="1:24" hidden="1">
      <c r="A52" s="169"/>
      <c r="B52" s="259" t="s">
        <v>16</v>
      </c>
      <c r="C52" s="259" t="s">
        <v>576</v>
      </c>
      <c r="D52" s="259">
        <v>115</v>
      </c>
      <c r="E52" s="260" t="s">
        <v>740</v>
      </c>
      <c r="F52" s="265">
        <v>386</v>
      </c>
      <c r="G52" s="262">
        <v>8</v>
      </c>
      <c r="H52" s="263">
        <f t="shared" si="22"/>
        <v>60224.589976249998</v>
      </c>
      <c r="I52" s="263">
        <f t="shared" si="23"/>
        <v>63458.363813750002</v>
      </c>
      <c r="J52" s="263">
        <f t="shared" si="24"/>
        <v>66688.998065000007</v>
      </c>
      <c r="K52" s="263">
        <f t="shared" si="25"/>
        <v>70113.240135000015</v>
      </c>
      <c r="L52" s="263">
        <f t="shared" si="26"/>
        <v>73771.904645000002</v>
      </c>
      <c r="M52" s="263">
        <f t="shared" si="27"/>
        <v>78313.839420000004</v>
      </c>
      <c r="N52" s="263">
        <f t="shared" si="28"/>
        <v>82855.774195000005</v>
      </c>
      <c r="Q52" s="332">
        <f t="shared" si="29"/>
        <v>28.955000000000002</v>
      </c>
      <c r="R52" s="332">
        <f t="shared" si="29"/>
        <v>30.509</v>
      </c>
      <c r="S52" s="332">
        <f t="shared" si="29"/>
        <v>32.062999999999995</v>
      </c>
      <c r="T52" s="332">
        <f t="shared" si="29"/>
        <v>33.708999999999996</v>
      </c>
      <c r="U52" s="332">
        <f t="shared" si="29"/>
        <v>35.467999999999996</v>
      </c>
      <c r="V52" s="332">
        <f t="shared" si="29"/>
        <v>37.650999999999996</v>
      </c>
      <c r="W52" s="332">
        <f t="shared" si="29"/>
        <v>39.835000000000001</v>
      </c>
    </row>
    <row r="53" spans="1:24" hidden="1">
      <c r="A53" s="169"/>
      <c r="B53" s="259" t="s">
        <v>16</v>
      </c>
      <c r="C53" s="262" t="s">
        <v>434</v>
      </c>
      <c r="D53" s="259">
        <v>45</v>
      </c>
      <c r="E53" s="275" t="s">
        <v>532</v>
      </c>
      <c r="F53" s="271">
        <v>445</v>
      </c>
      <c r="G53" s="271">
        <v>9</v>
      </c>
      <c r="H53" s="263">
        <f t="shared" si="22"/>
        <v>67037.920605714971</v>
      </c>
      <c r="I53" s="263">
        <f t="shared" si="23"/>
        <v>70582.316342896956</v>
      </c>
      <c r="J53" s="263">
        <f t="shared" si="24"/>
        <v>74590.566795491497</v>
      </c>
      <c r="K53" s="263">
        <f t="shared" si="25"/>
        <v>78557.888890843766</v>
      </c>
      <c r="L53" s="263">
        <f t="shared" si="26"/>
        <v>82765.324015350765</v>
      </c>
      <c r="M53" s="263">
        <f t="shared" si="27"/>
        <v>87682.744789525037</v>
      </c>
      <c r="N53" s="263">
        <f t="shared" si="28"/>
        <v>92600.16556369928</v>
      </c>
      <c r="Q53" s="332">
        <f t="shared" si="29"/>
        <v>32.229999999999997</v>
      </c>
      <c r="R53" s="332">
        <f t="shared" si="29"/>
        <v>33.933999999999997</v>
      </c>
      <c r="S53" s="332">
        <f t="shared" si="29"/>
        <v>35.860999999999997</v>
      </c>
      <c r="T53" s="332">
        <f t="shared" si="29"/>
        <v>37.768999999999998</v>
      </c>
      <c r="U53" s="332">
        <f t="shared" si="29"/>
        <v>39.791999999999994</v>
      </c>
      <c r="V53" s="332">
        <f t="shared" si="29"/>
        <v>42.155999999999999</v>
      </c>
      <c r="W53" s="332">
        <f t="shared" si="29"/>
        <v>44.519999999999996</v>
      </c>
    </row>
    <row r="54" spans="1:24" hidden="1">
      <c r="A54" s="169" t="s">
        <v>15</v>
      </c>
      <c r="B54" s="259" t="s">
        <v>16</v>
      </c>
      <c r="C54" s="262" t="s">
        <v>59</v>
      </c>
      <c r="D54" s="259">
        <v>29</v>
      </c>
      <c r="E54" s="275" t="s">
        <v>61</v>
      </c>
      <c r="F54" s="271">
        <v>363</v>
      </c>
      <c r="G54" s="271">
        <v>8</v>
      </c>
      <c r="H54" s="263">
        <f t="shared" si="22"/>
        <v>58939.562986041325</v>
      </c>
      <c r="I54" s="263">
        <f t="shared" si="23"/>
        <v>62172.903208181931</v>
      </c>
      <c r="J54" s="263">
        <f t="shared" si="24"/>
        <v>65403.514873173037</v>
      </c>
      <c r="K54" s="263">
        <f t="shared" si="25"/>
        <v>68827.854095777613</v>
      </c>
      <c r="L54" s="263">
        <f t="shared" si="26"/>
        <v>72486.849233237997</v>
      </c>
      <c r="M54" s="263">
        <f t="shared" si="27"/>
        <v>77028.447072383191</v>
      </c>
      <c r="N54" s="263">
        <f t="shared" si="28"/>
        <v>81570.044911528385</v>
      </c>
      <c r="Q54" s="332">
        <f t="shared" si="29"/>
        <v>28.337</v>
      </c>
      <c r="R54" s="332">
        <f t="shared" si="29"/>
        <v>29.891000000000002</v>
      </c>
      <c r="S54" s="332">
        <f t="shared" si="29"/>
        <v>31.444000000000003</v>
      </c>
      <c r="T54" s="332">
        <f t="shared" si="29"/>
        <v>33.091000000000001</v>
      </c>
      <c r="U54" s="332">
        <f t="shared" si="29"/>
        <v>34.849999999999994</v>
      </c>
      <c r="V54" s="332">
        <f t="shared" si="29"/>
        <v>37.032999999999994</v>
      </c>
      <c r="W54" s="332">
        <f t="shared" si="29"/>
        <v>39.216999999999999</v>
      </c>
    </row>
    <row r="55" spans="1:24" hidden="1">
      <c r="A55" s="169" t="s">
        <v>15</v>
      </c>
      <c r="B55" s="259" t="s">
        <v>16</v>
      </c>
      <c r="C55" s="262" t="s">
        <v>388</v>
      </c>
      <c r="D55" s="259">
        <v>35</v>
      </c>
      <c r="E55" s="266" t="s">
        <v>396</v>
      </c>
      <c r="F55" s="265">
        <v>378</v>
      </c>
      <c r="G55" s="262">
        <v>8</v>
      </c>
      <c r="H55" s="263">
        <f t="shared" si="22"/>
        <v>58939.562986041325</v>
      </c>
      <c r="I55" s="263">
        <f t="shared" si="23"/>
        <v>62172.903208181931</v>
      </c>
      <c r="J55" s="263">
        <f t="shared" si="24"/>
        <v>65403.514873173037</v>
      </c>
      <c r="K55" s="263">
        <f t="shared" si="25"/>
        <v>68827.854095777613</v>
      </c>
      <c r="L55" s="263">
        <f t="shared" si="26"/>
        <v>72486.849233237997</v>
      </c>
      <c r="M55" s="263">
        <f t="shared" si="27"/>
        <v>77484.549293348973</v>
      </c>
      <c r="N55" s="263">
        <f t="shared" si="28"/>
        <v>82482.249353459963</v>
      </c>
      <c r="Q55" s="332">
        <f t="shared" si="29"/>
        <v>28.337</v>
      </c>
      <c r="R55" s="332">
        <f t="shared" si="29"/>
        <v>29.891000000000002</v>
      </c>
      <c r="S55" s="332">
        <f t="shared" si="29"/>
        <v>31.444000000000003</v>
      </c>
      <c r="T55" s="332">
        <f t="shared" si="29"/>
        <v>33.091000000000001</v>
      </c>
      <c r="U55" s="332">
        <f t="shared" si="29"/>
        <v>34.849999999999994</v>
      </c>
      <c r="V55" s="332">
        <f t="shared" si="29"/>
        <v>37.253</v>
      </c>
      <c r="W55" s="332">
        <f t="shared" si="29"/>
        <v>39.655000000000001</v>
      </c>
    </row>
    <row r="56" spans="1:24" hidden="1">
      <c r="A56" s="169"/>
      <c r="B56" s="259" t="s">
        <v>16</v>
      </c>
      <c r="C56" s="262" t="s">
        <v>715</v>
      </c>
      <c r="D56" s="259">
        <v>35</v>
      </c>
      <c r="E56" s="266" t="s">
        <v>714</v>
      </c>
      <c r="F56" s="265">
        <v>378</v>
      </c>
      <c r="G56" s="262">
        <v>8</v>
      </c>
      <c r="H56" s="263">
        <v>58939.562986041325</v>
      </c>
      <c r="I56" s="263">
        <v>62172.903208181931</v>
      </c>
      <c r="J56" s="263">
        <v>65403.514873173037</v>
      </c>
      <c r="K56" s="263">
        <v>68827.854095777613</v>
      </c>
      <c r="L56" s="263">
        <v>72486.849233237997</v>
      </c>
      <c r="M56" s="263">
        <v>77484.549293348973</v>
      </c>
      <c r="N56" s="263">
        <v>82482.249353459963</v>
      </c>
      <c r="Q56" s="332"/>
      <c r="R56" s="332"/>
      <c r="S56" s="332"/>
      <c r="T56" s="332"/>
      <c r="U56" s="332"/>
      <c r="V56" s="332"/>
      <c r="W56" s="332"/>
    </row>
    <row r="57" spans="1:24" hidden="1">
      <c r="A57" s="169"/>
      <c r="B57" s="259" t="s">
        <v>16</v>
      </c>
      <c r="C57" s="262" t="s">
        <v>523</v>
      </c>
      <c r="D57" s="259">
        <v>116</v>
      </c>
      <c r="E57" s="266" t="s">
        <v>506</v>
      </c>
      <c r="F57" s="265">
        <v>381</v>
      </c>
      <c r="G57" s="262">
        <v>8</v>
      </c>
      <c r="H57" s="263">
        <f>VLOOKUP("02374C",$C$6:$N$205,6,0)+1200</f>
        <v>60139.562986041325</v>
      </c>
      <c r="I57" s="263">
        <f>VLOOKUP("02374C",$C$6:$N$205,7,0)+1200</f>
        <v>63372.903208181931</v>
      </c>
      <c r="J57" s="263">
        <f>VLOOKUP("02374C",$C$6:$N$205,8,0)+1200</f>
        <v>66603.51487317303</v>
      </c>
      <c r="K57" s="263">
        <f>VLOOKUP("02374C",$C$6:$N$205,9,0)+1200</f>
        <v>70027.854095777613</v>
      </c>
      <c r="L57" s="263">
        <f>VLOOKUP("02374C",$C$6:$N$205,10,0)+1200</f>
        <v>73686.849233237997</v>
      </c>
      <c r="M57" s="263">
        <f>VLOOKUP("02374C",$C$6:$N$205,11,0)+1200</f>
        <v>78684.549293348973</v>
      </c>
      <c r="N57" s="263">
        <f>VLOOKUP("02374C",$C$6:$N$205,12,0)+1200</f>
        <v>83682.249353459963</v>
      </c>
      <c r="Q57" s="332">
        <f t="shared" ref="Q57:W61" si="30">ROUNDUP(H57/2080,3)</f>
        <v>28.914000000000001</v>
      </c>
      <c r="R57" s="332">
        <f t="shared" si="30"/>
        <v>30.468</v>
      </c>
      <c r="S57" s="332">
        <f t="shared" si="30"/>
        <v>32.021000000000001</v>
      </c>
      <c r="T57" s="332">
        <f t="shared" si="30"/>
        <v>33.667999999999999</v>
      </c>
      <c r="U57" s="332">
        <f t="shared" si="30"/>
        <v>35.427</v>
      </c>
      <c r="V57" s="332">
        <f t="shared" si="30"/>
        <v>37.83</v>
      </c>
      <c r="W57" s="332">
        <f t="shared" si="30"/>
        <v>40.231999999999999</v>
      </c>
    </row>
    <row r="58" spans="1:24" hidden="1">
      <c r="A58" s="169"/>
      <c r="B58" s="259" t="s">
        <v>16</v>
      </c>
      <c r="C58" s="262" t="s">
        <v>521</v>
      </c>
      <c r="D58" s="259">
        <v>99</v>
      </c>
      <c r="E58" s="266" t="s">
        <v>512</v>
      </c>
      <c r="F58" s="265">
        <v>415</v>
      </c>
      <c r="G58" s="262">
        <v>9</v>
      </c>
      <c r="H58" s="263">
        <f t="shared" ref="H58:H66" si="31">VLOOKUP($C58,March20,6,0)*(1+IncrPerc2021)</f>
        <v>65910.396206275851</v>
      </c>
      <c r="I58" s="263">
        <f t="shared" ref="I58:I66" si="32">VLOOKUP($C58,March20,7,0)*(1+IncrPerc2021)</f>
        <v>69381.434684493899</v>
      </c>
      <c r="J58" s="263">
        <f t="shared" ref="J58:J66" si="33">VLOOKUP($C58,March20,8,0)*(1+IncrPerc2021)</f>
        <v>73043.998774705789</v>
      </c>
      <c r="K58" s="263">
        <f t="shared" ref="K58:K66" si="34">VLOOKUP($C58,March20,9,0)*(1+IncrPerc2021)</f>
        <v>76857.419332598438</v>
      </c>
      <c r="L58" s="263">
        <f>VLOOKUP($C58,March20,10,0)*(1+IncrPerc2021)</f>
        <v>80904.341625672678</v>
      </c>
      <c r="M58" s="263">
        <f>VLOOKUP($C58,March20,11,0)*(1+IncrPerc2021)</f>
        <v>85800.213673511447</v>
      </c>
      <c r="N58" s="263">
        <f>VLOOKUP($C58,March20,12,0)*(1+IncrPerc2021)</f>
        <v>90695.015433918466</v>
      </c>
      <c r="Q58" s="332">
        <f t="shared" si="30"/>
        <v>31.688000000000002</v>
      </c>
      <c r="R58" s="332">
        <f t="shared" si="30"/>
        <v>33.356999999999999</v>
      </c>
      <c r="S58" s="332">
        <f t="shared" si="30"/>
        <v>35.117999999999995</v>
      </c>
      <c r="T58" s="332">
        <f t="shared" si="30"/>
        <v>36.951000000000001</v>
      </c>
      <c r="U58" s="332">
        <f t="shared" si="30"/>
        <v>38.896999999999998</v>
      </c>
      <c r="V58" s="332">
        <f t="shared" si="30"/>
        <v>41.250999999999998</v>
      </c>
      <c r="W58" s="332">
        <f t="shared" si="30"/>
        <v>43.603999999999999</v>
      </c>
    </row>
    <row r="59" spans="1:24" hidden="1">
      <c r="A59" s="169" t="s">
        <v>15</v>
      </c>
      <c r="B59" s="259" t="s">
        <v>16</v>
      </c>
      <c r="C59" s="259" t="s">
        <v>62</v>
      </c>
      <c r="D59" s="259">
        <v>38</v>
      </c>
      <c r="E59" s="260" t="s">
        <v>63</v>
      </c>
      <c r="F59" s="265">
        <v>383</v>
      </c>
      <c r="G59" s="262">
        <v>8</v>
      </c>
      <c r="H59" s="263">
        <f t="shared" si="31"/>
        <v>61782.719535805467</v>
      </c>
      <c r="I59" s="263">
        <f t="shared" si="32"/>
        <v>65168.858958317272</v>
      </c>
      <c r="J59" s="263">
        <f t="shared" si="33"/>
        <v>68516.798580736242</v>
      </c>
      <c r="K59" s="263">
        <f t="shared" si="34"/>
        <v>72140.322475253328</v>
      </c>
      <c r="L59" s="263">
        <f>VLOOKUP($C59,March20,10,0)*(1+IncrPerc2021)</f>
        <v>75952.116813084882</v>
      </c>
      <c r="M59" s="263">
        <f>VLOOKUP($C59,March20,11,0)*(1+IncrPerc2021)</f>
        <v>80687.069044454984</v>
      </c>
      <c r="N59" s="263">
        <f>VLOOKUP($C59,March20,12,0)*(1+IncrPerc2021)</f>
        <v>85422.0212758251</v>
      </c>
      <c r="Q59" s="332">
        <f t="shared" si="30"/>
        <v>29.704000000000001</v>
      </c>
      <c r="R59" s="332">
        <f t="shared" si="30"/>
        <v>31.332000000000001</v>
      </c>
      <c r="S59" s="332">
        <f t="shared" si="30"/>
        <v>32.940999999999995</v>
      </c>
      <c r="T59" s="332">
        <f t="shared" si="30"/>
        <v>34.683</v>
      </c>
      <c r="U59" s="332">
        <f t="shared" si="30"/>
        <v>36.515999999999998</v>
      </c>
      <c r="V59" s="332">
        <f t="shared" si="30"/>
        <v>38.791999999999994</v>
      </c>
      <c r="W59" s="332">
        <f t="shared" si="30"/>
        <v>41.068999999999996</v>
      </c>
    </row>
    <row r="60" spans="1:24" hidden="1">
      <c r="A60" s="169" t="s">
        <v>15</v>
      </c>
      <c r="B60" s="259" t="s">
        <v>16</v>
      </c>
      <c r="C60" s="259" t="s">
        <v>387</v>
      </c>
      <c r="D60" s="259">
        <v>45</v>
      </c>
      <c r="E60" s="260" t="s">
        <v>362</v>
      </c>
      <c r="F60" s="265">
        <v>435</v>
      </c>
      <c r="G60" s="262">
        <v>9</v>
      </c>
      <c r="H60" s="263">
        <f t="shared" si="31"/>
        <v>67037.920605714971</v>
      </c>
      <c r="I60" s="263">
        <f t="shared" si="32"/>
        <v>70582.316342896956</v>
      </c>
      <c r="J60" s="263">
        <f t="shared" si="33"/>
        <v>74590.566795491497</v>
      </c>
      <c r="K60" s="263">
        <f t="shared" si="34"/>
        <v>78557.888890843766</v>
      </c>
      <c r="L60" s="263">
        <f>VLOOKUP($C60,March20,10,0)*(1+IncrPerc2021)</f>
        <v>82765.324015350765</v>
      </c>
      <c r="M60" s="263">
        <f>VLOOKUP($C60,March20,11,0)*(1+IncrPerc2021)</f>
        <v>87682.744789525037</v>
      </c>
      <c r="N60" s="263">
        <f>VLOOKUP($C60,March20,12,0)*(1+IncrPerc2021)</f>
        <v>92600.16556369928</v>
      </c>
      <c r="Q60" s="332">
        <f t="shared" si="30"/>
        <v>32.229999999999997</v>
      </c>
      <c r="R60" s="332">
        <f t="shared" si="30"/>
        <v>33.933999999999997</v>
      </c>
      <c r="S60" s="332">
        <f t="shared" si="30"/>
        <v>35.860999999999997</v>
      </c>
      <c r="T60" s="332">
        <f t="shared" si="30"/>
        <v>37.768999999999998</v>
      </c>
      <c r="U60" s="332">
        <f t="shared" si="30"/>
        <v>39.791999999999994</v>
      </c>
      <c r="V60" s="332">
        <f t="shared" si="30"/>
        <v>42.155999999999999</v>
      </c>
      <c r="W60" s="332">
        <f t="shared" si="30"/>
        <v>44.519999999999996</v>
      </c>
    </row>
    <row r="61" spans="1:24" hidden="1">
      <c r="A61" s="169" t="s">
        <v>15</v>
      </c>
      <c r="B61" s="259" t="s">
        <v>16</v>
      </c>
      <c r="C61" s="259" t="s">
        <v>441</v>
      </c>
      <c r="D61" s="259" t="s">
        <v>96</v>
      </c>
      <c r="E61" s="260" t="s">
        <v>496</v>
      </c>
      <c r="F61" s="265">
        <v>405</v>
      </c>
      <c r="G61" s="262">
        <v>8</v>
      </c>
      <c r="H61" s="263">
        <f t="shared" si="31"/>
        <v>61741.79117856318</v>
      </c>
      <c r="I61" s="263">
        <f t="shared" si="32"/>
        <v>65130.659158224458</v>
      </c>
      <c r="J61" s="263">
        <f t="shared" si="33"/>
        <v>68516.798580736242</v>
      </c>
      <c r="K61" s="263">
        <f t="shared" si="34"/>
        <v>72140.322475253328</v>
      </c>
      <c r="L61" s="263">
        <f>VLOOKUP($C61,March20,10,0)*(1+IncrPerc2021)</f>
        <v>75952.116813084882</v>
      </c>
      <c r="M61" s="263">
        <f>VLOOKUP($C61,March20,11,0)*(1+IncrPerc2021)</f>
        <v>80669.144666856839</v>
      </c>
      <c r="N61" s="263">
        <f>VLOOKUP($C61,March20,12,0)*(1+IncrPerc2021)</f>
        <v>85386.17252062881</v>
      </c>
      <c r="Q61" s="332">
        <f t="shared" si="30"/>
        <v>29.684000000000001</v>
      </c>
      <c r="R61" s="332">
        <f t="shared" si="30"/>
        <v>31.313000000000002</v>
      </c>
      <c r="S61" s="332">
        <f t="shared" si="30"/>
        <v>32.940999999999995</v>
      </c>
      <c r="T61" s="332">
        <f t="shared" si="30"/>
        <v>34.683</v>
      </c>
      <c r="U61" s="332">
        <f t="shared" si="30"/>
        <v>36.515999999999998</v>
      </c>
      <c r="V61" s="332">
        <f t="shared" si="30"/>
        <v>38.783999999999999</v>
      </c>
      <c r="W61" s="332">
        <f t="shared" si="30"/>
        <v>41.052</v>
      </c>
    </row>
    <row r="62" spans="1:24" hidden="1">
      <c r="A62" s="169"/>
      <c r="B62" s="259" t="s">
        <v>16</v>
      </c>
      <c r="C62" s="259" t="s">
        <v>666</v>
      </c>
      <c r="D62" s="259">
        <v>121</v>
      </c>
      <c r="E62" s="260" t="s">
        <v>665</v>
      </c>
      <c r="F62" s="265">
        <v>408</v>
      </c>
      <c r="G62" s="262">
        <v>9</v>
      </c>
      <c r="H62" s="263">
        <f t="shared" si="31"/>
        <v>83531.8317675</v>
      </c>
      <c r="I62" s="263">
        <f t="shared" si="32"/>
        <v>86037.22159500001</v>
      </c>
      <c r="J62" s="263">
        <f t="shared" si="33"/>
        <v>88619.008021250003</v>
      </c>
      <c r="K62" s="263">
        <f t="shared" si="34"/>
        <v>91277.191046249995</v>
      </c>
      <c r="L62" s="263"/>
      <c r="M62" s="263"/>
      <c r="N62" s="263"/>
      <c r="Q62" s="332"/>
      <c r="R62" s="332"/>
      <c r="S62" s="332"/>
      <c r="T62" s="332"/>
      <c r="U62" s="332"/>
      <c r="V62" s="332"/>
      <c r="W62" s="332"/>
    </row>
    <row r="63" spans="1:24" hidden="1">
      <c r="A63" s="169" t="s">
        <v>15</v>
      </c>
      <c r="B63" s="259" t="s">
        <v>16</v>
      </c>
      <c r="C63" s="259" t="s">
        <v>64</v>
      </c>
      <c r="D63" s="259" t="s">
        <v>20</v>
      </c>
      <c r="E63" s="260" t="s">
        <v>65</v>
      </c>
      <c r="F63" s="265">
        <v>388</v>
      </c>
      <c r="G63" s="262">
        <v>8</v>
      </c>
      <c r="H63" s="263">
        <f t="shared" si="31"/>
        <v>59561.674016124081</v>
      </c>
      <c r="I63" s="263">
        <f t="shared" si="32"/>
        <v>62795.014238264688</v>
      </c>
      <c r="J63" s="263">
        <f t="shared" si="33"/>
        <v>66066.554260498058</v>
      </c>
      <c r="K63" s="263">
        <f t="shared" si="34"/>
        <v>69605.49288338107</v>
      </c>
      <c r="L63" s="263">
        <f>VLOOKUP($C63,March20,10,0)*(1+IncrPerc2021)</f>
        <v>73267.216577990926</v>
      </c>
      <c r="M63" s="263">
        <f>VLOOKUP($C63,March20,11,0)*(1+IncrPerc2021)</f>
        <v>77810.999236966818</v>
      </c>
      <c r="N63" s="263">
        <f>VLOOKUP($C63,March20,12,0)*(1+IncrPerc2021)</f>
        <v>82354.781895942724</v>
      </c>
      <c r="Q63" s="332">
        <f t="shared" ref="Q63:W66" si="35">ROUNDUP(H63/2080,3)</f>
        <v>28.636000000000003</v>
      </c>
      <c r="R63" s="332">
        <f t="shared" si="35"/>
        <v>30.19</v>
      </c>
      <c r="S63" s="332">
        <f t="shared" si="35"/>
        <v>31.763000000000002</v>
      </c>
      <c r="T63" s="332">
        <f t="shared" si="35"/>
        <v>33.464999999999996</v>
      </c>
      <c r="U63" s="332">
        <f t="shared" si="35"/>
        <v>35.224999999999994</v>
      </c>
      <c r="V63" s="332">
        <f t="shared" si="35"/>
        <v>37.409999999999997</v>
      </c>
      <c r="W63" s="332">
        <f t="shared" si="35"/>
        <v>39.594000000000001</v>
      </c>
    </row>
    <row r="64" spans="1:24" hidden="1">
      <c r="A64" s="169" t="s">
        <v>15</v>
      </c>
      <c r="B64" s="259" t="s">
        <v>16</v>
      </c>
      <c r="C64" s="262" t="s">
        <v>66</v>
      </c>
      <c r="D64" s="259" t="s">
        <v>20</v>
      </c>
      <c r="E64" s="260" t="s">
        <v>67</v>
      </c>
      <c r="F64" s="265">
        <v>393</v>
      </c>
      <c r="G64" s="262">
        <v>8</v>
      </c>
      <c r="H64" s="263">
        <f t="shared" si="31"/>
        <v>59561.674016124081</v>
      </c>
      <c r="I64" s="263">
        <f t="shared" si="32"/>
        <v>62795.014238264688</v>
      </c>
      <c r="J64" s="263">
        <f t="shared" si="33"/>
        <v>66066.554260498058</v>
      </c>
      <c r="K64" s="263">
        <f t="shared" si="34"/>
        <v>69605.49288338107</v>
      </c>
      <c r="L64" s="263">
        <f>VLOOKUP($C64,March20,10,0)*(1+IncrPerc2021)</f>
        <v>73267.216577990926</v>
      </c>
      <c r="M64" s="263">
        <f>VLOOKUP($C64,March20,11,0)*(1+IncrPerc2021)</f>
        <v>77810.999236966818</v>
      </c>
      <c r="N64" s="263">
        <f>VLOOKUP($C64,March20,12,0)*(1+IncrPerc2021)</f>
        <v>82354.781895942724</v>
      </c>
      <c r="Q64" s="332">
        <f t="shared" si="35"/>
        <v>28.636000000000003</v>
      </c>
      <c r="R64" s="332">
        <f t="shared" si="35"/>
        <v>30.19</v>
      </c>
      <c r="S64" s="332">
        <f t="shared" si="35"/>
        <v>31.763000000000002</v>
      </c>
      <c r="T64" s="332">
        <f t="shared" si="35"/>
        <v>33.464999999999996</v>
      </c>
      <c r="U64" s="332">
        <f t="shared" si="35"/>
        <v>35.224999999999994</v>
      </c>
      <c r="V64" s="332">
        <f t="shared" si="35"/>
        <v>37.409999999999997</v>
      </c>
      <c r="W64" s="332">
        <f t="shared" si="35"/>
        <v>39.594000000000001</v>
      </c>
    </row>
    <row r="65" spans="1:24" hidden="1">
      <c r="A65" s="169" t="s">
        <v>15</v>
      </c>
      <c r="B65" s="259" t="s">
        <v>16</v>
      </c>
      <c r="C65" s="259" t="s">
        <v>442</v>
      </c>
      <c r="D65" s="259">
        <v>99</v>
      </c>
      <c r="E65" s="260" t="s">
        <v>68</v>
      </c>
      <c r="F65" s="265">
        <v>423</v>
      </c>
      <c r="G65" s="262">
        <v>9</v>
      </c>
      <c r="H65" s="263">
        <f t="shared" si="31"/>
        <v>65910.396206275851</v>
      </c>
      <c r="I65" s="263">
        <f t="shared" si="32"/>
        <v>69381.434684493899</v>
      </c>
      <c r="J65" s="263">
        <f t="shared" si="33"/>
        <v>73043.998774705789</v>
      </c>
      <c r="K65" s="263">
        <f t="shared" si="34"/>
        <v>76857.419332598438</v>
      </c>
      <c r="L65" s="263">
        <f>VLOOKUP($C65,March20,10,0)*(1+IncrPerc2021)</f>
        <v>80904.341625672678</v>
      </c>
      <c r="M65" s="263">
        <f>VLOOKUP($C65,March20,11,0)*(1+IncrPerc2021)</f>
        <v>85800.213673511447</v>
      </c>
      <c r="N65" s="263">
        <f>VLOOKUP($C65,March20,12,0)*(1+IncrPerc2021)</f>
        <v>90695.015433918466</v>
      </c>
      <c r="Q65" s="332">
        <f t="shared" si="35"/>
        <v>31.688000000000002</v>
      </c>
      <c r="R65" s="332">
        <f t="shared" si="35"/>
        <v>33.356999999999999</v>
      </c>
      <c r="S65" s="332">
        <f t="shared" si="35"/>
        <v>35.117999999999995</v>
      </c>
      <c r="T65" s="332">
        <f t="shared" si="35"/>
        <v>36.951000000000001</v>
      </c>
      <c r="U65" s="332">
        <f t="shared" si="35"/>
        <v>38.896999999999998</v>
      </c>
      <c r="V65" s="332">
        <f t="shared" si="35"/>
        <v>41.250999999999998</v>
      </c>
      <c r="W65" s="332">
        <f t="shared" si="35"/>
        <v>43.603999999999999</v>
      </c>
    </row>
    <row r="66" spans="1:24" hidden="1">
      <c r="A66" s="169"/>
      <c r="B66" s="259" t="s">
        <v>16</v>
      </c>
      <c r="C66" s="259" t="s">
        <v>596</v>
      </c>
      <c r="D66" s="259">
        <v>40</v>
      </c>
      <c r="E66" s="260" t="s">
        <v>605</v>
      </c>
      <c r="F66" s="265">
        <v>413</v>
      </c>
      <c r="G66" s="262">
        <v>9</v>
      </c>
      <c r="H66" s="263">
        <f t="shared" si="31"/>
        <v>63575.381425931257</v>
      </c>
      <c r="I66" s="263">
        <f t="shared" si="32"/>
        <v>66958.7910836925</v>
      </c>
      <c r="J66" s="263">
        <f t="shared" si="33"/>
        <v>70696.916428622499</v>
      </c>
      <c r="K66" s="263">
        <f t="shared" si="34"/>
        <v>74552.3660186575</v>
      </c>
      <c r="L66" s="263">
        <f>VLOOKUP($C66,March20,10,0)*(1+IncrPerc2021)</f>
        <v>78481.488093106265</v>
      </c>
      <c r="M66" s="263">
        <f>VLOOKUP($C66,March20,11,0)*(1+IncrPerc2021)</f>
        <v>83176.660840324999</v>
      </c>
      <c r="N66" s="263">
        <f>VLOOKUP($C66,March20,12,0)*(1+IncrPerc2021)</f>
        <v>87871.833587543748</v>
      </c>
      <c r="Q66" s="332">
        <f t="shared" si="35"/>
        <v>30.566000000000003</v>
      </c>
      <c r="R66" s="332">
        <f t="shared" si="35"/>
        <v>32.192</v>
      </c>
      <c r="S66" s="332">
        <f t="shared" si="35"/>
        <v>33.988999999999997</v>
      </c>
      <c r="T66" s="332">
        <f t="shared" si="35"/>
        <v>35.842999999999996</v>
      </c>
      <c r="U66" s="332">
        <f t="shared" si="35"/>
        <v>37.731999999999999</v>
      </c>
      <c r="V66" s="332">
        <f t="shared" si="35"/>
        <v>39.988999999999997</v>
      </c>
      <c r="W66" s="332">
        <f t="shared" si="35"/>
        <v>42.247</v>
      </c>
    </row>
    <row r="67" spans="1:24" hidden="1">
      <c r="A67" s="169"/>
      <c r="B67" s="259" t="s">
        <v>16</v>
      </c>
      <c r="C67" s="259" t="s">
        <v>759</v>
      </c>
      <c r="D67" s="259">
        <v>99</v>
      </c>
      <c r="E67" s="260" t="s">
        <v>760</v>
      </c>
      <c r="F67" s="265">
        <v>420</v>
      </c>
      <c r="G67" s="262">
        <v>9</v>
      </c>
      <c r="H67" s="263">
        <v>65910.396206275851</v>
      </c>
      <c r="I67" s="263">
        <v>69381.434684493899</v>
      </c>
      <c r="J67" s="263">
        <v>73043.998774705789</v>
      </c>
      <c r="K67" s="263">
        <v>76857.419332598438</v>
      </c>
      <c r="L67" s="263">
        <v>80904.341625672678</v>
      </c>
      <c r="M67" s="263">
        <v>85800.213673511447</v>
      </c>
      <c r="N67" s="263">
        <v>90695.015433918466</v>
      </c>
      <c r="Q67" s="332"/>
      <c r="R67" s="332"/>
      <c r="S67" s="332"/>
      <c r="T67" s="332"/>
      <c r="U67" s="332"/>
      <c r="V67" s="332"/>
      <c r="W67" s="332"/>
    </row>
    <row r="68" spans="1:24" hidden="1">
      <c r="A68" s="169" t="s">
        <v>15</v>
      </c>
      <c r="B68" s="259" t="s">
        <v>16</v>
      </c>
      <c r="C68" s="259" t="s">
        <v>69</v>
      </c>
      <c r="D68" s="259">
        <v>65</v>
      </c>
      <c r="E68" s="260" t="s">
        <v>565</v>
      </c>
      <c r="F68" s="265">
        <v>508</v>
      </c>
      <c r="G68" s="262">
        <v>11</v>
      </c>
      <c r="H68" s="263">
        <f>VLOOKUP($C68,March20,6,0)*(1+IncrPerc2021)</f>
        <v>77043.539672879167</v>
      </c>
      <c r="I68" s="263">
        <f>VLOOKUP($C68,March20,7,0)*(1+IncrPerc2021)</f>
        <v>81092.718482716009</v>
      </c>
      <c r="J68" s="263">
        <f>VLOOKUP($C68,March20,8,0)*(1+IncrPerc2021)</f>
        <v>85335.624850166321</v>
      </c>
      <c r="K68" s="263">
        <f>VLOOKUP($C68,March20,9,0)*(1+IncrPerc2021)</f>
        <v>89848.658375415733</v>
      </c>
      <c r="L68" s="263">
        <f>VLOOKUP($C68,March20,10,0)*(1+IncrPerc2021)</f>
        <v>94560.876572577574</v>
      </c>
      <c r="M68" s="263">
        <f>VLOOKUP($C68,March20,11,0)*(1+IncrPerc2021)</f>
        <v>100298.57779192299</v>
      </c>
      <c r="N68" s="263">
        <f>VLOOKUP($C68,March20,12,0)*(1+IncrPerc2021)</f>
        <v>106036.27901126833</v>
      </c>
      <c r="Q68" s="332">
        <f t="shared" ref="Q68:W69" si="36">ROUNDUP(H68/2080,3)</f>
        <v>37.040999999999997</v>
      </c>
      <c r="R68" s="332">
        <f t="shared" si="36"/>
        <v>38.986999999999995</v>
      </c>
      <c r="S68" s="332">
        <f t="shared" si="36"/>
        <v>41.027000000000001</v>
      </c>
      <c r="T68" s="332">
        <f t="shared" si="36"/>
        <v>43.196999999999996</v>
      </c>
      <c r="U68" s="332">
        <f t="shared" si="36"/>
        <v>45.461999999999996</v>
      </c>
      <c r="V68" s="332">
        <f t="shared" si="36"/>
        <v>48.220999999999997</v>
      </c>
      <c r="W68" s="332">
        <f t="shared" si="36"/>
        <v>50.978999999999999</v>
      </c>
    </row>
    <row r="69" spans="1:24" hidden="1">
      <c r="A69" s="169"/>
      <c r="B69" s="259" t="s">
        <v>16</v>
      </c>
      <c r="C69" s="259" t="s">
        <v>592</v>
      </c>
      <c r="D69" s="259">
        <v>104</v>
      </c>
      <c r="E69" s="260" t="s">
        <v>600</v>
      </c>
      <c r="F69" s="265">
        <v>545</v>
      </c>
      <c r="G69" s="262">
        <v>12</v>
      </c>
      <c r="H69" s="263">
        <f>VLOOKUP($C69,March20,6,0)*(1+IncrPerc2021)</f>
        <v>85581.464603547502</v>
      </c>
      <c r="I69" s="263">
        <f>VLOOKUP($C69,March20,7,0)*(1+IncrPerc2021)</f>
        <v>90085.751553295006</v>
      </c>
      <c r="J69" s="263">
        <f>VLOOKUP($C69,March20,8,0)*(1+IncrPerc2021)</f>
        <v>94827.106567722498</v>
      </c>
      <c r="K69" s="263">
        <f>VLOOKUP($C69,March20,9,0)*(1+IncrPerc2021)</f>
        <v>99818.007409116253</v>
      </c>
      <c r="L69" s="263">
        <f>VLOOKUP($C69,March20,10,0)*(1+IncrPerc2021)</f>
        <v>105071.58696676002</v>
      </c>
      <c r="M69" s="263">
        <f>VLOOKUP($C69,March20,11,0)*(1+IncrPerc2021)</f>
        <v>110601.66988544125</v>
      </c>
      <c r="N69" s="263">
        <f>VLOOKUP($C69,March20,12,0)*(1+IncrPerc2021)</f>
        <v>116422.81024048624</v>
      </c>
      <c r="Q69" s="332">
        <f t="shared" si="36"/>
        <v>41.144999999999996</v>
      </c>
      <c r="R69" s="332">
        <f t="shared" si="36"/>
        <v>43.311</v>
      </c>
      <c r="S69" s="332">
        <f t="shared" si="36"/>
        <v>45.589999999999996</v>
      </c>
      <c r="T69" s="332">
        <f t="shared" si="36"/>
        <v>47.989999999999995</v>
      </c>
      <c r="U69" s="332">
        <f t="shared" si="36"/>
        <v>50.515999999999998</v>
      </c>
      <c r="V69" s="332">
        <f t="shared" si="36"/>
        <v>53.173999999999999</v>
      </c>
      <c r="W69" s="332">
        <f t="shared" si="36"/>
        <v>55.972999999999999</v>
      </c>
    </row>
    <row r="70" spans="1:24" hidden="1">
      <c r="A70" s="169"/>
      <c r="B70" s="259" t="s">
        <v>16</v>
      </c>
      <c r="C70" s="259" t="s">
        <v>719</v>
      </c>
      <c r="D70" s="259">
        <v>56</v>
      </c>
      <c r="E70" s="260" t="s">
        <v>702</v>
      </c>
      <c r="F70" s="265">
        <v>523</v>
      </c>
      <c r="G70" s="262">
        <v>11</v>
      </c>
      <c r="H70" s="263">
        <v>82999</v>
      </c>
      <c r="I70" s="263">
        <v>87436</v>
      </c>
      <c r="J70" s="263">
        <v>91838</v>
      </c>
      <c r="K70" s="263">
        <v>96352</v>
      </c>
      <c r="L70" s="263">
        <v>101530</v>
      </c>
      <c r="M70" s="263">
        <v>107535</v>
      </c>
      <c r="N70" s="263">
        <v>113541</v>
      </c>
      <c r="Q70" s="332"/>
      <c r="R70" s="332"/>
      <c r="S70" s="332"/>
      <c r="T70" s="332"/>
      <c r="U70" s="332"/>
      <c r="V70" s="332"/>
      <c r="W70" s="332"/>
    </row>
    <row r="71" spans="1:24" hidden="1">
      <c r="A71" s="169" t="s">
        <v>15</v>
      </c>
      <c r="B71" s="259" t="s">
        <v>16</v>
      </c>
      <c r="C71" s="259" t="s">
        <v>400</v>
      </c>
      <c r="D71" s="259">
        <v>65</v>
      </c>
      <c r="E71" s="260" t="s">
        <v>548</v>
      </c>
      <c r="F71" s="265">
        <v>508</v>
      </c>
      <c r="G71" s="262">
        <v>11</v>
      </c>
      <c r="H71" s="263">
        <f>VLOOKUP($C71,March20,6,0)*(1+IncrPerc2021)</f>
        <v>77043.539672879167</v>
      </c>
      <c r="I71" s="263">
        <f>VLOOKUP($C71,March20,7,0)*(1+IncrPerc2021)</f>
        <v>81092.718482716009</v>
      </c>
      <c r="J71" s="263">
        <f>VLOOKUP($C71,March20,8,0)*(1+IncrPerc2021)</f>
        <v>85335.624850166321</v>
      </c>
      <c r="K71" s="263">
        <f>VLOOKUP($C71,March20,9,0)*(1+IncrPerc2021)</f>
        <v>89848.658375415733</v>
      </c>
      <c r="L71" s="263">
        <f>VLOOKUP($C71,March20,10,0)*(1+IncrPerc2021)</f>
        <v>94560.876572577574</v>
      </c>
      <c r="M71" s="263">
        <f>VLOOKUP($C71,March20,11,0)*(1+IncrPerc2021)</f>
        <v>100298.57779192299</v>
      </c>
      <c r="N71" s="263">
        <f>VLOOKUP($C71,March20,12,0)*(1+IncrPerc2021)</f>
        <v>106036.27901126833</v>
      </c>
      <c r="Q71" s="332">
        <f t="shared" ref="Q71:Q87" si="37">ROUNDUP(H71/2080,3)</f>
        <v>37.040999999999997</v>
      </c>
      <c r="R71" s="332">
        <f t="shared" ref="R71:R87" si="38">ROUNDUP(I71/2080,3)</f>
        <v>38.986999999999995</v>
      </c>
      <c r="S71" s="332">
        <f t="shared" ref="S71:S87" si="39">ROUNDUP(J71/2080,3)</f>
        <v>41.027000000000001</v>
      </c>
      <c r="T71" s="332">
        <f t="shared" ref="T71:T87" si="40">ROUNDUP(K71/2080,3)</f>
        <v>43.196999999999996</v>
      </c>
      <c r="U71" s="332">
        <f t="shared" ref="U71:U87" si="41">ROUNDUP(L71/2080,3)</f>
        <v>45.461999999999996</v>
      </c>
      <c r="V71" s="332">
        <f t="shared" ref="V71:V87" si="42">ROUNDUP(M71/2080,3)</f>
        <v>48.220999999999997</v>
      </c>
      <c r="W71" s="332">
        <f t="shared" ref="W71:W87" si="43">ROUNDUP(N71/2080,3)</f>
        <v>50.978999999999999</v>
      </c>
    </row>
    <row r="72" spans="1:24" hidden="1">
      <c r="A72" s="169"/>
      <c r="B72" s="259" t="s">
        <v>16</v>
      </c>
      <c r="C72" s="259" t="s">
        <v>655</v>
      </c>
      <c r="D72" s="259">
        <v>104</v>
      </c>
      <c r="E72" s="260" t="s">
        <v>549</v>
      </c>
      <c r="F72" s="265">
        <v>545</v>
      </c>
      <c r="G72" s="262">
        <v>12</v>
      </c>
      <c r="H72" s="263">
        <f>VLOOKUP($C72,March20,6,0)*(1+IncrPerc2021)</f>
        <v>85581.464603547502</v>
      </c>
      <c r="I72" s="263">
        <f>VLOOKUP($C72,March20,7,0)*(1+IncrPerc2021)</f>
        <v>90085.751553295006</v>
      </c>
      <c r="J72" s="263">
        <f>VLOOKUP($C72,March20,8,0)*(1+IncrPerc2021)</f>
        <v>94827.106567722498</v>
      </c>
      <c r="K72" s="263">
        <f>VLOOKUP($C72,March20,9,0)*(1+IncrPerc2021)</f>
        <v>99818.007409116253</v>
      </c>
      <c r="L72" s="263">
        <f>VLOOKUP($C72,March20,10,0)*(1+IncrPerc2021)</f>
        <v>105071.58696676002</v>
      </c>
      <c r="M72" s="263">
        <f>VLOOKUP($C72,March20,11,0)*(1+IncrPerc2021)</f>
        <v>110601.66988544125</v>
      </c>
      <c r="N72" s="263">
        <f>VLOOKUP($C72,March20,12,0)*(1+IncrPerc2021)</f>
        <v>116422.81024048624</v>
      </c>
      <c r="Q72" s="332">
        <f t="shared" si="37"/>
        <v>41.144999999999996</v>
      </c>
      <c r="R72" s="332">
        <f t="shared" si="38"/>
        <v>43.311</v>
      </c>
      <c r="S72" s="332">
        <f t="shared" si="39"/>
        <v>45.589999999999996</v>
      </c>
      <c r="T72" s="332">
        <f t="shared" si="40"/>
        <v>47.989999999999995</v>
      </c>
      <c r="U72" s="332">
        <f t="shared" si="41"/>
        <v>50.515999999999998</v>
      </c>
      <c r="V72" s="332">
        <f t="shared" si="42"/>
        <v>53.173999999999999</v>
      </c>
      <c r="W72" s="332">
        <f t="shared" si="43"/>
        <v>55.972999999999999</v>
      </c>
    </row>
    <row r="73" spans="1:24" hidden="1">
      <c r="A73" s="169"/>
      <c r="B73" s="259" t="s">
        <v>16</v>
      </c>
      <c r="C73" s="259" t="s">
        <v>487</v>
      </c>
      <c r="D73" s="259">
        <v>58</v>
      </c>
      <c r="E73" s="260" t="s">
        <v>486</v>
      </c>
      <c r="F73" s="265">
        <v>488</v>
      </c>
      <c r="G73" s="262">
        <v>10</v>
      </c>
      <c r="H73" s="263">
        <f>VLOOKUP($C73,March20,6,0)*(1+IncrPerc2021)</f>
        <v>75952.116813084882</v>
      </c>
      <c r="I73" s="263">
        <f>VLOOKUP($C73,March20,7,0)*(1+IncrPerc2021)</f>
        <v>80195.023180535194</v>
      </c>
      <c r="J73" s="263">
        <f>VLOOKUP($C73,March20,8,0)*(1+IncrPerc2021)</f>
        <v>84206.002190279221</v>
      </c>
      <c r="K73" s="263">
        <f>VLOOKUP($C73,March20,9,0)*(1+IncrPerc2021)</f>
        <v>88410.708757636734</v>
      </c>
      <c r="L73" s="263">
        <f>VLOOKUP($C73,March20,10,0)*(1+IncrPerc2021)</f>
        <v>92850.071239850033</v>
      </c>
      <c r="M73" s="263">
        <f>VLOOKUP($C73,March20,11,0)*(1+IncrPerc2021)</f>
        <v>98343.083712007763</v>
      </c>
      <c r="N73" s="263">
        <f>VLOOKUP($C73,March20,12,0)*(1+IncrPerc2021)</f>
        <v>103836.09618416544</v>
      </c>
      <c r="Q73" s="332">
        <f t="shared" si="37"/>
        <v>36.515999999999998</v>
      </c>
      <c r="R73" s="332">
        <f t="shared" si="38"/>
        <v>38.555999999999997</v>
      </c>
      <c r="S73" s="332">
        <f t="shared" si="39"/>
        <v>40.483999999999995</v>
      </c>
      <c r="T73" s="332">
        <f t="shared" si="40"/>
        <v>42.506</v>
      </c>
      <c r="U73" s="332">
        <f t="shared" si="41"/>
        <v>44.64</v>
      </c>
      <c r="V73" s="332">
        <f t="shared" si="42"/>
        <v>47.280999999999999</v>
      </c>
      <c r="W73" s="332">
        <f t="shared" si="43"/>
        <v>49.921999999999997</v>
      </c>
    </row>
    <row r="74" spans="1:24" hidden="1">
      <c r="A74" s="169" t="s">
        <v>15</v>
      </c>
      <c r="B74" s="259" t="s">
        <v>16</v>
      </c>
      <c r="C74" s="259" t="s">
        <v>71</v>
      </c>
      <c r="D74" s="259">
        <v>51</v>
      </c>
      <c r="E74" s="260" t="s">
        <v>72</v>
      </c>
      <c r="F74" s="265">
        <v>480</v>
      </c>
      <c r="G74" s="262">
        <v>10</v>
      </c>
      <c r="H74" s="263">
        <f>VLOOKUP($C74,March20,6,0)*(1+IncrPerc2021)</f>
        <v>72020.265960675941</v>
      </c>
      <c r="I74" s="263">
        <f>VLOOKUP($C74,March20,7,0)*(1+IncrPerc2021)</f>
        <v>75641.061298043511</v>
      </c>
      <c r="J74" s="263">
        <f>VLOOKUP($C74,March20,8,0)*(1+IncrPerc2021)</f>
        <v>79728.439907973152</v>
      </c>
      <c r="K74" s="263">
        <f>VLOOKUP($C74,March20,9,0)*(1+IncrPerc2021)</f>
        <v>83818.547075052265</v>
      </c>
      <c r="L74" s="263">
        <f>VLOOKUP($C74,March20,10,0)*(1+IncrPerc2021)</f>
        <v>88099.653242595363</v>
      </c>
      <c r="M74" s="263">
        <f>VLOOKUP($C74,March20,11,0)*(1+IncrPerc2021)</f>
        <v>93460.305381542625</v>
      </c>
      <c r="N74" s="263">
        <f>VLOOKUP($C74,March20,12,0)*(1+IncrPerc2021)</f>
        <v>98820.957520489857</v>
      </c>
      <c r="Q74" s="332">
        <f t="shared" si="37"/>
        <v>34.625999999999998</v>
      </c>
      <c r="R74" s="332">
        <f t="shared" si="38"/>
        <v>36.366</v>
      </c>
      <c r="S74" s="332">
        <f t="shared" si="39"/>
        <v>38.330999999999996</v>
      </c>
      <c r="T74" s="332">
        <f t="shared" si="40"/>
        <v>40.297999999999995</v>
      </c>
      <c r="U74" s="332">
        <f t="shared" si="41"/>
        <v>42.355999999999995</v>
      </c>
      <c r="V74" s="332">
        <f t="shared" si="42"/>
        <v>44.933</v>
      </c>
      <c r="W74" s="332">
        <f t="shared" si="43"/>
        <v>47.510999999999996</v>
      </c>
    </row>
    <row r="75" spans="1:24" hidden="1">
      <c r="A75" s="169" t="s">
        <v>15</v>
      </c>
      <c r="B75" s="259" t="s">
        <v>16</v>
      </c>
      <c r="C75" s="259" t="s">
        <v>73</v>
      </c>
      <c r="D75" s="259">
        <v>98</v>
      </c>
      <c r="E75" s="260" t="s">
        <v>74</v>
      </c>
      <c r="F75" s="265">
        <v>523</v>
      </c>
      <c r="G75" s="262">
        <v>11</v>
      </c>
      <c r="H75" s="263">
        <f>VLOOKUP($C75,March20,6,0)*(1+IncrPerc2021)</f>
        <v>78733.302372869905</v>
      </c>
      <c r="I75" s="263">
        <f>VLOOKUP($C75,March20,7,0)*(1+IncrPerc2021)</f>
        <v>82877.298543651341</v>
      </c>
      <c r="J75" s="263">
        <f>VLOOKUP($C75,March20,8,0)*(1+IncrPerc2021)</f>
        <v>87239.055403418941</v>
      </c>
      <c r="K75" s="263">
        <f>VLOOKUP($C75,March20,9,0)*(1+IncrPerc2021)</f>
        <v>91830.376690401376</v>
      </c>
      <c r="L75" s="263">
        <f>VLOOKUP($C75,March20,10,0)*(1+IncrPerc2021)</f>
        <v>96663.071599941672</v>
      </c>
      <c r="M75" s="263">
        <f>VLOOKUP($C75,March20,11,0)*(1+IncrPerc2021)</f>
        <v>101907.35544393324</v>
      </c>
      <c r="N75" s="263">
        <f>VLOOKUP($C75,March20,12,0)*(1+IncrPerc2021)</f>
        <v>107151.63928792479</v>
      </c>
      <c r="Q75" s="332">
        <f t="shared" si="37"/>
        <v>37.852999999999994</v>
      </c>
      <c r="R75" s="332">
        <f t="shared" si="38"/>
        <v>39.844999999999999</v>
      </c>
      <c r="S75" s="332">
        <f t="shared" si="39"/>
        <v>41.942</v>
      </c>
      <c r="T75" s="332">
        <f t="shared" si="40"/>
        <v>44.15</v>
      </c>
      <c r="U75" s="332">
        <f t="shared" si="41"/>
        <v>46.472999999999999</v>
      </c>
      <c r="V75" s="332">
        <f t="shared" si="42"/>
        <v>48.994</v>
      </c>
      <c r="W75" s="332">
        <f t="shared" si="43"/>
        <v>51.515999999999998</v>
      </c>
    </row>
    <row r="76" spans="1:24" hidden="1">
      <c r="A76" s="169" t="s">
        <v>15</v>
      </c>
      <c r="B76" s="259" t="s">
        <v>16</v>
      </c>
      <c r="C76" s="259" t="s">
        <v>75</v>
      </c>
      <c r="D76" s="259">
        <v>65</v>
      </c>
      <c r="E76" s="260" t="s">
        <v>76</v>
      </c>
      <c r="F76" s="265">
        <v>500</v>
      </c>
      <c r="G76" s="262">
        <v>11</v>
      </c>
      <c r="H76" s="263">
        <v>77044</v>
      </c>
      <c r="I76" s="263">
        <v>81093</v>
      </c>
      <c r="J76" s="263">
        <v>85336</v>
      </c>
      <c r="K76" s="263">
        <v>89849</v>
      </c>
      <c r="L76" s="263">
        <v>94561</v>
      </c>
      <c r="M76" s="263">
        <v>100299</v>
      </c>
      <c r="N76" s="263">
        <v>106036</v>
      </c>
      <c r="Q76" s="332">
        <f t="shared" si="37"/>
        <v>37.040999999999997</v>
      </c>
      <c r="R76" s="332">
        <f t="shared" si="38"/>
        <v>38.988</v>
      </c>
      <c r="S76" s="332">
        <f t="shared" si="39"/>
        <v>41.027000000000001</v>
      </c>
      <c r="T76" s="332">
        <f t="shared" si="40"/>
        <v>43.196999999999996</v>
      </c>
      <c r="U76" s="332">
        <f t="shared" si="41"/>
        <v>45.463000000000001</v>
      </c>
      <c r="V76" s="332">
        <f t="shared" si="42"/>
        <v>48.220999999999997</v>
      </c>
      <c r="W76" s="332">
        <f t="shared" si="43"/>
        <v>50.978999999999999</v>
      </c>
    </row>
    <row r="77" spans="1:24" hidden="1">
      <c r="A77" s="169"/>
      <c r="B77" s="259" t="s">
        <v>16</v>
      </c>
      <c r="C77" s="259" t="s">
        <v>77</v>
      </c>
      <c r="D77" s="259">
        <v>51</v>
      </c>
      <c r="E77" s="260" t="s">
        <v>485</v>
      </c>
      <c r="F77" s="265">
        <v>470</v>
      </c>
      <c r="G77" s="262">
        <v>10</v>
      </c>
      <c r="H77" s="263">
        <f t="shared" ref="H77:H101" si="44">VLOOKUP($C77,March20,6,0)*(1+IncrPerc2021)</f>
        <v>72020.265960675941</v>
      </c>
      <c r="I77" s="263">
        <f t="shared" ref="I77:I101" si="45">VLOOKUP($C77,March20,7,0)*(1+IncrPerc2021)</f>
        <v>75641.061298043511</v>
      </c>
      <c r="J77" s="263">
        <f t="shared" ref="J77:J101" si="46">VLOOKUP($C77,March20,8,0)*(1+IncrPerc2021)</f>
        <v>79728.439907973152</v>
      </c>
      <c r="K77" s="263">
        <f t="shared" ref="K77:K101" si="47">VLOOKUP($C77,March20,9,0)*(1+IncrPerc2021)</f>
        <v>83818.547075052265</v>
      </c>
      <c r="L77" s="263">
        <f t="shared" ref="L77:L101" si="48">VLOOKUP($C77,March20,10,0)*(1+IncrPerc2021)</f>
        <v>88099.653242595363</v>
      </c>
      <c r="M77" s="263">
        <f t="shared" ref="M77:M101" si="49">VLOOKUP($C77,March20,11,0)*(1+IncrPerc2021)</f>
        <v>93460.305381542625</v>
      </c>
      <c r="N77" s="263">
        <f t="shared" ref="N77:N101" si="50">VLOOKUP($C77,March20,12,0)*(1+IncrPerc2021)</f>
        <v>98820.957520489857</v>
      </c>
      <c r="Q77" s="332">
        <f t="shared" si="37"/>
        <v>34.625999999999998</v>
      </c>
      <c r="R77" s="332">
        <f t="shared" si="38"/>
        <v>36.366</v>
      </c>
      <c r="S77" s="332">
        <f t="shared" si="39"/>
        <v>38.330999999999996</v>
      </c>
      <c r="T77" s="332">
        <f t="shared" si="40"/>
        <v>40.297999999999995</v>
      </c>
      <c r="U77" s="332">
        <f t="shared" si="41"/>
        <v>42.355999999999995</v>
      </c>
      <c r="V77" s="332">
        <f t="shared" si="42"/>
        <v>44.933</v>
      </c>
      <c r="W77" s="332">
        <f t="shared" si="43"/>
        <v>47.510999999999996</v>
      </c>
    </row>
    <row r="78" spans="1:24" hidden="1">
      <c r="A78" s="169"/>
      <c r="B78" s="256" t="s">
        <v>16</v>
      </c>
      <c r="C78" s="256" t="s">
        <v>632</v>
      </c>
      <c r="D78" s="256">
        <v>66</v>
      </c>
      <c r="E78" s="276" t="s">
        <v>78</v>
      </c>
      <c r="F78" s="277">
        <v>443</v>
      </c>
      <c r="G78" s="278">
        <v>9</v>
      </c>
      <c r="H78" s="279">
        <f t="shared" si="44"/>
        <v>68894.755588525877</v>
      </c>
      <c r="I78" s="279">
        <f t="shared" si="45"/>
        <v>72339.558989751618</v>
      </c>
      <c r="J78" s="279">
        <f t="shared" si="46"/>
        <v>75957.519356240853</v>
      </c>
      <c r="K78" s="279">
        <f t="shared" si="47"/>
        <v>79743.392401152305</v>
      </c>
      <c r="L78" s="279">
        <f t="shared" si="48"/>
        <v>83743.091555640349</v>
      </c>
      <c r="M78" s="279">
        <f t="shared" si="49"/>
        <v>88170.964335815865</v>
      </c>
      <c r="N78" s="279">
        <f t="shared" si="50"/>
        <v>92598.837115991308</v>
      </c>
      <c r="O78" s="9" t="s">
        <v>633</v>
      </c>
      <c r="Q78" s="332">
        <f t="shared" si="37"/>
        <v>33.122999999999998</v>
      </c>
      <c r="R78" s="332">
        <f t="shared" si="38"/>
        <v>34.778999999999996</v>
      </c>
      <c r="S78" s="332">
        <f t="shared" si="39"/>
        <v>36.518999999999998</v>
      </c>
      <c r="T78" s="332">
        <f t="shared" si="40"/>
        <v>38.338999999999999</v>
      </c>
      <c r="U78" s="332">
        <f t="shared" si="41"/>
        <v>40.262</v>
      </c>
      <c r="V78" s="332">
        <f t="shared" si="42"/>
        <v>42.39</v>
      </c>
      <c r="W78" s="332">
        <f t="shared" si="43"/>
        <v>44.518999999999998</v>
      </c>
    </row>
    <row r="79" spans="1:24" s="59" customFormat="1" hidden="1">
      <c r="A79" s="169" t="s">
        <v>15</v>
      </c>
      <c r="B79" s="259" t="s">
        <v>16</v>
      </c>
      <c r="C79" s="259" t="s">
        <v>79</v>
      </c>
      <c r="D79" s="259">
        <v>66</v>
      </c>
      <c r="E79" s="260" t="s">
        <v>80</v>
      </c>
      <c r="F79" s="265">
        <v>443</v>
      </c>
      <c r="G79" s="262">
        <v>9</v>
      </c>
      <c r="H79" s="263">
        <f t="shared" si="44"/>
        <v>68894.755588525877</v>
      </c>
      <c r="I79" s="263">
        <f t="shared" si="45"/>
        <v>72339.558989751618</v>
      </c>
      <c r="J79" s="263">
        <f t="shared" si="46"/>
        <v>75957.519356240853</v>
      </c>
      <c r="K79" s="263">
        <f t="shared" si="47"/>
        <v>79743.392401152305</v>
      </c>
      <c r="L79" s="263">
        <f t="shared" si="48"/>
        <v>83743.091555640349</v>
      </c>
      <c r="M79" s="263">
        <f t="shared" si="49"/>
        <v>88170.964335815865</v>
      </c>
      <c r="N79" s="263">
        <f t="shared" si="50"/>
        <v>92598.837115991308</v>
      </c>
      <c r="O79" s="9"/>
      <c r="P79" s="9"/>
      <c r="Q79" s="332">
        <f t="shared" si="37"/>
        <v>33.122999999999998</v>
      </c>
      <c r="R79" s="332">
        <f t="shared" si="38"/>
        <v>34.778999999999996</v>
      </c>
      <c r="S79" s="332">
        <f t="shared" si="39"/>
        <v>36.518999999999998</v>
      </c>
      <c r="T79" s="332">
        <f t="shared" si="40"/>
        <v>38.338999999999999</v>
      </c>
      <c r="U79" s="332">
        <f t="shared" si="41"/>
        <v>40.262</v>
      </c>
      <c r="V79" s="332">
        <f t="shared" si="42"/>
        <v>42.39</v>
      </c>
      <c r="W79" s="332">
        <f t="shared" si="43"/>
        <v>44.518999999999998</v>
      </c>
      <c r="X79" s="353"/>
    </row>
    <row r="80" spans="1:24" hidden="1">
      <c r="A80" s="169" t="s">
        <v>15</v>
      </c>
      <c r="B80" s="259" t="s">
        <v>16</v>
      </c>
      <c r="C80" s="259" t="s">
        <v>407</v>
      </c>
      <c r="D80" s="259">
        <v>51</v>
      </c>
      <c r="E80" s="260" t="s">
        <v>498</v>
      </c>
      <c r="F80" s="265">
        <v>458</v>
      </c>
      <c r="G80" s="262">
        <v>10</v>
      </c>
      <c r="H80" s="263">
        <f t="shared" si="44"/>
        <v>72020.265960675941</v>
      </c>
      <c r="I80" s="263">
        <f t="shared" si="45"/>
        <v>75641.061298043511</v>
      </c>
      <c r="J80" s="263">
        <f t="shared" si="46"/>
        <v>79728.439907973152</v>
      </c>
      <c r="K80" s="263">
        <f t="shared" si="47"/>
        <v>83818.547075052265</v>
      </c>
      <c r="L80" s="263">
        <f t="shared" si="48"/>
        <v>88099.653242595363</v>
      </c>
      <c r="M80" s="263">
        <f t="shared" si="49"/>
        <v>93460.305381542625</v>
      </c>
      <c r="N80" s="263">
        <f t="shared" si="50"/>
        <v>98820.957520489857</v>
      </c>
      <c r="Q80" s="332">
        <f t="shared" si="37"/>
        <v>34.625999999999998</v>
      </c>
      <c r="R80" s="332">
        <f t="shared" si="38"/>
        <v>36.366</v>
      </c>
      <c r="S80" s="332">
        <f t="shared" si="39"/>
        <v>38.330999999999996</v>
      </c>
      <c r="T80" s="332">
        <f t="shared" si="40"/>
        <v>40.297999999999995</v>
      </c>
      <c r="U80" s="332">
        <f t="shared" si="41"/>
        <v>42.355999999999995</v>
      </c>
      <c r="V80" s="332">
        <f t="shared" si="42"/>
        <v>44.933</v>
      </c>
      <c r="W80" s="332">
        <f t="shared" si="43"/>
        <v>47.510999999999996</v>
      </c>
    </row>
    <row r="81" spans="1:24" hidden="1">
      <c r="A81" s="169" t="s">
        <v>15</v>
      </c>
      <c r="B81" s="259" t="s">
        <v>16</v>
      </c>
      <c r="C81" s="259" t="s">
        <v>81</v>
      </c>
      <c r="D81" s="259">
        <v>72</v>
      </c>
      <c r="E81" s="260" t="s">
        <v>82</v>
      </c>
      <c r="F81" s="265">
        <v>465</v>
      </c>
      <c r="G81" s="262">
        <v>10</v>
      </c>
      <c r="H81" s="263">
        <f t="shared" si="44"/>
        <v>72140.322475253328</v>
      </c>
      <c r="I81" s="263">
        <f t="shared" si="45"/>
        <v>75952.116813084882</v>
      </c>
      <c r="J81" s="263">
        <f t="shared" si="46"/>
        <v>79924.896022736109</v>
      </c>
      <c r="K81" s="263">
        <f t="shared" si="47"/>
        <v>84126.87403294415</v>
      </c>
      <c r="L81" s="263">
        <f t="shared" si="48"/>
        <v>88568.965072306921</v>
      </c>
      <c r="M81" s="263">
        <f t="shared" si="49"/>
        <v>93921.778834932353</v>
      </c>
      <c r="N81" s="263">
        <f t="shared" si="50"/>
        <v>99273.740003108527</v>
      </c>
      <c r="Q81" s="332">
        <f t="shared" si="37"/>
        <v>34.683</v>
      </c>
      <c r="R81" s="332">
        <f t="shared" si="38"/>
        <v>36.515999999999998</v>
      </c>
      <c r="S81" s="332">
        <f t="shared" si="39"/>
        <v>38.425999999999995</v>
      </c>
      <c r="T81" s="332">
        <f t="shared" si="40"/>
        <v>40.445999999999998</v>
      </c>
      <c r="U81" s="332">
        <f t="shared" si="41"/>
        <v>42.582000000000001</v>
      </c>
      <c r="V81" s="332">
        <f t="shared" si="42"/>
        <v>45.155000000000001</v>
      </c>
      <c r="W81" s="332">
        <f t="shared" si="43"/>
        <v>47.727999999999994</v>
      </c>
    </row>
    <row r="82" spans="1:24" s="23" customFormat="1" hidden="1">
      <c r="A82" s="169"/>
      <c r="B82" s="256" t="s">
        <v>16</v>
      </c>
      <c r="C82" s="256" t="s">
        <v>635</v>
      </c>
      <c r="D82" s="256">
        <v>99</v>
      </c>
      <c r="E82" s="276" t="s">
        <v>634</v>
      </c>
      <c r="F82" s="277">
        <v>415</v>
      </c>
      <c r="G82" s="278">
        <v>9</v>
      </c>
      <c r="H82" s="279">
        <f t="shared" si="44"/>
        <v>65910.396206275851</v>
      </c>
      <c r="I82" s="279">
        <f t="shared" si="45"/>
        <v>69381.434684493899</v>
      </c>
      <c r="J82" s="279">
        <f t="shared" si="46"/>
        <v>73043.998774705789</v>
      </c>
      <c r="K82" s="279">
        <f t="shared" si="47"/>
        <v>76857.419332598438</v>
      </c>
      <c r="L82" s="279">
        <f t="shared" si="48"/>
        <v>80904.341625672678</v>
      </c>
      <c r="M82" s="279">
        <f t="shared" si="49"/>
        <v>85800.213673511447</v>
      </c>
      <c r="N82" s="279">
        <f t="shared" si="50"/>
        <v>90695.015433918466</v>
      </c>
      <c r="O82" s="9" t="s">
        <v>633</v>
      </c>
      <c r="P82" s="9"/>
      <c r="Q82" s="332">
        <f t="shared" si="37"/>
        <v>31.688000000000002</v>
      </c>
      <c r="R82" s="332">
        <f t="shared" si="38"/>
        <v>33.356999999999999</v>
      </c>
      <c r="S82" s="332">
        <f t="shared" si="39"/>
        <v>35.117999999999995</v>
      </c>
      <c r="T82" s="332">
        <f t="shared" si="40"/>
        <v>36.951000000000001</v>
      </c>
      <c r="U82" s="332">
        <f t="shared" si="41"/>
        <v>38.896999999999998</v>
      </c>
      <c r="V82" s="332">
        <f t="shared" si="42"/>
        <v>41.250999999999998</v>
      </c>
      <c r="W82" s="332">
        <f t="shared" si="43"/>
        <v>43.603999999999999</v>
      </c>
      <c r="X82" s="353"/>
    </row>
    <row r="83" spans="1:24" hidden="1">
      <c r="A83" s="169" t="s">
        <v>15</v>
      </c>
      <c r="B83" s="259" t="s">
        <v>16</v>
      </c>
      <c r="C83" s="262" t="s">
        <v>371</v>
      </c>
      <c r="D83" s="259">
        <v>58</v>
      </c>
      <c r="E83" s="268" t="s">
        <v>372</v>
      </c>
      <c r="F83" s="265">
        <v>493</v>
      </c>
      <c r="G83" s="262">
        <v>10</v>
      </c>
      <c r="H83" s="263">
        <f t="shared" si="44"/>
        <v>75952.116813084882</v>
      </c>
      <c r="I83" s="263">
        <f t="shared" si="45"/>
        <v>80195.023180535194</v>
      </c>
      <c r="J83" s="263">
        <f t="shared" si="46"/>
        <v>84206.002190279221</v>
      </c>
      <c r="K83" s="263">
        <f t="shared" si="47"/>
        <v>88410.708757636734</v>
      </c>
      <c r="L83" s="263">
        <f t="shared" si="48"/>
        <v>92850.071239850033</v>
      </c>
      <c r="M83" s="263">
        <f t="shared" si="49"/>
        <v>98343.083712007763</v>
      </c>
      <c r="N83" s="263">
        <f t="shared" si="50"/>
        <v>103836.09618416544</v>
      </c>
      <c r="Q83" s="332">
        <f t="shared" si="37"/>
        <v>36.515999999999998</v>
      </c>
      <c r="R83" s="332">
        <f t="shared" si="38"/>
        <v>38.555999999999997</v>
      </c>
      <c r="S83" s="332">
        <f t="shared" si="39"/>
        <v>40.483999999999995</v>
      </c>
      <c r="T83" s="332">
        <f t="shared" si="40"/>
        <v>42.506</v>
      </c>
      <c r="U83" s="332">
        <f t="shared" si="41"/>
        <v>44.64</v>
      </c>
      <c r="V83" s="332">
        <f t="shared" si="42"/>
        <v>47.280999999999999</v>
      </c>
      <c r="W83" s="332">
        <f t="shared" si="43"/>
        <v>49.921999999999997</v>
      </c>
    </row>
    <row r="84" spans="1:24" hidden="1">
      <c r="A84" s="169" t="s">
        <v>15</v>
      </c>
      <c r="B84" s="259" t="s">
        <v>16</v>
      </c>
      <c r="C84" s="262" t="s">
        <v>381</v>
      </c>
      <c r="D84" s="259">
        <v>109</v>
      </c>
      <c r="E84" s="268" t="s">
        <v>380</v>
      </c>
      <c r="F84" s="265">
        <v>508</v>
      </c>
      <c r="G84" s="262">
        <v>11</v>
      </c>
      <c r="H84" s="263">
        <f t="shared" si="44"/>
        <v>84240.674955388415</v>
      </c>
      <c r="I84" s="263">
        <f t="shared" si="45"/>
        <v>87751.162566436789</v>
      </c>
      <c r="J84" s="263">
        <f t="shared" si="46"/>
        <v>91407.461006704994</v>
      </c>
      <c r="K84" s="263">
        <f t="shared" si="47"/>
        <v>95215.696781622406</v>
      </c>
      <c r="L84" s="263">
        <f t="shared" si="48"/>
        <v>99183.221697704314</v>
      </c>
      <c r="M84" s="263">
        <f t="shared" si="49"/>
        <v>103316.16226038012</v>
      </c>
      <c r="N84" s="263">
        <f t="shared" si="50"/>
        <v>107621.87027616517</v>
      </c>
      <c r="Q84" s="332">
        <f t="shared" si="37"/>
        <v>40.500999999999998</v>
      </c>
      <c r="R84" s="332">
        <f t="shared" si="38"/>
        <v>42.189</v>
      </c>
      <c r="S84" s="332">
        <f t="shared" si="39"/>
        <v>43.945999999999998</v>
      </c>
      <c r="T84" s="332">
        <f t="shared" si="40"/>
        <v>45.777000000000001</v>
      </c>
      <c r="U84" s="332">
        <f t="shared" si="41"/>
        <v>47.684999999999995</v>
      </c>
      <c r="V84" s="332">
        <f t="shared" si="42"/>
        <v>49.671999999999997</v>
      </c>
      <c r="W84" s="332">
        <f t="shared" si="43"/>
        <v>51.741999999999997</v>
      </c>
    </row>
    <row r="85" spans="1:24" hidden="1">
      <c r="A85" s="169" t="s">
        <v>15</v>
      </c>
      <c r="B85" s="259" t="s">
        <v>16</v>
      </c>
      <c r="C85" s="259" t="s">
        <v>83</v>
      </c>
      <c r="D85" s="259">
        <v>98</v>
      </c>
      <c r="E85" s="268" t="s">
        <v>499</v>
      </c>
      <c r="F85" s="265">
        <v>520</v>
      </c>
      <c r="G85" s="280">
        <v>11</v>
      </c>
      <c r="H85" s="263">
        <f t="shared" si="44"/>
        <v>78733.302372869905</v>
      </c>
      <c r="I85" s="263">
        <f t="shared" si="45"/>
        <v>82877.298543651341</v>
      </c>
      <c r="J85" s="263">
        <f t="shared" si="46"/>
        <v>87239.055403418941</v>
      </c>
      <c r="K85" s="263">
        <f t="shared" si="47"/>
        <v>91830.376690401376</v>
      </c>
      <c r="L85" s="263">
        <f t="shared" si="48"/>
        <v>96663.071599941672</v>
      </c>
      <c r="M85" s="263">
        <f t="shared" si="49"/>
        <v>101907.35544393324</v>
      </c>
      <c r="N85" s="263">
        <f t="shared" si="50"/>
        <v>107151.63928792479</v>
      </c>
      <c r="Q85" s="332">
        <f t="shared" si="37"/>
        <v>37.852999999999994</v>
      </c>
      <c r="R85" s="332">
        <f t="shared" si="38"/>
        <v>39.844999999999999</v>
      </c>
      <c r="S85" s="332">
        <f t="shared" si="39"/>
        <v>41.942</v>
      </c>
      <c r="T85" s="332">
        <f t="shared" si="40"/>
        <v>44.15</v>
      </c>
      <c r="U85" s="332">
        <f t="shared" si="41"/>
        <v>46.472999999999999</v>
      </c>
      <c r="V85" s="332">
        <f t="shared" si="42"/>
        <v>48.994</v>
      </c>
      <c r="W85" s="332">
        <f t="shared" si="43"/>
        <v>51.515999999999998</v>
      </c>
    </row>
    <row r="86" spans="1:24" hidden="1">
      <c r="A86" s="169" t="s">
        <v>15</v>
      </c>
      <c r="B86" s="259" t="s">
        <v>16</v>
      </c>
      <c r="C86" s="262" t="s">
        <v>88</v>
      </c>
      <c r="D86" s="259" t="s">
        <v>20</v>
      </c>
      <c r="E86" s="268" t="s">
        <v>89</v>
      </c>
      <c r="F86" s="265">
        <v>393</v>
      </c>
      <c r="G86" s="262">
        <v>8</v>
      </c>
      <c r="H86" s="263">
        <f t="shared" si="44"/>
        <v>59561.674016124081</v>
      </c>
      <c r="I86" s="263">
        <f t="shared" si="45"/>
        <v>62795.014238264688</v>
      </c>
      <c r="J86" s="263">
        <f t="shared" si="46"/>
        <v>66066.554260498058</v>
      </c>
      <c r="K86" s="263">
        <f t="shared" si="47"/>
        <v>69605.49288338107</v>
      </c>
      <c r="L86" s="263">
        <f t="shared" si="48"/>
        <v>73267.216577990926</v>
      </c>
      <c r="M86" s="263">
        <f t="shared" si="49"/>
        <v>77810.999236966818</v>
      </c>
      <c r="N86" s="263">
        <f t="shared" si="50"/>
        <v>82354.781895942724</v>
      </c>
      <c r="Q86" s="332">
        <f t="shared" si="37"/>
        <v>28.636000000000003</v>
      </c>
      <c r="R86" s="332">
        <f t="shared" si="38"/>
        <v>30.19</v>
      </c>
      <c r="S86" s="332">
        <f t="shared" si="39"/>
        <v>31.763000000000002</v>
      </c>
      <c r="T86" s="332">
        <f t="shared" si="40"/>
        <v>33.464999999999996</v>
      </c>
      <c r="U86" s="332">
        <f t="shared" si="41"/>
        <v>35.224999999999994</v>
      </c>
      <c r="V86" s="332">
        <f t="shared" si="42"/>
        <v>37.409999999999997</v>
      </c>
      <c r="W86" s="332">
        <f t="shared" si="43"/>
        <v>39.594000000000001</v>
      </c>
    </row>
    <row r="87" spans="1:24" hidden="1">
      <c r="A87" s="169" t="s">
        <v>15</v>
      </c>
      <c r="B87" s="259" t="s">
        <v>16</v>
      </c>
      <c r="C87" s="259" t="s">
        <v>92</v>
      </c>
      <c r="D87" s="259" t="s">
        <v>93</v>
      </c>
      <c r="E87" s="281" t="s">
        <v>94</v>
      </c>
      <c r="F87" s="265">
        <v>525</v>
      </c>
      <c r="G87" s="262">
        <v>11</v>
      </c>
      <c r="H87" s="263">
        <f t="shared" si="44"/>
        <v>82999.297790919154</v>
      </c>
      <c r="I87" s="263">
        <f t="shared" si="45"/>
        <v>87435.825302254132</v>
      </c>
      <c r="J87" s="263">
        <f t="shared" si="46"/>
        <v>91837.776537390819</v>
      </c>
      <c r="K87" s="263">
        <f t="shared" si="47"/>
        <v>96352.174341214966</v>
      </c>
      <c r="L87" s="263">
        <f t="shared" si="48"/>
        <v>101529.61153236414</v>
      </c>
      <c r="M87" s="263">
        <f t="shared" si="49"/>
        <v>107535.33639031244</v>
      </c>
      <c r="N87" s="263">
        <f t="shared" si="50"/>
        <v>113541.06124826078</v>
      </c>
      <c r="Q87" s="332">
        <f t="shared" si="37"/>
        <v>39.903999999999996</v>
      </c>
      <c r="R87" s="332">
        <f t="shared" si="38"/>
        <v>42.036999999999999</v>
      </c>
      <c r="S87" s="332">
        <f t="shared" si="39"/>
        <v>44.152999999999999</v>
      </c>
      <c r="T87" s="332">
        <f t="shared" si="40"/>
        <v>46.323999999999998</v>
      </c>
      <c r="U87" s="332">
        <f t="shared" si="41"/>
        <v>48.812999999999995</v>
      </c>
      <c r="V87" s="332">
        <f t="shared" si="42"/>
        <v>51.699999999999996</v>
      </c>
      <c r="W87" s="332">
        <f t="shared" si="43"/>
        <v>54.588000000000001</v>
      </c>
    </row>
    <row r="88" spans="1:24" hidden="1">
      <c r="A88" s="169" t="s">
        <v>90</v>
      </c>
      <c r="B88" s="259" t="s">
        <v>91</v>
      </c>
      <c r="C88" s="272" t="s">
        <v>300</v>
      </c>
      <c r="D88" s="259" t="s">
        <v>280</v>
      </c>
      <c r="E88" s="260" t="s">
        <v>301</v>
      </c>
      <c r="F88" s="265">
        <v>393</v>
      </c>
      <c r="G88" s="262">
        <v>8</v>
      </c>
      <c r="H88" s="285">
        <f t="shared" si="44"/>
        <v>30.018680020987034</v>
      </c>
      <c r="I88" s="285">
        <f t="shared" si="45"/>
        <v>31.594855262194187</v>
      </c>
      <c r="J88" s="285">
        <f t="shared" si="46"/>
        <v>33.246419421426168</v>
      </c>
      <c r="K88" s="285">
        <f t="shared" si="47"/>
        <v>35.006863505373204</v>
      </c>
      <c r="L88" s="285">
        <f t="shared" si="48"/>
        <v>36.842080549666747</v>
      </c>
      <c r="M88" s="285">
        <f t="shared" si="49"/>
        <v>39.07844993489703</v>
      </c>
      <c r="N88" s="285">
        <f t="shared" si="50"/>
        <v>41.31481932012732</v>
      </c>
      <c r="O88" s="23"/>
      <c r="P88" s="23"/>
      <c r="X88" s="354"/>
    </row>
    <row r="89" spans="1:24" hidden="1">
      <c r="A89" s="169" t="s">
        <v>15</v>
      </c>
      <c r="B89" s="259" t="s">
        <v>16</v>
      </c>
      <c r="C89" s="259" t="s">
        <v>95</v>
      </c>
      <c r="D89" s="259" t="s">
        <v>96</v>
      </c>
      <c r="E89" s="260" t="s">
        <v>97</v>
      </c>
      <c r="F89" s="265">
        <v>403</v>
      </c>
      <c r="G89" s="262">
        <v>8</v>
      </c>
      <c r="H89" s="263">
        <f t="shared" si="44"/>
        <v>61741.79117856318</v>
      </c>
      <c r="I89" s="263">
        <f t="shared" si="45"/>
        <v>65130.659158224458</v>
      </c>
      <c r="J89" s="263">
        <f t="shared" si="46"/>
        <v>68516.798580736242</v>
      </c>
      <c r="K89" s="263">
        <f t="shared" si="47"/>
        <v>72140.322475253328</v>
      </c>
      <c r="L89" s="263">
        <f t="shared" si="48"/>
        <v>75952.116813084882</v>
      </c>
      <c r="M89" s="263">
        <f t="shared" si="49"/>
        <v>80669.144666856839</v>
      </c>
      <c r="N89" s="263">
        <f t="shared" si="50"/>
        <v>85386.17252062881</v>
      </c>
      <c r="Q89" s="332">
        <f t="shared" ref="Q89:W98" si="51">ROUNDUP(H89/2080,3)</f>
        <v>29.684000000000001</v>
      </c>
      <c r="R89" s="332">
        <f t="shared" si="51"/>
        <v>31.313000000000002</v>
      </c>
      <c r="S89" s="332">
        <f t="shared" si="51"/>
        <v>32.940999999999995</v>
      </c>
      <c r="T89" s="332">
        <f t="shared" si="51"/>
        <v>34.683</v>
      </c>
      <c r="U89" s="332">
        <f t="shared" si="51"/>
        <v>36.515999999999998</v>
      </c>
      <c r="V89" s="332">
        <f t="shared" si="51"/>
        <v>38.783999999999999</v>
      </c>
      <c r="W89" s="332">
        <f t="shared" si="51"/>
        <v>41.052</v>
      </c>
    </row>
    <row r="90" spans="1:24" hidden="1">
      <c r="A90" s="169" t="s">
        <v>15</v>
      </c>
      <c r="B90" s="259" t="s">
        <v>16</v>
      </c>
      <c r="C90" s="259" t="s">
        <v>98</v>
      </c>
      <c r="D90" s="259">
        <v>40</v>
      </c>
      <c r="E90" s="260" t="s">
        <v>99</v>
      </c>
      <c r="F90" s="265">
        <v>410</v>
      </c>
      <c r="G90" s="262">
        <v>9</v>
      </c>
      <c r="H90" s="263">
        <f t="shared" si="44"/>
        <v>63575.381583017595</v>
      </c>
      <c r="I90" s="263">
        <f t="shared" si="45"/>
        <v>66958.7924483799</v>
      </c>
      <c r="J90" s="263">
        <f t="shared" si="46"/>
        <v>70696.91574317537</v>
      </c>
      <c r="K90" s="263">
        <f t="shared" si="47"/>
        <v>74552.366995398712</v>
      </c>
      <c r="L90" s="263">
        <f t="shared" si="48"/>
        <v>78481.489290658152</v>
      </c>
      <c r="M90" s="263">
        <f t="shared" si="49"/>
        <v>83176.661401662714</v>
      </c>
      <c r="N90" s="263">
        <f t="shared" si="50"/>
        <v>87871.833512667334</v>
      </c>
      <c r="Q90" s="332">
        <f t="shared" si="51"/>
        <v>30.566000000000003</v>
      </c>
      <c r="R90" s="332">
        <f t="shared" si="51"/>
        <v>32.192</v>
      </c>
      <c r="S90" s="332">
        <f t="shared" si="51"/>
        <v>33.988999999999997</v>
      </c>
      <c r="T90" s="332">
        <f t="shared" si="51"/>
        <v>35.842999999999996</v>
      </c>
      <c r="U90" s="332">
        <f t="shared" si="51"/>
        <v>37.731999999999999</v>
      </c>
      <c r="V90" s="332">
        <f t="shared" si="51"/>
        <v>39.988999999999997</v>
      </c>
      <c r="W90" s="332">
        <f t="shared" si="51"/>
        <v>42.247</v>
      </c>
    </row>
    <row r="91" spans="1:24" hidden="1">
      <c r="A91" s="169" t="s">
        <v>15</v>
      </c>
      <c r="B91" s="259" t="s">
        <v>16</v>
      </c>
      <c r="C91" s="259" t="s">
        <v>100</v>
      </c>
      <c r="D91" s="259">
        <v>40</v>
      </c>
      <c r="E91" s="260" t="s">
        <v>101</v>
      </c>
      <c r="F91" s="265">
        <v>410</v>
      </c>
      <c r="G91" s="262">
        <v>9</v>
      </c>
      <c r="H91" s="263">
        <f t="shared" si="44"/>
        <v>63575.381583017595</v>
      </c>
      <c r="I91" s="263">
        <f t="shared" si="45"/>
        <v>66958.7924483799</v>
      </c>
      <c r="J91" s="263">
        <f t="shared" si="46"/>
        <v>70696.91574317537</v>
      </c>
      <c r="K91" s="263">
        <f t="shared" si="47"/>
        <v>74552.366995398712</v>
      </c>
      <c r="L91" s="263">
        <f t="shared" si="48"/>
        <v>78481.489290658152</v>
      </c>
      <c r="M91" s="263">
        <f t="shared" si="49"/>
        <v>83176.661401662714</v>
      </c>
      <c r="N91" s="263">
        <f t="shared" si="50"/>
        <v>87871.833512667334</v>
      </c>
      <c r="Q91" s="332">
        <f t="shared" si="51"/>
        <v>30.566000000000003</v>
      </c>
      <c r="R91" s="332">
        <f t="shared" si="51"/>
        <v>32.192</v>
      </c>
      <c r="S91" s="332">
        <f t="shared" si="51"/>
        <v>33.988999999999997</v>
      </c>
      <c r="T91" s="332">
        <f t="shared" si="51"/>
        <v>35.842999999999996</v>
      </c>
      <c r="U91" s="332">
        <f t="shared" si="51"/>
        <v>37.731999999999999</v>
      </c>
      <c r="V91" s="332">
        <f t="shared" si="51"/>
        <v>39.988999999999997</v>
      </c>
      <c r="W91" s="332">
        <f t="shared" si="51"/>
        <v>42.247</v>
      </c>
    </row>
    <row r="92" spans="1:24" hidden="1">
      <c r="A92" s="169" t="s">
        <v>15</v>
      </c>
      <c r="B92" s="259" t="s">
        <v>16</v>
      </c>
      <c r="C92" s="259" t="s">
        <v>102</v>
      </c>
      <c r="D92" s="259" t="s">
        <v>103</v>
      </c>
      <c r="E92" s="260" t="s">
        <v>104</v>
      </c>
      <c r="F92" s="265">
        <v>508</v>
      </c>
      <c r="G92" s="262">
        <v>11</v>
      </c>
      <c r="H92" s="263">
        <f t="shared" si="44"/>
        <v>84240.674955388415</v>
      </c>
      <c r="I92" s="263">
        <f t="shared" si="45"/>
        <v>87751.162566436789</v>
      </c>
      <c r="J92" s="263">
        <f t="shared" si="46"/>
        <v>91407.461006704994</v>
      </c>
      <c r="K92" s="263">
        <f t="shared" si="47"/>
        <v>95215.696781622406</v>
      </c>
      <c r="L92" s="263">
        <f t="shared" si="48"/>
        <v>99183.221697704314</v>
      </c>
      <c r="M92" s="263">
        <f t="shared" si="49"/>
        <v>103316.16226038012</v>
      </c>
      <c r="N92" s="263">
        <f t="shared" si="50"/>
        <v>107621.87027616517</v>
      </c>
      <c r="Q92" s="332">
        <f t="shared" si="51"/>
        <v>40.500999999999998</v>
      </c>
      <c r="R92" s="332">
        <f t="shared" si="51"/>
        <v>42.189</v>
      </c>
      <c r="S92" s="332">
        <f t="shared" si="51"/>
        <v>43.945999999999998</v>
      </c>
      <c r="T92" s="332">
        <f t="shared" si="51"/>
        <v>45.777000000000001</v>
      </c>
      <c r="U92" s="332">
        <f t="shared" si="51"/>
        <v>47.684999999999995</v>
      </c>
      <c r="V92" s="332">
        <f t="shared" si="51"/>
        <v>49.671999999999997</v>
      </c>
      <c r="W92" s="332">
        <f t="shared" si="51"/>
        <v>51.741999999999997</v>
      </c>
    </row>
    <row r="93" spans="1:24" hidden="1">
      <c r="A93" s="169"/>
      <c r="B93" s="259" t="s">
        <v>16</v>
      </c>
      <c r="C93" s="259" t="s">
        <v>645</v>
      </c>
      <c r="D93" s="259">
        <v>105</v>
      </c>
      <c r="E93" s="260" t="s">
        <v>641</v>
      </c>
      <c r="F93" s="265">
        <v>435</v>
      </c>
      <c r="G93" s="262">
        <v>9</v>
      </c>
      <c r="H93" s="263">
        <f t="shared" si="44"/>
        <v>67817.156057500004</v>
      </c>
      <c r="I93" s="263">
        <f t="shared" si="45"/>
        <v>71402.563555000015</v>
      </c>
      <c r="J93" s="263">
        <f t="shared" si="46"/>
        <v>75457.862461250013</v>
      </c>
      <c r="K93" s="263">
        <f t="shared" si="47"/>
        <v>79471.3002175</v>
      </c>
      <c r="L93" s="263">
        <f t="shared" si="48"/>
        <v>83727.532643750004</v>
      </c>
      <c r="M93" s="263">
        <f t="shared" si="49"/>
        <v>88702.730321250012</v>
      </c>
      <c r="N93" s="263">
        <f t="shared" si="50"/>
        <v>93676.881470000008</v>
      </c>
      <c r="Q93" s="332">
        <f t="shared" si="51"/>
        <v>32.604999999999997</v>
      </c>
      <c r="R93" s="332">
        <f t="shared" si="51"/>
        <v>34.329000000000001</v>
      </c>
      <c r="S93" s="332">
        <f t="shared" si="51"/>
        <v>36.277999999999999</v>
      </c>
      <c r="T93" s="332">
        <f t="shared" si="51"/>
        <v>38.207999999999998</v>
      </c>
      <c r="U93" s="332">
        <f t="shared" si="51"/>
        <v>40.253999999999998</v>
      </c>
      <c r="V93" s="332">
        <f t="shared" si="51"/>
        <v>42.646000000000001</v>
      </c>
      <c r="W93" s="332">
        <f t="shared" si="51"/>
        <v>45.036999999999999</v>
      </c>
    </row>
    <row r="94" spans="1:24" hidden="1">
      <c r="A94" s="169" t="s">
        <v>15</v>
      </c>
      <c r="B94" s="259" t="s">
        <v>16</v>
      </c>
      <c r="C94" s="259" t="s">
        <v>416</v>
      </c>
      <c r="D94" s="259">
        <v>29</v>
      </c>
      <c r="E94" s="260" t="s">
        <v>415</v>
      </c>
      <c r="F94" s="265">
        <v>373</v>
      </c>
      <c r="G94" s="262">
        <v>8</v>
      </c>
      <c r="H94" s="263">
        <f t="shared" si="44"/>
        <v>58939.562986041325</v>
      </c>
      <c r="I94" s="263">
        <f t="shared" si="45"/>
        <v>62172.903208181931</v>
      </c>
      <c r="J94" s="263">
        <f t="shared" si="46"/>
        <v>65403.514873173037</v>
      </c>
      <c r="K94" s="263">
        <f t="shared" si="47"/>
        <v>68827.854095777613</v>
      </c>
      <c r="L94" s="263">
        <f t="shared" si="48"/>
        <v>72486.849233237997</v>
      </c>
      <c r="M94" s="263">
        <f t="shared" si="49"/>
        <v>77028.447072383191</v>
      </c>
      <c r="N94" s="263">
        <f t="shared" si="50"/>
        <v>81570.044911528385</v>
      </c>
      <c r="Q94" s="332">
        <f t="shared" si="51"/>
        <v>28.337</v>
      </c>
      <c r="R94" s="332">
        <f t="shared" si="51"/>
        <v>29.891000000000002</v>
      </c>
      <c r="S94" s="332">
        <f t="shared" si="51"/>
        <v>31.444000000000003</v>
      </c>
      <c r="T94" s="332">
        <f t="shared" si="51"/>
        <v>33.091000000000001</v>
      </c>
      <c r="U94" s="332">
        <f t="shared" si="51"/>
        <v>34.849999999999994</v>
      </c>
      <c r="V94" s="332">
        <f t="shared" si="51"/>
        <v>37.032999999999994</v>
      </c>
      <c r="W94" s="332">
        <f t="shared" si="51"/>
        <v>39.216999999999999</v>
      </c>
    </row>
    <row r="95" spans="1:24" hidden="1">
      <c r="A95" s="169"/>
      <c r="B95" s="259" t="s">
        <v>91</v>
      </c>
      <c r="C95" s="259" t="s">
        <v>788</v>
      </c>
      <c r="D95" s="259" t="s">
        <v>285</v>
      </c>
      <c r="E95" s="260" t="s">
        <v>786</v>
      </c>
      <c r="F95" s="265">
        <v>333</v>
      </c>
      <c r="G95" s="262">
        <v>7</v>
      </c>
      <c r="H95" s="285">
        <v>26.437999999999999</v>
      </c>
      <c r="I95" s="285">
        <v>27.834</v>
      </c>
      <c r="J95" s="285">
        <v>29.318999999999999</v>
      </c>
      <c r="K95" s="285">
        <v>30.841999999999999</v>
      </c>
      <c r="L95" s="285">
        <v>32.475000000000001</v>
      </c>
      <c r="M95" s="285">
        <v>34.444000000000003</v>
      </c>
      <c r="N95" s="285">
        <v>36.412999999999997</v>
      </c>
      <c r="Q95" s="332"/>
      <c r="R95" s="332"/>
      <c r="S95" s="332"/>
      <c r="T95" s="332"/>
      <c r="U95" s="332"/>
      <c r="V95" s="332"/>
      <c r="W95" s="332"/>
    </row>
    <row r="96" spans="1:24" hidden="1">
      <c r="A96" s="169"/>
      <c r="B96" s="259" t="s">
        <v>91</v>
      </c>
      <c r="C96" s="259" t="s">
        <v>789</v>
      </c>
      <c r="D96" s="259" t="s">
        <v>791</v>
      </c>
      <c r="E96" s="260" t="s">
        <v>787</v>
      </c>
      <c r="F96" s="265">
        <v>401</v>
      </c>
      <c r="G96" s="262">
        <v>8</v>
      </c>
      <c r="H96" s="285">
        <v>29.684000000000001</v>
      </c>
      <c r="I96" s="285">
        <v>31.312999999999999</v>
      </c>
      <c r="J96" s="285">
        <v>32.941000000000003</v>
      </c>
      <c r="K96" s="285">
        <v>34.683</v>
      </c>
      <c r="L96" s="285">
        <v>36.515999999999998</v>
      </c>
      <c r="M96" s="285">
        <v>38.783999999999999</v>
      </c>
      <c r="N96" s="285">
        <v>41.052</v>
      </c>
      <c r="Q96" s="332"/>
      <c r="R96" s="332"/>
      <c r="S96" s="332"/>
      <c r="T96" s="332"/>
      <c r="U96" s="332"/>
      <c r="V96" s="332"/>
      <c r="W96" s="332"/>
    </row>
    <row r="97" spans="1:24" hidden="1">
      <c r="A97" s="169" t="s">
        <v>15</v>
      </c>
      <c r="B97" s="259" t="s">
        <v>16</v>
      </c>
      <c r="C97" s="259" t="s">
        <v>404</v>
      </c>
      <c r="D97" s="259">
        <v>51</v>
      </c>
      <c r="E97" s="260" t="s">
        <v>405</v>
      </c>
      <c r="F97" s="265">
        <v>453</v>
      </c>
      <c r="G97" s="262">
        <v>10</v>
      </c>
      <c r="H97" s="263">
        <f t="shared" si="44"/>
        <v>72020.265960675941</v>
      </c>
      <c r="I97" s="263">
        <f t="shared" si="45"/>
        <v>75641.061298043511</v>
      </c>
      <c r="J97" s="263">
        <f t="shared" si="46"/>
        <v>79728.439907973152</v>
      </c>
      <c r="K97" s="263">
        <f t="shared" si="47"/>
        <v>83818.547075052265</v>
      </c>
      <c r="L97" s="263">
        <f t="shared" si="48"/>
        <v>88099.653242595363</v>
      </c>
      <c r="M97" s="263">
        <f t="shared" si="49"/>
        <v>93460.305381542625</v>
      </c>
      <c r="N97" s="263">
        <f t="shared" si="50"/>
        <v>98820.957520489857</v>
      </c>
      <c r="Q97" s="332">
        <f t="shared" si="51"/>
        <v>34.625999999999998</v>
      </c>
      <c r="R97" s="332">
        <f t="shared" si="51"/>
        <v>36.366</v>
      </c>
      <c r="S97" s="332">
        <f t="shared" si="51"/>
        <v>38.330999999999996</v>
      </c>
      <c r="T97" s="332">
        <f t="shared" si="51"/>
        <v>40.297999999999995</v>
      </c>
      <c r="U97" s="332">
        <f t="shared" si="51"/>
        <v>42.355999999999995</v>
      </c>
      <c r="V97" s="332">
        <f t="shared" si="51"/>
        <v>44.933</v>
      </c>
      <c r="W97" s="332">
        <f t="shared" si="51"/>
        <v>47.510999999999996</v>
      </c>
    </row>
    <row r="98" spans="1:24" hidden="1">
      <c r="A98" s="169" t="s">
        <v>15</v>
      </c>
      <c r="B98" s="259" t="s">
        <v>16</v>
      </c>
      <c r="C98" s="259" t="s">
        <v>105</v>
      </c>
      <c r="D98" s="259">
        <v>29</v>
      </c>
      <c r="E98" s="260" t="s">
        <v>106</v>
      </c>
      <c r="F98" s="265">
        <v>373</v>
      </c>
      <c r="G98" s="262">
        <v>8</v>
      </c>
      <c r="H98" s="263">
        <f t="shared" si="44"/>
        <v>58939.562986041325</v>
      </c>
      <c r="I98" s="263">
        <f t="shared" si="45"/>
        <v>62172.903208181931</v>
      </c>
      <c r="J98" s="263">
        <f t="shared" si="46"/>
        <v>65403.514873173037</v>
      </c>
      <c r="K98" s="263">
        <f t="shared" si="47"/>
        <v>68827.854095777613</v>
      </c>
      <c r="L98" s="263">
        <f t="shared" si="48"/>
        <v>72486.849233237997</v>
      </c>
      <c r="M98" s="263">
        <f t="shared" si="49"/>
        <v>77028.447072383191</v>
      </c>
      <c r="N98" s="263">
        <f t="shared" si="50"/>
        <v>81570.044911528385</v>
      </c>
      <c r="Q98" s="332">
        <f t="shared" si="51"/>
        <v>28.337</v>
      </c>
      <c r="R98" s="332">
        <f t="shared" si="51"/>
        <v>29.891000000000002</v>
      </c>
      <c r="S98" s="332">
        <f t="shared" si="51"/>
        <v>31.444000000000003</v>
      </c>
      <c r="T98" s="332">
        <f t="shared" si="51"/>
        <v>33.091000000000001</v>
      </c>
      <c r="U98" s="332">
        <f t="shared" si="51"/>
        <v>34.849999999999994</v>
      </c>
      <c r="V98" s="332">
        <f t="shared" si="51"/>
        <v>37.032999999999994</v>
      </c>
      <c r="W98" s="332">
        <f t="shared" si="51"/>
        <v>39.216999999999999</v>
      </c>
    </row>
    <row r="99" spans="1:24" hidden="1">
      <c r="A99" s="22" t="s">
        <v>90</v>
      </c>
      <c r="B99" s="272" t="s">
        <v>91</v>
      </c>
      <c r="C99" s="272" t="s">
        <v>302</v>
      </c>
      <c r="D99" s="272" t="s">
        <v>274</v>
      </c>
      <c r="E99" s="273" t="s">
        <v>303</v>
      </c>
      <c r="F99" s="265">
        <v>325</v>
      </c>
      <c r="G99" s="262">
        <v>7</v>
      </c>
      <c r="H99" s="285">
        <f t="shared" si="44"/>
        <v>24.880030037386707</v>
      </c>
      <c r="I99" s="285">
        <f t="shared" si="45"/>
        <v>26.456509899436664</v>
      </c>
      <c r="J99" s="285">
        <f t="shared" si="46"/>
        <v>27.850960019582509</v>
      </c>
      <c r="K99" s="285">
        <f t="shared" si="47"/>
        <v>29.392332447777569</v>
      </c>
      <c r="L99" s="285">
        <f t="shared" si="48"/>
        <v>30.970435452984955</v>
      </c>
      <c r="M99" s="285">
        <f t="shared" si="49"/>
        <v>32.850321601428199</v>
      </c>
      <c r="N99" s="285">
        <f t="shared" si="50"/>
        <v>34.730207749871454</v>
      </c>
      <c r="O99" s="23"/>
      <c r="P99" s="23"/>
      <c r="X99" s="354"/>
    </row>
    <row r="100" spans="1:24" hidden="1">
      <c r="A100" s="169" t="s">
        <v>15</v>
      </c>
      <c r="B100" s="259" t="s">
        <v>16</v>
      </c>
      <c r="C100" s="259" t="s">
        <v>107</v>
      </c>
      <c r="D100" s="259">
        <v>29</v>
      </c>
      <c r="E100" s="260" t="s">
        <v>108</v>
      </c>
      <c r="F100" s="265">
        <v>383</v>
      </c>
      <c r="G100" s="262">
        <v>8</v>
      </c>
      <c r="H100" s="263">
        <f t="shared" si="44"/>
        <v>58939.562986041325</v>
      </c>
      <c r="I100" s="263">
        <f t="shared" si="45"/>
        <v>62172.903208181931</v>
      </c>
      <c r="J100" s="263">
        <f t="shared" si="46"/>
        <v>65403.514873173037</v>
      </c>
      <c r="K100" s="263">
        <f t="shared" si="47"/>
        <v>68827.854095777613</v>
      </c>
      <c r="L100" s="263">
        <f t="shared" si="48"/>
        <v>72486.849233237997</v>
      </c>
      <c r="M100" s="263">
        <f t="shared" si="49"/>
        <v>77028.447072383191</v>
      </c>
      <c r="N100" s="263">
        <f t="shared" si="50"/>
        <v>81570.044911528385</v>
      </c>
      <c r="O100" s="59"/>
      <c r="P100" s="59"/>
      <c r="Q100" s="332">
        <f t="shared" ref="Q100:W101" si="52">ROUNDUP(H100/2080,3)</f>
        <v>28.337</v>
      </c>
      <c r="R100" s="332">
        <f t="shared" si="52"/>
        <v>29.891000000000002</v>
      </c>
      <c r="S100" s="332">
        <f t="shared" si="52"/>
        <v>31.444000000000003</v>
      </c>
      <c r="T100" s="332">
        <f t="shared" si="52"/>
        <v>33.091000000000001</v>
      </c>
      <c r="U100" s="332">
        <f t="shared" si="52"/>
        <v>34.849999999999994</v>
      </c>
      <c r="V100" s="332">
        <f t="shared" si="52"/>
        <v>37.032999999999994</v>
      </c>
      <c r="W100" s="332">
        <f t="shared" si="52"/>
        <v>39.216999999999999</v>
      </c>
      <c r="X100" s="355"/>
    </row>
    <row r="101" spans="1:24" hidden="1">
      <c r="A101" s="169" t="s">
        <v>15</v>
      </c>
      <c r="B101" s="259" t="s">
        <v>16</v>
      </c>
      <c r="C101" s="259" t="s">
        <v>109</v>
      </c>
      <c r="D101" s="259">
        <v>45</v>
      </c>
      <c r="E101" s="260" t="s">
        <v>110</v>
      </c>
      <c r="F101" s="265">
        <v>430</v>
      </c>
      <c r="G101" s="262">
        <v>9</v>
      </c>
      <c r="H101" s="263">
        <f t="shared" si="44"/>
        <v>67037.920605714971</v>
      </c>
      <c r="I101" s="263">
        <f t="shared" si="45"/>
        <v>70582.316342896956</v>
      </c>
      <c r="J101" s="263">
        <f t="shared" si="46"/>
        <v>74590.566795491497</v>
      </c>
      <c r="K101" s="263">
        <f t="shared" si="47"/>
        <v>78557.888890843766</v>
      </c>
      <c r="L101" s="263">
        <f t="shared" si="48"/>
        <v>82765.324015350765</v>
      </c>
      <c r="M101" s="263">
        <f t="shared" si="49"/>
        <v>87682.744789525037</v>
      </c>
      <c r="N101" s="263">
        <f t="shared" si="50"/>
        <v>92600.16556369928</v>
      </c>
      <c r="Q101" s="332">
        <f t="shared" si="52"/>
        <v>32.229999999999997</v>
      </c>
      <c r="R101" s="332">
        <f t="shared" si="52"/>
        <v>33.933999999999997</v>
      </c>
      <c r="S101" s="332">
        <f t="shared" si="52"/>
        <v>35.860999999999997</v>
      </c>
      <c r="T101" s="332">
        <f t="shared" si="52"/>
        <v>37.768999999999998</v>
      </c>
      <c r="U101" s="332">
        <f t="shared" si="52"/>
        <v>39.791999999999994</v>
      </c>
      <c r="V101" s="332">
        <f t="shared" si="52"/>
        <v>42.155999999999999</v>
      </c>
      <c r="W101" s="332">
        <f t="shared" si="52"/>
        <v>44.519999999999996</v>
      </c>
    </row>
    <row r="102" spans="1:24" hidden="1">
      <c r="A102" s="169"/>
      <c r="B102" s="259" t="s">
        <v>16</v>
      </c>
      <c r="C102" s="259" t="s">
        <v>718</v>
      </c>
      <c r="D102" s="259">
        <v>113</v>
      </c>
      <c r="E102" s="260" t="s">
        <v>700</v>
      </c>
      <c r="F102" s="265">
        <v>485</v>
      </c>
      <c r="G102" s="262">
        <v>10</v>
      </c>
      <c r="H102" s="263">
        <v>75166</v>
      </c>
      <c r="I102" s="263">
        <v>79161</v>
      </c>
      <c r="J102" s="263">
        <v>83274</v>
      </c>
      <c r="K102" s="263">
        <v>87488</v>
      </c>
      <c r="L102" s="263">
        <v>91917</v>
      </c>
      <c r="M102" s="263">
        <v>97430</v>
      </c>
      <c r="N102" s="263">
        <v>102943</v>
      </c>
      <c r="Q102" s="332"/>
      <c r="R102" s="332"/>
      <c r="S102" s="332"/>
      <c r="T102" s="332"/>
      <c r="U102" s="332"/>
      <c r="V102" s="332"/>
      <c r="W102" s="332"/>
    </row>
    <row r="103" spans="1:24" hidden="1">
      <c r="A103" s="169" t="s">
        <v>15</v>
      </c>
      <c r="B103" s="259" t="s">
        <v>16</v>
      </c>
      <c r="C103" s="259" t="s">
        <v>111</v>
      </c>
      <c r="D103" s="259">
        <v>51</v>
      </c>
      <c r="E103" s="260" t="s">
        <v>112</v>
      </c>
      <c r="F103" s="265">
        <v>478</v>
      </c>
      <c r="G103" s="262">
        <v>10</v>
      </c>
      <c r="H103" s="263">
        <f t="shared" ref="H103:H138" si="53">VLOOKUP($C103,March20,6,0)*(1+IncrPerc2021)</f>
        <v>72020.265960675941</v>
      </c>
      <c r="I103" s="263">
        <f t="shared" ref="I103:I138" si="54">VLOOKUP($C103,March20,7,0)*(1+IncrPerc2021)</f>
        <v>75641.061298043511</v>
      </c>
      <c r="J103" s="263">
        <f t="shared" ref="J103:J138" si="55">VLOOKUP($C103,March20,8,0)*(1+IncrPerc2021)</f>
        <v>79728.439907973152</v>
      </c>
      <c r="K103" s="263">
        <f t="shared" ref="K103:K110" si="56">VLOOKUP($C103,March20,9,0)*(1+IncrPerc2021)</f>
        <v>83818.547075052265</v>
      </c>
      <c r="L103" s="263">
        <f t="shared" ref="L103:L110" si="57">VLOOKUP($C103,March20,10,0)*(1+IncrPerc2021)</f>
        <v>88099.653242595363</v>
      </c>
      <c r="M103" s="263">
        <f t="shared" ref="M103:M110" si="58">VLOOKUP($C103,March20,11,0)*(1+IncrPerc2021)</f>
        <v>93460.305381542625</v>
      </c>
      <c r="N103" s="263">
        <f t="shared" ref="N103:N110" si="59">VLOOKUP($C103,March20,12,0)*(1+IncrPerc2021)</f>
        <v>98820.957520489857</v>
      </c>
      <c r="O103" s="23"/>
      <c r="P103" s="23"/>
      <c r="Q103" s="332">
        <f t="shared" ref="Q103:W104" si="60">ROUNDUP(H103/2080,3)</f>
        <v>34.625999999999998</v>
      </c>
      <c r="R103" s="332">
        <f t="shared" si="60"/>
        <v>36.366</v>
      </c>
      <c r="S103" s="332">
        <f t="shared" si="60"/>
        <v>38.330999999999996</v>
      </c>
      <c r="T103" s="332">
        <f t="shared" si="60"/>
        <v>40.297999999999995</v>
      </c>
      <c r="U103" s="332">
        <f t="shared" si="60"/>
        <v>42.355999999999995</v>
      </c>
      <c r="V103" s="332">
        <f t="shared" si="60"/>
        <v>44.933</v>
      </c>
      <c r="W103" s="332">
        <f t="shared" si="60"/>
        <v>47.510999999999996</v>
      </c>
      <c r="X103" s="354"/>
    </row>
    <row r="104" spans="1:24" hidden="1">
      <c r="A104" s="169" t="s">
        <v>15</v>
      </c>
      <c r="B104" s="259" t="s">
        <v>16</v>
      </c>
      <c r="C104" s="259" t="s">
        <v>113</v>
      </c>
      <c r="D104" s="259">
        <v>29</v>
      </c>
      <c r="E104" s="260" t="s">
        <v>114</v>
      </c>
      <c r="F104" s="265">
        <v>400</v>
      </c>
      <c r="G104" s="262">
        <v>8</v>
      </c>
      <c r="H104" s="263">
        <f t="shared" si="53"/>
        <v>58939.562986041325</v>
      </c>
      <c r="I104" s="263">
        <f t="shared" si="54"/>
        <v>62172.903208181931</v>
      </c>
      <c r="J104" s="263">
        <f t="shared" si="55"/>
        <v>65403.514873173037</v>
      </c>
      <c r="K104" s="263">
        <f t="shared" si="56"/>
        <v>68827.854095777613</v>
      </c>
      <c r="L104" s="263">
        <f t="shared" si="57"/>
        <v>72486.849233237997</v>
      </c>
      <c r="M104" s="263">
        <f t="shared" si="58"/>
        <v>77028.447072383191</v>
      </c>
      <c r="N104" s="263">
        <f t="shared" si="59"/>
        <v>81570.044911528385</v>
      </c>
      <c r="Q104" s="332">
        <f t="shared" si="60"/>
        <v>28.337</v>
      </c>
      <c r="R104" s="332">
        <f t="shared" si="60"/>
        <v>29.891000000000002</v>
      </c>
      <c r="S104" s="332">
        <f t="shared" si="60"/>
        <v>31.444000000000003</v>
      </c>
      <c r="T104" s="332">
        <f t="shared" si="60"/>
        <v>33.091000000000001</v>
      </c>
      <c r="U104" s="332">
        <f t="shared" si="60"/>
        <v>34.849999999999994</v>
      </c>
      <c r="V104" s="332">
        <f t="shared" si="60"/>
        <v>37.032999999999994</v>
      </c>
      <c r="W104" s="332">
        <f t="shared" si="60"/>
        <v>39.216999999999999</v>
      </c>
    </row>
    <row r="105" spans="1:24" hidden="1">
      <c r="A105" s="169"/>
      <c r="B105" s="259" t="s">
        <v>16</v>
      </c>
      <c r="C105" s="259" t="s">
        <v>663</v>
      </c>
      <c r="D105" s="259">
        <v>58</v>
      </c>
      <c r="E105" s="260" t="s">
        <v>664</v>
      </c>
      <c r="F105" s="265">
        <v>493</v>
      </c>
      <c r="G105" s="262">
        <v>10</v>
      </c>
      <c r="H105" s="263">
        <f t="shared" si="53"/>
        <v>75952.116813084882</v>
      </c>
      <c r="I105" s="263">
        <f t="shared" si="54"/>
        <v>80195.023180535194</v>
      </c>
      <c r="J105" s="263">
        <f t="shared" si="55"/>
        <v>84206.002190279221</v>
      </c>
      <c r="K105" s="263">
        <f t="shared" si="56"/>
        <v>88410.708757636734</v>
      </c>
      <c r="L105" s="263">
        <f t="shared" si="57"/>
        <v>92850.071239850033</v>
      </c>
      <c r="M105" s="263">
        <f t="shared" si="58"/>
        <v>98343.083712007763</v>
      </c>
      <c r="N105" s="263">
        <f t="shared" si="59"/>
        <v>103836.09618416544</v>
      </c>
      <c r="Q105" s="332"/>
      <c r="R105" s="332"/>
      <c r="S105" s="332"/>
      <c r="T105" s="332"/>
      <c r="U105" s="332"/>
      <c r="V105" s="332"/>
      <c r="W105" s="332"/>
    </row>
    <row r="106" spans="1:24" hidden="1">
      <c r="A106" s="169" t="s">
        <v>15</v>
      </c>
      <c r="B106" s="259" t="s">
        <v>16</v>
      </c>
      <c r="C106" s="259" t="s">
        <v>115</v>
      </c>
      <c r="D106" s="259">
        <v>45</v>
      </c>
      <c r="E106" s="260" t="s">
        <v>116</v>
      </c>
      <c r="F106" s="265">
        <v>433</v>
      </c>
      <c r="G106" s="262">
        <v>9</v>
      </c>
      <c r="H106" s="263">
        <f t="shared" si="53"/>
        <v>67037.920605714971</v>
      </c>
      <c r="I106" s="263">
        <f t="shared" si="54"/>
        <v>70582.316342896956</v>
      </c>
      <c r="J106" s="263">
        <f t="shared" si="55"/>
        <v>74590.566795491497</v>
      </c>
      <c r="K106" s="263">
        <f t="shared" si="56"/>
        <v>78557.888890843766</v>
      </c>
      <c r="L106" s="263">
        <f t="shared" si="57"/>
        <v>82765.324015350765</v>
      </c>
      <c r="M106" s="263">
        <f t="shared" si="58"/>
        <v>87682.744789525037</v>
      </c>
      <c r="N106" s="263">
        <f t="shared" si="59"/>
        <v>92600.16556369928</v>
      </c>
      <c r="Q106" s="332">
        <f t="shared" ref="Q106:W110" si="61">ROUNDUP(H106/2080,3)</f>
        <v>32.229999999999997</v>
      </c>
      <c r="R106" s="332">
        <f t="shared" si="61"/>
        <v>33.933999999999997</v>
      </c>
      <c r="S106" s="332">
        <f t="shared" si="61"/>
        <v>35.860999999999997</v>
      </c>
      <c r="T106" s="332">
        <f t="shared" si="61"/>
        <v>37.768999999999998</v>
      </c>
      <c r="U106" s="332">
        <f t="shared" si="61"/>
        <v>39.791999999999994</v>
      </c>
      <c r="V106" s="332">
        <f t="shared" si="61"/>
        <v>42.155999999999999</v>
      </c>
      <c r="W106" s="332">
        <f t="shared" si="61"/>
        <v>44.519999999999996</v>
      </c>
    </row>
    <row r="107" spans="1:24" hidden="1">
      <c r="A107" s="169" t="s">
        <v>15</v>
      </c>
      <c r="B107" s="259" t="s">
        <v>16</v>
      </c>
      <c r="C107" s="259" t="s">
        <v>117</v>
      </c>
      <c r="D107" s="259">
        <v>72</v>
      </c>
      <c r="E107" s="260" t="s">
        <v>118</v>
      </c>
      <c r="F107" s="265">
        <v>478</v>
      </c>
      <c r="G107" s="262">
        <v>10</v>
      </c>
      <c r="H107" s="263">
        <f t="shared" si="53"/>
        <v>72140.322475253328</v>
      </c>
      <c r="I107" s="263">
        <f t="shared" si="54"/>
        <v>75952.116813084882</v>
      </c>
      <c r="J107" s="263">
        <f t="shared" si="55"/>
        <v>79924.896022736109</v>
      </c>
      <c r="K107" s="263">
        <f t="shared" si="56"/>
        <v>84126.87403294415</v>
      </c>
      <c r="L107" s="263">
        <f t="shared" si="57"/>
        <v>88568.965072306921</v>
      </c>
      <c r="M107" s="263">
        <f t="shared" si="58"/>
        <v>93921.778834932353</v>
      </c>
      <c r="N107" s="263">
        <f t="shared" si="59"/>
        <v>99273.740003108527</v>
      </c>
      <c r="Q107" s="332">
        <f t="shared" si="61"/>
        <v>34.683</v>
      </c>
      <c r="R107" s="332">
        <f t="shared" si="61"/>
        <v>36.515999999999998</v>
      </c>
      <c r="S107" s="332">
        <f t="shared" si="61"/>
        <v>38.425999999999995</v>
      </c>
      <c r="T107" s="332">
        <f t="shared" si="61"/>
        <v>40.445999999999998</v>
      </c>
      <c r="U107" s="332">
        <f t="shared" si="61"/>
        <v>42.582000000000001</v>
      </c>
      <c r="V107" s="332">
        <f t="shared" si="61"/>
        <v>45.155000000000001</v>
      </c>
      <c r="W107" s="332">
        <f t="shared" si="61"/>
        <v>47.727999999999994</v>
      </c>
    </row>
    <row r="108" spans="1:24" s="23" customFormat="1" hidden="1">
      <c r="A108" s="169" t="s">
        <v>462</v>
      </c>
      <c r="B108" s="259" t="s">
        <v>16</v>
      </c>
      <c r="C108" s="259" t="s">
        <v>461</v>
      </c>
      <c r="D108" s="259">
        <v>29</v>
      </c>
      <c r="E108" s="260" t="s">
        <v>460</v>
      </c>
      <c r="F108" s="265">
        <v>393</v>
      </c>
      <c r="G108" s="262">
        <v>8</v>
      </c>
      <c r="H108" s="263">
        <f t="shared" si="53"/>
        <v>58939.562986041325</v>
      </c>
      <c r="I108" s="263">
        <f t="shared" si="54"/>
        <v>62172.903208181931</v>
      </c>
      <c r="J108" s="263">
        <f t="shared" si="55"/>
        <v>65403.514873173037</v>
      </c>
      <c r="K108" s="263">
        <f t="shared" si="56"/>
        <v>68827.854095777613</v>
      </c>
      <c r="L108" s="263">
        <f t="shared" si="57"/>
        <v>72486.849233237997</v>
      </c>
      <c r="M108" s="263">
        <f t="shared" si="58"/>
        <v>77028.447072383191</v>
      </c>
      <c r="N108" s="263">
        <f t="shared" si="59"/>
        <v>81570.044911528385</v>
      </c>
      <c r="O108" s="9"/>
      <c r="P108" s="9"/>
      <c r="Q108" s="332">
        <f t="shared" si="61"/>
        <v>28.337</v>
      </c>
      <c r="R108" s="332">
        <f t="shared" si="61"/>
        <v>29.891000000000002</v>
      </c>
      <c r="S108" s="332">
        <f t="shared" si="61"/>
        <v>31.444000000000003</v>
      </c>
      <c r="T108" s="332">
        <f t="shared" si="61"/>
        <v>33.091000000000001</v>
      </c>
      <c r="U108" s="332">
        <f t="shared" si="61"/>
        <v>34.849999999999994</v>
      </c>
      <c r="V108" s="332">
        <f t="shared" si="61"/>
        <v>37.032999999999994</v>
      </c>
      <c r="W108" s="332">
        <f t="shared" si="61"/>
        <v>39.216999999999999</v>
      </c>
      <c r="X108" s="353"/>
    </row>
    <row r="109" spans="1:24" hidden="1">
      <c r="A109" s="169" t="s">
        <v>15</v>
      </c>
      <c r="B109" s="259" t="s">
        <v>16</v>
      </c>
      <c r="C109" s="259" t="s">
        <v>119</v>
      </c>
      <c r="D109" s="259">
        <v>51</v>
      </c>
      <c r="E109" s="260" t="s">
        <v>120</v>
      </c>
      <c r="F109" s="265">
        <v>465</v>
      </c>
      <c r="G109" s="262">
        <v>10</v>
      </c>
      <c r="H109" s="263">
        <f t="shared" si="53"/>
        <v>72020.265960675941</v>
      </c>
      <c r="I109" s="263">
        <f t="shared" si="54"/>
        <v>75641.061298043511</v>
      </c>
      <c r="J109" s="263">
        <f t="shared" si="55"/>
        <v>79728.439907973152</v>
      </c>
      <c r="K109" s="263">
        <f t="shared" si="56"/>
        <v>83818.547075052265</v>
      </c>
      <c r="L109" s="263">
        <f t="shared" si="57"/>
        <v>88099.653242595363</v>
      </c>
      <c r="M109" s="263">
        <f t="shared" si="58"/>
        <v>93460.305381542625</v>
      </c>
      <c r="N109" s="263">
        <f t="shared" si="59"/>
        <v>98820.957520489857</v>
      </c>
      <c r="Q109" s="332">
        <f t="shared" si="61"/>
        <v>34.625999999999998</v>
      </c>
      <c r="R109" s="332">
        <f t="shared" si="61"/>
        <v>36.366</v>
      </c>
      <c r="S109" s="332">
        <f t="shared" si="61"/>
        <v>38.330999999999996</v>
      </c>
      <c r="T109" s="332">
        <f t="shared" si="61"/>
        <v>40.297999999999995</v>
      </c>
      <c r="U109" s="332">
        <f t="shared" si="61"/>
        <v>42.355999999999995</v>
      </c>
      <c r="V109" s="332">
        <f t="shared" si="61"/>
        <v>44.933</v>
      </c>
      <c r="W109" s="332">
        <f t="shared" si="61"/>
        <v>47.510999999999996</v>
      </c>
    </row>
    <row r="110" spans="1:24" hidden="1">
      <c r="A110" s="169" t="s">
        <v>15</v>
      </c>
      <c r="B110" s="259" t="s">
        <v>16</v>
      </c>
      <c r="C110" s="259" t="s">
        <v>121</v>
      </c>
      <c r="D110" s="259" t="s">
        <v>20</v>
      </c>
      <c r="E110" s="273" t="s">
        <v>122</v>
      </c>
      <c r="F110" s="265">
        <v>398</v>
      </c>
      <c r="G110" s="262">
        <v>8</v>
      </c>
      <c r="H110" s="263">
        <f t="shared" si="53"/>
        <v>59561.674016124081</v>
      </c>
      <c r="I110" s="263">
        <f t="shared" si="54"/>
        <v>62795.014238264688</v>
      </c>
      <c r="J110" s="263">
        <f t="shared" si="55"/>
        <v>66066.554260498058</v>
      </c>
      <c r="K110" s="263">
        <f t="shared" si="56"/>
        <v>69605.49288338107</v>
      </c>
      <c r="L110" s="263">
        <f t="shared" si="57"/>
        <v>73267.216577990926</v>
      </c>
      <c r="M110" s="263">
        <f t="shared" si="58"/>
        <v>77810.999236966818</v>
      </c>
      <c r="N110" s="263">
        <f t="shared" si="59"/>
        <v>82354.781895942724</v>
      </c>
      <c r="Q110" s="332">
        <f t="shared" si="61"/>
        <v>28.636000000000003</v>
      </c>
      <c r="R110" s="332">
        <f t="shared" si="61"/>
        <v>30.19</v>
      </c>
      <c r="S110" s="332">
        <f t="shared" si="61"/>
        <v>31.763000000000002</v>
      </c>
      <c r="T110" s="332">
        <f t="shared" si="61"/>
        <v>33.464999999999996</v>
      </c>
      <c r="U110" s="332">
        <f t="shared" si="61"/>
        <v>35.224999999999994</v>
      </c>
      <c r="V110" s="332">
        <f t="shared" si="61"/>
        <v>37.409999999999997</v>
      </c>
      <c r="W110" s="332">
        <f t="shared" si="61"/>
        <v>39.594000000000001</v>
      </c>
    </row>
    <row r="111" spans="1:24" hidden="1">
      <c r="A111" s="169"/>
      <c r="B111" s="259" t="s">
        <v>91</v>
      </c>
      <c r="C111" s="259" t="s">
        <v>767</v>
      </c>
      <c r="D111" s="259" t="s">
        <v>277</v>
      </c>
      <c r="E111" s="273" t="s">
        <v>766</v>
      </c>
      <c r="F111" s="265">
        <v>350</v>
      </c>
      <c r="G111" s="262">
        <v>7</v>
      </c>
      <c r="H111" s="285">
        <v>27.320990265547785</v>
      </c>
      <c r="I111" s="285">
        <v>28.762665413280857</v>
      </c>
      <c r="J111" s="285">
        <v>30.29747880986659</v>
      </c>
      <c r="K111" s="285">
        <v>31.87164639610836</v>
      </c>
      <c r="L111" s="285">
        <v>33.559941132352662</v>
      </c>
      <c r="M111" s="285">
        <v>35.22524816815443</v>
      </c>
      <c r="N111" s="285">
        <v>36.890555203956211</v>
      </c>
      <c r="Q111" s="332"/>
      <c r="R111" s="332"/>
      <c r="S111" s="332"/>
      <c r="T111" s="332"/>
      <c r="U111" s="332"/>
      <c r="V111" s="332"/>
      <c r="W111" s="332"/>
    </row>
    <row r="112" spans="1:24" hidden="1">
      <c r="A112" s="169" t="s">
        <v>90</v>
      </c>
      <c r="B112" s="259" t="s">
        <v>91</v>
      </c>
      <c r="C112" s="272" t="s">
        <v>367</v>
      </c>
      <c r="D112" s="272">
        <v>110</v>
      </c>
      <c r="E112" s="260" t="s">
        <v>365</v>
      </c>
      <c r="F112" s="265">
        <v>344</v>
      </c>
      <c r="G112" s="262">
        <v>7</v>
      </c>
      <c r="H112" s="285">
        <f t="shared" si="53"/>
        <v>24.161405787211315</v>
      </c>
      <c r="I112" s="285">
        <f t="shared" si="54"/>
        <v>29.91457729201084</v>
      </c>
      <c r="J112" s="285">
        <f t="shared" si="55"/>
        <v>33.36671951150889</v>
      </c>
      <c r="K112" s="285"/>
      <c r="L112" s="285"/>
      <c r="M112" s="285"/>
      <c r="N112" s="285"/>
      <c r="O112" s="23"/>
      <c r="P112" s="23"/>
      <c r="X112" s="354"/>
    </row>
    <row r="113" spans="1:24" hidden="1">
      <c r="A113" s="169" t="s">
        <v>90</v>
      </c>
      <c r="B113" s="259" t="s">
        <v>91</v>
      </c>
      <c r="C113" s="272" t="s">
        <v>304</v>
      </c>
      <c r="D113" s="272">
        <v>111</v>
      </c>
      <c r="E113" s="260" t="s">
        <v>366</v>
      </c>
      <c r="F113" s="265">
        <v>424</v>
      </c>
      <c r="G113" s="262">
        <v>9</v>
      </c>
      <c r="H113" s="285">
        <f t="shared" si="53"/>
        <v>37.968778082111861</v>
      </c>
      <c r="I113" s="285">
        <f t="shared" si="54"/>
        <v>39.694250900315033</v>
      </c>
      <c r="J113" s="285">
        <f t="shared" si="55"/>
        <v>41.419723718518206</v>
      </c>
      <c r="K113" s="285">
        <f t="shared" ref="K113:K138" si="62">VLOOKUP($C113,March20,9,0)*(1+IncrPerc2021)</f>
        <v>43.146393119813077</v>
      </c>
      <c r="L113" s="285">
        <f t="shared" ref="L113:L138" si="63">VLOOKUP($C113,March20,10,0)*(1+IncrPerc2021)</f>
        <v>44.871865938016263</v>
      </c>
      <c r="M113" s="285"/>
      <c r="N113" s="285"/>
      <c r="O113" s="23"/>
      <c r="P113" s="23"/>
      <c r="X113" s="354"/>
    </row>
    <row r="114" spans="1:24" hidden="1">
      <c r="A114" s="169" t="s">
        <v>15</v>
      </c>
      <c r="B114" s="259" t="s">
        <v>16</v>
      </c>
      <c r="C114" s="262" t="s">
        <v>123</v>
      </c>
      <c r="D114" s="259" t="s">
        <v>124</v>
      </c>
      <c r="E114" s="266" t="s">
        <v>125</v>
      </c>
      <c r="F114" s="265">
        <v>463</v>
      </c>
      <c r="G114" s="262">
        <v>10</v>
      </c>
      <c r="H114" s="263">
        <f t="shared" si="53"/>
        <v>72140.322475253328</v>
      </c>
      <c r="I114" s="263">
        <f t="shared" si="54"/>
        <v>75952.116813084882</v>
      </c>
      <c r="J114" s="263">
        <f t="shared" si="55"/>
        <v>79924.896022736109</v>
      </c>
      <c r="K114" s="263">
        <f t="shared" si="62"/>
        <v>84126.87403294415</v>
      </c>
      <c r="L114" s="263">
        <f t="shared" si="63"/>
        <v>88568.965072306921</v>
      </c>
      <c r="M114" s="263">
        <f t="shared" ref="M114:M138" si="64">VLOOKUP($C114,March20,11,0)*(1+IncrPerc2021)</f>
        <v>93921.778834932353</v>
      </c>
      <c r="N114" s="263">
        <f t="shared" ref="N114:N138" si="65">VLOOKUP($C114,March20,12,0)*(1+IncrPerc2021)</f>
        <v>99273.740003108527</v>
      </c>
      <c r="Q114" s="332">
        <f t="shared" ref="Q114:W114" si="66">ROUNDUP(H114/2080,3)</f>
        <v>34.683</v>
      </c>
      <c r="R114" s="332">
        <f t="shared" si="66"/>
        <v>36.515999999999998</v>
      </c>
      <c r="S114" s="332">
        <f t="shared" si="66"/>
        <v>38.425999999999995</v>
      </c>
      <c r="T114" s="332">
        <f t="shared" si="66"/>
        <v>40.445999999999998</v>
      </c>
      <c r="U114" s="332">
        <f t="shared" si="66"/>
        <v>42.582000000000001</v>
      </c>
      <c r="V114" s="332">
        <f t="shared" si="66"/>
        <v>45.155000000000001</v>
      </c>
      <c r="W114" s="332">
        <f t="shared" si="66"/>
        <v>47.727999999999994</v>
      </c>
    </row>
    <row r="115" spans="1:24" hidden="1">
      <c r="A115" s="169" t="s">
        <v>90</v>
      </c>
      <c r="B115" s="259" t="s">
        <v>91</v>
      </c>
      <c r="C115" s="269" t="s">
        <v>305</v>
      </c>
      <c r="D115" s="272" t="s">
        <v>280</v>
      </c>
      <c r="E115" s="268" t="s">
        <v>306</v>
      </c>
      <c r="F115" s="265">
        <v>383</v>
      </c>
      <c r="G115" s="262">
        <v>8</v>
      </c>
      <c r="H115" s="285">
        <f t="shared" si="53"/>
        <v>30.018680020987034</v>
      </c>
      <c r="I115" s="285">
        <f t="shared" si="54"/>
        <v>31.594855262194187</v>
      </c>
      <c r="J115" s="285">
        <f t="shared" si="55"/>
        <v>33.246419421426168</v>
      </c>
      <c r="K115" s="285">
        <f t="shared" si="62"/>
        <v>35.006863505373204</v>
      </c>
      <c r="L115" s="285">
        <f t="shared" si="63"/>
        <v>36.842080549666747</v>
      </c>
      <c r="M115" s="285">
        <f t="shared" si="64"/>
        <v>39.07844993489703</v>
      </c>
      <c r="N115" s="285">
        <f t="shared" si="65"/>
        <v>41.31481932012732</v>
      </c>
      <c r="O115" s="23"/>
      <c r="P115" s="23"/>
      <c r="X115" s="354"/>
    </row>
    <row r="116" spans="1:24" hidden="1">
      <c r="A116" s="169" t="s">
        <v>90</v>
      </c>
      <c r="B116" s="259" t="s">
        <v>91</v>
      </c>
      <c r="C116" s="269" t="s">
        <v>307</v>
      </c>
      <c r="D116" s="272" t="s">
        <v>269</v>
      </c>
      <c r="E116" s="268" t="s">
        <v>308</v>
      </c>
      <c r="F116" s="265">
        <v>425</v>
      </c>
      <c r="G116" s="262">
        <v>9</v>
      </c>
      <c r="H116" s="285">
        <f t="shared" si="53"/>
        <v>31.687993511046816</v>
      </c>
      <c r="I116" s="285">
        <f t="shared" si="54"/>
        <v>33.356611152463088</v>
      </c>
      <c r="J116" s="285">
        <f t="shared" si="55"/>
        <v>35.117055236410138</v>
      </c>
      <c r="K116" s="285">
        <f t="shared" si="62"/>
        <v>36.950960474381802</v>
      </c>
      <c r="L116" s="285">
        <f t="shared" si="63"/>
        <v>38.896369249712251</v>
      </c>
      <c r="M116" s="285">
        <f t="shared" si="64"/>
        <v>41.250166814373429</v>
      </c>
      <c r="N116" s="285">
        <f t="shared" si="65"/>
        <v>43.603964379034586</v>
      </c>
      <c r="O116" s="23"/>
      <c r="P116" s="23"/>
      <c r="X116" s="354"/>
    </row>
    <row r="117" spans="1:24" hidden="1">
      <c r="A117" s="169" t="s">
        <v>90</v>
      </c>
      <c r="B117" s="259" t="s">
        <v>91</v>
      </c>
      <c r="C117" s="269" t="s">
        <v>309</v>
      </c>
      <c r="D117" s="272" t="s">
        <v>285</v>
      </c>
      <c r="E117" s="268" t="s">
        <v>310</v>
      </c>
      <c r="F117" s="265">
        <v>333</v>
      </c>
      <c r="G117" s="262">
        <v>7</v>
      </c>
      <c r="H117" s="285">
        <f t="shared" si="53"/>
        <v>26.438144610930518</v>
      </c>
      <c r="I117" s="285">
        <f t="shared" si="54"/>
        <v>27.833906537398217</v>
      </c>
      <c r="J117" s="285">
        <f t="shared" si="55"/>
        <v>29.318871293752956</v>
      </c>
      <c r="K117" s="285">
        <f t="shared" si="62"/>
        <v>30.84187843344187</v>
      </c>
      <c r="L117" s="285">
        <f t="shared" si="63"/>
        <v>32.475077304167698</v>
      </c>
      <c r="M117" s="285">
        <f t="shared" si="64"/>
        <v>34.443810389442866</v>
      </c>
      <c r="N117" s="285">
        <f t="shared" si="65"/>
        <v>36.412543474718021</v>
      </c>
      <c r="O117" s="23"/>
      <c r="P117" s="23"/>
      <c r="X117" s="354"/>
    </row>
    <row r="118" spans="1:24" hidden="1">
      <c r="A118" s="169"/>
      <c r="B118" s="259" t="s">
        <v>16</v>
      </c>
      <c r="C118" s="262" t="s">
        <v>505</v>
      </c>
      <c r="D118" s="259">
        <v>35</v>
      </c>
      <c r="E118" s="266" t="s">
        <v>492</v>
      </c>
      <c r="F118" s="265">
        <v>400</v>
      </c>
      <c r="G118" s="262">
        <v>8</v>
      </c>
      <c r="H118" s="263">
        <f t="shared" si="53"/>
        <v>58939.562986041325</v>
      </c>
      <c r="I118" s="263">
        <f t="shared" si="54"/>
        <v>62172.903208181931</v>
      </c>
      <c r="J118" s="263">
        <f t="shared" si="55"/>
        <v>65403.514873173037</v>
      </c>
      <c r="K118" s="263">
        <f t="shared" si="62"/>
        <v>68827.854095777613</v>
      </c>
      <c r="L118" s="263">
        <f t="shared" si="63"/>
        <v>72486.849233237997</v>
      </c>
      <c r="M118" s="263">
        <f t="shared" si="64"/>
        <v>77484.549293348973</v>
      </c>
      <c r="N118" s="263">
        <f t="shared" si="65"/>
        <v>82482.249353459963</v>
      </c>
      <c r="Q118" s="332">
        <f t="shared" ref="Q118:W118" si="67">ROUNDUP(H118/2080,3)</f>
        <v>28.337</v>
      </c>
      <c r="R118" s="332">
        <f t="shared" si="67"/>
        <v>29.891000000000002</v>
      </c>
      <c r="S118" s="332">
        <f t="shared" si="67"/>
        <v>31.444000000000003</v>
      </c>
      <c r="T118" s="332">
        <f t="shared" si="67"/>
        <v>33.091000000000001</v>
      </c>
      <c r="U118" s="332">
        <f t="shared" si="67"/>
        <v>34.849999999999994</v>
      </c>
      <c r="V118" s="332">
        <f t="shared" si="67"/>
        <v>37.253</v>
      </c>
      <c r="W118" s="332">
        <f t="shared" si="67"/>
        <v>39.655000000000001</v>
      </c>
    </row>
    <row r="119" spans="1:24" ht="14.4" hidden="1" thickBot="1">
      <c r="A119" s="169"/>
      <c r="B119" s="259" t="s">
        <v>91</v>
      </c>
      <c r="C119" s="262" t="s">
        <v>808</v>
      </c>
      <c r="D119" s="259" t="s">
        <v>285</v>
      </c>
      <c r="E119" s="266" t="s">
        <v>806</v>
      </c>
      <c r="F119" s="265">
        <v>333</v>
      </c>
      <c r="G119" s="262">
        <v>7</v>
      </c>
      <c r="H119" s="285">
        <v>26.437999999999999</v>
      </c>
      <c r="I119" s="285">
        <v>27.834</v>
      </c>
      <c r="J119" s="285">
        <v>29.318999999999999</v>
      </c>
      <c r="K119" s="285">
        <v>30.841999999999999</v>
      </c>
      <c r="L119" s="285">
        <v>32.475000000000001</v>
      </c>
      <c r="M119" s="285">
        <v>34.444000000000003</v>
      </c>
      <c r="N119" s="285">
        <v>36.412999999999997</v>
      </c>
      <c r="Q119" s="373">
        <v>26.437999999999999</v>
      </c>
      <c r="R119" s="374">
        <v>27.834</v>
      </c>
      <c r="S119" s="374">
        <v>29.318999999999999</v>
      </c>
      <c r="T119" s="374">
        <v>30.841999999999999</v>
      </c>
      <c r="U119" s="374">
        <v>32.475000000000001</v>
      </c>
      <c r="V119" s="374">
        <v>34.444000000000003</v>
      </c>
      <c r="W119" s="374">
        <v>36.412999999999997</v>
      </c>
    </row>
    <row r="120" spans="1:24" ht="13.8" hidden="1">
      <c r="A120" s="169"/>
      <c r="B120" s="259" t="s">
        <v>91</v>
      </c>
      <c r="C120" s="262" t="s">
        <v>809</v>
      </c>
      <c r="D120" s="259" t="s">
        <v>791</v>
      </c>
      <c r="E120" s="266" t="s">
        <v>807</v>
      </c>
      <c r="F120" s="265">
        <v>401</v>
      </c>
      <c r="G120" s="262">
        <v>8</v>
      </c>
      <c r="H120" s="285">
        <v>29.684000000000001</v>
      </c>
      <c r="I120" s="285">
        <v>31.312999999999999</v>
      </c>
      <c r="J120" s="285">
        <v>32.941000000000003</v>
      </c>
      <c r="K120" s="285">
        <v>34.683</v>
      </c>
      <c r="L120" s="285">
        <v>36.515999999999998</v>
      </c>
      <c r="M120" s="285">
        <v>38.783999999999999</v>
      </c>
      <c r="N120" s="285">
        <v>41.052</v>
      </c>
      <c r="Q120" s="375"/>
      <c r="R120" s="376"/>
      <c r="S120" s="376"/>
      <c r="T120" s="376"/>
      <c r="U120" s="376"/>
      <c r="V120" s="376"/>
      <c r="W120" s="376"/>
    </row>
    <row r="121" spans="1:24" hidden="1">
      <c r="A121" s="22" t="s">
        <v>90</v>
      </c>
      <c r="B121" s="272" t="s">
        <v>91</v>
      </c>
      <c r="C121" s="265" t="s">
        <v>311</v>
      </c>
      <c r="D121" s="272">
        <v>27</v>
      </c>
      <c r="E121" s="273" t="s">
        <v>312</v>
      </c>
      <c r="F121" s="265">
        <v>330</v>
      </c>
      <c r="G121" s="262">
        <v>7</v>
      </c>
      <c r="H121" s="285">
        <f t="shared" si="53"/>
        <v>24.880030037386707</v>
      </c>
      <c r="I121" s="285">
        <f t="shared" si="54"/>
        <v>27.541373727621632</v>
      </c>
      <c r="J121" s="285">
        <f t="shared" si="55"/>
        <v>29.154895503519441</v>
      </c>
      <c r="K121" s="285">
        <f t="shared" si="62"/>
        <v>30.603129682861862</v>
      </c>
      <c r="L121" s="285">
        <f t="shared" si="63"/>
        <v>32.219275071403423</v>
      </c>
      <c r="M121" s="285">
        <f t="shared" si="64"/>
        <v>33.698477456128074</v>
      </c>
      <c r="N121" s="285">
        <f t="shared" si="65"/>
        <v>35.17767984085274</v>
      </c>
      <c r="O121" s="23"/>
      <c r="P121" s="23"/>
      <c r="X121" s="354"/>
    </row>
    <row r="122" spans="1:24" hidden="1">
      <c r="A122" s="169" t="s">
        <v>90</v>
      </c>
      <c r="B122" s="259" t="s">
        <v>91</v>
      </c>
      <c r="C122" s="272" t="s">
        <v>313</v>
      </c>
      <c r="D122" s="259" t="s">
        <v>314</v>
      </c>
      <c r="E122" s="260" t="s">
        <v>315</v>
      </c>
      <c r="F122" s="265">
        <v>398</v>
      </c>
      <c r="G122" s="262">
        <v>8</v>
      </c>
      <c r="H122" s="285">
        <f t="shared" si="53"/>
        <v>28.914834946617567</v>
      </c>
      <c r="I122" s="285">
        <f t="shared" si="54"/>
        <v>30.347327450097573</v>
      </c>
      <c r="J122" s="285">
        <f t="shared" si="55"/>
        <v>31.850657494958469</v>
      </c>
      <c r="K122" s="285">
        <f t="shared" si="62"/>
        <v>33.448437594993862</v>
      </c>
      <c r="L122" s="285">
        <f t="shared" si="63"/>
        <v>35.173462908250464</v>
      </c>
      <c r="M122" s="285">
        <f t="shared" si="64"/>
        <v>37.247619439763206</v>
      </c>
      <c r="N122" s="285">
        <f t="shared" si="65"/>
        <v>39.321775971275926</v>
      </c>
      <c r="O122" s="23"/>
      <c r="P122" s="23"/>
      <c r="X122" s="354"/>
    </row>
    <row r="123" spans="1:24" hidden="1">
      <c r="A123" s="169"/>
      <c r="B123" s="259" t="s">
        <v>16</v>
      </c>
      <c r="C123" s="272" t="s">
        <v>753</v>
      </c>
      <c r="D123" s="259" t="s">
        <v>235</v>
      </c>
      <c r="E123" s="260" t="s">
        <v>748</v>
      </c>
      <c r="F123" s="265">
        <v>453</v>
      </c>
      <c r="G123" s="262">
        <v>10</v>
      </c>
      <c r="H123" s="263">
        <v>72020.265960675941</v>
      </c>
      <c r="I123" s="263">
        <v>75641.061298043511</v>
      </c>
      <c r="J123" s="263">
        <v>79728.439907973152</v>
      </c>
      <c r="K123" s="263">
        <v>83818.547075052265</v>
      </c>
      <c r="L123" s="263">
        <v>88099.653242595363</v>
      </c>
      <c r="M123" s="263">
        <v>93460.305381542625</v>
      </c>
      <c r="N123" s="263">
        <v>98820.957520489857</v>
      </c>
      <c r="O123" s="23"/>
      <c r="P123" s="23"/>
      <c r="X123" s="354"/>
    </row>
    <row r="124" spans="1:24" hidden="1">
      <c r="A124" s="169"/>
      <c r="B124" s="259" t="s">
        <v>16</v>
      </c>
      <c r="C124" s="262" t="s">
        <v>484</v>
      </c>
      <c r="D124" s="259">
        <v>40</v>
      </c>
      <c r="E124" s="266" t="s">
        <v>483</v>
      </c>
      <c r="F124" s="265">
        <v>410</v>
      </c>
      <c r="G124" s="262">
        <v>9</v>
      </c>
      <c r="H124" s="263">
        <f t="shared" si="53"/>
        <v>63575.381583017595</v>
      </c>
      <c r="I124" s="263">
        <f t="shared" si="54"/>
        <v>66958.7924483799</v>
      </c>
      <c r="J124" s="263">
        <f t="shared" si="55"/>
        <v>70696.91574317537</v>
      </c>
      <c r="K124" s="263">
        <f t="shared" si="62"/>
        <v>74552.366995398712</v>
      </c>
      <c r="L124" s="263">
        <f t="shared" si="63"/>
        <v>78481.489290658152</v>
      </c>
      <c r="M124" s="263">
        <f t="shared" si="64"/>
        <v>83176.661401662714</v>
      </c>
      <c r="N124" s="263">
        <f t="shared" si="65"/>
        <v>87871.833512667334</v>
      </c>
      <c r="Q124" s="332">
        <f t="shared" ref="Q124:W124" si="68">ROUNDUP(H124/2080,3)</f>
        <v>30.566000000000003</v>
      </c>
      <c r="R124" s="332">
        <f t="shared" si="68"/>
        <v>32.192</v>
      </c>
      <c r="S124" s="332">
        <f t="shared" si="68"/>
        <v>33.988999999999997</v>
      </c>
      <c r="T124" s="332">
        <f t="shared" si="68"/>
        <v>35.842999999999996</v>
      </c>
      <c r="U124" s="332">
        <f t="shared" si="68"/>
        <v>37.731999999999999</v>
      </c>
      <c r="V124" s="332">
        <f t="shared" si="68"/>
        <v>39.988999999999997</v>
      </c>
      <c r="W124" s="332">
        <f t="shared" si="68"/>
        <v>42.247</v>
      </c>
    </row>
    <row r="125" spans="1:24" hidden="1">
      <c r="A125" s="169"/>
      <c r="B125" s="259" t="s">
        <v>16</v>
      </c>
      <c r="C125" s="262" t="s">
        <v>673</v>
      </c>
      <c r="D125" s="259">
        <v>29</v>
      </c>
      <c r="E125" s="266" t="s">
        <v>672</v>
      </c>
      <c r="F125" s="265">
        <v>383</v>
      </c>
      <c r="G125" s="262">
        <v>8</v>
      </c>
      <c r="H125" s="263">
        <f t="shared" si="53"/>
        <v>58939.562986041325</v>
      </c>
      <c r="I125" s="263">
        <f t="shared" si="54"/>
        <v>62172.903208181931</v>
      </c>
      <c r="J125" s="263">
        <f t="shared" si="55"/>
        <v>65403.514873173037</v>
      </c>
      <c r="K125" s="263">
        <f t="shared" si="62"/>
        <v>68827.854095777613</v>
      </c>
      <c r="L125" s="263">
        <f t="shared" si="63"/>
        <v>72486.849233237997</v>
      </c>
      <c r="M125" s="263">
        <f t="shared" si="64"/>
        <v>77028.447072383191</v>
      </c>
      <c r="N125" s="263">
        <f t="shared" si="65"/>
        <v>81570.044911528385</v>
      </c>
      <c r="Q125" s="332"/>
      <c r="R125" s="332"/>
      <c r="S125" s="332"/>
      <c r="T125" s="332"/>
      <c r="U125" s="332"/>
      <c r="V125" s="332"/>
      <c r="W125" s="332"/>
    </row>
    <row r="126" spans="1:24" hidden="1">
      <c r="A126" s="169" t="s">
        <v>15</v>
      </c>
      <c r="B126" s="259" t="s">
        <v>16</v>
      </c>
      <c r="C126" s="262" t="s">
        <v>475</v>
      </c>
      <c r="D126" s="259">
        <v>21</v>
      </c>
      <c r="E126" s="266" t="s">
        <v>678</v>
      </c>
      <c r="F126" s="265">
        <v>533</v>
      </c>
      <c r="G126" s="262">
        <v>11</v>
      </c>
      <c r="H126" s="263">
        <f t="shared" si="53"/>
        <v>86996.377097534249</v>
      </c>
      <c r="I126" s="263">
        <f t="shared" si="54"/>
        <v>89916.269585188085</v>
      </c>
      <c r="J126" s="263">
        <f t="shared" si="55"/>
        <v>93663.240305811487</v>
      </c>
      <c r="K126" s="263">
        <f t="shared" si="62"/>
        <v>97565.824264341732</v>
      </c>
      <c r="L126" s="263">
        <f t="shared" si="63"/>
        <v>101631.37326729411</v>
      </c>
      <c r="M126" s="263">
        <f t="shared" si="64"/>
        <v>105866.01382009801</v>
      </c>
      <c r="N126" s="263">
        <f t="shared" si="65"/>
        <v>110277.09772926875</v>
      </c>
      <c r="Q126" s="332">
        <f t="shared" ref="Q126:W126" si="69">ROUNDUP(H126/2080,3)</f>
        <v>41.826000000000001</v>
      </c>
      <c r="R126" s="332">
        <f t="shared" si="69"/>
        <v>43.228999999999999</v>
      </c>
      <c r="S126" s="332">
        <f t="shared" si="69"/>
        <v>45.030999999999999</v>
      </c>
      <c r="T126" s="332">
        <f t="shared" si="69"/>
        <v>46.906999999999996</v>
      </c>
      <c r="U126" s="332">
        <f t="shared" si="69"/>
        <v>48.861999999999995</v>
      </c>
      <c r="V126" s="332">
        <f t="shared" si="69"/>
        <v>50.897999999999996</v>
      </c>
      <c r="W126" s="332">
        <f t="shared" si="69"/>
        <v>53.018000000000001</v>
      </c>
    </row>
    <row r="127" spans="1:24" hidden="1">
      <c r="A127" s="22" t="s">
        <v>90</v>
      </c>
      <c r="B127" s="272" t="s">
        <v>91</v>
      </c>
      <c r="C127" s="259" t="s">
        <v>477</v>
      </c>
      <c r="D127" s="259">
        <v>61</v>
      </c>
      <c r="E127" s="273" t="s">
        <v>468</v>
      </c>
      <c r="F127" s="265">
        <v>345</v>
      </c>
      <c r="G127" s="262">
        <v>7</v>
      </c>
      <c r="H127" s="285">
        <f t="shared" si="53"/>
        <v>26.438144610930518</v>
      </c>
      <c r="I127" s="285">
        <f t="shared" si="54"/>
        <v>27.833906537398217</v>
      </c>
      <c r="J127" s="285">
        <f t="shared" si="55"/>
        <v>29.318871293752956</v>
      </c>
      <c r="K127" s="285">
        <f t="shared" si="62"/>
        <v>30.84187843344187</v>
      </c>
      <c r="L127" s="285">
        <f t="shared" si="63"/>
        <v>32.475077304167698</v>
      </c>
      <c r="M127" s="285">
        <f t="shared" si="64"/>
        <v>34.443810389442866</v>
      </c>
      <c r="N127" s="285">
        <f t="shared" si="65"/>
        <v>36.412543474718021</v>
      </c>
    </row>
    <row r="128" spans="1:24" hidden="1">
      <c r="A128" s="169" t="s">
        <v>15</v>
      </c>
      <c r="B128" s="259" t="s">
        <v>16</v>
      </c>
      <c r="C128" s="259" t="s">
        <v>423</v>
      </c>
      <c r="D128" s="259">
        <v>35</v>
      </c>
      <c r="E128" s="260" t="s">
        <v>410</v>
      </c>
      <c r="F128" s="265">
        <v>363</v>
      </c>
      <c r="G128" s="262">
        <v>8</v>
      </c>
      <c r="H128" s="263">
        <f t="shared" si="53"/>
        <v>58939.562986041325</v>
      </c>
      <c r="I128" s="263">
        <f t="shared" si="54"/>
        <v>62172.903208181931</v>
      </c>
      <c r="J128" s="263">
        <f t="shared" si="55"/>
        <v>65403.514873173037</v>
      </c>
      <c r="K128" s="263">
        <f t="shared" si="62"/>
        <v>68827.854095777613</v>
      </c>
      <c r="L128" s="263">
        <f t="shared" si="63"/>
        <v>72486.849233237997</v>
      </c>
      <c r="M128" s="263">
        <f t="shared" si="64"/>
        <v>77484.549293348973</v>
      </c>
      <c r="N128" s="263">
        <f t="shared" si="65"/>
        <v>82482.249353459963</v>
      </c>
      <c r="Q128" s="332">
        <f t="shared" ref="Q128:Q139" si="70">ROUNDUP(H128/2080,3)</f>
        <v>28.337</v>
      </c>
      <c r="R128" s="332">
        <f t="shared" ref="R128:R139" si="71">ROUNDUP(I128/2080,3)</f>
        <v>29.891000000000002</v>
      </c>
      <c r="S128" s="332">
        <f t="shared" ref="S128:S139" si="72">ROUNDUP(J128/2080,3)</f>
        <v>31.444000000000003</v>
      </c>
      <c r="T128" s="332">
        <f t="shared" ref="T128:T139" si="73">ROUNDUP(K128/2080,3)</f>
        <v>33.091000000000001</v>
      </c>
      <c r="U128" s="332">
        <f t="shared" ref="U128:U139" si="74">ROUNDUP(L128/2080,3)</f>
        <v>34.849999999999994</v>
      </c>
      <c r="V128" s="332">
        <f t="shared" ref="V128:V139" si="75">ROUNDUP(M128/2080,3)</f>
        <v>37.253</v>
      </c>
      <c r="W128" s="332">
        <f t="shared" ref="W128:W139" si="76">ROUNDUP(N128/2080,3)</f>
        <v>39.655000000000001</v>
      </c>
    </row>
    <row r="129" spans="1:23" hidden="1">
      <c r="A129" s="169" t="s">
        <v>15</v>
      </c>
      <c r="B129" s="259" t="s">
        <v>16</v>
      </c>
      <c r="C129" s="259" t="s">
        <v>424</v>
      </c>
      <c r="D129" s="259">
        <v>99</v>
      </c>
      <c r="E129" s="260" t="s">
        <v>411</v>
      </c>
      <c r="F129" s="265">
        <v>413</v>
      </c>
      <c r="G129" s="262">
        <v>9</v>
      </c>
      <c r="H129" s="263">
        <f t="shared" si="53"/>
        <v>65910.396206275851</v>
      </c>
      <c r="I129" s="263">
        <f t="shared" si="54"/>
        <v>69381.434684493899</v>
      </c>
      <c r="J129" s="263">
        <f t="shared" si="55"/>
        <v>73043.998774705789</v>
      </c>
      <c r="K129" s="263">
        <f t="shared" si="62"/>
        <v>76857.419332598438</v>
      </c>
      <c r="L129" s="263">
        <f t="shared" si="63"/>
        <v>80904.341625672678</v>
      </c>
      <c r="M129" s="263">
        <f t="shared" si="64"/>
        <v>85800.213673511447</v>
      </c>
      <c r="N129" s="263">
        <f t="shared" si="65"/>
        <v>90695.015433918466</v>
      </c>
      <c r="Q129" s="332">
        <f t="shared" si="70"/>
        <v>31.688000000000002</v>
      </c>
      <c r="R129" s="332">
        <f t="shared" si="71"/>
        <v>33.356999999999999</v>
      </c>
      <c r="S129" s="332">
        <f t="shared" si="72"/>
        <v>35.117999999999995</v>
      </c>
      <c r="T129" s="332">
        <f t="shared" si="73"/>
        <v>36.951000000000001</v>
      </c>
      <c r="U129" s="332">
        <f t="shared" si="74"/>
        <v>38.896999999999998</v>
      </c>
      <c r="V129" s="332">
        <f t="shared" si="75"/>
        <v>41.250999999999998</v>
      </c>
      <c r="W129" s="332">
        <f t="shared" si="76"/>
        <v>43.603999999999999</v>
      </c>
    </row>
    <row r="130" spans="1:23" hidden="1">
      <c r="A130" s="169"/>
      <c r="B130" s="259" t="s">
        <v>16</v>
      </c>
      <c r="C130" s="259" t="s">
        <v>768</v>
      </c>
      <c r="D130" s="259">
        <v>104</v>
      </c>
      <c r="E130" s="260" t="s">
        <v>757</v>
      </c>
      <c r="F130" s="265">
        <v>413</v>
      </c>
      <c r="G130" s="262">
        <v>12</v>
      </c>
      <c r="H130" s="263">
        <v>65910.396206275851</v>
      </c>
      <c r="I130" s="263">
        <v>69381.434684493899</v>
      </c>
      <c r="J130" s="263">
        <v>73043.998774705789</v>
      </c>
      <c r="K130" s="263">
        <v>76857.419332598438</v>
      </c>
      <c r="L130" s="263">
        <v>80904.341625672678</v>
      </c>
      <c r="M130" s="263">
        <v>85800.213673511447</v>
      </c>
      <c r="N130" s="263">
        <v>90695.015433918466</v>
      </c>
      <c r="Q130" s="332"/>
      <c r="R130" s="332"/>
      <c r="S130" s="332"/>
      <c r="T130" s="332"/>
      <c r="U130" s="332"/>
      <c r="V130" s="332"/>
      <c r="W130" s="332"/>
    </row>
    <row r="131" spans="1:23" hidden="1">
      <c r="A131" s="169" t="s">
        <v>15</v>
      </c>
      <c r="B131" s="259" t="s">
        <v>16</v>
      </c>
      <c r="C131" s="259" t="s">
        <v>425</v>
      </c>
      <c r="D131" s="259">
        <v>72</v>
      </c>
      <c r="E131" s="260" t="s">
        <v>412</v>
      </c>
      <c r="F131" s="265">
        <v>470</v>
      </c>
      <c r="G131" s="262">
        <v>10</v>
      </c>
      <c r="H131" s="263">
        <f t="shared" si="53"/>
        <v>72140.322475253328</v>
      </c>
      <c r="I131" s="263">
        <f t="shared" si="54"/>
        <v>75952.116813084882</v>
      </c>
      <c r="J131" s="263">
        <f t="shared" si="55"/>
        <v>79924.896022736109</v>
      </c>
      <c r="K131" s="263">
        <f t="shared" si="62"/>
        <v>84126.87403294415</v>
      </c>
      <c r="L131" s="263">
        <f t="shared" si="63"/>
        <v>88568.965072306921</v>
      </c>
      <c r="M131" s="263">
        <f t="shared" si="64"/>
        <v>93921.778834932353</v>
      </c>
      <c r="N131" s="263">
        <f t="shared" si="65"/>
        <v>99273.740003108527</v>
      </c>
      <c r="Q131" s="332">
        <f t="shared" si="70"/>
        <v>34.683</v>
      </c>
      <c r="R131" s="332">
        <f t="shared" si="71"/>
        <v>36.515999999999998</v>
      </c>
      <c r="S131" s="332">
        <f t="shared" si="72"/>
        <v>38.425999999999995</v>
      </c>
      <c r="T131" s="332">
        <f t="shared" si="73"/>
        <v>40.445999999999998</v>
      </c>
      <c r="U131" s="332">
        <f t="shared" si="74"/>
        <v>42.582000000000001</v>
      </c>
      <c r="V131" s="332">
        <f t="shared" si="75"/>
        <v>45.155000000000001</v>
      </c>
      <c r="W131" s="332">
        <f t="shared" si="76"/>
        <v>47.727999999999994</v>
      </c>
    </row>
    <row r="132" spans="1:23" hidden="1">
      <c r="A132" s="169" t="s">
        <v>15</v>
      </c>
      <c r="B132" s="259" t="s">
        <v>16</v>
      </c>
      <c r="C132" s="259" t="s">
        <v>426</v>
      </c>
      <c r="D132" s="259">
        <v>65</v>
      </c>
      <c r="E132" s="260" t="s">
        <v>413</v>
      </c>
      <c r="F132" s="265">
        <v>508</v>
      </c>
      <c r="G132" s="262">
        <v>11</v>
      </c>
      <c r="H132" s="263">
        <f t="shared" si="53"/>
        <v>77043.539672879167</v>
      </c>
      <c r="I132" s="263">
        <f t="shared" si="54"/>
        <v>81092.718482716009</v>
      </c>
      <c r="J132" s="263">
        <f t="shared" si="55"/>
        <v>85335.624850166321</v>
      </c>
      <c r="K132" s="263">
        <f t="shared" si="62"/>
        <v>89848.658375415733</v>
      </c>
      <c r="L132" s="263">
        <f t="shared" si="63"/>
        <v>94560.876572577574</v>
      </c>
      <c r="M132" s="263">
        <f t="shared" si="64"/>
        <v>100298.57779192299</v>
      </c>
      <c r="N132" s="263">
        <f t="shared" si="65"/>
        <v>106036.27901126833</v>
      </c>
      <c r="Q132" s="332">
        <f t="shared" si="70"/>
        <v>37.040999999999997</v>
      </c>
      <c r="R132" s="332">
        <f t="shared" si="71"/>
        <v>38.986999999999995</v>
      </c>
      <c r="S132" s="332">
        <f t="shared" si="72"/>
        <v>41.027000000000001</v>
      </c>
      <c r="T132" s="332">
        <f t="shared" si="73"/>
        <v>43.196999999999996</v>
      </c>
      <c r="U132" s="332">
        <f t="shared" si="74"/>
        <v>45.461999999999996</v>
      </c>
      <c r="V132" s="332">
        <f t="shared" si="75"/>
        <v>48.220999999999997</v>
      </c>
      <c r="W132" s="332">
        <f t="shared" si="76"/>
        <v>50.978999999999999</v>
      </c>
    </row>
    <row r="133" spans="1:23" hidden="1">
      <c r="A133" s="169" t="s">
        <v>15</v>
      </c>
      <c r="B133" s="259" t="s">
        <v>16</v>
      </c>
      <c r="C133" s="259" t="s">
        <v>443</v>
      </c>
      <c r="D133" s="259">
        <v>65</v>
      </c>
      <c r="E133" s="260" t="s">
        <v>428</v>
      </c>
      <c r="F133" s="265">
        <v>508</v>
      </c>
      <c r="G133" s="262">
        <v>11</v>
      </c>
      <c r="H133" s="263">
        <f t="shared" si="53"/>
        <v>77043.539672879167</v>
      </c>
      <c r="I133" s="263">
        <f t="shared" si="54"/>
        <v>81092.718482716009</v>
      </c>
      <c r="J133" s="263">
        <f t="shared" si="55"/>
        <v>85335.624850166321</v>
      </c>
      <c r="K133" s="263">
        <f t="shared" si="62"/>
        <v>89848.658375415733</v>
      </c>
      <c r="L133" s="263">
        <f t="shared" si="63"/>
        <v>94560.876572577574</v>
      </c>
      <c r="M133" s="263">
        <f t="shared" si="64"/>
        <v>100298.57779192299</v>
      </c>
      <c r="N133" s="263">
        <f t="shared" si="65"/>
        <v>106036.27901126833</v>
      </c>
      <c r="Q133" s="332">
        <f t="shared" si="70"/>
        <v>37.040999999999997</v>
      </c>
      <c r="R133" s="332">
        <f t="shared" si="71"/>
        <v>38.986999999999995</v>
      </c>
      <c r="S133" s="332">
        <f t="shared" si="72"/>
        <v>41.027000000000001</v>
      </c>
      <c r="T133" s="332">
        <f t="shared" si="73"/>
        <v>43.196999999999996</v>
      </c>
      <c r="U133" s="332">
        <f t="shared" si="74"/>
        <v>45.461999999999996</v>
      </c>
      <c r="V133" s="332">
        <f t="shared" si="75"/>
        <v>48.220999999999997</v>
      </c>
      <c r="W133" s="332">
        <f t="shared" si="76"/>
        <v>50.978999999999999</v>
      </c>
    </row>
    <row r="134" spans="1:23" hidden="1">
      <c r="A134" s="169"/>
      <c r="B134" s="259" t="s">
        <v>16</v>
      </c>
      <c r="C134" s="259" t="s">
        <v>533</v>
      </c>
      <c r="D134" s="259">
        <v>104</v>
      </c>
      <c r="E134" s="260" t="s">
        <v>534</v>
      </c>
      <c r="F134" s="265">
        <v>545</v>
      </c>
      <c r="G134" s="262">
        <v>12</v>
      </c>
      <c r="H134" s="263">
        <f t="shared" si="53"/>
        <v>85581.464298234278</v>
      </c>
      <c r="I134" s="263">
        <f t="shared" si="54"/>
        <v>90085.751892878136</v>
      </c>
      <c r="J134" s="263">
        <f t="shared" si="55"/>
        <v>94827.107255661234</v>
      </c>
      <c r="K134" s="263">
        <f t="shared" si="62"/>
        <v>99818.007637538176</v>
      </c>
      <c r="L134" s="263">
        <f t="shared" si="63"/>
        <v>105071.58698688226</v>
      </c>
      <c r="M134" s="263">
        <f t="shared" si="64"/>
        <v>110601.67051250764</v>
      </c>
      <c r="N134" s="263">
        <f t="shared" si="65"/>
        <v>116422.81106579752</v>
      </c>
      <c r="Q134" s="332">
        <f t="shared" si="70"/>
        <v>41.144999999999996</v>
      </c>
      <c r="R134" s="332">
        <f t="shared" si="71"/>
        <v>43.311</v>
      </c>
      <c r="S134" s="332">
        <f t="shared" si="72"/>
        <v>45.589999999999996</v>
      </c>
      <c r="T134" s="332">
        <f t="shared" si="73"/>
        <v>47.989999999999995</v>
      </c>
      <c r="U134" s="332">
        <f t="shared" si="74"/>
        <v>50.515999999999998</v>
      </c>
      <c r="V134" s="332">
        <f t="shared" si="75"/>
        <v>53.173999999999999</v>
      </c>
      <c r="W134" s="332">
        <f t="shared" si="76"/>
        <v>55.972999999999999</v>
      </c>
    </row>
    <row r="135" spans="1:23" hidden="1">
      <c r="A135" s="169"/>
      <c r="B135" s="259" t="s">
        <v>16</v>
      </c>
      <c r="C135" s="259" t="s">
        <v>568</v>
      </c>
      <c r="D135" s="259">
        <v>65</v>
      </c>
      <c r="E135" s="260" t="s">
        <v>535</v>
      </c>
      <c r="F135" s="265">
        <v>508</v>
      </c>
      <c r="G135" s="262">
        <v>11</v>
      </c>
      <c r="H135" s="263">
        <f t="shared" si="53"/>
        <v>77043.539672879167</v>
      </c>
      <c r="I135" s="263">
        <f t="shared" si="54"/>
        <v>81092.718482716009</v>
      </c>
      <c r="J135" s="263">
        <f t="shared" si="55"/>
        <v>85335.624850166321</v>
      </c>
      <c r="K135" s="263">
        <f t="shared" si="62"/>
        <v>89848.658375415733</v>
      </c>
      <c r="L135" s="263">
        <f t="shared" si="63"/>
        <v>94560.876572577574</v>
      </c>
      <c r="M135" s="263">
        <f t="shared" si="64"/>
        <v>100298.57779192299</v>
      </c>
      <c r="N135" s="263">
        <f t="shared" si="65"/>
        <v>106036.27901126833</v>
      </c>
      <c r="Q135" s="332">
        <f t="shared" si="70"/>
        <v>37.040999999999997</v>
      </c>
      <c r="R135" s="332">
        <f t="shared" si="71"/>
        <v>38.986999999999995</v>
      </c>
      <c r="S135" s="332">
        <f t="shared" si="72"/>
        <v>41.027000000000001</v>
      </c>
      <c r="T135" s="332">
        <f t="shared" si="73"/>
        <v>43.196999999999996</v>
      </c>
      <c r="U135" s="332">
        <f t="shared" si="74"/>
        <v>45.461999999999996</v>
      </c>
      <c r="V135" s="332">
        <f t="shared" si="75"/>
        <v>48.220999999999997</v>
      </c>
      <c r="W135" s="332">
        <f t="shared" si="76"/>
        <v>50.978999999999999</v>
      </c>
    </row>
    <row r="136" spans="1:23">
      <c r="A136" s="169" t="s">
        <v>15</v>
      </c>
      <c r="B136" s="259" t="s">
        <v>16</v>
      </c>
      <c r="C136" s="259" t="s">
        <v>409</v>
      </c>
      <c r="D136" s="259">
        <v>51</v>
      </c>
      <c r="E136" s="260" t="s">
        <v>408</v>
      </c>
      <c r="F136" s="265">
        <v>458</v>
      </c>
      <c r="G136" s="262">
        <v>10</v>
      </c>
      <c r="H136" s="263">
        <f t="shared" si="53"/>
        <v>72020.265960675941</v>
      </c>
      <c r="I136" s="263">
        <f t="shared" si="54"/>
        <v>75641.061298043511</v>
      </c>
      <c r="J136" s="263">
        <f t="shared" si="55"/>
        <v>79728.439907973152</v>
      </c>
      <c r="K136" s="263">
        <f t="shared" si="62"/>
        <v>83818.547075052265</v>
      </c>
      <c r="L136" s="263">
        <f t="shared" si="63"/>
        <v>88099.653242595363</v>
      </c>
      <c r="M136" s="263">
        <f t="shared" si="64"/>
        <v>93460.305381542625</v>
      </c>
      <c r="N136" s="263">
        <f t="shared" si="65"/>
        <v>98820.957520489857</v>
      </c>
      <c r="Q136" s="332">
        <f t="shared" si="70"/>
        <v>34.625999999999998</v>
      </c>
      <c r="R136" s="332">
        <f t="shared" si="71"/>
        <v>36.366</v>
      </c>
      <c r="S136" s="332">
        <f t="shared" si="72"/>
        <v>38.330999999999996</v>
      </c>
      <c r="T136" s="332">
        <f t="shared" si="73"/>
        <v>40.297999999999995</v>
      </c>
      <c r="U136" s="332">
        <f t="shared" si="74"/>
        <v>42.355999999999995</v>
      </c>
      <c r="V136" s="332">
        <f t="shared" si="75"/>
        <v>44.933</v>
      </c>
      <c r="W136" s="332">
        <f t="shared" si="76"/>
        <v>47.510999999999996</v>
      </c>
    </row>
    <row r="137" spans="1:23" hidden="1">
      <c r="A137" s="169" t="s">
        <v>15</v>
      </c>
      <c r="B137" s="259" t="s">
        <v>16</v>
      </c>
      <c r="C137" s="259" t="s">
        <v>419</v>
      </c>
      <c r="D137" s="259" t="s">
        <v>20</v>
      </c>
      <c r="E137" s="260" t="s">
        <v>500</v>
      </c>
      <c r="F137" s="265">
        <v>385</v>
      </c>
      <c r="G137" s="262">
        <v>8</v>
      </c>
      <c r="H137" s="263">
        <f t="shared" si="53"/>
        <v>59561.674016124081</v>
      </c>
      <c r="I137" s="263">
        <f t="shared" si="54"/>
        <v>62795.014238264688</v>
      </c>
      <c r="J137" s="263">
        <f t="shared" si="55"/>
        <v>66066.554260498058</v>
      </c>
      <c r="K137" s="263">
        <f t="shared" si="62"/>
        <v>69605.49288338107</v>
      </c>
      <c r="L137" s="263">
        <f t="shared" si="63"/>
        <v>73267.216577990926</v>
      </c>
      <c r="M137" s="263">
        <f t="shared" si="64"/>
        <v>77810.999236966818</v>
      </c>
      <c r="N137" s="263">
        <f t="shared" si="65"/>
        <v>82354.781895942724</v>
      </c>
      <c r="Q137" s="332">
        <f t="shared" si="70"/>
        <v>28.636000000000003</v>
      </c>
      <c r="R137" s="332">
        <f t="shared" si="71"/>
        <v>30.19</v>
      </c>
      <c r="S137" s="332">
        <f t="shared" si="72"/>
        <v>31.763000000000002</v>
      </c>
      <c r="T137" s="332">
        <f t="shared" si="73"/>
        <v>33.464999999999996</v>
      </c>
      <c r="U137" s="332">
        <f t="shared" si="74"/>
        <v>35.224999999999994</v>
      </c>
      <c r="V137" s="332">
        <f t="shared" si="75"/>
        <v>37.409999999999997</v>
      </c>
      <c r="W137" s="332">
        <f t="shared" si="76"/>
        <v>39.594000000000001</v>
      </c>
    </row>
    <row r="138" spans="1:23" hidden="1">
      <c r="A138" s="169" t="s">
        <v>90</v>
      </c>
      <c r="B138" s="259" t="s">
        <v>16</v>
      </c>
      <c r="C138" s="259" t="s">
        <v>319</v>
      </c>
      <c r="D138" s="259" t="s">
        <v>20</v>
      </c>
      <c r="E138" s="260" t="s">
        <v>778</v>
      </c>
      <c r="F138" s="265">
        <v>393</v>
      </c>
      <c r="G138" s="262">
        <v>8</v>
      </c>
      <c r="H138" s="263">
        <f t="shared" si="53"/>
        <v>59561.673665263756</v>
      </c>
      <c r="I138" s="263">
        <f t="shared" si="54"/>
        <v>62795.014239861252</v>
      </c>
      <c r="J138" s="263">
        <f t="shared" si="55"/>
        <v>66066.553113833754</v>
      </c>
      <c r="K138" s="263">
        <f t="shared" si="62"/>
        <v>69605.492641776262</v>
      </c>
      <c r="L138" s="263">
        <f t="shared" si="63"/>
        <v>73267.217201841253</v>
      </c>
      <c r="M138" s="263">
        <f t="shared" si="64"/>
        <v>77810.999100084999</v>
      </c>
      <c r="N138" s="263">
        <f t="shared" si="65"/>
        <v>82354.783091386242</v>
      </c>
      <c r="Q138" s="332">
        <f t="shared" si="70"/>
        <v>28.636000000000003</v>
      </c>
      <c r="R138" s="332">
        <f t="shared" si="71"/>
        <v>30.19</v>
      </c>
      <c r="S138" s="332">
        <f t="shared" si="72"/>
        <v>31.763000000000002</v>
      </c>
      <c r="T138" s="332">
        <f t="shared" si="73"/>
        <v>33.464999999999996</v>
      </c>
      <c r="U138" s="332">
        <f t="shared" si="74"/>
        <v>35.224999999999994</v>
      </c>
      <c r="V138" s="332">
        <f t="shared" si="75"/>
        <v>37.409999999999997</v>
      </c>
      <c r="W138" s="332">
        <f t="shared" si="76"/>
        <v>39.594000000000001</v>
      </c>
    </row>
    <row r="139" spans="1:23" hidden="1">
      <c r="A139" s="169"/>
      <c r="B139" s="259" t="s">
        <v>16</v>
      </c>
      <c r="C139" s="259" t="s">
        <v>779</v>
      </c>
      <c r="D139" s="259">
        <v>99</v>
      </c>
      <c r="E139" s="260" t="s">
        <v>707</v>
      </c>
      <c r="F139" s="265">
        <v>423</v>
      </c>
      <c r="G139" s="262">
        <v>9</v>
      </c>
      <c r="H139" s="263">
        <v>65910</v>
      </c>
      <c r="I139" s="263">
        <v>69381</v>
      </c>
      <c r="J139" s="263">
        <v>73044</v>
      </c>
      <c r="K139" s="263">
        <v>76857</v>
      </c>
      <c r="L139" s="263">
        <v>80904</v>
      </c>
      <c r="M139" s="263">
        <v>85800</v>
      </c>
      <c r="N139" s="263">
        <v>90695</v>
      </c>
      <c r="Q139" s="332">
        <f t="shared" si="70"/>
        <v>31.688000000000002</v>
      </c>
      <c r="R139" s="332">
        <f t="shared" si="71"/>
        <v>33.356999999999999</v>
      </c>
      <c r="S139" s="332">
        <f t="shared" si="72"/>
        <v>35.117999999999995</v>
      </c>
      <c r="T139" s="332">
        <f t="shared" si="73"/>
        <v>36.951000000000001</v>
      </c>
      <c r="U139" s="332">
        <f t="shared" si="74"/>
        <v>38.896999999999998</v>
      </c>
      <c r="V139" s="332">
        <f t="shared" si="75"/>
        <v>41.25</v>
      </c>
      <c r="W139" s="332">
        <f t="shared" si="76"/>
        <v>43.603999999999999</v>
      </c>
    </row>
    <row r="140" spans="1:23" hidden="1">
      <c r="A140" s="169" t="s">
        <v>90</v>
      </c>
      <c r="B140" s="259" t="s">
        <v>16</v>
      </c>
      <c r="C140" s="259" t="s">
        <v>471</v>
      </c>
      <c r="D140" s="259">
        <v>35</v>
      </c>
      <c r="E140" s="260" t="s">
        <v>466</v>
      </c>
      <c r="F140" s="265">
        <v>363</v>
      </c>
      <c r="G140" s="262">
        <v>8</v>
      </c>
      <c r="H140" s="263">
        <v>58940</v>
      </c>
      <c r="I140" s="263">
        <v>62173</v>
      </c>
      <c r="J140" s="263">
        <v>65404</v>
      </c>
      <c r="K140" s="263">
        <v>68828</v>
      </c>
      <c r="L140" s="263">
        <v>72487</v>
      </c>
      <c r="M140" s="263">
        <v>77485</v>
      </c>
      <c r="N140" s="263">
        <v>82482</v>
      </c>
    </row>
    <row r="141" spans="1:23" hidden="1">
      <c r="A141" s="169"/>
      <c r="B141" s="259" t="s">
        <v>16</v>
      </c>
      <c r="C141" s="259" t="s">
        <v>701</v>
      </c>
      <c r="D141" s="259">
        <v>99</v>
      </c>
      <c r="E141" s="260" t="s">
        <v>697</v>
      </c>
      <c r="F141" s="265">
        <v>420</v>
      </c>
      <c r="G141" s="262">
        <v>9</v>
      </c>
      <c r="H141" s="263">
        <v>65910</v>
      </c>
      <c r="I141" s="263">
        <v>69381</v>
      </c>
      <c r="J141" s="263">
        <v>73044</v>
      </c>
      <c r="K141" s="263">
        <v>76857</v>
      </c>
      <c r="L141" s="263">
        <v>80904</v>
      </c>
      <c r="M141" s="263">
        <v>85800</v>
      </c>
      <c r="N141" s="263">
        <v>90695</v>
      </c>
      <c r="Q141" s="332"/>
      <c r="R141" s="332"/>
      <c r="S141" s="332"/>
      <c r="T141" s="332"/>
      <c r="U141" s="332"/>
      <c r="V141" s="332"/>
      <c r="W141" s="332"/>
    </row>
    <row r="142" spans="1:23" hidden="1">
      <c r="A142" s="169" t="s">
        <v>15</v>
      </c>
      <c r="B142" s="259" t="s">
        <v>16</v>
      </c>
      <c r="C142" s="259" t="s">
        <v>374</v>
      </c>
      <c r="D142" s="259">
        <v>51</v>
      </c>
      <c r="E142" s="260" t="s">
        <v>373</v>
      </c>
      <c r="F142" s="265">
        <v>455</v>
      </c>
      <c r="G142" s="262">
        <v>10</v>
      </c>
      <c r="H142" s="263">
        <f t="shared" ref="H142:H147" si="77">VLOOKUP($C142,March20,6,0)*(1+IncrPerc2021)</f>
        <v>72020.265960675941</v>
      </c>
      <c r="I142" s="263">
        <f t="shared" ref="I142:I147" si="78">VLOOKUP($C142,March20,7,0)*(1+IncrPerc2021)</f>
        <v>75641.061298043511</v>
      </c>
      <c r="J142" s="263">
        <f t="shared" ref="J142:J147" si="79">VLOOKUP($C142,March20,8,0)*(1+IncrPerc2021)</f>
        <v>79728.439907973152</v>
      </c>
      <c r="K142" s="263">
        <f t="shared" ref="K142:K147" si="80">VLOOKUP($C142,March20,9,0)*(1+IncrPerc2021)</f>
        <v>83818.547075052265</v>
      </c>
      <c r="L142" s="263">
        <f t="shared" ref="L142:L147" si="81">VLOOKUP($C142,March20,10,0)*(1+IncrPerc2021)</f>
        <v>88099.653242595363</v>
      </c>
      <c r="M142" s="263">
        <f t="shared" ref="M142:M147" si="82">VLOOKUP($C142,March20,11,0)*(1+IncrPerc2021)</f>
        <v>93460.305381542625</v>
      </c>
      <c r="N142" s="263">
        <f t="shared" ref="N142:N147" si="83">VLOOKUP($C142,March20,12,0)*(1+IncrPerc2021)</f>
        <v>98820.957520489857</v>
      </c>
      <c r="Q142" s="332">
        <f t="shared" ref="Q142:W142" si="84">ROUNDUP(H142/2080,3)</f>
        <v>34.625999999999998</v>
      </c>
      <c r="R142" s="332">
        <f t="shared" si="84"/>
        <v>36.366</v>
      </c>
      <c r="S142" s="332">
        <f t="shared" si="84"/>
        <v>38.330999999999996</v>
      </c>
      <c r="T142" s="332">
        <f t="shared" si="84"/>
        <v>40.297999999999995</v>
      </c>
      <c r="U142" s="332">
        <f t="shared" si="84"/>
        <v>42.355999999999995</v>
      </c>
      <c r="V142" s="332">
        <f t="shared" si="84"/>
        <v>44.933</v>
      </c>
      <c r="W142" s="332">
        <f t="shared" si="84"/>
        <v>47.510999999999996</v>
      </c>
    </row>
    <row r="143" spans="1:23" hidden="1">
      <c r="A143" s="22" t="s">
        <v>90</v>
      </c>
      <c r="B143" s="272" t="s">
        <v>91</v>
      </c>
      <c r="C143" s="272" t="s">
        <v>273</v>
      </c>
      <c r="D143" s="272" t="s">
        <v>274</v>
      </c>
      <c r="E143" s="273" t="s">
        <v>682</v>
      </c>
      <c r="F143" s="265">
        <v>323</v>
      </c>
      <c r="G143" s="262">
        <v>7</v>
      </c>
      <c r="H143" s="285">
        <f t="shared" si="77"/>
        <v>24.880030037386707</v>
      </c>
      <c r="I143" s="285">
        <f t="shared" si="78"/>
        <v>26.456509899436664</v>
      </c>
      <c r="J143" s="285">
        <f t="shared" si="79"/>
        <v>27.850960019582509</v>
      </c>
      <c r="K143" s="285">
        <f t="shared" si="80"/>
        <v>29.392332447777569</v>
      </c>
      <c r="L143" s="285">
        <f t="shared" si="81"/>
        <v>30.970435452984955</v>
      </c>
      <c r="M143" s="285">
        <f t="shared" si="82"/>
        <v>32.850321601428199</v>
      </c>
      <c r="N143" s="285">
        <f t="shared" si="83"/>
        <v>34.730207749871454</v>
      </c>
    </row>
    <row r="144" spans="1:23" hidden="1">
      <c r="A144" s="169"/>
      <c r="B144" s="259" t="s">
        <v>91</v>
      </c>
      <c r="C144" s="259" t="s">
        <v>651</v>
      </c>
      <c r="D144" s="259">
        <v>64</v>
      </c>
      <c r="E144" s="260" t="s">
        <v>650</v>
      </c>
      <c r="F144" s="265">
        <v>415</v>
      </c>
      <c r="G144" s="262">
        <v>9</v>
      </c>
      <c r="H144" s="285">
        <f t="shared" si="77"/>
        <v>31.687560000000005</v>
      </c>
      <c r="I144" s="285">
        <f t="shared" si="78"/>
        <v>33.356888500000004</v>
      </c>
      <c r="J144" s="285">
        <f t="shared" si="79"/>
        <v>35.1173085</v>
      </c>
      <c r="K144" s="285">
        <f t="shared" si="80"/>
        <v>36.951420500000005</v>
      </c>
      <c r="L144" s="285">
        <f t="shared" si="81"/>
        <v>38.8960705</v>
      </c>
      <c r="M144" s="285">
        <f t="shared" si="82"/>
        <v>41.250120500000001</v>
      </c>
      <c r="N144" s="285">
        <f t="shared" si="83"/>
        <v>43.604170500000002</v>
      </c>
    </row>
    <row r="145" spans="1:27" hidden="1">
      <c r="A145" s="22" t="s">
        <v>90</v>
      </c>
      <c r="B145" s="272" t="s">
        <v>91</v>
      </c>
      <c r="C145" s="272" t="s">
        <v>276</v>
      </c>
      <c r="D145" s="272" t="s">
        <v>277</v>
      </c>
      <c r="E145" s="273" t="s">
        <v>683</v>
      </c>
      <c r="F145" s="265">
        <v>350</v>
      </c>
      <c r="G145" s="262">
        <v>7</v>
      </c>
      <c r="H145" s="285">
        <f t="shared" si="77"/>
        <v>27.320990265547785</v>
      </c>
      <c r="I145" s="285">
        <f t="shared" si="78"/>
        <v>28.762665413280857</v>
      </c>
      <c r="J145" s="285">
        <f t="shared" si="79"/>
        <v>30.29747880986659</v>
      </c>
      <c r="K145" s="285">
        <f t="shared" si="80"/>
        <v>31.87164639610836</v>
      </c>
      <c r="L145" s="285">
        <f t="shared" si="81"/>
        <v>33.559941132352662</v>
      </c>
      <c r="M145" s="285">
        <f t="shared" si="82"/>
        <v>35.22524816815443</v>
      </c>
      <c r="N145" s="285">
        <f t="shared" si="83"/>
        <v>36.890555203956211</v>
      </c>
    </row>
    <row r="146" spans="1:27" hidden="1">
      <c r="A146" s="169" t="s">
        <v>90</v>
      </c>
      <c r="B146" s="259" t="s">
        <v>91</v>
      </c>
      <c r="C146" s="272" t="s">
        <v>279</v>
      </c>
      <c r="D146" s="272" t="s">
        <v>280</v>
      </c>
      <c r="E146" s="260" t="s">
        <v>684</v>
      </c>
      <c r="F146" s="265">
        <v>393</v>
      </c>
      <c r="G146" s="262">
        <v>8</v>
      </c>
      <c r="H146" s="285">
        <f t="shared" si="77"/>
        <v>30.018680020987034</v>
      </c>
      <c r="I146" s="285">
        <f t="shared" si="78"/>
        <v>31.594855262194187</v>
      </c>
      <c r="J146" s="285">
        <f t="shared" si="79"/>
        <v>33.246419421426168</v>
      </c>
      <c r="K146" s="285">
        <f t="shared" si="80"/>
        <v>35.006863505373204</v>
      </c>
      <c r="L146" s="285">
        <f t="shared" si="81"/>
        <v>36.842080549666747</v>
      </c>
      <c r="M146" s="285">
        <f t="shared" si="82"/>
        <v>39.07844993489703</v>
      </c>
      <c r="N146" s="285">
        <f t="shared" si="83"/>
        <v>41.31481932012732</v>
      </c>
      <c r="O146" s="23"/>
      <c r="P146" s="23"/>
      <c r="X146" s="354"/>
    </row>
    <row r="147" spans="1:27" hidden="1">
      <c r="A147" s="169" t="s">
        <v>90</v>
      </c>
      <c r="B147" s="259" t="s">
        <v>91</v>
      </c>
      <c r="C147" s="272" t="s">
        <v>282</v>
      </c>
      <c r="D147" s="272">
        <v>64</v>
      </c>
      <c r="E147" s="260" t="s">
        <v>685</v>
      </c>
      <c r="F147" s="265">
        <v>425</v>
      </c>
      <c r="G147" s="262">
        <v>9</v>
      </c>
      <c r="H147" s="285">
        <f t="shared" si="77"/>
        <v>31.687993511046816</v>
      </c>
      <c r="I147" s="285">
        <f t="shared" si="78"/>
        <v>33.356611152463088</v>
      </c>
      <c r="J147" s="285">
        <f t="shared" si="79"/>
        <v>35.117055236410138</v>
      </c>
      <c r="K147" s="285">
        <f t="shared" si="80"/>
        <v>36.950960474381802</v>
      </c>
      <c r="L147" s="285">
        <f t="shared" si="81"/>
        <v>38.896369249712251</v>
      </c>
      <c r="M147" s="285">
        <f t="shared" si="82"/>
        <v>41.250166814373429</v>
      </c>
      <c r="N147" s="285">
        <f t="shared" si="83"/>
        <v>43.603964379034586</v>
      </c>
      <c r="O147" s="23"/>
      <c r="P147" s="23"/>
      <c r="X147" s="354"/>
    </row>
    <row r="148" spans="1:27" hidden="1">
      <c r="A148" s="169"/>
      <c r="B148" s="259" t="s">
        <v>16</v>
      </c>
      <c r="C148" s="259" t="s">
        <v>761</v>
      </c>
      <c r="D148" s="259">
        <v>45</v>
      </c>
      <c r="E148" s="260" t="s">
        <v>737</v>
      </c>
      <c r="F148" s="265">
        <v>435</v>
      </c>
      <c r="G148" s="262">
        <v>9</v>
      </c>
      <c r="H148" s="263">
        <v>67037.920605714971</v>
      </c>
      <c r="I148" s="263">
        <v>70582.316342896956</v>
      </c>
      <c r="J148" s="263">
        <v>74590.566795491497</v>
      </c>
      <c r="K148" s="263">
        <v>78557.888890843766</v>
      </c>
      <c r="L148" s="263">
        <v>82765.324015350765</v>
      </c>
      <c r="M148" s="263">
        <v>87682.744789525037</v>
      </c>
      <c r="N148" s="263">
        <v>92600.16556369928</v>
      </c>
      <c r="Q148" s="332"/>
      <c r="R148" s="332"/>
      <c r="S148" s="332"/>
      <c r="T148" s="332"/>
      <c r="U148" s="332"/>
      <c r="V148" s="332"/>
      <c r="W148" s="332"/>
    </row>
    <row r="149" spans="1:27" hidden="1">
      <c r="A149" s="169"/>
      <c r="B149" s="259" t="s">
        <v>91</v>
      </c>
      <c r="C149" s="259" t="s">
        <v>567</v>
      </c>
      <c r="D149" s="259">
        <v>99</v>
      </c>
      <c r="E149" s="260" t="s">
        <v>561</v>
      </c>
      <c r="F149" s="265">
        <v>420</v>
      </c>
      <c r="G149" s="262">
        <v>9</v>
      </c>
      <c r="H149" s="285">
        <f t="shared" ref="H149:H163" si="85">VLOOKUP($C149,March20,6,0)*(1+IncrPerc2021)</f>
        <v>31.687690181523752</v>
      </c>
      <c r="I149" s="285">
        <f t="shared" ref="I149:I163" si="86">VLOOKUP($C149,March20,7,0)*(1+IncrPerc2021)</f>
        <v>33.356458763055002</v>
      </c>
      <c r="J149" s="285">
        <f t="shared" ref="J149:J163" si="87">VLOOKUP($C149,March20,8,0)*(1+IncrPerc2021)</f>
        <v>35.117307223183751</v>
      </c>
      <c r="K149" s="285">
        <f t="shared" ref="K149:K163" si="88">VLOOKUP($C149,March20,9,0)*(1+IncrPerc2021)</f>
        <v>36.950682218745001</v>
      </c>
      <c r="L149" s="285">
        <f t="shared" ref="L149:L163" si="89">VLOOKUP($C149,March20,10,0)*(1+IncrPerc2021)</f>
        <v>38.896318353318748</v>
      </c>
      <c r="M149" s="285">
        <f t="shared" ref="M149:M163" si="90">VLOOKUP($C149,March20,11,0)*(1+IncrPerc2021)</f>
        <v>41.250102793450004</v>
      </c>
      <c r="N149" s="285">
        <f t="shared" ref="N149:N163" si="91">VLOOKUP($C149,March20,12,0)*(1+IncrPerc2021)</f>
        <v>43.603372341436256</v>
      </c>
    </row>
    <row r="150" spans="1:27" ht="13.8" hidden="1">
      <c r="A150" s="169" t="s">
        <v>15</v>
      </c>
      <c r="B150" s="259" t="s">
        <v>16</v>
      </c>
      <c r="C150" s="259" t="s">
        <v>130</v>
      </c>
      <c r="D150" s="259">
        <v>39</v>
      </c>
      <c r="E150" s="260" t="s">
        <v>131</v>
      </c>
      <c r="F150" s="265">
        <v>423</v>
      </c>
      <c r="G150" s="262">
        <v>9</v>
      </c>
      <c r="H150" s="263">
        <f t="shared" si="85"/>
        <v>65911.026502977387</v>
      </c>
      <c r="I150" s="263">
        <f t="shared" si="86"/>
        <v>69381.751197123245</v>
      </c>
      <c r="J150" s="263">
        <f t="shared" si="87"/>
        <v>73043.474891733087</v>
      </c>
      <c r="K150" s="263">
        <f t="shared" si="88"/>
        <v>76857.997786714142</v>
      </c>
      <c r="L150" s="263">
        <f t="shared" si="89"/>
        <v>80904.448039401497</v>
      </c>
      <c r="M150" s="263">
        <f t="shared" si="90"/>
        <v>85799.479565578891</v>
      </c>
      <c r="N150" s="263">
        <f t="shared" si="91"/>
        <v>90697.239648905786</v>
      </c>
      <c r="Q150" s="332">
        <f t="shared" ref="Q150:Q160" si="92">ROUNDUP(H150/2080,3)</f>
        <v>31.688000000000002</v>
      </c>
      <c r="R150" s="332">
        <f t="shared" ref="R150:R160" si="93">ROUNDUP(I150/2080,3)</f>
        <v>33.356999999999999</v>
      </c>
      <c r="S150" s="332">
        <f t="shared" ref="S150:S160" si="94">ROUNDUP(J150/2080,3)</f>
        <v>35.117999999999995</v>
      </c>
      <c r="T150" s="332">
        <f t="shared" ref="T150:T160" si="95">ROUNDUP(K150/2080,3)</f>
        <v>36.951000000000001</v>
      </c>
      <c r="U150" s="332">
        <f t="shared" ref="U150:U160" si="96">ROUNDUP(L150/2080,3)</f>
        <v>38.896999999999998</v>
      </c>
      <c r="V150" s="332">
        <f t="shared" ref="V150:V160" si="97">ROUNDUP(M150/2080,3)</f>
        <v>41.25</v>
      </c>
      <c r="W150" s="332">
        <f t="shared" ref="W150:W160" si="98">ROUNDUP(N150/2080,3)</f>
        <v>43.604999999999997</v>
      </c>
      <c r="X150" s="353" t="s">
        <v>708</v>
      </c>
      <c r="AA150" s="365"/>
    </row>
    <row r="151" spans="1:27" hidden="1">
      <c r="A151" s="169" t="s">
        <v>15</v>
      </c>
      <c r="B151" s="259" t="s">
        <v>16</v>
      </c>
      <c r="C151" s="259" t="s">
        <v>144</v>
      </c>
      <c r="D151" s="259">
        <v>65</v>
      </c>
      <c r="E151" s="260" t="s">
        <v>448</v>
      </c>
      <c r="F151" s="265">
        <v>508</v>
      </c>
      <c r="G151" s="262">
        <v>11</v>
      </c>
      <c r="H151" s="263">
        <f t="shared" si="85"/>
        <v>77043.539672879167</v>
      </c>
      <c r="I151" s="263">
        <f t="shared" si="86"/>
        <v>81092.718482716009</v>
      </c>
      <c r="J151" s="263">
        <f t="shared" si="87"/>
        <v>85335.624850166321</v>
      </c>
      <c r="K151" s="263">
        <f t="shared" si="88"/>
        <v>89848.658375415733</v>
      </c>
      <c r="L151" s="263">
        <f t="shared" si="89"/>
        <v>94560.876572577574</v>
      </c>
      <c r="M151" s="263">
        <f t="shared" si="90"/>
        <v>100298.57779192299</v>
      </c>
      <c r="N151" s="263">
        <f t="shared" si="91"/>
        <v>106036.27901126833</v>
      </c>
      <c r="Q151" s="332">
        <f t="shared" si="92"/>
        <v>37.040999999999997</v>
      </c>
      <c r="R151" s="332">
        <f t="shared" si="93"/>
        <v>38.986999999999995</v>
      </c>
      <c r="S151" s="332">
        <f t="shared" si="94"/>
        <v>41.027000000000001</v>
      </c>
      <c r="T151" s="332">
        <f t="shared" si="95"/>
        <v>43.196999999999996</v>
      </c>
      <c r="U151" s="332">
        <f t="shared" si="96"/>
        <v>45.461999999999996</v>
      </c>
      <c r="V151" s="332">
        <f t="shared" si="97"/>
        <v>48.220999999999997</v>
      </c>
      <c r="W151" s="332">
        <f t="shared" si="98"/>
        <v>50.978999999999999</v>
      </c>
    </row>
    <row r="152" spans="1:27" hidden="1">
      <c r="A152" s="169" t="s">
        <v>15</v>
      </c>
      <c r="B152" s="259" t="s">
        <v>16</v>
      </c>
      <c r="C152" s="259" t="s">
        <v>132</v>
      </c>
      <c r="D152" s="259">
        <v>51</v>
      </c>
      <c r="E152" s="260" t="s">
        <v>133</v>
      </c>
      <c r="F152" s="265">
        <v>458</v>
      </c>
      <c r="G152" s="262">
        <v>10</v>
      </c>
      <c r="H152" s="263">
        <f t="shared" si="85"/>
        <v>72020.265960675941</v>
      </c>
      <c r="I152" s="263">
        <f t="shared" si="86"/>
        <v>75641.061298043511</v>
      </c>
      <c r="J152" s="263">
        <f t="shared" si="87"/>
        <v>79728.439907973152</v>
      </c>
      <c r="K152" s="263">
        <f t="shared" si="88"/>
        <v>83818.547075052265</v>
      </c>
      <c r="L152" s="263">
        <f t="shared" si="89"/>
        <v>88099.653242595363</v>
      </c>
      <c r="M152" s="263">
        <f t="shared" si="90"/>
        <v>93460.305381542625</v>
      </c>
      <c r="N152" s="263">
        <f t="shared" si="91"/>
        <v>98820.957520489857</v>
      </c>
      <c r="Q152" s="332">
        <f t="shared" si="92"/>
        <v>34.625999999999998</v>
      </c>
      <c r="R152" s="332">
        <f t="shared" si="93"/>
        <v>36.366</v>
      </c>
      <c r="S152" s="332">
        <f t="shared" si="94"/>
        <v>38.330999999999996</v>
      </c>
      <c r="T152" s="332">
        <f t="shared" si="95"/>
        <v>40.297999999999995</v>
      </c>
      <c r="U152" s="332">
        <f t="shared" si="96"/>
        <v>42.355999999999995</v>
      </c>
      <c r="V152" s="332">
        <f t="shared" si="97"/>
        <v>44.933</v>
      </c>
      <c r="W152" s="332">
        <f t="shared" si="98"/>
        <v>47.510999999999996</v>
      </c>
    </row>
    <row r="153" spans="1:27" hidden="1">
      <c r="A153" s="169" t="s">
        <v>15</v>
      </c>
      <c r="B153" s="259" t="s">
        <v>16</v>
      </c>
      <c r="C153" s="259" t="s">
        <v>134</v>
      </c>
      <c r="D153" s="259">
        <v>65</v>
      </c>
      <c r="E153" s="260" t="s">
        <v>135</v>
      </c>
      <c r="F153" s="265">
        <v>505</v>
      </c>
      <c r="G153" s="262">
        <v>11</v>
      </c>
      <c r="H153" s="263">
        <f t="shared" si="85"/>
        <v>77043.539672879167</v>
      </c>
      <c r="I153" s="263">
        <f t="shared" si="86"/>
        <v>81092.718482716009</v>
      </c>
      <c r="J153" s="263">
        <f t="shared" si="87"/>
        <v>85335.624850166321</v>
      </c>
      <c r="K153" s="263">
        <f t="shared" si="88"/>
        <v>89848.658375415733</v>
      </c>
      <c r="L153" s="263">
        <f t="shared" si="89"/>
        <v>94560.876572577574</v>
      </c>
      <c r="M153" s="263">
        <f t="shared" si="90"/>
        <v>100298.57779192299</v>
      </c>
      <c r="N153" s="263">
        <f t="shared" si="91"/>
        <v>106036.27901126833</v>
      </c>
      <c r="Q153" s="332">
        <f t="shared" si="92"/>
        <v>37.040999999999997</v>
      </c>
      <c r="R153" s="332">
        <f t="shared" si="93"/>
        <v>38.986999999999995</v>
      </c>
      <c r="S153" s="332">
        <f t="shared" si="94"/>
        <v>41.027000000000001</v>
      </c>
      <c r="T153" s="332">
        <f t="shared" si="95"/>
        <v>43.196999999999996</v>
      </c>
      <c r="U153" s="332">
        <f t="shared" si="96"/>
        <v>45.461999999999996</v>
      </c>
      <c r="V153" s="332">
        <f t="shared" si="97"/>
        <v>48.220999999999997</v>
      </c>
      <c r="W153" s="332">
        <f t="shared" si="98"/>
        <v>50.978999999999999</v>
      </c>
    </row>
    <row r="154" spans="1:27" hidden="1">
      <c r="A154" s="169" t="s">
        <v>15</v>
      </c>
      <c r="B154" s="259" t="s">
        <v>16</v>
      </c>
      <c r="C154" s="259" t="s">
        <v>136</v>
      </c>
      <c r="D154" s="259">
        <v>98</v>
      </c>
      <c r="E154" s="260" t="s">
        <v>137</v>
      </c>
      <c r="F154" s="265">
        <v>528</v>
      </c>
      <c r="G154" s="262">
        <v>11</v>
      </c>
      <c r="H154" s="263">
        <f t="shared" si="85"/>
        <v>78733.302372869905</v>
      </c>
      <c r="I154" s="263">
        <f t="shared" si="86"/>
        <v>82877.298543651341</v>
      </c>
      <c r="J154" s="263">
        <f t="shared" si="87"/>
        <v>87239.055403418941</v>
      </c>
      <c r="K154" s="263">
        <f t="shared" si="88"/>
        <v>91830.376690401376</v>
      </c>
      <c r="L154" s="263">
        <f t="shared" si="89"/>
        <v>96663.071599941672</v>
      </c>
      <c r="M154" s="263">
        <f t="shared" si="90"/>
        <v>101907.35544393324</v>
      </c>
      <c r="N154" s="263">
        <f t="shared" si="91"/>
        <v>107151.63928792479</v>
      </c>
      <c r="Q154" s="332">
        <f t="shared" si="92"/>
        <v>37.852999999999994</v>
      </c>
      <c r="R154" s="332">
        <f t="shared" si="93"/>
        <v>39.844999999999999</v>
      </c>
      <c r="S154" s="332">
        <f t="shared" si="94"/>
        <v>41.942</v>
      </c>
      <c r="T154" s="332">
        <f t="shared" si="95"/>
        <v>44.15</v>
      </c>
      <c r="U154" s="332">
        <f t="shared" si="96"/>
        <v>46.472999999999999</v>
      </c>
      <c r="V154" s="332">
        <f t="shared" si="97"/>
        <v>48.994</v>
      </c>
      <c r="W154" s="332">
        <f t="shared" si="98"/>
        <v>51.515999999999998</v>
      </c>
    </row>
    <row r="155" spans="1:27" hidden="1">
      <c r="A155" s="169" t="s">
        <v>15</v>
      </c>
      <c r="B155" s="259" t="s">
        <v>16</v>
      </c>
      <c r="C155" s="259" t="s">
        <v>433</v>
      </c>
      <c r="D155" s="259">
        <v>60</v>
      </c>
      <c r="E155" s="260" t="s">
        <v>427</v>
      </c>
      <c r="F155" s="265">
        <v>473</v>
      </c>
      <c r="G155" s="262">
        <v>10</v>
      </c>
      <c r="H155" s="263">
        <f t="shared" si="85"/>
        <v>73712.485882161258</v>
      </c>
      <c r="I155" s="263">
        <f t="shared" si="86"/>
        <v>77418.568609823749</v>
      </c>
      <c r="J155" s="263">
        <f t="shared" si="87"/>
        <v>81602.371827815005</v>
      </c>
      <c r="K155" s="263">
        <f t="shared" si="88"/>
        <v>85788.317290157502</v>
      </c>
      <c r="L155" s="263">
        <f t="shared" si="89"/>
        <v>90170.277587375007</v>
      </c>
      <c r="M155" s="263">
        <f t="shared" si="90"/>
        <v>95656.566417455018</v>
      </c>
      <c r="N155" s="263">
        <f t="shared" si="91"/>
        <v>101142.86361976499</v>
      </c>
      <c r="Q155" s="332">
        <f t="shared" si="92"/>
        <v>35.439</v>
      </c>
      <c r="R155" s="332">
        <f t="shared" si="93"/>
        <v>37.220999999999997</v>
      </c>
      <c r="S155" s="332">
        <f t="shared" si="94"/>
        <v>39.231999999999999</v>
      </c>
      <c r="T155" s="332">
        <f t="shared" si="95"/>
        <v>41.244999999999997</v>
      </c>
      <c r="U155" s="332">
        <f t="shared" si="96"/>
        <v>43.351999999999997</v>
      </c>
      <c r="V155" s="332">
        <f t="shared" si="97"/>
        <v>45.988999999999997</v>
      </c>
      <c r="W155" s="332">
        <f t="shared" si="98"/>
        <v>48.626999999999995</v>
      </c>
    </row>
    <row r="156" spans="1:27" hidden="1">
      <c r="A156" s="169" t="s">
        <v>15</v>
      </c>
      <c r="B156" s="259" t="s">
        <v>16</v>
      </c>
      <c r="C156" s="259" t="s">
        <v>140</v>
      </c>
      <c r="D156" s="259">
        <v>29</v>
      </c>
      <c r="E156" s="260" t="s">
        <v>141</v>
      </c>
      <c r="F156" s="265">
        <v>365</v>
      </c>
      <c r="G156" s="262">
        <v>8</v>
      </c>
      <c r="H156" s="263">
        <f t="shared" si="85"/>
        <v>58939.562986041325</v>
      </c>
      <c r="I156" s="263">
        <f t="shared" si="86"/>
        <v>62172.903208181931</v>
      </c>
      <c r="J156" s="263">
        <f t="shared" si="87"/>
        <v>65403.514873173037</v>
      </c>
      <c r="K156" s="263">
        <f t="shared" si="88"/>
        <v>68827.854095777613</v>
      </c>
      <c r="L156" s="263">
        <f t="shared" si="89"/>
        <v>72486.849233237997</v>
      </c>
      <c r="M156" s="263">
        <f t="shared" si="90"/>
        <v>77028.447072383191</v>
      </c>
      <c r="N156" s="263">
        <f t="shared" si="91"/>
        <v>81570.044911528385</v>
      </c>
      <c r="Q156" s="332">
        <f t="shared" si="92"/>
        <v>28.337</v>
      </c>
      <c r="R156" s="332">
        <f t="shared" si="93"/>
        <v>29.891000000000002</v>
      </c>
      <c r="S156" s="332">
        <f t="shared" si="94"/>
        <v>31.444000000000003</v>
      </c>
      <c r="T156" s="332">
        <f t="shared" si="95"/>
        <v>33.091000000000001</v>
      </c>
      <c r="U156" s="332">
        <f t="shared" si="96"/>
        <v>34.849999999999994</v>
      </c>
      <c r="V156" s="332">
        <f t="shared" si="97"/>
        <v>37.032999999999994</v>
      </c>
      <c r="W156" s="332">
        <f t="shared" si="98"/>
        <v>39.216999999999999</v>
      </c>
    </row>
    <row r="157" spans="1:27" hidden="1">
      <c r="A157" s="169"/>
      <c r="B157" s="259" t="s">
        <v>16</v>
      </c>
      <c r="C157" s="259" t="s">
        <v>644</v>
      </c>
      <c r="D157" s="259">
        <v>45</v>
      </c>
      <c r="E157" s="260" t="s">
        <v>643</v>
      </c>
      <c r="F157" s="265">
        <v>428</v>
      </c>
      <c r="G157" s="262">
        <v>9</v>
      </c>
      <c r="H157" s="263">
        <f t="shared" si="85"/>
        <v>67037.920605714971</v>
      </c>
      <c r="I157" s="263">
        <f t="shared" si="86"/>
        <v>70582.316342896956</v>
      </c>
      <c r="J157" s="263">
        <f t="shared" si="87"/>
        <v>74590.566795491497</v>
      </c>
      <c r="K157" s="263">
        <f t="shared" si="88"/>
        <v>78557.888890843766</v>
      </c>
      <c r="L157" s="263">
        <f t="shared" si="89"/>
        <v>82765.324015350765</v>
      </c>
      <c r="M157" s="263">
        <f t="shared" si="90"/>
        <v>87682.744789525037</v>
      </c>
      <c r="N157" s="263">
        <f t="shared" si="91"/>
        <v>92600.16556369928</v>
      </c>
      <c r="Q157" s="332">
        <f t="shared" si="92"/>
        <v>32.229999999999997</v>
      </c>
      <c r="R157" s="332">
        <f t="shared" si="93"/>
        <v>33.933999999999997</v>
      </c>
      <c r="S157" s="332">
        <f t="shared" si="94"/>
        <v>35.860999999999997</v>
      </c>
      <c r="T157" s="332">
        <f t="shared" si="95"/>
        <v>37.768999999999998</v>
      </c>
      <c r="U157" s="332">
        <f t="shared" si="96"/>
        <v>39.791999999999994</v>
      </c>
      <c r="V157" s="332">
        <f t="shared" si="97"/>
        <v>42.155999999999999</v>
      </c>
      <c r="W157" s="332">
        <f t="shared" si="98"/>
        <v>44.519999999999996</v>
      </c>
    </row>
    <row r="158" spans="1:27" hidden="1">
      <c r="A158" s="169" t="s">
        <v>15</v>
      </c>
      <c r="B158" s="259" t="s">
        <v>16</v>
      </c>
      <c r="C158" s="259" t="s">
        <v>432</v>
      </c>
      <c r="D158" s="259">
        <v>40</v>
      </c>
      <c r="E158" s="260" t="s">
        <v>430</v>
      </c>
      <c r="F158" s="265">
        <v>408</v>
      </c>
      <c r="G158" s="262">
        <v>9</v>
      </c>
      <c r="H158" s="263">
        <f t="shared" si="85"/>
        <v>63575.381583017595</v>
      </c>
      <c r="I158" s="263">
        <f t="shared" si="86"/>
        <v>66958.7924483799</v>
      </c>
      <c r="J158" s="263">
        <f t="shared" si="87"/>
        <v>70696.91574317537</v>
      </c>
      <c r="K158" s="263">
        <f t="shared" si="88"/>
        <v>74552.366995398712</v>
      </c>
      <c r="L158" s="263">
        <f t="shared" si="89"/>
        <v>78481.489290658152</v>
      </c>
      <c r="M158" s="263">
        <f t="shared" si="90"/>
        <v>83176.661401662714</v>
      </c>
      <c r="N158" s="263">
        <f t="shared" si="91"/>
        <v>87871.833512667334</v>
      </c>
      <c r="Q158" s="332">
        <f t="shared" si="92"/>
        <v>30.566000000000003</v>
      </c>
      <c r="R158" s="332">
        <f t="shared" si="93"/>
        <v>32.192</v>
      </c>
      <c r="S158" s="332">
        <f t="shared" si="94"/>
        <v>33.988999999999997</v>
      </c>
      <c r="T158" s="332">
        <f t="shared" si="95"/>
        <v>35.842999999999996</v>
      </c>
      <c r="U158" s="332">
        <f t="shared" si="96"/>
        <v>37.731999999999999</v>
      </c>
      <c r="V158" s="332">
        <f t="shared" si="97"/>
        <v>39.988999999999997</v>
      </c>
      <c r="W158" s="332">
        <f t="shared" si="98"/>
        <v>42.247</v>
      </c>
    </row>
    <row r="159" spans="1:27" hidden="1">
      <c r="A159" s="169" t="s">
        <v>15</v>
      </c>
      <c r="B159" s="259" t="s">
        <v>16</v>
      </c>
      <c r="C159" s="259" t="s">
        <v>444</v>
      </c>
      <c r="D159" s="259">
        <v>51</v>
      </c>
      <c r="E159" s="273" t="s">
        <v>417</v>
      </c>
      <c r="F159" s="265">
        <v>455</v>
      </c>
      <c r="G159" s="265">
        <v>10</v>
      </c>
      <c r="H159" s="263">
        <f t="shared" si="85"/>
        <v>72020.265960675941</v>
      </c>
      <c r="I159" s="263">
        <f t="shared" si="86"/>
        <v>75641.061298043511</v>
      </c>
      <c r="J159" s="263">
        <f t="shared" si="87"/>
        <v>79728.439907973152</v>
      </c>
      <c r="K159" s="263">
        <f t="shared" si="88"/>
        <v>83818.547075052265</v>
      </c>
      <c r="L159" s="263">
        <f t="shared" si="89"/>
        <v>88099.653242595363</v>
      </c>
      <c r="M159" s="263">
        <f t="shared" si="90"/>
        <v>93460.305381542625</v>
      </c>
      <c r="N159" s="263">
        <f t="shared" si="91"/>
        <v>98820.957520489857</v>
      </c>
      <c r="Q159" s="332">
        <f t="shared" si="92"/>
        <v>34.625999999999998</v>
      </c>
      <c r="R159" s="332">
        <f t="shared" si="93"/>
        <v>36.366</v>
      </c>
      <c r="S159" s="332">
        <f t="shared" si="94"/>
        <v>38.330999999999996</v>
      </c>
      <c r="T159" s="332">
        <f t="shared" si="95"/>
        <v>40.297999999999995</v>
      </c>
      <c r="U159" s="332">
        <f t="shared" si="96"/>
        <v>42.355999999999995</v>
      </c>
      <c r="V159" s="332">
        <f t="shared" si="97"/>
        <v>44.933</v>
      </c>
      <c r="W159" s="332">
        <f t="shared" si="98"/>
        <v>47.510999999999996</v>
      </c>
    </row>
    <row r="160" spans="1:27" hidden="1">
      <c r="A160" s="169" t="s">
        <v>15</v>
      </c>
      <c r="B160" s="259" t="s">
        <v>16</v>
      </c>
      <c r="C160" s="259" t="s">
        <v>142</v>
      </c>
      <c r="D160" s="259" t="s">
        <v>103</v>
      </c>
      <c r="E160" s="266" t="s">
        <v>143</v>
      </c>
      <c r="F160" s="265">
        <v>500</v>
      </c>
      <c r="G160" s="262">
        <v>11</v>
      </c>
      <c r="H160" s="263">
        <f t="shared" si="85"/>
        <v>84240.674955388415</v>
      </c>
      <c r="I160" s="263">
        <f t="shared" si="86"/>
        <v>87751.162566436789</v>
      </c>
      <c r="J160" s="263">
        <f t="shared" si="87"/>
        <v>91407.461006704994</v>
      </c>
      <c r="K160" s="263">
        <f t="shared" si="88"/>
        <v>95215.696781622406</v>
      </c>
      <c r="L160" s="263">
        <f t="shared" si="89"/>
        <v>99183.221697704314</v>
      </c>
      <c r="M160" s="263">
        <f t="shared" si="90"/>
        <v>103316.16226038012</v>
      </c>
      <c r="N160" s="263">
        <f t="shared" si="91"/>
        <v>107621.87027616517</v>
      </c>
      <c r="Q160" s="332">
        <f t="shared" si="92"/>
        <v>40.500999999999998</v>
      </c>
      <c r="R160" s="332">
        <f t="shared" si="93"/>
        <v>42.189</v>
      </c>
      <c r="S160" s="332">
        <f t="shared" si="94"/>
        <v>43.945999999999998</v>
      </c>
      <c r="T160" s="332">
        <f t="shared" si="95"/>
        <v>45.777000000000001</v>
      </c>
      <c r="U160" s="332">
        <f t="shared" si="96"/>
        <v>47.684999999999995</v>
      </c>
      <c r="V160" s="332">
        <f t="shared" si="97"/>
        <v>49.671999999999997</v>
      </c>
      <c r="W160" s="332">
        <f t="shared" si="98"/>
        <v>51.741999999999997</v>
      </c>
    </row>
    <row r="161" spans="1:24" hidden="1">
      <c r="A161" s="169"/>
      <c r="B161" s="259" t="s">
        <v>91</v>
      </c>
      <c r="C161" s="259" t="s">
        <v>577</v>
      </c>
      <c r="D161" s="259">
        <v>58</v>
      </c>
      <c r="E161" s="260" t="s">
        <v>578</v>
      </c>
      <c r="F161" s="265">
        <v>493</v>
      </c>
      <c r="G161" s="262">
        <v>10</v>
      </c>
      <c r="H161" s="285">
        <f t="shared" si="85"/>
        <v>36.515440330378752</v>
      </c>
      <c r="I161" s="285">
        <f t="shared" si="86"/>
        <v>38.55529963443</v>
      </c>
      <c r="J161" s="285">
        <f t="shared" si="87"/>
        <v>40.483654439755007</v>
      </c>
      <c r="K161" s="285">
        <f t="shared" si="88"/>
        <v>42.505148210772504</v>
      </c>
      <c r="L161" s="285">
        <f t="shared" si="89"/>
        <v>44.639457781040001</v>
      </c>
      <c r="M161" s="285">
        <f t="shared" si="90"/>
        <v>47.280329127457506</v>
      </c>
      <c r="N161" s="285">
        <f t="shared" si="91"/>
        <v>49.921200473875004</v>
      </c>
    </row>
    <row r="162" spans="1:24" hidden="1">
      <c r="A162" s="169" t="s">
        <v>15</v>
      </c>
      <c r="B162" s="259" t="s">
        <v>16</v>
      </c>
      <c r="C162" s="259" t="s">
        <v>147</v>
      </c>
      <c r="D162" s="259">
        <v>35</v>
      </c>
      <c r="E162" s="260" t="s">
        <v>148</v>
      </c>
      <c r="F162" s="265">
        <v>363</v>
      </c>
      <c r="G162" s="262">
        <v>8</v>
      </c>
      <c r="H162" s="263">
        <f t="shared" si="85"/>
        <v>58939.562986041325</v>
      </c>
      <c r="I162" s="263">
        <f t="shared" si="86"/>
        <v>62172.903208181931</v>
      </c>
      <c r="J162" s="263">
        <f t="shared" si="87"/>
        <v>65403.514873173037</v>
      </c>
      <c r="K162" s="263">
        <f t="shared" si="88"/>
        <v>68827.854095777613</v>
      </c>
      <c r="L162" s="263">
        <f t="shared" si="89"/>
        <v>72486.849233237997</v>
      </c>
      <c r="M162" s="263">
        <f t="shared" si="90"/>
        <v>77484.549293348973</v>
      </c>
      <c r="N162" s="263">
        <f t="shared" si="91"/>
        <v>82482.249353459963</v>
      </c>
      <c r="Q162" s="332">
        <f t="shared" ref="Q162:W163" si="99">ROUNDUP(H162/2080,3)</f>
        <v>28.337</v>
      </c>
      <c r="R162" s="332">
        <f t="shared" si="99"/>
        <v>29.891000000000002</v>
      </c>
      <c r="S162" s="332">
        <f t="shared" si="99"/>
        <v>31.444000000000003</v>
      </c>
      <c r="T162" s="332">
        <f t="shared" si="99"/>
        <v>33.091000000000001</v>
      </c>
      <c r="U162" s="332">
        <f t="shared" si="99"/>
        <v>34.849999999999994</v>
      </c>
      <c r="V162" s="332">
        <f t="shared" si="99"/>
        <v>37.253</v>
      </c>
      <c r="W162" s="332">
        <f t="shared" si="99"/>
        <v>39.655000000000001</v>
      </c>
    </row>
    <row r="163" spans="1:24" ht="15" hidden="1">
      <c r="A163" s="169"/>
      <c r="B163" s="256" t="s">
        <v>16</v>
      </c>
      <c r="C163" s="348" t="s">
        <v>637</v>
      </c>
      <c r="D163" s="256">
        <v>45</v>
      </c>
      <c r="E163" s="276" t="s">
        <v>636</v>
      </c>
      <c r="F163" s="277">
        <v>418</v>
      </c>
      <c r="G163" s="278">
        <v>9</v>
      </c>
      <c r="H163" s="279">
        <f t="shared" si="85"/>
        <v>67037.920605714971</v>
      </c>
      <c r="I163" s="279">
        <f t="shared" si="86"/>
        <v>70582.316342896956</v>
      </c>
      <c r="J163" s="279">
        <f t="shared" si="87"/>
        <v>74590.566795491497</v>
      </c>
      <c r="K163" s="279">
        <f t="shared" si="88"/>
        <v>78557.888890843766</v>
      </c>
      <c r="L163" s="279">
        <f t="shared" si="89"/>
        <v>82765.324015350765</v>
      </c>
      <c r="M163" s="279">
        <f t="shared" si="90"/>
        <v>87682.744789525037</v>
      </c>
      <c r="N163" s="279">
        <f t="shared" si="91"/>
        <v>92600.16556369928</v>
      </c>
      <c r="O163" s="9" t="s">
        <v>633</v>
      </c>
      <c r="Q163" s="332">
        <f t="shared" si="99"/>
        <v>32.229999999999997</v>
      </c>
      <c r="R163" s="332">
        <f t="shared" si="99"/>
        <v>33.933999999999997</v>
      </c>
      <c r="S163" s="332">
        <f t="shared" si="99"/>
        <v>35.860999999999997</v>
      </c>
      <c r="T163" s="332">
        <f t="shared" si="99"/>
        <v>37.768999999999998</v>
      </c>
      <c r="U163" s="332">
        <f t="shared" si="99"/>
        <v>39.791999999999994</v>
      </c>
      <c r="V163" s="332">
        <f t="shared" si="99"/>
        <v>42.155999999999999</v>
      </c>
      <c r="W163" s="332">
        <f t="shared" si="99"/>
        <v>44.519999999999996</v>
      </c>
    </row>
    <row r="164" spans="1:24" hidden="1">
      <c r="A164" s="169"/>
      <c r="B164" s="259" t="s">
        <v>91</v>
      </c>
      <c r="C164" s="259" t="s">
        <v>723</v>
      </c>
      <c r="D164" s="259" t="s">
        <v>274</v>
      </c>
      <c r="E164" s="260" t="s">
        <v>694</v>
      </c>
      <c r="F164" s="265">
        <v>323</v>
      </c>
      <c r="G164" s="262">
        <v>7</v>
      </c>
      <c r="H164" s="285">
        <v>24.88</v>
      </c>
      <c r="I164" s="285">
        <v>26.457000000000001</v>
      </c>
      <c r="J164" s="285">
        <v>27.850999999999999</v>
      </c>
      <c r="K164" s="285">
        <v>29.391999999999999</v>
      </c>
      <c r="L164" s="285">
        <v>30.97</v>
      </c>
      <c r="M164" s="285">
        <v>32.85</v>
      </c>
      <c r="N164" s="285">
        <v>34.729999999999997</v>
      </c>
    </row>
    <row r="165" spans="1:24" hidden="1">
      <c r="A165" s="169" t="s">
        <v>15</v>
      </c>
      <c r="B165" s="259" t="s">
        <v>16</v>
      </c>
      <c r="C165" s="262" t="s">
        <v>149</v>
      </c>
      <c r="D165" s="259">
        <v>35</v>
      </c>
      <c r="E165" s="266" t="s">
        <v>696</v>
      </c>
      <c r="F165" s="265">
        <v>378</v>
      </c>
      <c r="G165" s="262">
        <v>8</v>
      </c>
      <c r="H165" s="263">
        <f t="shared" ref="H165:H177" si="100">VLOOKUP($C165,March20,6,0)*(1+IncrPerc2021)</f>
        <v>58939.562986041325</v>
      </c>
      <c r="I165" s="263">
        <f t="shared" ref="I165:I177" si="101">VLOOKUP($C165,March20,7,0)*(1+IncrPerc2021)</f>
        <v>62172.903208181931</v>
      </c>
      <c r="J165" s="263">
        <f t="shared" ref="J165:J177" si="102">VLOOKUP($C165,March20,8,0)*(1+IncrPerc2021)</f>
        <v>65403.514873173037</v>
      </c>
      <c r="K165" s="263">
        <f t="shared" ref="K165:K177" si="103">VLOOKUP($C165,March20,9,0)*(1+IncrPerc2021)</f>
        <v>68827.854095777613</v>
      </c>
      <c r="L165" s="263">
        <f t="shared" ref="L165:L177" si="104">VLOOKUP($C165,March20,10,0)*(1+IncrPerc2021)</f>
        <v>72486.849233237997</v>
      </c>
      <c r="M165" s="263">
        <f t="shared" ref="M165:M177" si="105">VLOOKUP($C165,March20,11,0)*(1+IncrPerc2021)</f>
        <v>77484.549293348973</v>
      </c>
      <c r="N165" s="263">
        <f t="shared" ref="N165:N177" si="106">VLOOKUP($C165,March20,12,0)*(1+IncrPerc2021)</f>
        <v>82482.249353459963</v>
      </c>
      <c r="Q165" s="332">
        <f t="shared" ref="Q165:W166" si="107">ROUNDUP(H165/2080,3)</f>
        <v>28.337</v>
      </c>
      <c r="R165" s="332">
        <f t="shared" si="107"/>
        <v>29.891000000000002</v>
      </c>
      <c r="S165" s="332">
        <f t="shared" si="107"/>
        <v>31.444000000000003</v>
      </c>
      <c r="T165" s="332">
        <f t="shared" si="107"/>
        <v>33.091000000000001</v>
      </c>
      <c r="U165" s="332">
        <f t="shared" si="107"/>
        <v>34.849999999999994</v>
      </c>
      <c r="V165" s="332">
        <f t="shared" si="107"/>
        <v>37.253</v>
      </c>
      <c r="W165" s="332">
        <f t="shared" si="107"/>
        <v>39.655000000000001</v>
      </c>
    </row>
    <row r="166" spans="1:24" hidden="1">
      <c r="A166" s="169"/>
      <c r="B166" s="259" t="s">
        <v>16</v>
      </c>
      <c r="C166" s="262" t="s">
        <v>522</v>
      </c>
      <c r="D166" s="259">
        <v>99</v>
      </c>
      <c r="E166" s="266" t="s">
        <v>511</v>
      </c>
      <c r="F166" s="265">
        <v>415</v>
      </c>
      <c r="G166" s="262">
        <v>9</v>
      </c>
      <c r="H166" s="263">
        <f t="shared" si="100"/>
        <v>65910.396206275851</v>
      </c>
      <c r="I166" s="263">
        <f t="shared" si="101"/>
        <v>69381.434684493899</v>
      </c>
      <c r="J166" s="263">
        <f t="shared" si="102"/>
        <v>73043.998774705789</v>
      </c>
      <c r="K166" s="263">
        <f t="shared" si="103"/>
        <v>76857.419332598438</v>
      </c>
      <c r="L166" s="263">
        <f t="shared" si="104"/>
        <v>80904.341625672678</v>
      </c>
      <c r="M166" s="263">
        <f t="shared" si="105"/>
        <v>85800.213673511447</v>
      </c>
      <c r="N166" s="263">
        <f t="shared" si="106"/>
        <v>90695.015433918466</v>
      </c>
      <c r="Q166" s="332">
        <f t="shared" si="107"/>
        <v>31.688000000000002</v>
      </c>
      <c r="R166" s="332">
        <f t="shared" si="107"/>
        <v>33.356999999999999</v>
      </c>
      <c r="S166" s="332">
        <f t="shared" si="107"/>
        <v>35.117999999999995</v>
      </c>
      <c r="T166" s="332">
        <f t="shared" si="107"/>
        <v>36.951000000000001</v>
      </c>
      <c r="U166" s="332">
        <f t="shared" si="107"/>
        <v>38.896999999999998</v>
      </c>
      <c r="V166" s="332">
        <f t="shared" si="107"/>
        <v>41.250999999999998</v>
      </c>
      <c r="W166" s="332">
        <f t="shared" si="107"/>
        <v>43.603999999999999</v>
      </c>
    </row>
    <row r="167" spans="1:24" hidden="1">
      <c r="A167" s="169" t="s">
        <v>90</v>
      </c>
      <c r="B167" s="259" t="s">
        <v>91</v>
      </c>
      <c r="C167" s="259" t="s">
        <v>321</v>
      </c>
      <c r="D167" s="259">
        <v>64</v>
      </c>
      <c r="E167" s="260" t="s">
        <v>322</v>
      </c>
      <c r="F167" s="265">
        <v>418</v>
      </c>
      <c r="G167" s="262">
        <v>9</v>
      </c>
      <c r="H167" s="285">
        <f t="shared" si="100"/>
        <v>31.687993511046816</v>
      </c>
      <c r="I167" s="285">
        <f t="shared" si="101"/>
        <v>33.356611152463088</v>
      </c>
      <c r="J167" s="285">
        <f t="shared" si="102"/>
        <v>35.117055236410138</v>
      </c>
      <c r="K167" s="285">
        <f t="shared" si="103"/>
        <v>36.950960474381802</v>
      </c>
      <c r="L167" s="285">
        <f t="shared" si="104"/>
        <v>38.896369249712251</v>
      </c>
      <c r="M167" s="285">
        <f t="shared" si="105"/>
        <v>41.250166814373429</v>
      </c>
      <c r="N167" s="285">
        <f t="shared" si="106"/>
        <v>43.603964379034586</v>
      </c>
    </row>
    <row r="168" spans="1:24" hidden="1">
      <c r="A168" s="169" t="s">
        <v>15</v>
      </c>
      <c r="B168" s="259" t="s">
        <v>16</v>
      </c>
      <c r="C168" s="259" t="s">
        <v>151</v>
      </c>
      <c r="D168" s="259">
        <v>99</v>
      </c>
      <c r="E168" s="260" t="s">
        <v>152</v>
      </c>
      <c r="F168" s="265">
        <v>423</v>
      </c>
      <c r="G168" s="262">
        <v>9</v>
      </c>
      <c r="H168" s="263">
        <f t="shared" si="100"/>
        <v>65910.396206275851</v>
      </c>
      <c r="I168" s="263">
        <f t="shared" si="101"/>
        <v>69381.434684493899</v>
      </c>
      <c r="J168" s="263">
        <f t="shared" si="102"/>
        <v>73043.998774705789</v>
      </c>
      <c r="K168" s="263">
        <f t="shared" si="103"/>
        <v>76857.419332598438</v>
      </c>
      <c r="L168" s="263">
        <f t="shared" si="104"/>
        <v>80904.341625672678</v>
      </c>
      <c r="M168" s="263">
        <f t="shared" si="105"/>
        <v>85800.213673511447</v>
      </c>
      <c r="N168" s="263">
        <f t="shared" si="106"/>
        <v>90695.015433918466</v>
      </c>
      <c r="Q168" s="332">
        <f t="shared" ref="Q168:W168" si="108">ROUNDUP(H168/2080,3)</f>
        <v>31.688000000000002</v>
      </c>
      <c r="R168" s="332">
        <f t="shared" si="108"/>
        <v>33.356999999999999</v>
      </c>
      <c r="S168" s="332">
        <f t="shared" si="108"/>
        <v>35.117999999999995</v>
      </c>
      <c r="T168" s="332">
        <f t="shared" si="108"/>
        <v>36.951000000000001</v>
      </c>
      <c r="U168" s="332">
        <f t="shared" si="108"/>
        <v>38.896999999999998</v>
      </c>
      <c r="V168" s="332">
        <f t="shared" si="108"/>
        <v>41.250999999999998</v>
      </c>
      <c r="W168" s="332">
        <f t="shared" si="108"/>
        <v>43.603999999999999</v>
      </c>
    </row>
    <row r="169" spans="1:24" hidden="1">
      <c r="A169" s="22" t="s">
        <v>90</v>
      </c>
      <c r="B169" s="272" t="s">
        <v>91</v>
      </c>
      <c r="C169" s="259" t="s">
        <v>323</v>
      </c>
      <c r="D169" s="259">
        <v>16</v>
      </c>
      <c r="E169" s="273" t="s">
        <v>324</v>
      </c>
      <c r="F169" s="265">
        <v>358</v>
      </c>
      <c r="G169" s="262">
        <v>7</v>
      </c>
      <c r="H169" s="285">
        <f t="shared" si="100"/>
        <v>26.554309705784966</v>
      </c>
      <c r="I169" s="285">
        <f t="shared" si="101"/>
        <v>28.091252694902394</v>
      </c>
      <c r="J169" s="285">
        <f t="shared" si="102"/>
        <v>29.540783879499344</v>
      </c>
      <c r="K169" s="285">
        <f t="shared" si="103"/>
        <v>31.191264442180731</v>
      </c>
      <c r="L169" s="285">
        <f t="shared" si="104"/>
        <v>32.877278736352658</v>
      </c>
      <c r="M169" s="285">
        <f t="shared" si="105"/>
        <v>34.879420710681835</v>
      </c>
      <c r="N169" s="285">
        <f t="shared" si="106"/>
        <v>36.881562685010998</v>
      </c>
    </row>
    <row r="170" spans="1:24" s="169" customFormat="1" hidden="1">
      <c r="A170" s="22" t="s">
        <v>90</v>
      </c>
      <c r="B170" s="272" t="s">
        <v>91</v>
      </c>
      <c r="C170" s="259" t="s">
        <v>325</v>
      </c>
      <c r="D170" s="259">
        <v>16</v>
      </c>
      <c r="E170" s="273" t="s">
        <v>326</v>
      </c>
      <c r="F170" s="265">
        <v>358</v>
      </c>
      <c r="G170" s="262">
        <v>7</v>
      </c>
      <c r="H170" s="285">
        <f t="shared" si="100"/>
        <v>26.554309705784966</v>
      </c>
      <c r="I170" s="285">
        <f t="shared" si="101"/>
        <v>28.091252694902394</v>
      </c>
      <c r="J170" s="285">
        <f t="shared" si="102"/>
        <v>29.540783879499344</v>
      </c>
      <c r="K170" s="285">
        <f t="shared" si="103"/>
        <v>31.191264442180731</v>
      </c>
      <c r="L170" s="285">
        <f t="shared" si="104"/>
        <v>32.877278736352658</v>
      </c>
      <c r="M170" s="285">
        <f t="shared" si="105"/>
        <v>34.879420710681835</v>
      </c>
      <c r="N170" s="285">
        <f t="shared" si="106"/>
        <v>36.881562685010998</v>
      </c>
      <c r="O170" s="9"/>
      <c r="P170" s="9"/>
      <c r="Q170" s="329"/>
      <c r="R170" s="329"/>
      <c r="S170" s="329"/>
      <c r="T170" s="329"/>
      <c r="U170" s="329"/>
      <c r="V170" s="329"/>
      <c r="W170" s="329"/>
      <c r="X170" s="353"/>
    </row>
    <row r="171" spans="1:24" s="169" customFormat="1" hidden="1">
      <c r="A171" s="169" t="s">
        <v>15</v>
      </c>
      <c r="B171" s="259" t="s">
        <v>16</v>
      </c>
      <c r="C171" s="259" t="s">
        <v>153</v>
      </c>
      <c r="D171" s="259">
        <v>29</v>
      </c>
      <c r="E171" s="260" t="s">
        <v>154</v>
      </c>
      <c r="F171" s="265">
        <v>393</v>
      </c>
      <c r="G171" s="262">
        <v>8</v>
      </c>
      <c r="H171" s="263">
        <f t="shared" si="100"/>
        <v>58939.562986041325</v>
      </c>
      <c r="I171" s="263">
        <f t="shared" si="101"/>
        <v>62172.903208181931</v>
      </c>
      <c r="J171" s="263">
        <f t="shared" si="102"/>
        <v>65403.514873173037</v>
      </c>
      <c r="K171" s="263">
        <f t="shared" si="103"/>
        <v>68827.854095777613</v>
      </c>
      <c r="L171" s="263">
        <f t="shared" si="104"/>
        <v>72486.849233237997</v>
      </c>
      <c r="M171" s="263">
        <f t="shared" si="105"/>
        <v>77028.447072383191</v>
      </c>
      <c r="N171" s="263">
        <f t="shared" si="106"/>
        <v>81570.044911528385</v>
      </c>
      <c r="O171" s="9"/>
      <c r="P171" s="9"/>
      <c r="Q171" s="332">
        <f t="shared" ref="Q171:Q181" si="109">ROUNDUP(H171/2080,3)</f>
        <v>28.337</v>
      </c>
      <c r="R171" s="332">
        <f t="shared" ref="R171:R181" si="110">ROUNDUP(I171/2080,3)</f>
        <v>29.891000000000002</v>
      </c>
      <c r="S171" s="332">
        <f t="shared" ref="S171:S181" si="111">ROUNDUP(J171/2080,3)</f>
        <v>31.444000000000003</v>
      </c>
      <c r="T171" s="332">
        <f t="shared" ref="T171:T181" si="112">ROUNDUP(K171/2080,3)</f>
        <v>33.091000000000001</v>
      </c>
      <c r="U171" s="332">
        <f t="shared" ref="U171:U181" si="113">ROUNDUP(L171/2080,3)</f>
        <v>34.849999999999994</v>
      </c>
      <c r="V171" s="332">
        <f t="shared" ref="V171:V181" si="114">ROUNDUP(M171/2080,3)</f>
        <v>37.032999999999994</v>
      </c>
      <c r="W171" s="332">
        <f t="shared" ref="W171:W181" si="115">ROUNDUP(N171/2080,3)</f>
        <v>39.216999999999999</v>
      </c>
      <c r="X171" s="353"/>
    </row>
    <row r="172" spans="1:24" s="169" customFormat="1" hidden="1">
      <c r="B172" s="259" t="s">
        <v>16</v>
      </c>
      <c r="C172" s="259" t="s">
        <v>746</v>
      </c>
      <c r="D172" s="259" t="s">
        <v>216</v>
      </c>
      <c r="E172" s="260" t="s">
        <v>745</v>
      </c>
      <c r="F172" s="265">
        <v>508</v>
      </c>
      <c r="G172" s="262">
        <v>11</v>
      </c>
      <c r="H172" s="263">
        <v>77043.539672879167</v>
      </c>
      <c r="I172" s="263">
        <v>81092.718482716009</v>
      </c>
      <c r="J172" s="263">
        <v>85335.624850166321</v>
      </c>
      <c r="K172" s="263">
        <v>89848.658375415733</v>
      </c>
      <c r="L172" s="263">
        <v>94560.876572577574</v>
      </c>
      <c r="M172" s="263">
        <v>100298.57779192299</v>
      </c>
      <c r="N172" s="263">
        <v>106036.27901126833</v>
      </c>
      <c r="O172" s="9"/>
      <c r="P172" s="9"/>
      <c r="Q172" s="332"/>
      <c r="R172" s="332"/>
      <c r="S172" s="332"/>
      <c r="T172" s="332"/>
      <c r="U172" s="332"/>
      <c r="V172" s="332"/>
      <c r="W172" s="332"/>
      <c r="X172" s="353"/>
    </row>
    <row r="173" spans="1:24" s="169" customFormat="1" hidden="1">
      <c r="A173" s="169" t="s">
        <v>15</v>
      </c>
      <c r="B173" s="259" t="s">
        <v>16</v>
      </c>
      <c r="C173" s="259" t="s">
        <v>155</v>
      </c>
      <c r="D173" s="259">
        <v>50</v>
      </c>
      <c r="E173" s="260" t="s">
        <v>156</v>
      </c>
      <c r="F173" s="265">
        <v>455</v>
      </c>
      <c r="G173" s="262">
        <v>10</v>
      </c>
      <c r="H173" s="263">
        <f t="shared" si="100"/>
        <v>71594.611045356171</v>
      </c>
      <c r="I173" s="263">
        <f t="shared" si="101"/>
        <v>75332.734340151626</v>
      </c>
      <c r="J173" s="263">
        <f t="shared" si="102"/>
        <v>79417.384392931781</v>
      </c>
      <c r="K173" s="263">
        <f t="shared" si="103"/>
        <v>83583.891160196494</v>
      </c>
      <c r="L173" s="263">
        <f t="shared" si="104"/>
        <v>88099.653242595363</v>
      </c>
      <c r="M173" s="263">
        <f t="shared" si="105"/>
        <v>93543.293316530137</v>
      </c>
      <c r="N173" s="263">
        <f t="shared" si="106"/>
        <v>98986.933390464939</v>
      </c>
      <c r="O173" s="9"/>
      <c r="P173" s="9"/>
      <c r="Q173" s="332">
        <f t="shared" si="109"/>
        <v>34.420999999999999</v>
      </c>
      <c r="R173" s="332">
        <f t="shared" si="110"/>
        <v>36.217999999999996</v>
      </c>
      <c r="S173" s="332">
        <f t="shared" si="111"/>
        <v>38.181999999999995</v>
      </c>
      <c r="T173" s="332">
        <f t="shared" si="112"/>
        <v>40.184999999999995</v>
      </c>
      <c r="U173" s="332">
        <f t="shared" si="113"/>
        <v>42.355999999999995</v>
      </c>
      <c r="V173" s="332">
        <f t="shared" si="114"/>
        <v>44.972999999999999</v>
      </c>
      <c r="W173" s="332">
        <f t="shared" si="115"/>
        <v>47.589999999999996</v>
      </c>
      <c r="X173" s="353"/>
    </row>
    <row r="174" spans="1:24" hidden="1">
      <c r="A174" s="169" t="s">
        <v>15</v>
      </c>
      <c r="B174" s="259" t="s">
        <v>16</v>
      </c>
      <c r="C174" s="259" t="s">
        <v>157</v>
      </c>
      <c r="D174" s="259">
        <v>29</v>
      </c>
      <c r="E174" s="260" t="s">
        <v>158</v>
      </c>
      <c r="F174" s="265">
        <v>368</v>
      </c>
      <c r="G174" s="262">
        <v>8</v>
      </c>
      <c r="H174" s="263">
        <f t="shared" si="100"/>
        <v>58939.562986041325</v>
      </c>
      <c r="I174" s="263">
        <f t="shared" si="101"/>
        <v>62172.903208181931</v>
      </c>
      <c r="J174" s="263">
        <f t="shared" si="102"/>
        <v>65403.514873173037</v>
      </c>
      <c r="K174" s="263">
        <f t="shared" si="103"/>
        <v>68827.854095777613</v>
      </c>
      <c r="L174" s="263">
        <f t="shared" si="104"/>
        <v>72486.849233237997</v>
      </c>
      <c r="M174" s="263">
        <f t="shared" si="105"/>
        <v>77028.447072383191</v>
      </c>
      <c r="N174" s="263">
        <f t="shared" si="106"/>
        <v>81570.044911528385</v>
      </c>
      <c r="Q174" s="332">
        <f t="shared" si="109"/>
        <v>28.337</v>
      </c>
      <c r="R174" s="332">
        <f t="shared" si="110"/>
        <v>29.891000000000002</v>
      </c>
      <c r="S174" s="332">
        <f t="shared" si="111"/>
        <v>31.444000000000003</v>
      </c>
      <c r="T174" s="332">
        <f t="shared" si="112"/>
        <v>33.091000000000001</v>
      </c>
      <c r="U174" s="332">
        <f t="shared" si="113"/>
        <v>34.849999999999994</v>
      </c>
      <c r="V174" s="332">
        <f t="shared" si="114"/>
        <v>37.032999999999994</v>
      </c>
      <c r="W174" s="332">
        <f t="shared" si="115"/>
        <v>39.216999999999999</v>
      </c>
    </row>
    <row r="175" spans="1:24" hidden="1">
      <c r="A175" s="169"/>
      <c r="B175" s="259" t="s">
        <v>16</v>
      </c>
      <c r="C175" s="259" t="s">
        <v>773</v>
      </c>
      <c r="D175" s="259" t="s">
        <v>772</v>
      </c>
      <c r="E175" s="260" t="s">
        <v>771</v>
      </c>
      <c r="F175" s="265">
        <v>545</v>
      </c>
      <c r="G175" s="262">
        <v>12</v>
      </c>
      <c r="H175" s="263">
        <v>85581.464298234278</v>
      </c>
      <c r="I175" s="263">
        <v>90085.751892878136</v>
      </c>
      <c r="J175" s="263">
        <v>94827.107255661234</v>
      </c>
      <c r="K175" s="263">
        <v>99818.007637538176</v>
      </c>
      <c r="L175" s="263">
        <v>105071.58698688226</v>
      </c>
      <c r="M175" s="263">
        <v>110601.67051250764</v>
      </c>
      <c r="N175" s="263">
        <v>116422.81106579752</v>
      </c>
      <c r="Q175" s="332"/>
      <c r="R175" s="332"/>
      <c r="S175" s="332"/>
      <c r="T175" s="332"/>
      <c r="U175" s="332"/>
      <c r="V175" s="332"/>
      <c r="W175" s="332"/>
    </row>
    <row r="176" spans="1:24" hidden="1">
      <c r="A176" s="169" t="s">
        <v>15</v>
      </c>
      <c r="B176" s="259" t="s">
        <v>16</v>
      </c>
      <c r="C176" s="259" t="s">
        <v>375</v>
      </c>
      <c r="D176" s="259">
        <v>4</v>
      </c>
      <c r="E176" s="260" t="s">
        <v>376</v>
      </c>
      <c r="F176" s="265">
        <v>476</v>
      </c>
      <c r="G176" s="262">
        <v>10</v>
      </c>
      <c r="H176" s="263">
        <f t="shared" si="100"/>
        <v>83162.524871790141</v>
      </c>
      <c r="I176" s="263">
        <f t="shared" si="101"/>
        <v>85555.691055151008</v>
      </c>
      <c r="J176" s="263">
        <f t="shared" si="102"/>
        <v>87350.565692671677</v>
      </c>
      <c r="K176" s="263">
        <f t="shared" si="103"/>
        <v>90940.31496771297</v>
      </c>
      <c r="L176" s="263">
        <f t="shared" si="104"/>
        <v>93931.772696914035</v>
      </c>
      <c r="M176" s="263">
        <f t="shared" si="105"/>
        <v>96923.230426115115</v>
      </c>
      <c r="N176" s="263">
        <f t="shared" si="106"/>
        <v>99914.688155316195</v>
      </c>
      <c r="Q176" s="332">
        <f t="shared" si="109"/>
        <v>39.981999999999999</v>
      </c>
      <c r="R176" s="332">
        <f t="shared" si="110"/>
        <v>41.132999999999996</v>
      </c>
      <c r="S176" s="332">
        <f t="shared" si="111"/>
        <v>41.995999999999995</v>
      </c>
      <c r="T176" s="332">
        <f t="shared" si="112"/>
        <v>43.721999999999994</v>
      </c>
      <c r="U176" s="332">
        <f t="shared" si="113"/>
        <v>45.16</v>
      </c>
      <c r="V176" s="332">
        <f t="shared" si="114"/>
        <v>46.597999999999999</v>
      </c>
      <c r="W176" s="332">
        <f t="shared" si="115"/>
        <v>48.035999999999994</v>
      </c>
    </row>
    <row r="177" spans="1:23" hidden="1">
      <c r="A177" s="169"/>
      <c r="B177" s="259" t="s">
        <v>16</v>
      </c>
      <c r="C177" s="259" t="s">
        <v>593</v>
      </c>
      <c r="D177" s="259">
        <v>65</v>
      </c>
      <c r="E177" s="260" t="s">
        <v>599</v>
      </c>
      <c r="F177" s="265">
        <v>508</v>
      </c>
      <c r="G177" s="262">
        <v>11</v>
      </c>
      <c r="H177" s="263">
        <f t="shared" si="100"/>
        <v>77043.539799617502</v>
      </c>
      <c r="I177" s="263">
        <f t="shared" si="101"/>
        <v>81092.718605737507</v>
      </c>
      <c r="J177" s="263">
        <f t="shared" si="102"/>
        <v>85335.62558141374</v>
      </c>
      <c r="K177" s="263">
        <f t="shared" si="103"/>
        <v>89848.65837192499</v>
      </c>
      <c r="L177" s="263">
        <f t="shared" si="104"/>
        <v>94560.876979423745</v>
      </c>
      <c r="M177" s="263">
        <f t="shared" si="105"/>
        <v>100298.57759723124</v>
      </c>
      <c r="N177" s="263">
        <f t="shared" si="106"/>
        <v>106036.2792615675</v>
      </c>
      <c r="Q177" s="332">
        <f t="shared" si="109"/>
        <v>37.040999999999997</v>
      </c>
      <c r="R177" s="332">
        <f t="shared" si="110"/>
        <v>38.986999999999995</v>
      </c>
      <c r="S177" s="332">
        <f t="shared" si="111"/>
        <v>41.027000000000001</v>
      </c>
      <c r="T177" s="332">
        <f t="shared" si="112"/>
        <v>43.196999999999996</v>
      </c>
      <c r="U177" s="332">
        <f t="shared" si="113"/>
        <v>45.461999999999996</v>
      </c>
      <c r="V177" s="332">
        <f t="shared" si="114"/>
        <v>48.220999999999997</v>
      </c>
      <c r="W177" s="332">
        <f t="shared" si="115"/>
        <v>50.978999999999999</v>
      </c>
    </row>
    <row r="178" spans="1:23" hidden="1">
      <c r="A178" s="169" t="s">
        <v>15</v>
      </c>
      <c r="B178" s="259" t="s">
        <v>16</v>
      </c>
      <c r="C178" s="259" t="s">
        <v>159</v>
      </c>
      <c r="D178" s="259" t="s">
        <v>782</v>
      </c>
      <c r="E178" s="260" t="s">
        <v>160</v>
      </c>
      <c r="F178" s="265">
        <v>490</v>
      </c>
      <c r="G178" s="262">
        <v>10</v>
      </c>
      <c r="H178" s="263">
        <v>75952.116813084882</v>
      </c>
      <c r="I178" s="263">
        <v>80195.023180535194</v>
      </c>
      <c r="J178" s="263">
        <v>84206.002190279221</v>
      </c>
      <c r="K178" s="263">
        <v>88410.708757636734</v>
      </c>
      <c r="L178" s="263">
        <v>92850.071239850033</v>
      </c>
      <c r="M178" s="263">
        <v>98343.083712007763</v>
      </c>
      <c r="N178" s="263">
        <v>103836.09618416544</v>
      </c>
      <c r="Q178" s="332">
        <f t="shared" si="109"/>
        <v>36.515999999999998</v>
      </c>
      <c r="R178" s="332">
        <f t="shared" si="110"/>
        <v>38.555999999999997</v>
      </c>
      <c r="S178" s="332">
        <f t="shared" si="111"/>
        <v>40.483999999999995</v>
      </c>
      <c r="T178" s="332">
        <f t="shared" si="112"/>
        <v>42.506</v>
      </c>
      <c r="U178" s="332">
        <f t="shared" si="113"/>
        <v>44.64</v>
      </c>
      <c r="V178" s="332">
        <f t="shared" si="114"/>
        <v>47.280999999999999</v>
      </c>
      <c r="W178" s="332">
        <f t="shared" si="115"/>
        <v>49.921999999999997</v>
      </c>
    </row>
    <row r="179" spans="1:23" hidden="1">
      <c r="A179" s="169"/>
      <c r="B179" s="259" t="s">
        <v>16</v>
      </c>
      <c r="C179" s="259" t="s">
        <v>595</v>
      </c>
      <c r="D179" s="259">
        <v>101</v>
      </c>
      <c r="E179" s="260" t="s">
        <v>598</v>
      </c>
      <c r="F179" s="265">
        <v>443</v>
      </c>
      <c r="G179" s="262">
        <v>9</v>
      </c>
      <c r="H179" s="263">
        <f t="shared" ref="H179:H195" si="116">VLOOKUP($C179,March20,6,0)*(1+IncrPerc2021)</f>
        <v>68405.450682496259</v>
      </c>
      <c r="I179" s="263">
        <f t="shared" ref="I179:I195" si="117">VLOOKUP($C179,March20,7,0)*(1+IncrPerc2021)</f>
        <v>72006.358317312493</v>
      </c>
      <c r="J179" s="263">
        <f t="shared" ref="J179:J195" si="118">VLOOKUP($C179,March20,8,0)*(1+IncrPerc2021)</f>
        <v>75914.231672021255</v>
      </c>
      <c r="K179" s="263">
        <f t="shared" ref="K179:K195" si="119">VLOOKUP($C179,March20,9,0)*(1+IncrPerc2021)</f>
        <v>79785.370821076256</v>
      </c>
      <c r="L179" s="263">
        <f t="shared" ref="L179:L195" si="120">VLOOKUP($C179,March20,10,0)*(1+IncrPerc2021)</f>
        <v>83984.461731047486</v>
      </c>
      <c r="M179" s="263">
        <f t="shared" ref="M179:M184" si="121">VLOOKUP($C179,March20,11,0)*(1+IncrPerc2021)</f>
        <v>88541.941644100007</v>
      </c>
      <c r="N179" s="263">
        <f t="shared" ref="N179:N184" si="122">VLOOKUP($C179,March20,12,0)*(1+IncrPerc2021)</f>
        <v>93099.422603681247</v>
      </c>
      <c r="Q179" s="332">
        <f t="shared" si="109"/>
        <v>32.887999999999998</v>
      </c>
      <c r="R179" s="332">
        <f t="shared" si="110"/>
        <v>34.619</v>
      </c>
      <c r="S179" s="332">
        <f t="shared" si="111"/>
        <v>36.497999999999998</v>
      </c>
      <c r="T179" s="332">
        <f t="shared" si="112"/>
        <v>38.358999999999995</v>
      </c>
      <c r="U179" s="332">
        <f t="shared" si="113"/>
        <v>40.378</v>
      </c>
      <c r="V179" s="332">
        <f t="shared" si="114"/>
        <v>42.568999999999996</v>
      </c>
      <c r="W179" s="332">
        <f t="shared" si="115"/>
        <v>44.76</v>
      </c>
    </row>
    <row r="180" spans="1:23" hidden="1">
      <c r="A180" s="169"/>
      <c r="B180" s="259" t="s">
        <v>16</v>
      </c>
      <c r="C180" s="259" t="s">
        <v>517</v>
      </c>
      <c r="D180" s="259">
        <v>58</v>
      </c>
      <c r="E180" s="260" t="s">
        <v>516</v>
      </c>
      <c r="F180" s="265">
        <v>488</v>
      </c>
      <c r="G180" s="262">
        <v>10</v>
      </c>
      <c r="H180" s="263">
        <f t="shared" si="116"/>
        <v>75952.116813084882</v>
      </c>
      <c r="I180" s="263">
        <f t="shared" si="117"/>
        <v>80195.023180535194</v>
      </c>
      <c r="J180" s="263">
        <f t="shared" si="118"/>
        <v>84206.002190279221</v>
      </c>
      <c r="K180" s="263">
        <f t="shared" si="119"/>
        <v>88410.708757636734</v>
      </c>
      <c r="L180" s="263">
        <f t="shared" si="120"/>
        <v>92850.071239850033</v>
      </c>
      <c r="M180" s="263">
        <f t="shared" si="121"/>
        <v>98343.083712007763</v>
      </c>
      <c r="N180" s="263">
        <f t="shared" si="122"/>
        <v>103836.09618416544</v>
      </c>
      <c r="Q180" s="332">
        <f t="shared" si="109"/>
        <v>36.515999999999998</v>
      </c>
      <c r="R180" s="332">
        <f t="shared" si="110"/>
        <v>38.555999999999997</v>
      </c>
      <c r="S180" s="332">
        <f t="shared" si="111"/>
        <v>40.483999999999995</v>
      </c>
      <c r="T180" s="332">
        <f t="shared" si="112"/>
        <v>42.506</v>
      </c>
      <c r="U180" s="332">
        <f t="shared" si="113"/>
        <v>44.64</v>
      </c>
      <c r="V180" s="332">
        <f t="shared" si="114"/>
        <v>47.280999999999999</v>
      </c>
      <c r="W180" s="332">
        <f t="shared" si="115"/>
        <v>49.921999999999997</v>
      </c>
    </row>
    <row r="181" spans="1:23" hidden="1">
      <c r="A181" s="169" t="s">
        <v>15</v>
      </c>
      <c r="B181" s="259" t="s">
        <v>16</v>
      </c>
      <c r="C181" s="262" t="s">
        <v>161</v>
      </c>
      <c r="D181" s="259" t="s">
        <v>166</v>
      </c>
      <c r="E181" s="266" t="s">
        <v>162</v>
      </c>
      <c r="F181" s="265">
        <v>435</v>
      </c>
      <c r="G181" s="262">
        <v>9</v>
      </c>
      <c r="H181" s="263">
        <f t="shared" si="116"/>
        <v>67037.920605714971</v>
      </c>
      <c r="I181" s="263">
        <f t="shared" si="117"/>
        <v>70582.316342896956</v>
      </c>
      <c r="J181" s="263">
        <f t="shared" si="118"/>
        <v>74590.566795491497</v>
      </c>
      <c r="K181" s="263">
        <f t="shared" si="119"/>
        <v>78557.888890843766</v>
      </c>
      <c r="L181" s="263">
        <f t="shared" si="120"/>
        <v>82765.324015350765</v>
      </c>
      <c r="M181" s="263">
        <f t="shared" si="121"/>
        <v>87682.744789525037</v>
      </c>
      <c r="N181" s="263">
        <f t="shared" si="122"/>
        <v>92600.16556369928</v>
      </c>
      <c r="Q181" s="332">
        <f t="shared" si="109"/>
        <v>32.229999999999997</v>
      </c>
      <c r="R181" s="332">
        <f t="shared" si="110"/>
        <v>33.933999999999997</v>
      </c>
      <c r="S181" s="332">
        <f t="shared" si="111"/>
        <v>35.860999999999997</v>
      </c>
      <c r="T181" s="332">
        <f t="shared" si="112"/>
        <v>37.768999999999998</v>
      </c>
      <c r="U181" s="332">
        <f t="shared" si="113"/>
        <v>39.791999999999994</v>
      </c>
      <c r="V181" s="332">
        <f t="shared" si="114"/>
        <v>42.155999999999999</v>
      </c>
      <c r="W181" s="332">
        <f t="shared" si="115"/>
        <v>44.519999999999996</v>
      </c>
    </row>
    <row r="182" spans="1:23" hidden="1">
      <c r="A182" s="22" t="s">
        <v>90</v>
      </c>
      <c r="B182" s="272" t="s">
        <v>91</v>
      </c>
      <c r="C182" s="259" t="s">
        <v>327</v>
      </c>
      <c r="D182" s="259" t="s">
        <v>274</v>
      </c>
      <c r="E182" s="273" t="s">
        <v>328</v>
      </c>
      <c r="F182" s="265">
        <v>320</v>
      </c>
      <c r="G182" s="262">
        <v>7</v>
      </c>
      <c r="H182" s="285">
        <f t="shared" si="116"/>
        <v>24.880030037386707</v>
      </c>
      <c r="I182" s="285">
        <f t="shared" si="117"/>
        <v>26.456509899436664</v>
      </c>
      <c r="J182" s="285">
        <f t="shared" si="118"/>
        <v>27.850960019582509</v>
      </c>
      <c r="K182" s="285">
        <f t="shared" si="119"/>
        <v>29.392332447777569</v>
      </c>
      <c r="L182" s="285">
        <f t="shared" si="120"/>
        <v>30.970435452984955</v>
      </c>
      <c r="M182" s="285">
        <f t="shared" si="121"/>
        <v>32.850321601428199</v>
      </c>
      <c r="N182" s="285">
        <f t="shared" si="122"/>
        <v>34.730207749871454</v>
      </c>
    </row>
    <row r="183" spans="1:23" hidden="1">
      <c r="A183" s="169" t="s">
        <v>15</v>
      </c>
      <c r="B183" s="259" t="s">
        <v>16</v>
      </c>
      <c r="C183" s="259" t="s">
        <v>163</v>
      </c>
      <c r="D183" s="259">
        <v>40</v>
      </c>
      <c r="E183" s="260" t="s">
        <v>164</v>
      </c>
      <c r="F183" s="265">
        <v>408</v>
      </c>
      <c r="G183" s="262">
        <v>9</v>
      </c>
      <c r="H183" s="263">
        <f t="shared" si="116"/>
        <v>63575.381583017595</v>
      </c>
      <c r="I183" s="263">
        <f t="shared" si="117"/>
        <v>66958.7924483799</v>
      </c>
      <c r="J183" s="263">
        <f t="shared" si="118"/>
        <v>70696.91574317537</v>
      </c>
      <c r="K183" s="263">
        <f t="shared" si="119"/>
        <v>74552.366995398712</v>
      </c>
      <c r="L183" s="263">
        <f t="shared" si="120"/>
        <v>78481.489290658152</v>
      </c>
      <c r="M183" s="263">
        <f t="shared" si="121"/>
        <v>83176.661401662714</v>
      </c>
      <c r="N183" s="263">
        <f t="shared" si="122"/>
        <v>87871.833512667334</v>
      </c>
      <c r="Q183" s="332">
        <f t="shared" ref="Q183:Q192" si="123">ROUNDUP(H183/2080,3)</f>
        <v>30.566000000000003</v>
      </c>
      <c r="R183" s="332">
        <f t="shared" ref="R183:R192" si="124">ROUNDUP(I183/2080,3)</f>
        <v>32.192</v>
      </c>
      <c r="S183" s="332">
        <f t="shared" ref="S183:S192" si="125">ROUNDUP(J183/2080,3)</f>
        <v>33.988999999999997</v>
      </c>
      <c r="T183" s="332">
        <f t="shared" ref="T183:T192" si="126">ROUNDUP(K183/2080,3)</f>
        <v>35.842999999999996</v>
      </c>
      <c r="U183" s="332">
        <f t="shared" ref="U183:U192" si="127">ROUNDUP(L183/2080,3)</f>
        <v>37.731999999999999</v>
      </c>
      <c r="V183" s="332">
        <f t="shared" ref="V183:V192" si="128">ROUNDUP(M183/2080,3)</f>
        <v>39.988999999999997</v>
      </c>
      <c r="W183" s="332">
        <f t="shared" ref="W183:W192" si="129">ROUNDUP(N183/2080,3)</f>
        <v>42.247</v>
      </c>
    </row>
    <row r="184" spans="1:23" hidden="1">
      <c r="A184" s="169" t="s">
        <v>15</v>
      </c>
      <c r="B184" s="259" t="s">
        <v>16</v>
      </c>
      <c r="C184" s="259" t="s">
        <v>165</v>
      </c>
      <c r="D184" s="259" t="s">
        <v>166</v>
      </c>
      <c r="E184" s="266" t="s">
        <v>167</v>
      </c>
      <c r="F184" s="265">
        <v>425</v>
      </c>
      <c r="G184" s="262">
        <v>9</v>
      </c>
      <c r="H184" s="263">
        <f t="shared" si="116"/>
        <v>67037.920605714971</v>
      </c>
      <c r="I184" s="263">
        <f t="shared" si="117"/>
        <v>70582.316342896956</v>
      </c>
      <c r="J184" s="263">
        <f t="shared" si="118"/>
        <v>74590.566795491497</v>
      </c>
      <c r="K184" s="263">
        <f t="shared" si="119"/>
        <v>78557.888890843766</v>
      </c>
      <c r="L184" s="263">
        <f t="shared" si="120"/>
        <v>82765.324015350765</v>
      </c>
      <c r="M184" s="263">
        <f t="shared" si="121"/>
        <v>87682.744789525037</v>
      </c>
      <c r="N184" s="263">
        <f t="shared" si="122"/>
        <v>92600.16556369928</v>
      </c>
      <c r="Q184" s="332">
        <f t="shared" si="123"/>
        <v>32.229999999999997</v>
      </c>
      <c r="R184" s="332">
        <f t="shared" si="124"/>
        <v>33.933999999999997</v>
      </c>
      <c r="S184" s="332">
        <f t="shared" si="125"/>
        <v>35.860999999999997</v>
      </c>
      <c r="T184" s="332">
        <f t="shared" si="126"/>
        <v>37.768999999999998</v>
      </c>
      <c r="U184" s="332">
        <f t="shared" si="127"/>
        <v>39.791999999999994</v>
      </c>
      <c r="V184" s="332">
        <f t="shared" si="128"/>
        <v>42.155999999999999</v>
      </c>
      <c r="W184" s="332">
        <f t="shared" si="129"/>
        <v>44.519999999999996</v>
      </c>
    </row>
    <row r="185" spans="1:23" hidden="1">
      <c r="A185" s="169" t="s">
        <v>15</v>
      </c>
      <c r="B185" s="259" t="s">
        <v>16</v>
      </c>
      <c r="C185" s="259" t="s">
        <v>168</v>
      </c>
      <c r="D185" s="259">
        <v>171</v>
      </c>
      <c r="E185" s="260" t="s">
        <v>169</v>
      </c>
      <c r="F185" s="265">
        <v>415</v>
      </c>
      <c r="G185" s="262">
        <v>9</v>
      </c>
      <c r="H185" s="263">
        <f t="shared" si="116"/>
        <v>71658.732138369058</v>
      </c>
      <c r="I185" s="263">
        <f t="shared" si="117"/>
        <v>75634.817099951411</v>
      </c>
      <c r="J185" s="263">
        <f t="shared" si="118"/>
        <v>79689.61044084582</v>
      </c>
      <c r="K185" s="263">
        <f t="shared" si="119"/>
        <v>83896.573315076981</v>
      </c>
      <c r="L185" s="263">
        <f t="shared" si="120"/>
        <v>89511.10437267262</v>
      </c>
      <c r="M185" s="263"/>
      <c r="N185" s="263"/>
      <c r="Q185" s="332">
        <f t="shared" si="123"/>
        <v>34.451999999999998</v>
      </c>
      <c r="R185" s="332">
        <f t="shared" si="124"/>
        <v>36.363</v>
      </c>
      <c r="S185" s="332">
        <f t="shared" si="125"/>
        <v>38.312999999999995</v>
      </c>
      <c r="T185" s="332">
        <f t="shared" si="126"/>
        <v>40.335000000000001</v>
      </c>
      <c r="U185" s="332">
        <f t="shared" si="127"/>
        <v>43.034999999999997</v>
      </c>
      <c r="V185" s="332">
        <f t="shared" si="128"/>
        <v>0</v>
      </c>
      <c r="W185" s="332">
        <f t="shared" si="129"/>
        <v>0</v>
      </c>
    </row>
    <row r="186" spans="1:23" hidden="1">
      <c r="A186" s="169" t="s">
        <v>15</v>
      </c>
      <c r="B186" s="259" t="s">
        <v>16</v>
      </c>
      <c r="C186" s="259" t="s">
        <v>171</v>
      </c>
      <c r="D186" s="259">
        <v>56</v>
      </c>
      <c r="E186" s="260" t="s">
        <v>172</v>
      </c>
      <c r="F186" s="265">
        <v>523</v>
      </c>
      <c r="G186" s="262">
        <v>11</v>
      </c>
      <c r="H186" s="263">
        <f t="shared" si="116"/>
        <v>82999.297790919154</v>
      </c>
      <c r="I186" s="263">
        <f t="shared" si="117"/>
        <v>87435.825302254132</v>
      </c>
      <c r="J186" s="263">
        <f t="shared" si="118"/>
        <v>91837.776537390819</v>
      </c>
      <c r="K186" s="263">
        <f t="shared" si="119"/>
        <v>96352.174341214966</v>
      </c>
      <c r="L186" s="263">
        <f t="shared" si="120"/>
        <v>101529.61153236414</v>
      </c>
      <c r="M186" s="263">
        <f t="shared" ref="M186:M195" si="130">VLOOKUP($C186,March20,11,0)*(1+IncrPerc2021)</f>
        <v>107535.33639031244</v>
      </c>
      <c r="N186" s="263">
        <f t="shared" ref="N186:N195" si="131">VLOOKUP($C186,March20,12,0)*(1+IncrPerc2021)</f>
        <v>113541.06124826078</v>
      </c>
      <c r="Q186" s="332">
        <f t="shared" si="123"/>
        <v>39.903999999999996</v>
      </c>
      <c r="R186" s="332">
        <f t="shared" si="124"/>
        <v>42.036999999999999</v>
      </c>
      <c r="S186" s="332">
        <f t="shared" si="125"/>
        <v>44.152999999999999</v>
      </c>
      <c r="T186" s="332">
        <f t="shared" si="126"/>
        <v>46.323999999999998</v>
      </c>
      <c r="U186" s="332">
        <f t="shared" si="127"/>
        <v>48.812999999999995</v>
      </c>
      <c r="V186" s="332">
        <f t="shared" si="128"/>
        <v>51.699999999999996</v>
      </c>
      <c r="W186" s="332">
        <f t="shared" si="129"/>
        <v>54.588000000000001</v>
      </c>
    </row>
    <row r="187" spans="1:23" hidden="1">
      <c r="A187" s="169" t="s">
        <v>15</v>
      </c>
      <c r="B187" s="259" t="s">
        <v>16</v>
      </c>
      <c r="C187" s="259" t="s">
        <v>173</v>
      </c>
      <c r="D187" s="259">
        <v>56</v>
      </c>
      <c r="E187" s="260" t="s">
        <v>686</v>
      </c>
      <c r="F187" s="265">
        <v>523</v>
      </c>
      <c r="G187" s="262">
        <v>11</v>
      </c>
      <c r="H187" s="263">
        <f t="shared" si="116"/>
        <v>82999.297790919154</v>
      </c>
      <c r="I187" s="263">
        <f t="shared" si="117"/>
        <v>87435.825302254132</v>
      </c>
      <c r="J187" s="263">
        <f t="shared" si="118"/>
        <v>91837.776537390819</v>
      </c>
      <c r="K187" s="263">
        <f t="shared" si="119"/>
        <v>96352.174341214966</v>
      </c>
      <c r="L187" s="263">
        <f t="shared" si="120"/>
        <v>101529.61153236414</v>
      </c>
      <c r="M187" s="263">
        <f t="shared" si="130"/>
        <v>107535.33639031244</v>
      </c>
      <c r="N187" s="263">
        <f t="shared" si="131"/>
        <v>113541.06124826078</v>
      </c>
      <c r="Q187" s="332">
        <f t="shared" si="123"/>
        <v>39.903999999999996</v>
      </c>
      <c r="R187" s="332">
        <f t="shared" si="124"/>
        <v>42.036999999999999</v>
      </c>
      <c r="S187" s="332">
        <f t="shared" si="125"/>
        <v>44.152999999999999</v>
      </c>
      <c r="T187" s="332">
        <f t="shared" si="126"/>
        <v>46.323999999999998</v>
      </c>
      <c r="U187" s="332">
        <f t="shared" si="127"/>
        <v>48.812999999999995</v>
      </c>
      <c r="V187" s="332">
        <f t="shared" si="128"/>
        <v>51.699999999999996</v>
      </c>
      <c r="W187" s="332">
        <f t="shared" si="129"/>
        <v>54.588000000000001</v>
      </c>
    </row>
    <row r="188" spans="1:23" hidden="1">
      <c r="A188" s="169" t="s">
        <v>15</v>
      </c>
      <c r="B188" s="259" t="s">
        <v>16</v>
      </c>
      <c r="C188" s="262" t="s">
        <v>175</v>
      </c>
      <c r="D188" s="259" t="s">
        <v>166</v>
      </c>
      <c r="E188" s="266" t="s">
        <v>176</v>
      </c>
      <c r="F188" s="265">
        <v>435</v>
      </c>
      <c r="G188" s="262">
        <v>9</v>
      </c>
      <c r="H188" s="263">
        <f t="shared" si="116"/>
        <v>67037.920605714971</v>
      </c>
      <c r="I188" s="263">
        <f t="shared" si="117"/>
        <v>70582.316342896956</v>
      </c>
      <c r="J188" s="263">
        <f t="shared" si="118"/>
        <v>74590.566795491497</v>
      </c>
      <c r="K188" s="263">
        <f t="shared" si="119"/>
        <v>78557.888890843766</v>
      </c>
      <c r="L188" s="263">
        <f t="shared" si="120"/>
        <v>82765.324015350765</v>
      </c>
      <c r="M188" s="263">
        <f t="shared" si="130"/>
        <v>87682.744789525037</v>
      </c>
      <c r="N188" s="263">
        <f t="shared" si="131"/>
        <v>92600.16556369928</v>
      </c>
      <c r="Q188" s="332">
        <f t="shared" si="123"/>
        <v>32.229999999999997</v>
      </c>
      <c r="R188" s="332">
        <f t="shared" si="124"/>
        <v>33.933999999999997</v>
      </c>
      <c r="S188" s="332">
        <f t="shared" si="125"/>
        <v>35.860999999999997</v>
      </c>
      <c r="T188" s="332">
        <f t="shared" si="126"/>
        <v>37.768999999999998</v>
      </c>
      <c r="U188" s="332">
        <f t="shared" si="127"/>
        <v>39.791999999999994</v>
      </c>
      <c r="V188" s="332">
        <f t="shared" si="128"/>
        <v>42.155999999999999</v>
      </c>
      <c r="W188" s="332">
        <f t="shared" si="129"/>
        <v>44.519999999999996</v>
      </c>
    </row>
    <row r="189" spans="1:23" hidden="1">
      <c r="A189" s="169"/>
      <c r="B189" s="259" t="s">
        <v>16</v>
      </c>
      <c r="C189" s="259" t="s">
        <v>489</v>
      </c>
      <c r="D189" s="259">
        <v>72</v>
      </c>
      <c r="E189" s="260" t="s">
        <v>488</v>
      </c>
      <c r="F189" s="265">
        <v>463</v>
      </c>
      <c r="G189" s="262">
        <v>10</v>
      </c>
      <c r="H189" s="263">
        <f t="shared" si="116"/>
        <v>72140.322475253328</v>
      </c>
      <c r="I189" s="263">
        <f t="shared" si="117"/>
        <v>75952.116813084882</v>
      </c>
      <c r="J189" s="263">
        <f t="shared" si="118"/>
        <v>79924.896022736109</v>
      </c>
      <c r="K189" s="263">
        <f t="shared" si="119"/>
        <v>84126.87403294415</v>
      </c>
      <c r="L189" s="263">
        <f t="shared" si="120"/>
        <v>88568.965072306921</v>
      </c>
      <c r="M189" s="263">
        <f t="shared" si="130"/>
        <v>93921.778834932353</v>
      </c>
      <c r="N189" s="263">
        <f t="shared" si="131"/>
        <v>99273.740003108527</v>
      </c>
      <c r="Q189" s="332">
        <f t="shared" si="123"/>
        <v>34.683</v>
      </c>
      <c r="R189" s="332">
        <f t="shared" si="124"/>
        <v>36.515999999999998</v>
      </c>
      <c r="S189" s="332">
        <f t="shared" si="125"/>
        <v>38.425999999999995</v>
      </c>
      <c r="T189" s="332">
        <f t="shared" si="126"/>
        <v>40.445999999999998</v>
      </c>
      <c r="U189" s="332">
        <f t="shared" si="127"/>
        <v>42.582000000000001</v>
      </c>
      <c r="V189" s="332">
        <f t="shared" si="128"/>
        <v>45.155000000000001</v>
      </c>
      <c r="W189" s="332">
        <f t="shared" si="129"/>
        <v>47.727999999999994</v>
      </c>
    </row>
    <row r="190" spans="1:23" hidden="1">
      <c r="A190" s="169" t="s">
        <v>15</v>
      </c>
      <c r="B190" s="259" t="s">
        <v>16</v>
      </c>
      <c r="C190" s="259" t="s">
        <v>179</v>
      </c>
      <c r="D190" s="259">
        <v>29</v>
      </c>
      <c r="E190" s="260" t="s">
        <v>180</v>
      </c>
      <c r="F190" s="265">
        <v>383</v>
      </c>
      <c r="G190" s="262">
        <v>8</v>
      </c>
      <c r="H190" s="263">
        <f t="shared" si="116"/>
        <v>58939.562986041325</v>
      </c>
      <c r="I190" s="263">
        <f t="shared" si="117"/>
        <v>62172.903208181931</v>
      </c>
      <c r="J190" s="263">
        <f t="shared" si="118"/>
        <v>65403.514873173037</v>
      </c>
      <c r="K190" s="263">
        <f t="shared" si="119"/>
        <v>68827.854095777613</v>
      </c>
      <c r="L190" s="263">
        <f t="shared" si="120"/>
        <v>72486.849233237997</v>
      </c>
      <c r="M190" s="263">
        <f t="shared" si="130"/>
        <v>77028.447072383191</v>
      </c>
      <c r="N190" s="263">
        <f t="shared" si="131"/>
        <v>81570.044911528385</v>
      </c>
      <c r="Q190" s="332">
        <f t="shared" si="123"/>
        <v>28.337</v>
      </c>
      <c r="R190" s="332">
        <f t="shared" si="124"/>
        <v>29.891000000000002</v>
      </c>
      <c r="S190" s="332">
        <f t="shared" si="125"/>
        <v>31.444000000000003</v>
      </c>
      <c r="T190" s="332">
        <f t="shared" si="126"/>
        <v>33.091000000000001</v>
      </c>
      <c r="U190" s="332">
        <f t="shared" si="127"/>
        <v>34.849999999999994</v>
      </c>
      <c r="V190" s="332">
        <f t="shared" si="128"/>
        <v>37.032999999999994</v>
      </c>
      <c r="W190" s="332">
        <f t="shared" si="129"/>
        <v>39.216999999999999</v>
      </c>
    </row>
    <row r="191" spans="1:23" hidden="1">
      <c r="A191" s="169" t="s">
        <v>15</v>
      </c>
      <c r="B191" s="259" t="s">
        <v>16</v>
      </c>
      <c r="C191" s="259" t="s">
        <v>401</v>
      </c>
      <c r="D191" s="259">
        <v>39</v>
      </c>
      <c r="E191" s="260" t="s">
        <v>398</v>
      </c>
      <c r="F191" s="265">
        <v>430</v>
      </c>
      <c r="G191" s="262">
        <v>9</v>
      </c>
      <c r="H191" s="263">
        <f t="shared" si="116"/>
        <v>65911.026502977387</v>
      </c>
      <c r="I191" s="263">
        <f t="shared" si="117"/>
        <v>69381.751197123245</v>
      </c>
      <c r="J191" s="263">
        <f t="shared" si="118"/>
        <v>73043.474891733087</v>
      </c>
      <c r="K191" s="263">
        <f t="shared" si="119"/>
        <v>76857.997786714142</v>
      </c>
      <c r="L191" s="263">
        <f t="shared" si="120"/>
        <v>80904.448039401497</v>
      </c>
      <c r="M191" s="263">
        <f t="shared" si="130"/>
        <v>85799.479565578891</v>
      </c>
      <c r="N191" s="263">
        <f t="shared" si="131"/>
        <v>90697.239648905786</v>
      </c>
      <c r="Q191" s="332">
        <f t="shared" si="123"/>
        <v>31.688000000000002</v>
      </c>
      <c r="R191" s="332">
        <f t="shared" si="124"/>
        <v>33.356999999999999</v>
      </c>
      <c r="S191" s="332">
        <f t="shared" si="125"/>
        <v>35.117999999999995</v>
      </c>
      <c r="T191" s="332">
        <f t="shared" si="126"/>
        <v>36.951000000000001</v>
      </c>
      <c r="U191" s="332">
        <f t="shared" si="127"/>
        <v>38.896999999999998</v>
      </c>
      <c r="V191" s="332">
        <f t="shared" si="128"/>
        <v>41.25</v>
      </c>
      <c r="W191" s="332">
        <f t="shared" si="129"/>
        <v>43.604999999999997</v>
      </c>
    </row>
    <row r="192" spans="1:23" hidden="1">
      <c r="A192" s="169" t="s">
        <v>15</v>
      </c>
      <c r="B192" s="259" t="s">
        <v>16</v>
      </c>
      <c r="C192" s="259" t="s">
        <v>181</v>
      </c>
      <c r="D192" s="259">
        <v>20</v>
      </c>
      <c r="E192" s="270" t="s">
        <v>182</v>
      </c>
      <c r="F192" s="271">
        <v>355</v>
      </c>
      <c r="G192" s="271">
        <v>7</v>
      </c>
      <c r="H192" s="263">
        <f t="shared" si="116"/>
        <v>54366.567350374426</v>
      </c>
      <c r="I192" s="263">
        <f t="shared" si="117"/>
        <v>57578.118184576961</v>
      </c>
      <c r="J192" s="263">
        <f t="shared" si="118"/>
        <v>61084.481538638218</v>
      </c>
      <c r="K192" s="263">
        <f t="shared" si="119"/>
        <v>64819.520763616514</v>
      </c>
      <c r="L192" s="263">
        <f t="shared" si="120"/>
        <v>68672.260804507998</v>
      </c>
      <c r="M192" s="263">
        <f t="shared" si="130"/>
        <v>73172.915812997773</v>
      </c>
      <c r="N192" s="263">
        <f t="shared" si="131"/>
        <v>77672.449861335976</v>
      </c>
      <c r="Q192" s="332">
        <f t="shared" si="123"/>
        <v>26.138000000000002</v>
      </c>
      <c r="R192" s="332">
        <f t="shared" si="124"/>
        <v>27.682000000000002</v>
      </c>
      <c r="S192" s="332">
        <f t="shared" si="125"/>
        <v>29.368000000000002</v>
      </c>
      <c r="T192" s="332">
        <f t="shared" si="126"/>
        <v>31.164000000000001</v>
      </c>
      <c r="U192" s="332">
        <f t="shared" si="127"/>
        <v>33.015999999999998</v>
      </c>
      <c r="V192" s="332">
        <f t="shared" si="128"/>
        <v>35.18</v>
      </c>
      <c r="W192" s="332">
        <f t="shared" si="129"/>
        <v>37.342999999999996</v>
      </c>
    </row>
    <row r="193" spans="1:24" hidden="1">
      <c r="A193" s="22" t="s">
        <v>90</v>
      </c>
      <c r="B193" s="272" t="s">
        <v>91</v>
      </c>
      <c r="C193" s="272" t="s">
        <v>329</v>
      </c>
      <c r="D193" s="272" t="s">
        <v>274</v>
      </c>
      <c r="E193" s="273" t="s">
        <v>330</v>
      </c>
      <c r="F193" s="265">
        <v>325</v>
      </c>
      <c r="G193" s="262">
        <v>7</v>
      </c>
      <c r="H193" s="285">
        <f t="shared" si="116"/>
        <v>24.880030037386707</v>
      </c>
      <c r="I193" s="285">
        <f t="shared" si="117"/>
        <v>26.456509899436664</v>
      </c>
      <c r="J193" s="285">
        <f t="shared" si="118"/>
        <v>27.850960019582509</v>
      </c>
      <c r="K193" s="285">
        <f t="shared" si="119"/>
        <v>29.392332447777569</v>
      </c>
      <c r="L193" s="285">
        <f t="shared" si="120"/>
        <v>30.970435452984955</v>
      </c>
      <c r="M193" s="285">
        <f t="shared" si="130"/>
        <v>32.850321601428199</v>
      </c>
      <c r="N193" s="285">
        <f t="shared" si="131"/>
        <v>34.730207749871454</v>
      </c>
    </row>
    <row r="194" spans="1:24" hidden="1">
      <c r="A194" s="169" t="s">
        <v>15</v>
      </c>
      <c r="B194" s="259" t="s">
        <v>16</v>
      </c>
      <c r="C194" s="259" t="s">
        <v>183</v>
      </c>
      <c r="D194" s="259">
        <v>29</v>
      </c>
      <c r="E194" s="260" t="s">
        <v>184</v>
      </c>
      <c r="F194" s="265">
        <v>383</v>
      </c>
      <c r="G194" s="262">
        <v>8</v>
      </c>
      <c r="H194" s="263">
        <f t="shared" si="116"/>
        <v>58939.562986041325</v>
      </c>
      <c r="I194" s="263">
        <f t="shared" si="117"/>
        <v>62172.903208181931</v>
      </c>
      <c r="J194" s="263">
        <f t="shared" si="118"/>
        <v>65403.514873173037</v>
      </c>
      <c r="K194" s="263">
        <f t="shared" si="119"/>
        <v>68827.854095777613</v>
      </c>
      <c r="L194" s="263">
        <f t="shared" si="120"/>
        <v>72486.849233237997</v>
      </c>
      <c r="M194" s="263">
        <f t="shared" si="130"/>
        <v>77028.447072383191</v>
      </c>
      <c r="N194" s="263">
        <f t="shared" si="131"/>
        <v>81570.044911528385</v>
      </c>
      <c r="Q194" s="332">
        <f t="shared" ref="Q194:W195" si="132">ROUNDUP(H194/2080,3)</f>
        <v>28.337</v>
      </c>
      <c r="R194" s="332">
        <f t="shared" si="132"/>
        <v>29.891000000000002</v>
      </c>
      <c r="S194" s="332">
        <f t="shared" si="132"/>
        <v>31.444000000000003</v>
      </c>
      <c r="T194" s="332">
        <f t="shared" si="132"/>
        <v>33.091000000000001</v>
      </c>
      <c r="U194" s="332">
        <f t="shared" si="132"/>
        <v>34.849999999999994</v>
      </c>
      <c r="V194" s="332">
        <f t="shared" si="132"/>
        <v>37.032999999999994</v>
      </c>
      <c r="W194" s="332">
        <f t="shared" si="132"/>
        <v>39.216999999999999</v>
      </c>
    </row>
    <row r="195" spans="1:24" hidden="1">
      <c r="A195" s="169" t="s">
        <v>15</v>
      </c>
      <c r="B195" s="259" t="s">
        <v>16</v>
      </c>
      <c r="C195" s="259" t="s">
        <v>185</v>
      </c>
      <c r="D195" s="259">
        <v>29</v>
      </c>
      <c r="E195" s="260" t="s">
        <v>186</v>
      </c>
      <c r="F195" s="265">
        <v>383</v>
      </c>
      <c r="G195" s="262">
        <v>8</v>
      </c>
      <c r="H195" s="263">
        <f t="shared" si="116"/>
        <v>58939.562986041325</v>
      </c>
      <c r="I195" s="263">
        <f t="shared" si="117"/>
        <v>62172.903208181931</v>
      </c>
      <c r="J195" s="263">
        <f t="shared" si="118"/>
        <v>65403.514873173037</v>
      </c>
      <c r="K195" s="263">
        <f t="shared" si="119"/>
        <v>68827.854095777613</v>
      </c>
      <c r="L195" s="263">
        <f t="shared" si="120"/>
        <v>72486.849233237997</v>
      </c>
      <c r="M195" s="263">
        <f t="shared" si="130"/>
        <v>77028.447072383191</v>
      </c>
      <c r="N195" s="263">
        <f t="shared" si="131"/>
        <v>81570.044911528385</v>
      </c>
      <c r="Q195" s="332">
        <f t="shared" si="132"/>
        <v>28.337</v>
      </c>
      <c r="R195" s="332">
        <f t="shared" si="132"/>
        <v>29.891000000000002</v>
      </c>
      <c r="S195" s="332">
        <f t="shared" si="132"/>
        <v>31.444000000000003</v>
      </c>
      <c r="T195" s="332">
        <f t="shared" si="132"/>
        <v>33.091000000000001</v>
      </c>
      <c r="U195" s="332">
        <f t="shared" si="132"/>
        <v>34.849999999999994</v>
      </c>
      <c r="V195" s="332">
        <f t="shared" si="132"/>
        <v>37.032999999999994</v>
      </c>
      <c r="W195" s="332">
        <f t="shared" si="132"/>
        <v>39.216999999999999</v>
      </c>
    </row>
    <row r="196" spans="1:24" hidden="1">
      <c r="A196" s="169"/>
      <c r="B196" s="259" t="s">
        <v>16</v>
      </c>
      <c r="C196" s="259" t="s">
        <v>679</v>
      </c>
      <c r="D196" s="259" t="s">
        <v>20</v>
      </c>
      <c r="E196" s="260" t="s">
        <v>676</v>
      </c>
      <c r="F196" s="265">
        <v>393</v>
      </c>
      <c r="G196" s="262">
        <v>8</v>
      </c>
      <c r="H196" s="263">
        <v>59561.674016124081</v>
      </c>
      <c r="I196" s="263">
        <v>62795.014238264688</v>
      </c>
      <c r="J196" s="263">
        <v>66066.554260498058</v>
      </c>
      <c r="K196" s="263">
        <v>69605.49288338107</v>
      </c>
      <c r="L196" s="263">
        <v>73267.216577990926</v>
      </c>
      <c r="M196" s="263">
        <v>77810.999236966818</v>
      </c>
      <c r="N196" s="263">
        <v>82354.781895942724</v>
      </c>
      <c r="Q196" s="332"/>
      <c r="R196" s="332"/>
      <c r="S196" s="332"/>
      <c r="T196" s="332"/>
      <c r="U196" s="332"/>
      <c r="V196" s="332"/>
      <c r="W196" s="332"/>
    </row>
    <row r="197" spans="1:24" hidden="1">
      <c r="A197" s="169" t="s">
        <v>15</v>
      </c>
      <c r="B197" s="259" t="s">
        <v>16</v>
      </c>
      <c r="C197" s="259" t="s">
        <v>187</v>
      </c>
      <c r="D197" s="259" t="s">
        <v>166</v>
      </c>
      <c r="E197" s="266" t="s">
        <v>815</v>
      </c>
      <c r="F197" s="265">
        <v>435</v>
      </c>
      <c r="G197" s="262">
        <v>9</v>
      </c>
      <c r="H197" s="263">
        <f t="shared" ref="H197:H215" si="133">VLOOKUP($C197,March20,6,0)*(1+IncrPerc2021)</f>
        <v>67037.920605714971</v>
      </c>
      <c r="I197" s="263">
        <f t="shared" ref="I197:I215" si="134">VLOOKUP($C197,March20,7,0)*(1+IncrPerc2021)</f>
        <v>70582.316342896956</v>
      </c>
      <c r="J197" s="263">
        <f t="shared" ref="J197:J215" si="135">VLOOKUP($C197,March20,8,0)*(1+IncrPerc2021)</f>
        <v>74590.566795491497</v>
      </c>
      <c r="K197" s="263">
        <f t="shared" ref="K197:K215" si="136">VLOOKUP($C197,March20,9,0)*(1+IncrPerc2021)</f>
        <v>78557.888890843766</v>
      </c>
      <c r="L197" s="263">
        <f t="shared" ref="L197:L203" si="137">VLOOKUP($C197,March20,10,0)*(1+IncrPerc2021)</f>
        <v>82765.324015350765</v>
      </c>
      <c r="M197" s="263">
        <f t="shared" ref="M197:M203" si="138">VLOOKUP($C197,March20,11,0)*(1+IncrPerc2021)</f>
        <v>87682.744789525037</v>
      </c>
      <c r="N197" s="263">
        <f t="shared" ref="N197:N203" si="139">VLOOKUP($C197,March20,12,0)*(1+IncrPerc2021)</f>
        <v>92600.16556369928</v>
      </c>
      <c r="Q197" s="332">
        <f t="shared" ref="Q197:W200" si="140">ROUNDUP(H197/2080,3)</f>
        <v>32.229999999999997</v>
      </c>
      <c r="R197" s="332">
        <f t="shared" si="140"/>
        <v>33.933999999999997</v>
      </c>
      <c r="S197" s="332">
        <f t="shared" si="140"/>
        <v>35.860999999999997</v>
      </c>
      <c r="T197" s="332">
        <f t="shared" si="140"/>
        <v>37.768999999999998</v>
      </c>
      <c r="U197" s="332">
        <f t="shared" si="140"/>
        <v>39.791999999999994</v>
      </c>
      <c r="V197" s="332">
        <f t="shared" si="140"/>
        <v>42.155999999999999</v>
      </c>
      <c r="W197" s="332">
        <f t="shared" si="140"/>
        <v>44.519999999999996</v>
      </c>
    </row>
    <row r="198" spans="1:24" hidden="1">
      <c r="A198" s="169" t="s">
        <v>15</v>
      </c>
      <c r="B198" s="259" t="s">
        <v>16</v>
      </c>
      <c r="C198" s="259" t="s">
        <v>473</v>
      </c>
      <c r="D198" s="259">
        <v>99</v>
      </c>
      <c r="E198" s="266" t="s">
        <v>467</v>
      </c>
      <c r="F198" s="265">
        <v>415</v>
      </c>
      <c r="G198" s="262">
        <v>9</v>
      </c>
      <c r="H198" s="263">
        <f t="shared" si="133"/>
        <v>65910.396206275851</v>
      </c>
      <c r="I198" s="263">
        <f t="shared" si="134"/>
        <v>69381.434684493899</v>
      </c>
      <c r="J198" s="263">
        <f t="shared" si="135"/>
        <v>73043.998774705789</v>
      </c>
      <c r="K198" s="263">
        <f t="shared" si="136"/>
        <v>76857.419332598438</v>
      </c>
      <c r="L198" s="263">
        <f t="shared" si="137"/>
        <v>80904.341625672678</v>
      </c>
      <c r="M198" s="263">
        <f t="shared" si="138"/>
        <v>85800.213673511447</v>
      </c>
      <c r="N198" s="263">
        <f t="shared" si="139"/>
        <v>90695.015433918466</v>
      </c>
      <c r="Q198" s="332">
        <f t="shared" si="140"/>
        <v>31.688000000000002</v>
      </c>
      <c r="R198" s="332">
        <f t="shared" si="140"/>
        <v>33.356999999999999</v>
      </c>
      <c r="S198" s="332">
        <f t="shared" si="140"/>
        <v>35.117999999999995</v>
      </c>
      <c r="T198" s="332">
        <f t="shared" si="140"/>
        <v>36.951000000000001</v>
      </c>
      <c r="U198" s="332">
        <f t="shared" si="140"/>
        <v>38.896999999999998</v>
      </c>
      <c r="V198" s="332">
        <f t="shared" si="140"/>
        <v>41.250999999999998</v>
      </c>
      <c r="W198" s="332">
        <f t="shared" si="140"/>
        <v>43.603999999999999</v>
      </c>
    </row>
    <row r="199" spans="1:24" hidden="1">
      <c r="A199" s="169" t="s">
        <v>15</v>
      </c>
      <c r="B199" s="259" t="s">
        <v>16</v>
      </c>
      <c r="C199" s="259" t="s">
        <v>189</v>
      </c>
      <c r="D199" s="259">
        <v>40</v>
      </c>
      <c r="E199" s="260" t="s">
        <v>190</v>
      </c>
      <c r="F199" s="265">
        <v>415</v>
      </c>
      <c r="G199" s="262">
        <v>9</v>
      </c>
      <c r="H199" s="263">
        <f t="shared" si="133"/>
        <v>63575.381583017595</v>
      </c>
      <c r="I199" s="263">
        <f t="shared" si="134"/>
        <v>66958.7924483799</v>
      </c>
      <c r="J199" s="263">
        <f t="shared" si="135"/>
        <v>70696.91574317537</v>
      </c>
      <c r="K199" s="263">
        <f t="shared" si="136"/>
        <v>74552.366995398712</v>
      </c>
      <c r="L199" s="263">
        <f t="shared" si="137"/>
        <v>78481.489290658152</v>
      </c>
      <c r="M199" s="263">
        <f t="shared" si="138"/>
        <v>83176.661401662714</v>
      </c>
      <c r="N199" s="263">
        <f t="shared" si="139"/>
        <v>87871.833512667334</v>
      </c>
      <c r="Q199" s="332">
        <f t="shared" si="140"/>
        <v>30.566000000000003</v>
      </c>
      <c r="R199" s="332">
        <f t="shared" si="140"/>
        <v>32.192</v>
      </c>
      <c r="S199" s="332">
        <f t="shared" si="140"/>
        <v>33.988999999999997</v>
      </c>
      <c r="T199" s="332">
        <f t="shared" si="140"/>
        <v>35.842999999999996</v>
      </c>
      <c r="U199" s="332">
        <f t="shared" si="140"/>
        <v>37.731999999999999</v>
      </c>
      <c r="V199" s="332">
        <f t="shared" si="140"/>
        <v>39.988999999999997</v>
      </c>
      <c r="W199" s="332">
        <f t="shared" si="140"/>
        <v>42.247</v>
      </c>
    </row>
    <row r="200" spans="1:24" s="8" customFormat="1" hidden="1">
      <c r="A200" s="169" t="s">
        <v>15</v>
      </c>
      <c r="B200" s="259" t="s">
        <v>16</v>
      </c>
      <c r="C200" s="259" t="s">
        <v>191</v>
      </c>
      <c r="D200" s="259">
        <v>29</v>
      </c>
      <c r="E200" s="260" t="s">
        <v>192</v>
      </c>
      <c r="F200" s="265">
        <v>365</v>
      </c>
      <c r="G200" s="262">
        <v>8</v>
      </c>
      <c r="H200" s="263">
        <f t="shared" si="133"/>
        <v>58939.562986041325</v>
      </c>
      <c r="I200" s="263">
        <f t="shared" si="134"/>
        <v>62172.903208181931</v>
      </c>
      <c r="J200" s="263">
        <f t="shared" si="135"/>
        <v>65403.514873173037</v>
      </c>
      <c r="K200" s="263">
        <f t="shared" si="136"/>
        <v>68827.854095777613</v>
      </c>
      <c r="L200" s="263">
        <f t="shared" si="137"/>
        <v>72486.849233237997</v>
      </c>
      <c r="M200" s="263">
        <f t="shared" si="138"/>
        <v>77028.447072383191</v>
      </c>
      <c r="N200" s="263">
        <f t="shared" si="139"/>
        <v>81570.044911528385</v>
      </c>
      <c r="O200" s="9"/>
      <c r="P200" s="9"/>
      <c r="Q200" s="332">
        <f t="shared" si="140"/>
        <v>28.337</v>
      </c>
      <c r="R200" s="332">
        <f t="shared" si="140"/>
        <v>29.891000000000002</v>
      </c>
      <c r="S200" s="332">
        <f t="shared" si="140"/>
        <v>31.444000000000003</v>
      </c>
      <c r="T200" s="332">
        <f t="shared" si="140"/>
        <v>33.091000000000001</v>
      </c>
      <c r="U200" s="332">
        <f t="shared" si="140"/>
        <v>34.849999999999994</v>
      </c>
      <c r="V200" s="332">
        <f t="shared" si="140"/>
        <v>37.032999999999994</v>
      </c>
      <c r="W200" s="332">
        <f t="shared" si="140"/>
        <v>39.216999999999999</v>
      </c>
      <c r="X200" s="353"/>
    </row>
    <row r="201" spans="1:24" s="8" customFormat="1" hidden="1">
      <c r="A201" s="22"/>
      <c r="B201" s="272" t="s">
        <v>91</v>
      </c>
      <c r="C201" s="272" t="s">
        <v>586</v>
      </c>
      <c r="D201" s="272">
        <v>63</v>
      </c>
      <c r="E201" s="273" t="s">
        <v>585</v>
      </c>
      <c r="F201" s="265">
        <v>385</v>
      </c>
      <c r="G201" s="262">
        <v>8</v>
      </c>
      <c r="H201" s="285">
        <f t="shared" si="133"/>
        <v>30.018680020987034</v>
      </c>
      <c r="I201" s="285">
        <f t="shared" si="134"/>
        <v>31.594855262194187</v>
      </c>
      <c r="J201" s="285">
        <f t="shared" si="135"/>
        <v>33.246419421426168</v>
      </c>
      <c r="K201" s="285">
        <f t="shared" si="136"/>
        <v>35.006863505373204</v>
      </c>
      <c r="L201" s="285">
        <f t="shared" si="137"/>
        <v>36.842080549666747</v>
      </c>
      <c r="M201" s="285">
        <f t="shared" si="138"/>
        <v>39.07844993489703</v>
      </c>
      <c r="N201" s="285">
        <f t="shared" si="139"/>
        <v>41.31481932012732</v>
      </c>
      <c r="O201" s="9"/>
      <c r="P201" s="9"/>
      <c r="Q201" s="329"/>
      <c r="R201" s="329"/>
      <c r="S201" s="329"/>
      <c r="T201" s="329"/>
      <c r="U201" s="329"/>
      <c r="V201" s="329"/>
      <c r="W201" s="329"/>
      <c r="X201" s="353"/>
    </row>
    <row r="202" spans="1:24" hidden="1">
      <c r="A202" s="169" t="s">
        <v>15</v>
      </c>
      <c r="B202" s="259" t="s">
        <v>16</v>
      </c>
      <c r="C202" s="259" t="s">
        <v>193</v>
      </c>
      <c r="D202" s="259">
        <v>51</v>
      </c>
      <c r="E202" s="260" t="s">
        <v>194</v>
      </c>
      <c r="F202" s="265">
        <v>460</v>
      </c>
      <c r="G202" s="262">
        <v>10</v>
      </c>
      <c r="H202" s="263">
        <f t="shared" si="133"/>
        <v>72020.265960675941</v>
      </c>
      <c r="I202" s="263">
        <f t="shared" si="134"/>
        <v>75641.061298043511</v>
      </c>
      <c r="J202" s="263">
        <f t="shared" si="135"/>
        <v>79728.439907973152</v>
      </c>
      <c r="K202" s="263">
        <f t="shared" si="136"/>
        <v>83818.547075052265</v>
      </c>
      <c r="L202" s="263">
        <f t="shared" si="137"/>
        <v>88099.653242595363</v>
      </c>
      <c r="M202" s="263">
        <f t="shared" si="138"/>
        <v>93460.305381542625</v>
      </c>
      <c r="N202" s="263">
        <f t="shared" si="139"/>
        <v>98820.957520489857</v>
      </c>
      <c r="Q202" s="332">
        <f t="shared" ref="Q202:W202" si="141">ROUNDUP(H202/2080,3)</f>
        <v>34.625999999999998</v>
      </c>
      <c r="R202" s="332">
        <f t="shared" si="141"/>
        <v>36.366</v>
      </c>
      <c r="S202" s="332">
        <f t="shared" si="141"/>
        <v>38.330999999999996</v>
      </c>
      <c r="T202" s="332">
        <f t="shared" si="141"/>
        <v>40.297999999999995</v>
      </c>
      <c r="U202" s="332">
        <f t="shared" si="141"/>
        <v>42.355999999999995</v>
      </c>
      <c r="V202" s="332">
        <f t="shared" si="141"/>
        <v>44.933</v>
      </c>
      <c r="W202" s="332">
        <f t="shared" si="141"/>
        <v>47.510999999999996</v>
      </c>
    </row>
    <row r="203" spans="1:24" hidden="1">
      <c r="A203" s="22"/>
      <c r="B203" s="272" t="s">
        <v>91</v>
      </c>
      <c r="C203" s="272" t="s">
        <v>646</v>
      </c>
      <c r="D203" s="272">
        <v>63</v>
      </c>
      <c r="E203" s="273" t="s">
        <v>642</v>
      </c>
      <c r="F203" s="265">
        <v>385</v>
      </c>
      <c r="G203" s="262">
        <v>8</v>
      </c>
      <c r="H203" s="285">
        <f t="shared" si="133"/>
        <v>30.018680020987034</v>
      </c>
      <c r="I203" s="285">
        <f t="shared" si="134"/>
        <v>31.594855262194187</v>
      </c>
      <c r="J203" s="285">
        <f t="shared" si="135"/>
        <v>33.246419421426168</v>
      </c>
      <c r="K203" s="285">
        <f t="shared" si="136"/>
        <v>35.006863505373204</v>
      </c>
      <c r="L203" s="285">
        <f t="shared" si="137"/>
        <v>36.842080549666747</v>
      </c>
      <c r="M203" s="285">
        <f t="shared" si="138"/>
        <v>39.07844993489703</v>
      </c>
      <c r="N203" s="285">
        <f t="shared" si="139"/>
        <v>41.31481932012732</v>
      </c>
    </row>
    <row r="204" spans="1:24" hidden="1">
      <c r="A204" s="169" t="s">
        <v>15</v>
      </c>
      <c r="B204" s="259" t="s">
        <v>16</v>
      </c>
      <c r="C204" s="259" t="s">
        <v>195</v>
      </c>
      <c r="D204" s="259">
        <v>168</v>
      </c>
      <c r="E204" s="260" t="s">
        <v>196</v>
      </c>
      <c r="F204" s="265">
        <v>385</v>
      </c>
      <c r="G204" s="262">
        <v>8</v>
      </c>
      <c r="H204" s="263">
        <f t="shared" si="133"/>
        <v>72356.612471935907</v>
      </c>
      <c r="I204" s="263">
        <f t="shared" si="134"/>
        <v>76163.47357844119</v>
      </c>
      <c r="J204" s="263">
        <f t="shared" si="135"/>
        <v>80172.354327737266</v>
      </c>
      <c r="K204" s="263">
        <f t="shared" si="136"/>
        <v>85422.0212758251</v>
      </c>
      <c r="L204" s="263"/>
      <c r="M204" s="263"/>
      <c r="N204" s="263"/>
      <c r="Q204" s="332">
        <f t="shared" ref="Q204:W204" si="142">ROUNDUP(H204/2080,3)</f>
        <v>34.786999999999999</v>
      </c>
      <c r="R204" s="332">
        <f t="shared" si="142"/>
        <v>36.617999999999995</v>
      </c>
      <c r="S204" s="332">
        <f t="shared" si="142"/>
        <v>38.544999999999995</v>
      </c>
      <c r="T204" s="332">
        <f t="shared" si="142"/>
        <v>41.068999999999996</v>
      </c>
      <c r="U204" s="332">
        <f t="shared" si="142"/>
        <v>0</v>
      </c>
      <c r="V204" s="332">
        <f t="shared" si="142"/>
        <v>0</v>
      </c>
      <c r="W204" s="332">
        <f t="shared" si="142"/>
        <v>0</v>
      </c>
    </row>
    <row r="205" spans="1:24" hidden="1">
      <c r="A205" s="169"/>
      <c r="B205" s="259" t="s">
        <v>16</v>
      </c>
      <c r="C205" s="259" t="s">
        <v>648</v>
      </c>
      <c r="D205" s="259">
        <v>40</v>
      </c>
      <c r="E205" s="260" t="s">
        <v>647</v>
      </c>
      <c r="F205" s="265">
        <v>410</v>
      </c>
      <c r="G205" s="262">
        <v>9</v>
      </c>
      <c r="H205" s="263">
        <f t="shared" si="133"/>
        <v>63575.381583017595</v>
      </c>
      <c r="I205" s="263">
        <f t="shared" si="134"/>
        <v>66958.7924483799</v>
      </c>
      <c r="J205" s="263">
        <f t="shared" si="135"/>
        <v>70696.91574317537</v>
      </c>
      <c r="K205" s="263">
        <f t="shared" si="136"/>
        <v>74552.366995398712</v>
      </c>
      <c r="L205" s="263">
        <f t="shared" ref="L205:L215" si="143">VLOOKUP($C205,March20,10,0)*(1+IncrPerc2021)</f>
        <v>78481.489290658152</v>
      </c>
      <c r="M205" s="263">
        <f t="shared" ref="M205:M215" si="144">VLOOKUP($C205,March20,11,0)*(1+IncrPerc2021)</f>
        <v>83176.661401662714</v>
      </c>
      <c r="N205" s="263">
        <f t="shared" ref="N205:N215" si="145">VLOOKUP($C205,March20,12,0)*(1+IncrPerc2021)</f>
        <v>87871.833512667334</v>
      </c>
      <c r="Q205" s="332"/>
      <c r="R205" s="332"/>
      <c r="S205" s="332"/>
      <c r="T205" s="332"/>
      <c r="U205" s="332"/>
      <c r="V205" s="332"/>
      <c r="W205" s="332"/>
    </row>
    <row r="206" spans="1:24" hidden="1">
      <c r="A206" s="169"/>
      <c r="B206" s="259" t="s">
        <v>16</v>
      </c>
      <c r="C206" s="259" t="s">
        <v>493</v>
      </c>
      <c r="D206" s="259">
        <v>45</v>
      </c>
      <c r="E206" s="260" t="s">
        <v>491</v>
      </c>
      <c r="F206" s="265">
        <v>430</v>
      </c>
      <c r="G206" s="262">
        <v>9</v>
      </c>
      <c r="H206" s="263">
        <f t="shared" si="133"/>
        <v>67037.920605714971</v>
      </c>
      <c r="I206" s="263">
        <f t="shared" si="134"/>
        <v>70582.316342896956</v>
      </c>
      <c r="J206" s="263">
        <f t="shared" si="135"/>
        <v>74590.566795491497</v>
      </c>
      <c r="K206" s="263">
        <f t="shared" si="136"/>
        <v>78557.888890843766</v>
      </c>
      <c r="L206" s="263">
        <f t="shared" si="143"/>
        <v>82765.324015350765</v>
      </c>
      <c r="M206" s="263">
        <f t="shared" si="144"/>
        <v>87682.744789525037</v>
      </c>
      <c r="N206" s="263">
        <f t="shared" si="145"/>
        <v>92600.16556369928</v>
      </c>
      <c r="Q206" s="332">
        <f t="shared" ref="Q206:W210" si="146">ROUNDUP(H206/2080,3)</f>
        <v>32.229999999999997</v>
      </c>
      <c r="R206" s="332">
        <f t="shared" si="146"/>
        <v>33.933999999999997</v>
      </c>
      <c r="S206" s="332">
        <f t="shared" si="146"/>
        <v>35.860999999999997</v>
      </c>
      <c r="T206" s="332">
        <f t="shared" si="146"/>
        <v>37.768999999999998</v>
      </c>
      <c r="U206" s="332">
        <f t="shared" si="146"/>
        <v>39.791999999999994</v>
      </c>
      <c r="V206" s="332">
        <f t="shared" si="146"/>
        <v>42.155999999999999</v>
      </c>
      <c r="W206" s="332">
        <f t="shared" si="146"/>
        <v>44.519999999999996</v>
      </c>
    </row>
    <row r="207" spans="1:24" hidden="1">
      <c r="A207" s="169" t="s">
        <v>15</v>
      </c>
      <c r="B207" s="259" t="s">
        <v>16</v>
      </c>
      <c r="C207" s="259" t="s">
        <v>445</v>
      </c>
      <c r="D207" s="259">
        <v>29</v>
      </c>
      <c r="E207" s="260" t="s">
        <v>447</v>
      </c>
      <c r="F207" s="265">
        <v>383</v>
      </c>
      <c r="G207" s="262">
        <v>8</v>
      </c>
      <c r="H207" s="263">
        <f t="shared" si="133"/>
        <v>58939.562986041325</v>
      </c>
      <c r="I207" s="263">
        <f t="shared" si="134"/>
        <v>62172.903208181931</v>
      </c>
      <c r="J207" s="263">
        <f t="shared" si="135"/>
        <v>65403.514873173037</v>
      </c>
      <c r="K207" s="263">
        <f t="shared" si="136"/>
        <v>68827.854095777613</v>
      </c>
      <c r="L207" s="263">
        <f t="shared" si="143"/>
        <v>72486.849233237997</v>
      </c>
      <c r="M207" s="263">
        <f t="shared" si="144"/>
        <v>77028.447072383191</v>
      </c>
      <c r="N207" s="263">
        <f t="shared" si="145"/>
        <v>81570.044911528385</v>
      </c>
      <c r="Q207" s="332">
        <f t="shared" si="146"/>
        <v>28.337</v>
      </c>
      <c r="R207" s="332">
        <f t="shared" si="146"/>
        <v>29.891000000000002</v>
      </c>
      <c r="S207" s="332">
        <f t="shared" si="146"/>
        <v>31.444000000000003</v>
      </c>
      <c r="T207" s="332">
        <f t="shared" si="146"/>
        <v>33.091000000000001</v>
      </c>
      <c r="U207" s="332">
        <f t="shared" si="146"/>
        <v>34.849999999999994</v>
      </c>
      <c r="V207" s="332">
        <f t="shared" si="146"/>
        <v>37.032999999999994</v>
      </c>
      <c r="W207" s="332">
        <f t="shared" si="146"/>
        <v>39.216999999999999</v>
      </c>
    </row>
    <row r="208" spans="1:24" hidden="1">
      <c r="A208" s="169" t="s">
        <v>15</v>
      </c>
      <c r="B208" s="259" t="s">
        <v>16</v>
      </c>
      <c r="C208" s="259" t="s">
        <v>402</v>
      </c>
      <c r="D208" s="259">
        <v>51</v>
      </c>
      <c r="E208" s="260" t="s">
        <v>399</v>
      </c>
      <c r="F208" s="265">
        <v>455</v>
      </c>
      <c r="G208" s="262">
        <v>10</v>
      </c>
      <c r="H208" s="263">
        <f t="shared" si="133"/>
        <v>72020.265960675941</v>
      </c>
      <c r="I208" s="263">
        <f t="shared" si="134"/>
        <v>75641.061298043511</v>
      </c>
      <c r="J208" s="263">
        <f t="shared" si="135"/>
        <v>79728.439907973152</v>
      </c>
      <c r="K208" s="263">
        <f t="shared" si="136"/>
        <v>83818.547075052265</v>
      </c>
      <c r="L208" s="263">
        <f t="shared" si="143"/>
        <v>88099.653242595363</v>
      </c>
      <c r="M208" s="263">
        <f t="shared" si="144"/>
        <v>93460.305381542625</v>
      </c>
      <c r="N208" s="263">
        <f t="shared" si="145"/>
        <v>98820.957520489857</v>
      </c>
      <c r="Q208" s="332">
        <f t="shared" si="146"/>
        <v>34.625999999999998</v>
      </c>
      <c r="R208" s="332">
        <f t="shared" si="146"/>
        <v>36.366</v>
      </c>
      <c r="S208" s="332">
        <f t="shared" si="146"/>
        <v>38.330999999999996</v>
      </c>
      <c r="T208" s="332">
        <f t="shared" si="146"/>
        <v>40.297999999999995</v>
      </c>
      <c r="U208" s="332">
        <f t="shared" si="146"/>
        <v>42.355999999999995</v>
      </c>
      <c r="V208" s="332">
        <f t="shared" si="146"/>
        <v>44.933</v>
      </c>
      <c r="W208" s="332">
        <f t="shared" si="146"/>
        <v>47.510999999999996</v>
      </c>
    </row>
    <row r="209" spans="1:24" hidden="1">
      <c r="A209" s="169" t="s">
        <v>15</v>
      </c>
      <c r="B209" s="259" t="s">
        <v>16</v>
      </c>
      <c r="C209" s="259" t="s">
        <v>197</v>
      </c>
      <c r="D209" s="259">
        <v>29</v>
      </c>
      <c r="E209" s="260" t="s">
        <v>198</v>
      </c>
      <c r="F209" s="265">
        <v>370</v>
      </c>
      <c r="G209" s="262">
        <v>8</v>
      </c>
      <c r="H209" s="263">
        <f t="shared" si="133"/>
        <v>58939.562986041325</v>
      </c>
      <c r="I209" s="263">
        <f t="shared" si="134"/>
        <v>62172.903208181931</v>
      </c>
      <c r="J209" s="263">
        <f t="shared" si="135"/>
        <v>65403.514873173037</v>
      </c>
      <c r="K209" s="263">
        <f t="shared" si="136"/>
        <v>68827.854095777613</v>
      </c>
      <c r="L209" s="263">
        <f t="shared" si="143"/>
        <v>72486.849233237997</v>
      </c>
      <c r="M209" s="263">
        <f t="shared" si="144"/>
        <v>77028.447072383191</v>
      </c>
      <c r="N209" s="263">
        <f t="shared" si="145"/>
        <v>81570.044911528385</v>
      </c>
      <c r="Q209" s="332">
        <f t="shared" si="146"/>
        <v>28.337</v>
      </c>
      <c r="R209" s="332">
        <f t="shared" si="146"/>
        <v>29.891000000000002</v>
      </c>
      <c r="S209" s="332">
        <f t="shared" si="146"/>
        <v>31.444000000000003</v>
      </c>
      <c r="T209" s="332">
        <f t="shared" si="146"/>
        <v>33.091000000000001</v>
      </c>
      <c r="U209" s="332">
        <f t="shared" si="146"/>
        <v>34.849999999999994</v>
      </c>
      <c r="V209" s="332">
        <f t="shared" si="146"/>
        <v>37.032999999999994</v>
      </c>
      <c r="W209" s="332">
        <f t="shared" si="146"/>
        <v>39.216999999999999</v>
      </c>
    </row>
    <row r="210" spans="1:24" hidden="1">
      <c r="A210" s="169" t="s">
        <v>15</v>
      </c>
      <c r="B210" s="259" t="s">
        <v>16</v>
      </c>
      <c r="C210" s="259" t="s">
        <v>199</v>
      </c>
      <c r="D210" s="259">
        <v>65</v>
      </c>
      <c r="E210" s="260" t="s">
        <v>200</v>
      </c>
      <c r="F210" s="265">
        <v>508</v>
      </c>
      <c r="G210" s="262">
        <v>11</v>
      </c>
      <c r="H210" s="263">
        <f t="shared" si="133"/>
        <v>77043.539672879167</v>
      </c>
      <c r="I210" s="263">
        <f t="shared" si="134"/>
        <v>81092.718482716009</v>
      </c>
      <c r="J210" s="263">
        <f t="shared" si="135"/>
        <v>85335.624850166321</v>
      </c>
      <c r="K210" s="263">
        <f t="shared" si="136"/>
        <v>89848.658375415733</v>
      </c>
      <c r="L210" s="263">
        <f t="shared" si="143"/>
        <v>94560.876572577574</v>
      </c>
      <c r="M210" s="263">
        <f t="shared" si="144"/>
        <v>100298.57779192299</v>
      </c>
      <c r="N210" s="263">
        <f t="shared" si="145"/>
        <v>106036.27901126833</v>
      </c>
      <c r="Q210" s="332">
        <f t="shared" si="146"/>
        <v>37.040999999999997</v>
      </c>
      <c r="R210" s="332">
        <f t="shared" si="146"/>
        <v>38.986999999999995</v>
      </c>
      <c r="S210" s="332">
        <f t="shared" si="146"/>
        <v>41.027000000000001</v>
      </c>
      <c r="T210" s="332">
        <f t="shared" si="146"/>
        <v>43.196999999999996</v>
      </c>
      <c r="U210" s="332">
        <f t="shared" si="146"/>
        <v>45.461999999999996</v>
      </c>
      <c r="V210" s="332">
        <f t="shared" si="146"/>
        <v>48.220999999999997</v>
      </c>
      <c r="W210" s="332">
        <f t="shared" si="146"/>
        <v>50.978999999999999</v>
      </c>
    </row>
    <row r="211" spans="1:24" hidden="1">
      <c r="A211" s="169"/>
      <c r="B211" s="259" t="s">
        <v>16</v>
      </c>
      <c r="C211" s="259" t="s">
        <v>669</v>
      </c>
      <c r="D211" s="259">
        <v>72</v>
      </c>
      <c r="E211" s="260" t="s">
        <v>668</v>
      </c>
      <c r="F211" s="265">
        <v>463</v>
      </c>
      <c r="G211" s="262">
        <v>10</v>
      </c>
      <c r="H211" s="263">
        <f t="shared" si="133"/>
        <v>72140.322475253328</v>
      </c>
      <c r="I211" s="263">
        <f t="shared" si="134"/>
        <v>75952.116813084882</v>
      </c>
      <c r="J211" s="263">
        <f t="shared" si="135"/>
        <v>79924.896022736109</v>
      </c>
      <c r="K211" s="263">
        <f t="shared" si="136"/>
        <v>84126.87403294415</v>
      </c>
      <c r="L211" s="263">
        <f t="shared" si="143"/>
        <v>88568.965072306921</v>
      </c>
      <c r="M211" s="263">
        <f t="shared" si="144"/>
        <v>93921.778834932353</v>
      </c>
      <c r="N211" s="263">
        <f t="shared" si="145"/>
        <v>99273.740003108527</v>
      </c>
      <c r="Q211" s="332"/>
      <c r="R211" s="332"/>
      <c r="S211" s="332"/>
      <c r="T211" s="332"/>
      <c r="U211" s="332"/>
      <c r="V211" s="332"/>
      <c r="W211" s="332"/>
    </row>
    <row r="212" spans="1:24" hidden="1">
      <c r="A212" s="169" t="s">
        <v>15</v>
      </c>
      <c r="B212" s="259" t="s">
        <v>16</v>
      </c>
      <c r="C212" s="259" t="s">
        <v>201</v>
      </c>
      <c r="D212" s="259">
        <v>93</v>
      </c>
      <c r="E212" s="260" t="s">
        <v>202</v>
      </c>
      <c r="F212" s="265">
        <v>440</v>
      </c>
      <c r="G212" s="262">
        <v>9</v>
      </c>
      <c r="H212" s="263">
        <f t="shared" si="133"/>
        <v>67190.719806086199</v>
      </c>
      <c r="I212" s="263">
        <f t="shared" si="134"/>
        <v>70726.929871819695</v>
      </c>
      <c r="J212" s="263">
        <f t="shared" si="135"/>
        <v>74448.681823718245</v>
      </c>
      <c r="K212" s="263">
        <f t="shared" si="136"/>
        <v>78366.889890379767</v>
      </c>
      <c r="L212" s="263">
        <f t="shared" si="143"/>
        <v>82492.468300402179</v>
      </c>
      <c r="M212" s="263">
        <f t="shared" si="144"/>
        <v>87493.86810419595</v>
      </c>
      <c r="N212" s="263">
        <f t="shared" si="145"/>
        <v>92495.267907989764</v>
      </c>
      <c r="Q212" s="332">
        <f t="shared" ref="Q212:Q221" si="147">ROUNDUP(H212/2080,3)</f>
        <v>32.303999999999995</v>
      </c>
      <c r="R212" s="332">
        <f t="shared" ref="R212:R221" si="148">ROUNDUP(I212/2080,3)</f>
        <v>34.003999999999998</v>
      </c>
      <c r="S212" s="332">
        <f t="shared" ref="S212:S221" si="149">ROUNDUP(J212/2080,3)</f>
        <v>35.792999999999999</v>
      </c>
      <c r="T212" s="332">
        <f t="shared" ref="T212:T221" si="150">ROUNDUP(K212/2080,3)</f>
        <v>37.677</v>
      </c>
      <c r="U212" s="332">
        <f t="shared" ref="U212:U221" si="151">ROUNDUP(L212/2080,3)</f>
        <v>39.659999999999997</v>
      </c>
      <c r="V212" s="332">
        <f t="shared" ref="V212:V221" si="152">ROUNDUP(M212/2080,3)</f>
        <v>42.064999999999998</v>
      </c>
      <c r="W212" s="332">
        <f t="shared" ref="W212:W221" si="153">ROUNDUP(N212/2080,3)</f>
        <v>44.469000000000001</v>
      </c>
    </row>
    <row r="213" spans="1:24" hidden="1">
      <c r="A213" s="169" t="s">
        <v>15</v>
      </c>
      <c r="B213" s="259" t="s">
        <v>16</v>
      </c>
      <c r="C213" s="259" t="s">
        <v>203</v>
      </c>
      <c r="D213" s="259">
        <v>99</v>
      </c>
      <c r="E213" s="260" t="s">
        <v>204</v>
      </c>
      <c r="F213" s="265">
        <v>420</v>
      </c>
      <c r="G213" s="262">
        <v>9</v>
      </c>
      <c r="H213" s="263">
        <f t="shared" si="133"/>
        <v>65910.396206275851</v>
      </c>
      <c r="I213" s="263">
        <f t="shared" si="134"/>
        <v>69381.434684493899</v>
      </c>
      <c r="J213" s="263">
        <f t="shared" si="135"/>
        <v>73043.998774705789</v>
      </c>
      <c r="K213" s="263">
        <f t="shared" si="136"/>
        <v>76857.419332598438</v>
      </c>
      <c r="L213" s="263">
        <f t="shared" si="143"/>
        <v>80904.341625672678</v>
      </c>
      <c r="M213" s="263">
        <f t="shared" si="144"/>
        <v>85800.213673511447</v>
      </c>
      <c r="N213" s="263">
        <f t="shared" si="145"/>
        <v>90695.015433918466</v>
      </c>
      <c r="Q213" s="332">
        <f t="shared" si="147"/>
        <v>31.688000000000002</v>
      </c>
      <c r="R213" s="332">
        <f t="shared" si="148"/>
        <v>33.356999999999999</v>
      </c>
      <c r="S213" s="332">
        <f t="shared" si="149"/>
        <v>35.117999999999995</v>
      </c>
      <c r="T213" s="332">
        <f t="shared" si="150"/>
        <v>36.951000000000001</v>
      </c>
      <c r="U213" s="332">
        <f t="shared" si="151"/>
        <v>38.896999999999998</v>
      </c>
      <c r="V213" s="332">
        <f t="shared" si="152"/>
        <v>41.250999999999998</v>
      </c>
      <c r="W213" s="332">
        <f t="shared" si="153"/>
        <v>43.603999999999999</v>
      </c>
    </row>
    <row r="214" spans="1:24" hidden="1">
      <c r="A214" s="169" t="s">
        <v>15</v>
      </c>
      <c r="B214" s="259" t="s">
        <v>16</v>
      </c>
      <c r="C214" s="259" t="s">
        <v>205</v>
      </c>
      <c r="D214" s="259">
        <v>102</v>
      </c>
      <c r="E214" s="260" t="s">
        <v>206</v>
      </c>
      <c r="F214" s="265">
        <v>518</v>
      </c>
      <c r="G214" s="262">
        <v>11</v>
      </c>
      <c r="H214" s="263">
        <f t="shared" si="133"/>
        <v>78733.302372869905</v>
      </c>
      <c r="I214" s="263">
        <f t="shared" si="134"/>
        <v>82877.298543651341</v>
      </c>
      <c r="J214" s="263">
        <f t="shared" si="135"/>
        <v>87239.055403418941</v>
      </c>
      <c r="K214" s="263">
        <f t="shared" si="136"/>
        <v>91830.376690401376</v>
      </c>
      <c r="L214" s="263">
        <f t="shared" si="143"/>
        <v>96663.071599941672</v>
      </c>
      <c r="M214" s="263">
        <f t="shared" si="144"/>
        <v>102172.91794063154</v>
      </c>
      <c r="N214" s="263">
        <f t="shared" si="145"/>
        <v>107682.76428132138</v>
      </c>
      <c r="O214" s="169"/>
      <c r="P214" s="169"/>
      <c r="Q214" s="332">
        <f t="shared" si="147"/>
        <v>37.852999999999994</v>
      </c>
      <c r="R214" s="332">
        <f t="shared" si="148"/>
        <v>39.844999999999999</v>
      </c>
      <c r="S214" s="332">
        <f t="shared" si="149"/>
        <v>41.942</v>
      </c>
      <c r="T214" s="332">
        <f t="shared" si="150"/>
        <v>44.15</v>
      </c>
      <c r="U214" s="332">
        <f t="shared" si="151"/>
        <v>46.472999999999999</v>
      </c>
      <c r="V214" s="332">
        <f t="shared" si="152"/>
        <v>49.122</v>
      </c>
      <c r="W214" s="332">
        <f t="shared" si="153"/>
        <v>51.771000000000001</v>
      </c>
      <c r="X214" s="356"/>
    </row>
    <row r="215" spans="1:24" hidden="1">
      <c r="A215" s="169" t="s">
        <v>15</v>
      </c>
      <c r="B215" s="259" t="s">
        <v>16</v>
      </c>
      <c r="C215" s="259" t="s">
        <v>207</v>
      </c>
      <c r="D215" s="259">
        <v>98</v>
      </c>
      <c r="E215" s="260" t="s">
        <v>208</v>
      </c>
      <c r="F215" s="265">
        <v>523</v>
      </c>
      <c r="G215" s="262">
        <v>11</v>
      </c>
      <c r="H215" s="263">
        <f t="shared" si="133"/>
        <v>78733.302372869905</v>
      </c>
      <c r="I215" s="263">
        <f t="shared" si="134"/>
        <v>82877.298543651341</v>
      </c>
      <c r="J215" s="263">
        <f t="shared" si="135"/>
        <v>87239.055403418941</v>
      </c>
      <c r="K215" s="263">
        <f t="shared" si="136"/>
        <v>91830.376690401376</v>
      </c>
      <c r="L215" s="263">
        <f t="shared" si="143"/>
        <v>96663.071599941672</v>
      </c>
      <c r="M215" s="263">
        <f t="shared" si="144"/>
        <v>101907.35544393324</v>
      </c>
      <c r="N215" s="263">
        <f t="shared" si="145"/>
        <v>107151.63928792479</v>
      </c>
      <c r="O215" s="169"/>
      <c r="P215" s="169"/>
      <c r="Q215" s="332">
        <f t="shared" si="147"/>
        <v>37.852999999999994</v>
      </c>
      <c r="R215" s="332">
        <f t="shared" si="148"/>
        <v>39.844999999999999</v>
      </c>
      <c r="S215" s="332">
        <f t="shared" si="149"/>
        <v>41.942</v>
      </c>
      <c r="T215" s="332">
        <f t="shared" si="150"/>
        <v>44.15</v>
      </c>
      <c r="U215" s="332">
        <f t="shared" si="151"/>
        <v>46.472999999999999</v>
      </c>
      <c r="V215" s="332">
        <f t="shared" si="152"/>
        <v>48.994</v>
      </c>
      <c r="W215" s="332">
        <f t="shared" si="153"/>
        <v>51.515999999999998</v>
      </c>
      <c r="X215" s="356"/>
    </row>
    <row r="216" spans="1:24" s="23" customFormat="1" hidden="1">
      <c r="A216" s="169" t="s">
        <v>15</v>
      </c>
      <c r="B216" s="259" t="s">
        <v>16</v>
      </c>
      <c r="C216" s="259" t="s">
        <v>209</v>
      </c>
      <c r="D216" s="259">
        <v>58</v>
      </c>
      <c r="E216" s="260" t="s">
        <v>680</v>
      </c>
      <c r="F216" s="265">
        <v>493</v>
      </c>
      <c r="G216" s="262">
        <v>10</v>
      </c>
      <c r="H216" s="263">
        <v>75952.116813084882</v>
      </c>
      <c r="I216" s="263">
        <v>80195.023180535194</v>
      </c>
      <c r="J216" s="263">
        <v>84206.002190279221</v>
      </c>
      <c r="K216" s="263">
        <v>88410.708757636734</v>
      </c>
      <c r="L216" s="263">
        <v>92850.071239850033</v>
      </c>
      <c r="M216" s="263">
        <v>98343.083712007763</v>
      </c>
      <c r="N216" s="263">
        <v>103836.09618416544</v>
      </c>
      <c r="O216" s="169"/>
      <c r="P216" s="169"/>
      <c r="Q216" s="332"/>
      <c r="R216" s="332"/>
      <c r="S216" s="332"/>
      <c r="T216" s="332"/>
      <c r="U216" s="332"/>
      <c r="V216" s="332"/>
      <c r="W216" s="332"/>
      <c r="X216" s="356"/>
    </row>
    <row r="217" spans="1:24" s="23" customFormat="1" hidden="1">
      <c r="A217" s="169"/>
      <c r="B217" s="259" t="s">
        <v>91</v>
      </c>
      <c r="C217" s="259" t="s">
        <v>792</v>
      </c>
      <c r="D217" s="259" t="s">
        <v>790</v>
      </c>
      <c r="E217" s="260" t="s">
        <v>781</v>
      </c>
      <c r="F217" s="265">
        <v>443</v>
      </c>
      <c r="G217" s="262">
        <v>9</v>
      </c>
      <c r="H217" s="285">
        <v>33.03</v>
      </c>
      <c r="I217" s="285">
        <v>34.768999999999998</v>
      </c>
      <c r="J217" s="285">
        <v>36.603999999999999</v>
      </c>
      <c r="K217" s="285">
        <v>38.515999999999998</v>
      </c>
      <c r="L217" s="285">
        <v>40.543999999999997</v>
      </c>
      <c r="M217" s="285">
        <v>42.997</v>
      </c>
      <c r="N217" s="285">
        <v>45.451000000000001</v>
      </c>
      <c r="O217" s="169"/>
      <c r="P217" s="169"/>
      <c r="Q217" s="332"/>
      <c r="R217" s="332"/>
      <c r="S217" s="332"/>
      <c r="T217" s="332"/>
      <c r="U217" s="332"/>
      <c r="V217" s="332"/>
      <c r="W217" s="332"/>
      <c r="X217" s="356"/>
    </row>
    <row r="218" spans="1:24" s="23" customFormat="1" ht="15" hidden="1">
      <c r="A218" s="169" t="s">
        <v>15</v>
      </c>
      <c r="B218" s="272" t="s">
        <v>91</v>
      </c>
      <c r="C218" s="259" t="s">
        <v>438</v>
      </c>
      <c r="D218" s="259">
        <v>111</v>
      </c>
      <c r="E218" s="260" t="s">
        <v>439</v>
      </c>
      <c r="F218" s="265">
        <v>423</v>
      </c>
      <c r="G218" s="262">
        <v>9</v>
      </c>
      <c r="H218" s="285">
        <f t="shared" ref="H218:H224" si="154">VLOOKUP($C218,March20,6,0)*(1+IncrPerc2021)</f>
        <v>37.968779500000004</v>
      </c>
      <c r="I218" s="285">
        <f t="shared" ref="I218:I224" si="155">VLOOKUP($C218,March20,7,0)*(1+IncrPerc2021)</f>
        <v>39.694400500000008</v>
      </c>
      <c r="J218" s="285">
        <f t="shared" ref="J218:J224" si="156">VLOOKUP($C218,March20,8,0)*(1+IncrPerc2021)</f>
        <v>41.420021500000004</v>
      </c>
      <c r="K218" s="285">
        <f t="shared" ref="K218:K224" si="157">VLOOKUP($C218,March20,9,0)*(1+IncrPerc2021)</f>
        <v>43.146666000000003</v>
      </c>
      <c r="L218" s="285">
        <f t="shared" ref="L218:L224" si="158">VLOOKUP($C218,March20,10,0)*(1+IncrPerc2021)</f>
        <v>44.872287</v>
      </c>
      <c r="M218" s="285"/>
      <c r="N218" s="285"/>
      <c r="O218" s="9"/>
      <c r="P218" s="234"/>
      <c r="Q218" s="332">
        <f>H218</f>
        <v>37.968779500000004</v>
      </c>
      <c r="R218" s="332">
        <f>I218</f>
        <v>39.694400500000008</v>
      </c>
      <c r="S218" s="332">
        <f>J218</f>
        <v>41.420021500000004</v>
      </c>
      <c r="T218" s="332">
        <f>K218</f>
        <v>43.146666000000003</v>
      </c>
      <c r="U218" s="332">
        <f>L218</f>
        <v>44.872287</v>
      </c>
      <c r="V218" s="362"/>
      <c r="W218" s="362"/>
      <c r="X218" s="353"/>
    </row>
    <row r="219" spans="1:24" s="23" customFormat="1" hidden="1">
      <c r="A219" s="169" t="s">
        <v>15</v>
      </c>
      <c r="B219" s="259" t="s">
        <v>16</v>
      </c>
      <c r="C219" s="259" t="s">
        <v>211</v>
      </c>
      <c r="D219" s="259">
        <v>94</v>
      </c>
      <c r="E219" s="260" t="s">
        <v>212</v>
      </c>
      <c r="F219" s="265">
        <v>430</v>
      </c>
      <c r="G219" s="262">
        <v>9</v>
      </c>
      <c r="H219" s="263">
        <f t="shared" si="154"/>
        <v>64232.963856043665</v>
      </c>
      <c r="I219" s="263">
        <f t="shared" si="155"/>
        <v>67613.646164256483</v>
      </c>
      <c r="J219" s="263">
        <f t="shared" si="156"/>
        <v>71171.684687185872</v>
      </c>
      <c r="K219" s="263">
        <f t="shared" si="157"/>
        <v>74917.993653429789</v>
      </c>
      <c r="L219" s="263">
        <f t="shared" si="158"/>
        <v>78860.758734436677</v>
      </c>
      <c r="M219" s="263">
        <f t="shared" ref="M219:M224" si="159">VLOOKUP($C219,March20,11,0)*(1+IncrPerc2021)</f>
        <v>83641.816454368949</v>
      </c>
      <c r="N219" s="263">
        <f t="shared" ref="N219:N224" si="160">VLOOKUP($C219,March20,12,0)*(1+IncrPerc2021)</f>
        <v>88422.874174301236</v>
      </c>
      <c r="O219" s="9"/>
      <c r="P219" s="9"/>
      <c r="Q219" s="332">
        <f t="shared" si="147"/>
        <v>30.882000000000001</v>
      </c>
      <c r="R219" s="332">
        <f t="shared" si="148"/>
        <v>32.506999999999998</v>
      </c>
      <c r="S219" s="332">
        <f t="shared" si="149"/>
        <v>34.217999999999996</v>
      </c>
      <c r="T219" s="332">
        <f t="shared" si="150"/>
        <v>36.018999999999998</v>
      </c>
      <c r="U219" s="332">
        <f t="shared" si="151"/>
        <v>37.913999999999994</v>
      </c>
      <c r="V219" s="332">
        <f t="shared" si="152"/>
        <v>40.213000000000001</v>
      </c>
      <c r="W219" s="332">
        <f t="shared" si="153"/>
        <v>42.510999999999996</v>
      </c>
      <c r="X219" s="353"/>
    </row>
    <row r="220" spans="1:24" s="23" customFormat="1" hidden="1">
      <c r="A220" s="169" t="s">
        <v>15</v>
      </c>
      <c r="B220" s="259" t="s">
        <v>16</v>
      </c>
      <c r="C220" s="259" t="s">
        <v>213</v>
      </c>
      <c r="D220" s="259">
        <v>45</v>
      </c>
      <c r="E220" s="260" t="s">
        <v>214</v>
      </c>
      <c r="F220" s="265">
        <v>435</v>
      </c>
      <c r="G220" s="262">
        <v>9</v>
      </c>
      <c r="H220" s="263">
        <f t="shared" si="154"/>
        <v>67037.920605714971</v>
      </c>
      <c r="I220" s="263">
        <f t="shared" si="155"/>
        <v>70582.316342896956</v>
      </c>
      <c r="J220" s="263">
        <f t="shared" si="156"/>
        <v>74590.566795491497</v>
      </c>
      <c r="K220" s="263">
        <f t="shared" si="157"/>
        <v>78557.888890843766</v>
      </c>
      <c r="L220" s="263">
        <f t="shared" si="158"/>
        <v>82765.324015350765</v>
      </c>
      <c r="M220" s="263">
        <f t="shared" si="159"/>
        <v>87682.744789525037</v>
      </c>
      <c r="N220" s="263">
        <f t="shared" si="160"/>
        <v>92600.16556369928</v>
      </c>
      <c r="O220" s="9"/>
      <c r="P220" s="9"/>
      <c r="Q220" s="332">
        <f t="shared" si="147"/>
        <v>32.229999999999997</v>
      </c>
      <c r="R220" s="332">
        <f t="shared" si="148"/>
        <v>33.933999999999997</v>
      </c>
      <c r="S220" s="332">
        <f t="shared" si="149"/>
        <v>35.860999999999997</v>
      </c>
      <c r="T220" s="332">
        <f t="shared" si="150"/>
        <v>37.768999999999998</v>
      </c>
      <c r="U220" s="332">
        <f t="shared" si="151"/>
        <v>39.791999999999994</v>
      </c>
      <c r="V220" s="332">
        <f t="shared" si="152"/>
        <v>42.155999999999999</v>
      </c>
      <c r="W220" s="332">
        <f t="shared" si="153"/>
        <v>44.519999999999996</v>
      </c>
      <c r="X220" s="353"/>
    </row>
    <row r="221" spans="1:24" s="23" customFormat="1" hidden="1">
      <c r="A221" s="169" t="s">
        <v>15</v>
      </c>
      <c r="B221" s="259" t="s">
        <v>16</v>
      </c>
      <c r="C221" s="262" t="s">
        <v>215</v>
      </c>
      <c r="D221" s="259" t="s">
        <v>216</v>
      </c>
      <c r="E221" s="266" t="s">
        <v>217</v>
      </c>
      <c r="F221" s="265">
        <v>508</v>
      </c>
      <c r="G221" s="262">
        <v>11</v>
      </c>
      <c r="H221" s="263">
        <f t="shared" si="154"/>
        <v>77043.539672879167</v>
      </c>
      <c r="I221" s="263">
        <f t="shared" si="155"/>
        <v>81092.718482716009</v>
      </c>
      <c r="J221" s="263">
        <f t="shared" si="156"/>
        <v>85335.624850166321</v>
      </c>
      <c r="K221" s="263">
        <f t="shared" si="157"/>
        <v>89848.658375415733</v>
      </c>
      <c r="L221" s="263">
        <f t="shared" si="158"/>
        <v>94560.876572577574</v>
      </c>
      <c r="M221" s="263">
        <f t="shared" si="159"/>
        <v>100298.57779192299</v>
      </c>
      <c r="N221" s="263">
        <f t="shared" si="160"/>
        <v>106036.27901126833</v>
      </c>
      <c r="O221" s="9"/>
      <c r="P221" s="9"/>
      <c r="Q221" s="332">
        <f t="shared" si="147"/>
        <v>37.040999999999997</v>
      </c>
      <c r="R221" s="332">
        <f t="shared" si="148"/>
        <v>38.986999999999995</v>
      </c>
      <c r="S221" s="332">
        <f t="shared" si="149"/>
        <v>41.027000000000001</v>
      </c>
      <c r="T221" s="332">
        <f t="shared" si="150"/>
        <v>43.196999999999996</v>
      </c>
      <c r="U221" s="332">
        <f t="shared" si="151"/>
        <v>45.461999999999996</v>
      </c>
      <c r="V221" s="332">
        <f t="shared" si="152"/>
        <v>48.220999999999997</v>
      </c>
      <c r="W221" s="332">
        <f t="shared" si="153"/>
        <v>50.978999999999999</v>
      </c>
      <c r="X221" s="353"/>
    </row>
    <row r="222" spans="1:24" s="23" customFormat="1" hidden="1">
      <c r="A222" s="169" t="s">
        <v>90</v>
      </c>
      <c r="B222" s="259" t="s">
        <v>91</v>
      </c>
      <c r="C222" s="259" t="s">
        <v>384</v>
      </c>
      <c r="D222" s="259">
        <v>64</v>
      </c>
      <c r="E222" s="260" t="s">
        <v>368</v>
      </c>
      <c r="F222" s="265" t="s">
        <v>369</v>
      </c>
      <c r="G222" s="262" t="s">
        <v>370</v>
      </c>
      <c r="H222" s="285">
        <f t="shared" si="154"/>
        <v>31.687993511046816</v>
      </c>
      <c r="I222" s="285">
        <f t="shared" si="155"/>
        <v>33.356611152463088</v>
      </c>
      <c r="J222" s="285">
        <f t="shared" si="156"/>
        <v>35.117055236410138</v>
      </c>
      <c r="K222" s="285">
        <f t="shared" si="157"/>
        <v>36.950960474381802</v>
      </c>
      <c r="L222" s="285">
        <f t="shared" si="158"/>
        <v>38.896369249712251</v>
      </c>
      <c r="M222" s="285">
        <f t="shared" si="159"/>
        <v>41.250166814373429</v>
      </c>
      <c r="N222" s="285">
        <f t="shared" si="160"/>
        <v>43.603964379034586</v>
      </c>
      <c r="O222" s="9"/>
      <c r="P222" s="9"/>
      <c r="Q222" s="329"/>
      <c r="R222" s="329"/>
      <c r="S222" s="329"/>
      <c r="T222" s="329"/>
      <c r="U222" s="329"/>
      <c r="V222" s="329"/>
      <c r="W222" s="329"/>
      <c r="X222" s="353"/>
    </row>
    <row r="223" spans="1:24" s="23" customFormat="1" hidden="1">
      <c r="A223" s="169" t="s">
        <v>15</v>
      </c>
      <c r="B223" s="259" t="s">
        <v>16</v>
      </c>
      <c r="C223" s="259" t="s">
        <v>386</v>
      </c>
      <c r="D223" s="259">
        <v>1</v>
      </c>
      <c r="E223" s="260" t="s">
        <v>364</v>
      </c>
      <c r="F223" s="265">
        <v>595</v>
      </c>
      <c r="G223" s="262">
        <v>13</v>
      </c>
      <c r="H223" s="263">
        <f t="shared" si="154"/>
        <v>101344.60494987432</v>
      </c>
      <c r="I223" s="263">
        <f t="shared" si="155"/>
        <v>106412.13434314098</v>
      </c>
      <c r="J223" s="263">
        <f t="shared" si="156"/>
        <v>111733.33935184384</v>
      </c>
      <c r="K223" s="263">
        <f t="shared" si="157"/>
        <v>117320.18580689981</v>
      </c>
      <c r="L223" s="263">
        <f t="shared" si="158"/>
        <v>123185.83612231728</v>
      </c>
      <c r="M223" s="263">
        <f t="shared" si="159"/>
        <v>129344.64929519646</v>
      </c>
      <c r="N223" s="263">
        <f t="shared" si="160"/>
        <v>135812.18090572921</v>
      </c>
      <c r="O223" s="9"/>
      <c r="P223" s="9"/>
      <c r="Q223" s="332">
        <f t="shared" ref="Q223:W224" si="161">ROUNDUP(H223/2080,3)</f>
        <v>48.723999999999997</v>
      </c>
      <c r="R223" s="332">
        <f t="shared" si="161"/>
        <v>51.16</v>
      </c>
      <c r="S223" s="332">
        <f t="shared" si="161"/>
        <v>53.717999999999996</v>
      </c>
      <c r="T223" s="332">
        <f t="shared" si="161"/>
        <v>56.403999999999996</v>
      </c>
      <c r="U223" s="332">
        <f t="shared" si="161"/>
        <v>59.223999999999997</v>
      </c>
      <c r="V223" s="332">
        <f t="shared" si="161"/>
        <v>62.184999999999995</v>
      </c>
      <c r="W223" s="332">
        <f t="shared" si="161"/>
        <v>65.295000000000002</v>
      </c>
      <c r="X223" s="353"/>
    </row>
    <row r="224" spans="1:24" s="23" customFormat="1" hidden="1">
      <c r="A224" s="169" t="s">
        <v>15</v>
      </c>
      <c r="B224" s="259" t="s">
        <v>16</v>
      </c>
      <c r="C224" s="259" t="s">
        <v>218</v>
      </c>
      <c r="D224" s="259">
        <v>65</v>
      </c>
      <c r="E224" s="260" t="s">
        <v>219</v>
      </c>
      <c r="F224" s="265">
        <v>500</v>
      </c>
      <c r="G224" s="262">
        <v>11</v>
      </c>
      <c r="H224" s="263">
        <f t="shared" si="154"/>
        <v>77043.539672879167</v>
      </c>
      <c r="I224" s="263">
        <f t="shared" si="155"/>
        <v>81092.718482716009</v>
      </c>
      <c r="J224" s="263">
        <f t="shared" si="156"/>
        <v>85335.624850166321</v>
      </c>
      <c r="K224" s="263">
        <f t="shared" si="157"/>
        <v>89848.658375415733</v>
      </c>
      <c r="L224" s="263">
        <f t="shared" si="158"/>
        <v>94560.876572577574</v>
      </c>
      <c r="M224" s="263">
        <f t="shared" si="159"/>
        <v>100298.57779192299</v>
      </c>
      <c r="N224" s="263">
        <f t="shared" si="160"/>
        <v>106036.27901126833</v>
      </c>
      <c r="O224" s="9"/>
      <c r="P224" s="9"/>
      <c r="Q224" s="332">
        <f t="shared" si="161"/>
        <v>37.040999999999997</v>
      </c>
      <c r="R224" s="332">
        <f t="shared" si="161"/>
        <v>38.986999999999995</v>
      </c>
      <c r="S224" s="332">
        <f t="shared" si="161"/>
        <v>41.027000000000001</v>
      </c>
      <c r="T224" s="332">
        <f t="shared" si="161"/>
        <v>43.196999999999996</v>
      </c>
      <c r="U224" s="332">
        <f t="shared" si="161"/>
        <v>45.461999999999996</v>
      </c>
      <c r="V224" s="332">
        <f t="shared" si="161"/>
        <v>48.220999999999997</v>
      </c>
      <c r="W224" s="332">
        <f t="shared" si="161"/>
        <v>50.978999999999999</v>
      </c>
      <c r="X224" s="353"/>
    </row>
    <row r="225" spans="1:24" s="23" customFormat="1" hidden="1">
      <c r="A225" s="169"/>
      <c r="B225" s="259" t="s">
        <v>16</v>
      </c>
      <c r="C225" s="259" t="s">
        <v>654</v>
      </c>
      <c r="D225" s="259">
        <v>36</v>
      </c>
      <c r="E225" s="260" t="s">
        <v>704</v>
      </c>
      <c r="F225" s="265">
        <v>443</v>
      </c>
      <c r="G225" s="262">
        <v>9</v>
      </c>
      <c r="H225" s="263">
        <v>68703.215360000002</v>
      </c>
      <c r="I225" s="263">
        <v>72320.182479999989</v>
      </c>
      <c r="J225" s="263">
        <v>76137.264320000002</v>
      </c>
      <c r="K225" s="263">
        <v>80114.012159999998</v>
      </c>
      <c r="L225" s="263">
        <v>84331.323440000007</v>
      </c>
      <c r="M225" s="263">
        <v>89434.248800000001</v>
      </c>
      <c r="N225" s="263">
        <v>94537.174159999995</v>
      </c>
      <c r="O225" s="9"/>
      <c r="P225" s="9"/>
      <c r="Q225" s="329"/>
      <c r="R225" s="329"/>
      <c r="S225" s="329"/>
      <c r="T225" s="329"/>
      <c r="U225" s="329"/>
      <c r="V225" s="329"/>
      <c r="W225" s="329"/>
      <c r="X225" s="353"/>
    </row>
    <row r="226" spans="1:24" s="23" customFormat="1" hidden="1">
      <c r="A226" s="169" t="s">
        <v>15</v>
      </c>
      <c r="B226" s="259" t="s">
        <v>16</v>
      </c>
      <c r="C226" s="259" t="s">
        <v>220</v>
      </c>
      <c r="D226" s="259">
        <v>45</v>
      </c>
      <c r="E226" s="260" t="s">
        <v>221</v>
      </c>
      <c r="F226" s="265">
        <v>423</v>
      </c>
      <c r="G226" s="262">
        <v>9</v>
      </c>
      <c r="H226" s="263">
        <f>VLOOKUP($C226,March20,6,0)*(1+IncrPerc2021)</f>
        <v>67037.920605714971</v>
      </c>
      <c r="I226" s="263">
        <f>VLOOKUP($C226,March20,7,0)*(1+IncrPerc2021)</f>
        <v>70582.316342896956</v>
      </c>
      <c r="J226" s="263">
        <f>VLOOKUP($C226,March20,8,0)*(1+IncrPerc2021)</f>
        <v>74590.566795491497</v>
      </c>
      <c r="K226" s="263">
        <f>VLOOKUP($C226,March20,9,0)*(1+IncrPerc2021)</f>
        <v>78557.888890843766</v>
      </c>
      <c r="L226" s="263">
        <f>VLOOKUP($C226,March20,10,0)*(1+IncrPerc2021)</f>
        <v>82765.324015350765</v>
      </c>
      <c r="M226" s="263">
        <f>VLOOKUP($C226,March20,11,0)*(1+IncrPerc2021)</f>
        <v>87682.744789525037</v>
      </c>
      <c r="N226" s="263">
        <f>VLOOKUP($C226,March20,12,0)*(1+IncrPerc2021)</f>
        <v>92600.16556369928</v>
      </c>
      <c r="O226" s="9"/>
      <c r="P226" s="9"/>
      <c r="Q226" s="332">
        <f t="shared" ref="Q226:W227" si="162">ROUNDUP(H226/2080,3)</f>
        <v>32.229999999999997</v>
      </c>
      <c r="R226" s="332">
        <f t="shared" si="162"/>
        <v>33.933999999999997</v>
      </c>
      <c r="S226" s="332">
        <f t="shared" si="162"/>
        <v>35.860999999999997</v>
      </c>
      <c r="T226" s="332">
        <f t="shared" si="162"/>
        <v>37.768999999999998</v>
      </c>
      <c r="U226" s="332">
        <f t="shared" si="162"/>
        <v>39.791999999999994</v>
      </c>
      <c r="V226" s="332">
        <f t="shared" si="162"/>
        <v>42.155999999999999</v>
      </c>
      <c r="W226" s="332">
        <f t="shared" si="162"/>
        <v>44.519999999999996</v>
      </c>
      <c r="X226" s="353"/>
    </row>
    <row r="227" spans="1:24" s="23" customFormat="1" hidden="1">
      <c r="A227" s="169" t="s">
        <v>15</v>
      </c>
      <c r="B227" s="259" t="s">
        <v>16</v>
      </c>
      <c r="C227" s="259" t="s">
        <v>222</v>
      </c>
      <c r="D227" s="259">
        <v>45</v>
      </c>
      <c r="E227" s="260" t="s">
        <v>223</v>
      </c>
      <c r="F227" s="265">
        <v>425</v>
      </c>
      <c r="G227" s="262">
        <v>9</v>
      </c>
      <c r="H227" s="263">
        <f>VLOOKUP($C227,March20,6,0)*(1+IncrPerc2021)</f>
        <v>67037.920605714971</v>
      </c>
      <c r="I227" s="263">
        <f>VLOOKUP($C227,March20,7,0)*(1+IncrPerc2021)</f>
        <v>70582.316342896956</v>
      </c>
      <c r="J227" s="263">
        <f>VLOOKUP($C227,March20,8,0)*(1+IncrPerc2021)</f>
        <v>74590.566795491497</v>
      </c>
      <c r="K227" s="263">
        <f>VLOOKUP($C227,March20,9,0)*(1+IncrPerc2021)</f>
        <v>78557.888890843766</v>
      </c>
      <c r="L227" s="263">
        <f>VLOOKUP($C227,March20,10,0)*(1+IncrPerc2021)</f>
        <v>82765.324015350765</v>
      </c>
      <c r="M227" s="263">
        <f>VLOOKUP($C227,March20,11,0)*(1+IncrPerc2021)</f>
        <v>87682.744789525037</v>
      </c>
      <c r="N227" s="263">
        <f>VLOOKUP($C227,March20,12,0)*(1+IncrPerc2021)</f>
        <v>92600.16556369928</v>
      </c>
      <c r="O227" s="9"/>
      <c r="P227" s="9"/>
      <c r="Q227" s="332">
        <f t="shared" si="162"/>
        <v>32.229999999999997</v>
      </c>
      <c r="R227" s="332">
        <f t="shared" si="162"/>
        <v>33.933999999999997</v>
      </c>
      <c r="S227" s="332">
        <f t="shared" si="162"/>
        <v>35.860999999999997</v>
      </c>
      <c r="T227" s="332">
        <f t="shared" si="162"/>
        <v>37.768999999999998</v>
      </c>
      <c r="U227" s="332">
        <f t="shared" si="162"/>
        <v>39.791999999999994</v>
      </c>
      <c r="V227" s="332">
        <f t="shared" si="162"/>
        <v>42.155999999999999</v>
      </c>
      <c r="W227" s="332">
        <f t="shared" si="162"/>
        <v>44.519999999999996</v>
      </c>
      <c r="X227" s="353"/>
    </row>
    <row r="228" spans="1:24" s="23" customFormat="1" hidden="1">
      <c r="A228" s="169"/>
      <c r="B228" s="259" t="s">
        <v>689</v>
      </c>
      <c r="C228" s="259" t="s">
        <v>711</v>
      </c>
      <c r="D228" s="259">
        <v>99</v>
      </c>
      <c r="E228" s="260" t="s">
        <v>710</v>
      </c>
      <c r="F228" s="265">
        <v>415</v>
      </c>
      <c r="G228" s="262">
        <v>9</v>
      </c>
      <c r="H228" s="263">
        <v>65910</v>
      </c>
      <c r="I228" s="263">
        <v>69381</v>
      </c>
      <c r="J228" s="263">
        <v>73044</v>
      </c>
      <c r="K228" s="263">
        <v>76857</v>
      </c>
      <c r="L228" s="263">
        <v>80904</v>
      </c>
      <c r="M228" s="263">
        <v>85800</v>
      </c>
      <c r="N228" s="263">
        <v>90695</v>
      </c>
      <c r="O228" s="9"/>
      <c r="P228" s="9"/>
      <c r="Q228" s="332"/>
      <c r="R228" s="332"/>
      <c r="S228" s="332"/>
      <c r="T228" s="332"/>
      <c r="U228" s="332"/>
      <c r="V228" s="332"/>
      <c r="W228" s="332"/>
      <c r="X228" s="353"/>
    </row>
    <row r="229" spans="1:24" s="23" customFormat="1" hidden="1">
      <c r="A229" s="169" t="s">
        <v>15</v>
      </c>
      <c r="B229" s="259" t="s">
        <v>16</v>
      </c>
      <c r="C229" s="259" t="s">
        <v>224</v>
      </c>
      <c r="D229" s="259">
        <v>45</v>
      </c>
      <c r="E229" s="260" t="s">
        <v>225</v>
      </c>
      <c r="F229" s="265">
        <v>425</v>
      </c>
      <c r="G229" s="262">
        <v>9</v>
      </c>
      <c r="H229" s="263">
        <f t="shared" ref="H229:H261" si="163">VLOOKUP($C229,March20,6,0)*(1+IncrPerc2021)</f>
        <v>67037.920605714971</v>
      </c>
      <c r="I229" s="263">
        <f t="shared" ref="I229:I261" si="164">VLOOKUP($C229,March20,7,0)*(1+IncrPerc2021)</f>
        <v>70582.316342896956</v>
      </c>
      <c r="J229" s="263">
        <f t="shared" ref="J229:J261" si="165">VLOOKUP($C229,March20,8,0)*(1+IncrPerc2021)</f>
        <v>74590.566795491497</v>
      </c>
      <c r="K229" s="263">
        <f t="shared" ref="K229:K261" si="166">VLOOKUP($C229,March20,9,0)*(1+IncrPerc2021)</f>
        <v>78557.888890843766</v>
      </c>
      <c r="L229" s="263">
        <f t="shared" ref="L229:L256" si="167">VLOOKUP($C229,March20,10,0)*(1+IncrPerc2021)</f>
        <v>82765.324015350765</v>
      </c>
      <c r="M229" s="263">
        <f t="shared" ref="M229:M256" si="168">VLOOKUP($C229,March20,11,0)*(1+IncrPerc2021)</f>
        <v>87682.744789525037</v>
      </c>
      <c r="N229" s="263">
        <f t="shared" ref="N229:N256" si="169">VLOOKUP($C229,March20,12,0)*(1+IncrPerc2021)</f>
        <v>92600.16556369928</v>
      </c>
      <c r="O229" s="9"/>
      <c r="P229" s="9"/>
      <c r="Q229" s="332">
        <f t="shared" ref="Q229:W230" si="170">ROUNDUP(H229/2080,3)</f>
        <v>32.229999999999997</v>
      </c>
      <c r="R229" s="332">
        <f t="shared" si="170"/>
        <v>33.933999999999997</v>
      </c>
      <c r="S229" s="332">
        <f t="shared" si="170"/>
        <v>35.860999999999997</v>
      </c>
      <c r="T229" s="332">
        <f t="shared" si="170"/>
        <v>37.768999999999998</v>
      </c>
      <c r="U229" s="332">
        <f t="shared" si="170"/>
        <v>39.791999999999994</v>
      </c>
      <c r="V229" s="332">
        <f t="shared" si="170"/>
        <v>42.155999999999999</v>
      </c>
      <c r="W229" s="332">
        <f t="shared" si="170"/>
        <v>44.519999999999996</v>
      </c>
      <c r="X229" s="353"/>
    </row>
    <row r="230" spans="1:24" s="23" customFormat="1" hidden="1">
      <c r="A230" s="169"/>
      <c r="B230" s="259" t="s">
        <v>16</v>
      </c>
      <c r="C230" s="259" t="s">
        <v>556</v>
      </c>
      <c r="D230" s="259">
        <v>45</v>
      </c>
      <c r="E230" s="260" t="s">
        <v>552</v>
      </c>
      <c r="F230" s="265">
        <v>425</v>
      </c>
      <c r="G230" s="262">
        <v>9</v>
      </c>
      <c r="H230" s="263">
        <f t="shared" si="163"/>
        <v>67037.920605714971</v>
      </c>
      <c r="I230" s="263">
        <f t="shared" si="164"/>
        <v>70582.316342896956</v>
      </c>
      <c r="J230" s="263">
        <f t="shared" si="165"/>
        <v>74590.566795491497</v>
      </c>
      <c r="K230" s="263">
        <f t="shared" si="166"/>
        <v>78557.888890843766</v>
      </c>
      <c r="L230" s="263">
        <f t="shared" si="167"/>
        <v>82765.324015350765</v>
      </c>
      <c r="M230" s="263">
        <f t="shared" si="168"/>
        <v>87682.744789525037</v>
      </c>
      <c r="N230" s="263">
        <f t="shared" si="169"/>
        <v>92600.16556369928</v>
      </c>
      <c r="O230" s="9"/>
      <c r="P230" s="9"/>
      <c r="Q230" s="332">
        <f t="shared" si="170"/>
        <v>32.229999999999997</v>
      </c>
      <c r="R230" s="332">
        <f t="shared" si="170"/>
        <v>33.933999999999997</v>
      </c>
      <c r="S230" s="332">
        <f t="shared" si="170"/>
        <v>35.860999999999997</v>
      </c>
      <c r="T230" s="332">
        <f t="shared" si="170"/>
        <v>37.768999999999998</v>
      </c>
      <c r="U230" s="332">
        <f t="shared" si="170"/>
        <v>39.791999999999994</v>
      </c>
      <c r="V230" s="332">
        <f t="shared" si="170"/>
        <v>42.155999999999999</v>
      </c>
      <c r="W230" s="332">
        <f t="shared" si="170"/>
        <v>44.519999999999996</v>
      </c>
      <c r="X230" s="353"/>
    </row>
    <row r="231" spans="1:24" s="23" customFormat="1" hidden="1">
      <c r="A231" s="169" t="s">
        <v>90</v>
      </c>
      <c r="B231" s="259" t="s">
        <v>91</v>
      </c>
      <c r="C231" s="262" t="s">
        <v>331</v>
      </c>
      <c r="D231" s="259">
        <v>90</v>
      </c>
      <c r="E231" s="260" t="s">
        <v>332</v>
      </c>
      <c r="F231" s="265">
        <v>365</v>
      </c>
      <c r="G231" s="262">
        <v>8</v>
      </c>
      <c r="H231" s="285">
        <f t="shared" si="163"/>
        <v>27.778810671879754</v>
      </c>
      <c r="I231" s="285">
        <f t="shared" si="164"/>
        <v>29.301817811568668</v>
      </c>
      <c r="J231" s="285">
        <f t="shared" si="165"/>
        <v>30.82351314493571</v>
      </c>
      <c r="K231" s="285">
        <f t="shared" si="166"/>
        <v>32.438346727155391</v>
      </c>
      <c r="L231" s="285">
        <f t="shared" si="167"/>
        <v>34.163372040411986</v>
      </c>
      <c r="M231" s="285">
        <f t="shared" si="168"/>
        <v>36.304396587375635</v>
      </c>
      <c r="N231" s="285">
        <f t="shared" si="169"/>
        <v>38.44542113433927</v>
      </c>
      <c r="O231" s="9"/>
      <c r="P231" s="9"/>
      <c r="Q231" s="329"/>
      <c r="R231" s="329"/>
      <c r="S231" s="329"/>
      <c r="T231" s="329"/>
      <c r="U231" s="329"/>
      <c r="V231" s="329"/>
      <c r="W231" s="329"/>
      <c r="X231" s="353"/>
    </row>
    <row r="232" spans="1:24" s="23" customFormat="1" hidden="1">
      <c r="A232" s="169"/>
      <c r="B232" s="259" t="s">
        <v>16</v>
      </c>
      <c r="C232" s="349" t="s">
        <v>536</v>
      </c>
      <c r="D232" s="259">
        <v>45</v>
      </c>
      <c r="E232" s="260" t="s">
        <v>530</v>
      </c>
      <c r="F232" s="265">
        <v>438</v>
      </c>
      <c r="G232" s="262">
        <v>9</v>
      </c>
      <c r="H232" s="263">
        <f t="shared" si="163"/>
        <v>67037.920605714971</v>
      </c>
      <c r="I232" s="263">
        <f t="shared" si="164"/>
        <v>70582.316342896956</v>
      </c>
      <c r="J232" s="263">
        <f t="shared" si="165"/>
        <v>74590.566795491497</v>
      </c>
      <c r="K232" s="263">
        <f t="shared" si="166"/>
        <v>78557.888890843766</v>
      </c>
      <c r="L232" s="263">
        <f t="shared" si="167"/>
        <v>82765.324015350765</v>
      </c>
      <c r="M232" s="263">
        <f t="shared" si="168"/>
        <v>87682.744789525037</v>
      </c>
      <c r="N232" s="263">
        <f t="shared" si="169"/>
        <v>92600.16556369928</v>
      </c>
      <c r="O232" s="9"/>
      <c r="P232" s="9"/>
      <c r="Q232" s="332">
        <f t="shared" ref="Q232:Q242" si="171">ROUNDUP(H232/2080,3)</f>
        <v>32.229999999999997</v>
      </c>
      <c r="R232" s="332">
        <f t="shared" ref="R232:R242" si="172">ROUNDUP(I232/2080,3)</f>
        <v>33.933999999999997</v>
      </c>
      <c r="S232" s="332">
        <f t="shared" ref="S232:S242" si="173">ROUNDUP(J232/2080,3)</f>
        <v>35.860999999999997</v>
      </c>
      <c r="T232" s="332">
        <f t="shared" ref="T232:T242" si="174">ROUNDUP(K232/2080,3)</f>
        <v>37.768999999999998</v>
      </c>
      <c r="U232" s="332">
        <f t="shared" ref="U232:U242" si="175">ROUNDUP(L232/2080,3)</f>
        <v>39.791999999999994</v>
      </c>
      <c r="V232" s="332">
        <f t="shared" ref="V232:V242" si="176">ROUNDUP(M232/2080,3)</f>
        <v>42.155999999999999</v>
      </c>
      <c r="W232" s="332">
        <f t="shared" ref="W232:W242" si="177">ROUNDUP(N232/2080,3)</f>
        <v>44.519999999999996</v>
      </c>
      <c r="X232" s="353"/>
    </row>
    <row r="233" spans="1:24" s="23" customFormat="1" hidden="1">
      <c r="A233" s="169" t="s">
        <v>15</v>
      </c>
      <c r="B233" s="259" t="s">
        <v>16</v>
      </c>
      <c r="C233" s="259" t="s">
        <v>226</v>
      </c>
      <c r="D233" s="259">
        <v>65</v>
      </c>
      <c r="E233" s="260" t="s">
        <v>227</v>
      </c>
      <c r="F233" s="265">
        <v>508</v>
      </c>
      <c r="G233" s="262">
        <v>11</v>
      </c>
      <c r="H233" s="263">
        <f t="shared" si="163"/>
        <v>77043.539672879167</v>
      </c>
      <c r="I233" s="263">
        <f t="shared" si="164"/>
        <v>81092.718482716009</v>
      </c>
      <c r="J233" s="263">
        <f t="shared" si="165"/>
        <v>85335.624850166321</v>
      </c>
      <c r="K233" s="263">
        <f t="shared" si="166"/>
        <v>89848.658375415733</v>
      </c>
      <c r="L233" s="263">
        <f t="shared" si="167"/>
        <v>94560.876572577574</v>
      </c>
      <c r="M233" s="263">
        <f t="shared" si="168"/>
        <v>100298.57779192299</v>
      </c>
      <c r="N233" s="263">
        <f t="shared" si="169"/>
        <v>106036.27901126833</v>
      </c>
      <c r="O233" s="9"/>
      <c r="P233" s="9"/>
      <c r="Q233" s="332">
        <f t="shared" si="171"/>
        <v>37.040999999999997</v>
      </c>
      <c r="R233" s="332">
        <f t="shared" si="172"/>
        <v>38.986999999999995</v>
      </c>
      <c r="S233" s="332">
        <f t="shared" si="173"/>
        <v>41.027000000000001</v>
      </c>
      <c r="T233" s="332">
        <f t="shared" si="174"/>
        <v>43.196999999999996</v>
      </c>
      <c r="U233" s="332">
        <f t="shared" si="175"/>
        <v>45.461999999999996</v>
      </c>
      <c r="V233" s="332">
        <f t="shared" si="176"/>
        <v>48.220999999999997</v>
      </c>
      <c r="W233" s="332">
        <f t="shared" si="177"/>
        <v>50.978999999999999</v>
      </c>
      <c r="X233" s="353"/>
    </row>
    <row r="234" spans="1:24" s="23" customFormat="1" hidden="1">
      <c r="A234" s="169" t="s">
        <v>15</v>
      </c>
      <c r="B234" s="259" t="s">
        <v>16</v>
      </c>
      <c r="C234" s="259" t="s">
        <v>403</v>
      </c>
      <c r="D234" s="259">
        <v>45</v>
      </c>
      <c r="E234" s="260" t="s">
        <v>395</v>
      </c>
      <c r="F234" s="265">
        <v>435</v>
      </c>
      <c r="G234" s="262">
        <v>9</v>
      </c>
      <c r="H234" s="263">
        <f t="shared" si="163"/>
        <v>67037.920605714971</v>
      </c>
      <c r="I234" s="263">
        <f t="shared" si="164"/>
        <v>70582.316342896956</v>
      </c>
      <c r="J234" s="263">
        <f t="shared" si="165"/>
        <v>74590.566795491497</v>
      </c>
      <c r="K234" s="263">
        <f t="shared" si="166"/>
        <v>78557.888890843766</v>
      </c>
      <c r="L234" s="263">
        <f t="shared" si="167"/>
        <v>82765.324015350765</v>
      </c>
      <c r="M234" s="263">
        <f t="shared" si="168"/>
        <v>87682.744789525037</v>
      </c>
      <c r="N234" s="263">
        <f t="shared" si="169"/>
        <v>92600.16556369928</v>
      </c>
      <c r="O234" s="9"/>
      <c r="P234" s="9"/>
      <c r="Q234" s="332">
        <f t="shared" si="171"/>
        <v>32.229999999999997</v>
      </c>
      <c r="R234" s="332">
        <f t="shared" si="172"/>
        <v>33.933999999999997</v>
      </c>
      <c r="S234" s="332">
        <f t="shared" si="173"/>
        <v>35.860999999999997</v>
      </c>
      <c r="T234" s="332">
        <f t="shared" si="174"/>
        <v>37.768999999999998</v>
      </c>
      <c r="U234" s="332">
        <f t="shared" si="175"/>
        <v>39.791999999999994</v>
      </c>
      <c r="V234" s="332">
        <f t="shared" si="176"/>
        <v>42.155999999999999</v>
      </c>
      <c r="W234" s="332">
        <f t="shared" si="177"/>
        <v>44.519999999999996</v>
      </c>
      <c r="X234" s="353"/>
    </row>
    <row r="235" spans="1:24" s="23" customFormat="1" hidden="1">
      <c r="A235" s="169" t="s">
        <v>15</v>
      </c>
      <c r="B235" s="259" t="s">
        <v>91</v>
      </c>
      <c r="C235" s="259" t="s">
        <v>478</v>
      </c>
      <c r="D235" s="259">
        <v>85</v>
      </c>
      <c r="E235" s="260" t="s">
        <v>464</v>
      </c>
      <c r="F235" s="265">
        <v>463</v>
      </c>
      <c r="G235" s="262">
        <v>10</v>
      </c>
      <c r="H235" s="285">
        <f t="shared" si="163"/>
        <v>36.649488000000005</v>
      </c>
      <c r="I235" s="285">
        <f t="shared" si="164"/>
        <v>38.576738500000005</v>
      </c>
      <c r="J235" s="285">
        <f t="shared" si="165"/>
        <v>40.612480000000005</v>
      </c>
      <c r="K235" s="285">
        <f t="shared" si="166"/>
        <v>44.972590000000004</v>
      </c>
      <c r="L235" s="285">
        <f t="shared" si="167"/>
        <v>46.232518500000005</v>
      </c>
      <c r="M235" s="285">
        <f t="shared" si="168"/>
        <v>47.527246000000005</v>
      </c>
      <c r="N235" s="285">
        <f t="shared" si="169"/>
        <v>48.881336500000003</v>
      </c>
      <c r="O235" s="9"/>
      <c r="P235" s="9"/>
      <c r="Q235" s="332">
        <f t="shared" si="171"/>
        <v>1.8000000000000002E-2</v>
      </c>
      <c r="R235" s="332">
        <f t="shared" si="172"/>
        <v>1.9E-2</v>
      </c>
      <c r="S235" s="332">
        <f t="shared" si="173"/>
        <v>0.02</v>
      </c>
      <c r="T235" s="332">
        <f t="shared" si="174"/>
        <v>2.2000000000000002E-2</v>
      </c>
      <c r="U235" s="332">
        <f t="shared" si="175"/>
        <v>2.3E-2</v>
      </c>
      <c r="V235" s="332">
        <f t="shared" si="176"/>
        <v>2.3E-2</v>
      </c>
      <c r="W235" s="332">
        <f t="shared" si="177"/>
        <v>2.4E-2</v>
      </c>
      <c r="X235" s="353"/>
    </row>
    <row r="236" spans="1:24" hidden="1">
      <c r="A236" s="169"/>
      <c r="B236" s="259" t="s">
        <v>16</v>
      </c>
      <c r="C236" s="259" t="s">
        <v>527</v>
      </c>
      <c r="D236" s="259">
        <v>40</v>
      </c>
      <c r="E236" s="260" t="s">
        <v>513</v>
      </c>
      <c r="F236" s="265">
        <v>412</v>
      </c>
      <c r="G236" s="262">
        <v>9</v>
      </c>
      <c r="H236" s="263">
        <f t="shared" si="163"/>
        <v>63575.381583017595</v>
      </c>
      <c r="I236" s="263">
        <f t="shared" si="164"/>
        <v>66958.7924483799</v>
      </c>
      <c r="J236" s="263">
        <f t="shared" si="165"/>
        <v>70696.91574317537</v>
      </c>
      <c r="K236" s="263">
        <f t="shared" si="166"/>
        <v>74552.366995398712</v>
      </c>
      <c r="L236" s="263">
        <f t="shared" si="167"/>
        <v>78481.489290658152</v>
      </c>
      <c r="M236" s="263">
        <f t="shared" si="168"/>
        <v>83176.661401662714</v>
      </c>
      <c r="N236" s="263">
        <f t="shared" si="169"/>
        <v>87871.833512667334</v>
      </c>
      <c r="Q236" s="332">
        <f t="shared" si="171"/>
        <v>30.566000000000003</v>
      </c>
      <c r="R236" s="332">
        <f t="shared" si="172"/>
        <v>32.192</v>
      </c>
      <c r="S236" s="332">
        <f t="shared" si="173"/>
        <v>33.988999999999997</v>
      </c>
      <c r="T236" s="332">
        <f t="shared" si="174"/>
        <v>35.842999999999996</v>
      </c>
      <c r="U236" s="332">
        <f t="shared" si="175"/>
        <v>37.731999999999999</v>
      </c>
      <c r="V236" s="332">
        <f t="shared" si="176"/>
        <v>39.988999999999997</v>
      </c>
      <c r="W236" s="332">
        <f t="shared" si="177"/>
        <v>42.247</v>
      </c>
    </row>
    <row r="237" spans="1:24" hidden="1">
      <c r="A237" s="169" t="s">
        <v>15</v>
      </c>
      <c r="B237" s="259" t="s">
        <v>16</v>
      </c>
      <c r="C237" s="259" t="s">
        <v>228</v>
      </c>
      <c r="D237" s="259">
        <v>72</v>
      </c>
      <c r="E237" s="260" t="s">
        <v>229</v>
      </c>
      <c r="F237" s="265">
        <v>463</v>
      </c>
      <c r="G237" s="262">
        <v>10</v>
      </c>
      <c r="H237" s="263">
        <f t="shared" si="163"/>
        <v>72140.322475253328</v>
      </c>
      <c r="I237" s="263">
        <f t="shared" si="164"/>
        <v>75952.116813084882</v>
      </c>
      <c r="J237" s="263">
        <f t="shared" si="165"/>
        <v>79924.896022736109</v>
      </c>
      <c r="K237" s="263">
        <f t="shared" si="166"/>
        <v>84126.87403294415</v>
      </c>
      <c r="L237" s="263">
        <f t="shared" si="167"/>
        <v>88568.965072306921</v>
      </c>
      <c r="M237" s="263">
        <f t="shared" si="168"/>
        <v>93921.778834932353</v>
      </c>
      <c r="N237" s="263">
        <f t="shared" si="169"/>
        <v>99273.740003108527</v>
      </c>
      <c r="Q237" s="332">
        <f t="shared" si="171"/>
        <v>34.683</v>
      </c>
      <c r="R237" s="332">
        <f t="shared" si="172"/>
        <v>36.515999999999998</v>
      </c>
      <c r="S237" s="332">
        <f t="shared" si="173"/>
        <v>38.425999999999995</v>
      </c>
      <c r="T237" s="332">
        <f t="shared" si="174"/>
        <v>40.445999999999998</v>
      </c>
      <c r="U237" s="332">
        <f t="shared" si="175"/>
        <v>42.582000000000001</v>
      </c>
      <c r="V237" s="332">
        <f t="shared" si="176"/>
        <v>45.155000000000001</v>
      </c>
      <c r="W237" s="332">
        <f t="shared" si="177"/>
        <v>47.727999999999994</v>
      </c>
    </row>
    <row r="238" spans="1:24" hidden="1">
      <c r="A238" s="169" t="s">
        <v>15</v>
      </c>
      <c r="B238" s="259" t="s">
        <v>16</v>
      </c>
      <c r="C238" s="259" t="s">
        <v>230</v>
      </c>
      <c r="D238" s="259">
        <v>65</v>
      </c>
      <c r="E238" s="260" t="s">
        <v>231</v>
      </c>
      <c r="F238" s="265">
        <v>508</v>
      </c>
      <c r="G238" s="262">
        <v>11</v>
      </c>
      <c r="H238" s="263">
        <f t="shared" si="163"/>
        <v>77043.539672879167</v>
      </c>
      <c r="I238" s="263">
        <f t="shared" si="164"/>
        <v>81092.718482716009</v>
      </c>
      <c r="J238" s="263">
        <f t="shared" si="165"/>
        <v>85335.624850166321</v>
      </c>
      <c r="K238" s="263">
        <f t="shared" si="166"/>
        <v>89848.658375415733</v>
      </c>
      <c r="L238" s="263">
        <f t="shared" si="167"/>
        <v>94560.876572577574</v>
      </c>
      <c r="M238" s="263">
        <f t="shared" si="168"/>
        <v>100298.57779192299</v>
      </c>
      <c r="N238" s="263">
        <f t="shared" si="169"/>
        <v>106036.27901126833</v>
      </c>
      <c r="Q238" s="332">
        <f t="shared" si="171"/>
        <v>37.040999999999997</v>
      </c>
      <c r="R238" s="332">
        <f t="shared" si="172"/>
        <v>38.986999999999995</v>
      </c>
      <c r="S238" s="332">
        <f t="shared" si="173"/>
        <v>41.027000000000001</v>
      </c>
      <c r="T238" s="332">
        <f t="shared" si="174"/>
        <v>43.196999999999996</v>
      </c>
      <c r="U238" s="332">
        <f t="shared" si="175"/>
        <v>45.461999999999996</v>
      </c>
      <c r="V238" s="332">
        <f t="shared" si="176"/>
        <v>48.220999999999997</v>
      </c>
      <c r="W238" s="332">
        <f t="shared" si="177"/>
        <v>50.978999999999999</v>
      </c>
    </row>
    <row r="239" spans="1:24" hidden="1">
      <c r="A239" s="169" t="s">
        <v>15</v>
      </c>
      <c r="B239" s="259" t="s">
        <v>16</v>
      </c>
      <c r="C239" s="259" t="s">
        <v>232</v>
      </c>
      <c r="D239" s="259">
        <v>104</v>
      </c>
      <c r="E239" s="260" t="s">
        <v>233</v>
      </c>
      <c r="F239" s="265">
        <v>545</v>
      </c>
      <c r="G239" s="262">
        <v>12</v>
      </c>
      <c r="H239" s="263">
        <f t="shared" si="163"/>
        <v>85581.464298234278</v>
      </c>
      <c r="I239" s="263">
        <f t="shared" si="164"/>
        <v>90085.751892878136</v>
      </c>
      <c r="J239" s="263">
        <f t="shared" si="165"/>
        <v>94827.107255661234</v>
      </c>
      <c r="K239" s="263">
        <f t="shared" si="166"/>
        <v>99818.007637538176</v>
      </c>
      <c r="L239" s="263">
        <f t="shared" si="167"/>
        <v>105071.58698688226</v>
      </c>
      <c r="M239" s="263">
        <f t="shared" si="168"/>
        <v>110601.67051250764</v>
      </c>
      <c r="N239" s="263">
        <f t="shared" si="169"/>
        <v>116422.81106579752</v>
      </c>
      <c r="Q239" s="332">
        <f t="shared" si="171"/>
        <v>41.144999999999996</v>
      </c>
      <c r="R239" s="332">
        <f t="shared" si="172"/>
        <v>43.311</v>
      </c>
      <c r="S239" s="332">
        <f t="shared" si="173"/>
        <v>45.589999999999996</v>
      </c>
      <c r="T239" s="332">
        <f t="shared" si="174"/>
        <v>47.989999999999995</v>
      </c>
      <c r="U239" s="332">
        <f t="shared" si="175"/>
        <v>50.515999999999998</v>
      </c>
      <c r="V239" s="332">
        <f t="shared" si="176"/>
        <v>53.173999999999999</v>
      </c>
      <c r="W239" s="332">
        <f t="shared" si="177"/>
        <v>55.972999999999999</v>
      </c>
    </row>
    <row r="240" spans="1:24" hidden="1">
      <c r="A240" s="169"/>
      <c r="B240" s="259" t="s">
        <v>16</v>
      </c>
      <c r="C240" s="259" t="s">
        <v>298</v>
      </c>
      <c r="D240" s="259" t="s">
        <v>749</v>
      </c>
      <c r="E240" s="260" t="s">
        <v>755</v>
      </c>
      <c r="F240" s="265">
        <v>443</v>
      </c>
      <c r="G240" s="262">
        <v>9</v>
      </c>
      <c r="H240" s="263">
        <v>68405.450682496259</v>
      </c>
      <c r="I240" s="263">
        <v>72006.358317312493</v>
      </c>
      <c r="J240" s="263">
        <v>75914.231672021255</v>
      </c>
      <c r="K240" s="263">
        <v>79785.370821076256</v>
      </c>
      <c r="L240" s="263">
        <v>83984.461731047486</v>
      </c>
      <c r="M240" s="263">
        <v>88541.941644100007</v>
      </c>
      <c r="N240" s="263">
        <v>93099.422603681247</v>
      </c>
      <c r="Q240" s="332"/>
      <c r="R240" s="332"/>
      <c r="S240" s="332"/>
      <c r="T240" s="332"/>
      <c r="U240" s="332"/>
      <c r="V240" s="332"/>
      <c r="W240" s="332"/>
    </row>
    <row r="241" spans="1:24" hidden="1">
      <c r="A241" s="169" t="s">
        <v>15</v>
      </c>
      <c r="B241" s="259" t="s">
        <v>16</v>
      </c>
      <c r="C241" s="262" t="s">
        <v>234</v>
      </c>
      <c r="D241" s="259" t="s">
        <v>235</v>
      </c>
      <c r="E241" s="282" t="s">
        <v>236</v>
      </c>
      <c r="F241" s="265">
        <v>453</v>
      </c>
      <c r="G241" s="262">
        <v>10</v>
      </c>
      <c r="H241" s="263">
        <f t="shared" si="163"/>
        <v>72020.265960675941</v>
      </c>
      <c r="I241" s="263">
        <f t="shared" si="164"/>
        <v>75641.061298043511</v>
      </c>
      <c r="J241" s="263">
        <f t="shared" si="165"/>
        <v>79728.439907973152</v>
      </c>
      <c r="K241" s="263">
        <f t="shared" si="166"/>
        <v>83818.547075052265</v>
      </c>
      <c r="L241" s="263">
        <f t="shared" si="167"/>
        <v>88099.653242595363</v>
      </c>
      <c r="M241" s="263">
        <f t="shared" si="168"/>
        <v>93460.305381542625</v>
      </c>
      <c r="N241" s="263">
        <f t="shared" si="169"/>
        <v>98820.957520489857</v>
      </c>
      <c r="Q241" s="332">
        <f t="shared" si="171"/>
        <v>34.625999999999998</v>
      </c>
      <c r="R241" s="332">
        <f t="shared" si="172"/>
        <v>36.366</v>
      </c>
      <c r="S241" s="332">
        <f t="shared" si="173"/>
        <v>38.330999999999996</v>
      </c>
      <c r="T241" s="332">
        <f t="shared" si="174"/>
        <v>40.297999999999995</v>
      </c>
      <c r="U241" s="332">
        <f t="shared" si="175"/>
        <v>42.355999999999995</v>
      </c>
      <c r="V241" s="332">
        <f t="shared" si="176"/>
        <v>44.933</v>
      </c>
      <c r="W241" s="332">
        <f t="shared" si="177"/>
        <v>47.510999999999996</v>
      </c>
    </row>
    <row r="242" spans="1:24" hidden="1">
      <c r="A242" s="169" t="s">
        <v>15</v>
      </c>
      <c r="B242" s="259" t="s">
        <v>16</v>
      </c>
      <c r="C242" s="259" t="s">
        <v>237</v>
      </c>
      <c r="D242" s="259">
        <v>65</v>
      </c>
      <c r="E242" s="260" t="s">
        <v>238</v>
      </c>
      <c r="F242" s="265">
        <v>508</v>
      </c>
      <c r="G242" s="262">
        <v>11</v>
      </c>
      <c r="H242" s="263">
        <f t="shared" si="163"/>
        <v>77043.539672879167</v>
      </c>
      <c r="I242" s="263">
        <f t="shared" si="164"/>
        <v>81092.718482716009</v>
      </c>
      <c r="J242" s="263">
        <f t="shared" si="165"/>
        <v>85335.624850166321</v>
      </c>
      <c r="K242" s="263">
        <f t="shared" si="166"/>
        <v>89848.658375415733</v>
      </c>
      <c r="L242" s="263">
        <f t="shared" si="167"/>
        <v>94560.876572577574</v>
      </c>
      <c r="M242" s="263">
        <f t="shared" si="168"/>
        <v>100298.57779192299</v>
      </c>
      <c r="N242" s="263">
        <f t="shared" si="169"/>
        <v>106036.27901126833</v>
      </c>
      <c r="Q242" s="332">
        <f t="shared" si="171"/>
        <v>37.040999999999997</v>
      </c>
      <c r="R242" s="332">
        <f t="shared" si="172"/>
        <v>38.986999999999995</v>
      </c>
      <c r="S242" s="332">
        <f t="shared" si="173"/>
        <v>41.027000000000001</v>
      </c>
      <c r="T242" s="332">
        <f t="shared" si="174"/>
        <v>43.196999999999996</v>
      </c>
      <c r="U242" s="332">
        <f t="shared" si="175"/>
        <v>45.461999999999996</v>
      </c>
      <c r="V242" s="332">
        <f t="shared" si="176"/>
        <v>48.220999999999997</v>
      </c>
      <c r="W242" s="332">
        <f t="shared" si="177"/>
        <v>50.978999999999999</v>
      </c>
    </row>
    <row r="243" spans="1:24" hidden="1">
      <c r="A243" s="169" t="s">
        <v>90</v>
      </c>
      <c r="B243" s="259" t="s">
        <v>91</v>
      </c>
      <c r="C243" s="259" t="s">
        <v>335</v>
      </c>
      <c r="D243" s="259" t="s">
        <v>280</v>
      </c>
      <c r="E243" s="260" t="s">
        <v>336</v>
      </c>
      <c r="F243" s="265">
        <v>383</v>
      </c>
      <c r="G243" s="262">
        <v>8</v>
      </c>
      <c r="H243" s="285">
        <f t="shared" si="163"/>
        <v>30.018680020987034</v>
      </c>
      <c r="I243" s="285">
        <f t="shared" si="164"/>
        <v>31.594855262194187</v>
      </c>
      <c r="J243" s="285">
        <f t="shared" si="165"/>
        <v>33.246419421426168</v>
      </c>
      <c r="K243" s="285">
        <f t="shared" si="166"/>
        <v>35.006863505373204</v>
      </c>
      <c r="L243" s="285">
        <f t="shared" si="167"/>
        <v>36.842080549666747</v>
      </c>
      <c r="M243" s="285">
        <f t="shared" si="168"/>
        <v>39.07844993489703</v>
      </c>
      <c r="N243" s="285">
        <f t="shared" si="169"/>
        <v>41.31481932012732</v>
      </c>
    </row>
    <row r="244" spans="1:24" hidden="1">
      <c r="A244" s="169" t="s">
        <v>90</v>
      </c>
      <c r="B244" s="259" t="s">
        <v>91</v>
      </c>
      <c r="C244" s="259" t="s">
        <v>337</v>
      </c>
      <c r="D244" s="259" t="s">
        <v>269</v>
      </c>
      <c r="E244" s="260" t="s">
        <v>338</v>
      </c>
      <c r="F244" s="265">
        <v>425</v>
      </c>
      <c r="G244" s="262">
        <v>9</v>
      </c>
      <c r="H244" s="285">
        <f t="shared" si="163"/>
        <v>31.687993511046816</v>
      </c>
      <c r="I244" s="285">
        <f t="shared" si="164"/>
        <v>33.356611152463088</v>
      </c>
      <c r="J244" s="285">
        <f t="shared" si="165"/>
        <v>35.117055236410138</v>
      </c>
      <c r="K244" s="285">
        <f t="shared" si="166"/>
        <v>36.950960474381802</v>
      </c>
      <c r="L244" s="285">
        <f t="shared" si="167"/>
        <v>38.896369249712251</v>
      </c>
      <c r="M244" s="285">
        <f t="shared" si="168"/>
        <v>41.250166814373429</v>
      </c>
      <c r="N244" s="285">
        <f t="shared" si="169"/>
        <v>43.603964379034586</v>
      </c>
    </row>
    <row r="245" spans="1:24" hidden="1">
      <c r="A245" s="169" t="s">
        <v>15</v>
      </c>
      <c r="B245" s="259" t="s">
        <v>16</v>
      </c>
      <c r="C245" s="259" t="s">
        <v>239</v>
      </c>
      <c r="D245" s="259">
        <v>72</v>
      </c>
      <c r="E245" s="260" t="s">
        <v>240</v>
      </c>
      <c r="F245" s="265">
        <v>463</v>
      </c>
      <c r="G245" s="262">
        <v>10</v>
      </c>
      <c r="H245" s="263">
        <f t="shared" si="163"/>
        <v>72140.322475253328</v>
      </c>
      <c r="I245" s="263">
        <f t="shared" si="164"/>
        <v>75952.116813084882</v>
      </c>
      <c r="J245" s="263">
        <f t="shared" si="165"/>
        <v>79924.896022736109</v>
      </c>
      <c r="K245" s="263">
        <f t="shared" si="166"/>
        <v>84126.87403294415</v>
      </c>
      <c r="L245" s="263">
        <f t="shared" si="167"/>
        <v>88568.965072306921</v>
      </c>
      <c r="M245" s="263">
        <f t="shared" si="168"/>
        <v>93921.778834932353</v>
      </c>
      <c r="N245" s="263">
        <f t="shared" si="169"/>
        <v>99273.740003108527</v>
      </c>
      <c r="Q245" s="332">
        <f t="shared" ref="Q245:W252" si="178">ROUNDUP(H245/2080,3)</f>
        <v>34.683</v>
      </c>
      <c r="R245" s="332">
        <f t="shared" si="178"/>
        <v>36.515999999999998</v>
      </c>
      <c r="S245" s="332">
        <f t="shared" si="178"/>
        <v>38.425999999999995</v>
      </c>
      <c r="T245" s="332">
        <f t="shared" si="178"/>
        <v>40.445999999999998</v>
      </c>
      <c r="U245" s="332">
        <f t="shared" si="178"/>
        <v>42.582000000000001</v>
      </c>
      <c r="V245" s="332">
        <f t="shared" si="178"/>
        <v>45.155000000000001</v>
      </c>
      <c r="W245" s="332">
        <f t="shared" si="178"/>
        <v>47.727999999999994</v>
      </c>
    </row>
    <row r="246" spans="1:24" hidden="1">
      <c r="A246" s="169" t="s">
        <v>15</v>
      </c>
      <c r="B246" s="259" t="s">
        <v>16</v>
      </c>
      <c r="C246" s="259" t="s">
        <v>241</v>
      </c>
      <c r="D246" s="259">
        <v>65</v>
      </c>
      <c r="E246" s="260" t="s">
        <v>242</v>
      </c>
      <c r="F246" s="265">
        <v>508</v>
      </c>
      <c r="G246" s="262">
        <v>11</v>
      </c>
      <c r="H246" s="263">
        <f t="shared" si="163"/>
        <v>77043.539672879167</v>
      </c>
      <c r="I246" s="263">
        <f t="shared" si="164"/>
        <v>81092.718482716009</v>
      </c>
      <c r="J246" s="263">
        <f t="shared" si="165"/>
        <v>85335.624850166321</v>
      </c>
      <c r="K246" s="263">
        <f t="shared" si="166"/>
        <v>89848.658375415733</v>
      </c>
      <c r="L246" s="263">
        <f t="shared" si="167"/>
        <v>94560.876572577574</v>
      </c>
      <c r="M246" s="263">
        <f t="shared" si="168"/>
        <v>100298.57779192299</v>
      </c>
      <c r="N246" s="263">
        <f t="shared" si="169"/>
        <v>106036.27901126833</v>
      </c>
      <c r="Q246" s="332">
        <f t="shared" si="178"/>
        <v>37.040999999999997</v>
      </c>
      <c r="R246" s="332">
        <f t="shared" si="178"/>
        <v>38.986999999999995</v>
      </c>
      <c r="S246" s="332">
        <f t="shared" si="178"/>
        <v>41.027000000000001</v>
      </c>
      <c r="T246" s="332">
        <f t="shared" si="178"/>
        <v>43.196999999999996</v>
      </c>
      <c r="U246" s="332">
        <f t="shared" si="178"/>
        <v>45.461999999999996</v>
      </c>
      <c r="V246" s="332">
        <f t="shared" si="178"/>
        <v>48.220999999999997</v>
      </c>
      <c r="W246" s="332">
        <f t="shared" si="178"/>
        <v>50.978999999999999</v>
      </c>
    </row>
    <row r="247" spans="1:24" hidden="1">
      <c r="A247" s="169" t="s">
        <v>15</v>
      </c>
      <c r="B247" s="259" t="s">
        <v>16</v>
      </c>
      <c r="C247" s="262" t="s">
        <v>243</v>
      </c>
      <c r="D247" s="259" t="s">
        <v>86</v>
      </c>
      <c r="E247" s="266" t="s">
        <v>244</v>
      </c>
      <c r="F247" s="265">
        <v>420</v>
      </c>
      <c r="G247" s="262">
        <v>9</v>
      </c>
      <c r="H247" s="263">
        <f t="shared" si="163"/>
        <v>65910.396206275851</v>
      </c>
      <c r="I247" s="263">
        <f t="shared" si="164"/>
        <v>69381.434684493899</v>
      </c>
      <c r="J247" s="263">
        <f t="shared" si="165"/>
        <v>73043.998774705789</v>
      </c>
      <c r="K247" s="263">
        <f t="shared" si="166"/>
        <v>76857.419332598438</v>
      </c>
      <c r="L247" s="263">
        <f t="shared" si="167"/>
        <v>80904.341625672678</v>
      </c>
      <c r="M247" s="263">
        <f t="shared" si="168"/>
        <v>85800.213673511447</v>
      </c>
      <c r="N247" s="263">
        <f t="shared" si="169"/>
        <v>90695.015433918466</v>
      </c>
      <c r="Q247" s="332">
        <f t="shared" si="178"/>
        <v>31.688000000000002</v>
      </c>
      <c r="R247" s="332">
        <f t="shared" si="178"/>
        <v>33.356999999999999</v>
      </c>
      <c r="S247" s="332">
        <f t="shared" si="178"/>
        <v>35.117999999999995</v>
      </c>
      <c r="T247" s="332">
        <f t="shared" si="178"/>
        <v>36.951000000000001</v>
      </c>
      <c r="U247" s="332">
        <f t="shared" si="178"/>
        <v>38.896999999999998</v>
      </c>
      <c r="V247" s="332">
        <f t="shared" si="178"/>
        <v>41.250999999999998</v>
      </c>
      <c r="W247" s="332">
        <f t="shared" si="178"/>
        <v>43.603999999999999</v>
      </c>
    </row>
    <row r="248" spans="1:24" ht="14.4" hidden="1">
      <c r="A248" s="169"/>
      <c r="B248" s="259" t="s">
        <v>16</v>
      </c>
      <c r="C248" s="262" t="s">
        <v>518</v>
      </c>
      <c r="D248" s="259" t="s">
        <v>86</v>
      </c>
      <c r="E248" s="283" t="s">
        <v>524</v>
      </c>
      <c r="F248" s="265">
        <v>420</v>
      </c>
      <c r="G248" s="262">
        <v>9</v>
      </c>
      <c r="H248" s="263">
        <f t="shared" si="163"/>
        <v>65910.396206275851</v>
      </c>
      <c r="I248" s="263">
        <f t="shared" si="164"/>
        <v>69381.434684493899</v>
      </c>
      <c r="J248" s="263">
        <f t="shared" si="165"/>
        <v>73043.998774705789</v>
      </c>
      <c r="K248" s="263">
        <f t="shared" si="166"/>
        <v>76857.419332598438</v>
      </c>
      <c r="L248" s="263">
        <f t="shared" si="167"/>
        <v>80904.341625672678</v>
      </c>
      <c r="M248" s="263">
        <f t="shared" si="168"/>
        <v>85800.213673511447</v>
      </c>
      <c r="N248" s="263">
        <f t="shared" si="169"/>
        <v>90695.015433918466</v>
      </c>
      <c r="Q248" s="332">
        <f t="shared" si="178"/>
        <v>31.688000000000002</v>
      </c>
      <c r="R248" s="332">
        <f t="shared" si="178"/>
        <v>33.356999999999999</v>
      </c>
      <c r="S248" s="332">
        <f t="shared" si="178"/>
        <v>35.117999999999995</v>
      </c>
      <c r="T248" s="332">
        <f t="shared" si="178"/>
        <v>36.951000000000001</v>
      </c>
      <c r="U248" s="332">
        <f t="shared" si="178"/>
        <v>38.896999999999998</v>
      </c>
      <c r="V248" s="332">
        <f t="shared" si="178"/>
        <v>41.250999999999998</v>
      </c>
      <c r="W248" s="332">
        <f t="shared" si="178"/>
        <v>43.603999999999999</v>
      </c>
    </row>
    <row r="249" spans="1:24" hidden="1">
      <c r="A249" s="169" t="s">
        <v>15</v>
      </c>
      <c r="B249" s="259" t="s">
        <v>16</v>
      </c>
      <c r="C249" s="259" t="s">
        <v>245</v>
      </c>
      <c r="D249" s="259">
        <v>29</v>
      </c>
      <c r="E249" s="260" t="s">
        <v>246</v>
      </c>
      <c r="F249" s="265">
        <v>383</v>
      </c>
      <c r="G249" s="262">
        <v>8</v>
      </c>
      <c r="H249" s="263">
        <f t="shared" si="163"/>
        <v>58939.562986041325</v>
      </c>
      <c r="I249" s="263">
        <f t="shared" si="164"/>
        <v>62172.903208181931</v>
      </c>
      <c r="J249" s="263">
        <f t="shared" si="165"/>
        <v>65403.514873173037</v>
      </c>
      <c r="K249" s="263">
        <f t="shared" si="166"/>
        <v>68827.854095777613</v>
      </c>
      <c r="L249" s="263">
        <f t="shared" si="167"/>
        <v>72486.849233237997</v>
      </c>
      <c r="M249" s="263">
        <f t="shared" si="168"/>
        <v>77028.447072383191</v>
      </c>
      <c r="N249" s="263">
        <f t="shared" si="169"/>
        <v>81570.044911528385</v>
      </c>
      <c r="Q249" s="332">
        <f t="shared" si="178"/>
        <v>28.337</v>
      </c>
      <c r="R249" s="332">
        <f t="shared" si="178"/>
        <v>29.891000000000002</v>
      </c>
      <c r="S249" s="332">
        <f t="shared" si="178"/>
        <v>31.444000000000003</v>
      </c>
      <c r="T249" s="332">
        <f t="shared" si="178"/>
        <v>33.091000000000001</v>
      </c>
      <c r="U249" s="332">
        <f t="shared" si="178"/>
        <v>34.849999999999994</v>
      </c>
      <c r="V249" s="332">
        <f t="shared" si="178"/>
        <v>37.032999999999994</v>
      </c>
      <c r="W249" s="332">
        <f t="shared" si="178"/>
        <v>39.216999999999999</v>
      </c>
    </row>
    <row r="250" spans="1:24" hidden="1">
      <c r="A250" s="169" t="s">
        <v>15</v>
      </c>
      <c r="B250" s="259" t="s">
        <v>16</v>
      </c>
      <c r="C250" s="259" t="s">
        <v>247</v>
      </c>
      <c r="D250" s="259">
        <v>58</v>
      </c>
      <c r="E250" s="260" t="s">
        <v>248</v>
      </c>
      <c r="F250" s="265">
        <v>490</v>
      </c>
      <c r="G250" s="262">
        <v>10</v>
      </c>
      <c r="H250" s="263">
        <f t="shared" si="163"/>
        <v>75952.116813084882</v>
      </c>
      <c r="I250" s="263">
        <f t="shared" si="164"/>
        <v>80195.023180535194</v>
      </c>
      <c r="J250" s="263">
        <f t="shared" si="165"/>
        <v>84206.002190279221</v>
      </c>
      <c r="K250" s="263">
        <f t="shared" si="166"/>
        <v>88410.708757636734</v>
      </c>
      <c r="L250" s="263">
        <f t="shared" si="167"/>
        <v>92850.071239850033</v>
      </c>
      <c r="M250" s="263">
        <f t="shared" si="168"/>
        <v>98343.083712007763</v>
      </c>
      <c r="N250" s="263">
        <f t="shared" si="169"/>
        <v>103836.09618416544</v>
      </c>
      <c r="O250" s="8"/>
      <c r="P250" s="8"/>
      <c r="Q250" s="332">
        <f t="shared" si="178"/>
        <v>36.515999999999998</v>
      </c>
      <c r="R250" s="332">
        <f t="shared" si="178"/>
        <v>38.555999999999997</v>
      </c>
      <c r="S250" s="332">
        <f t="shared" si="178"/>
        <v>40.483999999999995</v>
      </c>
      <c r="T250" s="332">
        <f t="shared" si="178"/>
        <v>42.506</v>
      </c>
      <c r="U250" s="332">
        <f t="shared" si="178"/>
        <v>44.64</v>
      </c>
      <c r="V250" s="332">
        <f t="shared" si="178"/>
        <v>47.280999999999999</v>
      </c>
      <c r="W250" s="332">
        <f t="shared" si="178"/>
        <v>49.921999999999997</v>
      </c>
      <c r="X250" s="357"/>
    </row>
    <row r="251" spans="1:24" hidden="1">
      <c r="A251" s="169" t="s">
        <v>15</v>
      </c>
      <c r="B251" s="259" t="s">
        <v>16</v>
      </c>
      <c r="C251" s="262" t="s">
        <v>249</v>
      </c>
      <c r="D251" s="259">
        <v>29</v>
      </c>
      <c r="E251" s="266" t="s">
        <v>250</v>
      </c>
      <c r="F251" s="265">
        <v>400</v>
      </c>
      <c r="G251" s="262">
        <v>8</v>
      </c>
      <c r="H251" s="263">
        <f t="shared" si="163"/>
        <v>58939.562986041325</v>
      </c>
      <c r="I251" s="263">
        <f t="shared" si="164"/>
        <v>62172.903208181931</v>
      </c>
      <c r="J251" s="263">
        <f t="shared" si="165"/>
        <v>65403.514873173037</v>
      </c>
      <c r="K251" s="263">
        <f t="shared" si="166"/>
        <v>68827.854095777613</v>
      </c>
      <c r="L251" s="263">
        <f t="shared" si="167"/>
        <v>72486.849233237997</v>
      </c>
      <c r="M251" s="263">
        <f t="shared" si="168"/>
        <v>77028.447072383191</v>
      </c>
      <c r="N251" s="263">
        <f t="shared" si="169"/>
        <v>81570.044911528385</v>
      </c>
      <c r="O251" s="8"/>
      <c r="P251" s="8"/>
      <c r="Q251" s="332">
        <f t="shared" si="178"/>
        <v>28.337</v>
      </c>
      <c r="R251" s="332">
        <f t="shared" si="178"/>
        <v>29.891000000000002</v>
      </c>
      <c r="S251" s="332">
        <f t="shared" si="178"/>
        <v>31.444000000000003</v>
      </c>
      <c r="T251" s="332">
        <f t="shared" si="178"/>
        <v>33.091000000000001</v>
      </c>
      <c r="U251" s="332">
        <f t="shared" si="178"/>
        <v>34.849999999999994</v>
      </c>
      <c r="V251" s="332">
        <f t="shared" si="178"/>
        <v>37.032999999999994</v>
      </c>
      <c r="W251" s="332">
        <f t="shared" si="178"/>
        <v>39.216999999999999</v>
      </c>
      <c r="X251" s="357"/>
    </row>
    <row r="252" spans="1:24" hidden="1">
      <c r="A252" s="169" t="s">
        <v>15</v>
      </c>
      <c r="B252" s="259" t="s">
        <v>16</v>
      </c>
      <c r="C252" s="262" t="s">
        <v>385</v>
      </c>
      <c r="D252" s="259">
        <v>107</v>
      </c>
      <c r="E252" s="266" t="s">
        <v>363</v>
      </c>
      <c r="F252" s="265">
        <v>370</v>
      </c>
      <c r="G252" s="262">
        <v>8</v>
      </c>
      <c r="H252" s="263">
        <f t="shared" si="163"/>
        <v>57779.926197509878</v>
      </c>
      <c r="I252" s="263">
        <f t="shared" si="164"/>
        <v>60947.781048062825</v>
      </c>
      <c r="J252" s="263">
        <f t="shared" si="165"/>
        <v>64112.907341466271</v>
      </c>
      <c r="K252" s="263">
        <f t="shared" si="166"/>
        <v>67471.761192483216</v>
      </c>
      <c r="L252" s="263">
        <f t="shared" si="167"/>
        <v>71059.813844056946</v>
      </c>
      <c r="M252" s="263">
        <f t="shared" si="168"/>
        <v>75513.144901741325</v>
      </c>
      <c r="N252" s="263">
        <f t="shared" si="169"/>
        <v>79966.47595942569</v>
      </c>
      <c r="Q252" s="332">
        <f t="shared" si="178"/>
        <v>27.779</v>
      </c>
      <c r="R252" s="332">
        <f t="shared" si="178"/>
        <v>29.302</v>
      </c>
      <c r="S252" s="332">
        <f t="shared" si="178"/>
        <v>30.824000000000002</v>
      </c>
      <c r="T252" s="332">
        <f t="shared" si="178"/>
        <v>32.439</v>
      </c>
      <c r="U252" s="332">
        <f t="shared" si="178"/>
        <v>34.163999999999994</v>
      </c>
      <c r="V252" s="332">
        <f t="shared" si="178"/>
        <v>36.305</v>
      </c>
      <c r="W252" s="332">
        <f t="shared" si="178"/>
        <v>38.445999999999998</v>
      </c>
    </row>
    <row r="253" spans="1:24" hidden="1">
      <c r="A253" s="22" t="s">
        <v>479</v>
      </c>
      <c r="B253" s="272" t="s">
        <v>91</v>
      </c>
      <c r="C253" s="259" t="s">
        <v>339</v>
      </c>
      <c r="D253" s="259">
        <v>90</v>
      </c>
      <c r="E253" s="273" t="s">
        <v>470</v>
      </c>
      <c r="F253" s="265">
        <v>361</v>
      </c>
      <c r="G253" s="262">
        <v>8</v>
      </c>
      <c r="H253" s="285">
        <f t="shared" si="163"/>
        <v>27.778810671879754</v>
      </c>
      <c r="I253" s="285">
        <f t="shared" si="164"/>
        <v>29.301817811568668</v>
      </c>
      <c r="J253" s="285">
        <f t="shared" si="165"/>
        <v>30.82351314493571</v>
      </c>
      <c r="K253" s="285">
        <f t="shared" si="166"/>
        <v>32.438346727155391</v>
      </c>
      <c r="L253" s="285">
        <f t="shared" si="167"/>
        <v>34.163372040411986</v>
      </c>
      <c r="M253" s="285">
        <f t="shared" si="168"/>
        <v>36.304396587375635</v>
      </c>
      <c r="N253" s="285">
        <f t="shared" si="169"/>
        <v>38.44542113433927</v>
      </c>
    </row>
    <row r="254" spans="1:24" hidden="1">
      <c r="A254" s="22"/>
      <c r="B254" s="272" t="s">
        <v>91</v>
      </c>
      <c r="C254" s="259" t="s">
        <v>495</v>
      </c>
      <c r="D254" s="259">
        <v>90</v>
      </c>
      <c r="E254" s="273" t="s">
        <v>494</v>
      </c>
      <c r="F254" s="265">
        <v>373</v>
      </c>
      <c r="G254" s="262">
        <v>8</v>
      </c>
      <c r="H254" s="285">
        <f t="shared" si="163"/>
        <v>27.778810671879754</v>
      </c>
      <c r="I254" s="285">
        <f t="shared" si="164"/>
        <v>29.301817811568668</v>
      </c>
      <c r="J254" s="285">
        <f t="shared" si="165"/>
        <v>30.82351314493571</v>
      </c>
      <c r="K254" s="285">
        <f t="shared" si="166"/>
        <v>32.438346727155391</v>
      </c>
      <c r="L254" s="285">
        <f t="shared" si="167"/>
        <v>34.163372040411986</v>
      </c>
      <c r="M254" s="285">
        <f t="shared" si="168"/>
        <v>36.304396587375635</v>
      </c>
      <c r="N254" s="285">
        <f t="shared" si="169"/>
        <v>38.44542113433927</v>
      </c>
    </row>
    <row r="255" spans="1:24" hidden="1">
      <c r="A255" s="22" t="s">
        <v>90</v>
      </c>
      <c r="B255" s="272" t="s">
        <v>91</v>
      </c>
      <c r="C255" s="259" t="s">
        <v>435</v>
      </c>
      <c r="D255" s="259">
        <v>16</v>
      </c>
      <c r="E255" s="273" t="s">
        <v>414</v>
      </c>
      <c r="F255" s="265">
        <v>358</v>
      </c>
      <c r="G255" s="262">
        <v>7</v>
      </c>
      <c r="H255" s="285">
        <f t="shared" si="163"/>
        <v>26.554309705784966</v>
      </c>
      <c r="I255" s="285">
        <f t="shared" si="164"/>
        <v>28.091252694902394</v>
      </c>
      <c r="J255" s="285">
        <f t="shared" si="165"/>
        <v>29.540783879499344</v>
      </c>
      <c r="K255" s="285">
        <f t="shared" si="166"/>
        <v>31.191264442180731</v>
      </c>
      <c r="L255" s="285">
        <f t="shared" si="167"/>
        <v>32.877278736352658</v>
      </c>
      <c r="M255" s="285">
        <f t="shared" si="168"/>
        <v>34.879420710681835</v>
      </c>
      <c r="N255" s="285">
        <f t="shared" si="169"/>
        <v>36.881562685010998</v>
      </c>
    </row>
    <row r="256" spans="1:24" hidden="1">
      <c r="A256" s="190"/>
      <c r="B256" s="272" t="s">
        <v>91</v>
      </c>
      <c r="C256" s="259" t="s">
        <v>594</v>
      </c>
      <c r="D256" s="259">
        <v>90</v>
      </c>
      <c r="E256" s="273" t="s">
        <v>589</v>
      </c>
      <c r="F256" s="265">
        <v>363</v>
      </c>
      <c r="G256" s="262">
        <v>8</v>
      </c>
      <c r="H256" s="285">
        <f t="shared" si="163"/>
        <v>27.778810671879754</v>
      </c>
      <c r="I256" s="285">
        <f t="shared" si="164"/>
        <v>29.301817811568668</v>
      </c>
      <c r="J256" s="285">
        <f t="shared" si="165"/>
        <v>30.82351314493571</v>
      </c>
      <c r="K256" s="285">
        <f t="shared" si="166"/>
        <v>32.438346727155391</v>
      </c>
      <c r="L256" s="285">
        <f t="shared" si="167"/>
        <v>34.163372040411986</v>
      </c>
      <c r="M256" s="285">
        <f t="shared" si="168"/>
        <v>36.304396587375635</v>
      </c>
      <c r="N256" s="285">
        <f t="shared" si="169"/>
        <v>38.44542113433927</v>
      </c>
    </row>
    <row r="257" spans="1:24" hidden="1">
      <c r="A257" s="22"/>
      <c r="B257" s="272" t="s">
        <v>91</v>
      </c>
      <c r="C257" s="259" t="s">
        <v>341</v>
      </c>
      <c r="D257" s="259">
        <v>31</v>
      </c>
      <c r="E257" s="273" t="s">
        <v>342</v>
      </c>
      <c r="F257" s="265">
        <v>290</v>
      </c>
      <c r="G257" s="262">
        <v>6</v>
      </c>
      <c r="H257" s="285">
        <f t="shared" si="163"/>
        <v>27.4849657237325</v>
      </c>
      <c r="I257" s="285">
        <f t="shared" si="164"/>
        <v>29.08143486657</v>
      </c>
      <c r="J257" s="285">
        <f t="shared" si="165"/>
        <v>30.840253060923754</v>
      </c>
      <c r="K257" s="285">
        <f t="shared" si="166"/>
        <v>32.599072301806252</v>
      </c>
      <c r="L257" s="285"/>
      <c r="M257" s="285"/>
      <c r="N257" s="285"/>
    </row>
    <row r="258" spans="1:24" hidden="1">
      <c r="A258" s="169" t="s">
        <v>15</v>
      </c>
      <c r="B258" s="259" t="s">
        <v>16</v>
      </c>
      <c r="C258" s="262" t="s">
        <v>390</v>
      </c>
      <c r="D258" s="259">
        <v>51</v>
      </c>
      <c r="E258" s="266" t="s">
        <v>389</v>
      </c>
      <c r="F258" s="265">
        <v>455</v>
      </c>
      <c r="G258" s="262">
        <v>10</v>
      </c>
      <c r="H258" s="263">
        <f t="shared" si="163"/>
        <v>72020.265960675941</v>
      </c>
      <c r="I258" s="263">
        <f t="shared" si="164"/>
        <v>75641.061298043511</v>
      </c>
      <c r="J258" s="263">
        <f t="shared" si="165"/>
        <v>79728.439907973152</v>
      </c>
      <c r="K258" s="263">
        <f t="shared" si="166"/>
        <v>83818.547075052265</v>
      </c>
      <c r="L258" s="263">
        <f>VLOOKUP($C258,March20,10,0)*(1+IncrPerc2021)</f>
        <v>88099.653242595363</v>
      </c>
      <c r="M258" s="263">
        <f>VLOOKUP($C258,March20,11,0)*(1+IncrPerc2021)</f>
        <v>93460.305381542625</v>
      </c>
      <c r="N258" s="263">
        <f>VLOOKUP($C258,March20,12,0)*(1+IncrPerc2021)</f>
        <v>98820.957520489857</v>
      </c>
      <c r="Q258" s="332">
        <f t="shared" ref="Q258:W261" si="179">ROUNDUP(H258/2080,3)</f>
        <v>34.625999999999998</v>
      </c>
      <c r="R258" s="332">
        <f t="shared" si="179"/>
        <v>36.366</v>
      </c>
      <c r="S258" s="332">
        <f t="shared" si="179"/>
        <v>38.330999999999996</v>
      </c>
      <c r="T258" s="332">
        <f t="shared" si="179"/>
        <v>40.297999999999995</v>
      </c>
      <c r="U258" s="332">
        <f t="shared" si="179"/>
        <v>42.355999999999995</v>
      </c>
      <c r="V258" s="332">
        <f t="shared" si="179"/>
        <v>44.933</v>
      </c>
      <c r="W258" s="332">
        <f t="shared" si="179"/>
        <v>47.510999999999996</v>
      </c>
    </row>
    <row r="259" spans="1:24" hidden="1">
      <c r="A259" s="169"/>
      <c r="B259" s="259" t="s">
        <v>16</v>
      </c>
      <c r="C259" s="262" t="s">
        <v>775</v>
      </c>
      <c r="D259" s="259" t="s">
        <v>777</v>
      </c>
      <c r="E259" s="266" t="s">
        <v>776</v>
      </c>
      <c r="F259" s="265">
        <v>413</v>
      </c>
      <c r="G259" s="262">
        <v>9</v>
      </c>
      <c r="H259" s="263">
        <v>65911.026502977387</v>
      </c>
      <c r="I259" s="263">
        <v>69381.751197123202</v>
      </c>
      <c r="J259" s="263">
        <v>73043.474891733087</v>
      </c>
      <c r="K259" s="263">
        <v>76857.997786714142</v>
      </c>
      <c r="L259" s="263">
        <v>80904.448039401497</v>
      </c>
      <c r="M259" s="263">
        <v>85799.479565578891</v>
      </c>
      <c r="N259" s="263">
        <v>90697.239648905786</v>
      </c>
      <c r="Q259" s="332"/>
      <c r="R259" s="332"/>
      <c r="S259" s="332"/>
      <c r="T259" s="332"/>
      <c r="U259" s="332"/>
      <c r="V259" s="332"/>
      <c r="W259" s="332"/>
    </row>
    <row r="260" spans="1:24" hidden="1">
      <c r="A260" s="169"/>
      <c r="B260" s="259" t="s">
        <v>16</v>
      </c>
      <c r="C260" s="262" t="s">
        <v>504</v>
      </c>
      <c r="D260" s="259">
        <v>29</v>
      </c>
      <c r="E260" s="284" t="s">
        <v>490</v>
      </c>
      <c r="F260" s="265">
        <v>363</v>
      </c>
      <c r="G260" s="262">
        <v>8</v>
      </c>
      <c r="H260" s="263">
        <f t="shared" si="163"/>
        <v>58939.562986041325</v>
      </c>
      <c r="I260" s="263">
        <f t="shared" si="164"/>
        <v>62172.903208181931</v>
      </c>
      <c r="J260" s="263">
        <f t="shared" si="165"/>
        <v>65403.514873173037</v>
      </c>
      <c r="K260" s="263">
        <f t="shared" si="166"/>
        <v>68827.854095777613</v>
      </c>
      <c r="L260" s="263">
        <f>VLOOKUP($C260,March20,10,0)*(1+IncrPerc2021)</f>
        <v>72486.849233237997</v>
      </c>
      <c r="M260" s="263">
        <f>VLOOKUP($C260,March20,11,0)*(1+IncrPerc2021)</f>
        <v>77028.447072383191</v>
      </c>
      <c r="N260" s="263">
        <f>VLOOKUP($C260,March20,12,0)*(1+IncrPerc2021)</f>
        <v>81570.044911528385</v>
      </c>
      <c r="Q260" s="332">
        <f t="shared" si="179"/>
        <v>28.337</v>
      </c>
      <c r="R260" s="332">
        <f t="shared" si="179"/>
        <v>29.891000000000002</v>
      </c>
      <c r="S260" s="332">
        <f t="shared" si="179"/>
        <v>31.444000000000003</v>
      </c>
      <c r="T260" s="332">
        <f t="shared" si="179"/>
        <v>33.091000000000001</v>
      </c>
      <c r="U260" s="332">
        <f t="shared" si="179"/>
        <v>34.849999999999994</v>
      </c>
      <c r="V260" s="332">
        <f t="shared" si="179"/>
        <v>37.032999999999994</v>
      </c>
      <c r="W260" s="332">
        <f t="shared" si="179"/>
        <v>39.216999999999999</v>
      </c>
    </row>
    <row r="261" spans="1:24" hidden="1">
      <c r="A261" s="169" t="s">
        <v>15</v>
      </c>
      <c r="B261" s="259" t="s">
        <v>16</v>
      </c>
      <c r="C261" s="259" t="s">
        <v>251</v>
      </c>
      <c r="D261" s="259">
        <v>37</v>
      </c>
      <c r="E261" s="260" t="s">
        <v>252</v>
      </c>
      <c r="F261" s="265">
        <v>443</v>
      </c>
      <c r="G261" s="262">
        <v>9</v>
      </c>
      <c r="H261" s="263">
        <f t="shared" si="163"/>
        <v>68405.451620580032</v>
      </c>
      <c r="I261" s="263">
        <f t="shared" si="164"/>
        <v>72006.358504884993</v>
      </c>
      <c r="J261" s="263">
        <f t="shared" si="165"/>
        <v>75914.230797064258</v>
      </c>
      <c r="K261" s="263">
        <f t="shared" si="166"/>
        <v>79785.371252897152</v>
      </c>
      <c r="L261" s="263">
        <f>VLOOKUP($C261,March20,10,0)*(1+IncrPerc2021)</f>
        <v>83984.46244964104</v>
      </c>
      <c r="M261" s="263">
        <f>VLOOKUP($C261,March20,11,0)*(1+IncrPerc2021)</f>
        <v>88541.942035486762</v>
      </c>
      <c r="N261" s="263">
        <f>VLOOKUP($C261,March20,12,0)*(1+IncrPerc2021)</f>
        <v>93099.421621332396</v>
      </c>
      <c r="Q261" s="332">
        <f t="shared" si="179"/>
        <v>32.887999999999998</v>
      </c>
      <c r="R261" s="332">
        <f t="shared" si="179"/>
        <v>34.619</v>
      </c>
      <c r="S261" s="332">
        <f t="shared" si="179"/>
        <v>36.497999999999998</v>
      </c>
      <c r="T261" s="332">
        <f t="shared" si="179"/>
        <v>38.358999999999995</v>
      </c>
      <c r="U261" s="332">
        <f t="shared" si="179"/>
        <v>40.378</v>
      </c>
      <c r="V261" s="332">
        <f t="shared" si="179"/>
        <v>42.568999999999996</v>
      </c>
      <c r="W261" s="332">
        <f t="shared" si="179"/>
        <v>44.76</v>
      </c>
    </row>
    <row r="262" spans="1:24">
      <c r="H262" s="36"/>
      <c r="I262" s="36"/>
      <c r="J262" s="36"/>
      <c r="K262" s="36"/>
      <c r="L262" s="36"/>
      <c r="M262" s="36"/>
      <c r="N262" s="36"/>
    </row>
    <row r="263" spans="1:24">
      <c r="B263" s="804" t="s">
        <v>343</v>
      </c>
      <c r="C263" s="804"/>
      <c r="D263" s="804"/>
      <c r="E263" s="804"/>
      <c r="F263" s="40"/>
      <c r="J263" s="35"/>
      <c r="K263" s="35"/>
      <c r="L263" s="35"/>
    </row>
    <row r="264" spans="1:24">
      <c r="B264" s="804" t="s">
        <v>344</v>
      </c>
      <c r="C264" s="804"/>
      <c r="D264" s="804"/>
      <c r="E264" s="804"/>
      <c r="F264" s="40"/>
      <c r="J264" s="35"/>
      <c r="K264" s="35"/>
      <c r="L264" s="35"/>
    </row>
    <row r="265" spans="1:24">
      <c r="B265" s="36">
        <f>'2020'!B241*(1+IncrPerc2021)</f>
        <v>644.93646008325277</v>
      </c>
      <c r="C265" s="806" t="s">
        <v>345</v>
      </c>
      <c r="D265" s="806"/>
      <c r="E265" s="806"/>
      <c r="J265" s="36"/>
      <c r="K265" s="35"/>
      <c r="L265" s="35"/>
    </row>
    <row r="266" spans="1:24" ht="15">
      <c r="B266" s="36">
        <f>'2020'!B242*(1+IncrPerc2021)</f>
        <v>889.7982281231599</v>
      </c>
      <c r="C266" s="806" t="s">
        <v>346</v>
      </c>
      <c r="D266" s="806"/>
      <c r="E266" s="806"/>
      <c r="H266" s="231"/>
      <c r="I266" s="232"/>
      <c r="J266" s="232"/>
      <c r="K266" s="232"/>
      <c r="L266" s="233"/>
      <c r="M266" s="233"/>
    </row>
    <row r="267" spans="1:24" ht="15">
      <c r="B267" s="36">
        <f>'2020'!B243*(1+IncrPerc2021)</f>
        <v>1091.8426378172915</v>
      </c>
      <c r="C267" s="806" t="s">
        <v>347</v>
      </c>
      <c r="D267" s="806"/>
      <c r="E267" s="806"/>
      <c r="H267" s="231"/>
      <c r="I267" s="232"/>
      <c r="J267" s="232"/>
      <c r="K267" s="232"/>
      <c r="L267" s="232"/>
      <c r="M267" s="232"/>
    </row>
    <row r="268" spans="1:24" ht="15">
      <c r="B268" s="36">
        <f>'2020'!B244*(1+IncrPerc2021)</f>
        <v>1295.2250899597277</v>
      </c>
      <c r="C268" s="806" t="s">
        <v>348</v>
      </c>
      <c r="D268" s="806"/>
      <c r="E268" s="806"/>
      <c r="H268" s="231"/>
      <c r="I268" s="232"/>
      <c r="J268" s="232"/>
      <c r="K268" s="232"/>
      <c r="L268" s="232"/>
      <c r="M268" s="232"/>
    </row>
    <row r="269" spans="1:24">
      <c r="B269" s="38"/>
      <c r="C269" s="41"/>
      <c r="E269" s="9"/>
      <c r="J269" s="36"/>
      <c r="K269" s="35"/>
      <c r="L269" s="35"/>
    </row>
    <row r="270" spans="1:24">
      <c r="B270" s="804" t="s">
        <v>349</v>
      </c>
      <c r="C270" s="804"/>
      <c r="D270" s="804"/>
      <c r="E270" s="804"/>
      <c r="J270" s="40"/>
      <c r="K270" s="35"/>
      <c r="L270" s="35"/>
    </row>
    <row r="271" spans="1:24">
      <c r="B271" s="805" t="s">
        <v>350</v>
      </c>
      <c r="C271" s="805"/>
      <c r="D271" s="805"/>
      <c r="E271" s="805"/>
      <c r="K271" s="35"/>
      <c r="L271" s="35"/>
    </row>
    <row r="272" spans="1:24" s="169" customFormat="1">
      <c r="A272" s="9"/>
      <c r="B272" s="206">
        <f>'2020'!B248*(1+IncrPerc2021)</f>
        <v>0.31006560580925613</v>
      </c>
      <c r="C272" s="806" t="s">
        <v>351</v>
      </c>
      <c r="D272" s="806"/>
      <c r="E272" s="806"/>
      <c r="F272" s="22"/>
      <c r="K272" s="35"/>
      <c r="L272" s="35"/>
      <c r="Q272" s="329"/>
      <c r="R272" s="329"/>
      <c r="S272" s="329"/>
      <c r="T272" s="329"/>
      <c r="U272" s="329"/>
      <c r="V272" s="329"/>
      <c r="W272" s="329"/>
      <c r="X272" s="356"/>
    </row>
    <row r="273" spans="1:24" s="169" customFormat="1">
      <c r="A273" s="9"/>
      <c r="B273" s="206">
        <f>'2020'!B249*(1+IncrPerc2021)</f>
        <v>0.42778760967459617</v>
      </c>
      <c r="C273" s="806" t="s">
        <v>352</v>
      </c>
      <c r="D273" s="806"/>
      <c r="E273" s="806"/>
      <c r="F273" s="22"/>
      <c r="K273" s="35"/>
      <c r="L273" s="35"/>
      <c r="Q273" s="329"/>
      <c r="R273" s="329"/>
      <c r="S273" s="329"/>
      <c r="T273" s="329"/>
      <c r="U273" s="329"/>
      <c r="V273" s="329"/>
      <c r="W273" s="329"/>
      <c r="X273" s="356"/>
    </row>
    <row r="274" spans="1:24" s="169" customFormat="1">
      <c r="A274" s="9"/>
      <c r="B274" s="206">
        <f>'2020'!B250*(1+IncrPerc2021)</f>
        <v>0.52492434510446695</v>
      </c>
      <c r="C274" s="806" t="s">
        <v>353</v>
      </c>
      <c r="D274" s="806"/>
      <c r="E274" s="806"/>
      <c r="F274" s="22"/>
      <c r="K274" s="35"/>
      <c r="L274" s="35"/>
      <c r="Q274" s="329"/>
      <c r="R274" s="329"/>
      <c r="S274" s="329"/>
      <c r="T274" s="329"/>
      <c r="U274" s="329"/>
      <c r="V274" s="329"/>
      <c r="W274" s="329"/>
      <c r="X274" s="356"/>
    </row>
    <row r="275" spans="1:24" s="169" customFormat="1">
      <c r="A275" s="9"/>
      <c r="B275" s="206">
        <f>'2020'!B251*(1+IncrPerc2021)</f>
        <v>0.62270437017294589</v>
      </c>
      <c r="C275" s="806" t="s">
        <v>354</v>
      </c>
      <c r="D275" s="806"/>
      <c r="E275" s="806"/>
      <c r="F275" s="22"/>
      <c r="K275" s="35"/>
      <c r="L275" s="35"/>
      <c r="Q275" s="329"/>
      <c r="R275" s="329"/>
      <c r="S275" s="329"/>
      <c r="T275" s="329"/>
      <c r="U275" s="329"/>
      <c r="V275" s="329"/>
      <c r="W275" s="329"/>
      <c r="X275" s="356"/>
    </row>
    <row r="276" spans="1:24" s="169" customFormat="1">
      <c r="A276" s="9"/>
      <c r="C276" s="41"/>
      <c r="D276" s="16"/>
      <c r="E276" s="9"/>
      <c r="F276" s="22"/>
      <c r="J276" s="19"/>
      <c r="K276" s="19"/>
      <c r="L276" s="19"/>
      <c r="Q276" s="329"/>
      <c r="R276" s="329"/>
      <c r="S276" s="329"/>
      <c r="T276" s="329"/>
      <c r="U276" s="329"/>
      <c r="V276" s="329"/>
      <c r="W276" s="329"/>
      <c r="X276" s="356"/>
    </row>
    <row r="277" spans="1:24" s="169" customFormat="1">
      <c r="A277" s="9"/>
      <c r="B277" s="804" t="s">
        <v>355</v>
      </c>
      <c r="C277" s="804"/>
      <c r="D277" s="804"/>
      <c r="E277" s="804"/>
      <c r="F277" s="804"/>
      <c r="G277" s="804"/>
      <c r="H277" s="804"/>
      <c r="I277" s="804"/>
      <c r="J277" s="804"/>
      <c r="K277" s="804"/>
      <c r="L277" s="804"/>
      <c r="M277" s="804"/>
      <c r="N277" s="804"/>
      <c r="Q277" s="329"/>
      <c r="R277" s="329"/>
      <c r="S277" s="329"/>
      <c r="T277" s="329"/>
      <c r="U277" s="329"/>
      <c r="V277" s="329"/>
      <c r="W277" s="329"/>
      <c r="X277" s="356"/>
    </row>
    <row r="278" spans="1:24" s="169" customFormat="1" ht="25.35" customHeight="1">
      <c r="A278" s="9"/>
      <c r="B278" s="808" t="str">
        <f>"Provided that the full-time, non-exempt Forensic Scientist, Forensic Video Analyst, Crime Analyst and Intelligence Analyst employees who are assigned to work a full shift which begins between 12:00 p.m. and 1:59 a.m. shall be paid an additional "&amp;TEXT(O278,"$0.000")&amp;"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$1.249 per hour for all hours worked on such a shift.</v>
      </c>
      <c r="C278" s="808"/>
      <c r="D278" s="808"/>
      <c r="E278" s="808"/>
      <c r="F278" s="808"/>
      <c r="G278" s="808"/>
      <c r="H278" s="808"/>
      <c r="I278" s="808"/>
      <c r="J278" s="808"/>
      <c r="K278" s="808"/>
      <c r="L278" s="808"/>
      <c r="M278" s="808"/>
      <c r="N278" s="808"/>
      <c r="O278" s="343">
        <f>'2020'!O254*(1+IncrPerc2021)</f>
        <v>1.2486700000000002</v>
      </c>
      <c r="Q278" s="329"/>
      <c r="R278" s="329"/>
      <c r="S278" s="329"/>
      <c r="T278" s="329"/>
      <c r="U278" s="329"/>
      <c r="V278" s="329"/>
      <c r="W278" s="329"/>
      <c r="X278" s="356"/>
    </row>
    <row r="279" spans="1:24">
      <c r="O279" s="89"/>
    </row>
    <row r="280" spans="1:24" s="169" customFormat="1">
      <c r="A280" s="9"/>
      <c r="B280" s="804" t="s">
        <v>358</v>
      </c>
      <c r="C280" s="804"/>
      <c r="D280" s="804"/>
      <c r="E280" s="804"/>
      <c r="F280" s="804"/>
      <c r="G280" s="804"/>
      <c r="H280" s="804"/>
      <c r="I280" s="804"/>
      <c r="J280" s="804"/>
      <c r="K280" s="804"/>
      <c r="L280" s="804"/>
      <c r="M280" s="804"/>
      <c r="N280" s="804"/>
      <c r="O280" s="83"/>
      <c r="Q280" s="329"/>
      <c r="R280" s="329"/>
      <c r="S280" s="329"/>
      <c r="T280" s="329"/>
      <c r="U280" s="329"/>
      <c r="V280" s="329"/>
      <c r="W280" s="329"/>
      <c r="X280" s="356"/>
    </row>
    <row r="281" spans="1:24" s="169" customFormat="1">
      <c r="A281" s="9"/>
      <c r="B281" s="807" t="s">
        <v>501</v>
      </c>
      <c r="C281" s="807"/>
      <c r="D281" s="807"/>
      <c r="E281" s="807"/>
      <c r="F281" s="807"/>
      <c r="G281" s="807"/>
      <c r="H281" s="807"/>
      <c r="I281" s="807"/>
      <c r="J281" s="807"/>
      <c r="K281" s="807"/>
      <c r="L281" s="807"/>
      <c r="M281" s="807"/>
      <c r="N281" s="807"/>
      <c r="O281" s="83"/>
      <c r="Q281" s="329"/>
      <c r="R281" s="329"/>
      <c r="S281" s="329"/>
      <c r="T281" s="329"/>
      <c r="U281" s="329"/>
      <c r="V281" s="329"/>
      <c r="W281" s="329"/>
      <c r="X281" s="356"/>
    </row>
    <row r="282" spans="1:24" s="169" customFormat="1">
      <c r="A282" s="9"/>
      <c r="B282" s="807" t="s">
        <v>360</v>
      </c>
      <c r="C282" s="807"/>
      <c r="D282" s="807"/>
      <c r="E282" s="807"/>
      <c r="F282" s="807"/>
      <c r="G282" s="807"/>
      <c r="H282" s="807"/>
      <c r="I282" s="807"/>
      <c r="J282" s="807"/>
      <c r="K282" s="807"/>
      <c r="L282" s="807"/>
      <c r="M282" s="807"/>
      <c r="N282" s="807"/>
      <c r="O282" s="83"/>
      <c r="Q282" s="329"/>
      <c r="R282" s="329"/>
      <c r="S282" s="329"/>
      <c r="T282" s="329"/>
      <c r="U282" s="329"/>
      <c r="V282" s="329"/>
      <c r="W282" s="329"/>
      <c r="X282" s="356"/>
    </row>
    <row r="283" spans="1:24">
      <c r="O283" s="83"/>
    </row>
    <row r="284" spans="1:24" s="169" customFormat="1">
      <c r="A284" s="9"/>
      <c r="B284" s="804" t="s">
        <v>377</v>
      </c>
      <c r="C284" s="804"/>
      <c r="D284" s="804"/>
      <c r="E284" s="804"/>
      <c r="F284" s="804"/>
      <c r="G284" s="804"/>
      <c r="H284" s="804"/>
      <c r="I284" s="804"/>
      <c r="J284" s="804"/>
      <c r="K284" s="804"/>
      <c r="L284" s="804"/>
      <c r="M284" s="804"/>
      <c r="N284" s="804"/>
      <c r="O284" s="83"/>
      <c r="Q284" s="329"/>
      <c r="R284" s="329"/>
      <c r="S284" s="329"/>
      <c r="T284" s="329"/>
      <c r="U284" s="329"/>
      <c r="V284" s="329"/>
      <c r="W284" s="329"/>
      <c r="X284" s="356"/>
    </row>
    <row r="285" spans="1:24" s="169" customFormat="1" ht="25.35" customHeight="1">
      <c r="A285" s="9"/>
      <c r="B285" s="809" t="s">
        <v>624</v>
      </c>
      <c r="C285" s="809"/>
      <c r="D285" s="809"/>
      <c r="E285" s="809"/>
      <c r="F285" s="809"/>
      <c r="G285" s="809"/>
      <c r="H285" s="809"/>
      <c r="I285" s="809"/>
      <c r="J285" s="809"/>
      <c r="K285" s="809"/>
      <c r="L285" s="809"/>
      <c r="M285" s="809"/>
      <c r="N285" s="809"/>
      <c r="O285" s="344">
        <f>'2020'!O261</f>
        <v>2600</v>
      </c>
      <c r="Q285" s="329"/>
      <c r="R285" s="329"/>
      <c r="S285" s="329"/>
      <c r="T285" s="329"/>
      <c r="U285" s="329"/>
      <c r="V285" s="329"/>
      <c r="W285" s="329"/>
      <c r="X285" s="356"/>
    </row>
    <row r="286" spans="1:24" s="169" customFormat="1">
      <c r="A286" s="9"/>
      <c r="B286" s="207"/>
      <c r="D286" s="16"/>
      <c r="E286" s="30"/>
      <c r="F286" s="22"/>
      <c r="O286" s="83"/>
      <c r="Q286" s="329"/>
      <c r="R286" s="329"/>
      <c r="S286" s="329"/>
      <c r="T286" s="329"/>
      <c r="U286" s="329"/>
      <c r="V286" s="329"/>
      <c r="W286" s="329"/>
      <c r="X286" s="356"/>
    </row>
    <row r="287" spans="1:24">
      <c r="B287" s="34" t="s">
        <v>630</v>
      </c>
      <c r="O287" s="89"/>
      <c r="Q287" s="333"/>
      <c r="R287" s="333"/>
      <c r="S287" s="333"/>
      <c r="T287" s="333"/>
      <c r="U287" s="333"/>
      <c r="V287" s="333"/>
      <c r="W287" s="333"/>
    </row>
    <row r="288" spans="1:24">
      <c r="B288" s="9" t="s">
        <v>631</v>
      </c>
      <c r="O288" s="89"/>
      <c r="Q288" s="333"/>
      <c r="R288" s="333"/>
      <c r="S288" s="333"/>
      <c r="T288" s="333"/>
      <c r="U288" s="333"/>
      <c r="V288" s="333"/>
      <c r="W288" s="333"/>
    </row>
    <row r="289" spans="2:24">
      <c r="B289" s="9" t="s">
        <v>626</v>
      </c>
      <c r="O289" s="89"/>
      <c r="Q289" s="333"/>
      <c r="R289" s="333"/>
      <c r="S289" s="333"/>
      <c r="T289" s="333"/>
      <c r="U289" s="333"/>
      <c r="V289" s="333"/>
      <c r="W289" s="333"/>
    </row>
    <row r="290" spans="2:24" ht="15">
      <c r="O290" s="89"/>
      <c r="P290" s="234"/>
      <c r="X290" s="358"/>
    </row>
    <row r="291" spans="2:24">
      <c r="B291" s="34" t="s">
        <v>627</v>
      </c>
      <c r="O291" s="89"/>
      <c r="Q291" s="333"/>
      <c r="R291" s="333"/>
      <c r="S291" s="333"/>
      <c r="T291" s="333"/>
      <c r="U291" s="333"/>
      <c r="V291" s="333"/>
      <c r="W291" s="333"/>
    </row>
    <row r="292" spans="2:24" ht="15">
      <c r="B292" s="804" t="s">
        <v>628</v>
      </c>
      <c r="C292" s="804"/>
      <c r="D292" s="804"/>
      <c r="E292" s="804"/>
      <c r="F292" s="804"/>
      <c r="G292" s="804"/>
      <c r="H292" s="804"/>
      <c r="I292" s="804"/>
      <c r="J292" s="804"/>
      <c r="K292" s="804"/>
      <c r="L292" s="804"/>
      <c r="M292" s="804"/>
      <c r="N292" s="804"/>
      <c r="O292" s="83"/>
      <c r="P292" s="234"/>
      <c r="Q292" s="333"/>
      <c r="R292" s="333"/>
      <c r="S292" s="333"/>
      <c r="T292" s="333"/>
      <c r="U292" s="333"/>
      <c r="V292" s="333"/>
      <c r="W292" s="333"/>
      <c r="X292" s="358"/>
    </row>
    <row r="293" spans="2:24" ht="15">
      <c r="B293" s="805" t="str">
        <f>"Forensic Scientists will receive an hourly premium of "&amp;TEXT(O293,"$#.000")&amp;"/hour when conducting and reporting on training staff."</f>
        <v>Forensic Scientists will receive an hourly premium of $1.000/hour when conducting and reporting on training staff.</v>
      </c>
      <c r="C293" s="805"/>
      <c r="D293" s="805"/>
      <c r="E293" s="805"/>
      <c r="F293" s="805"/>
      <c r="G293" s="805"/>
      <c r="H293" s="805"/>
      <c r="I293" s="805"/>
      <c r="J293" s="805"/>
      <c r="K293" s="805"/>
      <c r="L293" s="805"/>
      <c r="M293" s="805"/>
      <c r="N293" s="805"/>
      <c r="O293" s="345">
        <v>1</v>
      </c>
      <c r="P293" s="234"/>
      <c r="X293" s="358"/>
    </row>
    <row r="294" spans="2:24" ht="15">
      <c r="B294" s="226"/>
      <c r="D294" s="149"/>
      <c r="E294" s="226"/>
      <c r="F294" s="226"/>
      <c r="G294" s="226"/>
      <c r="H294" s="226"/>
      <c r="I294" s="226"/>
      <c r="J294" s="226"/>
      <c r="K294" s="226"/>
      <c r="L294" s="226"/>
      <c r="M294" s="226"/>
      <c r="N294" s="226"/>
      <c r="O294" s="345"/>
      <c r="P294" s="234"/>
      <c r="X294" s="358"/>
    </row>
    <row r="295" spans="2:24">
      <c r="B295" s="804" t="s">
        <v>629</v>
      </c>
      <c r="C295" s="804"/>
      <c r="D295" s="804"/>
      <c r="E295" s="804"/>
      <c r="F295" s="804"/>
      <c r="G295" s="804"/>
      <c r="H295" s="804"/>
      <c r="I295" s="804"/>
      <c r="J295" s="804"/>
      <c r="K295" s="804"/>
      <c r="L295" s="804"/>
      <c r="M295" s="804"/>
      <c r="N295" s="804"/>
      <c r="O295" s="89"/>
    </row>
    <row r="296" spans="2:24">
      <c r="B296" s="805" t="str">
        <f>"Forensic Scientists are eligible for a "&amp;TEXT(O296,"$#,000")&amp;"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C296" s="805"/>
      <c r="D296" s="805"/>
      <c r="E296" s="805"/>
      <c r="F296" s="805"/>
      <c r="G296" s="805"/>
      <c r="H296" s="805"/>
      <c r="I296" s="805"/>
      <c r="J296" s="805"/>
      <c r="K296" s="805"/>
      <c r="L296" s="805"/>
      <c r="M296" s="805"/>
      <c r="N296" s="805"/>
      <c r="O296" s="344">
        <v>250</v>
      </c>
      <c r="Q296" s="333"/>
      <c r="R296" s="333"/>
      <c r="S296" s="333"/>
      <c r="T296" s="333"/>
      <c r="U296" s="333"/>
      <c r="V296" s="333"/>
      <c r="W296" s="333"/>
    </row>
    <row r="297" spans="2:24">
      <c r="O297" s="89"/>
      <c r="Q297" s="333"/>
      <c r="R297" s="333"/>
      <c r="S297" s="333"/>
      <c r="T297" s="333"/>
      <c r="U297" s="333"/>
      <c r="V297" s="333"/>
      <c r="W297" s="333"/>
    </row>
    <row r="298" spans="2:24" ht="15">
      <c r="B298" s="804" t="s">
        <v>611</v>
      </c>
      <c r="C298" s="804"/>
      <c r="D298" s="804"/>
      <c r="E298" s="804"/>
      <c r="F298" s="804"/>
      <c r="G298" s="804"/>
      <c r="H298" s="804"/>
      <c r="I298" s="804"/>
      <c r="J298" s="804"/>
      <c r="K298" s="804"/>
      <c r="L298" s="804"/>
      <c r="M298" s="804"/>
      <c r="N298" s="804"/>
      <c r="O298" s="83"/>
      <c r="P298" s="234"/>
      <c r="Q298" s="333"/>
      <c r="R298" s="333"/>
      <c r="S298" s="333"/>
      <c r="T298" s="333"/>
      <c r="U298" s="333"/>
      <c r="V298" s="333"/>
      <c r="W298" s="333"/>
      <c r="X298" s="358"/>
    </row>
    <row r="299" spans="2:24" ht="25.35" customHeight="1">
      <c r="B299" s="803" t="str">
        <f>"Because Forensic Scientists are required to testify in a court of law, each Forensic Scientist will be reimbursed up to "&amp;TEXT(O299,"$#,000")&amp;"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C299" s="803"/>
      <c r="D299" s="803"/>
      <c r="E299" s="803"/>
      <c r="F299" s="803"/>
      <c r="G299" s="803"/>
      <c r="H299" s="803"/>
      <c r="I299" s="803"/>
      <c r="J299" s="803"/>
      <c r="K299" s="803"/>
      <c r="L299" s="803"/>
      <c r="M299" s="803"/>
      <c r="N299" s="803"/>
      <c r="O299" s="346">
        <v>125</v>
      </c>
      <c r="P299" s="234"/>
      <c r="X299" s="358"/>
    </row>
  </sheetData>
  <sheetProtection sheet="1" objects="1" scenarios="1" autoFilter="0"/>
  <autoFilter ref="A5:X261" xr:uid="{A2FA2EAC-5625-46D5-B0AD-2DD7EF38FAEF}">
    <filterColumn colId="2">
      <filters>
        <filter val="05463C"/>
      </filters>
    </filterColumn>
  </autoFilter>
  <sortState xmlns:xlrd2="http://schemas.microsoft.com/office/spreadsheetml/2017/richdata2" ref="A6:X261">
    <sortCondition ref="E6:E261"/>
  </sortState>
  <mergeCells count="25">
    <mergeCell ref="C268:E268"/>
    <mergeCell ref="B263:E263"/>
    <mergeCell ref="B264:E264"/>
    <mergeCell ref="C265:E265"/>
    <mergeCell ref="C266:E266"/>
    <mergeCell ref="C267:E267"/>
    <mergeCell ref="B284:N284"/>
    <mergeCell ref="B285:N285"/>
    <mergeCell ref="B292:N292"/>
    <mergeCell ref="B282:N282"/>
    <mergeCell ref="B270:E270"/>
    <mergeCell ref="B271:E271"/>
    <mergeCell ref="C272:E272"/>
    <mergeCell ref="C273:E273"/>
    <mergeCell ref="C274:E274"/>
    <mergeCell ref="C275:E275"/>
    <mergeCell ref="B277:N277"/>
    <mergeCell ref="B278:N278"/>
    <mergeCell ref="B280:N280"/>
    <mergeCell ref="B281:N281"/>
    <mergeCell ref="B295:N295"/>
    <mergeCell ref="B296:N296"/>
    <mergeCell ref="B298:N298"/>
    <mergeCell ref="B299:N299"/>
    <mergeCell ref="B293:N293"/>
  </mergeCells>
  <pageMargins left="0.25" right="0.25" top="0.5" bottom="0.5" header="0.5" footer="0.5"/>
  <pageSetup scale="9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E8F94-B57C-4FB1-A5F1-9586FD18D401}">
  <sheetPr codeName="Sheet9">
    <tabColor theme="1"/>
  </sheetPr>
  <dimension ref="A1:AM307"/>
  <sheetViews>
    <sheetView showGridLines="0" topLeftCell="B157" zoomScaleNormal="100" workbookViewId="0">
      <selection activeCell="B179" sqref="B179"/>
    </sheetView>
  </sheetViews>
  <sheetFormatPr defaultColWidth="8.90625" defaultRowHeight="13.2"/>
  <cols>
    <col min="1" max="1" width="40" style="9" hidden="1" customWidth="1"/>
    <col min="2" max="2" width="5" style="9" customWidth="1"/>
    <col min="3" max="3" width="7.54296875" style="169" bestFit="1" customWidth="1"/>
    <col min="4" max="4" width="8.08984375" style="17" bestFit="1" customWidth="1"/>
    <col min="5" max="5" width="44.453125" style="30" bestFit="1" customWidth="1"/>
    <col min="6" max="6" width="8.08984375" style="22" bestFit="1" customWidth="1"/>
    <col min="7" max="7" width="8.08984375" style="169" bestFit="1" customWidth="1"/>
    <col min="8" max="8" width="8.453125" style="169" bestFit="1" customWidth="1"/>
    <col min="9" max="9" width="9.08984375" style="169" bestFit="1" customWidth="1"/>
    <col min="10" max="10" width="8.453125" style="169" bestFit="1" customWidth="1"/>
    <col min="11" max="11" width="9.08984375" style="169" bestFit="1" customWidth="1"/>
    <col min="12" max="12" width="8.453125" style="169" bestFit="1" customWidth="1"/>
    <col min="13" max="13" width="9.08984375" style="169" bestFit="1" customWidth="1"/>
    <col min="14" max="14" width="8.90625" style="169" bestFit="1" customWidth="1"/>
    <col min="15" max="15" width="5.54296875" style="9" bestFit="1" customWidth="1"/>
    <col min="16" max="16" width="2" style="9" customWidth="1"/>
    <col min="17" max="17" width="8.90625" style="391" bestFit="1" customWidth="1"/>
    <col min="18" max="18" width="13.08984375" style="391" bestFit="1" customWidth="1"/>
    <col min="19" max="19" width="44.453125" style="391" bestFit="1" customWidth="1"/>
    <col min="20" max="20" width="10.453125" style="391" bestFit="1" customWidth="1"/>
    <col min="21" max="27" width="9.453125" style="391" bestFit="1" customWidth="1"/>
    <col min="28" max="28" width="8.90625" style="398" bestFit="1" customWidth="1"/>
    <col min="29" max="29" width="8.08984375" style="398" bestFit="1" customWidth="1"/>
    <col min="30" max="30" width="44.453125" style="410" bestFit="1" customWidth="1"/>
    <col min="31" max="31" width="13.90625" style="398" bestFit="1" customWidth="1"/>
    <col min="32" max="32" width="7.54296875" style="402" bestFit="1" customWidth="1"/>
    <col min="33" max="33" width="5.90625" style="402" bestFit="1" customWidth="1"/>
    <col min="34" max="34" width="6.08984375" style="402" bestFit="1" customWidth="1"/>
    <col min="35" max="35" width="5.90625" style="402" bestFit="1" customWidth="1"/>
    <col min="36" max="36" width="6.08984375" style="402" bestFit="1" customWidth="1"/>
    <col min="37" max="37" width="5.90625" style="402" bestFit="1" customWidth="1"/>
    <col min="38" max="38" width="6.08984375" style="402" bestFit="1" customWidth="1"/>
    <col min="39" max="39" width="6.90625" style="9" bestFit="1" customWidth="1"/>
    <col min="40" max="16384" width="8.90625" style="9"/>
  </cols>
  <sheetData>
    <row r="1" spans="1:39" ht="14.4">
      <c r="A1" s="1" t="s">
        <v>0</v>
      </c>
      <c r="B1" s="1" t="s">
        <v>482</v>
      </c>
      <c r="C1" s="2"/>
      <c r="D1" s="3"/>
      <c r="E1" s="5"/>
      <c r="F1" s="6"/>
      <c r="G1" s="217">
        <v>2.75E-2</v>
      </c>
      <c r="H1" s="6"/>
      <c r="I1" s="228"/>
      <c r="J1" s="228"/>
      <c r="N1" s="8"/>
    </row>
    <row r="2" spans="1:39">
      <c r="A2" s="240"/>
      <c r="B2" s="240" t="s">
        <v>613</v>
      </c>
      <c r="C2" s="2"/>
      <c r="D2" s="3"/>
      <c r="E2" s="325" t="s">
        <v>721</v>
      </c>
      <c r="F2" s="6"/>
      <c r="G2" s="6"/>
      <c r="H2" s="6"/>
      <c r="I2" s="6"/>
      <c r="J2" s="76"/>
      <c r="N2" s="8"/>
    </row>
    <row r="3" spans="1:39">
      <c r="A3" s="240"/>
      <c r="B3" s="370" t="s">
        <v>805</v>
      </c>
      <c r="C3" s="2"/>
      <c r="D3" s="3"/>
      <c r="E3" s="5"/>
      <c r="F3" s="6"/>
      <c r="G3" s="6"/>
      <c r="H3" s="102"/>
      <c r="I3" s="102"/>
      <c r="J3" s="102"/>
      <c r="K3" s="102"/>
      <c r="L3" s="102"/>
      <c r="M3" s="102"/>
      <c r="N3" s="102"/>
    </row>
    <row r="4" spans="1:39">
      <c r="A4" s="240" t="s">
        <v>357</v>
      </c>
      <c r="B4" s="240"/>
      <c r="C4" s="2"/>
      <c r="D4" s="3"/>
      <c r="E4" s="5"/>
      <c r="F4" s="6"/>
      <c r="G4" s="6"/>
      <c r="H4" s="426"/>
      <c r="I4" s="6"/>
      <c r="J4" s="6"/>
      <c r="K4" s="6"/>
      <c r="L4" s="6"/>
      <c r="M4" s="6"/>
      <c r="N4" s="6"/>
    </row>
    <row r="5" spans="1:39" ht="25.35" customHeight="1">
      <c r="A5" s="11" t="s">
        <v>1</v>
      </c>
      <c r="B5" s="287" t="s">
        <v>2</v>
      </c>
      <c r="C5" s="287" t="s">
        <v>3</v>
      </c>
      <c r="D5" s="288" t="s">
        <v>4</v>
      </c>
      <c r="E5" s="287" t="s">
        <v>5</v>
      </c>
      <c r="F5" s="289" t="s">
        <v>677</v>
      </c>
      <c r="G5" s="287" t="s">
        <v>675</v>
      </c>
      <c r="H5" s="290" t="s">
        <v>8</v>
      </c>
      <c r="I5" s="291" t="s">
        <v>9</v>
      </c>
      <c r="J5" s="290" t="s">
        <v>10</v>
      </c>
      <c r="K5" s="291" t="s">
        <v>11</v>
      </c>
      <c r="L5" s="290" t="s">
        <v>12</v>
      </c>
      <c r="M5" s="291" t="s">
        <v>13</v>
      </c>
      <c r="N5" s="290" t="s">
        <v>14</v>
      </c>
      <c r="Q5" s="414" t="s">
        <v>825</v>
      </c>
      <c r="R5" s="414" t="s">
        <v>3</v>
      </c>
      <c r="S5" s="417" t="s">
        <v>824</v>
      </c>
      <c r="T5" s="418" t="s">
        <v>827</v>
      </c>
      <c r="U5" s="419" t="s">
        <v>8</v>
      </c>
      <c r="V5" s="420" t="s">
        <v>9</v>
      </c>
      <c r="W5" s="419" t="s">
        <v>10</v>
      </c>
      <c r="X5" s="420" t="s">
        <v>11</v>
      </c>
      <c r="Y5" s="419" t="s">
        <v>12</v>
      </c>
      <c r="Z5" s="420" t="s">
        <v>13</v>
      </c>
      <c r="AA5" s="419" t="s">
        <v>14</v>
      </c>
      <c r="AB5" s="399" t="s">
        <v>825</v>
      </c>
      <c r="AC5" s="399" t="s">
        <v>4</v>
      </c>
      <c r="AD5" s="411" t="s">
        <v>824</v>
      </c>
      <c r="AE5" s="450" t="s">
        <v>4</v>
      </c>
      <c r="AF5" s="399" t="s">
        <v>823</v>
      </c>
      <c r="AG5" s="407" t="s">
        <v>8</v>
      </c>
      <c r="AH5" s="408" t="s">
        <v>9</v>
      </c>
      <c r="AI5" s="407" t="s">
        <v>10</v>
      </c>
      <c r="AJ5" s="408" t="s">
        <v>11</v>
      </c>
      <c r="AK5" s="407" t="s">
        <v>12</v>
      </c>
      <c r="AL5" s="408" t="s">
        <v>13</v>
      </c>
      <c r="AM5" s="407" t="s">
        <v>14</v>
      </c>
    </row>
    <row r="6" spans="1:39" ht="12.75" customHeight="1">
      <c r="A6" s="169" t="s">
        <v>90</v>
      </c>
      <c r="B6" s="272" t="s">
        <v>91</v>
      </c>
      <c r="C6" s="272" t="s">
        <v>253</v>
      </c>
      <c r="D6" s="272" t="s">
        <v>254</v>
      </c>
      <c r="E6" s="260" t="s">
        <v>255</v>
      </c>
      <c r="F6" s="265">
        <v>358</v>
      </c>
      <c r="G6" s="262">
        <v>7</v>
      </c>
      <c r="H6" s="285">
        <f t="shared" ref="H6:H46" si="0">VLOOKUP($C6,March21,6,0)*(1+IncrPerc2022)</f>
        <v>27.284553222694054</v>
      </c>
      <c r="I6" s="285">
        <f t="shared" ref="I6:I46" si="1">VLOOKUP($C6,March21,7,0)*(1+IncrPerc2022)</f>
        <v>28.863762144012213</v>
      </c>
      <c r="J6" s="285">
        <f t="shared" ref="J6:J46" si="2">VLOOKUP($C6,March21,8,0)*(1+IncrPerc2022)</f>
        <v>30.353155436185578</v>
      </c>
      <c r="K6" s="285">
        <f t="shared" ref="K6:K46" si="3">VLOOKUP($C6,March21,9,0)*(1+IncrPerc2022)</f>
        <v>32.049024214340704</v>
      </c>
      <c r="L6" s="285">
        <f t="shared" ref="L6:L46" si="4">VLOOKUP($C6,March21,10,0)*(1+IncrPerc2022)</f>
        <v>33.78140390160236</v>
      </c>
      <c r="M6" s="285">
        <f t="shared" ref="M6:M46" si="5">VLOOKUP($C6,March21,11,0)*(1+IncrPerc2022)</f>
        <v>35.838604780225587</v>
      </c>
      <c r="N6" s="285">
        <f t="shared" ref="N6:N46" si="6">VLOOKUP($C6,March21,12,0)*(1+IncrPerc2022)</f>
        <v>37.895805658848801</v>
      </c>
      <c r="Q6" s="397" t="s">
        <v>826</v>
      </c>
      <c r="R6" s="397" t="str">
        <f t="shared" ref="R6:R69" si="7">C6</f>
        <v>00003C</v>
      </c>
      <c r="S6" s="409" t="str">
        <f t="shared" ref="S6:S69" si="8">E6</f>
        <v>311 Training Coordinator</v>
      </c>
      <c r="T6" s="397" t="str">
        <f t="shared" ref="T6:T69" si="9">D6</f>
        <v>16</v>
      </c>
      <c r="U6" s="394">
        <f t="shared" ref="U6:AA12" si="10">H6</f>
        <v>27.284553222694054</v>
      </c>
      <c r="V6" s="394">
        <f t="shared" si="10"/>
        <v>28.863762144012213</v>
      </c>
      <c r="W6" s="394">
        <f t="shared" si="10"/>
        <v>30.353155436185578</v>
      </c>
      <c r="X6" s="394">
        <f t="shared" si="10"/>
        <v>32.049024214340704</v>
      </c>
      <c r="Y6" s="394">
        <f t="shared" si="10"/>
        <v>33.78140390160236</v>
      </c>
      <c r="Z6" s="394">
        <f t="shared" si="10"/>
        <v>35.838604780225587</v>
      </c>
      <c r="AA6" s="394">
        <f t="shared" si="10"/>
        <v>37.895805658848801</v>
      </c>
      <c r="AB6" s="406" t="str">
        <f t="shared" ref="AB6:AB69" si="11">Q6</f>
        <v>Y</v>
      </c>
      <c r="AC6" s="406" t="str">
        <f t="shared" ref="AC6:AC69" si="12">C6</f>
        <v>00003C</v>
      </c>
      <c r="AD6" s="412" t="str">
        <f t="shared" ref="AD6:AD69" si="13">E6</f>
        <v>311 Training Coordinator</v>
      </c>
      <c r="AE6" s="406" t="str">
        <f t="shared" ref="AE6:AE69" si="14">D6</f>
        <v>16</v>
      </c>
      <c r="AF6" s="398" t="str">
        <f t="shared" ref="AF6:AF69" si="15">LEFT(B6,1)</f>
        <v>N</v>
      </c>
      <c r="AG6" s="403">
        <f t="shared" ref="AG6:AG37" si="16">IF($AF6="N",U6,IF($AF6="E",ROUNDUP(U6/2080,3),"check"))</f>
        <v>27.284553222694054</v>
      </c>
      <c r="AH6" s="403">
        <f t="shared" ref="AH6:AH37" si="17">IF($AF6="N",V6,IF($AF6="E",ROUNDUP(V6/2080,3),"check"))</f>
        <v>28.863762144012213</v>
      </c>
      <c r="AI6" s="403">
        <f t="shared" ref="AI6:AI37" si="18">IF($AF6="N",W6,IF($AF6="E",ROUNDUP(W6/2080,3),"check"))</f>
        <v>30.353155436185578</v>
      </c>
      <c r="AJ6" s="403">
        <f t="shared" ref="AJ6:AJ37" si="19">IF($AF6="N",X6,IF($AF6="E",ROUNDUP(X6/2080,3),"check"))</f>
        <v>32.049024214340704</v>
      </c>
      <c r="AK6" s="403">
        <f t="shared" ref="AK6:AK37" si="20">IF($AF6="N",Y6,IF($AF6="E",ROUNDUP(Y6/2080,3),"check"))</f>
        <v>33.78140390160236</v>
      </c>
      <c r="AL6" s="403">
        <f t="shared" ref="AL6:AL37" si="21">IF($AF6="N",Z6,IF($AF6="E",ROUNDUP(Z6/2080,3),"check"))</f>
        <v>35.838604780225587</v>
      </c>
      <c r="AM6" s="403">
        <f t="shared" ref="AM6:AM37" si="22">IF($AF6="N",AA6,IF($AF6="E",ROUNDUP(AA6/2080,3),"check"))</f>
        <v>37.895805658848801</v>
      </c>
    </row>
    <row r="7" spans="1:39" ht="12.75" customHeight="1">
      <c r="A7" s="16" t="s">
        <v>15</v>
      </c>
      <c r="B7" s="259" t="s">
        <v>16</v>
      </c>
      <c r="C7" s="259" t="s">
        <v>437</v>
      </c>
      <c r="D7" s="259">
        <v>29</v>
      </c>
      <c r="E7" s="260" t="s">
        <v>420</v>
      </c>
      <c r="F7" s="261">
        <v>365</v>
      </c>
      <c r="G7" s="262">
        <v>8</v>
      </c>
      <c r="H7" s="263">
        <f t="shared" si="0"/>
        <v>60560.400968157468</v>
      </c>
      <c r="I7" s="263">
        <f t="shared" si="1"/>
        <v>63882.658046406941</v>
      </c>
      <c r="J7" s="263">
        <f t="shared" si="2"/>
        <v>67202.111532185299</v>
      </c>
      <c r="K7" s="263">
        <f t="shared" si="3"/>
        <v>70720.620083411501</v>
      </c>
      <c r="L7" s="263">
        <f t="shared" si="4"/>
        <v>74480.237587152049</v>
      </c>
      <c r="M7" s="263">
        <f t="shared" si="5"/>
        <v>79146.72936687374</v>
      </c>
      <c r="N7" s="263">
        <f t="shared" si="6"/>
        <v>83813.221146595417</v>
      </c>
      <c r="Q7" s="397" t="s">
        <v>826</v>
      </c>
      <c r="R7" s="397" t="str">
        <f t="shared" si="7"/>
        <v>00027C</v>
      </c>
      <c r="S7" s="409" t="str">
        <f t="shared" si="8"/>
        <v>911 Training and Quality Assurance Specialist</v>
      </c>
      <c r="T7" s="397">
        <f t="shared" si="9"/>
        <v>29</v>
      </c>
      <c r="U7" s="394">
        <f t="shared" si="10"/>
        <v>60560.400968157468</v>
      </c>
      <c r="V7" s="394">
        <f t="shared" si="10"/>
        <v>63882.658046406941</v>
      </c>
      <c r="W7" s="394">
        <f t="shared" si="10"/>
        <v>67202.111532185299</v>
      </c>
      <c r="X7" s="394">
        <f t="shared" si="10"/>
        <v>70720.620083411501</v>
      </c>
      <c r="Y7" s="394">
        <f t="shared" si="10"/>
        <v>74480.237587152049</v>
      </c>
      <c r="Z7" s="394">
        <f t="shared" si="10"/>
        <v>79146.72936687374</v>
      </c>
      <c r="AA7" s="394">
        <f t="shared" si="10"/>
        <v>83813.221146595417</v>
      </c>
      <c r="AB7" s="406" t="str">
        <f t="shared" si="11"/>
        <v>Y</v>
      </c>
      <c r="AC7" s="406" t="str">
        <f t="shared" si="12"/>
        <v>00027C</v>
      </c>
      <c r="AD7" s="412" t="str">
        <f t="shared" si="13"/>
        <v>911 Training and Quality Assurance Specialist</v>
      </c>
      <c r="AE7" s="406">
        <f t="shared" si="14"/>
        <v>29</v>
      </c>
      <c r="AF7" s="398" t="str">
        <f t="shared" si="15"/>
        <v>E</v>
      </c>
      <c r="AG7" s="403">
        <f t="shared" si="16"/>
        <v>29.116</v>
      </c>
      <c r="AH7" s="403">
        <f t="shared" si="17"/>
        <v>30.713000000000001</v>
      </c>
      <c r="AI7" s="403">
        <f t="shared" si="18"/>
        <v>32.308999999999997</v>
      </c>
      <c r="AJ7" s="403">
        <f t="shared" si="19"/>
        <v>34.000999999999998</v>
      </c>
      <c r="AK7" s="403">
        <f t="shared" si="20"/>
        <v>35.808</v>
      </c>
      <c r="AL7" s="403">
        <f t="shared" si="21"/>
        <v>38.052</v>
      </c>
      <c r="AM7" s="403">
        <f t="shared" si="22"/>
        <v>40.294999999999995</v>
      </c>
    </row>
    <row r="8" spans="1:39" ht="12.75" customHeight="1">
      <c r="A8" s="169" t="s">
        <v>90</v>
      </c>
      <c r="B8" s="259" t="s">
        <v>91</v>
      </c>
      <c r="C8" s="259" t="s">
        <v>256</v>
      </c>
      <c r="D8" s="264" t="s">
        <v>257</v>
      </c>
      <c r="E8" s="260" t="s">
        <v>258</v>
      </c>
      <c r="F8" s="265">
        <v>363</v>
      </c>
      <c r="G8" s="262">
        <v>8</v>
      </c>
      <c r="H8" s="285">
        <f t="shared" si="0"/>
        <v>27.655822270173008</v>
      </c>
      <c r="I8" s="285">
        <f t="shared" si="1"/>
        <v>29.052226981738439</v>
      </c>
      <c r="J8" s="285">
        <f t="shared" si="2"/>
        <v>30.615768936773069</v>
      </c>
      <c r="K8" s="285">
        <f t="shared" si="3"/>
        <v>32.237269774623648</v>
      </c>
      <c r="L8" s="285">
        <f t="shared" si="4"/>
        <v>33.934251948234511</v>
      </c>
      <c r="M8" s="285">
        <f t="shared" si="5"/>
        <v>35.995368755634402</v>
      </c>
      <c r="N8" s="285">
        <f t="shared" si="6"/>
        <v>38.056485563034272</v>
      </c>
      <c r="Q8" s="397" t="s">
        <v>826</v>
      </c>
      <c r="R8" s="397" t="str">
        <f t="shared" si="7"/>
        <v>00180C</v>
      </c>
      <c r="S8" s="409" t="str">
        <f t="shared" si="8"/>
        <v xml:space="preserve">Accountant I </v>
      </c>
      <c r="T8" s="397" t="str">
        <f t="shared" si="9"/>
        <v>25</v>
      </c>
      <c r="U8" s="394">
        <f t="shared" si="10"/>
        <v>27.655822270173008</v>
      </c>
      <c r="V8" s="394">
        <f t="shared" si="10"/>
        <v>29.052226981738439</v>
      </c>
      <c r="W8" s="394">
        <f t="shared" si="10"/>
        <v>30.615768936773069</v>
      </c>
      <c r="X8" s="394">
        <f t="shared" si="10"/>
        <v>32.237269774623648</v>
      </c>
      <c r="Y8" s="394">
        <f t="shared" si="10"/>
        <v>33.934251948234511</v>
      </c>
      <c r="Z8" s="394">
        <f t="shared" si="10"/>
        <v>35.995368755634402</v>
      </c>
      <c r="AA8" s="394">
        <f t="shared" si="10"/>
        <v>38.056485563034272</v>
      </c>
      <c r="AB8" s="406" t="str">
        <f t="shared" si="11"/>
        <v>Y</v>
      </c>
      <c r="AC8" s="406" t="str">
        <f t="shared" si="12"/>
        <v>00180C</v>
      </c>
      <c r="AD8" s="412" t="str">
        <f t="shared" si="13"/>
        <v xml:space="preserve">Accountant I </v>
      </c>
      <c r="AE8" s="406" t="str">
        <f t="shared" si="14"/>
        <v>25</v>
      </c>
      <c r="AF8" s="398" t="str">
        <f t="shared" si="15"/>
        <v>N</v>
      </c>
      <c r="AG8" s="403">
        <f t="shared" si="16"/>
        <v>27.655822270173008</v>
      </c>
      <c r="AH8" s="403">
        <f t="shared" si="17"/>
        <v>29.052226981738439</v>
      </c>
      <c r="AI8" s="403">
        <f t="shared" si="18"/>
        <v>30.615768936773069</v>
      </c>
      <c r="AJ8" s="403">
        <f t="shared" si="19"/>
        <v>32.237269774623648</v>
      </c>
      <c r="AK8" s="403">
        <f t="shared" si="20"/>
        <v>33.934251948234511</v>
      </c>
      <c r="AL8" s="403">
        <f t="shared" si="21"/>
        <v>35.995368755634402</v>
      </c>
      <c r="AM8" s="403">
        <f t="shared" si="22"/>
        <v>38.056485563034272</v>
      </c>
    </row>
    <row r="9" spans="1:39" ht="12.75" customHeight="1">
      <c r="A9" s="169" t="s">
        <v>15</v>
      </c>
      <c r="B9" s="259" t="s">
        <v>16</v>
      </c>
      <c r="C9" s="259" t="s">
        <v>17</v>
      </c>
      <c r="D9" s="264">
        <v>40</v>
      </c>
      <c r="E9" s="260" t="s">
        <v>18</v>
      </c>
      <c r="F9" s="265">
        <v>420</v>
      </c>
      <c r="G9" s="262">
        <v>9</v>
      </c>
      <c r="H9" s="263">
        <f t="shared" si="0"/>
        <v>65323.704576550583</v>
      </c>
      <c r="I9" s="263">
        <f t="shared" si="1"/>
        <v>68800.159240710345</v>
      </c>
      <c r="J9" s="263">
        <f t="shared" si="2"/>
        <v>72641.0809261127</v>
      </c>
      <c r="K9" s="263">
        <f t="shared" si="3"/>
        <v>76602.557087772177</v>
      </c>
      <c r="L9" s="263">
        <f t="shared" si="4"/>
        <v>80639.730246151259</v>
      </c>
      <c r="M9" s="263">
        <f t="shared" si="5"/>
        <v>85464.019590208438</v>
      </c>
      <c r="N9" s="263">
        <f t="shared" si="6"/>
        <v>90288.308934265689</v>
      </c>
      <c r="Q9" s="397" t="s">
        <v>826</v>
      </c>
      <c r="R9" s="397" t="str">
        <f t="shared" si="7"/>
        <v>00220C</v>
      </c>
      <c r="S9" s="409" t="str">
        <f t="shared" si="8"/>
        <v xml:space="preserve">Accountant II </v>
      </c>
      <c r="T9" s="397">
        <f t="shared" si="9"/>
        <v>40</v>
      </c>
      <c r="U9" s="394">
        <f t="shared" si="10"/>
        <v>65323.704576550583</v>
      </c>
      <c r="V9" s="394">
        <f t="shared" si="10"/>
        <v>68800.159240710345</v>
      </c>
      <c r="W9" s="394">
        <f t="shared" si="10"/>
        <v>72641.0809261127</v>
      </c>
      <c r="X9" s="394">
        <f t="shared" si="10"/>
        <v>76602.557087772177</v>
      </c>
      <c r="Y9" s="394">
        <f t="shared" si="10"/>
        <v>80639.730246151259</v>
      </c>
      <c r="Z9" s="394">
        <f t="shared" si="10"/>
        <v>85464.019590208438</v>
      </c>
      <c r="AA9" s="394">
        <f t="shared" si="10"/>
        <v>90288.308934265689</v>
      </c>
      <c r="AB9" s="406" t="str">
        <f t="shared" si="11"/>
        <v>Y</v>
      </c>
      <c r="AC9" s="406" t="str">
        <f t="shared" si="12"/>
        <v>00220C</v>
      </c>
      <c r="AD9" s="412" t="str">
        <f t="shared" si="13"/>
        <v xml:space="preserve">Accountant II </v>
      </c>
      <c r="AE9" s="406">
        <f t="shared" si="14"/>
        <v>40</v>
      </c>
      <c r="AF9" s="398" t="str">
        <f t="shared" si="15"/>
        <v>E</v>
      </c>
      <c r="AG9" s="403">
        <f t="shared" si="16"/>
        <v>31.406000000000002</v>
      </c>
      <c r="AH9" s="403">
        <f t="shared" si="17"/>
        <v>33.076999999999998</v>
      </c>
      <c r="AI9" s="403">
        <f t="shared" si="18"/>
        <v>34.923999999999999</v>
      </c>
      <c r="AJ9" s="403">
        <f t="shared" si="19"/>
        <v>36.829000000000001</v>
      </c>
      <c r="AK9" s="403">
        <f t="shared" si="20"/>
        <v>38.769999999999996</v>
      </c>
      <c r="AL9" s="403">
        <f t="shared" si="21"/>
        <v>41.088999999999999</v>
      </c>
      <c r="AM9" s="403">
        <f t="shared" si="22"/>
        <v>43.407999999999994</v>
      </c>
    </row>
    <row r="10" spans="1:39" ht="12.75" customHeight="1">
      <c r="A10" s="169" t="s">
        <v>15</v>
      </c>
      <c r="B10" s="259" t="s">
        <v>16</v>
      </c>
      <c r="C10" s="259" t="s">
        <v>436</v>
      </c>
      <c r="D10" s="264">
        <v>35</v>
      </c>
      <c r="E10" s="260" t="s">
        <v>431</v>
      </c>
      <c r="F10" s="265">
        <v>378</v>
      </c>
      <c r="G10" s="262">
        <v>8</v>
      </c>
      <c r="H10" s="263">
        <f t="shared" si="0"/>
        <v>60560.400968157468</v>
      </c>
      <c r="I10" s="263">
        <f t="shared" si="1"/>
        <v>63882.658046406941</v>
      </c>
      <c r="J10" s="263">
        <f t="shared" si="2"/>
        <v>67202.111532185299</v>
      </c>
      <c r="K10" s="263">
        <f t="shared" si="3"/>
        <v>70720.620083411501</v>
      </c>
      <c r="L10" s="263">
        <f t="shared" si="4"/>
        <v>74480.237587152049</v>
      </c>
      <c r="M10" s="263">
        <f t="shared" si="5"/>
        <v>79615.374398916072</v>
      </c>
      <c r="N10" s="263">
        <f t="shared" si="6"/>
        <v>84750.511210680124</v>
      </c>
      <c r="Q10" s="397" t="s">
        <v>826</v>
      </c>
      <c r="R10" s="397" t="str">
        <f t="shared" si="7"/>
        <v>00005C</v>
      </c>
      <c r="S10" s="409" t="str">
        <f t="shared" si="8"/>
        <v>ADA Language Access Specialist</v>
      </c>
      <c r="T10" s="397">
        <f t="shared" si="9"/>
        <v>35</v>
      </c>
      <c r="U10" s="394">
        <f t="shared" si="10"/>
        <v>60560.400968157468</v>
      </c>
      <c r="V10" s="394">
        <f t="shared" si="10"/>
        <v>63882.658046406941</v>
      </c>
      <c r="W10" s="394">
        <f t="shared" si="10"/>
        <v>67202.111532185299</v>
      </c>
      <c r="X10" s="394">
        <f t="shared" si="10"/>
        <v>70720.620083411501</v>
      </c>
      <c r="Y10" s="394">
        <f t="shared" si="10"/>
        <v>74480.237587152049</v>
      </c>
      <c r="Z10" s="394">
        <f t="shared" si="10"/>
        <v>79615.374398916072</v>
      </c>
      <c r="AA10" s="394">
        <f t="shared" si="10"/>
        <v>84750.511210680124</v>
      </c>
      <c r="AB10" s="406" t="str">
        <f t="shared" si="11"/>
        <v>Y</v>
      </c>
      <c r="AC10" s="406" t="str">
        <f t="shared" si="12"/>
        <v>00005C</v>
      </c>
      <c r="AD10" s="412" t="str">
        <f t="shared" si="13"/>
        <v>ADA Language Access Specialist</v>
      </c>
      <c r="AE10" s="406">
        <f t="shared" si="14"/>
        <v>35</v>
      </c>
      <c r="AF10" s="398" t="str">
        <f t="shared" si="15"/>
        <v>E</v>
      </c>
      <c r="AG10" s="403">
        <f t="shared" si="16"/>
        <v>29.116</v>
      </c>
      <c r="AH10" s="403">
        <f t="shared" si="17"/>
        <v>30.713000000000001</v>
      </c>
      <c r="AI10" s="403">
        <f t="shared" si="18"/>
        <v>32.308999999999997</v>
      </c>
      <c r="AJ10" s="403">
        <f t="shared" si="19"/>
        <v>34.000999999999998</v>
      </c>
      <c r="AK10" s="403">
        <f t="shared" si="20"/>
        <v>35.808</v>
      </c>
      <c r="AL10" s="403">
        <f t="shared" si="21"/>
        <v>38.277000000000001</v>
      </c>
      <c r="AM10" s="403">
        <f t="shared" si="22"/>
        <v>40.745999999999995</v>
      </c>
    </row>
    <row r="11" spans="1:39" ht="12.75" customHeight="1">
      <c r="A11" s="22" t="s">
        <v>90</v>
      </c>
      <c r="B11" s="272" t="s">
        <v>91</v>
      </c>
      <c r="C11" s="272" t="s">
        <v>259</v>
      </c>
      <c r="D11" s="274" t="s">
        <v>260</v>
      </c>
      <c r="E11" s="273" t="s">
        <v>261</v>
      </c>
      <c r="F11" s="265">
        <v>343</v>
      </c>
      <c r="G11" s="262">
        <v>7</v>
      </c>
      <c r="H11" s="285">
        <f t="shared" si="0"/>
        <v>25.864986520631483</v>
      </c>
      <c r="I11" s="285">
        <f t="shared" si="1"/>
        <v>27.391637595011989</v>
      </c>
      <c r="J11" s="285">
        <f t="shared" si="2"/>
        <v>28.805564759521751</v>
      </c>
      <c r="K11" s="285">
        <f t="shared" si="3"/>
        <v>30.408195263432265</v>
      </c>
      <c r="L11" s="285">
        <f t="shared" si="4"/>
        <v>32.012173648338489</v>
      </c>
      <c r="M11" s="285">
        <f t="shared" si="5"/>
        <v>33.97902410690503</v>
      </c>
      <c r="N11" s="285">
        <f t="shared" si="6"/>
        <v>35.945874565471577</v>
      </c>
      <c r="Q11" s="397" t="s">
        <v>826</v>
      </c>
      <c r="R11" s="397" t="str">
        <f t="shared" si="7"/>
        <v>00330C</v>
      </c>
      <c r="S11" s="409" t="str">
        <f t="shared" si="8"/>
        <v xml:space="preserve">Administrative Analyst I </v>
      </c>
      <c r="T11" s="397" t="str">
        <f t="shared" si="9"/>
        <v>09</v>
      </c>
      <c r="U11" s="394">
        <f t="shared" si="10"/>
        <v>25.864986520631483</v>
      </c>
      <c r="V11" s="394">
        <f t="shared" si="10"/>
        <v>27.391637595011989</v>
      </c>
      <c r="W11" s="394">
        <f t="shared" si="10"/>
        <v>28.805564759521751</v>
      </c>
      <c r="X11" s="394">
        <f t="shared" si="10"/>
        <v>30.408195263432265</v>
      </c>
      <c r="Y11" s="394">
        <f t="shared" si="10"/>
        <v>32.012173648338489</v>
      </c>
      <c r="Z11" s="394">
        <f t="shared" si="10"/>
        <v>33.97902410690503</v>
      </c>
      <c r="AA11" s="394">
        <f t="shared" si="10"/>
        <v>35.945874565471577</v>
      </c>
      <c r="AB11" s="406" t="str">
        <f t="shared" si="11"/>
        <v>Y</v>
      </c>
      <c r="AC11" s="406" t="str">
        <f t="shared" si="12"/>
        <v>00330C</v>
      </c>
      <c r="AD11" s="412" t="str">
        <f t="shared" si="13"/>
        <v xml:space="preserve">Administrative Analyst I </v>
      </c>
      <c r="AE11" s="406" t="str">
        <f t="shared" si="14"/>
        <v>09</v>
      </c>
      <c r="AF11" s="398" t="str">
        <f t="shared" si="15"/>
        <v>N</v>
      </c>
      <c r="AG11" s="403">
        <f t="shared" si="16"/>
        <v>25.864986520631483</v>
      </c>
      <c r="AH11" s="403">
        <f t="shared" si="17"/>
        <v>27.391637595011989</v>
      </c>
      <c r="AI11" s="403">
        <f t="shared" si="18"/>
        <v>28.805564759521751</v>
      </c>
      <c r="AJ11" s="403">
        <f t="shared" si="19"/>
        <v>30.408195263432265</v>
      </c>
      <c r="AK11" s="403">
        <f t="shared" si="20"/>
        <v>32.012173648338489</v>
      </c>
      <c r="AL11" s="403">
        <f t="shared" si="21"/>
        <v>33.97902410690503</v>
      </c>
      <c r="AM11" s="403">
        <f t="shared" si="22"/>
        <v>35.945874565471577</v>
      </c>
    </row>
    <row r="12" spans="1:39" ht="12.75" customHeight="1">
      <c r="A12" s="22" t="s">
        <v>90</v>
      </c>
      <c r="B12" s="272" t="s">
        <v>91</v>
      </c>
      <c r="C12" s="272" t="s">
        <v>262</v>
      </c>
      <c r="D12" s="274" t="s">
        <v>260</v>
      </c>
      <c r="E12" s="273" t="s">
        <v>263</v>
      </c>
      <c r="F12" s="265">
        <v>343</v>
      </c>
      <c r="G12" s="262">
        <v>7</v>
      </c>
      <c r="H12" s="285">
        <f t="shared" si="0"/>
        <v>25.864986520631483</v>
      </c>
      <c r="I12" s="285">
        <f t="shared" si="1"/>
        <v>27.391637595011989</v>
      </c>
      <c r="J12" s="285">
        <f t="shared" si="2"/>
        <v>28.805564759521751</v>
      </c>
      <c r="K12" s="285">
        <f t="shared" si="3"/>
        <v>30.408195263432265</v>
      </c>
      <c r="L12" s="285">
        <f t="shared" si="4"/>
        <v>32.012173648338489</v>
      </c>
      <c r="M12" s="285">
        <f t="shared" si="5"/>
        <v>33.97902410690503</v>
      </c>
      <c r="N12" s="285">
        <f t="shared" si="6"/>
        <v>35.945874565471577</v>
      </c>
      <c r="Q12" s="397" t="s">
        <v>826</v>
      </c>
      <c r="R12" s="397" t="str">
        <f t="shared" si="7"/>
        <v>00320C</v>
      </c>
      <c r="S12" s="409" t="str">
        <f t="shared" si="8"/>
        <v>Administrative Analyst I - Confidential</v>
      </c>
      <c r="T12" s="397" t="str">
        <f t="shared" si="9"/>
        <v>09</v>
      </c>
      <c r="U12" s="394">
        <f t="shared" si="10"/>
        <v>25.864986520631483</v>
      </c>
      <c r="V12" s="394">
        <f t="shared" si="10"/>
        <v>27.391637595011989</v>
      </c>
      <c r="W12" s="394">
        <f t="shared" si="10"/>
        <v>28.805564759521751</v>
      </c>
      <c r="X12" s="394">
        <f t="shared" si="10"/>
        <v>30.408195263432265</v>
      </c>
      <c r="Y12" s="394">
        <f t="shared" si="10"/>
        <v>32.012173648338489</v>
      </c>
      <c r="Z12" s="394">
        <f t="shared" si="10"/>
        <v>33.97902410690503</v>
      </c>
      <c r="AA12" s="394">
        <f t="shared" si="10"/>
        <v>35.945874565471577</v>
      </c>
      <c r="AB12" s="406" t="str">
        <f t="shared" si="11"/>
        <v>Y</v>
      </c>
      <c r="AC12" s="406" t="str">
        <f t="shared" si="12"/>
        <v>00320C</v>
      </c>
      <c r="AD12" s="412" t="str">
        <f t="shared" si="13"/>
        <v>Administrative Analyst I - Confidential</v>
      </c>
      <c r="AE12" s="406" t="str">
        <f t="shared" si="14"/>
        <v>09</v>
      </c>
      <c r="AF12" s="398" t="str">
        <f t="shared" si="15"/>
        <v>N</v>
      </c>
      <c r="AG12" s="403">
        <f t="shared" si="16"/>
        <v>25.864986520631483</v>
      </c>
      <c r="AH12" s="403">
        <f t="shared" si="17"/>
        <v>27.391637595011989</v>
      </c>
      <c r="AI12" s="403">
        <f t="shared" si="18"/>
        <v>28.805564759521751</v>
      </c>
      <c r="AJ12" s="403">
        <f t="shared" si="19"/>
        <v>30.408195263432265</v>
      </c>
      <c r="AK12" s="403">
        <f t="shared" si="20"/>
        <v>32.012173648338489</v>
      </c>
      <c r="AL12" s="403">
        <f t="shared" si="21"/>
        <v>33.97902410690503</v>
      </c>
      <c r="AM12" s="403">
        <f t="shared" si="22"/>
        <v>35.945874565471577</v>
      </c>
    </row>
    <row r="13" spans="1:39" ht="12.75" customHeight="1">
      <c r="A13" s="169" t="s">
        <v>15</v>
      </c>
      <c r="B13" s="259" t="s">
        <v>16</v>
      </c>
      <c r="C13" s="259" t="s">
        <v>19</v>
      </c>
      <c r="D13" s="264" t="s">
        <v>20</v>
      </c>
      <c r="E13" s="260" t="s">
        <v>21</v>
      </c>
      <c r="F13" s="265">
        <v>393</v>
      </c>
      <c r="G13" s="262">
        <v>8</v>
      </c>
      <c r="H13" s="263">
        <f t="shared" si="0"/>
        <v>61199.620051567501</v>
      </c>
      <c r="I13" s="263">
        <f t="shared" si="1"/>
        <v>64521.877129816974</v>
      </c>
      <c r="J13" s="263">
        <f t="shared" si="2"/>
        <v>67883.384502661764</v>
      </c>
      <c r="K13" s="263">
        <f t="shared" si="3"/>
        <v>71519.64393767406</v>
      </c>
      <c r="L13" s="263">
        <f t="shared" si="4"/>
        <v>75282.065033885679</v>
      </c>
      <c r="M13" s="263">
        <f t="shared" si="5"/>
        <v>79950.801715983413</v>
      </c>
      <c r="N13" s="263">
        <f t="shared" si="6"/>
        <v>84619.53839808116</v>
      </c>
      <c r="Q13" s="397" t="s">
        <v>826</v>
      </c>
      <c r="R13" s="397" t="str">
        <f t="shared" si="7"/>
        <v>00350C</v>
      </c>
      <c r="S13" s="409" t="str">
        <f t="shared" si="8"/>
        <v>Administrative Analyst II</v>
      </c>
      <c r="T13" s="397" t="str">
        <f t="shared" si="9"/>
        <v>33B</v>
      </c>
      <c r="U13" s="448">
        <v>61199.620051567501</v>
      </c>
      <c r="V13" s="448">
        <v>64521.877129816974</v>
      </c>
      <c r="W13" s="448">
        <v>67883.384502661764</v>
      </c>
      <c r="X13" s="448">
        <v>71519.64393767406</v>
      </c>
      <c r="Y13" s="448">
        <v>75282.065033885679</v>
      </c>
      <c r="Z13" s="448">
        <v>79950.801715983413</v>
      </c>
      <c r="AA13" s="448">
        <v>84619.53839808116</v>
      </c>
      <c r="AB13" s="406" t="str">
        <f t="shared" si="11"/>
        <v>Y</v>
      </c>
      <c r="AC13" s="406" t="str">
        <f t="shared" si="12"/>
        <v>00350C</v>
      </c>
      <c r="AD13" s="412" t="str">
        <f t="shared" si="13"/>
        <v>Administrative Analyst II</v>
      </c>
      <c r="AE13" s="406" t="str">
        <f t="shared" si="14"/>
        <v>33B</v>
      </c>
      <c r="AF13" s="398" t="str">
        <f t="shared" si="15"/>
        <v>E</v>
      </c>
      <c r="AG13" s="403">
        <f t="shared" si="16"/>
        <v>29.423000000000002</v>
      </c>
      <c r="AH13" s="403">
        <f t="shared" si="17"/>
        <v>31.021000000000001</v>
      </c>
      <c r="AI13" s="403">
        <f t="shared" si="18"/>
        <v>32.637</v>
      </c>
      <c r="AJ13" s="403">
        <f t="shared" si="19"/>
        <v>34.384999999999998</v>
      </c>
      <c r="AK13" s="403">
        <f t="shared" si="20"/>
        <v>36.193999999999996</v>
      </c>
      <c r="AL13" s="403">
        <f t="shared" si="21"/>
        <v>38.437999999999995</v>
      </c>
      <c r="AM13" s="403">
        <f t="shared" si="22"/>
        <v>40.683</v>
      </c>
    </row>
    <row r="14" spans="1:39" ht="12.75" customHeight="1">
      <c r="A14" s="169" t="s">
        <v>15</v>
      </c>
      <c r="B14" s="259" t="s">
        <v>16</v>
      </c>
      <c r="C14" s="259" t="s">
        <v>22</v>
      </c>
      <c r="D14" s="264" t="s">
        <v>20</v>
      </c>
      <c r="E14" s="260" t="s">
        <v>23</v>
      </c>
      <c r="F14" s="265">
        <v>393</v>
      </c>
      <c r="G14" s="262">
        <v>8</v>
      </c>
      <c r="H14" s="263">
        <f t="shared" si="0"/>
        <v>61199.620051567501</v>
      </c>
      <c r="I14" s="263">
        <f t="shared" si="1"/>
        <v>64521.877129816974</v>
      </c>
      <c r="J14" s="263">
        <f t="shared" si="2"/>
        <v>67883.384502661764</v>
      </c>
      <c r="K14" s="263">
        <f t="shared" si="3"/>
        <v>71519.64393767406</v>
      </c>
      <c r="L14" s="263">
        <f t="shared" si="4"/>
        <v>75282.065033885679</v>
      </c>
      <c r="M14" s="263">
        <f t="shared" si="5"/>
        <v>79950.801715983413</v>
      </c>
      <c r="N14" s="263">
        <f t="shared" si="6"/>
        <v>84619.53839808116</v>
      </c>
      <c r="Q14" s="397" t="s">
        <v>826</v>
      </c>
      <c r="R14" s="397" t="str">
        <f t="shared" si="7"/>
        <v>00340C</v>
      </c>
      <c r="S14" s="409" t="str">
        <f t="shared" si="8"/>
        <v>Administrative Analyst II - Confidential</v>
      </c>
      <c r="T14" s="397" t="str">
        <f t="shared" si="9"/>
        <v>33B</v>
      </c>
      <c r="U14" s="448">
        <v>61199.620051567501</v>
      </c>
      <c r="V14" s="448">
        <v>64521.877129816974</v>
      </c>
      <c r="W14" s="448">
        <v>67883.384502661764</v>
      </c>
      <c r="X14" s="448">
        <v>71519.64393767406</v>
      </c>
      <c r="Y14" s="448">
        <v>75282.065033885679</v>
      </c>
      <c r="Z14" s="448">
        <v>79950.801715983413</v>
      </c>
      <c r="AA14" s="448">
        <v>84619.53839808116</v>
      </c>
      <c r="AB14" s="406" t="str">
        <f t="shared" si="11"/>
        <v>Y</v>
      </c>
      <c r="AC14" s="406" t="str">
        <f t="shared" si="12"/>
        <v>00340C</v>
      </c>
      <c r="AD14" s="412" t="str">
        <f t="shared" si="13"/>
        <v>Administrative Analyst II - Confidential</v>
      </c>
      <c r="AE14" s="406" t="str">
        <f t="shared" si="14"/>
        <v>33B</v>
      </c>
      <c r="AF14" s="398" t="str">
        <f t="shared" si="15"/>
        <v>E</v>
      </c>
      <c r="AG14" s="403">
        <f t="shared" si="16"/>
        <v>29.423000000000002</v>
      </c>
      <c r="AH14" s="403">
        <f t="shared" si="17"/>
        <v>31.021000000000001</v>
      </c>
      <c r="AI14" s="403">
        <f t="shared" si="18"/>
        <v>32.637</v>
      </c>
      <c r="AJ14" s="403">
        <f t="shared" si="19"/>
        <v>34.384999999999998</v>
      </c>
      <c r="AK14" s="403">
        <f t="shared" si="20"/>
        <v>36.193999999999996</v>
      </c>
      <c r="AL14" s="403">
        <f t="shared" si="21"/>
        <v>38.437999999999995</v>
      </c>
      <c r="AM14" s="403">
        <f t="shared" si="22"/>
        <v>40.683</v>
      </c>
    </row>
    <row r="15" spans="1:39" ht="12.75" customHeight="1">
      <c r="A15" s="22" t="s">
        <v>90</v>
      </c>
      <c r="B15" s="259" t="s">
        <v>91</v>
      </c>
      <c r="C15" s="286" t="s">
        <v>264</v>
      </c>
      <c r="D15" s="264" t="s">
        <v>254</v>
      </c>
      <c r="E15" s="268" t="s">
        <v>265</v>
      </c>
      <c r="F15" s="265">
        <v>353</v>
      </c>
      <c r="G15" s="262">
        <v>7</v>
      </c>
      <c r="H15" s="285">
        <f t="shared" si="0"/>
        <v>27.284553222694054</v>
      </c>
      <c r="I15" s="285">
        <f t="shared" si="1"/>
        <v>28.863762144012213</v>
      </c>
      <c r="J15" s="285">
        <f t="shared" si="2"/>
        <v>30.353155436185578</v>
      </c>
      <c r="K15" s="285">
        <f t="shared" si="3"/>
        <v>32.049024214340704</v>
      </c>
      <c r="L15" s="285">
        <f t="shared" si="4"/>
        <v>33.78140390160236</v>
      </c>
      <c r="M15" s="285">
        <f t="shared" si="5"/>
        <v>35.838604780225587</v>
      </c>
      <c r="N15" s="285">
        <f t="shared" si="6"/>
        <v>37.895805658848801</v>
      </c>
      <c r="Q15" s="397" t="s">
        <v>826</v>
      </c>
      <c r="R15" s="397" t="str">
        <f t="shared" si="7"/>
        <v>00356C</v>
      </c>
      <c r="S15" s="409" t="str">
        <f t="shared" si="8"/>
        <v xml:space="preserve">Administrative Assistant to the Director </v>
      </c>
      <c r="T15" s="397" t="str">
        <f t="shared" si="9"/>
        <v>16</v>
      </c>
      <c r="U15" s="394">
        <f t="shared" ref="U15:AA15" si="23">H15</f>
        <v>27.284553222694054</v>
      </c>
      <c r="V15" s="394">
        <f t="shared" si="23"/>
        <v>28.863762144012213</v>
      </c>
      <c r="W15" s="394">
        <f t="shared" si="23"/>
        <v>30.353155436185578</v>
      </c>
      <c r="X15" s="394">
        <f t="shared" si="23"/>
        <v>32.049024214340704</v>
      </c>
      <c r="Y15" s="394">
        <f t="shared" si="23"/>
        <v>33.78140390160236</v>
      </c>
      <c r="Z15" s="394">
        <f t="shared" si="23"/>
        <v>35.838604780225587</v>
      </c>
      <c r="AA15" s="394">
        <f t="shared" si="23"/>
        <v>37.895805658848801</v>
      </c>
      <c r="AB15" s="406" t="str">
        <f t="shared" si="11"/>
        <v>Y</v>
      </c>
      <c r="AC15" s="406" t="str">
        <f t="shared" si="12"/>
        <v>00356C</v>
      </c>
      <c r="AD15" s="412" t="str">
        <f t="shared" si="13"/>
        <v xml:space="preserve">Administrative Assistant to the Director </v>
      </c>
      <c r="AE15" s="406" t="str">
        <f t="shared" si="14"/>
        <v>16</v>
      </c>
      <c r="AF15" s="398" t="str">
        <f t="shared" si="15"/>
        <v>N</v>
      </c>
      <c r="AG15" s="403">
        <f t="shared" si="16"/>
        <v>27.284553222694054</v>
      </c>
      <c r="AH15" s="403">
        <f t="shared" si="17"/>
        <v>28.863762144012213</v>
      </c>
      <c r="AI15" s="403">
        <f t="shared" si="18"/>
        <v>30.353155436185578</v>
      </c>
      <c r="AJ15" s="403">
        <f t="shared" si="19"/>
        <v>32.049024214340704</v>
      </c>
      <c r="AK15" s="403">
        <f t="shared" si="20"/>
        <v>33.78140390160236</v>
      </c>
      <c r="AL15" s="403">
        <f t="shared" si="21"/>
        <v>35.838604780225587</v>
      </c>
      <c r="AM15" s="403">
        <f t="shared" si="22"/>
        <v>37.895805658848801</v>
      </c>
    </row>
    <row r="16" spans="1:39" ht="12.75" customHeight="1">
      <c r="A16" s="169"/>
      <c r="B16" s="259" t="s">
        <v>16</v>
      </c>
      <c r="C16" s="259" t="s">
        <v>597</v>
      </c>
      <c r="D16" s="264" t="s">
        <v>20</v>
      </c>
      <c r="E16" s="260" t="s">
        <v>607</v>
      </c>
      <c r="F16" s="265">
        <v>393</v>
      </c>
      <c r="G16" s="262">
        <v>8</v>
      </c>
      <c r="H16" s="263">
        <f t="shared" si="0"/>
        <v>61199.619691058513</v>
      </c>
      <c r="I16" s="263">
        <f t="shared" si="1"/>
        <v>64521.877131457441</v>
      </c>
      <c r="J16" s="263">
        <f t="shared" si="2"/>
        <v>67883.383324464186</v>
      </c>
      <c r="K16" s="263">
        <f t="shared" si="3"/>
        <v>71519.643689425109</v>
      </c>
      <c r="L16" s="263">
        <f t="shared" si="4"/>
        <v>75282.065674891899</v>
      </c>
      <c r="M16" s="263">
        <f t="shared" si="5"/>
        <v>79950.801575337347</v>
      </c>
      <c r="N16" s="263">
        <f t="shared" si="6"/>
        <v>84619.539626399375</v>
      </c>
      <c r="Q16" s="397" t="s">
        <v>826</v>
      </c>
      <c r="R16" s="397" t="str">
        <f t="shared" si="7"/>
        <v>00465C</v>
      </c>
      <c r="S16" s="409" t="str">
        <f t="shared" si="8"/>
        <v>Aide to the Director Public Works</v>
      </c>
      <c r="T16" s="397" t="str">
        <f t="shared" si="9"/>
        <v>33B</v>
      </c>
      <c r="U16" s="448">
        <v>61199.620051567501</v>
      </c>
      <c r="V16" s="448">
        <v>64521.877129816974</v>
      </c>
      <c r="W16" s="448">
        <v>67883.384502661764</v>
      </c>
      <c r="X16" s="448">
        <v>71519.64393767406</v>
      </c>
      <c r="Y16" s="448">
        <v>75282.065033885679</v>
      </c>
      <c r="Z16" s="448">
        <v>79950.801715983413</v>
      </c>
      <c r="AA16" s="448">
        <v>84619.53839808116</v>
      </c>
      <c r="AB16" s="406" t="str">
        <f t="shared" si="11"/>
        <v>Y</v>
      </c>
      <c r="AC16" s="406" t="str">
        <f t="shared" si="12"/>
        <v>00465C</v>
      </c>
      <c r="AD16" s="412" t="str">
        <f t="shared" si="13"/>
        <v>Aide to the Director Public Works</v>
      </c>
      <c r="AE16" s="406" t="str">
        <f t="shared" si="14"/>
        <v>33B</v>
      </c>
      <c r="AF16" s="398" t="str">
        <f t="shared" si="15"/>
        <v>E</v>
      </c>
      <c r="AG16" s="403">
        <f t="shared" si="16"/>
        <v>29.423000000000002</v>
      </c>
      <c r="AH16" s="403">
        <f t="shared" si="17"/>
        <v>31.021000000000001</v>
      </c>
      <c r="AI16" s="403">
        <f t="shared" si="18"/>
        <v>32.637</v>
      </c>
      <c r="AJ16" s="403">
        <f t="shared" si="19"/>
        <v>34.384999999999998</v>
      </c>
      <c r="AK16" s="403">
        <f t="shared" si="20"/>
        <v>36.193999999999996</v>
      </c>
      <c r="AL16" s="403">
        <f t="shared" si="21"/>
        <v>38.437999999999995</v>
      </c>
      <c r="AM16" s="403">
        <f t="shared" si="22"/>
        <v>40.683</v>
      </c>
    </row>
    <row r="17" spans="1:39" ht="12.75" customHeight="1">
      <c r="A17" s="169" t="s">
        <v>15</v>
      </c>
      <c r="B17" s="259" t="s">
        <v>16</v>
      </c>
      <c r="C17" s="259" t="s">
        <v>24</v>
      </c>
      <c r="D17" s="264" t="s">
        <v>20</v>
      </c>
      <c r="E17" s="260" t="s">
        <v>25</v>
      </c>
      <c r="F17" s="265">
        <v>393</v>
      </c>
      <c r="G17" s="262">
        <v>8</v>
      </c>
      <c r="H17" s="263">
        <f t="shared" si="0"/>
        <v>61199.620051567501</v>
      </c>
      <c r="I17" s="263">
        <f t="shared" si="1"/>
        <v>64521.877129816974</v>
      </c>
      <c r="J17" s="263">
        <f t="shared" si="2"/>
        <v>67883.384502661764</v>
      </c>
      <c r="K17" s="263">
        <f t="shared" si="3"/>
        <v>71519.64393767406</v>
      </c>
      <c r="L17" s="263">
        <f t="shared" si="4"/>
        <v>75282.065033885679</v>
      </c>
      <c r="M17" s="263">
        <f t="shared" si="5"/>
        <v>79950.801715983413</v>
      </c>
      <c r="N17" s="263">
        <f t="shared" si="6"/>
        <v>84619.53839808116</v>
      </c>
      <c r="Q17" s="397" t="s">
        <v>826</v>
      </c>
      <c r="R17" s="397" t="str">
        <f t="shared" si="7"/>
        <v>00468C</v>
      </c>
      <c r="S17" s="409" t="str">
        <f t="shared" si="8"/>
        <v>Aide to the Director Regulatory Services/Emergency Preparedness</v>
      </c>
      <c r="T17" s="397" t="str">
        <f t="shared" si="9"/>
        <v>33B</v>
      </c>
      <c r="U17" s="448">
        <v>61199.620051567501</v>
      </c>
      <c r="V17" s="448">
        <v>64521.877129816974</v>
      </c>
      <c r="W17" s="448">
        <v>67883.384502661764</v>
      </c>
      <c r="X17" s="448">
        <v>71519.64393767406</v>
      </c>
      <c r="Y17" s="448">
        <v>75282.065033885679</v>
      </c>
      <c r="Z17" s="448">
        <v>79950.801715983413</v>
      </c>
      <c r="AA17" s="448">
        <v>84619.53839808116</v>
      </c>
      <c r="AB17" s="406" t="str">
        <f t="shared" si="11"/>
        <v>Y</v>
      </c>
      <c r="AC17" s="406" t="str">
        <f t="shared" si="12"/>
        <v>00468C</v>
      </c>
      <c r="AD17" s="412" t="str">
        <f t="shared" si="13"/>
        <v>Aide to the Director Regulatory Services/Emergency Preparedness</v>
      </c>
      <c r="AE17" s="406" t="str">
        <f t="shared" si="14"/>
        <v>33B</v>
      </c>
      <c r="AF17" s="398" t="str">
        <f t="shared" si="15"/>
        <v>E</v>
      </c>
      <c r="AG17" s="403">
        <f t="shared" si="16"/>
        <v>29.423000000000002</v>
      </c>
      <c r="AH17" s="403">
        <f t="shared" si="17"/>
        <v>31.021000000000001</v>
      </c>
      <c r="AI17" s="403">
        <f t="shared" si="18"/>
        <v>32.637</v>
      </c>
      <c r="AJ17" s="403">
        <f t="shared" si="19"/>
        <v>34.384999999999998</v>
      </c>
      <c r="AK17" s="403">
        <f t="shared" si="20"/>
        <v>36.193999999999996</v>
      </c>
      <c r="AL17" s="403">
        <f t="shared" si="21"/>
        <v>38.437999999999995</v>
      </c>
      <c r="AM17" s="403">
        <f t="shared" si="22"/>
        <v>40.683</v>
      </c>
    </row>
    <row r="18" spans="1:39" ht="12.75" customHeight="1">
      <c r="A18" s="169" t="s">
        <v>15</v>
      </c>
      <c r="B18" s="259" t="s">
        <v>16</v>
      </c>
      <c r="C18" s="259" t="s">
        <v>474</v>
      </c>
      <c r="D18" s="264" t="s">
        <v>20</v>
      </c>
      <c r="E18" s="260" t="s">
        <v>465</v>
      </c>
      <c r="F18" s="265">
        <v>393</v>
      </c>
      <c r="G18" s="262">
        <v>8</v>
      </c>
      <c r="H18" s="263">
        <f t="shared" si="0"/>
        <v>61199.620051567501</v>
      </c>
      <c r="I18" s="263">
        <f t="shared" si="1"/>
        <v>64521.877129816974</v>
      </c>
      <c r="J18" s="263">
        <f t="shared" si="2"/>
        <v>67883.384502661764</v>
      </c>
      <c r="K18" s="263">
        <f t="shared" si="3"/>
        <v>71519.64393767406</v>
      </c>
      <c r="L18" s="263">
        <f t="shared" si="4"/>
        <v>75282.065033885679</v>
      </c>
      <c r="M18" s="263">
        <f t="shared" si="5"/>
        <v>79950.801715983413</v>
      </c>
      <c r="N18" s="263">
        <f t="shared" si="6"/>
        <v>84619.53839808116</v>
      </c>
      <c r="Q18" s="397" t="s">
        <v>826</v>
      </c>
      <c r="R18" s="397" t="str">
        <f t="shared" si="7"/>
        <v>00467C</v>
      </c>
      <c r="S18" s="409" t="str">
        <f t="shared" si="8"/>
        <v>Aide to the Executive Director CPED</v>
      </c>
      <c r="T18" s="397" t="str">
        <f t="shared" si="9"/>
        <v>33B</v>
      </c>
      <c r="U18" s="448">
        <v>61199.620051567501</v>
      </c>
      <c r="V18" s="448">
        <v>64521.877129816974</v>
      </c>
      <c r="W18" s="448">
        <v>67883.384502661764</v>
      </c>
      <c r="X18" s="448">
        <v>71519.64393767406</v>
      </c>
      <c r="Y18" s="448">
        <v>75282.065033885679</v>
      </c>
      <c r="Z18" s="448">
        <v>79950.801715983413</v>
      </c>
      <c r="AA18" s="448">
        <v>84619.53839808116</v>
      </c>
      <c r="AB18" s="406" t="str">
        <f t="shared" si="11"/>
        <v>Y</v>
      </c>
      <c r="AC18" s="406" t="str">
        <f t="shared" si="12"/>
        <v>00467C</v>
      </c>
      <c r="AD18" s="412" t="str">
        <f t="shared" si="13"/>
        <v>Aide to the Executive Director CPED</v>
      </c>
      <c r="AE18" s="406" t="str">
        <f t="shared" si="14"/>
        <v>33B</v>
      </c>
      <c r="AF18" s="398" t="str">
        <f t="shared" si="15"/>
        <v>E</v>
      </c>
      <c r="AG18" s="403">
        <f t="shared" si="16"/>
        <v>29.423000000000002</v>
      </c>
      <c r="AH18" s="403">
        <f t="shared" si="17"/>
        <v>31.021000000000001</v>
      </c>
      <c r="AI18" s="403">
        <f t="shared" si="18"/>
        <v>32.637</v>
      </c>
      <c r="AJ18" s="403">
        <f t="shared" si="19"/>
        <v>34.384999999999998</v>
      </c>
      <c r="AK18" s="403">
        <f t="shared" si="20"/>
        <v>36.193999999999996</v>
      </c>
      <c r="AL18" s="403">
        <f t="shared" si="21"/>
        <v>38.437999999999995</v>
      </c>
      <c r="AM18" s="403">
        <f t="shared" si="22"/>
        <v>40.683</v>
      </c>
    </row>
    <row r="19" spans="1:39" ht="12.75" customHeight="1">
      <c r="A19" s="169" t="s">
        <v>15</v>
      </c>
      <c r="B19" s="259" t="s">
        <v>16</v>
      </c>
      <c r="C19" s="259" t="s">
        <v>26</v>
      </c>
      <c r="D19" s="264">
        <v>72</v>
      </c>
      <c r="E19" s="260" t="s">
        <v>27</v>
      </c>
      <c r="F19" s="265">
        <v>463</v>
      </c>
      <c r="G19" s="262">
        <v>10</v>
      </c>
      <c r="H19" s="263">
        <f t="shared" si="0"/>
        <v>74124.181343322794</v>
      </c>
      <c r="I19" s="263">
        <f t="shared" si="1"/>
        <v>78040.800025444725</v>
      </c>
      <c r="J19" s="263">
        <f t="shared" si="2"/>
        <v>82122.830663361354</v>
      </c>
      <c r="K19" s="263">
        <f t="shared" si="3"/>
        <v>86440.363068850114</v>
      </c>
      <c r="L19" s="263">
        <f t="shared" si="4"/>
        <v>91004.611611795364</v>
      </c>
      <c r="M19" s="263">
        <f t="shared" si="5"/>
        <v>96504.627752892993</v>
      </c>
      <c r="N19" s="263">
        <f t="shared" si="6"/>
        <v>102003.76785319402</v>
      </c>
      <c r="Q19" s="397" t="s">
        <v>826</v>
      </c>
      <c r="R19" s="397" t="str">
        <f t="shared" si="7"/>
        <v>00481C</v>
      </c>
      <c r="S19" s="409" t="str">
        <f t="shared" si="8"/>
        <v>Applications Analyst</v>
      </c>
      <c r="T19" s="397">
        <f t="shared" si="9"/>
        <v>72</v>
      </c>
      <c r="U19" s="394">
        <f t="shared" ref="U19:AA21" si="24">H19</f>
        <v>74124.181343322794</v>
      </c>
      <c r="V19" s="394">
        <f t="shared" si="24"/>
        <v>78040.800025444725</v>
      </c>
      <c r="W19" s="394">
        <f t="shared" si="24"/>
        <v>82122.830663361354</v>
      </c>
      <c r="X19" s="394">
        <f t="shared" si="24"/>
        <v>86440.363068850114</v>
      </c>
      <c r="Y19" s="394">
        <f t="shared" si="24"/>
        <v>91004.611611795364</v>
      </c>
      <c r="Z19" s="394">
        <f t="shared" si="24"/>
        <v>96504.627752892993</v>
      </c>
      <c r="AA19" s="394">
        <f t="shared" si="24"/>
        <v>102003.76785319402</v>
      </c>
      <c r="AB19" s="406" t="str">
        <f t="shared" si="11"/>
        <v>Y</v>
      </c>
      <c r="AC19" s="406" t="str">
        <f t="shared" si="12"/>
        <v>00481C</v>
      </c>
      <c r="AD19" s="412" t="str">
        <f t="shared" si="13"/>
        <v>Applications Analyst</v>
      </c>
      <c r="AE19" s="406">
        <f t="shared" si="14"/>
        <v>72</v>
      </c>
      <c r="AF19" s="398" t="str">
        <f t="shared" si="15"/>
        <v>E</v>
      </c>
      <c r="AG19" s="403">
        <f t="shared" si="16"/>
        <v>35.637</v>
      </c>
      <c r="AH19" s="403">
        <f t="shared" si="17"/>
        <v>37.519999999999996</v>
      </c>
      <c r="AI19" s="403">
        <f t="shared" si="18"/>
        <v>39.482999999999997</v>
      </c>
      <c r="AJ19" s="403">
        <f t="shared" si="19"/>
        <v>41.558</v>
      </c>
      <c r="AK19" s="403">
        <f t="shared" si="20"/>
        <v>43.753</v>
      </c>
      <c r="AL19" s="403">
        <f t="shared" si="21"/>
        <v>46.396999999999998</v>
      </c>
      <c r="AM19" s="403">
        <f t="shared" si="22"/>
        <v>49.040999999999997</v>
      </c>
    </row>
    <row r="20" spans="1:39" ht="12.75" customHeight="1">
      <c r="A20" s="169" t="s">
        <v>90</v>
      </c>
      <c r="B20" s="259" t="s">
        <v>91</v>
      </c>
      <c r="C20" s="272" t="s">
        <v>266</v>
      </c>
      <c r="D20" s="274">
        <v>63</v>
      </c>
      <c r="E20" s="260" t="s">
        <v>267</v>
      </c>
      <c r="F20" s="265">
        <v>383</v>
      </c>
      <c r="G20" s="262">
        <v>8</v>
      </c>
      <c r="H20" s="285">
        <f t="shared" si="0"/>
        <v>30.844193721564181</v>
      </c>
      <c r="I20" s="285">
        <f t="shared" si="1"/>
        <v>32.463713781904531</v>
      </c>
      <c r="J20" s="285">
        <f t="shared" si="2"/>
        <v>34.160695955515394</v>
      </c>
      <c r="K20" s="285">
        <f t="shared" si="3"/>
        <v>35.96955225177097</v>
      </c>
      <c r="L20" s="285">
        <f t="shared" si="4"/>
        <v>37.855237764782586</v>
      </c>
      <c r="M20" s="285">
        <f t="shared" si="5"/>
        <v>40.153107308106705</v>
      </c>
      <c r="N20" s="285">
        <f t="shared" si="6"/>
        <v>42.450976851430823</v>
      </c>
      <c r="Q20" s="397" t="s">
        <v>826</v>
      </c>
      <c r="R20" s="397" t="str">
        <f t="shared" si="7"/>
        <v>00482C</v>
      </c>
      <c r="S20" s="409" t="str">
        <f t="shared" si="8"/>
        <v>Applications Programmer</v>
      </c>
      <c r="T20" s="397">
        <f t="shared" si="9"/>
        <v>63</v>
      </c>
      <c r="U20" s="394">
        <f t="shared" si="24"/>
        <v>30.844193721564181</v>
      </c>
      <c r="V20" s="394">
        <f t="shared" si="24"/>
        <v>32.463713781904531</v>
      </c>
      <c r="W20" s="394">
        <f t="shared" si="24"/>
        <v>34.160695955515394</v>
      </c>
      <c r="X20" s="394">
        <f t="shared" si="24"/>
        <v>35.96955225177097</v>
      </c>
      <c r="Y20" s="394">
        <f t="shared" si="24"/>
        <v>37.855237764782586</v>
      </c>
      <c r="Z20" s="394">
        <f t="shared" si="24"/>
        <v>40.153107308106705</v>
      </c>
      <c r="AA20" s="394">
        <f t="shared" si="24"/>
        <v>42.450976851430823</v>
      </c>
      <c r="AB20" s="406" t="str">
        <f t="shared" si="11"/>
        <v>Y</v>
      </c>
      <c r="AC20" s="406" t="str">
        <f t="shared" si="12"/>
        <v>00482C</v>
      </c>
      <c r="AD20" s="412" t="str">
        <f t="shared" si="13"/>
        <v>Applications Programmer</v>
      </c>
      <c r="AE20" s="406">
        <f t="shared" si="14"/>
        <v>63</v>
      </c>
      <c r="AF20" s="398" t="str">
        <f t="shared" si="15"/>
        <v>N</v>
      </c>
      <c r="AG20" s="403">
        <f t="shared" si="16"/>
        <v>30.844193721564181</v>
      </c>
      <c r="AH20" s="403">
        <f t="shared" si="17"/>
        <v>32.463713781904531</v>
      </c>
      <c r="AI20" s="403">
        <f t="shared" si="18"/>
        <v>34.160695955515394</v>
      </c>
      <c r="AJ20" s="403">
        <f t="shared" si="19"/>
        <v>35.96955225177097</v>
      </c>
      <c r="AK20" s="403">
        <f t="shared" si="20"/>
        <v>37.855237764782586</v>
      </c>
      <c r="AL20" s="403">
        <f t="shared" si="21"/>
        <v>40.153107308106705</v>
      </c>
      <c r="AM20" s="403">
        <f t="shared" si="22"/>
        <v>42.450976851430823</v>
      </c>
    </row>
    <row r="21" spans="1:39" ht="12.75" customHeight="1">
      <c r="A21" s="169" t="s">
        <v>90</v>
      </c>
      <c r="B21" s="259" t="s">
        <v>91</v>
      </c>
      <c r="C21" s="272" t="s">
        <v>268</v>
      </c>
      <c r="D21" s="274" t="s">
        <v>269</v>
      </c>
      <c r="E21" s="260" t="s">
        <v>270</v>
      </c>
      <c r="F21" s="265">
        <v>425</v>
      </c>
      <c r="G21" s="262">
        <v>9</v>
      </c>
      <c r="H21" s="285">
        <f t="shared" si="0"/>
        <v>32.559413332600606</v>
      </c>
      <c r="I21" s="285">
        <f t="shared" si="1"/>
        <v>34.273917959155824</v>
      </c>
      <c r="J21" s="285">
        <f t="shared" si="2"/>
        <v>36.082774255411422</v>
      </c>
      <c r="K21" s="285">
        <f t="shared" si="3"/>
        <v>37.967111887427308</v>
      </c>
      <c r="L21" s="285">
        <f t="shared" si="4"/>
        <v>39.96601940407934</v>
      </c>
      <c r="M21" s="285">
        <f t="shared" si="5"/>
        <v>42.384546401768702</v>
      </c>
      <c r="N21" s="285">
        <f t="shared" si="6"/>
        <v>44.803073399458043</v>
      </c>
      <c r="Q21" s="397" t="s">
        <v>826</v>
      </c>
      <c r="R21" s="397" t="str">
        <f t="shared" si="7"/>
        <v>00483C</v>
      </c>
      <c r="S21" s="409" t="str">
        <f t="shared" si="8"/>
        <v>Applications Programmer/Analyst</v>
      </c>
      <c r="T21" s="397" t="str">
        <f t="shared" si="9"/>
        <v>64</v>
      </c>
      <c r="U21" s="394">
        <f t="shared" si="24"/>
        <v>32.559413332600606</v>
      </c>
      <c r="V21" s="394">
        <f t="shared" si="24"/>
        <v>34.273917959155824</v>
      </c>
      <c r="W21" s="394">
        <f t="shared" si="24"/>
        <v>36.082774255411422</v>
      </c>
      <c r="X21" s="394">
        <f t="shared" si="24"/>
        <v>37.967111887427308</v>
      </c>
      <c r="Y21" s="394">
        <f t="shared" si="24"/>
        <v>39.96601940407934</v>
      </c>
      <c r="Z21" s="394">
        <f t="shared" si="24"/>
        <v>42.384546401768702</v>
      </c>
      <c r="AA21" s="394">
        <f t="shared" si="24"/>
        <v>44.803073399458043</v>
      </c>
      <c r="AB21" s="406" t="str">
        <f t="shared" si="11"/>
        <v>Y</v>
      </c>
      <c r="AC21" s="406" t="str">
        <f t="shared" si="12"/>
        <v>00483C</v>
      </c>
      <c r="AD21" s="412" t="str">
        <f t="shared" si="13"/>
        <v>Applications Programmer/Analyst</v>
      </c>
      <c r="AE21" s="406" t="str">
        <f t="shared" si="14"/>
        <v>64</v>
      </c>
      <c r="AF21" s="398" t="str">
        <f t="shared" si="15"/>
        <v>N</v>
      </c>
      <c r="AG21" s="403">
        <f t="shared" si="16"/>
        <v>32.559413332600606</v>
      </c>
      <c r="AH21" s="403">
        <f t="shared" si="17"/>
        <v>34.273917959155824</v>
      </c>
      <c r="AI21" s="403">
        <f t="shared" si="18"/>
        <v>36.082774255411422</v>
      </c>
      <c r="AJ21" s="403">
        <f t="shared" si="19"/>
        <v>37.967111887427308</v>
      </c>
      <c r="AK21" s="403">
        <f t="shared" si="20"/>
        <v>39.96601940407934</v>
      </c>
      <c r="AL21" s="403">
        <f t="shared" si="21"/>
        <v>42.384546401768702</v>
      </c>
      <c r="AM21" s="403">
        <f t="shared" si="22"/>
        <v>44.803073399458043</v>
      </c>
    </row>
    <row r="22" spans="1:39" ht="12.75" customHeight="1">
      <c r="A22" s="169" t="s">
        <v>15</v>
      </c>
      <c r="B22" s="259" t="s">
        <v>16</v>
      </c>
      <c r="C22" s="259" t="s">
        <v>28</v>
      </c>
      <c r="D22" s="264" t="s">
        <v>20</v>
      </c>
      <c r="E22" s="260" t="s">
        <v>29</v>
      </c>
      <c r="F22" s="265">
        <v>393</v>
      </c>
      <c r="G22" s="262">
        <v>8</v>
      </c>
      <c r="H22" s="263">
        <f t="shared" si="0"/>
        <v>61199.620051567501</v>
      </c>
      <c r="I22" s="263">
        <f t="shared" si="1"/>
        <v>64521.877129816974</v>
      </c>
      <c r="J22" s="263">
        <f t="shared" si="2"/>
        <v>67883.384502661764</v>
      </c>
      <c r="K22" s="263">
        <f t="shared" si="3"/>
        <v>71519.64393767406</v>
      </c>
      <c r="L22" s="263">
        <f t="shared" si="4"/>
        <v>75282.065033885679</v>
      </c>
      <c r="M22" s="263">
        <f t="shared" si="5"/>
        <v>79950.801715983413</v>
      </c>
      <c r="N22" s="263">
        <f t="shared" si="6"/>
        <v>84619.53839808116</v>
      </c>
      <c r="Q22" s="397" t="s">
        <v>826</v>
      </c>
      <c r="R22" s="397" t="str">
        <f t="shared" si="7"/>
        <v>00565C</v>
      </c>
      <c r="S22" s="409" t="str">
        <f t="shared" si="8"/>
        <v>Associate Contract Administrator</v>
      </c>
      <c r="T22" s="397" t="str">
        <f t="shared" si="9"/>
        <v>33B</v>
      </c>
      <c r="U22" s="448">
        <v>61199.620051567501</v>
      </c>
      <c r="V22" s="448">
        <v>64521.877129816974</v>
      </c>
      <c r="W22" s="448">
        <v>67883.384502661764</v>
      </c>
      <c r="X22" s="448">
        <v>71519.64393767406</v>
      </c>
      <c r="Y22" s="448">
        <v>75282.065033885679</v>
      </c>
      <c r="Z22" s="448">
        <v>79950.801715983413</v>
      </c>
      <c r="AA22" s="448">
        <v>84619.53839808116</v>
      </c>
      <c r="AB22" s="406" t="str">
        <f t="shared" si="11"/>
        <v>Y</v>
      </c>
      <c r="AC22" s="406" t="str">
        <f t="shared" si="12"/>
        <v>00565C</v>
      </c>
      <c r="AD22" s="412" t="str">
        <f t="shared" si="13"/>
        <v>Associate Contract Administrator</v>
      </c>
      <c r="AE22" s="406" t="str">
        <f t="shared" si="14"/>
        <v>33B</v>
      </c>
      <c r="AF22" s="398" t="str">
        <f t="shared" si="15"/>
        <v>E</v>
      </c>
      <c r="AG22" s="403">
        <f t="shared" si="16"/>
        <v>29.423000000000002</v>
      </c>
      <c r="AH22" s="403">
        <f t="shared" si="17"/>
        <v>31.021000000000001</v>
      </c>
      <c r="AI22" s="403">
        <f t="shared" si="18"/>
        <v>32.637</v>
      </c>
      <c r="AJ22" s="403">
        <f t="shared" si="19"/>
        <v>34.384999999999998</v>
      </c>
      <c r="AK22" s="403">
        <f t="shared" si="20"/>
        <v>36.193999999999996</v>
      </c>
      <c r="AL22" s="403">
        <f t="shared" si="21"/>
        <v>38.437999999999995</v>
      </c>
      <c r="AM22" s="403">
        <f t="shared" si="22"/>
        <v>40.683</v>
      </c>
    </row>
    <row r="23" spans="1:39" ht="12.75" customHeight="1">
      <c r="A23" s="169" t="s">
        <v>90</v>
      </c>
      <c r="B23" s="259" t="s">
        <v>91</v>
      </c>
      <c r="C23" s="259" t="s">
        <v>271</v>
      </c>
      <c r="D23" s="264">
        <v>16</v>
      </c>
      <c r="E23" s="260" t="s">
        <v>272</v>
      </c>
      <c r="F23" s="265">
        <v>358</v>
      </c>
      <c r="G23" s="262">
        <v>7</v>
      </c>
      <c r="H23" s="285">
        <f t="shared" si="0"/>
        <v>27.284553222694054</v>
      </c>
      <c r="I23" s="285">
        <f t="shared" si="1"/>
        <v>28.863762144012213</v>
      </c>
      <c r="J23" s="285">
        <f t="shared" si="2"/>
        <v>30.353155436185578</v>
      </c>
      <c r="K23" s="285">
        <f t="shared" si="3"/>
        <v>32.049024214340704</v>
      </c>
      <c r="L23" s="285">
        <f t="shared" si="4"/>
        <v>33.78140390160236</v>
      </c>
      <c r="M23" s="285">
        <f t="shared" si="5"/>
        <v>35.838604780225587</v>
      </c>
      <c r="N23" s="285">
        <f t="shared" si="6"/>
        <v>37.895805658848801</v>
      </c>
      <c r="Q23" s="397" t="s">
        <v>826</v>
      </c>
      <c r="R23" s="397" t="str">
        <f t="shared" si="7"/>
        <v>00567C</v>
      </c>
      <c r="S23" s="409" t="str">
        <f t="shared" si="8"/>
        <v xml:space="preserve">Associate Coordinator Legal Processes </v>
      </c>
      <c r="T23" s="397">
        <f t="shared" si="9"/>
        <v>16</v>
      </c>
      <c r="U23" s="394">
        <f t="shared" ref="U23:AA24" si="25">H23</f>
        <v>27.284553222694054</v>
      </c>
      <c r="V23" s="394">
        <f t="shared" si="25"/>
        <v>28.863762144012213</v>
      </c>
      <c r="W23" s="394">
        <f t="shared" si="25"/>
        <v>30.353155436185578</v>
      </c>
      <c r="X23" s="394">
        <f t="shared" si="25"/>
        <v>32.049024214340704</v>
      </c>
      <c r="Y23" s="394">
        <f t="shared" si="25"/>
        <v>33.78140390160236</v>
      </c>
      <c r="Z23" s="394">
        <f t="shared" si="25"/>
        <v>35.838604780225587</v>
      </c>
      <c r="AA23" s="394">
        <f t="shared" si="25"/>
        <v>37.895805658848801</v>
      </c>
      <c r="AB23" s="406" t="str">
        <f t="shared" si="11"/>
        <v>Y</v>
      </c>
      <c r="AC23" s="406" t="str">
        <f t="shared" si="12"/>
        <v>00567C</v>
      </c>
      <c r="AD23" s="412" t="str">
        <f t="shared" si="13"/>
        <v xml:space="preserve">Associate Coordinator Legal Processes </v>
      </c>
      <c r="AE23" s="406">
        <f t="shared" si="14"/>
        <v>16</v>
      </c>
      <c r="AF23" s="398" t="str">
        <f t="shared" si="15"/>
        <v>N</v>
      </c>
      <c r="AG23" s="403">
        <f t="shared" si="16"/>
        <v>27.284553222694054</v>
      </c>
      <c r="AH23" s="403">
        <f t="shared" si="17"/>
        <v>28.863762144012213</v>
      </c>
      <c r="AI23" s="403">
        <f t="shared" si="18"/>
        <v>30.353155436185578</v>
      </c>
      <c r="AJ23" s="403">
        <f t="shared" si="19"/>
        <v>32.049024214340704</v>
      </c>
      <c r="AK23" s="403">
        <f t="shared" si="20"/>
        <v>33.78140390160236</v>
      </c>
      <c r="AL23" s="403">
        <f t="shared" si="21"/>
        <v>35.838604780225587</v>
      </c>
      <c r="AM23" s="403">
        <f t="shared" si="22"/>
        <v>37.895805658848801</v>
      </c>
    </row>
    <row r="24" spans="1:39" s="23" customFormat="1" ht="12.75" customHeight="1">
      <c r="A24" s="169" t="s">
        <v>15</v>
      </c>
      <c r="B24" s="259" t="s">
        <v>16</v>
      </c>
      <c r="C24" s="259" t="s">
        <v>440</v>
      </c>
      <c r="D24" s="264">
        <v>107</v>
      </c>
      <c r="E24" s="260" t="s">
        <v>30</v>
      </c>
      <c r="F24" s="265">
        <v>368</v>
      </c>
      <c r="G24" s="262">
        <v>8</v>
      </c>
      <c r="H24" s="263">
        <f t="shared" si="0"/>
        <v>59368.874167941402</v>
      </c>
      <c r="I24" s="263">
        <f t="shared" si="1"/>
        <v>62623.845026884555</v>
      </c>
      <c r="J24" s="263">
        <f t="shared" si="2"/>
        <v>65876.012293356602</v>
      </c>
      <c r="K24" s="263">
        <f t="shared" si="3"/>
        <v>69327.234625276513</v>
      </c>
      <c r="L24" s="263">
        <f t="shared" si="4"/>
        <v>73013.958724768512</v>
      </c>
      <c r="M24" s="263">
        <f t="shared" si="5"/>
        <v>77589.756386539215</v>
      </c>
      <c r="N24" s="263">
        <f t="shared" si="6"/>
        <v>82165.554048309903</v>
      </c>
      <c r="O24" s="9"/>
      <c r="P24" s="9"/>
      <c r="Q24" s="397" t="s">
        <v>826</v>
      </c>
      <c r="R24" s="397" t="str">
        <f t="shared" si="7"/>
        <v>00569C</v>
      </c>
      <c r="S24" s="409" t="str">
        <f t="shared" si="8"/>
        <v>Associate Transportation Planner</v>
      </c>
      <c r="T24" s="397">
        <f t="shared" si="9"/>
        <v>107</v>
      </c>
      <c r="U24" s="394">
        <f t="shared" si="25"/>
        <v>59368.874167941402</v>
      </c>
      <c r="V24" s="394">
        <f t="shared" si="25"/>
        <v>62623.845026884555</v>
      </c>
      <c r="W24" s="394">
        <f t="shared" si="25"/>
        <v>65876.012293356602</v>
      </c>
      <c r="X24" s="394">
        <f t="shared" si="25"/>
        <v>69327.234625276513</v>
      </c>
      <c r="Y24" s="394">
        <f t="shared" si="25"/>
        <v>73013.958724768512</v>
      </c>
      <c r="Z24" s="394">
        <f t="shared" si="25"/>
        <v>77589.756386539215</v>
      </c>
      <c r="AA24" s="394">
        <f t="shared" si="25"/>
        <v>82165.554048309903</v>
      </c>
      <c r="AB24" s="406" t="str">
        <f t="shared" si="11"/>
        <v>Y</v>
      </c>
      <c r="AC24" s="406" t="str">
        <f t="shared" si="12"/>
        <v>00569C</v>
      </c>
      <c r="AD24" s="412" t="str">
        <f t="shared" si="13"/>
        <v>Associate Transportation Planner</v>
      </c>
      <c r="AE24" s="406">
        <f t="shared" si="14"/>
        <v>107</v>
      </c>
      <c r="AF24" s="398" t="str">
        <f t="shared" si="15"/>
        <v>E</v>
      </c>
      <c r="AG24" s="403">
        <f t="shared" si="16"/>
        <v>28.543000000000003</v>
      </c>
      <c r="AH24" s="403">
        <f t="shared" si="17"/>
        <v>30.108000000000001</v>
      </c>
      <c r="AI24" s="403">
        <f t="shared" si="18"/>
        <v>31.672000000000001</v>
      </c>
      <c r="AJ24" s="403">
        <f t="shared" si="19"/>
        <v>33.330999999999996</v>
      </c>
      <c r="AK24" s="403">
        <f t="shared" si="20"/>
        <v>35.102999999999994</v>
      </c>
      <c r="AL24" s="403">
        <f t="shared" si="21"/>
        <v>37.302999999999997</v>
      </c>
      <c r="AM24" s="403">
        <f t="shared" si="22"/>
        <v>39.503</v>
      </c>
    </row>
    <row r="25" spans="1:39" s="23" customFormat="1" ht="12.75" customHeight="1">
      <c r="A25" s="169" t="s">
        <v>15</v>
      </c>
      <c r="B25" s="259" t="s">
        <v>16</v>
      </c>
      <c r="C25" s="262" t="s">
        <v>31</v>
      </c>
      <c r="D25" s="264" t="s">
        <v>20</v>
      </c>
      <c r="E25" s="266" t="s">
        <v>32</v>
      </c>
      <c r="F25" s="265">
        <v>393</v>
      </c>
      <c r="G25" s="262">
        <v>8</v>
      </c>
      <c r="H25" s="263">
        <f t="shared" si="0"/>
        <v>61199.620051567501</v>
      </c>
      <c r="I25" s="263">
        <f t="shared" si="1"/>
        <v>64521.877129816974</v>
      </c>
      <c r="J25" s="263">
        <f t="shared" si="2"/>
        <v>67883.384502661764</v>
      </c>
      <c r="K25" s="263">
        <f t="shared" si="3"/>
        <v>71519.64393767406</v>
      </c>
      <c r="L25" s="263">
        <f t="shared" si="4"/>
        <v>75282.065033885679</v>
      </c>
      <c r="M25" s="263">
        <f t="shared" si="5"/>
        <v>79950.801715983413</v>
      </c>
      <c r="N25" s="263">
        <f t="shared" si="6"/>
        <v>84619.53839808116</v>
      </c>
      <c r="O25" s="9"/>
      <c r="P25" s="9"/>
      <c r="Q25" s="397" t="s">
        <v>826</v>
      </c>
      <c r="R25" s="397" t="str">
        <f t="shared" si="7"/>
        <v>01365C</v>
      </c>
      <c r="S25" s="409" t="str">
        <f t="shared" si="8"/>
        <v>Booking &amp; Administrative Coordinator</v>
      </c>
      <c r="T25" s="397" t="str">
        <f t="shared" si="9"/>
        <v>33B</v>
      </c>
      <c r="U25" s="448">
        <v>61199.620051567501</v>
      </c>
      <c r="V25" s="448">
        <v>64521.877129816974</v>
      </c>
      <c r="W25" s="448">
        <v>67883.384502661764</v>
      </c>
      <c r="X25" s="448">
        <v>71519.64393767406</v>
      </c>
      <c r="Y25" s="448">
        <v>75282.065033885679</v>
      </c>
      <c r="Z25" s="448">
        <v>79950.801715983413</v>
      </c>
      <c r="AA25" s="448">
        <v>84619.53839808116</v>
      </c>
      <c r="AB25" s="406" t="str">
        <f t="shared" si="11"/>
        <v>Y</v>
      </c>
      <c r="AC25" s="406" t="str">
        <f t="shared" si="12"/>
        <v>01365C</v>
      </c>
      <c r="AD25" s="412" t="str">
        <f t="shared" si="13"/>
        <v>Booking &amp; Administrative Coordinator</v>
      </c>
      <c r="AE25" s="406" t="str">
        <f t="shared" si="14"/>
        <v>33B</v>
      </c>
      <c r="AF25" s="398" t="str">
        <f t="shared" si="15"/>
        <v>E</v>
      </c>
      <c r="AG25" s="403">
        <f t="shared" si="16"/>
        <v>29.423000000000002</v>
      </c>
      <c r="AH25" s="403">
        <f t="shared" si="17"/>
        <v>31.021000000000001</v>
      </c>
      <c r="AI25" s="403">
        <f t="shared" si="18"/>
        <v>32.637</v>
      </c>
      <c r="AJ25" s="403">
        <f t="shared" si="19"/>
        <v>34.384999999999998</v>
      </c>
      <c r="AK25" s="403">
        <f t="shared" si="20"/>
        <v>36.193999999999996</v>
      </c>
      <c r="AL25" s="403">
        <f t="shared" si="21"/>
        <v>38.437999999999995</v>
      </c>
      <c r="AM25" s="403">
        <f t="shared" si="22"/>
        <v>40.683</v>
      </c>
    </row>
    <row r="26" spans="1:39" ht="12.75" customHeight="1">
      <c r="A26" s="22" t="s">
        <v>90</v>
      </c>
      <c r="B26" s="272" t="s">
        <v>91</v>
      </c>
      <c r="C26" s="272" t="s">
        <v>284</v>
      </c>
      <c r="D26" s="274" t="s">
        <v>285</v>
      </c>
      <c r="E26" s="273" t="s">
        <v>286</v>
      </c>
      <c r="F26" s="265">
        <v>333</v>
      </c>
      <c r="G26" s="262">
        <v>7</v>
      </c>
      <c r="H26" s="285">
        <f t="shared" si="0"/>
        <v>27.16519358773111</v>
      </c>
      <c r="I26" s="285">
        <f t="shared" si="1"/>
        <v>28.599338967176671</v>
      </c>
      <c r="J26" s="285">
        <f t="shared" si="2"/>
        <v>30.125140254331164</v>
      </c>
      <c r="K26" s="285">
        <f t="shared" si="3"/>
        <v>31.690030090361525</v>
      </c>
      <c r="L26" s="285">
        <f t="shared" si="4"/>
        <v>33.368141930032316</v>
      </c>
      <c r="M26" s="285">
        <f t="shared" si="5"/>
        <v>35.391015175152546</v>
      </c>
      <c r="N26" s="285">
        <f t="shared" si="6"/>
        <v>37.41388842027277</v>
      </c>
      <c r="O26" s="23"/>
      <c r="P26" s="23"/>
      <c r="Q26" s="397" t="s">
        <v>826</v>
      </c>
      <c r="R26" s="397" t="str">
        <f t="shared" si="7"/>
        <v>01444C</v>
      </c>
      <c r="S26" s="409" t="str">
        <f t="shared" si="8"/>
        <v>Business Analyst I</v>
      </c>
      <c r="T26" s="397" t="str">
        <f t="shared" si="9"/>
        <v>61</v>
      </c>
      <c r="U26" s="394">
        <f t="shared" ref="U26:U35" si="26">H26</f>
        <v>27.16519358773111</v>
      </c>
      <c r="V26" s="394">
        <f t="shared" ref="V26:V35" si="27">I26</f>
        <v>28.599338967176671</v>
      </c>
      <c r="W26" s="394">
        <f t="shared" ref="W26:W35" si="28">J26</f>
        <v>30.125140254331164</v>
      </c>
      <c r="X26" s="394">
        <f t="shared" ref="X26:X35" si="29">K26</f>
        <v>31.690030090361525</v>
      </c>
      <c r="Y26" s="394">
        <f t="shared" ref="Y26:Y35" si="30">L26</f>
        <v>33.368141930032316</v>
      </c>
      <c r="Z26" s="394">
        <f t="shared" ref="Z26:Z35" si="31">M26</f>
        <v>35.391015175152546</v>
      </c>
      <c r="AA26" s="394">
        <f t="shared" ref="AA26:AA35" si="32">N26</f>
        <v>37.41388842027277</v>
      </c>
      <c r="AB26" s="406" t="str">
        <f t="shared" si="11"/>
        <v>Y</v>
      </c>
      <c r="AC26" s="406" t="str">
        <f t="shared" si="12"/>
        <v>01444C</v>
      </c>
      <c r="AD26" s="412" t="str">
        <f t="shared" si="13"/>
        <v>Business Analyst I</v>
      </c>
      <c r="AE26" s="406" t="str">
        <f t="shared" si="14"/>
        <v>61</v>
      </c>
      <c r="AF26" s="398" t="str">
        <f t="shared" si="15"/>
        <v>N</v>
      </c>
      <c r="AG26" s="403">
        <f t="shared" si="16"/>
        <v>27.16519358773111</v>
      </c>
      <c r="AH26" s="403">
        <f t="shared" si="17"/>
        <v>28.599338967176671</v>
      </c>
      <c r="AI26" s="403">
        <f t="shared" si="18"/>
        <v>30.125140254331164</v>
      </c>
      <c r="AJ26" s="403">
        <f t="shared" si="19"/>
        <v>31.690030090361525</v>
      </c>
      <c r="AK26" s="403">
        <f t="shared" si="20"/>
        <v>33.368141930032316</v>
      </c>
      <c r="AL26" s="403">
        <f t="shared" si="21"/>
        <v>35.391015175152546</v>
      </c>
      <c r="AM26" s="403">
        <f t="shared" si="22"/>
        <v>37.41388842027277</v>
      </c>
    </row>
    <row r="27" spans="1:39" ht="12.75" customHeight="1">
      <c r="A27" s="169" t="s">
        <v>90</v>
      </c>
      <c r="B27" s="259" t="s">
        <v>91</v>
      </c>
      <c r="C27" s="272" t="s">
        <v>287</v>
      </c>
      <c r="D27" s="274" t="s">
        <v>280</v>
      </c>
      <c r="E27" s="260" t="s">
        <v>288</v>
      </c>
      <c r="F27" s="265">
        <v>385</v>
      </c>
      <c r="G27" s="262">
        <v>8</v>
      </c>
      <c r="H27" s="285">
        <f t="shared" si="0"/>
        <v>30.844193721564181</v>
      </c>
      <c r="I27" s="285">
        <f t="shared" si="1"/>
        <v>32.463713781904531</v>
      </c>
      <c r="J27" s="285">
        <f t="shared" si="2"/>
        <v>34.160695955515394</v>
      </c>
      <c r="K27" s="285">
        <f t="shared" si="3"/>
        <v>35.96955225177097</v>
      </c>
      <c r="L27" s="285">
        <f t="shared" si="4"/>
        <v>37.855237764782586</v>
      </c>
      <c r="M27" s="285">
        <f t="shared" si="5"/>
        <v>40.153107308106705</v>
      </c>
      <c r="N27" s="285">
        <f t="shared" si="6"/>
        <v>42.450976851430823</v>
      </c>
      <c r="O27" s="23"/>
      <c r="P27" s="23"/>
      <c r="Q27" s="397" t="s">
        <v>826</v>
      </c>
      <c r="R27" s="397" t="str">
        <f t="shared" si="7"/>
        <v>01443C</v>
      </c>
      <c r="S27" s="409" t="str">
        <f t="shared" si="8"/>
        <v>Business Analyst II</v>
      </c>
      <c r="T27" s="397" t="str">
        <f t="shared" si="9"/>
        <v>63</v>
      </c>
      <c r="U27" s="394">
        <f t="shared" si="26"/>
        <v>30.844193721564181</v>
      </c>
      <c r="V27" s="394">
        <f t="shared" si="27"/>
        <v>32.463713781904531</v>
      </c>
      <c r="W27" s="394">
        <f t="shared" si="28"/>
        <v>34.160695955515394</v>
      </c>
      <c r="X27" s="394">
        <f t="shared" si="29"/>
        <v>35.96955225177097</v>
      </c>
      <c r="Y27" s="394">
        <f t="shared" si="30"/>
        <v>37.855237764782586</v>
      </c>
      <c r="Z27" s="394">
        <f t="shared" si="31"/>
        <v>40.153107308106705</v>
      </c>
      <c r="AA27" s="394">
        <f t="shared" si="32"/>
        <v>42.450976851430823</v>
      </c>
      <c r="AB27" s="406" t="str">
        <f t="shared" si="11"/>
        <v>Y</v>
      </c>
      <c r="AC27" s="406" t="str">
        <f t="shared" si="12"/>
        <v>01443C</v>
      </c>
      <c r="AD27" s="412" t="str">
        <f t="shared" si="13"/>
        <v>Business Analyst II</v>
      </c>
      <c r="AE27" s="406" t="str">
        <f t="shared" si="14"/>
        <v>63</v>
      </c>
      <c r="AF27" s="398" t="str">
        <f t="shared" si="15"/>
        <v>N</v>
      </c>
      <c r="AG27" s="403">
        <f t="shared" si="16"/>
        <v>30.844193721564181</v>
      </c>
      <c r="AH27" s="403">
        <f t="shared" si="17"/>
        <v>32.463713781904531</v>
      </c>
      <c r="AI27" s="403">
        <f t="shared" si="18"/>
        <v>34.160695955515394</v>
      </c>
      <c r="AJ27" s="403">
        <f t="shared" si="19"/>
        <v>35.96955225177097</v>
      </c>
      <c r="AK27" s="403">
        <f t="shared" si="20"/>
        <v>37.855237764782586</v>
      </c>
      <c r="AL27" s="403">
        <f t="shared" si="21"/>
        <v>40.153107308106705</v>
      </c>
      <c r="AM27" s="403">
        <f t="shared" si="22"/>
        <v>42.450976851430823</v>
      </c>
    </row>
    <row r="28" spans="1:39" ht="12.75" customHeight="1">
      <c r="A28" s="169" t="s">
        <v>90</v>
      </c>
      <c r="B28" s="259" t="s">
        <v>91</v>
      </c>
      <c r="C28" s="272" t="s">
        <v>289</v>
      </c>
      <c r="D28" s="274" t="s">
        <v>269</v>
      </c>
      <c r="E28" s="260" t="s">
        <v>290</v>
      </c>
      <c r="F28" s="265">
        <v>425</v>
      </c>
      <c r="G28" s="262">
        <v>9</v>
      </c>
      <c r="H28" s="285">
        <f t="shared" si="0"/>
        <v>32.559413332600606</v>
      </c>
      <c r="I28" s="285">
        <f t="shared" si="1"/>
        <v>34.273917959155824</v>
      </c>
      <c r="J28" s="285">
        <f t="shared" si="2"/>
        <v>36.082774255411422</v>
      </c>
      <c r="K28" s="285">
        <f t="shared" si="3"/>
        <v>37.967111887427308</v>
      </c>
      <c r="L28" s="285">
        <f t="shared" si="4"/>
        <v>39.96601940407934</v>
      </c>
      <c r="M28" s="285">
        <f t="shared" si="5"/>
        <v>42.384546401768702</v>
      </c>
      <c r="N28" s="285">
        <f t="shared" si="6"/>
        <v>44.803073399458043</v>
      </c>
      <c r="O28" s="23"/>
      <c r="P28" s="23"/>
      <c r="Q28" s="397" t="s">
        <v>826</v>
      </c>
      <c r="R28" s="397" t="str">
        <f t="shared" si="7"/>
        <v>01442C</v>
      </c>
      <c r="S28" s="409" t="str">
        <f t="shared" si="8"/>
        <v xml:space="preserve">Business Analyst III </v>
      </c>
      <c r="T28" s="397" t="str">
        <f t="shared" si="9"/>
        <v>64</v>
      </c>
      <c r="U28" s="394">
        <f t="shared" si="26"/>
        <v>32.559413332600606</v>
      </c>
      <c r="V28" s="394">
        <f t="shared" si="27"/>
        <v>34.273917959155824</v>
      </c>
      <c r="W28" s="394">
        <f t="shared" si="28"/>
        <v>36.082774255411422</v>
      </c>
      <c r="X28" s="394">
        <f t="shared" si="29"/>
        <v>37.967111887427308</v>
      </c>
      <c r="Y28" s="394">
        <f t="shared" si="30"/>
        <v>39.96601940407934</v>
      </c>
      <c r="Z28" s="394">
        <f t="shared" si="31"/>
        <v>42.384546401768702</v>
      </c>
      <c r="AA28" s="394">
        <f t="shared" si="32"/>
        <v>44.803073399458043</v>
      </c>
      <c r="AB28" s="406" t="str">
        <f t="shared" si="11"/>
        <v>Y</v>
      </c>
      <c r="AC28" s="406" t="str">
        <f t="shared" si="12"/>
        <v>01442C</v>
      </c>
      <c r="AD28" s="412" t="str">
        <f t="shared" si="13"/>
        <v xml:space="preserve">Business Analyst III </v>
      </c>
      <c r="AE28" s="406" t="str">
        <f t="shared" si="14"/>
        <v>64</v>
      </c>
      <c r="AF28" s="398" t="str">
        <f t="shared" si="15"/>
        <v>N</v>
      </c>
      <c r="AG28" s="403">
        <f t="shared" si="16"/>
        <v>32.559413332600606</v>
      </c>
      <c r="AH28" s="403">
        <f t="shared" si="17"/>
        <v>34.273917959155824</v>
      </c>
      <c r="AI28" s="403">
        <f t="shared" si="18"/>
        <v>36.082774255411422</v>
      </c>
      <c r="AJ28" s="403">
        <f t="shared" si="19"/>
        <v>37.967111887427308</v>
      </c>
      <c r="AK28" s="403">
        <f t="shared" si="20"/>
        <v>39.96601940407934</v>
      </c>
      <c r="AL28" s="403">
        <f t="shared" si="21"/>
        <v>42.384546401768702</v>
      </c>
      <c r="AM28" s="403">
        <f t="shared" si="22"/>
        <v>44.803073399458043</v>
      </c>
    </row>
    <row r="29" spans="1:39" ht="12.75" customHeight="1">
      <c r="A29" s="169" t="s">
        <v>15</v>
      </c>
      <c r="B29" s="259" t="s">
        <v>16</v>
      </c>
      <c r="C29" s="259" t="s">
        <v>33</v>
      </c>
      <c r="D29" s="264">
        <v>29</v>
      </c>
      <c r="E29" s="260" t="s">
        <v>34</v>
      </c>
      <c r="F29" s="265">
        <v>388</v>
      </c>
      <c r="G29" s="262">
        <v>8</v>
      </c>
      <c r="H29" s="263">
        <f t="shared" si="0"/>
        <v>60560.400968157468</v>
      </c>
      <c r="I29" s="263">
        <f t="shared" si="1"/>
        <v>63882.658046406941</v>
      </c>
      <c r="J29" s="263">
        <f t="shared" si="2"/>
        <v>67202.111532185299</v>
      </c>
      <c r="K29" s="263">
        <f t="shared" si="3"/>
        <v>70720.620083411501</v>
      </c>
      <c r="L29" s="263">
        <f t="shared" si="4"/>
        <v>74480.237587152049</v>
      </c>
      <c r="M29" s="263">
        <f t="shared" si="5"/>
        <v>79146.72936687374</v>
      </c>
      <c r="N29" s="263">
        <f t="shared" si="6"/>
        <v>83813.221146595417</v>
      </c>
      <c r="Q29" s="397" t="s">
        <v>826</v>
      </c>
      <c r="R29" s="397" t="str">
        <f t="shared" si="7"/>
        <v>01454C</v>
      </c>
      <c r="S29" s="409" t="str">
        <f t="shared" si="8"/>
        <v>Business Application Analyst II</v>
      </c>
      <c r="T29" s="397">
        <f t="shared" si="9"/>
        <v>29</v>
      </c>
      <c r="U29" s="394">
        <f t="shared" si="26"/>
        <v>60560.400968157468</v>
      </c>
      <c r="V29" s="394">
        <f t="shared" si="27"/>
        <v>63882.658046406941</v>
      </c>
      <c r="W29" s="394">
        <f t="shared" si="28"/>
        <v>67202.111532185299</v>
      </c>
      <c r="X29" s="394">
        <f t="shared" si="29"/>
        <v>70720.620083411501</v>
      </c>
      <c r="Y29" s="394">
        <f t="shared" si="30"/>
        <v>74480.237587152049</v>
      </c>
      <c r="Z29" s="394">
        <f t="shared" si="31"/>
        <v>79146.72936687374</v>
      </c>
      <c r="AA29" s="394">
        <f t="shared" si="32"/>
        <v>83813.221146595417</v>
      </c>
      <c r="AB29" s="406" t="str">
        <f t="shared" si="11"/>
        <v>Y</v>
      </c>
      <c r="AC29" s="406" t="str">
        <f t="shared" si="12"/>
        <v>01454C</v>
      </c>
      <c r="AD29" s="412" t="str">
        <f t="shared" si="13"/>
        <v>Business Application Analyst II</v>
      </c>
      <c r="AE29" s="406">
        <f t="shared" si="14"/>
        <v>29</v>
      </c>
      <c r="AF29" s="398" t="str">
        <f t="shared" si="15"/>
        <v>E</v>
      </c>
      <c r="AG29" s="403">
        <f t="shared" si="16"/>
        <v>29.116</v>
      </c>
      <c r="AH29" s="403">
        <f t="shared" si="17"/>
        <v>30.713000000000001</v>
      </c>
      <c r="AI29" s="403">
        <f t="shared" si="18"/>
        <v>32.308999999999997</v>
      </c>
      <c r="AJ29" s="403">
        <f t="shared" si="19"/>
        <v>34.000999999999998</v>
      </c>
      <c r="AK29" s="403">
        <f t="shared" si="20"/>
        <v>35.808</v>
      </c>
      <c r="AL29" s="403">
        <f t="shared" si="21"/>
        <v>38.052</v>
      </c>
      <c r="AM29" s="403">
        <f t="shared" si="22"/>
        <v>40.294999999999995</v>
      </c>
    </row>
    <row r="30" spans="1:39" ht="12.75" customHeight="1">
      <c r="A30" s="169" t="s">
        <v>15</v>
      </c>
      <c r="B30" s="259" t="s">
        <v>16</v>
      </c>
      <c r="C30" s="259" t="s">
        <v>35</v>
      </c>
      <c r="D30" s="264">
        <v>72</v>
      </c>
      <c r="E30" s="260" t="s">
        <v>36</v>
      </c>
      <c r="F30" s="265">
        <v>463</v>
      </c>
      <c r="G30" s="262">
        <v>10</v>
      </c>
      <c r="H30" s="263">
        <f t="shared" si="0"/>
        <v>74124.181343322794</v>
      </c>
      <c r="I30" s="263">
        <f t="shared" si="1"/>
        <v>78040.800025444725</v>
      </c>
      <c r="J30" s="263">
        <f t="shared" si="2"/>
        <v>82122.830663361354</v>
      </c>
      <c r="K30" s="263">
        <f t="shared" si="3"/>
        <v>86440.363068850114</v>
      </c>
      <c r="L30" s="263">
        <f t="shared" si="4"/>
        <v>91004.611611795364</v>
      </c>
      <c r="M30" s="263">
        <f t="shared" si="5"/>
        <v>96504.627752892993</v>
      </c>
      <c r="N30" s="263">
        <f t="shared" si="6"/>
        <v>102003.76785319402</v>
      </c>
      <c r="Q30" s="397" t="s">
        <v>826</v>
      </c>
      <c r="R30" s="397" t="str">
        <f t="shared" si="7"/>
        <v>01456C</v>
      </c>
      <c r="S30" s="409" t="str">
        <f t="shared" si="8"/>
        <v>Business Application Manager</v>
      </c>
      <c r="T30" s="397">
        <f t="shared" si="9"/>
        <v>72</v>
      </c>
      <c r="U30" s="394">
        <f t="shared" si="26"/>
        <v>74124.181343322794</v>
      </c>
      <c r="V30" s="394">
        <f t="shared" si="27"/>
        <v>78040.800025444725</v>
      </c>
      <c r="W30" s="394">
        <f t="shared" si="28"/>
        <v>82122.830663361354</v>
      </c>
      <c r="X30" s="394">
        <f t="shared" si="29"/>
        <v>86440.363068850114</v>
      </c>
      <c r="Y30" s="394">
        <f t="shared" si="30"/>
        <v>91004.611611795364</v>
      </c>
      <c r="Z30" s="394">
        <f t="shared" si="31"/>
        <v>96504.627752892993</v>
      </c>
      <c r="AA30" s="394">
        <f t="shared" si="32"/>
        <v>102003.76785319402</v>
      </c>
      <c r="AB30" s="406" t="str">
        <f t="shared" si="11"/>
        <v>Y</v>
      </c>
      <c r="AC30" s="406" t="str">
        <f t="shared" si="12"/>
        <v>01456C</v>
      </c>
      <c r="AD30" s="412" t="str">
        <f t="shared" si="13"/>
        <v>Business Application Manager</v>
      </c>
      <c r="AE30" s="406">
        <f t="shared" si="14"/>
        <v>72</v>
      </c>
      <c r="AF30" s="398" t="str">
        <f t="shared" si="15"/>
        <v>E</v>
      </c>
      <c r="AG30" s="403">
        <f t="shared" si="16"/>
        <v>35.637</v>
      </c>
      <c r="AH30" s="403">
        <f t="shared" si="17"/>
        <v>37.519999999999996</v>
      </c>
      <c r="AI30" s="403">
        <f t="shared" si="18"/>
        <v>39.482999999999997</v>
      </c>
      <c r="AJ30" s="403">
        <f t="shared" si="19"/>
        <v>41.558</v>
      </c>
      <c r="AK30" s="403">
        <f t="shared" si="20"/>
        <v>43.753</v>
      </c>
      <c r="AL30" s="403">
        <f t="shared" si="21"/>
        <v>46.396999999999998</v>
      </c>
      <c r="AM30" s="403">
        <f t="shared" si="22"/>
        <v>49.040999999999997</v>
      </c>
    </row>
    <row r="31" spans="1:39" ht="12.75" customHeight="1">
      <c r="A31" s="22" t="s">
        <v>90</v>
      </c>
      <c r="B31" s="272" t="s">
        <v>91</v>
      </c>
      <c r="C31" s="272" t="s">
        <v>291</v>
      </c>
      <c r="D31" s="274">
        <v>61</v>
      </c>
      <c r="E31" s="273" t="s">
        <v>292</v>
      </c>
      <c r="F31" s="265">
        <v>345</v>
      </c>
      <c r="G31" s="262">
        <v>7</v>
      </c>
      <c r="H31" s="285">
        <f t="shared" si="0"/>
        <v>27.16519358773111</v>
      </c>
      <c r="I31" s="285">
        <f t="shared" si="1"/>
        <v>28.599338967176671</v>
      </c>
      <c r="J31" s="285">
        <f t="shared" si="2"/>
        <v>30.125140254331164</v>
      </c>
      <c r="K31" s="285">
        <f t="shared" si="3"/>
        <v>31.690030090361525</v>
      </c>
      <c r="L31" s="285">
        <f t="shared" si="4"/>
        <v>33.368141930032316</v>
      </c>
      <c r="M31" s="285">
        <f t="shared" si="5"/>
        <v>35.391015175152546</v>
      </c>
      <c r="N31" s="285">
        <f t="shared" si="6"/>
        <v>37.41388842027277</v>
      </c>
      <c r="O31" s="23"/>
      <c r="P31" s="23"/>
      <c r="Q31" s="397" t="s">
        <v>826</v>
      </c>
      <c r="R31" s="397" t="str">
        <f t="shared" si="7"/>
        <v>01453C</v>
      </c>
      <c r="S31" s="409" t="str">
        <f t="shared" si="8"/>
        <v>Business Applications Analyst I</v>
      </c>
      <c r="T31" s="397">
        <f t="shared" si="9"/>
        <v>61</v>
      </c>
      <c r="U31" s="394">
        <f t="shared" si="26"/>
        <v>27.16519358773111</v>
      </c>
      <c r="V31" s="394">
        <f t="shared" si="27"/>
        <v>28.599338967176671</v>
      </c>
      <c r="W31" s="394">
        <f t="shared" si="28"/>
        <v>30.125140254331164</v>
      </c>
      <c r="X31" s="394">
        <f t="shared" si="29"/>
        <v>31.690030090361525</v>
      </c>
      <c r="Y31" s="394">
        <f t="shared" si="30"/>
        <v>33.368141930032316</v>
      </c>
      <c r="Z31" s="394">
        <f t="shared" si="31"/>
        <v>35.391015175152546</v>
      </c>
      <c r="AA31" s="394">
        <f t="shared" si="32"/>
        <v>37.41388842027277</v>
      </c>
      <c r="AB31" s="406" t="str">
        <f t="shared" si="11"/>
        <v>Y</v>
      </c>
      <c r="AC31" s="406" t="str">
        <f t="shared" si="12"/>
        <v>01453C</v>
      </c>
      <c r="AD31" s="412" t="str">
        <f t="shared" si="13"/>
        <v>Business Applications Analyst I</v>
      </c>
      <c r="AE31" s="406">
        <f t="shared" si="14"/>
        <v>61</v>
      </c>
      <c r="AF31" s="398" t="str">
        <f t="shared" si="15"/>
        <v>N</v>
      </c>
      <c r="AG31" s="403">
        <f t="shared" si="16"/>
        <v>27.16519358773111</v>
      </c>
      <c r="AH31" s="403">
        <f t="shared" si="17"/>
        <v>28.599338967176671</v>
      </c>
      <c r="AI31" s="403">
        <f t="shared" si="18"/>
        <v>30.125140254331164</v>
      </c>
      <c r="AJ31" s="403">
        <f t="shared" si="19"/>
        <v>31.690030090361525</v>
      </c>
      <c r="AK31" s="403">
        <f t="shared" si="20"/>
        <v>33.368141930032316</v>
      </c>
      <c r="AL31" s="403">
        <f t="shared" si="21"/>
        <v>35.391015175152546</v>
      </c>
      <c r="AM31" s="403">
        <f t="shared" si="22"/>
        <v>37.41388842027277</v>
      </c>
    </row>
    <row r="32" spans="1:39" ht="12.75" customHeight="1">
      <c r="A32" s="22" t="s">
        <v>90</v>
      </c>
      <c r="B32" s="272" t="s">
        <v>91</v>
      </c>
      <c r="C32" s="272" t="s">
        <v>293</v>
      </c>
      <c r="D32" s="274">
        <v>61</v>
      </c>
      <c r="E32" s="273" t="s">
        <v>294</v>
      </c>
      <c r="F32" s="265">
        <v>345</v>
      </c>
      <c r="G32" s="262">
        <v>7</v>
      </c>
      <c r="H32" s="285">
        <f t="shared" si="0"/>
        <v>27.16519358773111</v>
      </c>
      <c r="I32" s="285">
        <f t="shared" si="1"/>
        <v>28.599338967176671</v>
      </c>
      <c r="J32" s="285">
        <f t="shared" si="2"/>
        <v>30.125140254331164</v>
      </c>
      <c r="K32" s="285">
        <f t="shared" si="3"/>
        <v>31.690030090361525</v>
      </c>
      <c r="L32" s="285">
        <f t="shared" si="4"/>
        <v>33.368141930032316</v>
      </c>
      <c r="M32" s="285">
        <f t="shared" si="5"/>
        <v>35.391015175152546</v>
      </c>
      <c r="N32" s="285">
        <f t="shared" si="6"/>
        <v>37.41388842027277</v>
      </c>
      <c r="O32" s="23"/>
      <c r="P32" s="23"/>
      <c r="Q32" s="397" t="s">
        <v>826</v>
      </c>
      <c r="R32" s="397" t="str">
        <f t="shared" si="7"/>
        <v>01452C</v>
      </c>
      <c r="S32" s="409" t="str">
        <f t="shared" si="8"/>
        <v>Business Applications Analyst I (Conf)</v>
      </c>
      <c r="T32" s="397">
        <f t="shared" si="9"/>
        <v>61</v>
      </c>
      <c r="U32" s="394">
        <f t="shared" si="26"/>
        <v>27.16519358773111</v>
      </c>
      <c r="V32" s="394">
        <f t="shared" si="27"/>
        <v>28.599338967176671</v>
      </c>
      <c r="W32" s="394">
        <f t="shared" si="28"/>
        <v>30.125140254331164</v>
      </c>
      <c r="X32" s="394">
        <f t="shared" si="29"/>
        <v>31.690030090361525</v>
      </c>
      <c r="Y32" s="394">
        <f t="shared" si="30"/>
        <v>33.368141930032316</v>
      </c>
      <c r="Z32" s="394">
        <f t="shared" si="31"/>
        <v>35.391015175152546</v>
      </c>
      <c r="AA32" s="394">
        <f t="shared" si="32"/>
        <v>37.41388842027277</v>
      </c>
      <c r="AB32" s="406" t="str">
        <f t="shared" si="11"/>
        <v>Y</v>
      </c>
      <c r="AC32" s="406" t="str">
        <f t="shared" si="12"/>
        <v>01452C</v>
      </c>
      <c r="AD32" s="412" t="str">
        <f t="shared" si="13"/>
        <v>Business Applications Analyst I (Conf)</v>
      </c>
      <c r="AE32" s="406">
        <f t="shared" si="14"/>
        <v>61</v>
      </c>
      <c r="AF32" s="398" t="str">
        <f t="shared" si="15"/>
        <v>N</v>
      </c>
      <c r="AG32" s="403">
        <f t="shared" si="16"/>
        <v>27.16519358773111</v>
      </c>
      <c r="AH32" s="403">
        <f t="shared" si="17"/>
        <v>28.599338967176671</v>
      </c>
      <c r="AI32" s="403">
        <f t="shared" si="18"/>
        <v>30.125140254331164</v>
      </c>
      <c r="AJ32" s="403">
        <f t="shared" si="19"/>
        <v>31.690030090361525</v>
      </c>
      <c r="AK32" s="403">
        <f t="shared" si="20"/>
        <v>33.368141930032316</v>
      </c>
      <c r="AL32" s="403">
        <f t="shared" si="21"/>
        <v>35.391015175152546</v>
      </c>
      <c r="AM32" s="403">
        <f t="shared" si="22"/>
        <v>37.41388842027277</v>
      </c>
    </row>
    <row r="33" spans="1:39" ht="12.75" customHeight="1">
      <c r="A33" s="169"/>
      <c r="B33" s="259" t="s">
        <v>16</v>
      </c>
      <c r="C33" s="259" t="s">
        <v>526</v>
      </c>
      <c r="D33" s="264">
        <v>99</v>
      </c>
      <c r="E33" s="260" t="s">
        <v>525</v>
      </c>
      <c r="F33" s="265">
        <v>420</v>
      </c>
      <c r="G33" s="262">
        <v>9</v>
      </c>
      <c r="H33" s="263">
        <f t="shared" si="0"/>
        <v>67722.932101948449</v>
      </c>
      <c r="I33" s="263">
        <f t="shared" si="1"/>
        <v>71289.424138317481</v>
      </c>
      <c r="J33" s="263">
        <f t="shared" si="2"/>
        <v>75052.70874101021</v>
      </c>
      <c r="K33" s="263">
        <f t="shared" si="3"/>
        <v>78970.998364244908</v>
      </c>
      <c r="L33" s="263">
        <f t="shared" si="4"/>
        <v>83129.211020378687</v>
      </c>
      <c r="M33" s="263">
        <f t="shared" si="5"/>
        <v>88159.719549533023</v>
      </c>
      <c r="N33" s="263">
        <f t="shared" si="6"/>
        <v>93189.128358351227</v>
      </c>
      <c r="Q33" s="397" t="s">
        <v>826</v>
      </c>
      <c r="R33" s="397" t="str">
        <f t="shared" si="7"/>
        <v>59211C</v>
      </c>
      <c r="S33" s="409" t="str">
        <f t="shared" si="8"/>
        <v>Business Data Analyst</v>
      </c>
      <c r="T33" s="397">
        <f t="shared" si="9"/>
        <v>99</v>
      </c>
      <c r="U33" s="394">
        <f t="shared" si="26"/>
        <v>67722.932101948449</v>
      </c>
      <c r="V33" s="394">
        <f t="shared" si="27"/>
        <v>71289.424138317481</v>
      </c>
      <c r="W33" s="394">
        <f t="shared" si="28"/>
        <v>75052.70874101021</v>
      </c>
      <c r="X33" s="394">
        <f t="shared" si="29"/>
        <v>78970.998364244908</v>
      </c>
      <c r="Y33" s="394">
        <f t="shared" si="30"/>
        <v>83129.211020378687</v>
      </c>
      <c r="Z33" s="394">
        <f t="shared" si="31"/>
        <v>88159.719549533023</v>
      </c>
      <c r="AA33" s="394">
        <f t="shared" si="32"/>
        <v>93189.128358351227</v>
      </c>
      <c r="AB33" s="406" t="str">
        <f t="shared" si="11"/>
        <v>Y</v>
      </c>
      <c r="AC33" s="406" t="str">
        <f t="shared" si="12"/>
        <v>59211C</v>
      </c>
      <c r="AD33" s="412" t="str">
        <f t="shared" si="13"/>
        <v>Business Data Analyst</v>
      </c>
      <c r="AE33" s="406">
        <f t="shared" si="14"/>
        <v>99</v>
      </c>
      <c r="AF33" s="398" t="str">
        <f t="shared" si="15"/>
        <v>E</v>
      </c>
      <c r="AG33" s="403">
        <f t="shared" si="16"/>
        <v>32.559999999999995</v>
      </c>
      <c r="AH33" s="403">
        <f t="shared" si="17"/>
        <v>34.274000000000001</v>
      </c>
      <c r="AI33" s="403">
        <f t="shared" si="18"/>
        <v>36.083999999999996</v>
      </c>
      <c r="AJ33" s="403">
        <f t="shared" si="19"/>
        <v>37.966999999999999</v>
      </c>
      <c r="AK33" s="403">
        <f t="shared" si="20"/>
        <v>39.966000000000001</v>
      </c>
      <c r="AL33" s="403">
        <f t="shared" si="21"/>
        <v>42.384999999999998</v>
      </c>
      <c r="AM33" s="403">
        <f t="shared" si="22"/>
        <v>44.802999999999997</v>
      </c>
    </row>
    <row r="34" spans="1:39" ht="12.75" customHeight="1">
      <c r="A34" s="169" t="s">
        <v>15</v>
      </c>
      <c r="B34" s="259" t="s">
        <v>16</v>
      </c>
      <c r="C34" s="259" t="s">
        <v>37</v>
      </c>
      <c r="D34" s="267" t="s">
        <v>38</v>
      </c>
      <c r="E34" s="268" t="s">
        <v>39</v>
      </c>
      <c r="F34" s="265">
        <v>523</v>
      </c>
      <c r="G34" s="265">
        <v>11</v>
      </c>
      <c r="H34" s="263">
        <f t="shared" si="0"/>
        <v>89388.777467716442</v>
      </c>
      <c r="I34" s="263">
        <f t="shared" si="1"/>
        <v>92388.966998780772</v>
      </c>
      <c r="J34" s="263">
        <f t="shared" si="2"/>
        <v>96238.979414221307</v>
      </c>
      <c r="K34" s="263">
        <f t="shared" si="3"/>
        <v>100248.88443161114</v>
      </c>
      <c r="L34" s="263">
        <f t="shared" si="4"/>
        <v>104426.2360321447</v>
      </c>
      <c r="M34" s="263">
        <f t="shared" si="5"/>
        <v>108777.32920015072</v>
      </c>
      <c r="N34" s="263">
        <f t="shared" si="6"/>
        <v>113309.71791682365</v>
      </c>
      <c r="Q34" s="397" t="s">
        <v>826</v>
      </c>
      <c r="R34" s="397" t="str">
        <f t="shared" si="7"/>
        <v>01455C</v>
      </c>
      <c r="S34" s="409" t="str">
        <f t="shared" si="8"/>
        <v>Business Development Lead-C</v>
      </c>
      <c r="T34" s="397" t="str">
        <f t="shared" si="9"/>
        <v>21</v>
      </c>
      <c r="U34" s="394">
        <f t="shared" si="26"/>
        <v>89388.777467716442</v>
      </c>
      <c r="V34" s="394">
        <f t="shared" si="27"/>
        <v>92388.966998780772</v>
      </c>
      <c r="W34" s="394">
        <f t="shared" si="28"/>
        <v>96238.979414221307</v>
      </c>
      <c r="X34" s="394">
        <f t="shared" si="29"/>
        <v>100248.88443161114</v>
      </c>
      <c r="Y34" s="394">
        <f t="shared" si="30"/>
        <v>104426.2360321447</v>
      </c>
      <c r="Z34" s="394">
        <f t="shared" si="31"/>
        <v>108777.32920015072</v>
      </c>
      <c r="AA34" s="394">
        <f t="shared" si="32"/>
        <v>113309.71791682365</v>
      </c>
      <c r="AB34" s="406" t="str">
        <f t="shared" si="11"/>
        <v>Y</v>
      </c>
      <c r="AC34" s="406" t="str">
        <f t="shared" si="12"/>
        <v>01455C</v>
      </c>
      <c r="AD34" s="412" t="str">
        <f t="shared" si="13"/>
        <v>Business Development Lead-C</v>
      </c>
      <c r="AE34" s="406" t="str">
        <f t="shared" si="14"/>
        <v>21</v>
      </c>
      <c r="AF34" s="398" t="str">
        <f t="shared" si="15"/>
        <v>E</v>
      </c>
      <c r="AG34" s="403">
        <f t="shared" si="16"/>
        <v>42.975999999999999</v>
      </c>
      <c r="AH34" s="403">
        <f t="shared" si="17"/>
        <v>44.417999999999999</v>
      </c>
      <c r="AI34" s="403">
        <f t="shared" si="18"/>
        <v>46.268999999999998</v>
      </c>
      <c r="AJ34" s="403">
        <f t="shared" si="19"/>
        <v>48.196999999999996</v>
      </c>
      <c r="AK34" s="403">
        <f t="shared" si="20"/>
        <v>50.204999999999998</v>
      </c>
      <c r="AL34" s="403">
        <f t="shared" si="21"/>
        <v>52.296999999999997</v>
      </c>
      <c r="AM34" s="403">
        <f t="shared" si="22"/>
        <v>54.475999999999999</v>
      </c>
    </row>
    <row r="35" spans="1:39" ht="12.75" customHeight="1">
      <c r="A35" s="169" t="s">
        <v>15</v>
      </c>
      <c r="B35" s="259" t="s">
        <v>16</v>
      </c>
      <c r="C35" s="259" t="s">
        <v>383</v>
      </c>
      <c r="D35" s="269">
        <v>65</v>
      </c>
      <c r="E35" s="268" t="s">
        <v>382</v>
      </c>
      <c r="F35" s="265">
        <v>508</v>
      </c>
      <c r="G35" s="265">
        <v>11</v>
      </c>
      <c r="H35" s="263">
        <f t="shared" si="0"/>
        <v>79162.23701388335</v>
      </c>
      <c r="I35" s="263">
        <f t="shared" si="1"/>
        <v>83322.768240990699</v>
      </c>
      <c r="J35" s="263">
        <f t="shared" si="2"/>
        <v>87682.354533545906</v>
      </c>
      <c r="K35" s="263">
        <f t="shared" si="3"/>
        <v>92319.496480739675</v>
      </c>
      <c r="L35" s="263">
        <f t="shared" si="4"/>
        <v>97161.30067832346</v>
      </c>
      <c r="M35" s="263">
        <f t="shared" si="5"/>
        <v>103056.78868120088</v>
      </c>
      <c r="N35" s="263">
        <f t="shared" si="6"/>
        <v>108952.27668407821</v>
      </c>
      <c r="Q35" s="397" t="s">
        <v>826</v>
      </c>
      <c r="R35" s="397" t="str">
        <f t="shared" si="7"/>
        <v>01451C</v>
      </c>
      <c r="S35" s="409" t="str">
        <f t="shared" si="8"/>
        <v>Business Intelligence Analyst</v>
      </c>
      <c r="T35" s="397">
        <f t="shared" si="9"/>
        <v>65</v>
      </c>
      <c r="U35" s="394">
        <f t="shared" si="26"/>
        <v>79162.23701388335</v>
      </c>
      <c r="V35" s="394">
        <f t="shared" si="27"/>
        <v>83322.768240990699</v>
      </c>
      <c r="W35" s="394">
        <f t="shared" si="28"/>
        <v>87682.354533545906</v>
      </c>
      <c r="X35" s="394">
        <f t="shared" si="29"/>
        <v>92319.496480739675</v>
      </c>
      <c r="Y35" s="394">
        <f t="shared" si="30"/>
        <v>97161.30067832346</v>
      </c>
      <c r="Z35" s="394">
        <f t="shared" si="31"/>
        <v>103056.78868120088</v>
      </c>
      <c r="AA35" s="394">
        <f t="shared" si="32"/>
        <v>108952.27668407821</v>
      </c>
      <c r="AB35" s="406" t="str">
        <f t="shared" si="11"/>
        <v>Y</v>
      </c>
      <c r="AC35" s="406" t="str">
        <f t="shared" si="12"/>
        <v>01451C</v>
      </c>
      <c r="AD35" s="412" t="str">
        <f t="shared" si="13"/>
        <v>Business Intelligence Analyst</v>
      </c>
      <c r="AE35" s="406">
        <f t="shared" si="14"/>
        <v>65</v>
      </c>
      <c r="AF35" s="398" t="str">
        <f t="shared" si="15"/>
        <v>E</v>
      </c>
      <c r="AG35" s="403">
        <f t="shared" si="16"/>
        <v>38.058999999999997</v>
      </c>
      <c r="AH35" s="403">
        <f t="shared" si="17"/>
        <v>40.059999999999995</v>
      </c>
      <c r="AI35" s="403">
        <f t="shared" si="18"/>
        <v>42.155000000000001</v>
      </c>
      <c r="AJ35" s="403">
        <f t="shared" si="19"/>
        <v>44.384999999999998</v>
      </c>
      <c r="AK35" s="403">
        <f t="shared" si="20"/>
        <v>46.713000000000001</v>
      </c>
      <c r="AL35" s="403">
        <f t="shared" si="21"/>
        <v>49.546999999999997</v>
      </c>
      <c r="AM35" s="403">
        <f t="shared" si="22"/>
        <v>52.381</v>
      </c>
    </row>
    <row r="36" spans="1:39" ht="12.75" customHeight="1">
      <c r="A36" s="169" t="s">
        <v>15</v>
      </c>
      <c r="B36" s="259" t="s">
        <v>16</v>
      </c>
      <c r="C36" s="259" t="s">
        <v>40</v>
      </c>
      <c r="D36" s="264" t="s">
        <v>20</v>
      </c>
      <c r="E36" s="268" t="s">
        <v>41</v>
      </c>
      <c r="F36" s="265">
        <v>385</v>
      </c>
      <c r="G36" s="265">
        <v>8</v>
      </c>
      <c r="H36" s="263">
        <f t="shared" si="0"/>
        <v>61199.620051567501</v>
      </c>
      <c r="I36" s="263">
        <f t="shared" si="1"/>
        <v>64521.877129816974</v>
      </c>
      <c r="J36" s="263">
        <f t="shared" si="2"/>
        <v>67883.384502661764</v>
      </c>
      <c r="K36" s="263">
        <f t="shared" si="3"/>
        <v>71519.64393767406</v>
      </c>
      <c r="L36" s="263">
        <f t="shared" si="4"/>
        <v>75282.065033885679</v>
      </c>
      <c r="M36" s="263">
        <f t="shared" si="5"/>
        <v>79950.801715983413</v>
      </c>
      <c r="N36" s="263">
        <f t="shared" si="6"/>
        <v>84619.53839808116</v>
      </c>
      <c r="Q36" s="397" t="s">
        <v>826</v>
      </c>
      <c r="R36" s="397" t="str">
        <f t="shared" si="7"/>
        <v>01459C</v>
      </c>
      <c r="S36" s="409" t="str">
        <f t="shared" si="8"/>
        <v>Business Process and Data Analyst</v>
      </c>
      <c r="T36" s="397" t="str">
        <f t="shared" si="9"/>
        <v>33B</v>
      </c>
      <c r="U36" s="448">
        <v>61199.620051567501</v>
      </c>
      <c r="V36" s="448">
        <v>64521.877129816974</v>
      </c>
      <c r="W36" s="448">
        <v>67883.384502661764</v>
      </c>
      <c r="X36" s="448">
        <v>71519.64393767406</v>
      </c>
      <c r="Y36" s="448">
        <v>75282.065033885679</v>
      </c>
      <c r="Z36" s="448">
        <v>79950.801715983413</v>
      </c>
      <c r="AA36" s="448">
        <v>84619.53839808116</v>
      </c>
      <c r="AB36" s="406" t="str">
        <f t="shared" si="11"/>
        <v>Y</v>
      </c>
      <c r="AC36" s="406" t="str">
        <f t="shared" si="12"/>
        <v>01459C</v>
      </c>
      <c r="AD36" s="412" t="str">
        <f t="shared" si="13"/>
        <v>Business Process and Data Analyst</v>
      </c>
      <c r="AE36" s="406" t="str">
        <f t="shared" si="14"/>
        <v>33B</v>
      </c>
      <c r="AF36" s="398" t="str">
        <f t="shared" si="15"/>
        <v>E</v>
      </c>
      <c r="AG36" s="403">
        <f t="shared" si="16"/>
        <v>29.423000000000002</v>
      </c>
      <c r="AH36" s="403">
        <f t="shared" si="17"/>
        <v>31.021000000000001</v>
      </c>
      <c r="AI36" s="403">
        <f t="shared" si="18"/>
        <v>32.637</v>
      </c>
      <c r="AJ36" s="403">
        <f t="shared" si="19"/>
        <v>34.384999999999998</v>
      </c>
      <c r="AK36" s="403">
        <f t="shared" si="20"/>
        <v>36.193999999999996</v>
      </c>
      <c r="AL36" s="403">
        <f t="shared" si="21"/>
        <v>38.437999999999995</v>
      </c>
      <c r="AM36" s="403">
        <f t="shared" si="22"/>
        <v>40.683</v>
      </c>
    </row>
    <row r="37" spans="1:39" ht="12.75" customHeight="1">
      <c r="A37" s="169" t="s">
        <v>15</v>
      </c>
      <c r="B37" s="259" t="s">
        <v>16</v>
      </c>
      <c r="C37" s="259" t="s">
        <v>42</v>
      </c>
      <c r="D37" s="264">
        <v>93</v>
      </c>
      <c r="E37" s="260" t="s">
        <v>43</v>
      </c>
      <c r="F37" s="265">
        <v>445</v>
      </c>
      <c r="G37" s="262">
        <v>9</v>
      </c>
      <c r="H37" s="263">
        <f t="shared" si="0"/>
        <v>69038.464600753578</v>
      </c>
      <c r="I37" s="263">
        <f t="shared" si="1"/>
        <v>72671.920443294744</v>
      </c>
      <c r="J37" s="263">
        <f t="shared" si="2"/>
        <v>76496.020573870497</v>
      </c>
      <c r="K37" s="263">
        <f t="shared" si="3"/>
        <v>80521.979362365222</v>
      </c>
      <c r="L37" s="263">
        <f t="shared" si="4"/>
        <v>84761.011178663248</v>
      </c>
      <c r="M37" s="263">
        <f t="shared" si="5"/>
        <v>89899.949477061338</v>
      </c>
      <c r="N37" s="263">
        <f t="shared" si="6"/>
        <v>95038.887775459487</v>
      </c>
      <c r="O37" s="23"/>
      <c r="P37" s="23"/>
      <c r="Q37" s="397" t="s">
        <v>826</v>
      </c>
      <c r="R37" s="397" t="str">
        <f t="shared" si="7"/>
        <v>52150C</v>
      </c>
      <c r="S37" s="409" t="str">
        <f t="shared" si="8"/>
        <v>Business Services Specialist</v>
      </c>
      <c r="T37" s="397">
        <f t="shared" si="9"/>
        <v>93</v>
      </c>
      <c r="U37" s="394">
        <f t="shared" ref="U37:AA38" si="33">H37</f>
        <v>69038.464600753578</v>
      </c>
      <c r="V37" s="394">
        <f t="shared" si="33"/>
        <v>72671.920443294744</v>
      </c>
      <c r="W37" s="394">
        <f t="shared" si="33"/>
        <v>76496.020573870497</v>
      </c>
      <c r="X37" s="394">
        <f t="shared" si="33"/>
        <v>80521.979362365222</v>
      </c>
      <c r="Y37" s="394">
        <f t="shared" si="33"/>
        <v>84761.011178663248</v>
      </c>
      <c r="Z37" s="394">
        <f t="shared" si="33"/>
        <v>89899.949477061338</v>
      </c>
      <c r="AA37" s="394">
        <f t="shared" si="33"/>
        <v>95038.887775459487</v>
      </c>
      <c r="AB37" s="406" t="str">
        <f t="shared" si="11"/>
        <v>Y</v>
      </c>
      <c r="AC37" s="406" t="str">
        <f t="shared" si="12"/>
        <v>52150C</v>
      </c>
      <c r="AD37" s="412" t="str">
        <f t="shared" si="13"/>
        <v>Business Services Specialist</v>
      </c>
      <c r="AE37" s="406">
        <f t="shared" si="14"/>
        <v>93</v>
      </c>
      <c r="AF37" s="398" t="str">
        <f t="shared" si="15"/>
        <v>E</v>
      </c>
      <c r="AG37" s="403">
        <f t="shared" si="16"/>
        <v>33.192</v>
      </c>
      <c r="AH37" s="403">
        <f t="shared" si="17"/>
        <v>34.939</v>
      </c>
      <c r="AI37" s="403">
        <f t="shared" si="18"/>
        <v>36.777000000000001</v>
      </c>
      <c r="AJ37" s="403">
        <f t="shared" si="19"/>
        <v>38.713000000000001</v>
      </c>
      <c r="AK37" s="403">
        <f t="shared" si="20"/>
        <v>40.750999999999998</v>
      </c>
      <c r="AL37" s="403">
        <f t="shared" si="21"/>
        <v>43.221999999999994</v>
      </c>
      <c r="AM37" s="403">
        <f t="shared" si="22"/>
        <v>45.692</v>
      </c>
    </row>
    <row r="38" spans="1:39" ht="12.75" customHeight="1">
      <c r="A38" s="169" t="s">
        <v>15</v>
      </c>
      <c r="B38" s="259" t="s">
        <v>16</v>
      </c>
      <c r="C38" s="259" t="s">
        <v>44</v>
      </c>
      <c r="D38" s="264">
        <v>39</v>
      </c>
      <c r="E38" s="260" t="s">
        <v>45</v>
      </c>
      <c r="F38" s="265">
        <v>425</v>
      </c>
      <c r="G38" s="262">
        <v>9</v>
      </c>
      <c r="H38" s="263">
        <f t="shared" si="0"/>
        <v>67723.579731809266</v>
      </c>
      <c r="I38" s="263">
        <f t="shared" si="1"/>
        <v>71289.749355044143</v>
      </c>
      <c r="J38" s="263">
        <f t="shared" si="2"/>
        <v>75052.170451255748</v>
      </c>
      <c r="K38" s="263">
        <f t="shared" si="3"/>
        <v>78971.592725848794</v>
      </c>
      <c r="L38" s="263">
        <f t="shared" si="4"/>
        <v>83129.320360485042</v>
      </c>
      <c r="M38" s="263">
        <f t="shared" si="5"/>
        <v>88158.965253632312</v>
      </c>
      <c r="N38" s="263">
        <f t="shared" si="6"/>
        <v>93191.413739250696</v>
      </c>
      <c r="O38" s="23"/>
      <c r="P38" s="23"/>
      <c r="Q38" s="397" t="s">
        <v>826</v>
      </c>
      <c r="R38" s="397" t="str">
        <f t="shared" si="7"/>
        <v>01441C</v>
      </c>
      <c r="S38" s="409" t="str">
        <f t="shared" si="8"/>
        <v>Call Center Analyst</v>
      </c>
      <c r="T38" s="397">
        <f t="shared" si="9"/>
        <v>39</v>
      </c>
      <c r="U38" s="394">
        <f t="shared" si="33"/>
        <v>67723.579731809266</v>
      </c>
      <c r="V38" s="394">
        <f t="shared" si="33"/>
        <v>71289.749355044143</v>
      </c>
      <c r="W38" s="394">
        <f t="shared" si="33"/>
        <v>75052.170451255748</v>
      </c>
      <c r="X38" s="394">
        <f t="shared" si="33"/>
        <v>78971.592725848794</v>
      </c>
      <c r="Y38" s="394">
        <f t="shared" si="33"/>
        <v>83129.320360485042</v>
      </c>
      <c r="Z38" s="394">
        <f t="shared" si="33"/>
        <v>88158.965253632312</v>
      </c>
      <c r="AA38" s="394">
        <f t="shared" si="33"/>
        <v>93191.413739250696</v>
      </c>
      <c r="AB38" s="406" t="str">
        <f t="shared" si="11"/>
        <v>Y</v>
      </c>
      <c r="AC38" s="406" t="str">
        <f t="shared" si="12"/>
        <v>01441C</v>
      </c>
      <c r="AD38" s="412" t="str">
        <f t="shared" si="13"/>
        <v>Call Center Analyst</v>
      </c>
      <c r="AE38" s="406">
        <f t="shared" si="14"/>
        <v>39</v>
      </c>
      <c r="AF38" s="398" t="str">
        <f t="shared" si="15"/>
        <v>E</v>
      </c>
      <c r="AG38" s="403">
        <f t="shared" ref="AG38:AG55" si="34">IF($AF38="N",U38,IF($AF38="E",ROUNDUP(U38/2080,3),"check"))</f>
        <v>32.559999999999995</v>
      </c>
      <c r="AH38" s="403">
        <f t="shared" ref="AH38:AH55" si="35">IF($AF38="N",V38,IF($AF38="E",ROUNDUP(V38/2080,3),"check"))</f>
        <v>34.274000000000001</v>
      </c>
      <c r="AI38" s="403">
        <f t="shared" ref="AI38:AI55" si="36">IF($AF38="N",W38,IF($AF38="E",ROUNDUP(W38/2080,3),"check"))</f>
        <v>36.082999999999998</v>
      </c>
      <c r="AJ38" s="403">
        <f t="shared" ref="AJ38:AJ55" si="37">IF($AF38="N",X38,IF($AF38="E",ROUNDUP(X38/2080,3),"check"))</f>
        <v>37.967999999999996</v>
      </c>
      <c r="AK38" s="403">
        <f t="shared" ref="AK38:AK55" si="38">IF($AF38="N",Y38,IF($AF38="E",ROUNDUP(Y38/2080,3),"check"))</f>
        <v>39.966999999999999</v>
      </c>
      <c r="AL38" s="403">
        <f t="shared" ref="AL38:AL55" si="39">IF($AF38="N",Z38,IF($AF38="E",ROUNDUP(Z38/2080,3),"check"))</f>
        <v>42.384999999999998</v>
      </c>
      <c r="AM38" s="403">
        <f t="shared" ref="AM38:AM55" si="40">IF($AF38="N",AA38,IF($AF38="E",ROUNDUP(AA38/2080,3),"check"))</f>
        <v>44.803999999999995</v>
      </c>
    </row>
    <row r="39" spans="1:39" ht="12.75" customHeight="1">
      <c r="A39" s="169" t="s">
        <v>15</v>
      </c>
      <c r="B39" s="259" t="s">
        <v>16</v>
      </c>
      <c r="C39" s="259" t="s">
        <v>46</v>
      </c>
      <c r="D39" s="264">
        <v>99</v>
      </c>
      <c r="E39" s="260" t="s">
        <v>47</v>
      </c>
      <c r="F39" s="265">
        <v>415</v>
      </c>
      <c r="G39" s="262">
        <v>9</v>
      </c>
      <c r="H39" s="263">
        <f t="shared" si="0"/>
        <v>67722.932101948449</v>
      </c>
      <c r="I39" s="263">
        <f t="shared" si="1"/>
        <v>71289.424138317481</v>
      </c>
      <c r="J39" s="263">
        <f t="shared" si="2"/>
        <v>75052.70874101021</v>
      </c>
      <c r="K39" s="263">
        <f t="shared" si="3"/>
        <v>78970.998364244908</v>
      </c>
      <c r="L39" s="263">
        <f t="shared" si="4"/>
        <v>83129.211020378687</v>
      </c>
      <c r="M39" s="263">
        <f t="shared" si="5"/>
        <v>88159.719549533023</v>
      </c>
      <c r="N39" s="263">
        <f t="shared" si="6"/>
        <v>93189.128358351227</v>
      </c>
      <c r="Q39" s="397" t="s">
        <v>826</v>
      </c>
      <c r="R39" s="397" t="str">
        <f t="shared" si="7"/>
        <v>01520C</v>
      </c>
      <c r="S39" s="409" t="str">
        <f t="shared" si="8"/>
        <v>Career Pathways &amp; Industry Outreach Specialist</v>
      </c>
      <c r="T39" s="397">
        <f t="shared" si="9"/>
        <v>99</v>
      </c>
      <c r="U39" s="448">
        <v>67722.932101948449</v>
      </c>
      <c r="V39" s="448">
        <v>71289.424138317481</v>
      </c>
      <c r="W39" s="448">
        <v>75052.70874101021</v>
      </c>
      <c r="X39" s="448">
        <v>78970.998364244908</v>
      </c>
      <c r="Y39" s="448">
        <v>83129.211020378687</v>
      </c>
      <c r="Z39" s="448">
        <v>88159.719549533023</v>
      </c>
      <c r="AA39" s="448">
        <v>93189.128358351227</v>
      </c>
      <c r="AB39" s="406" t="str">
        <f t="shared" si="11"/>
        <v>Y</v>
      </c>
      <c r="AC39" s="406" t="str">
        <f t="shared" si="12"/>
        <v>01520C</v>
      </c>
      <c r="AD39" s="412" t="str">
        <f t="shared" si="13"/>
        <v>Career Pathways &amp; Industry Outreach Specialist</v>
      </c>
      <c r="AE39" s="406">
        <f t="shared" si="14"/>
        <v>99</v>
      </c>
      <c r="AF39" s="398" t="str">
        <f t="shared" si="15"/>
        <v>E</v>
      </c>
      <c r="AG39" s="403">
        <f t="shared" si="34"/>
        <v>32.559999999999995</v>
      </c>
      <c r="AH39" s="403">
        <f t="shared" si="35"/>
        <v>34.274000000000001</v>
      </c>
      <c r="AI39" s="403">
        <f t="shared" si="36"/>
        <v>36.083999999999996</v>
      </c>
      <c r="AJ39" s="403">
        <f t="shared" si="37"/>
        <v>37.966999999999999</v>
      </c>
      <c r="AK39" s="403">
        <f t="shared" si="38"/>
        <v>39.966000000000001</v>
      </c>
      <c r="AL39" s="403">
        <f t="shared" si="39"/>
        <v>42.384999999999998</v>
      </c>
      <c r="AM39" s="403">
        <f t="shared" si="40"/>
        <v>44.802999999999997</v>
      </c>
    </row>
    <row r="40" spans="1:39" ht="12.75" customHeight="1">
      <c r="A40" s="169" t="s">
        <v>15</v>
      </c>
      <c r="B40" s="259" t="s">
        <v>16</v>
      </c>
      <c r="C40" s="259" t="s">
        <v>48</v>
      </c>
      <c r="D40" s="264">
        <v>15</v>
      </c>
      <c r="E40" s="270" t="s">
        <v>49</v>
      </c>
      <c r="F40" s="271">
        <v>318</v>
      </c>
      <c r="G40" s="271">
        <v>7</v>
      </c>
      <c r="H40" s="263">
        <f t="shared" si="0"/>
        <v>55861.647952509724</v>
      </c>
      <c r="I40" s="263">
        <f t="shared" si="1"/>
        <v>61401.741285531825</v>
      </c>
      <c r="J40" s="263">
        <f t="shared" si="2"/>
        <v>64639.413293665944</v>
      </c>
      <c r="K40" s="263">
        <f t="shared" si="3"/>
        <v>68203.040897069339</v>
      </c>
      <c r="L40" s="263">
        <f t="shared" si="4"/>
        <v>71760.909567694151</v>
      </c>
      <c r="M40" s="263">
        <f t="shared" si="5"/>
        <v>76125.028827324248</v>
      </c>
      <c r="N40" s="263">
        <f t="shared" si="6"/>
        <v>80487.99630039859</v>
      </c>
      <c r="Q40" s="397" t="s">
        <v>826</v>
      </c>
      <c r="R40" s="397" t="str">
        <f t="shared" si="7"/>
        <v>01660C</v>
      </c>
      <c r="S40" s="409" t="str">
        <f t="shared" si="8"/>
        <v>Chemist Water Bacteriologist I</v>
      </c>
      <c r="T40" s="397">
        <f t="shared" si="9"/>
        <v>15</v>
      </c>
      <c r="U40" s="394">
        <f t="shared" ref="U40:AA41" si="41">H40</f>
        <v>55861.647952509724</v>
      </c>
      <c r="V40" s="394">
        <f t="shared" si="41"/>
        <v>61401.741285531825</v>
      </c>
      <c r="W40" s="394">
        <f t="shared" si="41"/>
        <v>64639.413293665944</v>
      </c>
      <c r="X40" s="394">
        <f t="shared" si="41"/>
        <v>68203.040897069339</v>
      </c>
      <c r="Y40" s="394">
        <f t="shared" si="41"/>
        <v>71760.909567694151</v>
      </c>
      <c r="Z40" s="394">
        <f t="shared" si="41"/>
        <v>76125.028827324248</v>
      </c>
      <c r="AA40" s="394">
        <f t="shared" si="41"/>
        <v>80487.99630039859</v>
      </c>
      <c r="AB40" s="406" t="str">
        <f t="shared" si="11"/>
        <v>Y</v>
      </c>
      <c r="AC40" s="406" t="str">
        <f t="shared" si="12"/>
        <v>01660C</v>
      </c>
      <c r="AD40" s="412" t="str">
        <f t="shared" si="13"/>
        <v>Chemist Water Bacteriologist I</v>
      </c>
      <c r="AE40" s="406">
        <f t="shared" si="14"/>
        <v>15</v>
      </c>
      <c r="AF40" s="398" t="str">
        <f t="shared" si="15"/>
        <v>E</v>
      </c>
      <c r="AG40" s="403">
        <f t="shared" si="34"/>
        <v>26.857000000000003</v>
      </c>
      <c r="AH40" s="403">
        <f t="shared" si="35"/>
        <v>29.521000000000001</v>
      </c>
      <c r="AI40" s="403">
        <f t="shared" si="36"/>
        <v>31.077000000000002</v>
      </c>
      <c r="AJ40" s="403">
        <f t="shared" si="37"/>
        <v>32.79</v>
      </c>
      <c r="AK40" s="403">
        <f t="shared" si="38"/>
        <v>34.500999999999998</v>
      </c>
      <c r="AL40" s="403">
        <f t="shared" si="39"/>
        <v>36.598999999999997</v>
      </c>
      <c r="AM40" s="403">
        <f t="shared" si="40"/>
        <v>38.696999999999996</v>
      </c>
    </row>
    <row r="41" spans="1:39" ht="12.75" customHeight="1">
      <c r="A41" s="169" t="s">
        <v>15</v>
      </c>
      <c r="B41" s="259" t="s">
        <v>16</v>
      </c>
      <c r="C41" s="259" t="s">
        <v>50</v>
      </c>
      <c r="D41" s="264">
        <v>48</v>
      </c>
      <c r="E41" s="260" t="s">
        <v>51</v>
      </c>
      <c r="F41" s="265">
        <v>410</v>
      </c>
      <c r="G41" s="262">
        <v>9</v>
      </c>
      <c r="H41" s="263">
        <f t="shared" si="0"/>
        <v>70720.620083411501</v>
      </c>
      <c r="I41" s="263">
        <f t="shared" si="1"/>
        <v>74480.237587152049</v>
      </c>
      <c r="J41" s="263">
        <f t="shared" si="2"/>
        <v>78682.822701325815</v>
      </c>
      <c r="K41" s="263">
        <f t="shared" si="3"/>
        <v>82641.495270514235</v>
      </c>
      <c r="L41" s="263">
        <f t="shared" si="4"/>
        <v>86961.831268474067</v>
      </c>
      <c r="M41" s="263">
        <f t="shared" si="5"/>
        <v>92246.671414057608</v>
      </c>
      <c r="N41" s="263">
        <f t="shared" si="6"/>
        <v>97531.511559641178</v>
      </c>
      <c r="Q41" s="397" t="s">
        <v>826</v>
      </c>
      <c r="R41" s="397" t="str">
        <f t="shared" si="7"/>
        <v>01670C</v>
      </c>
      <c r="S41" s="409" t="str">
        <f t="shared" si="8"/>
        <v>Chemist Water Bacteriologist II</v>
      </c>
      <c r="T41" s="397">
        <f t="shared" si="9"/>
        <v>48</v>
      </c>
      <c r="U41" s="394">
        <f t="shared" si="41"/>
        <v>70720.620083411501</v>
      </c>
      <c r="V41" s="394">
        <f t="shared" si="41"/>
        <v>74480.237587152049</v>
      </c>
      <c r="W41" s="394">
        <f t="shared" si="41"/>
        <v>78682.822701325815</v>
      </c>
      <c r="X41" s="394">
        <f t="shared" si="41"/>
        <v>82641.495270514235</v>
      </c>
      <c r="Y41" s="394">
        <f t="shared" si="41"/>
        <v>86961.831268474067</v>
      </c>
      <c r="Z41" s="394">
        <f t="shared" si="41"/>
        <v>92246.671414057608</v>
      </c>
      <c r="AA41" s="394">
        <f t="shared" si="41"/>
        <v>97531.511559641178</v>
      </c>
      <c r="AB41" s="406" t="str">
        <f t="shared" si="11"/>
        <v>Y</v>
      </c>
      <c r="AC41" s="406" t="str">
        <f t="shared" si="12"/>
        <v>01670C</v>
      </c>
      <c r="AD41" s="412" t="str">
        <f t="shared" si="13"/>
        <v>Chemist Water Bacteriologist II</v>
      </c>
      <c r="AE41" s="406">
        <f t="shared" si="14"/>
        <v>48</v>
      </c>
      <c r="AF41" s="398" t="str">
        <f t="shared" si="15"/>
        <v>E</v>
      </c>
      <c r="AG41" s="403">
        <f t="shared" si="34"/>
        <v>34.000999999999998</v>
      </c>
      <c r="AH41" s="403">
        <f t="shared" si="35"/>
        <v>35.808</v>
      </c>
      <c r="AI41" s="403">
        <f t="shared" si="36"/>
        <v>37.829000000000001</v>
      </c>
      <c r="AJ41" s="403">
        <f t="shared" si="37"/>
        <v>39.731999999999999</v>
      </c>
      <c r="AK41" s="403">
        <f t="shared" si="38"/>
        <v>41.808999999999997</v>
      </c>
      <c r="AL41" s="403">
        <f t="shared" si="39"/>
        <v>44.349999999999994</v>
      </c>
      <c r="AM41" s="403">
        <f t="shared" si="40"/>
        <v>46.890999999999998</v>
      </c>
    </row>
    <row r="42" spans="1:39" ht="12.75" customHeight="1">
      <c r="A42" s="169" t="s">
        <v>15</v>
      </c>
      <c r="B42" s="272" t="s">
        <v>16</v>
      </c>
      <c r="C42" s="272" t="s">
        <v>52</v>
      </c>
      <c r="D42" s="264">
        <v>35</v>
      </c>
      <c r="E42" s="273" t="s">
        <v>361</v>
      </c>
      <c r="F42" s="265">
        <v>365</v>
      </c>
      <c r="G42" s="262">
        <v>8</v>
      </c>
      <c r="H42" s="263">
        <f t="shared" si="0"/>
        <v>60560.400968157468</v>
      </c>
      <c r="I42" s="263">
        <f t="shared" si="1"/>
        <v>63882.658046406941</v>
      </c>
      <c r="J42" s="263">
        <f t="shared" si="2"/>
        <v>67202.111532185299</v>
      </c>
      <c r="K42" s="263">
        <f t="shared" si="3"/>
        <v>70720.620083411501</v>
      </c>
      <c r="L42" s="263">
        <f t="shared" si="4"/>
        <v>74480.237587152049</v>
      </c>
      <c r="M42" s="263">
        <f t="shared" si="5"/>
        <v>79615.374398916072</v>
      </c>
      <c r="N42" s="263">
        <f t="shared" si="6"/>
        <v>84750.511210680124</v>
      </c>
      <c r="Q42" s="397" t="s">
        <v>826</v>
      </c>
      <c r="R42" s="397" t="str">
        <f t="shared" si="7"/>
        <v>01875C</v>
      </c>
      <c r="S42" s="409" t="str">
        <f t="shared" si="8"/>
        <v>City Clerk's Operation Technician</v>
      </c>
      <c r="T42" s="397">
        <f t="shared" si="9"/>
        <v>35</v>
      </c>
      <c r="U42" s="448">
        <v>60560.400968157468</v>
      </c>
      <c r="V42" s="448">
        <v>63882.658046406941</v>
      </c>
      <c r="W42" s="448">
        <v>67202.111532185299</v>
      </c>
      <c r="X42" s="448">
        <v>70720.620083411501</v>
      </c>
      <c r="Y42" s="448">
        <v>74480.237587152049</v>
      </c>
      <c r="Z42" s="448">
        <v>79615.374398916072</v>
      </c>
      <c r="AA42" s="448">
        <v>84750.511210680124</v>
      </c>
      <c r="AB42" s="406" t="str">
        <f t="shared" si="11"/>
        <v>Y</v>
      </c>
      <c r="AC42" s="406" t="str">
        <f t="shared" si="12"/>
        <v>01875C</v>
      </c>
      <c r="AD42" s="412" t="str">
        <f t="shared" si="13"/>
        <v>City Clerk's Operation Technician</v>
      </c>
      <c r="AE42" s="406">
        <f t="shared" si="14"/>
        <v>35</v>
      </c>
      <c r="AF42" s="398" t="str">
        <f t="shared" si="15"/>
        <v>E</v>
      </c>
      <c r="AG42" s="403">
        <f t="shared" si="34"/>
        <v>29.116</v>
      </c>
      <c r="AH42" s="403">
        <f t="shared" si="35"/>
        <v>30.713000000000001</v>
      </c>
      <c r="AI42" s="403">
        <f t="shared" si="36"/>
        <v>32.308999999999997</v>
      </c>
      <c r="AJ42" s="403">
        <f t="shared" si="37"/>
        <v>34.000999999999998</v>
      </c>
      <c r="AK42" s="403">
        <f t="shared" si="38"/>
        <v>35.808</v>
      </c>
      <c r="AL42" s="403">
        <f t="shared" si="39"/>
        <v>38.277000000000001</v>
      </c>
      <c r="AM42" s="403">
        <f t="shared" si="40"/>
        <v>40.745999999999995</v>
      </c>
    </row>
    <row r="43" spans="1:39" ht="12.75" customHeight="1">
      <c r="A43" s="169" t="s">
        <v>15</v>
      </c>
      <c r="B43" s="272" t="s">
        <v>16</v>
      </c>
      <c r="C43" s="272" t="s">
        <v>53</v>
      </c>
      <c r="D43" s="274">
        <v>107</v>
      </c>
      <c r="E43" s="260" t="s">
        <v>54</v>
      </c>
      <c r="F43" s="265">
        <v>365</v>
      </c>
      <c r="G43" s="262">
        <v>8</v>
      </c>
      <c r="H43" s="263">
        <f t="shared" si="0"/>
        <v>59368.874167941402</v>
      </c>
      <c r="I43" s="263">
        <f t="shared" si="1"/>
        <v>62623.845026884555</v>
      </c>
      <c r="J43" s="263">
        <f t="shared" si="2"/>
        <v>65876.012293356602</v>
      </c>
      <c r="K43" s="263">
        <f t="shared" si="3"/>
        <v>69327.234625276513</v>
      </c>
      <c r="L43" s="263">
        <f t="shared" si="4"/>
        <v>73013.958724768512</v>
      </c>
      <c r="M43" s="263">
        <f t="shared" si="5"/>
        <v>77589.756386539215</v>
      </c>
      <c r="N43" s="263">
        <f t="shared" si="6"/>
        <v>82165.554048309903</v>
      </c>
      <c r="Q43" s="397" t="s">
        <v>826</v>
      </c>
      <c r="R43" s="397" t="str">
        <f t="shared" si="7"/>
        <v>01880C</v>
      </c>
      <c r="S43" s="409" t="str">
        <f t="shared" si="8"/>
        <v xml:space="preserve">City Planner </v>
      </c>
      <c r="T43" s="397">
        <f t="shared" si="9"/>
        <v>107</v>
      </c>
      <c r="U43" s="394">
        <f t="shared" ref="U43:AA46" si="42">H43</f>
        <v>59368.874167941402</v>
      </c>
      <c r="V43" s="394">
        <f t="shared" si="42"/>
        <v>62623.845026884555</v>
      </c>
      <c r="W43" s="394">
        <f t="shared" si="42"/>
        <v>65876.012293356602</v>
      </c>
      <c r="X43" s="394">
        <f t="shared" si="42"/>
        <v>69327.234625276513</v>
      </c>
      <c r="Y43" s="394">
        <f t="shared" si="42"/>
        <v>73013.958724768512</v>
      </c>
      <c r="Z43" s="394">
        <f t="shared" si="42"/>
        <v>77589.756386539215</v>
      </c>
      <c r="AA43" s="394">
        <f t="shared" si="42"/>
        <v>82165.554048309903</v>
      </c>
      <c r="AB43" s="406" t="str">
        <f t="shared" si="11"/>
        <v>Y</v>
      </c>
      <c r="AC43" s="406" t="str">
        <f t="shared" si="12"/>
        <v>01880C</v>
      </c>
      <c r="AD43" s="412" t="str">
        <f t="shared" si="13"/>
        <v xml:space="preserve">City Planner </v>
      </c>
      <c r="AE43" s="406">
        <f t="shared" si="14"/>
        <v>107</v>
      </c>
      <c r="AF43" s="398" t="str">
        <f t="shared" si="15"/>
        <v>E</v>
      </c>
      <c r="AG43" s="403">
        <f t="shared" si="34"/>
        <v>28.543000000000003</v>
      </c>
      <c r="AH43" s="403">
        <f t="shared" si="35"/>
        <v>30.108000000000001</v>
      </c>
      <c r="AI43" s="403">
        <f t="shared" si="36"/>
        <v>31.672000000000001</v>
      </c>
      <c r="AJ43" s="403">
        <f t="shared" si="37"/>
        <v>33.330999999999996</v>
      </c>
      <c r="AK43" s="403">
        <f t="shared" si="38"/>
        <v>35.102999999999994</v>
      </c>
      <c r="AL43" s="403">
        <f t="shared" si="39"/>
        <v>37.302999999999997</v>
      </c>
      <c r="AM43" s="403">
        <f t="shared" si="40"/>
        <v>39.503</v>
      </c>
    </row>
    <row r="44" spans="1:39" ht="12.75" customHeight="1">
      <c r="A44" s="22" t="s">
        <v>90</v>
      </c>
      <c r="B44" s="272" t="s">
        <v>91</v>
      </c>
      <c r="C44" s="272" t="s">
        <v>295</v>
      </c>
      <c r="D44" s="274" t="s">
        <v>296</v>
      </c>
      <c r="E44" s="273" t="s">
        <v>297</v>
      </c>
      <c r="F44" s="265">
        <v>330</v>
      </c>
      <c r="G44" s="262">
        <v>7</v>
      </c>
      <c r="H44" s="285">
        <f t="shared" si="0"/>
        <v>25.564230863414842</v>
      </c>
      <c r="I44" s="285">
        <f t="shared" si="1"/>
        <v>28.298761505131228</v>
      </c>
      <c r="J44" s="285">
        <f t="shared" si="2"/>
        <v>29.956655129866228</v>
      </c>
      <c r="K44" s="285">
        <f t="shared" si="3"/>
        <v>31.444715749140567</v>
      </c>
      <c r="L44" s="285">
        <f t="shared" si="4"/>
        <v>33.10530513586702</v>
      </c>
      <c r="M44" s="285">
        <f t="shared" si="5"/>
        <v>34.625185586171597</v>
      </c>
      <c r="N44" s="285">
        <f t="shared" si="6"/>
        <v>36.145066036476194</v>
      </c>
      <c r="O44" s="23"/>
      <c r="P44" s="23"/>
      <c r="Q44" s="397" t="s">
        <v>826</v>
      </c>
      <c r="R44" s="397" t="str">
        <f t="shared" si="7"/>
        <v>02232C</v>
      </c>
      <c r="S44" s="409" t="str">
        <f t="shared" si="8"/>
        <v>Code Compliance Officer I - (Construction Inspection Services)</v>
      </c>
      <c r="T44" s="397" t="str">
        <f t="shared" si="9"/>
        <v>27</v>
      </c>
      <c r="U44" s="394">
        <f t="shared" si="42"/>
        <v>25.564230863414842</v>
      </c>
      <c r="V44" s="394">
        <f t="shared" si="42"/>
        <v>28.298761505131228</v>
      </c>
      <c r="W44" s="394">
        <f t="shared" si="42"/>
        <v>29.956655129866228</v>
      </c>
      <c r="X44" s="394">
        <f t="shared" si="42"/>
        <v>31.444715749140567</v>
      </c>
      <c r="Y44" s="394">
        <f t="shared" si="42"/>
        <v>33.10530513586702</v>
      </c>
      <c r="Z44" s="394">
        <f t="shared" si="42"/>
        <v>34.625185586171597</v>
      </c>
      <c r="AA44" s="394">
        <f t="shared" si="42"/>
        <v>36.145066036476194</v>
      </c>
      <c r="AB44" s="406" t="str">
        <f t="shared" si="11"/>
        <v>Y</v>
      </c>
      <c r="AC44" s="406" t="str">
        <f t="shared" si="12"/>
        <v>02232C</v>
      </c>
      <c r="AD44" s="412" t="str">
        <f t="shared" si="13"/>
        <v>Code Compliance Officer I - (Construction Inspection Services)</v>
      </c>
      <c r="AE44" s="406" t="str">
        <f t="shared" si="14"/>
        <v>27</v>
      </c>
      <c r="AF44" s="398" t="str">
        <f t="shared" si="15"/>
        <v>N</v>
      </c>
      <c r="AG44" s="403">
        <f t="shared" si="34"/>
        <v>25.564230863414842</v>
      </c>
      <c r="AH44" s="403">
        <f t="shared" si="35"/>
        <v>28.298761505131228</v>
      </c>
      <c r="AI44" s="403">
        <f t="shared" si="36"/>
        <v>29.956655129866228</v>
      </c>
      <c r="AJ44" s="403">
        <f t="shared" si="37"/>
        <v>31.444715749140567</v>
      </c>
      <c r="AK44" s="403">
        <f t="shared" si="38"/>
        <v>33.10530513586702</v>
      </c>
      <c r="AL44" s="403">
        <f t="shared" si="39"/>
        <v>34.625185586171597</v>
      </c>
      <c r="AM44" s="403">
        <f t="shared" si="40"/>
        <v>36.145066036476194</v>
      </c>
    </row>
    <row r="45" spans="1:39" ht="12.75" customHeight="1">
      <c r="A45" s="22" t="s">
        <v>90</v>
      </c>
      <c r="B45" s="272" t="s">
        <v>91</v>
      </c>
      <c r="C45" s="272" t="s">
        <v>472</v>
      </c>
      <c r="D45" s="274">
        <v>16</v>
      </c>
      <c r="E45" s="273" t="s">
        <v>469</v>
      </c>
      <c r="F45" s="265">
        <v>358</v>
      </c>
      <c r="G45" s="262">
        <v>7</v>
      </c>
      <c r="H45" s="285">
        <f t="shared" si="0"/>
        <v>27.284553222694054</v>
      </c>
      <c r="I45" s="285">
        <f t="shared" si="1"/>
        <v>28.863762144012213</v>
      </c>
      <c r="J45" s="285">
        <f t="shared" si="2"/>
        <v>30.353155436185578</v>
      </c>
      <c r="K45" s="285">
        <f t="shared" si="3"/>
        <v>32.049024214340704</v>
      </c>
      <c r="L45" s="285">
        <f t="shared" si="4"/>
        <v>33.78140390160236</v>
      </c>
      <c r="M45" s="285">
        <f t="shared" si="5"/>
        <v>35.838604780225587</v>
      </c>
      <c r="N45" s="285">
        <f t="shared" si="6"/>
        <v>37.895805658848801</v>
      </c>
      <c r="O45" s="23"/>
      <c r="P45" s="23"/>
      <c r="Q45" s="397" t="s">
        <v>826</v>
      </c>
      <c r="R45" s="397" t="str">
        <f t="shared" si="7"/>
        <v>02663C</v>
      </c>
      <c r="S45" s="409" t="str">
        <f t="shared" si="8"/>
        <v>Communication and Video Coordinator</v>
      </c>
      <c r="T45" s="397">
        <f t="shared" si="9"/>
        <v>16</v>
      </c>
      <c r="U45" s="394">
        <f t="shared" si="42"/>
        <v>27.284553222694054</v>
      </c>
      <c r="V45" s="394">
        <f t="shared" si="42"/>
        <v>28.863762144012213</v>
      </c>
      <c r="W45" s="394">
        <f t="shared" si="42"/>
        <v>30.353155436185578</v>
      </c>
      <c r="X45" s="394">
        <f t="shared" si="42"/>
        <v>32.049024214340704</v>
      </c>
      <c r="Y45" s="394">
        <f t="shared" si="42"/>
        <v>33.78140390160236</v>
      </c>
      <c r="Z45" s="394">
        <f t="shared" si="42"/>
        <v>35.838604780225587</v>
      </c>
      <c r="AA45" s="394">
        <f t="shared" si="42"/>
        <v>37.895805658848801</v>
      </c>
      <c r="AB45" s="406" t="str">
        <f t="shared" si="11"/>
        <v>Y</v>
      </c>
      <c r="AC45" s="406" t="str">
        <f t="shared" si="12"/>
        <v>02663C</v>
      </c>
      <c r="AD45" s="412" t="str">
        <f t="shared" si="13"/>
        <v>Communication and Video Coordinator</v>
      </c>
      <c r="AE45" s="406">
        <f t="shared" si="14"/>
        <v>16</v>
      </c>
      <c r="AF45" s="398" t="str">
        <f t="shared" si="15"/>
        <v>N</v>
      </c>
      <c r="AG45" s="403">
        <f t="shared" si="34"/>
        <v>27.284553222694054</v>
      </c>
      <c r="AH45" s="403">
        <f t="shared" si="35"/>
        <v>28.863762144012213</v>
      </c>
      <c r="AI45" s="403">
        <f t="shared" si="36"/>
        <v>30.353155436185578</v>
      </c>
      <c r="AJ45" s="403">
        <f t="shared" si="37"/>
        <v>32.049024214340704</v>
      </c>
      <c r="AK45" s="403">
        <f t="shared" si="38"/>
        <v>33.78140390160236</v>
      </c>
      <c r="AL45" s="403">
        <f t="shared" si="39"/>
        <v>35.838604780225587</v>
      </c>
      <c r="AM45" s="403">
        <f t="shared" si="40"/>
        <v>37.895805658848801</v>
      </c>
    </row>
    <row r="46" spans="1:39" ht="12.75" customHeight="1">
      <c r="A46" s="169" t="s">
        <v>15</v>
      </c>
      <c r="B46" s="259" t="s">
        <v>16</v>
      </c>
      <c r="C46" s="259" t="s">
        <v>55</v>
      </c>
      <c r="D46" s="264">
        <v>45</v>
      </c>
      <c r="E46" s="260" t="s">
        <v>56</v>
      </c>
      <c r="F46" s="265">
        <v>435</v>
      </c>
      <c r="G46" s="262">
        <v>9</v>
      </c>
      <c r="H46" s="263">
        <f t="shared" si="0"/>
        <v>68881.463422372137</v>
      </c>
      <c r="I46" s="263">
        <f t="shared" si="1"/>
        <v>72523.330042326634</v>
      </c>
      <c r="J46" s="263">
        <f t="shared" si="2"/>
        <v>76641.807382367522</v>
      </c>
      <c r="K46" s="263">
        <f t="shared" si="3"/>
        <v>80718.230835341979</v>
      </c>
      <c r="L46" s="263">
        <f t="shared" si="4"/>
        <v>85041.370425772911</v>
      </c>
      <c r="M46" s="263">
        <f t="shared" si="5"/>
        <v>90094.020271236979</v>
      </c>
      <c r="N46" s="263">
        <f t="shared" si="6"/>
        <v>95146.670116701018</v>
      </c>
      <c r="Q46" s="397" t="s">
        <v>826</v>
      </c>
      <c r="R46" s="397" t="str">
        <f t="shared" si="7"/>
        <v>02265C</v>
      </c>
      <c r="S46" s="409" t="str">
        <f t="shared" si="8"/>
        <v>Communication Manager - CPED</v>
      </c>
      <c r="T46" s="397">
        <f t="shared" si="9"/>
        <v>45</v>
      </c>
      <c r="U46" s="394">
        <f t="shared" si="42"/>
        <v>68881.463422372137</v>
      </c>
      <c r="V46" s="394">
        <f t="shared" si="42"/>
        <v>72523.330042326634</v>
      </c>
      <c r="W46" s="394">
        <f t="shared" si="42"/>
        <v>76641.807382367522</v>
      </c>
      <c r="X46" s="394">
        <f t="shared" si="42"/>
        <v>80718.230835341979</v>
      </c>
      <c r="Y46" s="394">
        <f t="shared" si="42"/>
        <v>85041.370425772911</v>
      </c>
      <c r="Z46" s="394">
        <f t="shared" si="42"/>
        <v>90094.020271236979</v>
      </c>
      <c r="AA46" s="394">
        <f t="shared" si="42"/>
        <v>95146.670116701018</v>
      </c>
      <c r="AB46" s="406" t="str">
        <f t="shared" si="11"/>
        <v>Y</v>
      </c>
      <c r="AC46" s="406" t="str">
        <f t="shared" si="12"/>
        <v>02265C</v>
      </c>
      <c r="AD46" s="412" t="str">
        <f t="shared" si="13"/>
        <v>Communication Manager - CPED</v>
      </c>
      <c r="AE46" s="406">
        <f t="shared" si="14"/>
        <v>45</v>
      </c>
      <c r="AF46" s="398" t="str">
        <f t="shared" si="15"/>
        <v>E</v>
      </c>
      <c r="AG46" s="403">
        <f t="shared" si="34"/>
        <v>33.116999999999997</v>
      </c>
      <c r="AH46" s="403">
        <f t="shared" si="35"/>
        <v>34.866999999999997</v>
      </c>
      <c r="AI46" s="403">
        <f t="shared" si="36"/>
        <v>36.847999999999999</v>
      </c>
      <c r="AJ46" s="403">
        <f t="shared" si="37"/>
        <v>38.806999999999995</v>
      </c>
      <c r="AK46" s="403">
        <f t="shared" si="38"/>
        <v>40.885999999999996</v>
      </c>
      <c r="AL46" s="403">
        <f t="shared" si="39"/>
        <v>43.314999999999998</v>
      </c>
      <c r="AM46" s="403">
        <f t="shared" si="40"/>
        <v>45.744</v>
      </c>
    </row>
    <row r="47" spans="1:39" ht="12.75" customHeight="1">
      <c r="A47" s="169"/>
      <c r="B47" s="259" t="s">
        <v>689</v>
      </c>
      <c r="C47" s="259" t="s">
        <v>691</v>
      </c>
      <c r="D47" s="264">
        <v>40</v>
      </c>
      <c r="E47" s="260" t="s">
        <v>690</v>
      </c>
      <c r="F47" s="265">
        <v>408</v>
      </c>
      <c r="G47" s="262">
        <v>9</v>
      </c>
      <c r="H47" s="263">
        <v>65323.704576550583</v>
      </c>
      <c r="I47" s="263">
        <v>68800.159240710345</v>
      </c>
      <c r="J47" s="263">
        <v>72641.0809261127</v>
      </c>
      <c r="K47" s="263">
        <v>76602.557087772177</v>
      </c>
      <c r="L47" s="263">
        <v>80639.730246151259</v>
      </c>
      <c r="M47" s="263">
        <v>85464.019590208438</v>
      </c>
      <c r="N47" s="263">
        <v>90288.308934265689</v>
      </c>
      <c r="Q47" s="397" t="s">
        <v>826</v>
      </c>
      <c r="R47" s="397" t="str">
        <f t="shared" si="7"/>
        <v>52992C</v>
      </c>
      <c r="S47" s="409" t="str">
        <f t="shared" si="8"/>
        <v>Communications Coordinator - Public Health</v>
      </c>
      <c r="T47" s="397">
        <f t="shared" si="9"/>
        <v>40</v>
      </c>
      <c r="U47" s="448">
        <v>65323.704576550583</v>
      </c>
      <c r="V47" s="448">
        <v>68800.159240710345</v>
      </c>
      <c r="W47" s="448">
        <v>72641.0809261127</v>
      </c>
      <c r="X47" s="448">
        <v>76602.557087772177</v>
      </c>
      <c r="Y47" s="448">
        <v>80639.730246151259</v>
      </c>
      <c r="Z47" s="448">
        <v>85464.019590208438</v>
      </c>
      <c r="AA47" s="448">
        <v>90288.308934265689</v>
      </c>
      <c r="AB47" s="406" t="str">
        <f t="shared" si="11"/>
        <v>Y</v>
      </c>
      <c r="AC47" s="406" t="str">
        <f t="shared" si="12"/>
        <v>52992C</v>
      </c>
      <c r="AD47" s="412" t="str">
        <f t="shared" si="13"/>
        <v>Communications Coordinator - Public Health</v>
      </c>
      <c r="AE47" s="406">
        <f t="shared" si="14"/>
        <v>40</v>
      </c>
      <c r="AF47" s="398" t="str">
        <f t="shared" si="15"/>
        <v>E</v>
      </c>
      <c r="AG47" s="403">
        <f t="shared" si="34"/>
        <v>31.406000000000002</v>
      </c>
      <c r="AH47" s="403">
        <f t="shared" si="35"/>
        <v>33.076999999999998</v>
      </c>
      <c r="AI47" s="403">
        <f t="shared" si="36"/>
        <v>34.923999999999999</v>
      </c>
      <c r="AJ47" s="403">
        <f t="shared" si="37"/>
        <v>36.829000000000001</v>
      </c>
      <c r="AK47" s="403">
        <f t="shared" si="38"/>
        <v>38.769999999999996</v>
      </c>
      <c r="AL47" s="403">
        <f t="shared" si="39"/>
        <v>41.088999999999999</v>
      </c>
      <c r="AM47" s="403">
        <f t="shared" si="40"/>
        <v>43.407999999999994</v>
      </c>
    </row>
    <row r="48" spans="1:39" ht="12.75" customHeight="1">
      <c r="A48" s="22" t="s">
        <v>90</v>
      </c>
      <c r="B48" s="272" t="s">
        <v>91</v>
      </c>
      <c r="C48" s="272" t="s">
        <v>764</v>
      </c>
      <c r="D48" s="274" t="s">
        <v>274</v>
      </c>
      <c r="E48" s="273" t="s">
        <v>299</v>
      </c>
      <c r="F48" s="265">
        <v>323</v>
      </c>
      <c r="G48" s="262">
        <v>7</v>
      </c>
      <c r="H48" s="285">
        <f t="shared" ref="H48:H55" si="43">VLOOKUP($C48,March21,6,0)*(1+IncrPerc2022)</f>
        <v>25.564230863414842</v>
      </c>
      <c r="I48" s="285">
        <f t="shared" ref="I48:I55" si="44">VLOOKUP($C48,March21,7,0)*(1+IncrPerc2022)</f>
        <v>27.184063921671175</v>
      </c>
      <c r="J48" s="285">
        <f t="shared" ref="J48:J55" si="45">VLOOKUP($C48,March21,8,0)*(1+IncrPerc2022)</f>
        <v>28.61686142012103</v>
      </c>
      <c r="K48" s="285">
        <f t="shared" ref="K48:K55" si="46">VLOOKUP($C48,March21,9,0)*(1+IncrPerc2022)</f>
        <v>30.200621590091455</v>
      </c>
      <c r="L48" s="285">
        <f t="shared" ref="L48:L55" si="47">VLOOKUP($C48,March21,10,0)*(1+IncrPerc2022)</f>
        <v>31.822122427942045</v>
      </c>
      <c r="M48" s="285">
        <f t="shared" ref="M48:M55" si="48">VLOOKUP($C48,March21,11,0)*(1+IncrPerc2022)</f>
        <v>33.753705445467475</v>
      </c>
      <c r="N48" s="285">
        <f t="shared" ref="N48:N55" si="49">VLOOKUP($C48,March21,12,0)*(1+IncrPerc2022)</f>
        <v>35.685288462992922</v>
      </c>
      <c r="O48" s="23"/>
      <c r="P48" s="23"/>
      <c r="Q48" s="397" t="s">
        <v>826</v>
      </c>
      <c r="R48" s="397" t="str">
        <f t="shared" si="7"/>
        <v>59422C</v>
      </c>
      <c r="S48" s="409" t="str">
        <f t="shared" si="8"/>
        <v>Communications Specialist</v>
      </c>
      <c r="T48" s="397" t="str">
        <f t="shared" si="9"/>
        <v>07</v>
      </c>
      <c r="U48" s="394">
        <f t="shared" ref="U48:AA49" si="50">H48</f>
        <v>25.564230863414842</v>
      </c>
      <c r="V48" s="394">
        <f t="shared" si="50"/>
        <v>27.184063921671175</v>
      </c>
      <c r="W48" s="394">
        <f t="shared" si="50"/>
        <v>28.61686142012103</v>
      </c>
      <c r="X48" s="394">
        <f t="shared" si="50"/>
        <v>30.200621590091455</v>
      </c>
      <c r="Y48" s="394">
        <f t="shared" si="50"/>
        <v>31.822122427942045</v>
      </c>
      <c r="Z48" s="394">
        <f t="shared" si="50"/>
        <v>33.753705445467475</v>
      </c>
      <c r="AA48" s="394">
        <f t="shared" si="50"/>
        <v>35.685288462992922</v>
      </c>
      <c r="AB48" s="406" t="str">
        <f t="shared" si="11"/>
        <v>Y</v>
      </c>
      <c r="AC48" s="406" t="str">
        <f t="shared" si="12"/>
        <v>59422C</v>
      </c>
      <c r="AD48" s="412" t="str">
        <f t="shared" si="13"/>
        <v>Communications Specialist</v>
      </c>
      <c r="AE48" s="406" t="str">
        <f t="shared" si="14"/>
        <v>07</v>
      </c>
      <c r="AF48" s="398" t="str">
        <f t="shared" si="15"/>
        <v>N</v>
      </c>
      <c r="AG48" s="403">
        <f t="shared" si="34"/>
        <v>25.564230863414842</v>
      </c>
      <c r="AH48" s="403">
        <f t="shared" si="35"/>
        <v>27.184063921671175</v>
      </c>
      <c r="AI48" s="403">
        <f t="shared" si="36"/>
        <v>28.61686142012103</v>
      </c>
      <c r="AJ48" s="403">
        <f t="shared" si="37"/>
        <v>30.200621590091455</v>
      </c>
      <c r="AK48" s="403">
        <f t="shared" si="38"/>
        <v>31.822122427942045</v>
      </c>
      <c r="AL48" s="403">
        <f t="shared" si="39"/>
        <v>33.753705445467475</v>
      </c>
      <c r="AM48" s="403">
        <f t="shared" si="40"/>
        <v>35.685288462992922</v>
      </c>
    </row>
    <row r="49" spans="1:39" ht="12.75" customHeight="1">
      <c r="A49" s="22"/>
      <c r="B49" s="272" t="s">
        <v>91</v>
      </c>
      <c r="C49" s="272" t="s">
        <v>758</v>
      </c>
      <c r="D49" s="272" t="s">
        <v>260</v>
      </c>
      <c r="E49" s="273" t="s">
        <v>742</v>
      </c>
      <c r="F49" s="265">
        <v>343</v>
      </c>
      <c r="G49" s="262">
        <v>7</v>
      </c>
      <c r="H49" s="285">
        <f t="shared" si="43"/>
        <v>25.864986520631483</v>
      </c>
      <c r="I49" s="285">
        <f t="shared" si="44"/>
        <v>27.391637595011989</v>
      </c>
      <c r="J49" s="285">
        <f t="shared" si="45"/>
        <v>28.805564759521751</v>
      </c>
      <c r="K49" s="285">
        <f t="shared" si="46"/>
        <v>30.408195263432265</v>
      </c>
      <c r="L49" s="285">
        <f t="shared" si="47"/>
        <v>32.012173648338489</v>
      </c>
      <c r="M49" s="285">
        <f t="shared" si="48"/>
        <v>33.97902410690503</v>
      </c>
      <c r="N49" s="285">
        <f t="shared" si="49"/>
        <v>35.945874565471577</v>
      </c>
      <c r="O49" s="23"/>
      <c r="P49" s="23"/>
      <c r="Q49" s="397" t="s">
        <v>826</v>
      </c>
      <c r="R49" s="397" t="str">
        <f t="shared" si="7"/>
        <v>53013C</v>
      </c>
      <c r="S49" s="409" t="str">
        <f t="shared" si="8"/>
        <v>Communications Specialist - CPED</v>
      </c>
      <c r="T49" s="397" t="str">
        <f t="shared" si="9"/>
        <v>09</v>
      </c>
      <c r="U49" s="394">
        <f t="shared" si="50"/>
        <v>25.864986520631483</v>
      </c>
      <c r="V49" s="394">
        <f t="shared" si="50"/>
        <v>27.391637595011989</v>
      </c>
      <c r="W49" s="394">
        <f t="shared" si="50"/>
        <v>28.805564759521751</v>
      </c>
      <c r="X49" s="394">
        <f t="shared" si="50"/>
        <v>30.408195263432265</v>
      </c>
      <c r="Y49" s="394">
        <f t="shared" si="50"/>
        <v>32.012173648338489</v>
      </c>
      <c r="Z49" s="394">
        <f t="shared" si="50"/>
        <v>33.97902410690503</v>
      </c>
      <c r="AA49" s="394">
        <f t="shared" si="50"/>
        <v>35.945874565471577</v>
      </c>
      <c r="AB49" s="406" t="str">
        <f t="shared" si="11"/>
        <v>Y</v>
      </c>
      <c r="AC49" s="406" t="str">
        <f t="shared" si="12"/>
        <v>53013C</v>
      </c>
      <c r="AD49" s="412" t="str">
        <f t="shared" si="13"/>
        <v>Communications Specialist - CPED</v>
      </c>
      <c r="AE49" s="406" t="str">
        <f t="shared" si="14"/>
        <v>09</v>
      </c>
      <c r="AF49" s="398" t="str">
        <f t="shared" si="15"/>
        <v>N</v>
      </c>
      <c r="AG49" s="403">
        <f t="shared" si="34"/>
        <v>25.864986520631483</v>
      </c>
      <c r="AH49" s="403">
        <f t="shared" si="35"/>
        <v>27.391637595011989</v>
      </c>
      <c r="AI49" s="403">
        <f t="shared" si="36"/>
        <v>28.805564759521751</v>
      </c>
      <c r="AJ49" s="403">
        <f t="shared" si="37"/>
        <v>30.408195263432265</v>
      </c>
      <c r="AK49" s="403">
        <f t="shared" si="38"/>
        <v>32.012173648338489</v>
      </c>
      <c r="AL49" s="403">
        <f t="shared" si="39"/>
        <v>33.97902410690503</v>
      </c>
      <c r="AM49" s="403">
        <f t="shared" si="40"/>
        <v>35.945874565471577</v>
      </c>
    </row>
    <row r="50" spans="1:39" ht="12.75" customHeight="1">
      <c r="A50" s="169" t="s">
        <v>15</v>
      </c>
      <c r="B50" s="259" t="s">
        <v>16</v>
      </c>
      <c r="C50" s="259" t="s">
        <v>57</v>
      </c>
      <c r="D50" s="264" t="s">
        <v>20</v>
      </c>
      <c r="E50" s="260" t="s">
        <v>58</v>
      </c>
      <c r="F50" s="265">
        <v>383</v>
      </c>
      <c r="G50" s="262">
        <v>8</v>
      </c>
      <c r="H50" s="263">
        <f t="shared" si="43"/>
        <v>61199.620051567501</v>
      </c>
      <c r="I50" s="263">
        <f t="shared" si="44"/>
        <v>64521.877129816974</v>
      </c>
      <c r="J50" s="263">
        <f t="shared" si="45"/>
        <v>67883.384502661764</v>
      </c>
      <c r="K50" s="263">
        <f t="shared" si="46"/>
        <v>71519.64393767406</v>
      </c>
      <c r="L50" s="263">
        <f t="shared" si="47"/>
        <v>75282.065033885679</v>
      </c>
      <c r="M50" s="263">
        <f t="shared" si="48"/>
        <v>79950.801715983413</v>
      </c>
      <c r="N50" s="263">
        <f t="shared" si="49"/>
        <v>84619.53839808116</v>
      </c>
      <c r="Q50" s="397" t="s">
        <v>826</v>
      </c>
      <c r="R50" s="397" t="str">
        <f t="shared" si="7"/>
        <v>02312C</v>
      </c>
      <c r="S50" s="409" t="str">
        <f t="shared" si="8"/>
        <v>Community Crime Prevention Analyst</v>
      </c>
      <c r="T50" s="397" t="str">
        <f t="shared" si="9"/>
        <v>33B</v>
      </c>
      <c r="U50" s="448">
        <v>61199.620051567501</v>
      </c>
      <c r="V50" s="448">
        <v>64521.877129816974</v>
      </c>
      <c r="W50" s="448">
        <v>67883.384502661764</v>
      </c>
      <c r="X50" s="448">
        <v>71519.64393767406</v>
      </c>
      <c r="Y50" s="448">
        <v>75282.065033885679</v>
      </c>
      <c r="Z50" s="448">
        <v>79950.801715983413</v>
      </c>
      <c r="AA50" s="448">
        <v>84619.53839808116</v>
      </c>
      <c r="AB50" s="406" t="str">
        <f t="shared" si="11"/>
        <v>Y</v>
      </c>
      <c r="AC50" s="406" t="str">
        <f t="shared" si="12"/>
        <v>02312C</v>
      </c>
      <c r="AD50" s="412" t="str">
        <f t="shared" si="13"/>
        <v>Community Crime Prevention Analyst</v>
      </c>
      <c r="AE50" s="406" t="str">
        <f t="shared" si="14"/>
        <v>33B</v>
      </c>
      <c r="AF50" s="398" t="str">
        <f t="shared" si="15"/>
        <v>E</v>
      </c>
      <c r="AG50" s="403">
        <f t="shared" si="34"/>
        <v>29.423000000000002</v>
      </c>
      <c r="AH50" s="403">
        <f t="shared" si="35"/>
        <v>31.021000000000001</v>
      </c>
      <c r="AI50" s="403">
        <f t="shared" si="36"/>
        <v>32.637</v>
      </c>
      <c r="AJ50" s="403">
        <f t="shared" si="37"/>
        <v>34.384999999999998</v>
      </c>
      <c r="AK50" s="403">
        <f t="shared" si="38"/>
        <v>36.193999999999996</v>
      </c>
      <c r="AL50" s="403">
        <f t="shared" si="39"/>
        <v>38.437999999999995</v>
      </c>
      <c r="AM50" s="403">
        <f t="shared" si="40"/>
        <v>40.683</v>
      </c>
    </row>
    <row r="51" spans="1:39" ht="12.75" customHeight="1">
      <c r="A51" s="169"/>
      <c r="B51" s="259" t="s">
        <v>16</v>
      </c>
      <c r="C51" s="259" t="s">
        <v>519</v>
      </c>
      <c r="D51" s="264">
        <v>29</v>
      </c>
      <c r="E51" s="260" t="s">
        <v>738</v>
      </c>
      <c r="F51" s="265">
        <v>383</v>
      </c>
      <c r="G51" s="262">
        <v>8</v>
      </c>
      <c r="H51" s="263">
        <f t="shared" si="43"/>
        <v>60560.400968157468</v>
      </c>
      <c r="I51" s="263">
        <f t="shared" si="44"/>
        <v>63882.658046406941</v>
      </c>
      <c r="J51" s="263">
        <f t="shared" si="45"/>
        <v>67202.111532185299</v>
      </c>
      <c r="K51" s="263">
        <f t="shared" si="46"/>
        <v>70720.620083411501</v>
      </c>
      <c r="L51" s="263">
        <f t="shared" si="47"/>
        <v>74480.237587152049</v>
      </c>
      <c r="M51" s="263">
        <f t="shared" si="48"/>
        <v>79146.72936687374</v>
      </c>
      <c r="N51" s="263">
        <f t="shared" si="49"/>
        <v>83813.221146595417</v>
      </c>
      <c r="Q51" s="397" t="s">
        <v>826</v>
      </c>
      <c r="R51" s="397" t="str">
        <f t="shared" si="7"/>
        <v>52901C</v>
      </c>
      <c r="S51" s="409" t="str">
        <f t="shared" si="8"/>
        <v>Community Navigator</v>
      </c>
      <c r="T51" s="397">
        <f t="shared" si="9"/>
        <v>29</v>
      </c>
      <c r="U51" s="394">
        <f t="shared" ref="U51:AA53" si="51">H51</f>
        <v>60560.400968157468</v>
      </c>
      <c r="V51" s="394">
        <f t="shared" si="51"/>
        <v>63882.658046406941</v>
      </c>
      <c r="W51" s="394">
        <f t="shared" si="51"/>
        <v>67202.111532185299</v>
      </c>
      <c r="X51" s="394">
        <f t="shared" si="51"/>
        <v>70720.620083411501</v>
      </c>
      <c r="Y51" s="394">
        <f t="shared" si="51"/>
        <v>74480.237587152049</v>
      </c>
      <c r="Z51" s="394">
        <f t="shared" si="51"/>
        <v>79146.72936687374</v>
      </c>
      <c r="AA51" s="394">
        <f t="shared" si="51"/>
        <v>83813.221146595417</v>
      </c>
      <c r="AB51" s="406" t="str">
        <f t="shared" si="11"/>
        <v>Y</v>
      </c>
      <c r="AC51" s="406" t="str">
        <f t="shared" si="12"/>
        <v>52901C</v>
      </c>
      <c r="AD51" s="412" t="str">
        <f t="shared" si="13"/>
        <v>Community Navigator</v>
      </c>
      <c r="AE51" s="406">
        <f t="shared" si="14"/>
        <v>29</v>
      </c>
      <c r="AF51" s="398" t="str">
        <f t="shared" si="15"/>
        <v>E</v>
      </c>
      <c r="AG51" s="403">
        <f t="shared" si="34"/>
        <v>29.116</v>
      </c>
      <c r="AH51" s="403">
        <f t="shared" si="35"/>
        <v>30.713000000000001</v>
      </c>
      <c r="AI51" s="403">
        <f t="shared" si="36"/>
        <v>32.308999999999997</v>
      </c>
      <c r="AJ51" s="403">
        <f t="shared" si="37"/>
        <v>34.000999999999998</v>
      </c>
      <c r="AK51" s="403">
        <f t="shared" si="38"/>
        <v>35.808</v>
      </c>
      <c r="AL51" s="403">
        <f t="shared" si="39"/>
        <v>38.052</v>
      </c>
      <c r="AM51" s="403">
        <f t="shared" si="40"/>
        <v>40.294999999999995</v>
      </c>
    </row>
    <row r="52" spans="1:39" ht="12.75" customHeight="1">
      <c r="A52" s="169"/>
      <c r="B52" s="259" t="s">
        <v>16</v>
      </c>
      <c r="C52" s="262" t="s">
        <v>434</v>
      </c>
      <c r="D52" s="264">
        <v>45</v>
      </c>
      <c r="E52" s="275" t="s">
        <v>532</v>
      </c>
      <c r="F52" s="271">
        <v>445</v>
      </c>
      <c r="G52" s="271">
        <v>9</v>
      </c>
      <c r="H52" s="263">
        <f t="shared" si="43"/>
        <v>68881.463422372137</v>
      </c>
      <c r="I52" s="263">
        <f t="shared" si="44"/>
        <v>72523.330042326634</v>
      </c>
      <c r="J52" s="263">
        <f t="shared" si="45"/>
        <v>76641.807382367522</v>
      </c>
      <c r="K52" s="263">
        <f t="shared" si="46"/>
        <v>80718.230835341979</v>
      </c>
      <c r="L52" s="263">
        <f t="shared" si="47"/>
        <v>85041.370425772911</v>
      </c>
      <c r="M52" s="263">
        <f t="shared" si="48"/>
        <v>90094.020271236979</v>
      </c>
      <c r="N52" s="263">
        <f t="shared" si="49"/>
        <v>95146.670116701018</v>
      </c>
      <c r="Q52" s="397" t="s">
        <v>826</v>
      </c>
      <c r="R52" s="397" t="str">
        <f t="shared" si="7"/>
        <v>06251C</v>
      </c>
      <c r="S52" s="409" t="str">
        <f t="shared" si="8"/>
        <v>Community Relations Policy Specialist</v>
      </c>
      <c r="T52" s="397">
        <f t="shared" si="9"/>
        <v>45</v>
      </c>
      <c r="U52" s="394">
        <f t="shared" si="51"/>
        <v>68881.463422372137</v>
      </c>
      <c r="V52" s="394">
        <f t="shared" si="51"/>
        <v>72523.330042326634</v>
      </c>
      <c r="W52" s="394">
        <f t="shared" si="51"/>
        <v>76641.807382367522</v>
      </c>
      <c r="X52" s="394">
        <f t="shared" si="51"/>
        <v>80718.230835341979</v>
      </c>
      <c r="Y52" s="394">
        <f t="shared" si="51"/>
        <v>85041.370425772911</v>
      </c>
      <c r="Z52" s="394">
        <f t="shared" si="51"/>
        <v>90094.020271236979</v>
      </c>
      <c r="AA52" s="394">
        <f t="shared" si="51"/>
        <v>95146.670116701018</v>
      </c>
      <c r="AB52" s="406" t="str">
        <f t="shared" si="11"/>
        <v>Y</v>
      </c>
      <c r="AC52" s="406" t="str">
        <f t="shared" si="12"/>
        <v>06251C</v>
      </c>
      <c r="AD52" s="412" t="str">
        <f t="shared" si="13"/>
        <v>Community Relations Policy Specialist</v>
      </c>
      <c r="AE52" s="406">
        <f t="shared" si="14"/>
        <v>45</v>
      </c>
      <c r="AF52" s="398" t="str">
        <f t="shared" si="15"/>
        <v>E</v>
      </c>
      <c r="AG52" s="403">
        <f t="shared" si="34"/>
        <v>33.116999999999997</v>
      </c>
      <c r="AH52" s="403">
        <f t="shared" si="35"/>
        <v>34.866999999999997</v>
      </c>
      <c r="AI52" s="403">
        <f t="shared" si="36"/>
        <v>36.847999999999999</v>
      </c>
      <c r="AJ52" s="403">
        <f t="shared" si="37"/>
        <v>38.806999999999995</v>
      </c>
      <c r="AK52" s="403">
        <f t="shared" si="38"/>
        <v>40.885999999999996</v>
      </c>
      <c r="AL52" s="403">
        <f t="shared" si="39"/>
        <v>43.314999999999998</v>
      </c>
      <c r="AM52" s="403">
        <f t="shared" si="40"/>
        <v>45.744</v>
      </c>
    </row>
    <row r="53" spans="1:39" ht="12.75" customHeight="1">
      <c r="A53" s="169" t="s">
        <v>15</v>
      </c>
      <c r="B53" s="259" t="s">
        <v>16</v>
      </c>
      <c r="C53" s="262" t="s">
        <v>59</v>
      </c>
      <c r="D53" s="264">
        <v>29</v>
      </c>
      <c r="E53" s="275" t="s">
        <v>61</v>
      </c>
      <c r="F53" s="271">
        <v>363</v>
      </c>
      <c r="G53" s="271">
        <v>8</v>
      </c>
      <c r="H53" s="263">
        <f t="shared" si="43"/>
        <v>60560.400968157468</v>
      </c>
      <c r="I53" s="263">
        <f t="shared" si="44"/>
        <v>63882.658046406941</v>
      </c>
      <c r="J53" s="263">
        <f t="shared" si="45"/>
        <v>67202.111532185299</v>
      </c>
      <c r="K53" s="263">
        <f t="shared" si="46"/>
        <v>70720.620083411501</v>
      </c>
      <c r="L53" s="263">
        <f t="shared" si="47"/>
        <v>74480.237587152049</v>
      </c>
      <c r="M53" s="263">
        <f t="shared" si="48"/>
        <v>79146.72936687374</v>
      </c>
      <c r="N53" s="263">
        <f t="shared" si="49"/>
        <v>83813.221146595417</v>
      </c>
      <c r="Q53" s="397" t="s">
        <v>826</v>
      </c>
      <c r="R53" s="397" t="str">
        <f t="shared" si="7"/>
        <v>02319C</v>
      </c>
      <c r="S53" s="409" t="str">
        <f t="shared" si="8"/>
        <v>Community Relations Specialist</v>
      </c>
      <c r="T53" s="397">
        <f t="shared" si="9"/>
        <v>29</v>
      </c>
      <c r="U53" s="394">
        <f t="shared" si="51"/>
        <v>60560.400968157468</v>
      </c>
      <c r="V53" s="394">
        <f t="shared" si="51"/>
        <v>63882.658046406941</v>
      </c>
      <c r="W53" s="394">
        <f t="shared" si="51"/>
        <v>67202.111532185299</v>
      </c>
      <c r="X53" s="394">
        <f t="shared" si="51"/>
        <v>70720.620083411501</v>
      </c>
      <c r="Y53" s="394">
        <f t="shared" si="51"/>
        <v>74480.237587152049</v>
      </c>
      <c r="Z53" s="394">
        <f t="shared" si="51"/>
        <v>79146.72936687374</v>
      </c>
      <c r="AA53" s="394">
        <f t="shared" si="51"/>
        <v>83813.221146595417</v>
      </c>
      <c r="AB53" s="406" t="str">
        <f t="shared" si="11"/>
        <v>Y</v>
      </c>
      <c r="AC53" s="406" t="str">
        <f t="shared" si="12"/>
        <v>02319C</v>
      </c>
      <c r="AD53" s="412" t="str">
        <f t="shared" si="13"/>
        <v>Community Relations Specialist</v>
      </c>
      <c r="AE53" s="406">
        <f t="shared" si="14"/>
        <v>29</v>
      </c>
      <c r="AF53" s="398" t="str">
        <f t="shared" si="15"/>
        <v>E</v>
      </c>
      <c r="AG53" s="403">
        <f t="shared" si="34"/>
        <v>29.116</v>
      </c>
      <c r="AH53" s="403">
        <f t="shared" si="35"/>
        <v>30.713000000000001</v>
      </c>
      <c r="AI53" s="403">
        <f t="shared" si="36"/>
        <v>32.308999999999997</v>
      </c>
      <c r="AJ53" s="403">
        <f t="shared" si="37"/>
        <v>34.000999999999998</v>
      </c>
      <c r="AK53" s="403">
        <f t="shared" si="38"/>
        <v>35.808</v>
      </c>
      <c r="AL53" s="403">
        <f t="shared" si="39"/>
        <v>38.052</v>
      </c>
      <c r="AM53" s="403">
        <f t="shared" si="40"/>
        <v>40.294999999999995</v>
      </c>
    </row>
    <row r="54" spans="1:39" ht="12.75" customHeight="1">
      <c r="A54" s="169" t="s">
        <v>15</v>
      </c>
      <c r="B54" s="259" t="s">
        <v>16</v>
      </c>
      <c r="C54" s="262" t="s">
        <v>388</v>
      </c>
      <c r="D54" s="264">
        <v>35</v>
      </c>
      <c r="E54" s="266" t="s">
        <v>396</v>
      </c>
      <c r="F54" s="265">
        <v>378</v>
      </c>
      <c r="G54" s="262">
        <v>8</v>
      </c>
      <c r="H54" s="263">
        <f t="shared" si="43"/>
        <v>60560.400968157468</v>
      </c>
      <c r="I54" s="263">
        <f t="shared" si="44"/>
        <v>63882.658046406941</v>
      </c>
      <c r="J54" s="263">
        <f t="shared" si="45"/>
        <v>67202.111532185299</v>
      </c>
      <c r="K54" s="263">
        <f t="shared" si="46"/>
        <v>70720.620083411501</v>
      </c>
      <c r="L54" s="263">
        <f t="shared" si="47"/>
        <v>74480.237587152049</v>
      </c>
      <c r="M54" s="263">
        <f t="shared" si="48"/>
        <v>79615.374398916072</v>
      </c>
      <c r="N54" s="263">
        <f t="shared" si="49"/>
        <v>84750.511210680124</v>
      </c>
      <c r="Q54" s="397" t="s">
        <v>826</v>
      </c>
      <c r="R54" s="397" t="str">
        <f t="shared" si="7"/>
        <v>02374C</v>
      </c>
      <c r="S54" s="409" t="str">
        <f t="shared" si="8"/>
        <v xml:space="preserve">Community Specialist </v>
      </c>
      <c r="T54" s="397">
        <f t="shared" si="9"/>
        <v>35</v>
      </c>
      <c r="U54" s="448">
        <v>60560.400968157468</v>
      </c>
      <c r="V54" s="448">
        <v>63882.658046406941</v>
      </c>
      <c r="W54" s="448">
        <v>67202.111532185299</v>
      </c>
      <c r="X54" s="448">
        <v>70720.620083411501</v>
      </c>
      <c r="Y54" s="448">
        <v>74480.237587152049</v>
      </c>
      <c r="Z54" s="448">
        <v>79615.374398916072</v>
      </c>
      <c r="AA54" s="448">
        <v>84750.511210680124</v>
      </c>
      <c r="AB54" s="406" t="str">
        <f t="shared" si="11"/>
        <v>Y</v>
      </c>
      <c r="AC54" s="406" t="str">
        <f t="shared" si="12"/>
        <v>02374C</v>
      </c>
      <c r="AD54" s="412" t="str">
        <f t="shared" si="13"/>
        <v xml:space="preserve">Community Specialist </v>
      </c>
      <c r="AE54" s="406">
        <f t="shared" si="14"/>
        <v>35</v>
      </c>
      <c r="AF54" s="398" t="str">
        <f t="shared" si="15"/>
        <v>E</v>
      </c>
      <c r="AG54" s="403">
        <f t="shared" si="34"/>
        <v>29.116</v>
      </c>
      <c r="AH54" s="403">
        <f t="shared" si="35"/>
        <v>30.713000000000001</v>
      </c>
      <c r="AI54" s="403">
        <f t="shared" si="36"/>
        <v>32.308999999999997</v>
      </c>
      <c r="AJ54" s="403">
        <f t="shared" si="37"/>
        <v>34.000999999999998</v>
      </c>
      <c r="AK54" s="403">
        <f t="shared" si="38"/>
        <v>35.808</v>
      </c>
      <c r="AL54" s="403">
        <f t="shared" si="39"/>
        <v>38.277000000000001</v>
      </c>
      <c r="AM54" s="403">
        <f t="shared" si="40"/>
        <v>40.745999999999995</v>
      </c>
    </row>
    <row r="55" spans="1:39" ht="12.75" customHeight="1">
      <c r="A55" s="169"/>
      <c r="B55" s="259" t="s">
        <v>16</v>
      </c>
      <c r="C55" s="262" t="s">
        <v>715</v>
      </c>
      <c r="D55" s="264">
        <v>35</v>
      </c>
      <c r="E55" s="266" t="s">
        <v>714</v>
      </c>
      <c r="F55" s="265">
        <v>378</v>
      </c>
      <c r="G55" s="262">
        <v>8</v>
      </c>
      <c r="H55" s="263">
        <f t="shared" si="43"/>
        <v>60560.400968157468</v>
      </c>
      <c r="I55" s="263">
        <f t="shared" si="44"/>
        <v>63882.658046406941</v>
      </c>
      <c r="J55" s="263">
        <f t="shared" si="45"/>
        <v>67202.111532185299</v>
      </c>
      <c r="K55" s="263">
        <f t="shared" si="46"/>
        <v>70720.620083411501</v>
      </c>
      <c r="L55" s="263">
        <f t="shared" si="47"/>
        <v>74480.237587152049</v>
      </c>
      <c r="M55" s="263">
        <f t="shared" si="48"/>
        <v>79615.374398916072</v>
      </c>
      <c r="N55" s="263">
        <f t="shared" si="49"/>
        <v>84750.511210680124</v>
      </c>
      <c r="Q55" s="397" t="s">
        <v>826</v>
      </c>
      <c r="R55" s="397" t="str">
        <f t="shared" si="7"/>
        <v>59411C</v>
      </c>
      <c r="S55" s="409" t="str">
        <f t="shared" si="8"/>
        <v>Community Specialist - Health</v>
      </c>
      <c r="T55" s="397">
        <f t="shared" si="9"/>
        <v>35</v>
      </c>
      <c r="U55" s="448">
        <v>60560.400968157468</v>
      </c>
      <c r="V55" s="448">
        <v>63882.658046406941</v>
      </c>
      <c r="W55" s="448">
        <v>67202.111532185299</v>
      </c>
      <c r="X55" s="448">
        <v>70720.620083411501</v>
      </c>
      <c r="Y55" s="448">
        <v>74480.237587152049</v>
      </c>
      <c r="Z55" s="448">
        <v>79615.374398916072</v>
      </c>
      <c r="AA55" s="448">
        <v>84750.511210680124</v>
      </c>
      <c r="AB55" s="406" t="str">
        <f t="shared" si="11"/>
        <v>Y</v>
      </c>
      <c r="AC55" s="406" t="str">
        <f t="shared" si="12"/>
        <v>59411C</v>
      </c>
      <c r="AD55" s="412" t="str">
        <f t="shared" si="13"/>
        <v>Community Specialist - Health</v>
      </c>
      <c r="AE55" s="406">
        <f t="shared" si="14"/>
        <v>35</v>
      </c>
      <c r="AF55" s="398" t="str">
        <f t="shared" si="15"/>
        <v>E</v>
      </c>
      <c r="AG55" s="403">
        <f t="shared" si="34"/>
        <v>29.116</v>
      </c>
      <c r="AH55" s="403">
        <f t="shared" si="35"/>
        <v>30.713000000000001</v>
      </c>
      <c r="AI55" s="403">
        <f t="shared" si="36"/>
        <v>32.308999999999997</v>
      </c>
      <c r="AJ55" s="403">
        <f t="shared" si="37"/>
        <v>34.000999999999998</v>
      </c>
      <c r="AK55" s="403">
        <f t="shared" si="38"/>
        <v>35.808</v>
      </c>
      <c r="AL55" s="403">
        <f t="shared" si="39"/>
        <v>38.277000000000001</v>
      </c>
      <c r="AM55" s="403">
        <f t="shared" si="40"/>
        <v>40.745999999999995</v>
      </c>
    </row>
    <row r="56" spans="1:39" ht="12.75" customHeight="1">
      <c r="A56" s="169"/>
      <c r="B56" s="259" t="s">
        <v>16</v>
      </c>
      <c r="C56" s="262" t="s">
        <v>798</v>
      </c>
      <c r="D56" s="264" t="s">
        <v>20</v>
      </c>
      <c r="E56" s="266" t="s">
        <v>796</v>
      </c>
      <c r="F56" s="265">
        <v>393</v>
      </c>
      <c r="G56" s="262">
        <v>8</v>
      </c>
      <c r="H56" s="263">
        <v>61199.620051567501</v>
      </c>
      <c r="I56" s="263">
        <v>64521.877129816974</v>
      </c>
      <c r="J56" s="263">
        <v>67883.384502661764</v>
      </c>
      <c r="K56" s="263">
        <v>71519.64393767406</v>
      </c>
      <c r="L56" s="263">
        <v>75282.065033885679</v>
      </c>
      <c r="M56" s="263">
        <v>79950.801715983413</v>
      </c>
      <c r="N56" s="263">
        <v>84619.53839808116</v>
      </c>
      <c r="Q56" s="397" t="s">
        <v>826</v>
      </c>
      <c r="R56" s="397" t="str">
        <f t="shared" si="7"/>
        <v>59430C</v>
      </c>
      <c r="S56" s="409" t="str">
        <f t="shared" si="8"/>
        <v>Community Specialist - People with Disabilities</v>
      </c>
      <c r="T56" s="397" t="str">
        <f t="shared" si="9"/>
        <v>33B</v>
      </c>
      <c r="U56" s="448">
        <v>61199.620051567501</v>
      </c>
      <c r="V56" s="448">
        <v>64521.877129816974</v>
      </c>
      <c r="W56" s="448">
        <v>67883.384502661764</v>
      </c>
      <c r="X56" s="448">
        <v>71519.64393767406</v>
      </c>
      <c r="Y56" s="448">
        <v>75282.065033885679</v>
      </c>
      <c r="Z56" s="448">
        <v>79950.801715983413</v>
      </c>
      <c r="AA56" s="448">
        <v>84619.53839808116</v>
      </c>
      <c r="AB56" s="406" t="str">
        <f t="shared" si="11"/>
        <v>Y</v>
      </c>
      <c r="AC56" s="406" t="str">
        <f t="shared" si="12"/>
        <v>59430C</v>
      </c>
      <c r="AD56" s="412" t="str">
        <f t="shared" si="13"/>
        <v>Community Specialist - People with Disabilities</v>
      </c>
      <c r="AE56" s="406" t="str">
        <f t="shared" si="14"/>
        <v>33B</v>
      </c>
      <c r="AF56" s="398" t="str">
        <f t="shared" si="15"/>
        <v>E</v>
      </c>
      <c r="AG56" s="403"/>
      <c r="AH56" s="403"/>
      <c r="AI56" s="403"/>
      <c r="AJ56" s="403"/>
      <c r="AK56" s="403"/>
      <c r="AL56" s="403"/>
      <c r="AM56" s="403"/>
    </row>
    <row r="57" spans="1:39" ht="12.75" customHeight="1">
      <c r="A57" s="169"/>
      <c r="B57" s="259" t="s">
        <v>16</v>
      </c>
      <c r="C57" s="262" t="s">
        <v>523</v>
      </c>
      <c r="D57" s="264">
        <v>116</v>
      </c>
      <c r="E57" s="266" t="s">
        <v>506</v>
      </c>
      <c r="F57" s="265">
        <v>381</v>
      </c>
      <c r="G57" s="262">
        <v>8</v>
      </c>
      <c r="H57" s="263">
        <f>VLOOKUP("02374C",$C$6:$N$210,6,0)+1200</f>
        <v>61760.400968157468</v>
      </c>
      <c r="I57" s="263">
        <f>VLOOKUP("02374C",$C$6:$N$210,7,0)+1200</f>
        <v>65082.658046406941</v>
      </c>
      <c r="J57" s="263">
        <f>VLOOKUP("02374C",$C$6:$N$210,8,0)+1200</f>
        <v>68402.111532185299</v>
      </c>
      <c r="K57" s="263">
        <f>VLOOKUP("02374C",$C$6:$N$210,9,0)+1200</f>
        <v>71920.620083411501</v>
      </c>
      <c r="L57" s="263">
        <f>VLOOKUP("02374C",$C$6:$N$210,10,0)+1200</f>
        <v>75680.237587152049</v>
      </c>
      <c r="M57" s="263">
        <f>VLOOKUP("02374C",$C$6:$N$210,11,0)+1200</f>
        <v>80815.374398916072</v>
      </c>
      <c r="N57" s="263">
        <f>VLOOKUP("02374C",$C$6:$N$210,12,0)+1200</f>
        <v>85950.511210680124</v>
      </c>
      <c r="Q57" s="397" t="s">
        <v>826</v>
      </c>
      <c r="R57" s="397" t="str">
        <f t="shared" si="7"/>
        <v>52909C</v>
      </c>
      <c r="S57" s="409" t="str">
        <f t="shared" si="8"/>
        <v>Community Specialist Bilingual</v>
      </c>
      <c r="T57" s="397">
        <f t="shared" si="9"/>
        <v>116</v>
      </c>
      <c r="U57" s="394">
        <f t="shared" ref="U57:AA57" si="52">H57</f>
        <v>61760.400968157468</v>
      </c>
      <c r="V57" s="394">
        <f t="shared" si="52"/>
        <v>65082.658046406941</v>
      </c>
      <c r="W57" s="394">
        <f t="shared" si="52"/>
        <v>68402.111532185299</v>
      </c>
      <c r="X57" s="394">
        <f t="shared" si="52"/>
        <v>71920.620083411501</v>
      </c>
      <c r="Y57" s="394">
        <f t="shared" si="52"/>
        <v>75680.237587152049</v>
      </c>
      <c r="Z57" s="394">
        <f t="shared" si="52"/>
        <v>80815.374398916072</v>
      </c>
      <c r="AA57" s="394">
        <f t="shared" si="52"/>
        <v>85950.511210680124</v>
      </c>
      <c r="AB57" s="406" t="str">
        <f t="shared" si="11"/>
        <v>Y</v>
      </c>
      <c r="AC57" s="406" t="str">
        <f t="shared" si="12"/>
        <v>52909C</v>
      </c>
      <c r="AD57" s="412" t="str">
        <f t="shared" si="13"/>
        <v>Community Specialist Bilingual</v>
      </c>
      <c r="AE57" s="406">
        <f t="shared" si="14"/>
        <v>116</v>
      </c>
      <c r="AF57" s="398" t="str">
        <f t="shared" si="15"/>
        <v>E</v>
      </c>
      <c r="AG57" s="403">
        <f t="shared" ref="AG57:AG66" si="53">ROUNDUP(H57/2080,3)</f>
        <v>29.693000000000001</v>
      </c>
      <c r="AH57" s="403">
        <f t="shared" ref="AH57:AH66" si="54">ROUNDUP(I57/2080,3)</f>
        <v>31.290000000000003</v>
      </c>
      <c r="AI57" s="403">
        <f t="shared" ref="AI57:AI66" si="55">ROUNDUP(J57/2080,3)</f>
        <v>32.885999999999996</v>
      </c>
      <c r="AJ57" s="403">
        <f t="shared" ref="AJ57:AJ66" si="56">ROUNDUP(K57/2080,3)</f>
        <v>34.577999999999996</v>
      </c>
      <c r="AK57" s="403">
        <f t="shared" ref="AK57:AK66" si="57">ROUNDUP(L57/2080,3)</f>
        <v>36.384999999999998</v>
      </c>
      <c r="AL57" s="403">
        <f t="shared" ref="AL57:AL66" si="58">ROUNDUP(M57/2080,3)</f>
        <v>38.853999999999999</v>
      </c>
      <c r="AM57" s="403">
        <f t="shared" ref="AM57:AM66" si="59">ROUNDUP(N57/2080,3)</f>
        <v>41.323</v>
      </c>
    </row>
    <row r="58" spans="1:39" ht="12.75" customHeight="1">
      <c r="A58" s="169"/>
      <c r="B58" s="259" t="s">
        <v>16</v>
      </c>
      <c r="C58" s="262" t="s">
        <v>521</v>
      </c>
      <c r="D58" s="264">
        <v>99</v>
      </c>
      <c r="E58" s="266" t="s">
        <v>512</v>
      </c>
      <c r="F58" s="265">
        <v>415</v>
      </c>
      <c r="G58" s="262">
        <v>9</v>
      </c>
      <c r="H58" s="263">
        <f t="shared" ref="H58:H75" si="60">VLOOKUP($C58,March21,6,0)*(1+IncrPerc2022)</f>
        <v>67722.932101948449</v>
      </c>
      <c r="I58" s="263">
        <f t="shared" ref="I58:I89" si="61">VLOOKUP($C58,March21,7,0)*(1+IncrPerc2022)</f>
        <v>71289.424138317481</v>
      </c>
      <c r="J58" s="263">
        <f t="shared" ref="J58:J75" si="62">VLOOKUP($C58,March21,8,0)*(1+IncrPerc2022)</f>
        <v>75052.70874101021</v>
      </c>
      <c r="K58" s="263">
        <f t="shared" ref="K58:K75" si="63">VLOOKUP($C58,March21,9,0)*(1+IncrPerc2022)</f>
        <v>78970.998364244908</v>
      </c>
      <c r="L58" s="263">
        <f>VLOOKUP($C58,March21,10,0)*(1+IncrPerc2022)</f>
        <v>83129.211020378687</v>
      </c>
      <c r="M58" s="263">
        <f>VLOOKUP($C58,March21,11,0)*(1+IncrPerc2022)</f>
        <v>88159.719549533023</v>
      </c>
      <c r="N58" s="263">
        <f>VLOOKUP($C58,March21,12,0)*(1+IncrPerc2022)</f>
        <v>93189.128358351227</v>
      </c>
      <c r="Q58" s="397" t="s">
        <v>826</v>
      </c>
      <c r="R58" s="397" t="str">
        <f t="shared" si="7"/>
        <v>02373C</v>
      </c>
      <c r="S58" s="409" t="str">
        <f t="shared" si="8"/>
        <v>Community Specialist Project Lead</v>
      </c>
      <c r="T58" s="397">
        <f t="shared" si="9"/>
        <v>99</v>
      </c>
      <c r="U58" s="448">
        <v>67722.932101948449</v>
      </c>
      <c r="V58" s="448">
        <v>71289.424138317481</v>
      </c>
      <c r="W58" s="448">
        <v>75052.70874101021</v>
      </c>
      <c r="X58" s="448">
        <v>78970.998364244908</v>
      </c>
      <c r="Y58" s="448">
        <v>83129.211020378687</v>
      </c>
      <c r="Z58" s="448">
        <v>88159.719549533023</v>
      </c>
      <c r="AA58" s="448">
        <v>93189.128358351227</v>
      </c>
      <c r="AB58" s="406" t="str">
        <f t="shared" si="11"/>
        <v>Y</v>
      </c>
      <c r="AC58" s="406" t="str">
        <f t="shared" si="12"/>
        <v>02373C</v>
      </c>
      <c r="AD58" s="412" t="str">
        <f t="shared" si="13"/>
        <v>Community Specialist Project Lead</v>
      </c>
      <c r="AE58" s="406">
        <f t="shared" si="14"/>
        <v>99</v>
      </c>
      <c r="AF58" s="398" t="str">
        <f t="shared" si="15"/>
        <v>E</v>
      </c>
      <c r="AG58" s="403">
        <f t="shared" si="53"/>
        <v>32.559999999999995</v>
      </c>
      <c r="AH58" s="403">
        <f t="shared" si="54"/>
        <v>34.274000000000001</v>
      </c>
      <c r="AI58" s="403">
        <f t="shared" si="55"/>
        <v>36.083999999999996</v>
      </c>
      <c r="AJ58" s="403">
        <f t="shared" si="56"/>
        <v>37.966999999999999</v>
      </c>
      <c r="AK58" s="403">
        <f t="shared" si="57"/>
        <v>39.966000000000001</v>
      </c>
      <c r="AL58" s="403">
        <f t="shared" si="58"/>
        <v>42.384999999999998</v>
      </c>
      <c r="AM58" s="403">
        <f t="shared" si="59"/>
        <v>44.802999999999997</v>
      </c>
    </row>
    <row r="59" spans="1:39" ht="12.75" customHeight="1">
      <c r="A59" s="169" t="s">
        <v>15</v>
      </c>
      <c r="B59" s="259" t="s">
        <v>16</v>
      </c>
      <c r="C59" s="259" t="s">
        <v>62</v>
      </c>
      <c r="D59" s="264">
        <v>38</v>
      </c>
      <c r="E59" s="260" t="s">
        <v>63</v>
      </c>
      <c r="F59" s="265">
        <v>383</v>
      </c>
      <c r="G59" s="262">
        <v>8</v>
      </c>
      <c r="H59" s="263">
        <f t="shared" si="60"/>
        <v>63481.744323040119</v>
      </c>
      <c r="I59" s="263">
        <f t="shared" si="61"/>
        <v>66961.002579670996</v>
      </c>
      <c r="J59" s="263">
        <f t="shared" si="62"/>
        <v>70401.010541706491</v>
      </c>
      <c r="K59" s="263">
        <f t="shared" si="63"/>
        <v>74124.181343322794</v>
      </c>
      <c r="L59" s="263">
        <f>VLOOKUP($C59,March21,10,0)*(1+IncrPerc2022)</f>
        <v>78040.800025444725</v>
      </c>
      <c r="M59" s="263">
        <f>VLOOKUP($C59,March21,11,0)*(1+IncrPerc2022)</f>
        <v>82905.963443177505</v>
      </c>
      <c r="N59" s="263">
        <f>VLOOKUP($C59,March21,12,0)*(1+IncrPerc2022)</f>
        <v>87771.126860910299</v>
      </c>
      <c r="Q59" s="397" t="s">
        <v>826</v>
      </c>
      <c r="R59" s="397" t="str">
        <f t="shared" si="7"/>
        <v>52444C</v>
      </c>
      <c r="S59" s="409" t="str">
        <f t="shared" si="8"/>
        <v>Construction Management Specialist - City</v>
      </c>
      <c r="T59" s="397">
        <f t="shared" si="9"/>
        <v>38</v>
      </c>
      <c r="U59" s="394">
        <f t="shared" ref="U59:AA62" si="64">H59</f>
        <v>63481.744323040119</v>
      </c>
      <c r="V59" s="394">
        <f t="shared" si="64"/>
        <v>66961.002579670996</v>
      </c>
      <c r="W59" s="394">
        <f t="shared" si="64"/>
        <v>70401.010541706491</v>
      </c>
      <c r="X59" s="394">
        <f t="shared" si="64"/>
        <v>74124.181343322794</v>
      </c>
      <c r="Y59" s="394">
        <f t="shared" si="64"/>
        <v>78040.800025444725</v>
      </c>
      <c r="Z59" s="394">
        <f t="shared" si="64"/>
        <v>82905.963443177505</v>
      </c>
      <c r="AA59" s="394">
        <f t="shared" si="64"/>
        <v>87771.126860910299</v>
      </c>
      <c r="AB59" s="406" t="str">
        <f t="shared" si="11"/>
        <v>Y</v>
      </c>
      <c r="AC59" s="406" t="str">
        <f t="shared" si="12"/>
        <v>52444C</v>
      </c>
      <c r="AD59" s="412" t="str">
        <f t="shared" si="13"/>
        <v>Construction Management Specialist - City</v>
      </c>
      <c r="AE59" s="406">
        <f t="shared" si="14"/>
        <v>38</v>
      </c>
      <c r="AF59" s="398" t="str">
        <f t="shared" si="15"/>
        <v>E</v>
      </c>
      <c r="AG59" s="403">
        <f t="shared" si="53"/>
        <v>30.521000000000001</v>
      </c>
      <c r="AH59" s="403">
        <f t="shared" si="54"/>
        <v>32.192999999999998</v>
      </c>
      <c r="AI59" s="403">
        <f t="shared" si="55"/>
        <v>33.846999999999994</v>
      </c>
      <c r="AJ59" s="403">
        <f t="shared" si="56"/>
        <v>35.637</v>
      </c>
      <c r="AK59" s="403">
        <f t="shared" si="57"/>
        <v>37.519999999999996</v>
      </c>
      <c r="AL59" s="403">
        <f t="shared" si="58"/>
        <v>39.858999999999995</v>
      </c>
      <c r="AM59" s="403">
        <f t="shared" si="59"/>
        <v>42.198</v>
      </c>
    </row>
    <row r="60" spans="1:39" ht="12.75" customHeight="1">
      <c r="A60" s="169" t="s">
        <v>15</v>
      </c>
      <c r="B60" s="259" t="s">
        <v>16</v>
      </c>
      <c r="C60" s="259" t="s">
        <v>387</v>
      </c>
      <c r="D60" s="264">
        <v>45</v>
      </c>
      <c r="E60" s="260" t="s">
        <v>362</v>
      </c>
      <c r="F60" s="265">
        <v>435</v>
      </c>
      <c r="G60" s="262">
        <v>9</v>
      </c>
      <c r="H60" s="263">
        <f t="shared" si="60"/>
        <v>68881.463422372137</v>
      </c>
      <c r="I60" s="263">
        <f t="shared" si="61"/>
        <v>72523.330042326634</v>
      </c>
      <c r="J60" s="263">
        <f t="shared" si="62"/>
        <v>76641.807382367522</v>
      </c>
      <c r="K60" s="263">
        <f t="shared" si="63"/>
        <v>80718.230835341979</v>
      </c>
      <c r="L60" s="263">
        <f>VLOOKUP($C60,March21,10,0)*(1+IncrPerc2022)</f>
        <v>85041.370425772911</v>
      </c>
      <c r="M60" s="263">
        <f>VLOOKUP($C60,March21,11,0)*(1+IncrPerc2022)</f>
        <v>90094.020271236979</v>
      </c>
      <c r="N60" s="263">
        <f>VLOOKUP($C60,March21,12,0)*(1+IncrPerc2022)</f>
        <v>95146.670116701018</v>
      </c>
      <c r="Q60" s="397" t="s">
        <v>826</v>
      </c>
      <c r="R60" s="397" t="str">
        <f t="shared" si="7"/>
        <v>02628C</v>
      </c>
      <c r="S60" s="409" t="str">
        <f t="shared" si="8"/>
        <v>Contract Compliance Officer II</v>
      </c>
      <c r="T60" s="397">
        <f t="shared" si="9"/>
        <v>45</v>
      </c>
      <c r="U60" s="394">
        <f t="shared" si="64"/>
        <v>68881.463422372137</v>
      </c>
      <c r="V60" s="394">
        <f t="shared" si="64"/>
        <v>72523.330042326634</v>
      </c>
      <c r="W60" s="394">
        <f t="shared" si="64"/>
        <v>76641.807382367522</v>
      </c>
      <c r="X60" s="394">
        <f t="shared" si="64"/>
        <v>80718.230835341979</v>
      </c>
      <c r="Y60" s="394">
        <f t="shared" si="64"/>
        <v>85041.370425772911</v>
      </c>
      <c r="Z60" s="394">
        <f t="shared" si="64"/>
        <v>90094.020271236979</v>
      </c>
      <c r="AA60" s="394">
        <f t="shared" si="64"/>
        <v>95146.670116701018</v>
      </c>
      <c r="AB60" s="406" t="str">
        <f t="shared" si="11"/>
        <v>Y</v>
      </c>
      <c r="AC60" s="406" t="str">
        <f t="shared" si="12"/>
        <v>02628C</v>
      </c>
      <c r="AD60" s="412" t="str">
        <f t="shared" si="13"/>
        <v>Contract Compliance Officer II</v>
      </c>
      <c r="AE60" s="406">
        <f t="shared" si="14"/>
        <v>45</v>
      </c>
      <c r="AF60" s="398" t="str">
        <f t="shared" si="15"/>
        <v>E</v>
      </c>
      <c r="AG60" s="403">
        <f t="shared" si="53"/>
        <v>33.116999999999997</v>
      </c>
      <c r="AH60" s="403">
        <f t="shared" si="54"/>
        <v>34.866999999999997</v>
      </c>
      <c r="AI60" s="403">
        <f t="shared" si="55"/>
        <v>36.847999999999999</v>
      </c>
      <c r="AJ60" s="403">
        <f t="shared" si="56"/>
        <v>38.806999999999995</v>
      </c>
      <c r="AK60" s="403">
        <f t="shared" si="57"/>
        <v>40.885999999999996</v>
      </c>
      <c r="AL60" s="403">
        <f t="shared" si="58"/>
        <v>43.314999999999998</v>
      </c>
      <c r="AM60" s="403">
        <f t="shared" si="59"/>
        <v>45.744</v>
      </c>
    </row>
    <row r="61" spans="1:39" ht="12.75" customHeight="1">
      <c r="A61" s="169" t="s">
        <v>15</v>
      </c>
      <c r="B61" s="259" t="s">
        <v>16</v>
      </c>
      <c r="C61" s="259" t="s">
        <v>441</v>
      </c>
      <c r="D61" s="264" t="s">
        <v>96</v>
      </c>
      <c r="E61" s="260" t="s">
        <v>496</v>
      </c>
      <c r="F61" s="265">
        <v>405</v>
      </c>
      <c r="G61" s="262">
        <v>8</v>
      </c>
      <c r="H61" s="263">
        <f t="shared" si="60"/>
        <v>63439.690435973673</v>
      </c>
      <c r="I61" s="263">
        <f t="shared" si="61"/>
        <v>66921.752285075636</v>
      </c>
      <c r="J61" s="263">
        <f t="shared" si="62"/>
        <v>70401.010541706491</v>
      </c>
      <c r="K61" s="263">
        <f t="shared" si="63"/>
        <v>74124.181343322794</v>
      </c>
      <c r="L61" s="263">
        <f>VLOOKUP($C61,March21,10,0)*(1+IncrPerc2022)</f>
        <v>78040.800025444725</v>
      </c>
      <c r="M61" s="263">
        <f>VLOOKUP($C61,March21,11,0)*(1+IncrPerc2022)</f>
        <v>82887.546145195403</v>
      </c>
      <c r="N61" s="263">
        <f>VLOOKUP($C61,March21,12,0)*(1+IncrPerc2022)</f>
        <v>87734.292264946111</v>
      </c>
      <c r="Q61" s="397" t="s">
        <v>826</v>
      </c>
      <c r="R61" s="397" t="str">
        <f t="shared" si="7"/>
        <v>02671C</v>
      </c>
      <c r="S61" s="409" t="str">
        <f t="shared" si="8"/>
        <v>Coordinator Administrative Legal Processes</v>
      </c>
      <c r="T61" s="397" t="str">
        <f t="shared" si="9"/>
        <v>60M</v>
      </c>
      <c r="U61" s="394">
        <f t="shared" si="64"/>
        <v>63439.690435973673</v>
      </c>
      <c r="V61" s="394">
        <f t="shared" si="64"/>
        <v>66921.752285075636</v>
      </c>
      <c r="W61" s="394">
        <f t="shared" si="64"/>
        <v>70401.010541706491</v>
      </c>
      <c r="X61" s="394">
        <f t="shared" si="64"/>
        <v>74124.181343322794</v>
      </c>
      <c r="Y61" s="394">
        <f t="shared" si="64"/>
        <v>78040.800025444725</v>
      </c>
      <c r="Z61" s="394">
        <f t="shared" si="64"/>
        <v>82887.546145195403</v>
      </c>
      <c r="AA61" s="394">
        <f t="shared" si="64"/>
        <v>87734.292264946111</v>
      </c>
      <c r="AB61" s="406" t="str">
        <f t="shared" si="11"/>
        <v>Y</v>
      </c>
      <c r="AC61" s="406" t="str">
        <f t="shared" si="12"/>
        <v>02671C</v>
      </c>
      <c r="AD61" s="412" t="str">
        <f t="shared" si="13"/>
        <v>Coordinator Administrative Legal Processes</v>
      </c>
      <c r="AE61" s="406" t="str">
        <f t="shared" si="14"/>
        <v>60M</v>
      </c>
      <c r="AF61" s="398" t="str">
        <f t="shared" si="15"/>
        <v>E</v>
      </c>
      <c r="AG61" s="403">
        <f t="shared" si="53"/>
        <v>30.5</v>
      </c>
      <c r="AH61" s="403">
        <f t="shared" si="54"/>
        <v>32.173999999999999</v>
      </c>
      <c r="AI61" s="403">
        <f t="shared" si="55"/>
        <v>33.846999999999994</v>
      </c>
      <c r="AJ61" s="403">
        <f t="shared" si="56"/>
        <v>35.637</v>
      </c>
      <c r="AK61" s="403">
        <f t="shared" si="57"/>
        <v>37.519999999999996</v>
      </c>
      <c r="AL61" s="403">
        <f t="shared" si="58"/>
        <v>39.849999999999994</v>
      </c>
      <c r="AM61" s="403">
        <f t="shared" si="59"/>
        <v>42.18</v>
      </c>
    </row>
    <row r="62" spans="1:39" ht="12.75" customHeight="1">
      <c r="A62" s="169"/>
      <c r="B62" s="259" t="s">
        <v>16</v>
      </c>
      <c r="C62" s="259" t="s">
        <v>666</v>
      </c>
      <c r="D62" s="264">
        <v>121</v>
      </c>
      <c r="E62" s="260" t="s">
        <v>665</v>
      </c>
      <c r="F62" s="265">
        <v>408</v>
      </c>
      <c r="G62" s="262">
        <v>9</v>
      </c>
      <c r="H62" s="263">
        <f t="shared" si="60"/>
        <v>85828.95714110625</v>
      </c>
      <c r="I62" s="263">
        <f t="shared" si="61"/>
        <v>88403.245188862522</v>
      </c>
      <c r="J62" s="263">
        <f t="shared" si="62"/>
        <v>91056.030741834387</v>
      </c>
      <c r="K62" s="263">
        <f t="shared" si="63"/>
        <v>93787.313800021875</v>
      </c>
      <c r="L62" s="263"/>
      <c r="M62" s="263"/>
      <c r="N62" s="263"/>
      <c r="Q62" s="397" t="s">
        <v>826</v>
      </c>
      <c r="R62" s="397" t="str">
        <f t="shared" si="7"/>
        <v>02678C</v>
      </c>
      <c r="S62" s="409" t="str">
        <f t="shared" si="8"/>
        <v>Coordinator Plans &amp; Scheduling</v>
      </c>
      <c r="T62" s="397">
        <f t="shared" si="9"/>
        <v>121</v>
      </c>
      <c r="U62" s="394">
        <f t="shared" si="64"/>
        <v>85828.95714110625</v>
      </c>
      <c r="V62" s="394">
        <f t="shared" si="64"/>
        <v>88403.245188862522</v>
      </c>
      <c r="W62" s="394">
        <f t="shared" si="64"/>
        <v>91056.030741834387</v>
      </c>
      <c r="X62" s="394">
        <f t="shared" si="64"/>
        <v>93787.313800021875</v>
      </c>
      <c r="Y62" s="394">
        <f t="shared" si="64"/>
        <v>0</v>
      </c>
      <c r="Z62" s="394">
        <f t="shared" si="64"/>
        <v>0</v>
      </c>
      <c r="AA62" s="394">
        <f t="shared" si="64"/>
        <v>0</v>
      </c>
      <c r="AB62" s="406" t="str">
        <f t="shared" si="11"/>
        <v>Y</v>
      </c>
      <c r="AC62" s="406" t="str">
        <f t="shared" si="12"/>
        <v>02678C</v>
      </c>
      <c r="AD62" s="412" t="str">
        <f t="shared" si="13"/>
        <v>Coordinator Plans &amp; Scheduling</v>
      </c>
      <c r="AE62" s="406">
        <f t="shared" si="14"/>
        <v>121</v>
      </c>
      <c r="AF62" s="398" t="str">
        <f t="shared" si="15"/>
        <v>E</v>
      </c>
      <c r="AG62" s="403">
        <f t="shared" si="53"/>
        <v>41.263999999999996</v>
      </c>
      <c r="AH62" s="403">
        <f t="shared" si="54"/>
        <v>42.501999999999995</v>
      </c>
      <c r="AI62" s="403">
        <f t="shared" si="55"/>
        <v>43.777000000000001</v>
      </c>
      <c r="AJ62" s="403">
        <f t="shared" si="56"/>
        <v>45.091000000000001</v>
      </c>
      <c r="AK62" s="403">
        <f t="shared" si="57"/>
        <v>0</v>
      </c>
      <c r="AL62" s="403">
        <f t="shared" si="58"/>
        <v>0</v>
      </c>
      <c r="AM62" s="403">
        <f t="shared" si="59"/>
        <v>0</v>
      </c>
    </row>
    <row r="63" spans="1:39" ht="12.75" customHeight="1">
      <c r="A63" s="169" t="s">
        <v>15</v>
      </c>
      <c r="B63" s="259" t="s">
        <v>16</v>
      </c>
      <c r="C63" s="259" t="s">
        <v>64</v>
      </c>
      <c r="D63" s="264" t="s">
        <v>20</v>
      </c>
      <c r="E63" s="260" t="s">
        <v>65</v>
      </c>
      <c r="F63" s="265">
        <v>388</v>
      </c>
      <c r="G63" s="262">
        <v>8</v>
      </c>
      <c r="H63" s="263">
        <f t="shared" si="60"/>
        <v>61199.620051567501</v>
      </c>
      <c r="I63" s="263">
        <f t="shared" si="61"/>
        <v>64521.877129816974</v>
      </c>
      <c r="J63" s="263">
        <f t="shared" si="62"/>
        <v>67883.384502661764</v>
      </c>
      <c r="K63" s="263">
        <f t="shared" si="63"/>
        <v>71519.64393767406</v>
      </c>
      <c r="L63" s="263">
        <f t="shared" ref="L63:L89" si="65">VLOOKUP($C63,March21,10,0)*(1+IncrPerc2022)</f>
        <v>75282.065033885679</v>
      </c>
      <c r="M63" s="263">
        <f t="shared" ref="M63:M89" si="66">VLOOKUP($C63,March21,11,0)*(1+IncrPerc2022)</f>
        <v>79950.801715983413</v>
      </c>
      <c r="N63" s="263">
        <f t="shared" ref="N63:N89" si="67">VLOOKUP($C63,March21,12,0)*(1+IncrPerc2022)</f>
        <v>84619.53839808116</v>
      </c>
      <c r="Q63" s="397" t="s">
        <v>826</v>
      </c>
      <c r="R63" s="397" t="str">
        <f t="shared" si="7"/>
        <v>02685C</v>
      </c>
      <c r="S63" s="409" t="str">
        <f t="shared" si="8"/>
        <v>Coordinator Volunteers &amp; Community Partnerships</v>
      </c>
      <c r="T63" s="397" t="str">
        <f t="shared" si="9"/>
        <v>33B</v>
      </c>
      <c r="U63" s="448">
        <v>61199.620051567501</v>
      </c>
      <c r="V63" s="448">
        <v>64521.877129816974</v>
      </c>
      <c r="W63" s="448">
        <v>67883.384502661764</v>
      </c>
      <c r="X63" s="448">
        <v>71519.64393767406</v>
      </c>
      <c r="Y63" s="448">
        <v>75282.065033885679</v>
      </c>
      <c r="Z63" s="448">
        <v>79950.801715983413</v>
      </c>
      <c r="AA63" s="448">
        <v>84619.53839808116</v>
      </c>
      <c r="AB63" s="406" t="str">
        <f t="shared" si="11"/>
        <v>Y</v>
      </c>
      <c r="AC63" s="406" t="str">
        <f t="shared" si="12"/>
        <v>02685C</v>
      </c>
      <c r="AD63" s="412" t="str">
        <f t="shared" si="13"/>
        <v>Coordinator Volunteers &amp; Community Partnerships</v>
      </c>
      <c r="AE63" s="406" t="str">
        <f t="shared" si="14"/>
        <v>33B</v>
      </c>
      <c r="AF63" s="398" t="str">
        <f t="shared" si="15"/>
        <v>E</v>
      </c>
      <c r="AG63" s="403">
        <f t="shared" si="53"/>
        <v>29.423000000000002</v>
      </c>
      <c r="AH63" s="403">
        <f t="shared" si="54"/>
        <v>31.021000000000001</v>
      </c>
      <c r="AI63" s="403">
        <f t="shared" si="55"/>
        <v>32.637</v>
      </c>
      <c r="AJ63" s="403">
        <f t="shared" si="56"/>
        <v>34.384999999999998</v>
      </c>
      <c r="AK63" s="403">
        <f t="shared" si="57"/>
        <v>36.193999999999996</v>
      </c>
      <c r="AL63" s="403">
        <f t="shared" si="58"/>
        <v>38.437999999999995</v>
      </c>
      <c r="AM63" s="403">
        <f t="shared" si="59"/>
        <v>40.683</v>
      </c>
    </row>
    <row r="64" spans="1:39" ht="12.75" customHeight="1">
      <c r="A64" s="169" t="s">
        <v>15</v>
      </c>
      <c r="B64" s="259" t="s">
        <v>16</v>
      </c>
      <c r="C64" s="262" t="s">
        <v>66</v>
      </c>
      <c r="D64" s="264" t="s">
        <v>20</v>
      </c>
      <c r="E64" s="260" t="s">
        <v>67</v>
      </c>
      <c r="F64" s="265">
        <v>393</v>
      </c>
      <c r="G64" s="262">
        <v>8</v>
      </c>
      <c r="H64" s="263">
        <f t="shared" si="60"/>
        <v>61199.620051567501</v>
      </c>
      <c r="I64" s="263">
        <f t="shared" si="61"/>
        <v>64521.877129816974</v>
      </c>
      <c r="J64" s="263">
        <f t="shared" si="62"/>
        <v>67883.384502661764</v>
      </c>
      <c r="K64" s="263">
        <f t="shared" si="63"/>
        <v>71519.64393767406</v>
      </c>
      <c r="L64" s="263">
        <f t="shared" si="65"/>
        <v>75282.065033885679</v>
      </c>
      <c r="M64" s="263">
        <f t="shared" si="66"/>
        <v>79950.801715983413</v>
      </c>
      <c r="N64" s="263">
        <f t="shared" si="67"/>
        <v>84619.53839808116</v>
      </c>
      <c r="Q64" s="397" t="s">
        <v>826</v>
      </c>
      <c r="R64" s="397" t="str">
        <f t="shared" si="7"/>
        <v>02758C</v>
      </c>
      <c r="S64" s="409" t="str">
        <f t="shared" si="8"/>
        <v>Crime Analyst I</v>
      </c>
      <c r="T64" s="397" t="str">
        <f t="shared" si="9"/>
        <v>33B</v>
      </c>
      <c r="U64" s="448">
        <v>61199.620051567501</v>
      </c>
      <c r="V64" s="448">
        <v>64521.877129816974</v>
      </c>
      <c r="W64" s="448">
        <v>67883.384502661764</v>
      </c>
      <c r="X64" s="448">
        <v>71519.64393767406</v>
      </c>
      <c r="Y64" s="448">
        <v>75282.065033885679</v>
      </c>
      <c r="Z64" s="448">
        <v>79950.801715983413</v>
      </c>
      <c r="AA64" s="448">
        <v>84619.53839808116</v>
      </c>
      <c r="AB64" s="406" t="str">
        <f t="shared" si="11"/>
        <v>Y</v>
      </c>
      <c r="AC64" s="406" t="str">
        <f t="shared" si="12"/>
        <v>02758C</v>
      </c>
      <c r="AD64" s="412" t="str">
        <f t="shared" si="13"/>
        <v>Crime Analyst I</v>
      </c>
      <c r="AE64" s="406" t="str">
        <f t="shared" si="14"/>
        <v>33B</v>
      </c>
      <c r="AF64" s="398" t="str">
        <f t="shared" si="15"/>
        <v>E</v>
      </c>
      <c r="AG64" s="403">
        <f t="shared" si="53"/>
        <v>29.423000000000002</v>
      </c>
      <c r="AH64" s="403">
        <f t="shared" si="54"/>
        <v>31.021000000000001</v>
      </c>
      <c r="AI64" s="403">
        <f t="shared" si="55"/>
        <v>32.637</v>
      </c>
      <c r="AJ64" s="403">
        <f t="shared" si="56"/>
        <v>34.384999999999998</v>
      </c>
      <c r="AK64" s="403">
        <f t="shared" si="57"/>
        <v>36.193999999999996</v>
      </c>
      <c r="AL64" s="403">
        <f t="shared" si="58"/>
        <v>38.437999999999995</v>
      </c>
      <c r="AM64" s="403">
        <f t="shared" si="59"/>
        <v>40.683</v>
      </c>
    </row>
    <row r="65" spans="1:39" ht="12.75" customHeight="1">
      <c r="A65" s="169" t="s">
        <v>15</v>
      </c>
      <c r="B65" s="259" t="s">
        <v>16</v>
      </c>
      <c r="C65" s="259" t="s">
        <v>442</v>
      </c>
      <c r="D65" s="264">
        <v>99</v>
      </c>
      <c r="E65" s="260" t="s">
        <v>68</v>
      </c>
      <c r="F65" s="265">
        <v>423</v>
      </c>
      <c r="G65" s="262">
        <v>9</v>
      </c>
      <c r="H65" s="263">
        <f t="shared" si="60"/>
        <v>67722.932101948449</v>
      </c>
      <c r="I65" s="263">
        <f t="shared" si="61"/>
        <v>71289.424138317481</v>
      </c>
      <c r="J65" s="263">
        <f t="shared" si="62"/>
        <v>75052.70874101021</v>
      </c>
      <c r="K65" s="263">
        <f t="shared" si="63"/>
        <v>78970.998364244908</v>
      </c>
      <c r="L65" s="263">
        <f t="shared" si="65"/>
        <v>83129.211020378687</v>
      </c>
      <c r="M65" s="263">
        <f t="shared" si="66"/>
        <v>88159.719549533023</v>
      </c>
      <c r="N65" s="263">
        <f t="shared" si="67"/>
        <v>93189.128358351227</v>
      </c>
      <c r="Q65" s="397" t="s">
        <v>826</v>
      </c>
      <c r="R65" s="397" t="str">
        <f t="shared" si="7"/>
        <v>02759C</v>
      </c>
      <c r="S65" s="409" t="str">
        <f t="shared" si="8"/>
        <v>Crime Analyst II</v>
      </c>
      <c r="T65" s="397">
        <f t="shared" si="9"/>
        <v>99</v>
      </c>
      <c r="U65" s="448">
        <v>67722.932101948449</v>
      </c>
      <c r="V65" s="448">
        <v>71289.424138317481</v>
      </c>
      <c r="W65" s="448">
        <v>75052.70874101021</v>
      </c>
      <c r="X65" s="448">
        <v>78970.998364244908</v>
      </c>
      <c r="Y65" s="448">
        <v>83129.211020378687</v>
      </c>
      <c r="Z65" s="448">
        <v>88159.719549533023</v>
      </c>
      <c r="AA65" s="448">
        <v>93189.128358351227</v>
      </c>
      <c r="AB65" s="406" t="str">
        <f t="shared" si="11"/>
        <v>Y</v>
      </c>
      <c r="AC65" s="406" t="str">
        <f t="shared" si="12"/>
        <v>02759C</v>
      </c>
      <c r="AD65" s="412" t="str">
        <f t="shared" si="13"/>
        <v>Crime Analyst II</v>
      </c>
      <c r="AE65" s="406">
        <f t="shared" si="14"/>
        <v>99</v>
      </c>
      <c r="AF65" s="398" t="str">
        <f t="shared" si="15"/>
        <v>E</v>
      </c>
      <c r="AG65" s="403">
        <f t="shared" si="53"/>
        <v>32.559999999999995</v>
      </c>
      <c r="AH65" s="403">
        <f t="shared" si="54"/>
        <v>34.274000000000001</v>
      </c>
      <c r="AI65" s="403">
        <f t="shared" si="55"/>
        <v>36.083999999999996</v>
      </c>
      <c r="AJ65" s="403">
        <f t="shared" si="56"/>
        <v>37.966999999999999</v>
      </c>
      <c r="AK65" s="403">
        <f t="shared" si="57"/>
        <v>39.966000000000001</v>
      </c>
      <c r="AL65" s="403">
        <f t="shared" si="58"/>
        <v>42.384999999999998</v>
      </c>
      <c r="AM65" s="403">
        <f t="shared" si="59"/>
        <v>44.802999999999997</v>
      </c>
    </row>
    <row r="66" spans="1:39" ht="12.75" customHeight="1">
      <c r="A66" s="169"/>
      <c r="B66" s="259" t="s">
        <v>16</v>
      </c>
      <c r="C66" s="259" t="s">
        <v>596</v>
      </c>
      <c r="D66" s="264">
        <v>40</v>
      </c>
      <c r="E66" s="260" t="s">
        <v>605</v>
      </c>
      <c r="F66" s="265">
        <v>413</v>
      </c>
      <c r="G66" s="262">
        <v>9</v>
      </c>
      <c r="H66" s="263">
        <f t="shared" si="60"/>
        <v>65323.70441514437</v>
      </c>
      <c r="I66" s="263">
        <f t="shared" si="61"/>
        <v>68800.157838494051</v>
      </c>
      <c r="J66" s="263">
        <f t="shared" si="62"/>
        <v>72641.081630409622</v>
      </c>
      <c r="K66" s="263">
        <f t="shared" si="63"/>
        <v>76602.556084170588</v>
      </c>
      <c r="L66" s="263">
        <f t="shared" si="65"/>
        <v>80639.7290156667</v>
      </c>
      <c r="M66" s="263">
        <f t="shared" si="66"/>
        <v>85464.01901343395</v>
      </c>
      <c r="N66" s="263">
        <f t="shared" si="67"/>
        <v>90288.309011201214</v>
      </c>
      <c r="Q66" s="397" t="s">
        <v>826</v>
      </c>
      <c r="R66" s="397" t="str">
        <f t="shared" si="7"/>
        <v>02763C</v>
      </c>
      <c r="S66" s="409" t="str">
        <f t="shared" si="8"/>
        <v>Crime Lab Quality Assurance Analyst</v>
      </c>
      <c r="T66" s="397">
        <f t="shared" si="9"/>
        <v>40</v>
      </c>
      <c r="U66" s="448">
        <v>65323.704576550583</v>
      </c>
      <c r="V66" s="448">
        <v>68800.159240710345</v>
      </c>
      <c r="W66" s="448">
        <v>72641.0809261127</v>
      </c>
      <c r="X66" s="448">
        <v>76602.557087772177</v>
      </c>
      <c r="Y66" s="448">
        <v>80639.730246151259</v>
      </c>
      <c r="Z66" s="448">
        <v>85464.019590208438</v>
      </c>
      <c r="AA66" s="448">
        <v>90288.308934265689</v>
      </c>
      <c r="AB66" s="406" t="str">
        <f t="shared" si="11"/>
        <v>Y</v>
      </c>
      <c r="AC66" s="406" t="str">
        <f t="shared" si="12"/>
        <v>02763C</v>
      </c>
      <c r="AD66" s="412" t="str">
        <f t="shared" si="13"/>
        <v>Crime Lab Quality Assurance Analyst</v>
      </c>
      <c r="AE66" s="406">
        <f t="shared" si="14"/>
        <v>40</v>
      </c>
      <c r="AF66" s="398" t="str">
        <f t="shared" si="15"/>
        <v>E</v>
      </c>
      <c r="AG66" s="403">
        <f t="shared" si="53"/>
        <v>31.406000000000002</v>
      </c>
      <c r="AH66" s="403">
        <f t="shared" si="54"/>
        <v>33.076999999999998</v>
      </c>
      <c r="AI66" s="403">
        <f t="shared" si="55"/>
        <v>34.923999999999999</v>
      </c>
      <c r="AJ66" s="403">
        <f t="shared" si="56"/>
        <v>36.829000000000001</v>
      </c>
      <c r="AK66" s="403">
        <f t="shared" si="57"/>
        <v>38.769999999999996</v>
      </c>
      <c r="AL66" s="403">
        <f t="shared" si="58"/>
        <v>41.088999999999999</v>
      </c>
      <c r="AM66" s="403">
        <f t="shared" si="59"/>
        <v>43.407999999999994</v>
      </c>
    </row>
    <row r="67" spans="1:39" ht="12.75" customHeight="1">
      <c r="A67" s="169"/>
      <c r="B67" s="259" t="s">
        <v>16</v>
      </c>
      <c r="C67" s="259" t="s">
        <v>759</v>
      </c>
      <c r="D67" s="264">
        <v>99</v>
      </c>
      <c r="E67" s="260" t="s">
        <v>760</v>
      </c>
      <c r="F67" s="265">
        <v>420</v>
      </c>
      <c r="G67" s="262">
        <v>9</v>
      </c>
      <c r="H67" s="263">
        <f t="shared" si="60"/>
        <v>67722.932101948449</v>
      </c>
      <c r="I67" s="263">
        <f t="shared" si="61"/>
        <v>71289.424138317481</v>
      </c>
      <c r="J67" s="263">
        <f t="shared" si="62"/>
        <v>75052.70874101021</v>
      </c>
      <c r="K67" s="263">
        <f t="shared" si="63"/>
        <v>78970.998364244908</v>
      </c>
      <c r="L67" s="263">
        <f t="shared" si="65"/>
        <v>83129.211020378687</v>
      </c>
      <c r="M67" s="263">
        <f t="shared" si="66"/>
        <v>88159.719549533023</v>
      </c>
      <c r="N67" s="263">
        <f t="shared" si="67"/>
        <v>93189.128358351227</v>
      </c>
      <c r="Q67" s="397" t="s">
        <v>826</v>
      </c>
      <c r="R67" s="397" t="str">
        <f t="shared" si="7"/>
        <v>59421C</v>
      </c>
      <c r="S67" s="409" t="str">
        <f t="shared" si="8"/>
        <v>Curriculum Development Specialist - MPD</v>
      </c>
      <c r="T67" s="397">
        <f t="shared" si="9"/>
        <v>99</v>
      </c>
      <c r="U67" s="448">
        <v>67722.932101948449</v>
      </c>
      <c r="V67" s="448">
        <v>71289.424138317481</v>
      </c>
      <c r="W67" s="448">
        <v>75052.70874101021</v>
      </c>
      <c r="X67" s="448">
        <v>78970.998364244908</v>
      </c>
      <c r="Y67" s="448">
        <v>83129.211020378687</v>
      </c>
      <c r="Z67" s="448">
        <v>88159.719549533023</v>
      </c>
      <c r="AA67" s="448">
        <v>93189.128358351227</v>
      </c>
      <c r="AB67" s="406" t="str">
        <f t="shared" si="11"/>
        <v>Y</v>
      </c>
      <c r="AC67" s="406" t="str">
        <f t="shared" si="12"/>
        <v>59421C</v>
      </c>
      <c r="AD67" s="412" t="str">
        <f t="shared" si="13"/>
        <v>Curriculum Development Specialist - MPD</v>
      </c>
      <c r="AE67" s="406">
        <f t="shared" si="14"/>
        <v>99</v>
      </c>
      <c r="AF67" s="398" t="str">
        <f t="shared" si="15"/>
        <v>E</v>
      </c>
      <c r="AG67" s="403"/>
      <c r="AH67" s="403"/>
      <c r="AI67" s="403"/>
      <c r="AJ67" s="403"/>
      <c r="AK67" s="403"/>
      <c r="AL67" s="403"/>
      <c r="AM67" s="403"/>
    </row>
    <row r="68" spans="1:39" ht="12.75" customHeight="1">
      <c r="A68" s="169" t="s">
        <v>15</v>
      </c>
      <c r="B68" s="259" t="s">
        <v>16</v>
      </c>
      <c r="C68" s="259" t="s">
        <v>69</v>
      </c>
      <c r="D68" s="264">
        <v>65</v>
      </c>
      <c r="E68" s="260" t="s">
        <v>565</v>
      </c>
      <c r="F68" s="265">
        <v>508</v>
      </c>
      <c r="G68" s="262">
        <v>11</v>
      </c>
      <c r="H68" s="263">
        <f t="shared" si="60"/>
        <v>79162.23701388335</v>
      </c>
      <c r="I68" s="263">
        <f t="shared" si="61"/>
        <v>83322.768240990699</v>
      </c>
      <c r="J68" s="263">
        <f t="shared" si="62"/>
        <v>87682.354533545906</v>
      </c>
      <c r="K68" s="263">
        <f t="shared" si="63"/>
        <v>92319.496480739675</v>
      </c>
      <c r="L68" s="263">
        <f t="shared" si="65"/>
        <v>97161.30067832346</v>
      </c>
      <c r="M68" s="263">
        <f t="shared" si="66"/>
        <v>103056.78868120088</v>
      </c>
      <c r="N68" s="263">
        <f t="shared" si="67"/>
        <v>108952.27668407821</v>
      </c>
      <c r="Q68" s="397" t="s">
        <v>826</v>
      </c>
      <c r="R68" s="397" t="str">
        <f t="shared" si="7"/>
        <v>02870C</v>
      </c>
      <c r="S68" s="409" t="str">
        <f t="shared" si="8"/>
        <v>Data Engineer I</v>
      </c>
      <c r="T68" s="397">
        <f t="shared" si="9"/>
        <v>65</v>
      </c>
      <c r="U68" s="448">
        <v>79162.23701388335</v>
      </c>
      <c r="V68" s="448">
        <v>83322.768240990699</v>
      </c>
      <c r="W68" s="448">
        <v>87682.354533545906</v>
      </c>
      <c r="X68" s="448">
        <v>92319.496480739675</v>
      </c>
      <c r="Y68" s="448">
        <v>97161.30067832346</v>
      </c>
      <c r="Z68" s="448">
        <v>103056.78868120088</v>
      </c>
      <c r="AA68" s="448">
        <v>108952.27668407821</v>
      </c>
      <c r="AB68" s="406" t="str">
        <f t="shared" si="11"/>
        <v>Y</v>
      </c>
      <c r="AC68" s="406" t="str">
        <f t="shared" si="12"/>
        <v>02870C</v>
      </c>
      <c r="AD68" s="412" t="str">
        <f t="shared" si="13"/>
        <v>Data Engineer I</v>
      </c>
      <c r="AE68" s="406">
        <f t="shared" si="14"/>
        <v>65</v>
      </c>
      <c r="AF68" s="398" t="str">
        <f t="shared" si="15"/>
        <v>E</v>
      </c>
      <c r="AG68" s="403">
        <f t="shared" ref="AG68:AG77" si="68">ROUNDUP(H68/2080,3)</f>
        <v>38.058999999999997</v>
      </c>
      <c r="AH68" s="403">
        <f t="shared" ref="AH68:AH77" si="69">ROUNDUP(I68/2080,3)</f>
        <v>40.059999999999995</v>
      </c>
      <c r="AI68" s="403">
        <f t="shared" ref="AI68:AI77" si="70">ROUNDUP(J68/2080,3)</f>
        <v>42.155000000000001</v>
      </c>
      <c r="AJ68" s="403">
        <f t="shared" ref="AJ68:AJ77" si="71">ROUNDUP(K68/2080,3)</f>
        <v>44.384999999999998</v>
      </c>
      <c r="AK68" s="403">
        <f t="shared" ref="AK68:AK77" si="72">ROUNDUP(L68/2080,3)</f>
        <v>46.713000000000001</v>
      </c>
      <c r="AL68" s="403">
        <f t="shared" ref="AL68:AL77" si="73">ROUNDUP(M68/2080,3)</f>
        <v>49.546999999999997</v>
      </c>
      <c r="AM68" s="403">
        <f t="shared" ref="AM68:AM77" si="74">ROUNDUP(N68/2080,3)</f>
        <v>52.381</v>
      </c>
    </row>
    <row r="69" spans="1:39" ht="12.75" customHeight="1">
      <c r="A69" s="169"/>
      <c r="B69" s="259" t="s">
        <v>16</v>
      </c>
      <c r="C69" s="259" t="s">
        <v>592</v>
      </c>
      <c r="D69" s="264">
        <v>104</v>
      </c>
      <c r="E69" s="260" t="s">
        <v>600</v>
      </c>
      <c r="F69" s="265">
        <v>545</v>
      </c>
      <c r="G69" s="262">
        <v>12</v>
      </c>
      <c r="H69" s="263">
        <f t="shared" si="60"/>
        <v>87934.954880145058</v>
      </c>
      <c r="I69" s="263">
        <f t="shared" si="61"/>
        <v>92563.109721010624</v>
      </c>
      <c r="J69" s="263">
        <f t="shared" si="62"/>
        <v>97434.851998334867</v>
      </c>
      <c r="K69" s="263">
        <f t="shared" si="63"/>
        <v>102563.00261286696</v>
      </c>
      <c r="L69" s="263">
        <f t="shared" si="65"/>
        <v>107961.05560834592</v>
      </c>
      <c r="M69" s="263">
        <f t="shared" si="66"/>
        <v>113643.21580729089</v>
      </c>
      <c r="N69" s="263">
        <f t="shared" si="67"/>
        <v>119624.43752209963</v>
      </c>
      <c r="Q69" s="397" t="s">
        <v>826</v>
      </c>
      <c r="R69" s="397" t="str">
        <f t="shared" si="7"/>
        <v>52942C</v>
      </c>
      <c r="S69" s="409" t="str">
        <f t="shared" si="8"/>
        <v>Data Engineer II</v>
      </c>
      <c r="T69" s="397">
        <f t="shared" si="9"/>
        <v>104</v>
      </c>
      <c r="U69" s="394">
        <f t="shared" ref="U69:AA69" si="75">H69</f>
        <v>87934.954880145058</v>
      </c>
      <c r="V69" s="394">
        <f t="shared" si="75"/>
        <v>92563.109721010624</v>
      </c>
      <c r="W69" s="394">
        <f t="shared" si="75"/>
        <v>97434.851998334867</v>
      </c>
      <c r="X69" s="394">
        <f t="shared" si="75"/>
        <v>102563.00261286696</v>
      </c>
      <c r="Y69" s="394">
        <f t="shared" si="75"/>
        <v>107961.05560834592</v>
      </c>
      <c r="Z69" s="394">
        <f t="shared" si="75"/>
        <v>113643.21580729089</v>
      </c>
      <c r="AA69" s="394">
        <f t="shared" si="75"/>
        <v>119624.43752209963</v>
      </c>
      <c r="AB69" s="406" t="str">
        <f t="shared" si="11"/>
        <v>Y</v>
      </c>
      <c r="AC69" s="406" t="str">
        <f t="shared" si="12"/>
        <v>52942C</v>
      </c>
      <c r="AD69" s="412" t="str">
        <f t="shared" si="13"/>
        <v>Data Engineer II</v>
      </c>
      <c r="AE69" s="406">
        <f t="shared" si="14"/>
        <v>104</v>
      </c>
      <c r="AF69" s="398" t="str">
        <f t="shared" si="15"/>
        <v>E</v>
      </c>
      <c r="AG69" s="403">
        <f t="shared" si="68"/>
        <v>42.277000000000001</v>
      </c>
      <c r="AH69" s="403">
        <f t="shared" si="69"/>
        <v>44.501999999999995</v>
      </c>
      <c r="AI69" s="403">
        <f t="shared" si="70"/>
        <v>46.844000000000001</v>
      </c>
      <c r="AJ69" s="403">
        <f t="shared" si="71"/>
        <v>49.309999999999995</v>
      </c>
      <c r="AK69" s="403">
        <f t="shared" si="72"/>
        <v>51.905000000000001</v>
      </c>
      <c r="AL69" s="403">
        <f t="shared" si="73"/>
        <v>54.637</v>
      </c>
      <c r="AM69" s="403">
        <f t="shared" si="74"/>
        <v>57.512</v>
      </c>
    </row>
    <row r="70" spans="1:39" ht="12.75" customHeight="1">
      <c r="A70" s="169"/>
      <c r="B70" s="259" t="s">
        <v>16</v>
      </c>
      <c r="C70" s="259" t="s">
        <v>719</v>
      </c>
      <c r="D70" s="264">
        <v>122</v>
      </c>
      <c r="E70" s="260" t="s">
        <v>702</v>
      </c>
      <c r="F70" s="265">
        <v>478</v>
      </c>
      <c r="G70" s="262">
        <v>10</v>
      </c>
      <c r="H70" s="263">
        <f t="shared" si="60"/>
        <v>85281.472500000003</v>
      </c>
      <c r="I70" s="263">
        <f t="shared" si="61"/>
        <v>89840.49</v>
      </c>
      <c r="J70" s="263">
        <f t="shared" si="62"/>
        <v>94363.545000000013</v>
      </c>
      <c r="K70" s="263">
        <f t="shared" si="63"/>
        <v>99001.680000000008</v>
      </c>
      <c r="L70" s="263">
        <f t="shared" si="65"/>
        <v>104322.07500000001</v>
      </c>
      <c r="M70" s="263">
        <f t="shared" si="66"/>
        <v>110492.21250000001</v>
      </c>
      <c r="N70" s="263">
        <f t="shared" si="67"/>
        <v>116663.3775</v>
      </c>
      <c r="Q70" s="397" t="s">
        <v>826</v>
      </c>
      <c r="R70" s="397" t="str">
        <f t="shared" ref="R70:R133" si="76">C70</f>
        <v>53002C</v>
      </c>
      <c r="S70" s="409" t="str">
        <f t="shared" ref="S70:S133" si="77">E70</f>
        <v>Data Scientist - MPD</v>
      </c>
      <c r="T70" s="397">
        <f t="shared" ref="T70:T133" si="78">D70</f>
        <v>122</v>
      </c>
      <c r="U70" s="394">
        <v>74001</v>
      </c>
      <c r="V70" s="394">
        <v>77721</v>
      </c>
      <c r="W70" s="394">
        <v>81921</v>
      </c>
      <c r="X70" s="394">
        <v>86124</v>
      </c>
      <c r="Y70" s="394">
        <v>90522</v>
      </c>
      <c r="Z70" s="394">
        <v>96030</v>
      </c>
      <c r="AA70" s="394">
        <v>101539</v>
      </c>
      <c r="AB70" s="406" t="str">
        <f t="shared" ref="AB70:AB133" si="79">Q70</f>
        <v>Y</v>
      </c>
      <c r="AC70" s="406" t="str">
        <f t="shared" ref="AC70:AC133" si="80">C70</f>
        <v>53002C</v>
      </c>
      <c r="AD70" s="412" t="str">
        <f t="shared" ref="AD70:AD133" si="81">E70</f>
        <v>Data Scientist - MPD</v>
      </c>
      <c r="AE70" s="406">
        <f t="shared" ref="AE70:AE133" si="82">D70</f>
        <v>122</v>
      </c>
      <c r="AF70" s="398" t="str">
        <f t="shared" ref="AF70:AF133" si="83">LEFT(B70,1)</f>
        <v>E</v>
      </c>
      <c r="AG70" s="403">
        <f t="shared" si="68"/>
        <v>41.000999999999998</v>
      </c>
      <c r="AH70" s="403">
        <f t="shared" si="69"/>
        <v>43.192999999999998</v>
      </c>
      <c r="AI70" s="403">
        <f t="shared" si="70"/>
        <v>45.367999999999995</v>
      </c>
      <c r="AJ70" s="403">
        <f t="shared" si="71"/>
        <v>47.596999999999994</v>
      </c>
      <c r="AK70" s="403">
        <f t="shared" si="72"/>
        <v>50.155000000000001</v>
      </c>
      <c r="AL70" s="403">
        <f t="shared" si="73"/>
        <v>53.122</v>
      </c>
      <c r="AM70" s="403">
        <f t="shared" si="74"/>
        <v>56.088999999999999</v>
      </c>
    </row>
    <row r="71" spans="1:39" ht="12.75" customHeight="1">
      <c r="A71" s="169" t="s">
        <v>15</v>
      </c>
      <c r="B71" s="259" t="s">
        <v>16</v>
      </c>
      <c r="C71" s="259" t="s">
        <v>400</v>
      </c>
      <c r="D71" s="264">
        <v>65</v>
      </c>
      <c r="E71" s="260" t="s">
        <v>548</v>
      </c>
      <c r="F71" s="265">
        <v>508</v>
      </c>
      <c r="G71" s="262">
        <v>11</v>
      </c>
      <c r="H71" s="263">
        <f t="shared" si="60"/>
        <v>79162.23701388335</v>
      </c>
      <c r="I71" s="263">
        <f t="shared" si="61"/>
        <v>83322.768240990699</v>
      </c>
      <c r="J71" s="263">
        <f t="shared" si="62"/>
        <v>87682.354533545906</v>
      </c>
      <c r="K71" s="263">
        <f t="shared" si="63"/>
        <v>92319.496480739675</v>
      </c>
      <c r="L71" s="263">
        <f t="shared" si="65"/>
        <v>97161.30067832346</v>
      </c>
      <c r="M71" s="263">
        <f t="shared" si="66"/>
        <v>103056.78868120088</v>
      </c>
      <c r="N71" s="263">
        <f t="shared" si="67"/>
        <v>108952.27668407821</v>
      </c>
      <c r="Q71" s="397" t="s">
        <v>826</v>
      </c>
      <c r="R71" s="397" t="str">
        <f t="shared" si="76"/>
        <v>02945C</v>
      </c>
      <c r="S71" s="409" t="str">
        <f t="shared" si="77"/>
        <v>Data Scientist I</v>
      </c>
      <c r="T71" s="397">
        <f t="shared" si="78"/>
        <v>65</v>
      </c>
      <c r="U71" s="448">
        <v>79162.23701388335</v>
      </c>
      <c r="V71" s="448">
        <v>83322.768240990699</v>
      </c>
      <c r="W71" s="448">
        <v>87682.354533545906</v>
      </c>
      <c r="X71" s="448">
        <v>92319.496480739675</v>
      </c>
      <c r="Y71" s="448">
        <v>97161.30067832346</v>
      </c>
      <c r="Z71" s="448">
        <v>103056.78868120088</v>
      </c>
      <c r="AA71" s="448">
        <v>108952.27668407821</v>
      </c>
      <c r="AB71" s="406" t="str">
        <f t="shared" si="79"/>
        <v>Y</v>
      </c>
      <c r="AC71" s="406" t="str">
        <f t="shared" si="80"/>
        <v>02945C</v>
      </c>
      <c r="AD71" s="412" t="str">
        <f t="shared" si="81"/>
        <v>Data Scientist I</v>
      </c>
      <c r="AE71" s="406">
        <f t="shared" si="82"/>
        <v>65</v>
      </c>
      <c r="AF71" s="398" t="str">
        <f t="shared" si="83"/>
        <v>E</v>
      </c>
      <c r="AG71" s="403">
        <f t="shared" si="68"/>
        <v>38.058999999999997</v>
      </c>
      <c r="AH71" s="403">
        <f t="shared" si="69"/>
        <v>40.059999999999995</v>
      </c>
      <c r="AI71" s="403">
        <f t="shared" si="70"/>
        <v>42.155000000000001</v>
      </c>
      <c r="AJ71" s="403">
        <f t="shared" si="71"/>
        <v>44.384999999999998</v>
      </c>
      <c r="AK71" s="403">
        <f t="shared" si="72"/>
        <v>46.713000000000001</v>
      </c>
      <c r="AL71" s="403">
        <f t="shared" si="73"/>
        <v>49.546999999999997</v>
      </c>
      <c r="AM71" s="403">
        <f t="shared" si="74"/>
        <v>52.381</v>
      </c>
    </row>
    <row r="72" spans="1:39" ht="12.75" customHeight="1">
      <c r="A72" s="169"/>
      <c r="B72" s="259" t="s">
        <v>16</v>
      </c>
      <c r="C72" s="259" t="s">
        <v>655</v>
      </c>
      <c r="D72" s="264">
        <v>104</v>
      </c>
      <c r="E72" s="260" t="s">
        <v>549</v>
      </c>
      <c r="F72" s="265">
        <v>545</v>
      </c>
      <c r="G72" s="262">
        <v>12</v>
      </c>
      <c r="H72" s="263">
        <f t="shared" si="60"/>
        <v>87934.954880145058</v>
      </c>
      <c r="I72" s="263">
        <f t="shared" si="61"/>
        <v>92563.109721010624</v>
      </c>
      <c r="J72" s="263">
        <f t="shared" si="62"/>
        <v>97434.851998334867</v>
      </c>
      <c r="K72" s="263">
        <f t="shared" si="63"/>
        <v>102563.00261286696</v>
      </c>
      <c r="L72" s="263">
        <f t="shared" si="65"/>
        <v>107961.05560834592</v>
      </c>
      <c r="M72" s="263">
        <f t="shared" si="66"/>
        <v>113643.21580729089</v>
      </c>
      <c r="N72" s="263">
        <f t="shared" si="67"/>
        <v>119624.43752209963</v>
      </c>
      <c r="Q72" s="397" t="s">
        <v>826</v>
      </c>
      <c r="R72" s="397" t="str">
        <f t="shared" si="76"/>
        <v>52940C</v>
      </c>
      <c r="S72" s="409" t="str">
        <f t="shared" si="77"/>
        <v>Data Scientist II</v>
      </c>
      <c r="T72" s="397">
        <f t="shared" si="78"/>
        <v>104</v>
      </c>
      <c r="U72" s="448">
        <v>87934.954880145058</v>
      </c>
      <c r="V72" s="448">
        <v>92563.109721010624</v>
      </c>
      <c r="W72" s="448">
        <v>97434.851998334867</v>
      </c>
      <c r="X72" s="448">
        <v>102563.00261286696</v>
      </c>
      <c r="Y72" s="448">
        <v>107961.05560834592</v>
      </c>
      <c r="Z72" s="448">
        <v>113643.21580729089</v>
      </c>
      <c r="AA72" s="448">
        <v>119624.43752209963</v>
      </c>
      <c r="AB72" s="406" t="str">
        <f t="shared" si="79"/>
        <v>Y</v>
      </c>
      <c r="AC72" s="406" t="str">
        <f t="shared" si="80"/>
        <v>52940C</v>
      </c>
      <c r="AD72" s="412" t="str">
        <f t="shared" si="81"/>
        <v>Data Scientist II</v>
      </c>
      <c r="AE72" s="406">
        <f t="shared" si="82"/>
        <v>104</v>
      </c>
      <c r="AF72" s="398" t="str">
        <f t="shared" si="83"/>
        <v>E</v>
      </c>
      <c r="AG72" s="403">
        <f t="shared" si="68"/>
        <v>42.277000000000001</v>
      </c>
      <c r="AH72" s="403">
        <f t="shared" si="69"/>
        <v>44.501999999999995</v>
      </c>
      <c r="AI72" s="403">
        <f t="shared" si="70"/>
        <v>46.844000000000001</v>
      </c>
      <c r="AJ72" s="403">
        <f t="shared" si="71"/>
        <v>49.309999999999995</v>
      </c>
      <c r="AK72" s="403">
        <f t="shared" si="72"/>
        <v>51.905000000000001</v>
      </c>
      <c r="AL72" s="403">
        <f t="shared" si="73"/>
        <v>54.637</v>
      </c>
      <c r="AM72" s="403">
        <f t="shared" si="74"/>
        <v>57.512</v>
      </c>
    </row>
    <row r="73" spans="1:39" ht="12.75" customHeight="1">
      <c r="A73" s="169"/>
      <c r="B73" s="259" t="s">
        <v>16</v>
      </c>
      <c r="C73" s="259" t="s">
        <v>487</v>
      </c>
      <c r="D73" s="264">
        <v>58</v>
      </c>
      <c r="E73" s="260" t="s">
        <v>486</v>
      </c>
      <c r="F73" s="265">
        <v>488</v>
      </c>
      <c r="G73" s="262">
        <v>10</v>
      </c>
      <c r="H73" s="263">
        <f t="shared" si="60"/>
        <v>78040.800025444725</v>
      </c>
      <c r="I73" s="263">
        <f t="shared" si="61"/>
        <v>82400.386317999917</v>
      </c>
      <c r="J73" s="263">
        <f t="shared" si="62"/>
        <v>86521.667250511906</v>
      </c>
      <c r="K73" s="263">
        <f t="shared" si="63"/>
        <v>90842.003248471752</v>
      </c>
      <c r="L73" s="263">
        <f t="shared" si="65"/>
        <v>95403.448198945916</v>
      </c>
      <c r="M73" s="263">
        <f t="shared" si="66"/>
        <v>101047.51851408799</v>
      </c>
      <c r="N73" s="263">
        <f t="shared" si="67"/>
        <v>106691.58882922999</v>
      </c>
      <c r="Q73" s="397" t="s">
        <v>826</v>
      </c>
      <c r="R73" s="397" t="str">
        <f t="shared" si="76"/>
        <v>03033C</v>
      </c>
      <c r="S73" s="409" t="str">
        <f t="shared" si="77"/>
        <v>Development Contracts Administrator</v>
      </c>
      <c r="T73" s="397">
        <f t="shared" si="78"/>
        <v>58</v>
      </c>
      <c r="U73" s="394">
        <f t="shared" ref="U73:AA75" si="84">H73</f>
        <v>78040.800025444725</v>
      </c>
      <c r="V73" s="394">
        <f t="shared" si="84"/>
        <v>82400.386317999917</v>
      </c>
      <c r="W73" s="394">
        <f t="shared" si="84"/>
        <v>86521.667250511906</v>
      </c>
      <c r="X73" s="394">
        <f t="shared" si="84"/>
        <v>90842.003248471752</v>
      </c>
      <c r="Y73" s="394">
        <f t="shared" si="84"/>
        <v>95403.448198945916</v>
      </c>
      <c r="Z73" s="394">
        <f t="shared" si="84"/>
        <v>101047.51851408799</v>
      </c>
      <c r="AA73" s="394">
        <f t="shared" si="84"/>
        <v>106691.58882922999</v>
      </c>
      <c r="AB73" s="406" t="str">
        <f t="shared" si="79"/>
        <v>Y</v>
      </c>
      <c r="AC73" s="406" t="str">
        <f t="shared" si="80"/>
        <v>03033C</v>
      </c>
      <c r="AD73" s="412" t="str">
        <f t="shared" si="81"/>
        <v>Development Contracts Administrator</v>
      </c>
      <c r="AE73" s="406">
        <f t="shared" si="82"/>
        <v>58</v>
      </c>
      <c r="AF73" s="398" t="str">
        <f t="shared" si="83"/>
        <v>E</v>
      </c>
      <c r="AG73" s="403">
        <f t="shared" si="68"/>
        <v>37.519999999999996</v>
      </c>
      <c r="AH73" s="403">
        <f t="shared" si="69"/>
        <v>39.616</v>
      </c>
      <c r="AI73" s="403">
        <f t="shared" si="70"/>
        <v>41.596999999999994</v>
      </c>
      <c r="AJ73" s="403">
        <f t="shared" si="71"/>
        <v>43.674999999999997</v>
      </c>
      <c r="AK73" s="403">
        <f t="shared" si="72"/>
        <v>45.867999999999995</v>
      </c>
      <c r="AL73" s="403">
        <f t="shared" si="73"/>
        <v>48.580999999999996</v>
      </c>
      <c r="AM73" s="403">
        <f t="shared" si="74"/>
        <v>51.294999999999995</v>
      </c>
    </row>
    <row r="74" spans="1:39" ht="12.75" customHeight="1">
      <c r="A74" s="169" t="s">
        <v>15</v>
      </c>
      <c r="B74" s="259" t="s">
        <v>16</v>
      </c>
      <c r="C74" s="259" t="s">
        <v>71</v>
      </c>
      <c r="D74" s="264">
        <v>51</v>
      </c>
      <c r="E74" s="260" t="s">
        <v>72</v>
      </c>
      <c r="F74" s="265">
        <v>480</v>
      </c>
      <c r="G74" s="262">
        <v>10</v>
      </c>
      <c r="H74" s="263">
        <f t="shared" si="60"/>
        <v>74000.823274594528</v>
      </c>
      <c r="I74" s="263">
        <f t="shared" si="61"/>
        <v>77721.190483739716</v>
      </c>
      <c r="J74" s="263">
        <f t="shared" si="62"/>
        <v>81920.972005442425</v>
      </c>
      <c r="K74" s="263">
        <f t="shared" si="63"/>
        <v>86123.557119616205</v>
      </c>
      <c r="L74" s="263">
        <f t="shared" si="65"/>
        <v>90522.393706766743</v>
      </c>
      <c r="M74" s="263">
        <f t="shared" si="66"/>
        <v>96030.463779535057</v>
      </c>
      <c r="N74" s="263">
        <f t="shared" si="67"/>
        <v>101538.53385230334</v>
      </c>
      <c r="Q74" s="397" t="s">
        <v>826</v>
      </c>
      <c r="R74" s="397" t="str">
        <f t="shared" si="76"/>
        <v>52265C</v>
      </c>
      <c r="S74" s="409" t="str">
        <f t="shared" si="77"/>
        <v>Development Finance Analyst</v>
      </c>
      <c r="T74" s="397">
        <f t="shared" si="78"/>
        <v>51</v>
      </c>
      <c r="U74" s="394">
        <f t="shared" si="84"/>
        <v>74000.823274594528</v>
      </c>
      <c r="V74" s="394">
        <f t="shared" si="84"/>
        <v>77721.190483739716</v>
      </c>
      <c r="W74" s="394">
        <f t="shared" si="84"/>
        <v>81920.972005442425</v>
      </c>
      <c r="X74" s="394">
        <f t="shared" si="84"/>
        <v>86123.557119616205</v>
      </c>
      <c r="Y74" s="394">
        <f t="shared" si="84"/>
        <v>90522.393706766743</v>
      </c>
      <c r="Z74" s="394">
        <f t="shared" si="84"/>
        <v>96030.463779535057</v>
      </c>
      <c r="AA74" s="394">
        <f t="shared" si="84"/>
        <v>101538.53385230334</v>
      </c>
      <c r="AB74" s="406" t="str">
        <f t="shared" si="79"/>
        <v>Y</v>
      </c>
      <c r="AC74" s="406" t="str">
        <f t="shared" si="80"/>
        <v>52265C</v>
      </c>
      <c r="AD74" s="412" t="str">
        <f t="shared" si="81"/>
        <v>Development Finance Analyst</v>
      </c>
      <c r="AE74" s="406">
        <f t="shared" si="82"/>
        <v>51</v>
      </c>
      <c r="AF74" s="398" t="str">
        <f t="shared" si="83"/>
        <v>E</v>
      </c>
      <c r="AG74" s="403">
        <f t="shared" si="68"/>
        <v>35.577999999999996</v>
      </c>
      <c r="AH74" s="403">
        <f t="shared" si="69"/>
        <v>37.366</v>
      </c>
      <c r="AI74" s="403">
        <f t="shared" si="70"/>
        <v>39.385999999999996</v>
      </c>
      <c r="AJ74" s="403">
        <f t="shared" si="71"/>
        <v>41.405999999999999</v>
      </c>
      <c r="AK74" s="403">
        <f t="shared" si="72"/>
        <v>43.521000000000001</v>
      </c>
      <c r="AL74" s="403">
        <f t="shared" si="73"/>
        <v>46.168999999999997</v>
      </c>
      <c r="AM74" s="403">
        <f t="shared" si="74"/>
        <v>48.817</v>
      </c>
    </row>
    <row r="75" spans="1:39" ht="12.75" customHeight="1">
      <c r="A75" s="169" t="s">
        <v>15</v>
      </c>
      <c r="B75" s="259" t="s">
        <v>16</v>
      </c>
      <c r="C75" s="259" t="s">
        <v>73</v>
      </c>
      <c r="D75" s="264">
        <v>98</v>
      </c>
      <c r="E75" s="260" t="s">
        <v>74</v>
      </c>
      <c r="F75" s="265">
        <v>523</v>
      </c>
      <c r="G75" s="262">
        <v>11</v>
      </c>
      <c r="H75" s="263">
        <f t="shared" si="60"/>
        <v>80898.468188123836</v>
      </c>
      <c r="I75" s="263">
        <f t="shared" si="61"/>
        <v>85156.424253601755</v>
      </c>
      <c r="J75" s="263">
        <f t="shared" si="62"/>
        <v>89638.129427012973</v>
      </c>
      <c r="K75" s="263">
        <f t="shared" si="63"/>
        <v>94355.712049387424</v>
      </c>
      <c r="L75" s="263">
        <f t="shared" si="65"/>
        <v>99321.306068940074</v>
      </c>
      <c r="M75" s="263">
        <f t="shared" si="66"/>
        <v>104709.80771864142</v>
      </c>
      <c r="N75" s="263">
        <f t="shared" si="67"/>
        <v>110098.30936834273</v>
      </c>
      <c r="Q75" s="397" t="s">
        <v>826</v>
      </c>
      <c r="R75" s="397" t="str">
        <f t="shared" si="76"/>
        <v>52890C</v>
      </c>
      <c r="S75" s="409" t="str">
        <f t="shared" si="77"/>
        <v>Development Finance Specialist</v>
      </c>
      <c r="T75" s="397">
        <f t="shared" si="78"/>
        <v>98</v>
      </c>
      <c r="U75" s="394">
        <f t="shared" si="84"/>
        <v>80898.468188123836</v>
      </c>
      <c r="V75" s="394">
        <f t="shared" si="84"/>
        <v>85156.424253601755</v>
      </c>
      <c r="W75" s="394">
        <f t="shared" si="84"/>
        <v>89638.129427012973</v>
      </c>
      <c r="X75" s="394">
        <f t="shared" si="84"/>
        <v>94355.712049387424</v>
      </c>
      <c r="Y75" s="394">
        <f t="shared" si="84"/>
        <v>99321.306068940074</v>
      </c>
      <c r="Z75" s="394">
        <f t="shared" si="84"/>
        <v>104709.80771864142</v>
      </c>
      <c r="AA75" s="394">
        <f t="shared" si="84"/>
        <v>110098.30936834273</v>
      </c>
      <c r="AB75" s="406" t="str">
        <f t="shared" si="79"/>
        <v>Y</v>
      </c>
      <c r="AC75" s="406" t="str">
        <f t="shared" si="80"/>
        <v>52890C</v>
      </c>
      <c r="AD75" s="412" t="str">
        <f t="shared" si="81"/>
        <v>Development Finance Specialist</v>
      </c>
      <c r="AE75" s="406">
        <f t="shared" si="82"/>
        <v>98</v>
      </c>
      <c r="AF75" s="398" t="str">
        <f t="shared" si="83"/>
        <v>E</v>
      </c>
      <c r="AG75" s="403">
        <f t="shared" si="68"/>
        <v>38.893999999999998</v>
      </c>
      <c r="AH75" s="403">
        <f t="shared" si="69"/>
        <v>40.940999999999995</v>
      </c>
      <c r="AI75" s="403">
        <f t="shared" si="70"/>
        <v>43.095999999999997</v>
      </c>
      <c r="AJ75" s="403">
        <f t="shared" si="71"/>
        <v>45.363999999999997</v>
      </c>
      <c r="AK75" s="403">
        <f t="shared" si="72"/>
        <v>47.750999999999998</v>
      </c>
      <c r="AL75" s="403">
        <f t="shared" si="73"/>
        <v>50.341999999999999</v>
      </c>
      <c r="AM75" s="403">
        <f t="shared" si="74"/>
        <v>52.931999999999995</v>
      </c>
    </row>
    <row r="76" spans="1:39" ht="12.75" customHeight="1">
      <c r="A76" s="169" t="s">
        <v>15</v>
      </c>
      <c r="B76" s="259" t="s">
        <v>16</v>
      </c>
      <c r="C76" s="259" t="s">
        <v>75</v>
      </c>
      <c r="D76" s="264">
        <v>65</v>
      </c>
      <c r="E76" s="260" t="s">
        <v>76</v>
      </c>
      <c r="F76" s="265">
        <v>500</v>
      </c>
      <c r="G76" s="262">
        <v>11</v>
      </c>
      <c r="H76" s="263">
        <v>79162.23701388335</v>
      </c>
      <c r="I76" s="263">
        <f t="shared" si="61"/>
        <v>83323.05750000001</v>
      </c>
      <c r="J76" s="263">
        <v>87682.354533545906</v>
      </c>
      <c r="K76" s="263">
        <v>92319.496480739675</v>
      </c>
      <c r="L76" s="263">
        <f t="shared" si="65"/>
        <v>97161.427500000005</v>
      </c>
      <c r="M76" s="263">
        <f t="shared" si="66"/>
        <v>103057.2225</v>
      </c>
      <c r="N76" s="263">
        <f t="shared" si="67"/>
        <v>108951.99</v>
      </c>
      <c r="Q76" s="397" t="s">
        <v>826</v>
      </c>
      <c r="R76" s="397" t="str">
        <f t="shared" si="76"/>
        <v>52893C</v>
      </c>
      <c r="S76" s="409" t="str">
        <f t="shared" si="77"/>
        <v>Development Grants Coordinator</v>
      </c>
      <c r="T76" s="397">
        <f t="shared" si="78"/>
        <v>65</v>
      </c>
      <c r="U76" s="448">
        <v>79162.23701388335</v>
      </c>
      <c r="V76" s="448">
        <v>83322.768240990699</v>
      </c>
      <c r="W76" s="448">
        <v>87682.354533545906</v>
      </c>
      <c r="X76" s="448">
        <v>92319.496480739675</v>
      </c>
      <c r="Y76" s="448">
        <v>97161.30067832346</v>
      </c>
      <c r="Z76" s="448">
        <v>103056.78868120088</v>
      </c>
      <c r="AA76" s="448">
        <v>108952.27668407821</v>
      </c>
      <c r="AB76" s="406" t="str">
        <f t="shared" si="79"/>
        <v>Y</v>
      </c>
      <c r="AC76" s="406" t="str">
        <f t="shared" si="80"/>
        <v>52893C</v>
      </c>
      <c r="AD76" s="412" t="str">
        <f t="shared" si="81"/>
        <v>Development Grants Coordinator</v>
      </c>
      <c r="AE76" s="406">
        <f t="shared" si="82"/>
        <v>65</v>
      </c>
      <c r="AF76" s="398" t="str">
        <f t="shared" si="83"/>
        <v>E</v>
      </c>
      <c r="AG76" s="403">
        <f t="shared" si="68"/>
        <v>38.058999999999997</v>
      </c>
      <c r="AH76" s="403">
        <f t="shared" si="69"/>
        <v>40.059999999999995</v>
      </c>
      <c r="AI76" s="403">
        <f t="shared" si="70"/>
        <v>42.155000000000001</v>
      </c>
      <c r="AJ76" s="403">
        <f t="shared" si="71"/>
        <v>44.384999999999998</v>
      </c>
      <c r="AK76" s="403">
        <f t="shared" si="72"/>
        <v>46.713000000000001</v>
      </c>
      <c r="AL76" s="403">
        <f t="shared" si="73"/>
        <v>49.546999999999997</v>
      </c>
      <c r="AM76" s="403">
        <f t="shared" si="74"/>
        <v>52.381</v>
      </c>
    </row>
    <row r="77" spans="1:39" ht="12.75" customHeight="1">
      <c r="A77" s="169"/>
      <c r="B77" s="259" t="s">
        <v>16</v>
      </c>
      <c r="C77" s="259" t="s">
        <v>77</v>
      </c>
      <c r="D77" s="264">
        <v>51</v>
      </c>
      <c r="E77" s="260" t="s">
        <v>485</v>
      </c>
      <c r="F77" s="265">
        <v>470</v>
      </c>
      <c r="G77" s="262">
        <v>10</v>
      </c>
      <c r="H77" s="263">
        <f t="shared" ref="H77:H89" si="85">VLOOKUP($C77,March21,6,0)*(1+IncrPerc2022)</f>
        <v>74000.823274594528</v>
      </c>
      <c r="I77" s="263">
        <f t="shared" si="61"/>
        <v>77721.190483739716</v>
      </c>
      <c r="J77" s="263">
        <f t="shared" ref="J77:J89" si="86">VLOOKUP($C77,March21,8,0)*(1+IncrPerc2022)</f>
        <v>81920.972005442425</v>
      </c>
      <c r="K77" s="263">
        <f t="shared" ref="K77:K89" si="87">VLOOKUP($C77,March21,9,0)*(1+IncrPerc2022)</f>
        <v>86123.557119616205</v>
      </c>
      <c r="L77" s="263">
        <f t="shared" si="65"/>
        <v>90522.393706766743</v>
      </c>
      <c r="M77" s="263">
        <f t="shared" si="66"/>
        <v>96030.463779535057</v>
      </c>
      <c r="N77" s="263">
        <f t="shared" si="67"/>
        <v>101538.53385230334</v>
      </c>
      <c r="Q77" s="397" t="s">
        <v>826</v>
      </c>
      <c r="R77" s="397" t="str">
        <f t="shared" si="76"/>
        <v>52710C</v>
      </c>
      <c r="S77" s="409" t="str">
        <f t="shared" si="77"/>
        <v>Development Process Analyst</v>
      </c>
      <c r="T77" s="397">
        <f t="shared" si="78"/>
        <v>51</v>
      </c>
      <c r="U77" s="394">
        <f t="shared" ref="U77:AA81" si="88">H77</f>
        <v>74000.823274594528</v>
      </c>
      <c r="V77" s="394">
        <f t="shared" si="88"/>
        <v>77721.190483739716</v>
      </c>
      <c r="W77" s="394">
        <f t="shared" si="88"/>
        <v>81920.972005442425</v>
      </c>
      <c r="X77" s="394">
        <f t="shared" si="88"/>
        <v>86123.557119616205</v>
      </c>
      <c r="Y77" s="394">
        <f t="shared" si="88"/>
        <v>90522.393706766743</v>
      </c>
      <c r="Z77" s="394">
        <f t="shared" si="88"/>
        <v>96030.463779535057</v>
      </c>
      <c r="AA77" s="394">
        <f t="shared" si="88"/>
        <v>101538.53385230334</v>
      </c>
      <c r="AB77" s="406" t="str">
        <f t="shared" si="79"/>
        <v>Y</v>
      </c>
      <c r="AC77" s="406" t="str">
        <f t="shared" si="80"/>
        <v>52710C</v>
      </c>
      <c r="AD77" s="412" t="str">
        <f t="shared" si="81"/>
        <v>Development Process Analyst</v>
      </c>
      <c r="AE77" s="406">
        <f t="shared" si="82"/>
        <v>51</v>
      </c>
      <c r="AF77" s="398" t="str">
        <f t="shared" si="83"/>
        <v>E</v>
      </c>
      <c r="AG77" s="403">
        <f t="shared" si="68"/>
        <v>35.577999999999996</v>
      </c>
      <c r="AH77" s="403">
        <f t="shared" si="69"/>
        <v>37.366</v>
      </c>
      <c r="AI77" s="403">
        <f t="shared" si="70"/>
        <v>39.385999999999996</v>
      </c>
      <c r="AJ77" s="403">
        <f t="shared" si="71"/>
        <v>41.405999999999999</v>
      </c>
      <c r="AK77" s="403">
        <f t="shared" si="72"/>
        <v>43.521000000000001</v>
      </c>
      <c r="AL77" s="403">
        <f t="shared" si="73"/>
        <v>46.168999999999997</v>
      </c>
      <c r="AM77" s="403">
        <f t="shared" si="74"/>
        <v>48.817</v>
      </c>
    </row>
    <row r="78" spans="1:39" ht="12.75" customHeight="1">
      <c r="A78" s="169"/>
      <c r="B78" s="256" t="s">
        <v>16</v>
      </c>
      <c r="C78" s="256" t="s">
        <v>632</v>
      </c>
      <c r="D78" s="258">
        <v>66</v>
      </c>
      <c r="E78" s="276" t="s">
        <v>78</v>
      </c>
      <c r="F78" s="277">
        <v>443</v>
      </c>
      <c r="G78" s="278">
        <v>9</v>
      </c>
      <c r="H78" s="279">
        <f t="shared" si="85"/>
        <v>70789.361367210338</v>
      </c>
      <c r="I78" s="279">
        <f t="shared" si="61"/>
        <v>74328.896861969799</v>
      </c>
      <c r="J78" s="279">
        <f t="shared" si="86"/>
        <v>78046.351138537488</v>
      </c>
      <c r="K78" s="279">
        <f t="shared" si="87"/>
        <v>81936.335692184002</v>
      </c>
      <c r="L78" s="279">
        <f t="shared" si="65"/>
        <v>86046.026573420459</v>
      </c>
      <c r="M78" s="279">
        <f t="shared" si="66"/>
        <v>90595.665855050815</v>
      </c>
      <c r="N78" s="279">
        <f t="shared" si="67"/>
        <v>95145.305136681083</v>
      </c>
      <c r="O78" s="9" t="s">
        <v>633</v>
      </c>
      <c r="Q78" s="397" t="s">
        <v>826</v>
      </c>
      <c r="R78" s="397" t="str">
        <f t="shared" si="76"/>
        <v xml:space="preserve">52710C </v>
      </c>
      <c r="S78" s="409" t="str">
        <f t="shared" si="77"/>
        <v>Development Process Specialist</v>
      </c>
      <c r="T78" s="397">
        <f t="shared" si="78"/>
        <v>66</v>
      </c>
      <c r="U78" s="394">
        <f t="shared" si="88"/>
        <v>70789.361367210338</v>
      </c>
      <c r="V78" s="394">
        <f t="shared" si="88"/>
        <v>74328.896861969799</v>
      </c>
      <c r="W78" s="394">
        <f t="shared" si="88"/>
        <v>78046.351138537488</v>
      </c>
      <c r="X78" s="394">
        <f t="shared" si="88"/>
        <v>81936.335692184002</v>
      </c>
      <c r="Y78" s="394">
        <f t="shared" si="88"/>
        <v>86046.026573420459</v>
      </c>
      <c r="Z78" s="394">
        <f t="shared" si="88"/>
        <v>90595.665855050815</v>
      </c>
      <c r="AA78" s="394">
        <f t="shared" si="88"/>
        <v>95145.305136681083</v>
      </c>
      <c r="AB78" s="406" t="str">
        <f t="shared" si="79"/>
        <v>Y</v>
      </c>
      <c r="AC78" s="406" t="str">
        <f t="shared" si="80"/>
        <v xml:space="preserve">52710C </v>
      </c>
      <c r="AD78" s="412" t="str">
        <f t="shared" si="81"/>
        <v>Development Process Specialist</v>
      </c>
      <c r="AE78" s="406">
        <f t="shared" si="82"/>
        <v>66</v>
      </c>
      <c r="AF78" s="398" t="str">
        <f t="shared" si="83"/>
        <v>E</v>
      </c>
      <c r="AG78" s="403"/>
      <c r="AH78" s="403"/>
      <c r="AI78" s="403"/>
      <c r="AJ78" s="403"/>
      <c r="AK78" s="403"/>
      <c r="AL78" s="403"/>
      <c r="AM78" s="403"/>
    </row>
    <row r="79" spans="1:39" ht="12.75" customHeight="1">
      <c r="A79" s="169" t="s">
        <v>15</v>
      </c>
      <c r="B79" s="259" t="s">
        <v>16</v>
      </c>
      <c r="C79" s="259" t="s">
        <v>79</v>
      </c>
      <c r="D79" s="264">
        <v>66</v>
      </c>
      <c r="E79" s="260" t="s">
        <v>80</v>
      </c>
      <c r="F79" s="265">
        <v>443</v>
      </c>
      <c r="G79" s="262">
        <v>9</v>
      </c>
      <c r="H79" s="263">
        <f t="shared" si="85"/>
        <v>70789.361367210338</v>
      </c>
      <c r="I79" s="263">
        <f t="shared" si="61"/>
        <v>74328.896861969799</v>
      </c>
      <c r="J79" s="263">
        <f t="shared" si="86"/>
        <v>78046.351138537488</v>
      </c>
      <c r="K79" s="263">
        <f t="shared" si="87"/>
        <v>81936.335692184002</v>
      </c>
      <c r="L79" s="263">
        <f t="shared" si="65"/>
        <v>86046.026573420459</v>
      </c>
      <c r="M79" s="263">
        <f t="shared" si="66"/>
        <v>90595.665855050815</v>
      </c>
      <c r="N79" s="263">
        <f t="shared" si="67"/>
        <v>95145.305136681083</v>
      </c>
      <c r="Q79" s="397" t="s">
        <v>826</v>
      </c>
      <c r="R79" s="397" t="str">
        <f t="shared" si="76"/>
        <v>52360C</v>
      </c>
      <c r="S79" s="409" t="str">
        <f t="shared" si="77"/>
        <v>Economic Development Specialist</v>
      </c>
      <c r="T79" s="397">
        <f t="shared" si="78"/>
        <v>66</v>
      </c>
      <c r="U79" s="394">
        <f t="shared" si="88"/>
        <v>70789.361367210338</v>
      </c>
      <c r="V79" s="394">
        <f t="shared" si="88"/>
        <v>74328.896861969799</v>
      </c>
      <c r="W79" s="394">
        <f t="shared" si="88"/>
        <v>78046.351138537488</v>
      </c>
      <c r="X79" s="394">
        <f t="shared" si="88"/>
        <v>81936.335692184002</v>
      </c>
      <c r="Y79" s="394">
        <f t="shared" si="88"/>
        <v>86046.026573420459</v>
      </c>
      <c r="Z79" s="394">
        <f t="shared" si="88"/>
        <v>90595.665855050815</v>
      </c>
      <c r="AA79" s="394">
        <f t="shared" si="88"/>
        <v>95145.305136681083</v>
      </c>
      <c r="AB79" s="406" t="str">
        <f t="shared" si="79"/>
        <v>Y</v>
      </c>
      <c r="AC79" s="406" t="str">
        <f t="shared" si="80"/>
        <v>52360C</v>
      </c>
      <c r="AD79" s="412" t="str">
        <f t="shared" si="81"/>
        <v>Economic Development Specialist</v>
      </c>
      <c r="AE79" s="406">
        <f t="shared" si="82"/>
        <v>66</v>
      </c>
      <c r="AF79" s="398" t="str">
        <f t="shared" si="83"/>
        <v>E</v>
      </c>
      <c r="AG79" s="403">
        <f t="shared" ref="AG79:AM81" si="89">ROUNDUP(H79/2080,3)</f>
        <v>34.033999999999999</v>
      </c>
      <c r="AH79" s="403">
        <f t="shared" si="89"/>
        <v>35.735999999999997</v>
      </c>
      <c r="AI79" s="403">
        <f t="shared" si="89"/>
        <v>37.522999999999996</v>
      </c>
      <c r="AJ79" s="403">
        <f t="shared" si="89"/>
        <v>39.393000000000001</v>
      </c>
      <c r="AK79" s="403">
        <f t="shared" si="89"/>
        <v>41.369</v>
      </c>
      <c r="AL79" s="403">
        <f t="shared" si="89"/>
        <v>43.555999999999997</v>
      </c>
      <c r="AM79" s="403">
        <f t="shared" si="89"/>
        <v>45.742999999999995</v>
      </c>
    </row>
    <row r="80" spans="1:39" s="59" customFormat="1" ht="12.75" customHeight="1">
      <c r="A80" s="169" t="s">
        <v>15</v>
      </c>
      <c r="B80" s="259" t="s">
        <v>16</v>
      </c>
      <c r="C80" s="259" t="s">
        <v>407</v>
      </c>
      <c r="D80" s="264">
        <v>51</v>
      </c>
      <c r="E80" s="260" t="s">
        <v>498</v>
      </c>
      <c r="F80" s="265">
        <v>458</v>
      </c>
      <c r="G80" s="262">
        <v>10</v>
      </c>
      <c r="H80" s="263">
        <f t="shared" si="85"/>
        <v>74000.823274594528</v>
      </c>
      <c r="I80" s="263">
        <f t="shared" si="61"/>
        <v>77721.190483739716</v>
      </c>
      <c r="J80" s="263">
        <f t="shared" si="86"/>
        <v>81920.972005442425</v>
      </c>
      <c r="K80" s="263">
        <f t="shared" si="87"/>
        <v>86123.557119616205</v>
      </c>
      <c r="L80" s="263">
        <f t="shared" si="65"/>
        <v>90522.393706766743</v>
      </c>
      <c r="M80" s="263">
        <f t="shared" si="66"/>
        <v>96030.463779535057</v>
      </c>
      <c r="N80" s="263">
        <f t="shared" si="67"/>
        <v>101538.53385230334</v>
      </c>
      <c r="O80" s="9"/>
      <c r="P80" s="9"/>
      <c r="Q80" s="397" t="s">
        <v>826</v>
      </c>
      <c r="R80" s="397" t="str">
        <f t="shared" si="76"/>
        <v>52364C</v>
      </c>
      <c r="S80" s="409" t="str">
        <f t="shared" si="77"/>
        <v>Economic Research Analyst</v>
      </c>
      <c r="T80" s="397">
        <f t="shared" si="78"/>
        <v>51</v>
      </c>
      <c r="U80" s="394">
        <f t="shared" si="88"/>
        <v>74000.823274594528</v>
      </c>
      <c r="V80" s="394">
        <f t="shared" si="88"/>
        <v>77721.190483739716</v>
      </c>
      <c r="W80" s="394">
        <f t="shared" si="88"/>
        <v>81920.972005442425</v>
      </c>
      <c r="X80" s="394">
        <f t="shared" si="88"/>
        <v>86123.557119616205</v>
      </c>
      <c r="Y80" s="394">
        <f t="shared" si="88"/>
        <v>90522.393706766743</v>
      </c>
      <c r="Z80" s="394">
        <f t="shared" si="88"/>
        <v>96030.463779535057</v>
      </c>
      <c r="AA80" s="394">
        <f t="shared" si="88"/>
        <v>101538.53385230334</v>
      </c>
      <c r="AB80" s="406" t="str">
        <f t="shared" si="79"/>
        <v>Y</v>
      </c>
      <c r="AC80" s="406" t="str">
        <f t="shared" si="80"/>
        <v>52364C</v>
      </c>
      <c r="AD80" s="412" t="str">
        <f t="shared" si="81"/>
        <v>Economic Research Analyst</v>
      </c>
      <c r="AE80" s="406">
        <f t="shared" si="82"/>
        <v>51</v>
      </c>
      <c r="AF80" s="398" t="str">
        <f t="shared" si="83"/>
        <v>E</v>
      </c>
      <c r="AG80" s="403">
        <f t="shared" si="89"/>
        <v>35.577999999999996</v>
      </c>
      <c r="AH80" s="403">
        <f t="shared" si="89"/>
        <v>37.366</v>
      </c>
      <c r="AI80" s="403">
        <f t="shared" si="89"/>
        <v>39.385999999999996</v>
      </c>
      <c r="AJ80" s="403">
        <f t="shared" si="89"/>
        <v>41.405999999999999</v>
      </c>
      <c r="AK80" s="403">
        <f t="shared" si="89"/>
        <v>43.521000000000001</v>
      </c>
      <c r="AL80" s="403">
        <f t="shared" si="89"/>
        <v>46.168999999999997</v>
      </c>
      <c r="AM80" s="403">
        <f t="shared" si="89"/>
        <v>48.817</v>
      </c>
    </row>
    <row r="81" spans="1:39" ht="12.75" customHeight="1">
      <c r="A81" s="169" t="s">
        <v>15</v>
      </c>
      <c r="B81" s="259" t="s">
        <v>16</v>
      </c>
      <c r="C81" s="259" t="s">
        <v>81</v>
      </c>
      <c r="D81" s="264">
        <v>72</v>
      </c>
      <c r="E81" s="260" t="s">
        <v>82</v>
      </c>
      <c r="F81" s="265">
        <v>465</v>
      </c>
      <c r="G81" s="262">
        <v>10</v>
      </c>
      <c r="H81" s="263">
        <f t="shared" si="85"/>
        <v>74124.181343322794</v>
      </c>
      <c r="I81" s="263">
        <f t="shared" si="61"/>
        <v>78040.800025444725</v>
      </c>
      <c r="J81" s="263">
        <f t="shared" si="86"/>
        <v>82122.830663361354</v>
      </c>
      <c r="K81" s="263">
        <f t="shared" si="87"/>
        <v>86440.363068850114</v>
      </c>
      <c r="L81" s="263">
        <f t="shared" si="65"/>
        <v>91004.611611795364</v>
      </c>
      <c r="M81" s="263">
        <f t="shared" si="66"/>
        <v>96504.627752892993</v>
      </c>
      <c r="N81" s="263">
        <f t="shared" si="67"/>
        <v>102003.76785319402</v>
      </c>
      <c r="Q81" s="397" t="s">
        <v>826</v>
      </c>
      <c r="R81" s="397" t="str">
        <f t="shared" si="76"/>
        <v>03943C</v>
      </c>
      <c r="S81" s="409" t="str">
        <f t="shared" si="77"/>
        <v>Emergency Management Assistant</v>
      </c>
      <c r="T81" s="397">
        <f t="shared" si="78"/>
        <v>72</v>
      </c>
      <c r="U81" s="394">
        <f t="shared" si="88"/>
        <v>74124.181343322794</v>
      </c>
      <c r="V81" s="394">
        <f t="shared" si="88"/>
        <v>78040.800025444725</v>
      </c>
      <c r="W81" s="394">
        <f t="shared" si="88"/>
        <v>82122.830663361354</v>
      </c>
      <c r="X81" s="394">
        <f t="shared" si="88"/>
        <v>86440.363068850114</v>
      </c>
      <c r="Y81" s="394">
        <f t="shared" si="88"/>
        <v>91004.611611795364</v>
      </c>
      <c r="Z81" s="394">
        <f t="shared" si="88"/>
        <v>96504.627752892993</v>
      </c>
      <c r="AA81" s="394">
        <f t="shared" si="88"/>
        <v>102003.76785319402</v>
      </c>
      <c r="AB81" s="406" t="str">
        <f t="shared" si="79"/>
        <v>Y</v>
      </c>
      <c r="AC81" s="406" t="str">
        <f t="shared" si="80"/>
        <v>03943C</v>
      </c>
      <c r="AD81" s="412" t="str">
        <f t="shared" si="81"/>
        <v>Emergency Management Assistant</v>
      </c>
      <c r="AE81" s="406">
        <f t="shared" si="82"/>
        <v>72</v>
      </c>
      <c r="AF81" s="398" t="str">
        <f t="shared" si="83"/>
        <v>E</v>
      </c>
      <c r="AG81" s="403">
        <f t="shared" si="89"/>
        <v>35.637</v>
      </c>
      <c r="AH81" s="403">
        <f t="shared" si="89"/>
        <v>37.519999999999996</v>
      </c>
      <c r="AI81" s="403">
        <f t="shared" si="89"/>
        <v>39.482999999999997</v>
      </c>
      <c r="AJ81" s="403">
        <f t="shared" si="89"/>
        <v>41.558</v>
      </c>
      <c r="AK81" s="403">
        <f t="shared" si="89"/>
        <v>43.753</v>
      </c>
      <c r="AL81" s="403">
        <f t="shared" si="89"/>
        <v>46.396999999999998</v>
      </c>
      <c r="AM81" s="403">
        <f t="shared" si="89"/>
        <v>49.040999999999997</v>
      </c>
    </row>
    <row r="82" spans="1:39" ht="12.75" customHeight="1">
      <c r="A82" s="169"/>
      <c r="B82" s="256" t="s">
        <v>16</v>
      </c>
      <c r="C82" s="256" t="s">
        <v>635</v>
      </c>
      <c r="D82" s="258">
        <v>99</v>
      </c>
      <c r="E82" s="276" t="s">
        <v>634</v>
      </c>
      <c r="F82" s="277">
        <v>415</v>
      </c>
      <c r="G82" s="278">
        <v>9</v>
      </c>
      <c r="H82" s="279">
        <f t="shared" si="85"/>
        <v>67722.932101948449</v>
      </c>
      <c r="I82" s="279">
        <f t="shared" si="61"/>
        <v>71289.424138317481</v>
      </c>
      <c r="J82" s="279">
        <f t="shared" si="86"/>
        <v>75052.70874101021</v>
      </c>
      <c r="K82" s="279">
        <f t="shared" si="87"/>
        <v>78970.998364244908</v>
      </c>
      <c r="L82" s="279">
        <f t="shared" si="65"/>
        <v>83129.211020378687</v>
      </c>
      <c r="M82" s="279">
        <f t="shared" si="66"/>
        <v>88159.719549533023</v>
      </c>
      <c r="N82" s="279">
        <f t="shared" si="67"/>
        <v>93189.128358351227</v>
      </c>
      <c r="O82" s="9" t="s">
        <v>633</v>
      </c>
      <c r="Q82" s="397" t="s">
        <v>826</v>
      </c>
      <c r="R82" s="397" t="str">
        <f t="shared" si="76"/>
        <v xml:space="preserve">03947C </v>
      </c>
      <c r="S82" s="409" t="str">
        <f t="shared" si="77"/>
        <v>Emergency Management Grants and Training Specialist</v>
      </c>
      <c r="T82" s="397">
        <f t="shared" si="78"/>
        <v>99</v>
      </c>
      <c r="U82" s="448">
        <v>67722.932101948449</v>
      </c>
      <c r="V82" s="448">
        <v>71289.424138317481</v>
      </c>
      <c r="W82" s="448">
        <v>75052.70874101021</v>
      </c>
      <c r="X82" s="448">
        <v>78970.998364244908</v>
      </c>
      <c r="Y82" s="448">
        <v>83129.211020378687</v>
      </c>
      <c r="Z82" s="448">
        <v>88159.719549533023</v>
      </c>
      <c r="AA82" s="448">
        <v>93189.128358351227</v>
      </c>
      <c r="AB82" s="406" t="str">
        <f t="shared" si="79"/>
        <v>Y</v>
      </c>
      <c r="AC82" s="406" t="str">
        <f t="shared" si="80"/>
        <v xml:space="preserve">03947C </v>
      </c>
      <c r="AD82" s="412" t="str">
        <f t="shared" si="81"/>
        <v>Emergency Management Grants and Training Specialist</v>
      </c>
      <c r="AE82" s="406">
        <f t="shared" si="82"/>
        <v>99</v>
      </c>
      <c r="AF82" s="398" t="str">
        <f t="shared" si="83"/>
        <v>E</v>
      </c>
      <c r="AG82" s="403"/>
      <c r="AH82" s="403"/>
      <c r="AI82" s="403"/>
      <c r="AJ82" s="403"/>
      <c r="AK82" s="403"/>
      <c r="AL82" s="403"/>
      <c r="AM82" s="403"/>
    </row>
    <row r="83" spans="1:39" s="23" customFormat="1" ht="12.75" customHeight="1">
      <c r="A83" s="169" t="s">
        <v>15</v>
      </c>
      <c r="B83" s="259" t="s">
        <v>16</v>
      </c>
      <c r="C83" s="262" t="s">
        <v>371</v>
      </c>
      <c r="D83" s="264">
        <v>58</v>
      </c>
      <c r="E83" s="268" t="s">
        <v>372</v>
      </c>
      <c r="F83" s="265">
        <v>493</v>
      </c>
      <c r="G83" s="262">
        <v>10</v>
      </c>
      <c r="H83" s="263">
        <f t="shared" si="85"/>
        <v>78040.800025444725</v>
      </c>
      <c r="I83" s="263">
        <f t="shared" si="61"/>
        <v>82400.386317999917</v>
      </c>
      <c r="J83" s="263">
        <f t="shared" si="86"/>
        <v>86521.667250511906</v>
      </c>
      <c r="K83" s="263">
        <f t="shared" si="87"/>
        <v>90842.003248471752</v>
      </c>
      <c r="L83" s="263">
        <f t="shared" si="65"/>
        <v>95403.448198945916</v>
      </c>
      <c r="M83" s="263">
        <f t="shared" si="66"/>
        <v>101047.51851408799</v>
      </c>
      <c r="N83" s="263">
        <f t="shared" si="67"/>
        <v>106691.58882922999</v>
      </c>
      <c r="O83" s="9"/>
      <c r="P83" s="9"/>
      <c r="Q83" s="397" t="s">
        <v>826</v>
      </c>
      <c r="R83" s="397" t="str">
        <f t="shared" si="76"/>
        <v>03948C</v>
      </c>
      <c r="S83" s="409" t="str">
        <f t="shared" si="77"/>
        <v>Emergency Management Operations Administrator</v>
      </c>
      <c r="T83" s="397">
        <f t="shared" si="78"/>
        <v>58</v>
      </c>
      <c r="U83" s="394">
        <f t="shared" ref="U83:AA85" si="90">H83</f>
        <v>78040.800025444725</v>
      </c>
      <c r="V83" s="394">
        <f t="shared" si="90"/>
        <v>82400.386317999917</v>
      </c>
      <c r="W83" s="394">
        <f t="shared" si="90"/>
        <v>86521.667250511906</v>
      </c>
      <c r="X83" s="394">
        <f t="shared" si="90"/>
        <v>90842.003248471752</v>
      </c>
      <c r="Y83" s="394">
        <f t="shared" si="90"/>
        <v>95403.448198945916</v>
      </c>
      <c r="Z83" s="394">
        <f t="shared" si="90"/>
        <v>101047.51851408799</v>
      </c>
      <c r="AA83" s="394">
        <f t="shared" si="90"/>
        <v>106691.58882922999</v>
      </c>
      <c r="AB83" s="406" t="str">
        <f t="shared" si="79"/>
        <v>Y</v>
      </c>
      <c r="AC83" s="406" t="str">
        <f t="shared" si="80"/>
        <v>03948C</v>
      </c>
      <c r="AD83" s="412" t="str">
        <f t="shared" si="81"/>
        <v>Emergency Management Operations Administrator</v>
      </c>
      <c r="AE83" s="406">
        <f t="shared" si="82"/>
        <v>58</v>
      </c>
      <c r="AF83" s="398" t="str">
        <f t="shared" si="83"/>
        <v>E</v>
      </c>
      <c r="AG83" s="403">
        <f t="shared" ref="AG83:AM87" si="91">ROUNDUP(H83/2080,3)</f>
        <v>37.519999999999996</v>
      </c>
      <c r="AH83" s="403">
        <f t="shared" si="91"/>
        <v>39.616</v>
      </c>
      <c r="AI83" s="403">
        <f t="shared" si="91"/>
        <v>41.596999999999994</v>
      </c>
      <c r="AJ83" s="403">
        <f t="shared" si="91"/>
        <v>43.674999999999997</v>
      </c>
      <c r="AK83" s="403">
        <f t="shared" si="91"/>
        <v>45.867999999999995</v>
      </c>
      <c r="AL83" s="403">
        <f t="shared" si="91"/>
        <v>48.580999999999996</v>
      </c>
      <c r="AM83" s="403">
        <f t="shared" si="91"/>
        <v>51.294999999999995</v>
      </c>
    </row>
    <row r="84" spans="1:39" ht="12.75" customHeight="1">
      <c r="A84" s="169" t="s">
        <v>15</v>
      </c>
      <c r="B84" s="259" t="s">
        <v>16</v>
      </c>
      <c r="C84" s="262" t="s">
        <v>381</v>
      </c>
      <c r="D84" s="264">
        <v>109</v>
      </c>
      <c r="E84" s="268" t="s">
        <v>380</v>
      </c>
      <c r="F84" s="265">
        <v>508</v>
      </c>
      <c r="G84" s="262">
        <v>11</v>
      </c>
      <c r="H84" s="263">
        <f t="shared" si="85"/>
        <v>86557.293516661608</v>
      </c>
      <c r="I84" s="263">
        <f t="shared" si="61"/>
        <v>90164.319537013813</v>
      </c>
      <c r="J84" s="263">
        <f t="shared" si="86"/>
        <v>93921.166184389396</v>
      </c>
      <c r="K84" s="263">
        <f t="shared" si="87"/>
        <v>97834.128443117035</v>
      </c>
      <c r="L84" s="263">
        <f t="shared" si="65"/>
        <v>101910.76029439119</v>
      </c>
      <c r="M84" s="263">
        <f t="shared" si="66"/>
        <v>106157.35672254059</v>
      </c>
      <c r="N84" s="263">
        <f t="shared" si="67"/>
        <v>110581.47170875971</v>
      </c>
      <c r="Q84" s="397" t="s">
        <v>826</v>
      </c>
      <c r="R84" s="397" t="str">
        <f t="shared" si="76"/>
        <v>03949C</v>
      </c>
      <c r="S84" s="409" t="str">
        <f t="shared" si="77"/>
        <v>Emergency Management Planning Administrator</v>
      </c>
      <c r="T84" s="397">
        <f t="shared" si="78"/>
        <v>109</v>
      </c>
      <c r="U84" s="394">
        <f t="shared" si="90"/>
        <v>86557.293516661608</v>
      </c>
      <c r="V84" s="394">
        <f t="shared" si="90"/>
        <v>90164.319537013813</v>
      </c>
      <c r="W84" s="394">
        <f t="shared" si="90"/>
        <v>93921.166184389396</v>
      </c>
      <c r="X84" s="394">
        <f t="shared" si="90"/>
        <v>97834.128443117035</v>
      </c>
      <c r="Y84" s="394">
        <f t="shared" si="90"/>
        <v>101910.76029439119</v>
      </c>
      <c r="Z84" s="394">
        <f t="shared" si="90"/>
        <v>106157.35672254059</v>
      </c>
      <c r="AA84" s="394">
        <f t="shared" si="90"/>
        <v>110581.47170875971</v>
      </c>
      <c r="AB84" s="406" t="str">
        <f t="shared" si="79"/>
        <v>Y</v>
      </c>
      <c r="AC84" s="406" t="str">
        <f t="shared" si="80"/>
        <v>03949C</v>
      </c>
      <c r="AD84" s="412" t="str">
        <f t="shared" si="81"/>
        <v>Emergency Management Planning Administrator</v>
      </c>
      <c r="AE84" s="406">
        <f t="shared" si="82"/>
        <v>109</v>
      </c>
      <c r="AF84" s="398" t="str">
        <f t="shared" si="83"/>
        <v>E</v>
      </c>
      <c r="AG84" s="403">
        <f t="shared" si="91"/>
        <v>41.614999999999995</v>
      </c>
      <c r="AH84" s="403">
        <f t="shared" si="91"/>
        <v>43.348999999999997</v>
      </c>
      <c r="AI84" s="403">
        <f t="shared" si="91"/>
        <v>45.155000000000001</v>
      </c>
      <c r="AJ84" s="403">
        <f t="shared" si="91"/>
        <v>47.035999999999994</v>
      </c>
      <c r="AK84" s="403">
        <f t="shared" si="91"/>
        <v>48.995999999999995</v>
      </c>
      <c r="AL84" s="403">
        <f t="shared" si="91"/>
        <v>51.037999999999997</v>
      </c>
      <c r="AM84" s="403">
        <f t="shared" si="91"/>
        <v>53.164999999999999</v>
      </c>
    </row>
    <row r="85" spans="1:39" ht="12.75" customHeight="1">
      <c r="A85" s="169" t="s">
        <v>15</v>
      </c>
      <c r="B85" s="259" t="s">
        <v>16</v>
      </c>
      <c r="C85" s="259" t="s">
        <v>83</v>
      </c>
      <c r="D85" s="264">
        <v>98</v>
      </c>
      <c r="E85" s="268" t="s">
        <v>499</v>
      </c>
      <c r="F85" s="265">
        <v>520</v>
      </c>
      <c r="G85" s="280">
        <v>11</v>
      </c>
      <c r="H85" s="263">
        <f t="shared" si="85"/>
        <v>80898.468188123836</v>
      </c>
      <c r="I85" s="263">
        <f t="shared" si="61"/>
        <v>85156.424253601755</v>
      </c>
      <c r="J85" s="263">
        <f t="shared" si="86"/>
        <v>89638.129427012973</v>
      </c>
      <c r="K85" s="263">
        <f t="shared" si="87"/>
        <v>94355.712049387424</v>
      </c>
      <c r="L85" s="263">
        <f t="shared" si="65"/>
        <v>99321.306068940074</v>
      </c>
      <c r="M85" s="263">
        <f t="shared" si="66"/>
        <v>104709.80771864142</v>
      </c>
      <c r="N85" s="263">
        <f t="shared" si="67"/>
        <v>110098.30936834273</v>
      </c>
      <c r="Q85" s="397" t="s">
        <v>826</v>
      </c>
      <c r="R85" s="397" t="str">
        <f t="shared" si="76"/>
        <v>03957C</v>
      </c>
      <c r="S85" s="409" t="str">
        <f t="shared" si="77"/>
        <v>Emergency Management Training Manager</v>
      </c>
      <c r="T85" s="397">
        <f t="shared" si="78"/>
        <v>98</v>
      </c>
      <c r="U85" s="394">
        <f t="shared" si="90"/>
        <v>80898.468188123836</v>
      </c>
      <c r="V85" s="394">
        <f t="shared" si="90"/>
        <v>85156.424253601755</v>
      </c>
      <c r="W85" s="394">
        <f t="shared" si="90"/>
        <v>89638.129427012973</v>
      </c>
      <c r="X85" s="394">
        <f t="shared" si="90"/>
        <v>94355.712049387424</v>
      </c>
      <c r="Y85" s="394">
        <f t="shared" si="90"/>
        <v>99321.306068940074</v>
      </c>
      <c r="Z85" s="394">
        <f t="shared" si="90"/>
        <v>104709.80771864142</v>
      </c>
      <c r="AA85" s="394">
        <f t="shared" si="90"/>
        <v>110098.30936834273</v>
      </c>
      <c r="AB85" s="406" t="str">
        <f t="shared" si="79"/>
        <v>Y</v>
      </c>
      <c r="AC85" s="406" t="str">
        <f t="shared" si="80"/>
        <v>03957C</v>
      </c>
      <c r="AD85" s="412" t="str">
        <f t="shared" si="81"/>
        <v>Emergency Management Training Manager</v>
      </c>
      <c r="AE85" s="406">
        <f t="shared" si="82"/>
        <v>98</v>
      </c>
      <c r="AF85" s="398" t="str">
        <f t="shared" si="83"/>
        <v>E</v>
      </c>
      <c r="AG85" s="403">
        <f t="shared" si="91"/>
        <v>38.893999999999998</v>
      </c>
      <c r="AH85" s="403">
        <f t="shared" si="91"/>
        <v>40.940999999999995</v>
      </c>
      <c r="AI85" s="403">
        <f t="shared" si="91"/>
        <v>43.095999999999997</v>
      </c>
      <c r="AJ85" s="403">
        <f t="shared" si="91"/>
        <v>45.363999999999997</v>
      </c>
      <c r="AK85" s="403">
        <f t="shared" si="91"/>
        <v>47.750999999999998</v>
      </c>
      <c r="AL85" s="403">
        <f t="shared" si="91"/>
        <v>50.341999999999999</v>
      </c>
      <c r="AM85" s="403">
        <f t="shared" si="91"/>
        <v>52.931999999999995</v>
      </c>
    </row>
    <row r="86" spans="1:39" ht="12.75" customHeight="1">
      <c r="A86" s="169" t="s">
        <v>15</v>
      </c>
      <c r="B86" s="259" t="s">
        <v>16</v>
      </c>
      <c r="C86" s="262" t="s">
        <v>88</v>
      </c>
      <c r="D86" s="264" t="s">
        <v>20</v>
      </c>
      <c r="E86" s="268" t="s">
        <v>89</v>
      </c>
      <c r="F86" s="265">
        <v>393</v>
      </c>
      <c r="G86" s="262">
        <v>8</v>
      </c>
      <c r="H86" s="263">
        <f t="shared" si="85"/>
        <v>61199.620051567501</v>
      </c>
      <c r="I86" s="263">
        <f t="shared" si="61"/>
        <v>64521.877129816974</v>
      </c>
      <c r="J86" s="263">
        <f t="shared" si="86"/>
        <v>67883.384502661764</v>
      </c>
      <c r="K86" s="263">
        <f t="shared" si="87"/>
        <v>71519.64393767406</v>
      </c>
      <c r="L86" s="263">
        <f t="shared" si="65"/>
        <v>75282.065033885679</v>
      </c>
      <c r="M86" s="263">
        <f t="shared" si="66"/>
        <v>79950.801715983413</v>
      </c>
      <c r="N86" s="263">
        <f t="shared" si="67"/>
        <v>84619.53839808116</v>
      </c>
      <c r="Q86" s="397" t="s">
        <v>826</v>
      </c>
      <c r="R86" s="397" t="str">
        <f t="shared" si="76"/>
        <v>03959C</v>
      </c>
      <c r="S86" s="409" t="str">
        <f t="shared" si="77"/>
        <v>Employment Equity Analyst</v>
      </c>
      <c r="T86" s="397" t="str">
        <f t="shared" si="78"/>
        <v>33B</v>
      </c>
      <c r="U86" s="448">
        <v>61199.620051567501</v>
      </c>
      <c r="V86" s="448">
        <v>64521.877129816974</v>
      </c>
      <c r="W86" s="448">
        <v>67883.384502661764</v>
      </c>
      <c r="X86" s="448">
        <v>71519.64393767406</v>
      </c>
      <c r="Y86" s="448">
        <v>75282.065033885679</v>
      </c>
      <c r="Z86" s="448">
        <v>79950.801715983413</v>
      </c>
      <c r="AA86" s="448">
        <v>84619.53839808116</v>
      </c>
      <c r="AB86" s="406" t="str">
        <f t="shared" si="79"/>
        <v>Y</v>
      </c>
      <c r="AC86" s="406" t="str">
        <f t="shared" si="80"/>
        <v>03959C</v>
      </c>
      <c r="AD86" s="412" t="str">
        <f t="shared" si="81"/>
        <v>Employment Equity Analyst</v>
      </c>
      <c r="AE86" s="406" t="str">
        <f t="shared" si="82"/>
        <v>33B</v>
      </c>
      <c r="AF86" s="398" t="str">
        <f t="shared" si="83"/>
        <v>E</v>
      </c>
      <c r="AG86" s="403">
        <f t="shared" si="91"/>
        <v>29.423000000000002</v>
      </c>
      <c r="AH86" s="403">
        <f t="shared" si="91"/>
        <v>31.021000000000001</v>
      </c>
      <c r="AI86" s="403">
        <f t="shared" si="91"/>
        <v>32.637</v>
      </c>
      <c r="AJ86" s="403">
        <f t="shared" si="91"/>
        <v>34.384999999999998</v>
      </c>
      <c r="AK86" s="403">
        <f t="shared" si="91"/>
        <v>36.193999999999996</v>
      </c>
      <c r="AL86" s="403">
        <f t="shared" si="91"/>
        <v>38.437999999999995</v>
      </c>
      <c r="AM86" s="403">
        <f t="shared" si="91"/>
        <v>40.683</v>
      </c>
    </row>
    <row r="87" spans="1:39" ht="12.75" customHeight="1">
      <c r="A87" s="169" t="s">
        <v>15</v>
      </c>
      <c r="B87" s="259" t="s">
        <v>16</v>
      </c>
      <c r="C87" s="259" t="s">
        <v>92</v>
      </c>
      <c r="D87" s="264" t="s">
        <v>93</v>
      </c>
      <c r="E87" s="281" t="s">
        <v>94</v>
      </c>
      <c r="F87" s="265">
        <v>525</v>
      </c>
      <c r="G87" s="262">
        <v>11</v>
      </c>
      <c r="H87" s="263">
        <f t="shared" si="85"/>
        <v>85281.778480169436</v>
      </c>
      <c r="I87" s="263">
        <f t="shared" si="61"/>
        <v>89840.31049806613</v>
      </c>
      <c r="J87" s="263">
        <f t="shared" si="86"/>
        <v>94363.315392169068</v>
      </c>
      <c r="K87" s="263">
        <f t="shared" si="87"/>
        <v>99001.859135598381</v>
      </c>
      <c r="L87" s="263">
        <f t="shared" si="65"/>
        <v>104321.67584950416</v>
      </c>
      <c r="M87" s="263">
        <f t="shared" si="66"/>
        <v>110492.55814104604</v>
      </c>
      <c r="N87" s="263">
        <f t="shared" si="67"/>
        <v>116663.44043258796</v>
      </c>
      <c r="Q87" s="397" t="s">
        <v>826</v>
      </c>
      <c r="R87" s="397" t="str">
        <f t="shared" si="76"/>
        <v>03958C</v>
      </c>
      <c r="S87" s="409" t="str">
        <f t="shared" si="77"/>
        <v>Energy Manager</v>
      </c>
      <c r="T87" s="397" t="str">
        <f t="shared" si="78"/>
        <v>56</v>
      </c>
      <c r="U87" s="394">
        <f t="shared" ref="U87:AA90" si="92">H87</f>
        <v>85281.778480169436</v>
      </c>
      <c r="V87" s="394">
        <f t="shared" si="92"/>
        <v>89840.31049806613</v>
      </c>
      <c r="W87" s="394">
        <f t="shared" si="92"/>
        <v>94363.315392169068</v>
      </c>
      <c r="X87" s="394">
        <f t="shared" si="92"/>
        <v>99001.859135598381</v>
      </c>
      <c r="Y87" s="394">
        <f t="shared" si="92"/>
        <v>104321.67584950416</v>
      </c>
      <c r="Z87" s="394">
        <f t="shared" si="92"/>
        <v>110492.55814104604</v>
      </c>
      <c r="AA87" s="394">
        <f t="shared" si="92"/>
        <v>116663.44043258796</v>
      </c>
      <c r="AB87" s="406" t="str">
        <f t="shared" si="79"/>
        <v>Y</v>
      </c>
      <c r="AC87" s="406" t="str">
        <f t="shared" si="80"/>
        <v>03958C</v>
      </c>
      <c r="AD87" s="412" t="str">
        <f t="shared" si="81"/>
        <v>Energy Manager</v>
      </c>
      <c r="AE87" s="406" t="str">
        <f t="shared" si="82"/>
        <v>56</v>
      </c>
      <c r="AF87" s="398" t="str">
        <f t="shared" si="83"/>
        <v>E</v>
      </c>
      <c r="AG87" s="403">
        <f t="shared" si="91"/>
        <v>41.000999999999998</v>
      </c>
      <c r="AH87" s="403">
        <f t="shared" si="91"/>
        <v>43.192999999999998</v>
      </c>
      <c r="AI87" s="403">
        <f t="shared" si="91"/>
        <v>45.366999999999997</v>
      </c>
      <c r="AJ87" s="403">
        <f t="shared" si="91"/>
        <v>47.597999999999999</v>
      </c>
      <c r="AK87" s="403">
        <f t="shared" si="91"/>
        <v>50.155000000000001</v>
      </c>
      <c r="AL87" s="403">
        <f t="shared" si="91"/>
        <v>53.122</v>
      </c>
      <c r="AM87" s="403">
        <f t="shared" si="91"/>
        <v>56.088999999999999</v>
      </c>
    </row>
    <row r="88" spans="1:39" ht="12.75" customHeight="1">
      <c r="A88" s="169" t="s">
        <v>90</v>
      </c>
      <c r="B88" s="259" t="s">
        <v>91</v>
      </c>
      <c r="C88" s="272" t="s">
        <v>300</v>
      </c>
      <c r="D88" s="264" t="s">
        <v>280</v>
      </c>
      <c r="E88" s="260" t="s">
        <v>301</v>
      </c>
      <c r="F88" s="265">
        <v>393</v>
      </c>
      <c r="G88" s="262">
        <v>8</v>
      </c>
      <c r="H88" s="285">
        <f t="shared" si="85"/>
        <v>30.844193721564181</v>
      </c>
      <c r="I88" s="285">
        <f t="shared" si="61"/>
        <v>32.463713781904531</v>
      </c>
      <c r="J88" s="285">
        <f t="shared" si="86"/>
        <v>34.160695955515394</v>
      </c>
      <c r="K88" s="285">
        <f t="shared" si="87"/>
        <v>35.96955225177097</v>
      </c>
      <c r="L88" s="285">
        <f t="shared" si="65"/>
        <v>37.855237764782586</v>
      </c>
      <c r="M88" s="285">
        <f t="shared" si="66"/>
        <v>40.153107308106705</v>
      </c>
      <c r="N88" s="285">
        <f t="shared" si="67"/>
        <v>42.450976851430823</v>
      </c>
      <c r="O88" s="23"/>
      <c r="P88" s="23"/>
      <c r="Q88" s="397" t="s">
        <v>826</v>
      </c>
      <c r="R88" s="397" t="str">
        <f t="shared" si="76"/>
        <v>04063C</v>
      </c>
      <c r="S88" s="409" t="str">
        <f t="shared" si="77"/>
        <v>Engineering Applications Analyst</v>
      </c>
      <c r="T88" s="397" t="str">
        <f t="shared" si="78"/>
        <v>63</v>
      </c>
      <c r="U88" s="394">
        <f t="shared" si="92"/>
        <v>30.844193721564181</v>
      </c>
      <c r="V88" s="394">
        <f t="shared" si="92"/>
        <v>32.463713781904531</v>
      </c>
      <c r="W88" s="394">
        <f t="shared" si="92"/>
        <v>34.160695955515394</v>
      </c>
      <c r="X88" s="394">
        <f t="shared" si="92"/>
        <v>35.96955225177097</v>
      </c>
      <c r="Y88" s="394">
        <f t="shared" si="92"/>
        <v>37.855237764782586</v>
      </c>
      <c r="Z88" s="394">
        <f t="shared" si="92"/>
        <v>40.153107308106705</v>
      </c>
      <c r="AA88" s="394">
        <f t="shared" si="92"/>
        <v>42.450976851430823</v>
      </c>
      <c r="AB88" s="406" t="str">
        <f t="shared" si="79"/>
        <v>Y</v>
      </c>
      <c r="AC88" s="406" t="str">
        <f t="shared" si="80"/>
        <v>04063C</v>
      </c>
      <c r="AD88" s="412" t="str">
        <f t="shared" si="81"/>
        <v>Engineering Applications Analyst</v>
      </c>
      <c r="AE88" s="406" t="str">
        <f t="shared" si="82"/>
        <v>63</v>
      </c>
      <c r="AF88" s="398" t="str">
        <f t="shared" si="83"/>
        <v>N</v>
      </c>
      <c r="AG88" s="403">
        <f t="shared" ref="AG88:AM88" si="93">H88</f>
        <v>30.844193721564181</v>
      </c>
      <c r="AH88" s="403">
        <f t="shared" si="93"/>
        <v>32.463713781904531</v>
      </c>
      <c r="AI88" s="403">
        <f t="shared" si="93"/>
        <v>34.160695955515394</v>
      </c>
      <c r="AJ88" s="403">
        <f t="shared" si="93"/>
        <v>35.96955225177097</v>
      </c>
      <c r="AK88" s="403">
        <f t="shared" si="93"/>
        <v>37.855237764782586</v>
      </c>
      <c r="AL88" s="403">
        <f t="shared" si="93"/>
        <v>40.153107308106705</v>
      </c>
      <c r="AM88" s="403">
        <f t="shared" si="93"/>
        <v>42.450976851430823</v>
      </c>
    </row>
    <row r="89" spans="1:39" ht="12.75" customHeight="1">
      <c r="A89" s="169" t="s">
        <v>15</v>
      </c>
      <c r="B89" s="259" t="s">
        <v>16</v>
      </c>
      <c r="C89" s="259" t="s">
        <v>95</v>
      </c>
      <c r="D89" s="264" t="s">
        <v>96</v>
      </c>
      <c r="E89" s="260" t="s">
        <v>97</v>
      </c>
      <c r="F89" s="265">
        <v>403</v>
      </c>
      <c r="G89" s="262">
        <v>8</v>
      </c>
      <c r="H89" s="263">
        <f t="shared" si="85"/>
        <v>63439.690435973673</v>
      </c>
      <c r="I89" s="263">
        <f t="shared" si="61"/>
        <v>66921.752285075636</v>
      </c>
      <c r="J89" s="263">
        <f t="shared" si="86"/>
        <v>70401.010541706491</v>
      </c>
      <c r="K89" s="263">
        <f t="shared" si="87"/>
        <v>74124.181343322794</v>
      </c>
      <c r="L89" s="263">
        <f t="shared" si="65"/>
        <v>78040.800025444725</v>
      </c>
      <c r="M89" s="263">
        <f t="shared" si="66"/>
        <v>82887.546145195403</v>
      </c>
      <c r="N89" s="263">
        <f t="shared" si="67"/>
        <v>87734.292264946111</v>
      </c>
      <c r="Q89" s="397" t="s">
        <v>826</v>
      </c>
      <c r="R89" s="397" t="str">
        <f t="shared" si="76"/>
        <v>52320C</v>
      </c>
      <c r="S89" s="409" t="str">
        <f t="shared" si="77"/>
        <v>Engineering Inspector - City</v>
      </c>
      <c r="T89" s="397" t="str">
        <f t="shared" si="78"/>
        <v>60M</v>
      </c>
      <c r="U89" s="394">
        <f t="shared" si="92"/>
        <v>63439.690435973673</v>
      </c>
      <c r="V89" s="394">
        <f t="shared" si="92"/>
        <v>66921.752285075636</v>
      </c>
      <c r="W89" s="394">
        <f t="shared" si="92"/>
        <v>70401.010541706491</v>
      </c>
      <c r="X89" s="394">
        <f t="shared" si="92"/>
        <v>74124.181343322794</v>
      </c>
      <c r="Y89" s="394">
        <f t="shared" si="92"/>
        <v>78040.800025444725</v>
      </c>
      <c r="Z89" s="394">
        <f t="shared" si="92"/>
        <v>82887.546145195403</v>
      </c>
      <c r="AA89" s="394">
        <f t="shared" si="92"/>
        <v>87734.292264946111</v>
      </c>
      <c r="AB89" s="406" t="str">
        <f t="shared" si="79"/>
        <v>Y</v>
      </c>
      <c r="AC89" s="406" t="str">
        <f t="shared" si="80"/>
        <v>52320C</v>
      </c>
      <c r="AD89" s="412" t="str">
        <f t="shared" si="81"/>
        <v>Engineering Inspector - City</v>
      </c>
      <c r="AE89" s="406" t="str">
        <f t="shared" si="82"/>
        <v>60M</v>
      </c>
      <c r="AF89" s="398" t="str">
        <f t="shared" si="83"/>
        <v>E</v>
      </c>
      <c r="AG89" s="403">
        <f t="shared" ref="AG89:AM89" si="94">ROUNDUP(H89/2080,3)</f>
        <v>30.5</v>
      </c>
      <c r="AH89" s="403">
        <f t="shared" si="94"/>
        <v>32.173999999999999</v>
      </c>
      <c r="AI89" s="403">
        <f t="shared" si="94"/>
        <v>33.846999999999994</v>
      </c>
      <c r="AJ89" s="403">
        <f t="shared" si="94"/>
        <v>35.637</v>
      </c>
      <c r="AK89" s="403">
        <f t="shared" si="94"/>
        <v>37.519999999999996</v>
      </c>
      <c r="AL89" s="403">
        <f t="shared" si="94"/>
        <v>39.849999999999994</v>
      </c>
      <c r="AM89" s="403">
        <f t="shared" si="94"/>
        <v>42.18</v>
      </c>
    </row>
    <row r="90" spans="1:39" ht="12.75" customHeight="1">
      <c r="A90" s="169"/>
      <c r="B90" s="259" t="s">
        <v>16</v>
      </c>
      <c r="C90" s="259" t="s">
        <v>750</v>
      </c>
      <c r="D90" s="264">
        <v>51</v>
      </c>
      <c r="E90" s="260" t="s">
        <v>751</v>
      </c>
      <c r="F90" s="265">
        <v>458</v>
      </c>
      <c r="G90" s="262">
        <v>10</v>
      </c>
      <c r="H90" s="263">
        <v>74000.823274594528</v>
      </c>
      <c r="I90" s="263">
        <v>77721.190483739716</v>
      </c>
      <c r="J90" s="263">
        <v>81920.972005442425</v>
      </c>
      <c r="K90" s="263">
        <v>86123.557119616205</v>
      </c>
      <c r="L90" s="263">
        <v>90522.393706766743</v>
      </c>
      <c r="M90" s="263">
        <v>96030.463779535057</v>
      </c>
      <c r="N90" s="263">
        <v>101538.53385230334</v>
      </c>
      <c r="Q90" s="397" t="s">
        <v>826</v>
      </c>
      <c r="R90" s="397" t="str">
        <f t="shared" si="76"/>
        <v>59419C</v>
      </c>
      <c r="S90" s="409" t="str">
        <f t="shared" si="77"/>
        <v>Engineering Project Management Analyst</v>
      </c>
      <c r="T90" s="397">
        <f t="shared" si="78"/>
        <v>51</v>
      </c>
      <c r="U90" s="394">
        <f t="shared" si="92"/>
        <v>74000.823274594528</v>
      </c>
      <c r="V90" s="394">
        <f t="shared" si="92"/>
        <v>77721.190483739716</v>
      </c>
      <c r="W90" s="394">
        <f t="shared" si="92"/>
        <v>81920.972005442425</v>
      </c>
      <c r="X90" s="394">
        <f t="shared" si="92"/>
        <v>86123.557119616205</v>
      </c>
      <c r="Y90" s="394">
        <f t="shared" si="92"/>
        <v>90522.393706766743</v>
      </c>
      <c r="Z90" s="394">
        <f t="shared" si="92"/>
        <v>96030.463779535057</v>
      </c>
      <c r="AA90" s="394">
        <f t="shared" si="92"/>
        <v>101538.53385230334</v>
      </c>
      <c r="AB90" s="406" t="str">
        <f t="shared" si="79"/>
        <v>Y</v>
      </c>
      <c r="AC90" s="406" t="str">
        <f t="shared" si="80"/>
        <v>59419C</v>
      </c>
      <c r="AD90" s="412" t="str">
        <f t="shared" si="81"/>
        <v>Engineering Project Management Analyst</v>
      </c>
      <c r="AE90" s="406">
        <f t="shared" si="82"/>
        <v>51</v>
      </c>
      <c r="AF90" s="398" t="str">
        <f t="shared" si="83"/>
        <v>E</v>
      </c>
      <c r="AG90" s="403">
        <v>35.577999999999996</v>
      </c>
      <c r="AH90" s="403">
        <v>37.366</v>
      </c>
      <c r="AI90" s="403">
        <v>39.385999999999996</v>
      </c>
      <c r="AJ90" s="403">
        <v>41.405999999999999</v>
      </c>
      <c r="AK90" s="403">
        <v>43.521000000000001</v>
      </c>
      <c r="AL90" s="403">
        <v>46.168999999999997</v>
      </c>
      <c r="AM90" s="403">
        <v>48.817</v>
      </c>
    </row>
    <row r="91" spans="1:39" ht="12.75" customHeight="1">
      <c r="A91" s="169" t="s">
        <v>15</v>
      </c>
      <c r="B91" s="259" t="s">
        <v>16</v>
      </c>
      <c r="C91" s="259" t="s">
        <v>98</v>
      </c>
      <c r="D91" s="264">
        <v>40</v>
      </c>
      <c r="E91" s="260" t="s">
        <v>99</v>
      </c>
      <c r="F91" s="265">
        <v>410</v>
      </c>
      <c r="G91" s="262">
        <v>9</v>
      </c>
      <c r="H91" s="263">
        <f t="shared" ref="H91:H96" si="95">VLOOKUP($C91,March21,6,0)*(1+IncrPerc2022)</f>
        <v>65323.704576550583</v>
      </c>
      <c r="I91" s="263">
        <f t="shared" ref="I91:I96" si="96">VLOOKUP($C91,March21,7,0)*(1+IncrPerc2022)</f>
        <v>68800.159240710345</v>
      </c>
      <c r="J91" s="263">
        <f t="shared" ref="J91:J96" si="97">VLOOKUP($C91,March21,8,0)*(1+IncrPerc2022)</f>
        <v>72641.0809261127</v>
      </c>
      <c r="K91" s="263">
        <f t="shared" ref="K91:K96" si="98">VLOOKUP($C91,March21,9,0)*(1+IncrPerc2022)</f>
        <v>76602.557087772177</v>
      </c>
      <c r="L91" s="263">
        <f t="shared" ref="L91:L96" si="99">VLOOKUP($C91,March21,10,0)*(1+IncrPerc2022)</f>
        <v>80639.730246151259</v>
      </c>
      <c r="M91" s="263">
        <f t="shared" ref="M91:M96" si="100">VLOOKUP($C91,March21,11,0)*(1+IncrPerc2022)</f>
        <v>85464.019590208438</v>
      </c>
      <c r="N91" s="263">
        <f t="shared" ref="N91:N96" si="101">VLOOKUP($C91,March21,12,0)*(1+IncrPerc2022)</f>
        <v>90288.308934265689</v>
      </c>
      <c r="Q91" s="397" t="s">
        <v>826</v>
      </c>
      <c r="R91" s="397" t="str">
        <f t="shared" si="76"/>
        <v>04108C</v>
      </c>
      <c r="S91" s="409" t="str">
        <f t="shared" si="77"/>
        <v>Enterprise Coordinator Asp-IPI</v>
      </c>
      <c r="T91" s="397">
        <f t="shared" si="78"/>
        <v>40</v>
      </c>
      <c r="U91" s="448">
        <v>65323.704576550583</v>
      </c>
      <c r="V91" s="448">
        <v>68800.159240710345</v>
      </c>
      <c r="W91" s="448">
        <v>72641.0809261127</v>
      </c>
      <c r="X91" s="448">
        <v>76602.557087772177</v>
      </c>
      <c r="Y91" s="448">
        <v>80639.730246151259</v>
      </c>
      <c r="Z91" s="448">
        <v>85464.019590208438</v>
      </c>
      <c r="AA91" s="448">
        <v>90288.308934265689</v>
      </c>
      <c r="AB91" s="406" t="str">
        <f t="shared" si="79"/>
        <v>Y</v>
      </c>
      <c r="AC91" s="406" t="str">
        <f t="shared" si="80"/>
        <v>04108C</v>
      </c>
      <c r="AD91" s="412" t="str">
        <f t="shared" si="81"/>
        <v>Enterprise Coordinator Asp-IPI</v>
      </c>
      <c r="AE91" s="406">
        <f t="shared" si="82"/>
        <v>40</v>
      </c>
      <c r="AF91" s="398" t="str">
        <f t="shared" si="83"/>
        <v>E</v>
      </c>
      <c r="AG91" s="403">
        <f t="shared" ref="AG91:AM95" si="102">ROUNDUP(H91/2080,3)</f>
        <v>31.406000000000002</v>
      </c>
      <c r="AH91" s="403">
        <f t="shared" si="102"/>
        <v>33.076999999999998</v>
      </c>
      <c r="AI91" s="403">
        <f t="shared" si="102"/>
        <v>34.923999999999999</v>
      </c>
      <c r="AJ91" s="403">
        <f t="shared" si="102"/>
        <v>36.829000000000001</v>
      </c>
      <c r="AK91" s="403">
        <f t="shared" si="102"/>
        <v>38.769999999999996</v>
      </c>
      <c r="AL91" s="403">
        <f t="shared" si="102"/>
        <v>41.088999999999999</v>
      </c>
      <c r="AM91" s="403">
        <f t="shared" si="102"/>
        <v>43.407999999999994</v>
      </c>
    </row>
    <row r="92" spans="1:39" ht="12.75" customHeight="1">
      <c r="A92" s="169" t="s">
        <v>15</v>
      </c>
      <c r="B92" s="259" t="s">
        <v>16</v>
      </c>
      <c r="C92" s="259" t="s">
        <v>100</v>
      </c>
      <c r="D92" s="264">
        <v>40</v>
      </c>
      <c r="E92" s="260" t="s">
        <v>101</v>
      </c>
      <c r="F92" s="265">
        <v>410</v>
      </c>
      <c r="G92" s="262">
        <v>9</v>
      </c>
      <c r="H92" s="263">
        <f t="shared" si="95"/>
        <v>65323.704576550583</v>
      </c>
      <c r="I92" s="263">
        <f t="shared" si="96"/>
        <v>68800.159240710345</v>
      </c>
      <c r="J92" s="263">
        <f t="shared" si="97"/>
        <v>72641.0809261127</v>
      </c>
      <c r="K92" s="263">
        <f t="shared" si="98"/>
        <v>76602.557087772177</v>
      </c>
      <c r="L92" s="263">
        <f t="shared" si="99"/>
        <v>80639.730246151259</v>
      </c>
      <c r="M92" s="263">
        <f t="shared" si="100"/>
        <v>85464.019590208438</v>
      </c>
      <c r="N92" s="263">
        <f t="shared" si="101"/>
        <v>90288.308934265689</v>
      </c>
      <c r="Q92" s="397" t="s">
        <v>826</v>
      </c>
      <c r="R92" s="397" t="str">
        <f t="shared" si="76"/>
        <v>04107C</v>
      </c>
      <c r="S92" s="409" t="str">
        <f t="shared" si="77"/>
        <v>Enterprise Coordinator WFD-IPI</v>
      </c>
      <c r="T92" s="397">
        <f t="shared" si="78"/>
        <v>40</v>
      </c>
      <c r="U92" s="448">
        <v>65323.704576550583</v>
      </c>
      <c r="V92" s="448">
        <v>68800.159240710345</v>
      </c>
      <c r="W92" s="448">
        <v>72641.0809261127</v>
      </c>
      <c r="X92" s="448">
        <v>76602.557087772177</v>
      </c>
      <c r="Y92" s="448">
        <v>80639.730246151259</v>
      </c>
      <c r="Z92" s="448">
        <v>85464.019590208438</v>
      </c>
      <c r="AA92" s="448">
        <v>90288.308934265689</v>
      </c>
      <c r="AB92" s="406" t="str">
        <f t="shared" si="79"/>
        <v>Y</v>
      </c>
      <c r="AC92" s="406" t="str">
        <f t="shared" si="80"/>
        <v>04107C</v>
      </c>
      <c r="AD92" s="412" t="str">
        <f t="shared" si="81"/>
        <v>Enterprise Coordinator WFD-IPI</v>
      </c>
      <c r="AE92" s="406">
        <f t="shared" si="82"/>
        <v>40</v>
      </c>
      <c r="AF92" s="398" t="str">
        <f t="shared" si="83"/>
        <v>E</v>
      </c>
      <c r="AG92" s="403">
        <f t="shared" si="102"/>
        <v>31.406000000000002</v>
      </c>
      <c r="AH92" s="403">
        <f t="shared" si="102"/>
        <v>33.076999999999998</v>
      </c>
      <c r="AI92" s="403">
        <f t="shared" si="102"/>
        <v>34.923999999999999</v>
      </c>
      <c r="AJ92" s="403">
        <f t="shared" si="102"/>
        <v>36.829000000000001</v>
      </c>
      <c r="AK92" s="403">
        <f t="shared" si="102"/>
        <v>38.769999999999996</v>
      </c>
      <c r="AL92" s="403">
        <f t="shared" si="102"/>
        <v>41.088999999999999</v>
      </c>
      <c r="AM92" s="403">
        <f t="shared" si="102"/>
        <v>43.407999999999994</v>
      </c>
    </row>
    <row r="93" spans="1:39" ht="12.75" customHeight="1">
      <c r="A93" s="169" t="s">
        <v>15</v>
      </c>
      <c r="B93" s="259" t="s">
        <v>16</v>
      </c>
      <c r="C93" s="259" t="s">
        <v>102</v>
      </c>
      <c r="D93" s="264" t="s">
        <v>103</v>
      </c>
      <c r="E93" s="260" t="s">
        <v>104</v>
      </c>
      <c r="F93" s="265">
        <v>508</v>
      </c>
      <c r="G93" s="262">
        <v>11</v>
      </c>
      <c r="H93" s="263">
        <f t="shared" si="95"/>
        <v>86557.293516661608</v>
      </c>
      <c r="I93" s="263">
        <f t="shared" si="96"/>
        <v>90164.319537013813</v>
      </c>
      <c r="J93" s="263">
        <f t="shared" si="97"/>
        <v>93921.166184389396</v>
      </c>
      <c r="K93" s="263">
        <f t="shared" si="98"/>
        <v>97834.128443117035</v>
      </c>
      <c r="L93" s="263">
        <f t="shared" si="99"/>
        <v>101910.76029439119</v>
      </c>
      <c r="M93" s="263">
        <f t="shared" si="100"/>
        <v>106157.35672254059</v>
      </c>
      <c r="N93" s="263">
        <f t="shared" si="101"/>
        <v>110581.47170875971</v>
      </c>
      <c r="Q93" s="397" t="s">
        <v>826</v>
      </c>
      <c r="R93" s="397" t="str">
        <f t="shared" si="76"/>
        <v>04111C</v>
      </c>
      <c r="S93" s="409" t="str">
        <f t="shared" si="77"/>
        <v>Enterprise Finance Specialist</v>
      </c>
      <c r="T93" s="397" t="str">
        <f t="shared" si="78"/>
        <v>109</v>
      </c>
      <c r="U93" s="394">
        <f t="shared" ref="U93:AA96" si="103">H93</f>
        <v>86557.293516661608</v>
      </c>
      <c r="V93" s="394">
        <f t="shared" si="103"/>
        <v>90164.319537013813</v>
      </c>
      <c r="W93" s="394">
        <f t="shared" si="103"/>
        <v>93921.166184389396</v>
      </c>
      <c r="X93" s="394">
        <f t="shared" si="103"/>
        <v>97834.128443117035</v>
      </c>
      <c r="Y93" s="394">
        <f t="shared" si="103"/>
        <v>101910.76029439119</v>
      </c>
      <c r="Z93" s="394">
        <f t="shared" si="103"/>
        <v>106157.35672254059</v>
      </c>
      <c r="AA93" s="394">
        <f t="shared" si="103"/>
        <v>110581.47170875971</v>
      </c>
      <c r="AB93" s="406" t="str">
        <f t="shared" si="79"/>
        <v>Y</v>
      </c>
      <c r="AC93" s="406" t="str">
        <f t="shared" si="80"/>
        <v>04111C</v>
      </c>
      <c r="AD93" s="412" t="str">
        <f t="shared" si="81"/>
        <v>Enterprise Finance Specialist</v>
      </c>
      <c r="AE93" s="406" t="str">
        <f t="shared" si="82"/>
        <v>109</v>
      </c>
      <c r="AF93" s="398" t="str">
        <f t="shared" si="83"/>
        <v>E</v>
      </c>
      <c r="AG93" s="403">
        <f t="shared" si="102"/>
        <v>41.614999999999995</v>
      </c>
      <c r="AH93" s="403">
        <f t="shared" si="102"/>
        <v>43.348999999999997</v>
      </c>
      <c r="AI93" s="403">
        <f t="shared" si="102"/>
        <v>45.155000000000001</v>
      </c>
      <c r="AJ93" s="403">
        <f t="shared" si="102"/>
        <v>47.035999999999994</v>
      </c>
      <c r="AK93" s="403">
        <f t="shared" si="102"/>
        <v>48.995999999999995</v>
      </c>
      <c r="AL93" s="403">
        <f t="shared" si="102"/>
        <v>51.037999999999997</v>
      </c>
      <c r="AM93" s="403">
        <f t="shared" si="102"/>
        <v>53.164999999999999</v>
      </c>
    </row>
    <row r="94" spans="1:39" ht="12.75" customHeight="1">
      <c r="A94" s="169"/>
      <c r="B94" s="259" t="s">
        <v>16</v>
      </c>
      <c r="C94" s="259" t="s">
        <v>645</v>
      </c>
      <c r="D94" s="264">
        <v>105</v>
      </c>
      <c r="E94" s="260" t="s">
        <v>641</v>
      </c>
      <c r="F94" s="265">
        <v>435</v>
      </c>
      <c r="G94" s="262">
        <v>9</v>
      </c>
      <c r="H94" s="263">
        <f t="shared" si="95"/>
        <v>69682.127849081255</v>
      </c>
      <c r="I94" s="263">
        <f t="shared" si="96"/>
        <v>73366.134052762514</v>
      </c>
      <c r="J94" s="263">
        <f t="shared" si="97"/>
        <v>77532.953678934398</v>
      </c>
      <c r="K94" s="263">
        <f t="shared" si="98"/>
        <v>81656.760973481258</v>
      </c>
      <c r="L94" s="263">
        <f t="shared" si="99"/>
        <v>86030.039791453135</v>
      </c>
      <c r="M94" s="263">
        <f t="shared" si="100"/>
        <v>91142.055405084393</v>
      </c>
      <c r="N94" s="263">
        <f t="shared" si="101"/>
        <v>96252.995710425021</v>
      </c>
      <c r="Q94" s="397" t="s">
        <v>826</v>
      </c>
      <c r="R94" s="397" t="str">
        <f t="shared" si="76"/>
        <v>52957C</v>
      </c>
      <c r="S94" s="409" t="str">
        <f t="shared" si="77"/>
        <v>Enterprise Information Management Analyst</v>
      </c>
      <c r="T94" s="397">
        <f t="shared" si="78"/>
        <v>105</v>
      </c>
      <c r="U94" s="394">
        <f t="shared" si="103"/>
        <v>69682.127849081255</v>
      </c>
      <c r="V94" s="394">
        <f t="shared" si="103"/>
        <v>73366.134052762514</v>
      </c>
      <c r="W94" s="394">
        <f t="shared" si="103"/>
        <v>77532.953678934398</v>
      </c>
      <c r="X94" s="394">
        <f t="shared" si="103"/>
        <v>81656.760973481258</v>
      </c>
      <c r="Y94" s="394">
        <f t="shared" si="103"/>
        <v>86030.039791453135</v>
      </c>
      <c r="Z94" s="394">
        <f t="shared" si="103"/>
        <v>91142.055405084393</v>
      </c>
      <c r="AA94" s="394">
        <f t="shared" si="103"/>
        <v>96252.995710425021</v>
      </c>
      <c r="AB94" s="406" t="str">
        <f t="shared" si="79"/>
        <v>Y</v>
      </c>
      <c r="AC94" s="406" t="str">
        <f t="shared" si="80"/>
        <v>52957C</v>
      </c>
      <c r="AD94" s="412" t="str">
        <f t="shared" si="81"/>
        <v>Enterprise Information Management Analyst</v>
      </c>
      <c r="AE94" s="406">
        <f t="shared" si="82"/>
        <v>105</v>
      </c>
      <c r="AF94" s="398" t="str">
        <f t="shared" si="83"/>
        <v>E</v>
      </c>
      <c r="AG94" s="403">
        <f t="shared" si="102"/>
        <v>33.501999999999995</v>
      </c>
      <c r="AH94" s="403">
        <f t="shared" si="102"/>
        <v>35.272999999999996</v>
      </c>
      <c r="AI94" s="403">
        <f t="shared" si="102"/>
        <v>37.275999999999996</v>
      </c>
      <c r="AJ94" s="403">
        <f t="shared" si="102"/>
        <v>39.259</v>
      </c>
      <c r="AK94" s="403">
        <f t="shared" si="102"/>
        <v>41.360999999999997</v>
      </c>
      <c r="AL94" s="403">
        <f t="shared" si="102"/>
        <v>43.818999999999996</v>
      </c>
      <c r="AM94" s="403">
        <f t="shared" si="102"/>
        <v>46.275999999999996</v>
      </c>
    </row>
    <row r="95" spans="1:39" ht="12.75" customHeight="1">
      <c r="A95" s="169" t="s">
        <v>15</v>
      </c>
      <c r="B95" s="259" t="s">
        <v>16</v>
      </c>
      <c r="C95" s="259" t="s">
        <v>416</v>
      </c>
      <c r="D95" s="264">
        <v>29</v>
      </c>
      <c r="E95" s="260" t="s">
        <v>415</v>
      </c>
      <c r="F95" s="265">
        <v>373</v>
      </c>
      <c r="G95" s="262">
        <v>8</v>
      </c>
      <c r="H95" s="263">
        <f t="shared" si="95"/>
        <v>60560.400968157468</v>
      </c>
      <c r="I95" s="263">
        <f t="shared" si="96"/>
        <v>63882.658046406941</v>
      </c>
      <c r="J95" s="263">
        <f t="shared" si="97"/>
        <v>67202.111532185299</v>
      </c>
      <c r="K95" s="263">
        <f t="shared" si="98"/>
        <v>70720.620083411501</v>
      </c>
      <c r="L95" s="263">
        <f t="shared" si="99"/>
        <v>74480.237587152049</v>
      </c>
      <c r="M95" s="263">
        <f t="shared" si="100"/>
        <v>79146.72936687374</v>
      </c>
      <c r="N95" s="263">
        <f t="shared" si="101"/>
        <v>83813.221146595417</v>
      </c>
      <c r="Q95" s="397" t="s">
        <v>826</v>
      </c>
      <c r="R95" s="397" t="str">
        <f t="shared" si="76"/>
        <v>04113C</v>
      </c>
      <c r="S95" s="409" t="str">
        <f t="shared" si="77"/>
        <v>Environmental Health Community Liaison</v>
      </c>
      <c r="T95" s="397">
        <f t="shared" si="78"/>
        <v>29</v>
      </c>
      <c r="U95" s="394">
        <f t="shared" si="103"/>
        <v>60560.400968157468</v>
      </c>
      <c r="V95" s="394">
        <f t="shared" si="103"/>
        <v>63882.658046406941</v>
      </c>
      <c r="W95" s="394">
        <f t="shared" si="103"/>
        <v>67202.111532185299</v>
      </c>
      <c r="X95" s="394">
        <f t="shared" si="103"/>
        <v>70720.620083411501</v>
      </c>
      <c r="Y95" s="394">
        <f t="shared" si="103"/>
        <v>74480.237587152049</v>
      </c>
      <c r="Z95" s="394">
        <f t="shared" si="103"/>
        <v>79146.72936687374</v>
      </c>
      <c r="AA95" s="394">
        <f t="shared" si="103"/>
        <v>83813.221146595417</v>
      </c>
      <c r="AB95" s="406" t="str">
        <f t="shared" si="79"/>
        <v>Y</v>
      </c>
      <c r="AC95" s="406" t="str">
        <f t="shared" si="80"/>
        <v>04113C</v>
      </c>
      <c r="AD95" s="412" t="str">
        <f t="shared" si="81"/>
        <v>Environmental Health Community Liaison</v>
      </c>
      <c r="AE95" s="406">
        <f t="shared" si="82"/>
        <v>29</v>
      </c>
      <c r="AF95" s="398" t="str">
        <f t="shared" si="83"/>
        <v>E</v>
      </c>
      <c r="AG95" s="403">
        <f t="shared" si="102"/>
        <v>29.116</v>
      </c>
      <c r="AH95" s="403">
        <f t="shared" si="102"/>
        <v>30.713000000000001</v>
      </c>
      <c r="AI95" s="403">
        <f t="shared" si="102"/>
        <v>32.308999999999997</v>
      </c>
      <c r="AJ95" s="403">
        <f t="shared" si="102"/>
        <v>34.000999999999998</v>
      </c>
      <c r="AK95" s="403">
        <f t="shared" si="102"/>
        <v>35.808</v>
      </c>
      <c r="AL95" s="403">
        <f t="shared" si="102"/>
        <v>38.052</v>
      </c>
      <c r="AM95" s="403">
        <f t="shared" si="102"/>
        <v>40.294999999999995</v>
      </c>
    </row>
    <row r="96" spans="1:39" ht="12.75" customHeight="1">
      <c r="A96" s="169"/>
      <c r="B96" s="259" t="s">
        <v>91</v>
      </c>
      <c r="C96" s="259" t="s">
        <v>788</v>
      </c>
      <c r="D96" s="264">
        <v>160</v>
      </c>
      <c r="E96" s="260" t="s">
        <v>786</v>
      </c>
      <c r="F96" s="265">
        <v>333</v>
      </c>
      <c r="G96" s="262">
        <v>7</v>
      </c>
      <c r="H96" s="285">
        <f t="shared" si="95"/>
        <v>27.165044999999999</v>
      </c>
      <c r="I96" s="285">
        <f t="shared" si="96"/>
        <v>28.599435000000003</v>
      </c>
      <c r="J96" s="285">
        <f t="shared" si="97"/>
        <v>30.125272500000001</v>
      </c>
      <c r="K96" s="285">
        <f t="shared" si="98"/>
        <v>31.690155000000001</v>
      </c>
      <c r="L96" s="285">
        <f t="shared" si="99"/>
        <v>33.368062500000001</v>
      </c>
      <c r="M96" s="285">
        <f t="shared" si="100"/>
        <v>35.391210000000008</v>
      </c>
      <c r="N96" s="285">
        <f t="shared" si="101"/>
        <v>37.414357500000001</v>
      </c>
      <c r="Q96" s="397" t="s">
        <v>826</v>
      </c>
      <c r="R96" s="397" t="str">
        <f t="shared" si="76"/>
        <v>53026C</v>
      </c>
      <c r="S96" s="409" t="str">
        <f t="shared" si="77"/>
        <v>Environmental Health Specialist I</v>
      </c>
      <c r="T96" s="397">
        <f t="shared" si="78"/>
        <v>160</v>
      </c>
      <c r="U96" s="394">
        <f t="shared" si="103"/>
        <v>27.165044999999999</v>
      </c>
      <c r="V96" s="394">
        <f t="shared" si="103"/>
        <v>28.599435000000003</v>
      </c>
      <c r="W96" s="394">
        <f t="shared" si="103"/>
        <v>30.125272500000001</v>
      </c>
      <c r="X96" s="394">
        <f t="shared" si="103"/>
        <v>31.690155000000001</v>
      </c>
      <c r="Y96" s="394">
        <f t="shared" si="103"/>
        <v>33.368062500000001</v>
      </c>
      <c r="Z96" s="394">
        <f t="shared" si="103"/>
        <v>35.391210000000008</v>
      </c>
      <c r="AA96" s="394">
        <f t="shared" si="103"/>
        <v>37.414357500000001</v>
      </c>
      <c r="AB96" s="406" t="str">
        <f t="shared" si="79"/>
        <v>Y</v>
      </c>
      <c r="AC96" s="406" t="str">
        <f t="shared" si="80"/>
        <v>53026C</v>
      </c>
      <c r="AD96" s="412" t="str">
        <f t="shared" si="81"/>
        <v>Environmental Health Specialist I</v>
      </c>
      <c r="AE96" s="406">
        <f t="shared" si="82"/>
        <v>160</v>
      </c>
      <c r="AF96" s="398" t="str">
        <f t="shared" si="83"/>
        <v>N</v>
      </c>
      <c r="AG96" s="403"/>
      <c r="AH96" s="403"/>
      <c r="AI96" s="403"/>
      <c r="AJ96" s="403"/>
      <c r="AK96" s="403"/>
      <c r="AL96" s="403"/>
      <c r="AM96" s="403"/>
    </row>
    <row r="97" spans="1:39" ht="12.75" customHeight="1">
      <c r="A97" s="169"/>
      <c r="B97" s="259" t="s">
        <v>91</v>
      </c>
      <c r="C97" s="259" t="s">
        <v>887</v>
      </c>
      <c r="D97" s="264">
        <v>118</v>
      </c>
      <c r="E97" s="260" t="s">
        <v>787</v>
      </c>
      <c r="F97" s="265">
        <v>401</v>
      </c>
      <c r="G97" s="262">
        <v>8</v>
      </c>
      <c r="H97" s="285">
        <f t="shared" ref="H97:N97" si="104">U97</f>
        <v>30.500310000000002</v>
      </c>
      <c r="I97" s="285">
        <f t="shared" si="104"/>
        <v>32.174107499999998</v>
      </c>
      <c r="J97" s="285">
        <f t="shared" si="104"/>
        <v>33.846877500000005</v>
      </c>
      <c r="K97" s="285">
        <f t="shared" si="104"/>
        <v>35.636782500000002</v>
      </c>
      <c r="L97" s="285">
        <f t="shared" si="104"/>
        <v>37.520189999999999</v>
      </c>
      <c r="M97" s="285">
        <f t="shared" si="104"/>
        <v>39.850560000000002</v>
      </c>
      <c r="N97" s="285">
        <f t="shared" si="104"/>
        <v>42.180930000000004</v>
      </c>
      <c r="Q97" s="397" t="s">
        <v>826</v>
      </c>
      <c r="R97" s="397" t="str">
        <f t="shared" si="76"/>
        <v>59428C</v>
      </c>
      <c r="S97" s="409" t="str">
        <f t="shared" si="77"/>
        <v>Environmental Health Specialist II</v>
      </c>
      <c r="T97" s="397">
        <f t="shared" si="78"/>
        <v>118</v>
      </c>
      <c r="U97" s="448">
        <v>30.500310000000002</v>
      </c>
      <c r="V97" s="448">
        <v>32.174107499999998</v>
      </c>
      <c r="W97" s="448">
        <v>33.846877500000005</v>
      </c>
      <c r="X97" s="448">
        <v>35.636782500000002</v>
      </c>
      <c r="Y97" s="448">
        <v>37.520189999999999</v>
      </c>
      <c r="Z97" s="448">
        <v>39.850560000000002</v>
      </c>
      <c r="AA97" s="448">
        <v>42.180930000000004</v>
      </c>
      <c r="AB97" s="406" t="str">
        <f t="shared" si="79"/>
        <v>Y</v>
      </c>
      <c r="AC97" s="406" t="str">
        <f t="shared" si="80"/>
        <v>59428C</v>
      </c>
      <c r="AD97" s="412" t="str">
        <f t="shared" si="81"/>
        <v>Environmental Health Specialist II</v>
      </c>
      <c r="AE97" s="406">
        <f t="shared" si="82"/>
        <v>118</v>
      </c>
      <c r="AF97" s="398" t="str">
        <f t="shared" si="83"/>
        <v>N</v>
      </c>
      <c r="AG97" s="403"/>
      <c r="AH97" s="403"/>
      <c r="AI97" s="403"/>
      <c r="AJ97" s="403"/>
      <c r="AK97" s="403"/>
      <c r="AL97" s="403"/>
      <c r="AM97" s="403"/>
    </row>
    <row r="98" spans="1:39" ht="12.75" customHeight="1">
      <c r="A98" s="169" t="s">
        <v>15</v>
      </c>
      <c r="B98" s="259" t="s">
        <v>16</v>
      </c>
      <c r="C98" s="259" t="s">
        <v>404</v>
      </c>
      <c r="D98" s="264">
        <v>51</v>
      </c>
      <c r="E98" s="260" t="s">
        <v>405</v>
      </c>
      <c r="F98" s="265">
        <v>453</v>
      </c>
      <c r="G98" s="262">
        <v>10</v>
      </c>
      <c r="H98" s="263">
        <f t="shared" ref="H98:H139" si="105">VLOOKUP($C98,March21,6,0)*(1+IncrPerc2022)</f>
        <v>74000.823274594528</v>
      </c>
      <c r="I98" s="263">
        <f t="shared" ref="I98:I142" si="106">VLOOKUP($C98,March21,7,0)*(1+IncrPerc2022)</f>
        <v>77721.190483739716</v>
      </c>
      <c r="J98" s="263">
        <f t="shared" ref="J98:J139" si="107">VLOOKUP($C98,March21,8,0)*(1+IncrPerc2022)</f>
        <v>81920.972005442425</v>
      </c>
      <c r="K98" s="263">
        <f t="shared" ref="K98:K112" si="108">VLOOKUP($C98,March21,9,0)*(1+IncrPerc2022)</f>
        <v>86123.557119616205</v>
      </c>
      <c r="L98" s="263">
        <f t="shared" ref="L98:L112" si="109">VLOOKUP($C98,March21,10,0)*(1+IncrPerc2022)</f>
        <v>90522.393706766743</v>
      </c>
      <c r="M98" s="263">
        <f t="shared" ref="M98:M112" si="110">VLOOKUP($C98,March21,11,0)*(1+IncrPerc2022)</f>
        <v>96030.463779535057</v>
      </c>
      <c r="N98" s="263">
        <f t="shared" ref="N98:N112" si="111">VLOOKUP($C98,March21,12,0)*(1+IncrPerc2022)</f>
        <v>101538.53385230334</v>
      </c>
      <c r="Q98" s="397" t="s">
        <v>826</v>
      </c>
      <c r="R98" s="397" t="str">
        <f t="shared" si="76"/>
        <v>04187C</v>
      </c>
      <c r="S98" s="409" t="str">
        <f t="shared" si="77"/>
        <v>Equity &amp; Inclusion Program Coordinator</v>
      </c>
      <c r="T98" s="397">
        <f t="shared" si="78"/>
        <v>51</v>
      </c>
      <c r="U98" s="394">
        <f t="shared" ref="U98:U110" si="112">H98</f>
        <v>74000.823274594528</v>
      </c>
      <c r="V98" s="394">
        <f t="shared" ref="V98:V110" si="113">I98</f>
        <v>77721.190483739716</v>
      </c>
      <c r="W98" s="394">
        <f t="shared" ref="W98:W110" si="114">J98</f>
        <v>81920.972005442425</v>
      </c>
      <c r="X98" s="394">
        <f t="shared" ref="X98:X110" si="115">K98</f>
        <v>86123.557119616205</v>
      </c>
      <c r="Y98" s="394">
        <f t="shared" ref="Y98:Y110" si="116">L98</f>
        <v>90522.393706766743</v>
      </c>
      <c r="Z98" s="394">
        <f t="shared" ref="Z98:Z110" si="117">M98</f>
        <v>96030.463779535057</v>
      </c>
      <c r="AA98" s="394">
        <f t="shared" ref="AA98:AA110" si="118">N98</f>
        <v>101538.53385230334</v>
      </c>
      <c r="AB98" s="406" t="str">
        <f t="shared" si="79"/>
        <v>Y</v>
      </c>
      <c r="AC98" s="406" t="str">
        <f t="shared" si="80"/>
        <v>04187C</v>
      </c>
      <c r="AD98" s="412" t="str">
        <f t="shared" si="81"/>
        <v>Equity &amp; Inclusion Program Coordinator</v>
      </c>
      <c r="AE98" s="406">
        <f t="shared" si="82"/>
        <v>51</v>
      </c>
      <c r="AF98" s="398" t="str">
        <f t="shared" si="83"/>
        <v>E</v>
      </c>
      <c r="AG98" s="403">
        <f t="shared" ref="AG98:AM99" si="119">ROUNDUP(H98/2080,3)</f>
        <v>35.577999999999996</v>
      </c>
      <c r="AH98" s="403">
        <f t="shared" si="119"/>
        <v>37.366</v>
      </c>
      <c r="AI98" s="403">
        <f t="shared" si="119"/>
        <v>39.385999999999996</v>
      </c>
      <c r="AJ98" s="403">
        <f t="shared" si="119"/>
        <v>41.405999999999999</v>
      </c>
      <c r="AK98" s="403">
        <f t="shared" si="119"/>
        <v>43.521000000000001</v>
      </c>
      <c r="AL98" s="403">
        <f t="shared" si="119"/>
        <v>46.168999999999997</v>
      </c>
      <c r="AM98" s="403">
        <f t="shared" si="119"/>
        <v>48.817</v>
      </c>
    </row>
    <row r="99" spans="1:39" ht="12.75" customHeight="1">
      <c r="A99" s="169" t="s">
        <v>15</v>
      </c>
      <c r="B99" s="259" t="s">
        <v>16</v>
      </c>
      <c r="C99" s="259" t="s">
        <v>105</v>
      </c>
      <c r="D99" s="264">
        <v>29</v>
      </c>
      <c r="E99" s="260" t="s">
        <v>106</v>
      </c>
      <c r="F99" s="265">
        <v>373</v>
      </c>
      <c r="G99" s="262">
        <v>8</v>
      </c>
      <c r="H99" s="263">
        <f t="shared" si="105"/>
        <v>60560.400968157468</v>
      </c>
      <c r="I99" s="263">
        <f t="shared" si="106"/>
        <v>63882.658046406941</v>
      </c>
      <c r="J99" s="263">
        <f t="shared" si="107"/>
        <v>67202.111532185299</v>
      </c>
      <c r="K99" s="263">
        <f t="shared" si="108"/>
        <v>70720.620083411501</v>
      </c>
      <c r="L99" s="263">
        <f t="shared" si="109"/>
        <v>74480.237587152049</v>
      </c>
      <c r="M99" s="263">
        <f t="shared" si="110"/>
        <v>79146.72936687374</v>
      </c>
      <c r="N99" s="263">
        <f t="shared" si="111"/>
        <v>83813.221146595417</v>
      </c>
      <c r="Q99" s="397" t="s">
        <v>826</v>
      </c>
      <c r="R99" s="397" t="str">
        <f t="shared" si="76"/>
        <v>04230C</v>
      </c>
      <c r="S99" s="409" t="str">
        <f t="shared" si="77"/>
        <v>Event Coordinator</v>
      </c>
      <c r="T99" s="397">
        <f t="shared" si="78"/>
        <v>29</v>
      </c>
      <c r="U99" s="394">
        <f t="shared" si="112"/>
        <v>60560.400968157468</v>
      </c>
      <c r="V99" s="394">
        <f t="shared" si="113"/>
        <v>63882.658046406941</v>
      </c>
      <c r="W99" s="394">
        <f t="shared" si="114"/>
        <v>67202.111532185299</v>
      </c>
      <c r="X99" s="394">
        <f t="shared" si="115"/>
        <v>70720.620083411501</v>
      </c>
      <c r="Y99" s="394">
        <f t="shared" si="116"/>
        <v>74480.237587152049</v>
      </c>
      <c r="Z99" s="394">
        <f t="shared" si="117"/>
        <v>79146.72936687374</v>
      </c>
      <c r="AA99" s="394">
        <f t="shared" si="118"/>
        <v>83813.221146595417</v>
      </c>
      <c r="AB99" s="406" t="str">
        <f t="shared" si="79"/>
        <v>Y</v>
      </c>
      <c r="AC99" s="406" t="str">
        <f t="shared" si="80"/>
        <v>04230C</v>
      </c>
      <c r="AD99" s="412" t="str">
        <f t="shared" si="81"/>
        <v>Event Coordinator</v>
      </c>
      <c r="AE99" s="406">
        <f t="shared" si="82"/>
        <v>29</v>
      </c>
      <c r="AF99" s="398" t="str">
        <f t="shared" si="83"/>
        <v>E</v>
      </c>
      <c r="AG99" s="403">
        <f t="shared" si="119"/>
        <v>29.116</v>
      </c>
      <c r="AH99" s="403">
        <f t="shared" si="119"/>
        <v>30.713000000000001</v>
      </c>
      <c r="AI99" s="403">
        <f t="shared" si="119"/>
        <v>32.308999999999997</v>
      </c>
      <c r="AJ99" s="403">
        <f t="shared" si="119"/>
        <v>34.000999999999998</v>
      </c>
      <c r="AK99" s="403">
        <f t="shared" si="119"/>
        <v>35.808</v>
      </c>
      <c r="AL99" s="403">
        <f t="shared" si="119"/>
        <v>38.052</v>
      </c>
      <c r="AM99" s="403">
        <f t="shared" si="119"/>
        <v>40.294999999999995</v>
      </c>
    </row>
    <row r="100" spans="1:39" ht="12.75" customHeight="1">
      <c r="A100" s="22" t="s">
        <v>90</v>
      </c>
      <c r="B100" s="272" t="s">
        <v>91</v>
      </c>
      <c r="C100" s="272" t="s">
        <v>302</v>
      </c>
      <c r="D100" s="274" t="s">
        <v>274</v>
      </c>
      <c r="E100" s="273" t="s">
        <v>303</v>
      </c>
      <c r="F100" s="265">
        <v>325</v>
      </c>
      <c r="G100" s="262">
        <v>7</v>
      </c>
      <c r="H100" s="285">
        <f t="shared" si="105"/>
        <v>25.564230863414842</v>
      </c>
      <c r="I100" s="285">
        <f t="shared" si="106"/>
        <v>27.184063921671175</v>
      </c>
      <c r="J100" s="285">
        <f t="shared" si="107"/>
        <v>28.61686142012103</v>
      </c>
      <c r="K100" s="285">
        <f t="shared" si="108"/>
        <v>30.200621590091455</v>
      </c>
      <c r="L100" s="285">
        <f t="shared" si="109"/>
        <v>31.822122427942045</v>
      </c>
      <c r="M100" s="285">
        <f t="shared" si="110"/>
        <v>33.753705445467475</v>
      </c>
      <c r="N100" s="285">
        <f t="shared" si="111"/>
        <v>35.685288462992922</v>
      </c>
      <c r="O100" s="23"/>
      <c r="P100" s="23"/>
      <c r="Q100" s="397" t="s">
        <v>826</v>
      </c>
      <c r="R100" s="397" t="str">
        <f t="shared" si="76"/>
        <v>04304C</v>
      </c>
      <c r="S100" s="409" t="str">
        <f t="shared" si="77"/>
        <v>Family Support Specialist I Employment &amp; Training</v>
      </c>
      <c r="T100" s="397" t="str">
        <f t="shared" si="78"/>
        <v>07</v>
      </c>
      <c r="U100" s="394">
        <f t="shared" si="112"/>
        <v>25.564230863414842</v>
      </c>
      <c r="V100" s="394">
        <f t="shared" si="113"/>
        <v>27.184063921671175</v>
      </c>
      <c r="W100" s="394">
        <f t="shared" si="114"/>
        <v>28.61686142012103</v>
      </c>
      <c r="X100" s="394">
        <f t="shared" si="115"/>
        <v>30.200621590091455</v>
      </c>
      <c r="Y100" s="394">
        <f t="shared" si="116"/>
        <v>31.822122427942045</v>
      </c>
      <c r="Z100" s="394">
        <f t="shared" si="117"/>
        <v>33.753705445467475</v>
      </c>
      <c r="AA100" s="394">
        <f t="shared" si="118"/>
        <v>35.685288462992922</v>
      </c>
      <c r="AB100" s="406" t="str">
        <f t="shared" si="79"/>
        <v>Y</v>
      </c>
      <c r="AC100" s="406" t="str">
        <f t="shared" si="80"/>
        <v>04304C</v>
      </c>
      <c r="AD100" s="412" t="str">
        <f t="shared" si="81"/>
        <v>Family Support Specialist I Employment &amp; Training</v>
      </c>
      <c r="AE100" s="406" t="str">
        <f t="shared" si="82"/>
        <v>07</v>
      </c>
      <c r="AF100" s="398" t="str">
        <f t="shared" si="83"/>
        <v>N</v>
      </c>
      <c r="AG100" s="403">
        <f t="shared" ref="AG100:AM100" si="120">H100</f>
        <v>25.564230863414842</v>
      </c>
      <c r="AH100" s="403">
        <f t="shared" si="120"/>
        <v>27.184063921671175</v>
      </c>
      <c r="AI100" s="403">
        <f t="shared" si="120"/>
        <v>28.61686142012103</v>
      </c>
      <c r="AJ100" s="403">
        <f t="shared" si="120"/>
        <v>30.200621590091455</v>
      </c>
      <c r="AK100" s="403">
        <f t="shared" si="120"/>
        <v>31.822122427942045</v>
      </c>
      <c r="AL100" s="403">
        <f t="shared" si="120"/>
        <v>33.753705445467475</v>
      </c>
      <c r="AM100" s="403">
        <f t="shared" si="120"/>
        <v>35.685288462992922</v>
      </c>
    </row>
    <row r="101" spans="1:39" ht="12.75" customHeight="1">
      <c r="A101" s="169" t="s">
        <v>15</v>
      </c>
      <c r="B101" s="259" t="s">
        <v>16</v>
      </c>
      <c r="C101" s="259" t="s">
        <v>107</v>
      </c>
      <c r="D101" s="264">
        <v>29</v>
      </c>
      <c r="E101" s="260" t="s">
        <v>108</v>
      </c>
      <c r="F101" s="265">
        <v>383</v>
      </c>
      <c r="G101" s="262">
        <v>8</v>
      </c>
      <c r="H101" s="263">
        <f t="shared" si="105"/>
        <v>60560.400968157468</v>
      </c>
      <c r="I101" s="263">
        <f t="shared" si="106"/>
        <v>63882.658046406941</v>
      </c>
      <c r="J101" s="263">
        <f t="shared" si="107"/>
        <v>67202.111532185299</v>
      </c>
      <c r="K101" s="263">
        <f t="shared" si="108"/>
        <v>70720.620083411501</v>
      </c>
      <c r="L101" s="263">
        <f t="shared" si="109"/>
        <v>74480.237587152049</v>
      </c>
      <c r="M101" s="263">
        <f t="shared" si="110"/>
        <v>79146.72936687374</v>
      </c>
      <c r="N101" s="263">
        <f t="shared" si="111"/>
        <v>83813.221146595417</v>
      </c>
      <c r="O101" s="59"/>
      <c r="P101" s="59"/>
      <c r="Q101" s="397" t="s">
        <v>826</v>
      </c>
      <c r="R101" s="397" t="str">
        <f t="shared" si="76"/>
        <v>04305C</v>
      </c>
      <c r="S101" s="409" t="str">
        <f t="shared" si="77"/>
        <v xml:space="preserve">Family Support Specialist II - Employment &amp; Training </v>
      </c>
      <c r="T101" s="397">
        <f t="shared" si="78"/>
        <v>29</v>
      </c>
      <c r="U101" s="394">
        <f t="shared" si="112"/>
        <v>60560.400968157468</v>
      </c>
      <c r="V101" s="394">
        <f t="shared" si="113"/>
        <v>63882.658046406941</v>
      </c>
      <c r="W101" s="394">
        <f t="shared" si="114"/>
        <v>67202.111532185299</v>
      </c>
      <c r="X101" s="394">
        <f t="shared" si="115"/>
        <v>70720.620083411501</v>
      </c>
      <c r="Y101" s="394">
        <f t="shared" si="116"/>
        <v>74480.237587152049</v>
      </c>
      <c r="Z101" s="394">
        <f t="shared" si="117"/>
        <v>79146.72936687374</v>
      </c>
      <c r="AA101" s="394">
        <f t="shared" si="118"/>
        <v>83813.221146595417</v>
      </c>
      <c r="AB101" s="406" t="str">
        <f t="shared" si="79"/>
        <v>Y</v>
      </c>
      <c r="AC101" s="406" t="str">
        <f t="shared" si="80"/>
        <v>04305C</v>
      </c>
      <c r="AD101" s="412" t="str">
        <f t="shared" si="81"/>
        <v xml:space="preserve">Family Support Specialist II - Employment &amp; Training </v>
      </c>
      <c r="AE101" s="406">
        <f t="shared" si="82"/>
        <v>29</v>
      </c>
      <c r="AF101" s="398" t="str">
        <f t="shared" si="83"/>
        <v>E</v>
      </c>
      <c r="AG101" s="403">
        <f t="shared" ref="AG101:AG111" si="121">ROUNDUP(H101/2080,3)</f>
        <v>29.116</v>
      </c>
      <c r="AH101" s="403">
        <f t="shared" ref="AH101:AH111" si="122">ROUNDUP(I101/2080,3)</f>
        <v>30.713000000000001</v>
      </c>
      <c r="AI101" s="403">
        <f t="shared" ref="AI101:AI111" si="123">ROUNDUP(J101/2080,3)</f>
        <v>32.308999999999997</v>
      </c>
      <c r="AJ101" s="403">
        <f t="shared" ref="AJ101:AJ111" si="124">ROUNDUP(K101/2080,3)</f>
        <v>34.000999999999998</v>
      </c>
      <c r="AK101" s="403">
        <f t="shared" ref="AK101:AK111" si="125">ROUNDUP(L101/2080,3)</f>
        <v>35.808</v>
      </c>
      <c r="AL101" s="403">
        <f t="shared" ref="AL101:AL111" si="126">ROUNDUP(M101/2080,3)</f>
        <v>38.052</v>
      </c>
      <c r="AM101" s="403">
        <f t="shared" ref="AM101:AM111" si="127">ROUNDUP(N101/2080,3)</f>
        <v>40.294999999999995</v>
      </c>
    </row>
    <row r="102" spans="1:39" ht="12.75" customHeight="1">
      <c r="A102" s="169" t="s">
        <v>15</v>
      </c>
      <c r="B102" s="259" t="s">
        <v>16</v>
      </c>
      <c r="C102" s="259" t="s">
        <v>109</v>
      </c>
      <c r="D102" s="264">
        <v>45</v>
      </c>
      <c r="E102" s="260" t="s">
        <v>110</v>
      </c>
      <c r="F102" s="265">
        <v>430</v>
      </c>
      <c r="G102" s="262">
        <v>9</v>
      </c>
      <c r="H102" s="263">
        <f t="shared" si="105"/>
        <v>68881.463422372137</v>
      </c>
      <c r="I102" s="263">
        <f t="shared" si="106"/>
        <v>72523.330042326634</v>
      </c>
      <c r="J102" s="263">
        <f t="shared" si="107"/>
        <v>76641.807382367522</v>
      </c>
      <c r="K102" s="263">
        <f t="shared" si="108"/>
        <v>80718.230835341979</v>
      </c>
      <c r="L102" s="263">
        <f t="shared" si="109"/>
        <v>85041.370425772911</v>
      </c>
      <c r="M102" s="263">
        <f t="shared" si="110"/>
        <v>90094.020271236979</v>
      </c>
      <c r="N102" s="263">
        <f t="shared" si="111"/>
        <v>95146.670116701018</v>
      </c>
      <c r="Q102" s="397" t="s">
        <v>826</v>
      </c>
      <c r="R102" s="397" t="str">
        <f t="shared" si="76"/>
        <v>04306C</v>
      </c>
      <c r="S102" s="409" t="str">
        <f t="shared" si="77"/>
        <v>Family Support Specialist III - Employment &amp; Training</v>
      </c>
      <c r="T102" s="397">
        <f t="shared" si="78"/>
        <v>45</v>
      </c>
      <c r="U102" s="394">
        <f t="shared" si="112"/>
        <v>68881.463422372137</v>
      </c>
      <c r="V102" s="394">
        <f t="shared" si="113"/>
        <v>72523.330042326634</v>
      </c>
      <c r="W102" s="394">
        <f t="shared" si="114"/>
        <v>76641.807382367522</v>
      </c>
      <c r="X102" s="394">
        <f t="shared" si="115"/>
        <v>80718.230835341979</v>
      </c>
      <c r="Y102" s="394">
        <f t="shared" si="116"/>
        <v>85041.370425772911</v>
      </c>
      <c r="Z102" s="394">
        <f t="shared" si="117"/>
        <v>90094.020271236979</v>
      </c>
      <c r="AA102" s="394">
        <f t="shared" si="118"/>
        <v>95146.670116701018</v>
      </c>
      <c r="AB102" s="406" t="str">
        <f t="shared" si="79"/>
        <v>Y</v>
      </c>
      <c r="AC102" s="406" t="str">
        <f t="shared" si="80"/>
        <v>04306C</v>
      </c>
      <c r="AD102" s="412" t="str">
        <f t="shared" si="81"/>
        <v>Family Support Specialist III - Employment &amp; Training</v>
      </c>
      <c r="AE102" s="406">
        <f t="shared" si="82"/>
        <v>45</v>
      </c>
      <c r="AF102" s="398" t="str">
        <f t="shared" si="83"/>
        <v>E</v>
      </c>
      <c r="AG102" s="403">
        <f t="shared" si="121"/>
        <v>33.116999999999997</v>
      </c>
      <c r="AH102" s="403">
        <f t="shared" si="122"/>
        <v>34.866999999999997</v>
      </c>
      <c r="AI102" s="403">
        <f t="shared" si="123"/>
        <v>36.847999999999999</v>
      </c>
      <c r="AJ102" s="403">
        <f t="shared" si="124"/>
        <v>38.806999999999995</v>
      </c>
      <c r="AK102" s="403">
        <f t="shared" si="125"/>
        <v>40.885999999999996</v>
      </c>
      <c r="AL102" s="403">
        <f t="shared" si="126"/>
        <v>43.314999999999998</v>
      </c>
      <c r="AM102" s="403">
        <f t="shared" si="127"/>
        <v>45.744</v>
      </c>
    </row>
    <row r="103" spans="1:39" ht="12.75" customHeight="1">
      <c r="A103" s="169"/>
      <c r="B103" s="259" t="s">
        <v>16</v>
      </c>
      <c r="C103" s="259" t="s">
        <v>718</v>
      </c>
      <c r="D103" s="264">
        <v>113</v>
      </c>
      <c r="E103" s="260" t="s">
        <v>700</v>
      </c>
      <c r="F103" s="265">
        <v>485</v>
      </c>
      <c r="G103" s="262">
        <v>10</v>
      </c>
      <c r="H103" s="263">
        <f t="shared" si="105"/>
        <v>77233.065000000002</v>
      </c>
      <c r="I103" s="263">
        <f t="shared" si="106"/>
        <v>81337.927500000005</v>
      </c>
      <c r="J103" s="263">
        <f t="shared" si="107"/>
        <v>85564.035000000003</v>
      </c>
      <c r="K103" s="263">
        <f t="shared" si="108"/>
        <v>89893.920000000013</v>
      </c>
      <c r="L103" s="263">
        <f t="shared" si="109"/>
        <v>94444.717500000013</v>
      </c>
      <c r="M103" s="263">
        <f t="shared" si="110"/>
        <v>100109.32500000001</v>
      </c>
      <c r="N103" s="263">
        <f t="shared" si="111"/>
        <v>105773.93250000001</v>
      </c>
      <c r="Q103" s="397" t="s">
        <v>826</v>
      </c>
      <c r="R103" s="397" t="str">
        <f t="shared" si="76"/>
        <v>53003C</v>
      </c>
      <c r="S103" s="409" t="str">
        <f t="shared" si="77"/>
        <v>Finance Administrator - CPED</v>
      </c>
      <c r="T103" s="397">
        <f t="shared" si="78"/>
        <v>113</v>
      </c>
      <c r="U103" s="394">
        <f t="shared" si="112"/>
        <v>77233.065000000002</v>
      </c>
      <c r="V103" s="394">
        <f t="shared" si="113"/>
        <v>81337.927500000005</v>
      </c>
      <c r="W103" s="394">
        <f t="shared" si="114"/>
        <v>85564.035000000003</v>
      </c>
      <c r="X103" s="394">
        <f t="shared" si="115"/>
        <v>89893.920000000013</v>
      </c>
      <c r="Y103" s="394">
        <f t="shared" si="116"/>
        <v>94444.717500000013</v>
      </c>
      <c r="Z103" s="394">
        <f t="shared" si="117"/>
        <v>100109.32500000001</v>
      </c>
      <c r="AA103" s="394">
        <f t="shared" si="118"/>
        <v>105773.93250000001</v>
      </c>
      <c r="AB103" s="406" t="str">
        <f t="shared" si="79"/>
        <v>Y</v>
      </c>
      <c r="AC103" s="406" t="str">
        <f t="shared" si="80"/>
        <v>53003C</v>
      </c>
      <c r="AD103" s="412" t="str">
        <f t="shared" si="81"/>
        <v>Finance Administrator - CPED</v>
      </c>
      <c r="AE103" s="406">
        <f t="shared" si="82"/>
        <v>113</v>
      </c>
      <c r="AF103" s="398" t="str">
        <f t="shared" si="83"/>
        <v>E</v>
      </c>
      <c r="AG103" s="403">
        <f t="shared" si="121"/>
        <v>37.131999999999998</v>
      </c>
      <c r="AH103" s="403">
        <f t="shared" si="122"/>
        <v>39.104999999999997</v>
      </c>
      <c r="AI103" s="403">
        <f t="shared" si="123"/>
        <v>41.137</v>
      </c>
      <c r="AJ103" s="403">
        <f t="shared" si="124"/>
        <v>43.219000000000001</v>
      </c>
      <c r="AK103" s="403">
        <f t="shared" si="125"/>
        <v>45.406999999999996</v>
      </c>
      <c r="AL103" s="403">
        <f t="shared" si="126"/>
        <v>48.129999999999995</v>
      </c>
      <c r="AM103" s="403">
        <f t="shared" si="127"/>
        <v>50.852999999999994</v>
      </c>
    </row>
    <row r="104" spans="1:39" ht="12.75" customHeight="1">
      <c r="A104" s="169" t="s">
        <v>15</v>
      </c>
      <c r="B104" s="259" t="s">
        <v>16</v>
      </c>
      <c r="C104" s="259" t="s">
        <v>111</v>
      </c>
      <c r="D104" s="264">
        <v>51</v>
      </c>
      <c r="E104" s="260" t="s">
        <v>112</v>
      </c>
      <c r="F104" s="265">
        <v>478</v>
      </c>
      <c r="G104" s="262">
        <v>10</v>
      </c>
      <c r="H104" s="263">
        <f t="shared" si="105"/>
        <v>74000.823274594528</v>
      </c>
      <c r="I104" s="263">
        <f t="shared" si="106"/>
        <v>77721.190483739716</v>
      </c>
      <c r="J104" s="263">
        <f t="shared" si="107"/>
        <v>81920.972005442425</v>
      </c>
      <c r="K104" s="263">
        <f t="shared" si="108"/>
        <v>86123.557119616205</v>
      </c>
      <c r="L104" s="263">
        <f t="shared" si="109"/>
        <v>90522.393706766743</v>
      </c>
      <c r="M104" s="263">
        <f t="shared" si="110"/>
        <v>96030.463779535057</v>
      </c>
      <c r="N104" s="263">
        <f t="shared" si="111"/>
        <v>101538.53385230334</v>
      </c>
      <c r="O104" s="23"/>
      <c r="P104" s="23"/>
      <c r="Q104" s="397" t="s">
        <v>826</v>
      </c>
      <c r="R104" s="397" t="str">
        <f t="shared" si="76"/>
        <v>04330C</v>
      </c>
      <c r="S104" s="409" t="str">
        <f t="shared" si="77"/>
        <v>Finance Administrator Regulatory Services</v>
      </c>
      <c r="T104" s="397">
        <f t="shared" si="78"/>
        <v>51</v>
      </c>
      <c r="U104" s="394">
        <f t="shared" si="112"/>
        <v>74000.823274594528</v>
      </c>
      <c r="V104" s="394">
        <f t="shared" si="113"/>
        <v>77721.190483739716</v>
      </c>
      <c r="W104" s="394">
        <f t="shared" si="114"/>
        <v>81920.972005442425</v>
      </c>
      <c r="X104" s="394">
        <f t="shared" si="115"/>
        <v>86123.557119616205</v>
      </c>
      <c r="Y104" s="394">
        <f t="shared" si="116"/>
        <v>90522.393706766743</v>
      </c>
      <c r="Z104" s="394">
        <f t="shared" si="117"/>
        <v>96030.463779535057</v>
      </c>
      <c r="AA104" s="394">
        <f t="shared" si="118"/>
        <v>101538.53385230334</v>
      </c>
      <c r="AB104" s="406" t="str">
        <f t="shared" si="79"/>
        <v>Y</v>
      </c>
      <c r="AC104" s="406" t="str">
        <f t="shared" si="80"/>
        <v>04330C</v>
      </c>
      <c r="AD104" s="412" t="str">
        <f t="shared" si="81"/>
        <v>Finance Administrator Regulatory Services</v>
      </c>
      <c r="AE104" s="406">
        <f t="shared" si="82"/>
        <v>51</v>
      </c>
      <c r="AF104" s="398" t="str">
        <f t="shared" si="83"/>
        <v>E</v>
      </c>
      <c r="AG104" s="403">
        <f t="shared" si="121"/>
        <v>35.577999999999996</v>
      </c>
      <c r="AH104" s="403">
        <f t="shared" si="122"/>
        <v>37.366</v>
      </c>
      <c r="AI104" s="403">
        <f t="shared" si="123"/>
        <v>39.385999999999996</v>
      </c>
      <c r="AJ104" s="403">
        <f t="shared" si="124"/>
        <v>41.405999999999999</v>
      </c>
      <c r="AK104" s="403">
        <f t="shared" si="125"/>
        <v>43.521000000000001</v>
      </c>
      <c r="AL104" s="403">
        <f t="shared" si="126"/>
        <v>46.168999999999997</v>
      </c>
      <c r="AM104" s="403">
        <f t="shared" si="127"/>
        <v>48.817</v>
      </c>
    </row>
    <row r="105" spans="1:39" ht="12.75" customHeight="1">
      <c r="A105" s="169" t="s">
        <v>15</v>
      </c>
      <c r="B105" s="259" t="s">
        <v>16</v>
      </c>
      <c r="C105" s="259" t="s">
        <v>113</v>
      </c>
      <c r="D105" s="264">
        <v>29</v>
      </c>
      <c r="E105" s="260" t="s">
        <v>114</v>
      </c>
      <c r="F105" s="265">
        <v>400</v>
      </c>
      <c r="G105" s="262">
        <v>8</v>
      </c>
      <c r="H105" s="263">
        <f t="shared" si="105"/>
        <v>60560.400968157468</v>
      </c>
      <c r="I105" s="263">
        <f t="shared" si="106"/>
        <v>63882.658046406941</v>
      </c>
      <c r="J105" s="263">
        <f t="shared" si="107"/>
        <v>67202.111532185299</v>
      </c>
      <c r="K105" s="263">
        <f t="shared" si="108"/>
        <v>70720.620083411501</v>
      </c>
      <c r="L105" s="263">
        <f t="shared" si="109"/>
        <v>74480.237587152049</v>
      </c>
      <c r="M105" s="263">
        <f t="shared" si="110"/>
        <v>79146.72936687374</v>
      </c>
      <c r="N105" s="263">
        <f t="shared" si="111"/>
        <v>83813.221146595417</v>
      </c>
      <c r="Q105" s="397" t="s">
        <v>826</v>
      </c>
      <c r="R105" s="397" t="str">
        <f t="shared" si="76"/>
        <v>04350C</v>
      </c>
      <c r="S105" s="409" t="str">
        <f t="shared" si="77"/>
        <v>Financial Analyst</v>
      </c>
      <c r="T105" s="397">
        <f t="shared" si="78"/>
        <v>29</v>
      </c>
      <c r="U105" s="394">
        <f t="shared" si="112"/>
        <v>60560.400968157468</v>
      </c>
      <c r="V105" s="394">
        <f t="shared" si="113"/>
        <v>63882.658046406941</v>
      </c>
      <c r="W105" s="394">
        <f t="shared" si="114"/>
        <v>67202.111532185299</v>
      </c>
      <c r="X105" s="394">
        <f t="shared" si="115"/>
        <v>70720.620083411501</v>
      </c>
      <c r="Y105" s="394">
        <f t="shared" si="116"/>
        <v>74480.237587152049</v>
      </c>
      <c r="Z105" s="394">
        <f t="shared" si="117"/>
        <v>79146.72936687374</v>
      </c>
      <c r="AA105" s="394">
        <f t="shared" si="118"/>
        <v>83813.221146595417</v>
      </c>
      <c r="AB105" s="406" t="str">
        <f t="shared" si="79"/>
        <v>Y</v>
      </c>
      <c r="AC105" s="406" t="str">
        <f t="shared" si="80"/>
        <v>04350C</v>
      </c>
      <c r="AD105" s="412" t="str">
        <f t="shared" si="81"/>
        <v>Financial Analyst</v>
      </c>
      <c r="AE105" s="406">
        <f t="shared" si="82"/>
        <v>29</v>
      </c>
      <c r="AF105" s="398" t="str">
        <f t="shared" si="83"/>
        <v>E</v>
      </c>
      <c r="AG105" s="403">
        <f t="shared" si="121"/>
        <v>29.116</v>
      </c>
      <c r="AH105" s="403">
        <f t="shared" si="122"/>
        <v>30.713000000000001</v>
      </c>
      <c r="AI105" s="403">
        <f t="shared" si="123"/>
        <v>32.308999999999997</v>
      </c>
      <c r="AJ105" s="403">
        <f t="shared" si="124"/>
        <v>34.000999999999998</v>
      </c>
      <c r="AK105" s="403">
        <f t="shared" si="125"/>
        <v>35.808</v>
      </c>
      <c r="AL105" s="403">
        <f t="shared" si="126"/>
        <v>38.052</v>
      </c>
      <c r="AM105" s="403">
        <f t="shared" si="127"/>
        <v>40.294999999999995</v>
      </c>
    </row>
    <row r="106" spans="1:39" ht="12.75" customHeight="1">
      <c r="A106" s="169"/>
      <c r="B106" s="259" t="s">
        <v>16</v>
      </c>
      <c r="C106" s="259" t="s">
        <v>663</v>
      </c>
      <c r="D106" s="264">
        <v>58</v>
      </c>
      <c r="E106" s="260" t="s">
        <v>664</v>
      </c>
      <c r="F106" s="265">
        <v>493</v>
      </c>
      <c r="G106" s="262">
        <v>10</v>
      </c>
      <c r="H106" s="263">
        <f t="shared" si="105"/>
        <v>78040.800025444725</v>
      </c>
      <c r="I106" s="263">
        <f t="shared" si="106"/>
        <v>82400.386317999917</v>
      </c>
      <c r="J106" s="263">
        <f t="shared" si="107"/>
        <v>86521.667250511906</v>
      </c>
      <c r="K106" s="263">
        <f t="shared" si="108"/>
        <v>90842.003248471752</v>
      </c>
      <c r="L106" s="263">
        <f t="shared" si="109"/>
        <v>95403.448198945916</v>
      </c>
      <c r="M106" s="263">
        <f t="shared" si="110"/>
        <v>101047.51851408799</v>
      </c>
      <c r="N106" s="263">
        <f t="shared" si="111"/>
        <v>106691.58882922999</v>
      </c>
      <c r="Q106" s="397" t="s">
        <v>826</v>
      </c>
      <c r="R106" s="397" t="str">
        <f t="shared" si="76"/>
        <v>59220C</v>
      </c>
      <c r="S106" s="409" t="str">
        <f t="shared" si="77"/>
        <v>Financial Systems Services Lead</v>
      </c>
      <c r="T106" s="397">
        <f t="shared" si="78"/>
        <v>58</v>
      </c>
      <c r="U106" s="394">
        <f t="shared" si="112"/>
        <v>78040.800025444725</v>
      </c>
      <c r="V106" s="394">
        <f t="shared" si="113"/>
        <v>82400.386317999917</v>
      </c>
      <c r="W106" s="394">
        <f t="shared" si="114"/>
        <v>86521.667250511906</v>
      </c>
      <c r="X106" s="394">
        <f t="shared" si="115"/>
        <v>90842.003248471752</v>
      </c>
      <c r="Y106" s="394">
        <f t="shared" si="116"/>
        <v>95403.448198945916</v>
      </c>
      <c r="Z106" s="394">
        <f t="shared" si="117"/>
        <v>101047.51851408799</v>
      </c>
      <c r="AA106" s="394">
        <f t="shared" si="118"/>
        <v>106691.58882922999</v>
      </c>
      <c r="AB106" s="406" t="str">
        <f t="shared" si="79"/>
        <v>Y</v>
      </c>
      <c r="AC106" s="406" t="str">
        <f t="shared" si="80"/>
        <v>59220C</v>
      </c>
      <c r="AD106" s="412" t="str">
        <f t="shared" si="81"/>
        <v>Financial Systems Services Lead</v>
      </c>
      <c r="AE106" s="406">
        <f t="shared" si="82"/>
        <v>58</v>
      </c>
      <c r="AF106" s="398" t="str">
        <f t="shared" si="83"/>
        <v>E</v>
      </c>
      <c r="AG106" s="403">
        <f t="shared" si="121"/>
        <v>37.519999999999996</v>
      </c>
      <c r="AH106" s="403">
        <f t="shared" si="122"/>
        <v>39.616</v>
      </c>
      <c r="AI106" s="403">
        <f t="shared" si="123"/>
        <v>41.596999999999994</v>
      </c>
      <c r="AJ106" s="403">
        <f t="shared" si="124"/>
        <v>43.674999999999997</v>
      </c>
      <c r="AK106" s="403">
        <f t="shared" si="125"/>
        <v>45.867999999999995</v>
      </c>
      <c r="AL106" s="403">
        <f t="shared" si="126"/>
        <v>48.580999999999996</v>
      </c>
      <c r="AM106" s="403">
        <f t="shared" si="127"/>
        <v>51.294999999999995</v>
      </c>
    </row>
    <row r="107" spans="1:39" ht="12.75" customHeight="1">
      <c r="A107" s="169" t="s">
        <v>15</v>
      </c>
      <c r="B107" s="259" t="s">
        <v>16</v>
      </c>
      <c r="C107" s="259" t="s">
        <v>115</v>
      </c>
      <c r="D107" s="264">
        <v>45</v>
      </c>
      <c r="E107" s="260" t="s">
        <v>116</v>
      </c>
      <c r="F107" s="265">
        <v>433</v>
      </c>
      <c r="G107" s="262">
        <v>9</v>
      </c>
      <c r="H107" s="263">
        <f t="shared" si="105"/>
        <v>68881.463422372137</v>
      </c>
      <c r="I107" s="263">
        <f t="shared" si="106"/>
        <v>72523.330042326634</v>
      </c>
      <c r="J107" s="263">
        <f t="shared" si="107"/>
        <v>76641.807382367522</v>
      </c>
      <c r="K107" s="263">
        <f t="shared" si="108"/>
        <v>80718.230835341979</v>
      </c>
      <c r="L107" s="263">
        <f t="shared" si="109"/>
        <v>85041.370425772911</v>
      </c>
      <c r="M107" s="263">
        <f t="shared" si="110"/>
        <v>90094.020271236979</v>
      </c>
      <c r="N107" s="263">
        <f t="shared" si="111"/>
        <v>95146.670116701018</v>
      </c>
      <c r="Q107" s="397" t="s">
        <v>826</v>
      </c>
      <c r="R107" s="397" t="str">
        <f t="shared" si="76"/>
        <v>04427C</v>
      </c>
      <c r="S107" s="409" t="str">
        <f t="shared" si="77"/>
        <v>Fire Plan Examiner</v>
      </c>
      <c r="T107" s="397">
        <f t="shared" si="78"/>
        <v>45</v>
      </c>
      <c r="U107" s="394">
        <f t="shared" si="112"/>
        <v>68881.463422372137</v>
      </c>
      <c r="V107" s="394">
        <f t="shared" si="113"/>
        <v>72523.330042326634</v>
      </c>
      <c r="W107" s="394">
        <f t="shared" si="114"/>
        <v>76641.807382367522</v>
      </c>
      <c r="X107" s="394">
        <f t="shared" si="115"/>
        <v>80718.230835341979</v>
      </c>
      <c r="Y107" s="394">
        <f t="shared" si="116"/>
        <v>85041.370425772911</v>
      </c>
      <c r="Z107" s="394">
        <f t="shared" si="117"/>
        <v>90094.020271236979</v>
      </c>
      <c r="AA107" s="394">
        <f t="shared" si="118"/>
        <v>95146.670116701018</v>
      </c>
      <c r="AB107" s="406" t="str">
        <f t="shared" si="79"/>
        <v>Y</v>
      </c>
      <c r="AC107" s="406" t="str">
        <f t="shared" si="80"/>
        <v>04427C</v>
      </c>
      <c r="AD107" s="412" t="str">
        <f t="shared" si="81"/>
        <v>Fire Plan Examiner</v>
      </c>
      <c r="AE107" s="406">
        <f t="shared" si="82"/>
        <v>45</v>
      </c>
      <c r="AF107" s="398" t="str">
        <f t="shared" si="83"/>
        <v>E</v>
      </c>
      <c r="AG107" s="403">
        <f t="shared" si="121"/>
        <v>33.116999999999997</v>
      </c>
      <c r="AH107" s="403">
        <f t="shared" si="122"/>
        <v>34.866999999999997</v>
      </c>
      <c r="AI107" s="403">
        <f t="shared" si="123"/>
        <v>36.847999999999999</v>
      </c>
      <c r="AJ107" s="403">
        <f t="shared" si="124"/>
        <v>38.806999999999995</v>
      </c>
      <c r="AK107" s="403">
        <f t="shared" si="125"/>
        <v>40.885999999999996</v>
      </c>
      <c r="AL107" s="403">
        <f t="shared" si="126"/>
        <v>43.314999999999998</v>
      </c>
      <c r="AM107" s="403">
        <f t="shared" si="127"/>
        <v>45.744</v>
      </c>
    </row>
    <row r="108" spans="1:39" ht="12.75" customHeight="1">
      <c r="A108" s="169" t="s">
        <v>15</v>
      </c>
      <c r="B108" s="259" t="s">
        <v>16</v>
      </c>
      <c r="C108" s="259" t="s">
        <v>117</v>
      </c>
      <c r="D108" s="264">
        <v>72</v>
      </c>
      <c r="E108" s="260" t="s">
        <v>118</v>
      </c>
      <c r="F108" s="265">
        <v>478</v>
      </c>
      <c r="G108" s="262">
        <v>10</v>
      </c>
      <c r="H108" s="263">
        <f t="shared" si="105"/>
        <v>74124.181343322794</v>
      </c>
      <c r="I108" s="263">
        <f t="shared" si="106"/>
        <v>78040.800025444725</v>
      </c>
      <c r="J108" s="263">
        <f t="shared" si="107"/>
        <v>82122.830663361354</v>
      </c>
      <c r="K108" s="263">
        <f t="shared" si="108"/>
        <v>86440.363068850114</v>
      </c>
      <c r="L108" s="263">
        <f t="shared" si="109"/>
        <v>91004.611611795364</v>
      </c>
      <c r="M108" s="263">
        <f t="shared" si="110"/>
        <v>96504.627752892993</v>
      </c>
      <c r="N108" s="263">
        <f t="shared" si="111"/>
        <v>102003.76785319402</v>
      </c>
      <c r="Q108" s="397" t="s">
        <v>826</v>
      </c>
      <c r="R108" s="397" t="str">
        <f t="shared" si="76"/>
        <v>04430C</v>
      </c>
      <c r="S108" s="409" t="str">
        <f t="shared" si="77"/>
        <v>Fire Protection Specialist Inspector</v>
      </c>
      <c r="T108" s="397">
        <f t="shared" si="78"/>
        <v>72</v>
      </c>
      <c r="U108" s="394">
        <f t="shared" si="112"/>
        <v>74124.181343322794</v>
      </c>
      <c r="V108" s="394">
        <f t="shared" si="113"/>
        <v>78040.800025444725</v>
      </c>
      <c r="W108" s="394">
        <f t="shared" si="114"/>
        <v>82122.830663361354</v>
      </c>
      <c r="X108" s="394">
        <f t="shared" si="115"/>
        <v>86440.363068850114</v>
      </c>
      <c r="Y108" s="394">
        <f t="shared" si="116"/>
        <v>91004.611611795364</v>
      </c>
      <c r="Z108" s="394">
        <f t="shared" si="117"/>
        <v>96504.627752892993</v>
      </c>
      <c r="AA108" s="394">
        <f t="shared" si="118"/>
        <v>102003.76785319402</v>
      </c>
      <c r="AB108" s="406" t="str">
        <f t="shared" si="79"/>
        <v>Y</v>
      </c>
      <c r="AC108" s="406" t="str">
        <f t="shared" si="80"/>
        <v>04430C</v>
      </c>
      <c r="AD108" s="412" t="str">
        <f t="shared" si="81"/>
        <v>Fire Protection Specialist Inspector</v>
      </c>
      <c r="AE108" s="406">
        <f t="shared" si="82"/>
        <v>72</v>
      </c>
      <c r="AF108" s="398" t="str">
        <f t="shared" si="83"/>
        <v>E</v>
      </c>
      <c r="AG108" s="403">
        <f t="shared" si="121"/>
        <v>35.637</v>
      </c>
      <c r="AH108" s="403">
        <f t="shared" si="122"/>
        <v>37.519999999999996</v>
      </c>
      <c r="AI108" s="403">
        <f t="shared" si="123"/>
        <v>39.482999999999997</v>
      </c>
      <c r="AJ108" s="403">
        <f t="shared" si="124"/>
        <v>41.558</v>
      </c>
      <c r="AK108" s="403">
        <f t="shared" si="125"/>
        <v>43.753</v>
      </c>
      <c r="AL108" s="403">
        <f t="shared" si="126"/>
        <v>46.396999999999998</v>
      </c>
      <c r="AM108" s="403">
        <f t="shared" si="127"/>
        <v>49.040999999999997</v>
      </c>
    </row>
    <row r="109" spans="1:39" ht="12.75" customHeight="1">
      <c r="A109" s="169" t="s">
        <v>462</v>
      </c>
      <c r="B109" s="259" t="s">
        <v>16</v>
      </c>
      <c r="C109" s="259" t="s">
        <v>461</v>
      </c>
      <c r="D109" s="264">
        <v>29</v>
      </c>
      <c r="E109" s="260" t="s">
        <v>460</v>
      </c>
      <c r="F109" s="265">
        <v>393</v>
      </c>
      <c r="G109" s="262">
        <v>8</v>
      </c>
      <c r="H109" s="263">
        <f t="shared" si="105"/>
        <v>60560.400968157468</v>
      </c>
      <c r="I109" s="263">
        <f t="shared" si="106"/>
        <v>63882.658046406941</v>
      </c>
      <c r="J109" s="263">
        <f t="shared" si="107"/>
        <v>67202.111532185299</v>
      </c>
      <c r="K109" s="263">
        <f t="shared" si="108"/>
        <v>70720.620083411501</v>
      </c>
      <c r="L109" s="263">
        <f t="shared" si="109"/>
        <v>74480.237587152049</v>
      </c>
      <c r="M109" s="263">
        <f t="shared" si="110"/>
        <v>79146.72936687374</v>
      </c>
      <c r="N109" s="263">
        <f t="shared" si="111"/>
        <v>83813.221146595417</v>
      </c>
      <c r="Q109" s="397" t="s">
        <v>826</v>
      </c>
      <c r="R109" s="397" t="str">
        <f t="shared" si="76"/>
        <v>04465C</v>
      </c>
      <c r="S109" s="409" t="str">
        <f t="shared" si="77"/>
        <v>Fleet Management Specialist</v>
      </c>
      <c r="T109" s="397">
        <f t="shared" si="78"/>
        <v>29</v>
      </c>
      <c r="U109" s="394">
        <f t="shared" si="112"/>
        <v>60560.400968157468</v>
      </c>
      <c r="V109" s="394">
        <f t="shared" si="113"/>
        <v>63882.658046406941</v>
      </c>
      <c r="W109" s="394">
        <f t="shared" si="114"/>
        <v>67202.111532185299</v>
      </c>
      <c r="X109" s="394">
        <f t="shared" si="115"/>
        <v>70720.620083411501</v>
      </c>
      <c r="Y109" s="394">
        <f t="shared" si="116"/>
        <v>74480.237587152049</v>
      </c>
      <c r="Z109" s="394">
        <f t="shared" si="117"/>
        <v>79146.72936687374</v>
      </c>
      <c r="AA109" s="394">
        <f t="shared" si="118"/>
        <v>83813.221146595417</v>
      </c>
      <c r="AB109" s="406" t="str">
        <f t="shared" si="79"/>
        <v>Y</v>
      </c>
      <c r="AC109" s="406" t="str">
        <f t="shared" si="80"/>
        <v>04465C</v>
      </c>
      <c r="AD109" s="412" t="str">
        <f t="shared" si="81"/>
        <v>Fleet Management Specialist</v>
      </c>
      <c r="AE109" s="406">
        <f t="shared" si="82"/>
        <v>29</v>
      </c>
      <c r="AF109" s="398" t="str">
        <f t="shared" si="83"/>
        <v>E</v>
      </c>
      <c r="AG109" s="403">
        <f t="shared" si="121"/>
        <v>29.116</v>
      </c>
      <c r="AH109" s="403">
        <f t="shared" si="122"/>
        <v>30.713000000000001</v>
      </c>
      <c r="AI109" s="403">
        <f t="shared" si="123"/>
        <v>32.308999999999997</v>
      </c>
      <c r="AJ109" s="403">
        <f t="shared" si="124"/>
        <v>34.000999999999998</v>
      </c>
      <c r="AK109" s="403">
        <f t="shared" si="125"/>
        <v>35.808</v>
      </c>
      <c r="AL109" s="403">
        <f t="shared" si="126"/>
        <v>38.052</v>
      </c>
      <c r="AM109" s="403">
        <f t="shared" si="127"/>
        <v>40.294999999999995</v>
      </c>
    </row>
    <row r="110" spans="1:39" ht="12.75" customHeight="1">
      <c r="A110" s="169" t="s">
        <v>15</v>
      </c>
      <c r="B110" s="259" t="s">
        <v>16</v>
      </c>
      <c r="C110" s="259" t="s">
        <v>119</v>
      </c>
      <c r="D110" s="264">
        <v>51</v>
      </c>
      <c r="E110" s="260" t="s">
        <v>120</v>
      </c>
      <c r="F110" s="265">
        <v>465</v>
      </c>
      <c r="G110" s="262">
        <v>10</v>
      </c>
      <c r="H110" s="263">
        <f t="shared" si="105"/>
        <v>74000.823274594528</v>
      </c>
      <c r="I110" s="263">
        <f t="shared" si="106"/>
        <v>77721.190483739716</v>
      </c>
      <c r="J110" s="263">
        <f t="shared" si="107"/>
        <v>81920.972005442425</v>
      </c>
      <c r="K110" s="263">
        <f t="shared" si="108"/>
        <v>86123.557119616205</v>
      </c>
      <c r="L110" s="263">
        <f t="shared" si="109"/>
        <v>90522.393706766743</v>
      </c>
      <c r="M110" s="263">
        <f t="shared" si="110"/>
        <v>96030.463779535057</v>
      </c>
      <c r="N110" s="263">
        <f t="shared" si="111"/>
        <v>101538.53385230334</v>
      </c>
      <c r="Q110" s="397" t="s">
        <v>826</v>
      </c>
      <c r="R110" s="397" t="str">
        <f t="shared" si="76"/>
        <v>04470C</v>
      </c>
      <c r="S110" s="409" t="str">
        <f t="shared" si="77"/>
        <v>Fleet Manager</v>
      </c>
      <c r="T110" s="397">
        <f t="shared" si="78"/>
        <v>51</v>
      </c>
      <c r="U110" s="394">
        <f t="shared" si="112"/>
        <v>74000.823274594528</v>
      </c>
      <c r="V110" s="394">
        <f t="shared" si="113"/>
        <v>77721.190483739716</v>
      </c>
      <c r="W110" s="394">
        <f t="shared" si="114"/>
        <v>81920.972005442425</v>
      </c>
      <c r="X110" s="394">
        <f t="shared" si="115"/>
        <v>86123.557119616205</v>
      </c>
      <c r="Y110" s="394">
        <f t="shared" si="116"/>
        <v>90522.393706766743</v>
      </c>
      <c r="Z110" s="394">
        <f t="shared" si="117"/>
        <v>96030.463779535057</v>
      </c>
      <c r="AA110" s="394">
        <f t="shared" si="118"/>
        <v>101538.53385230334</v>
      </c>
      <c r="AB110" s="406" t="str">
        <f t="shared" si="79"/>
        <v>Y</v>
      </c>
      <c r="AC110" s="406" t="str">
        <f t="shared" si="80"/>
        <v>04470C</v>
      </c>
      <c r="AD110" s="412" t="str">
        <f t="shared" si="81"/>
        <v>Fleet Manager</v>
      </c>
      <c r="AE110" s="406">
        <f t="shared" si="82"/>
        <v>51</v>
      </c>
      <c r="AF110" s="398" t="str">
        <f t="shared" si="83"/>
        <v>E</v>
      </c>
      <c r="AG110" s="403">
        <f t="shared" si="121"/>
        <v>35.577999999999996</v>
      </c>
      <c r="AH110" s="403">
        <f t="shared" si="122"/>
        <v>37.366</v>
      </c>
      <c r="AI110" s="403">
        <f t="shared" si="123"/>
        <v>39.385999999999996</v>
      </c>
      <c r="AJ110" s="403">
        <f t="shared" si="124"/>
        <v>41.405999999999999</v>
      </c>
      <c r="AK110" s="403">
        <f t="shared" si="125"/>
        <v>43.521000000000001</v>
      </c>
      <c r="AL110" s="403">
        <f t="shared" si="126"/>
        <v>46.168999999999997</v>
      </c>
      <c r="AM110" s="403">
        <f t="shared" si="127"/>
        <v>48.817</v>
      </c>
    </row>
    <row r="111" spans="1:39" ht="12.75" customHeight="1">
      <c r="A111" s="169" t="s">
        <v>15</v>
      </c>
      <c r="B111" s="259" t="s">
        <v>16</v>
      </c>
      <c r="C111" s="259" t="s">
        <v>121</v>
      </c>
      <c r="D111" s="264" t="s">
        <v>20</v>
      </c>
      <c r="E111" s="273" t="s">
        <v>122</v>
      </c>
      <c r="F111" s="265">
        <v>398</v>
      </c>
      <c r="G111" s="262">
        <v>8</v>
      </c>
      <c r="H111" s="263">
        <f t="shared" si="105"/>
        <v>61199.620051567501</v>
      </c>
      <c r="I111" s="263">
        <f t="shared" si="106"/>
        <v>64521.877129816974</v>
      </c>
      <c r="J111" s="263">
        <f t="shared" si="107"/>
        <v>67883.384502661764</v>
      </c>
      <c r="K111" s="263">
        <f t="shared" si="108"/>
        <v>71519.64393767406</v>
      </c>
      <c r="L111" s="263">
        <f t="shared" si="109"/>
        <v>75282.065033885679</v>
      </c>
      <c r="M111" s="263">
        <f t="shared" si="110"/>
        <v>79950.801715983413</v>
      </c>
      <c r="N111" s="263">
        <f t="shared" si="111"/>
        <v>84619.53839808116</v>
      </c>
      <c r="Q111" s="397" t="s">
        <v>826</v>
      </c>
      <c r="R111" s="397" t="str">
        <f t="shared" si="76"/>
        <v>04472C</v>
      </c>
      <c r="S111" s="409" t="str">
        <f t="shared" si="77"/>
        <v>Fleet Services Training Coordinator</v>
      </c>
      <c r="T111" s="397" t="str">
        <f t="shared" si="78"/>
        <v>33B</v>
      </c>
      <c r="U111" s="448">
        <v>61199.620051567501</v>
      </c>
      <c r="V111" s="448">
        <v>64521.877129816974</v>
      </c>
      <c r="W111" s="448">
        <v>67883.384502661764</v>
      </c>
      <c r="X111" s="448">
        <v>71519.64393767406</v>
      </c>
      <c r="Y111" s="448">
        <v>75282.065033885679</v>
      </c>
      <c r="Z111" s="448">
        <v>79950.801715983413</v>
      </c>
      <c r="AA111" s="448">
        <v>84619.53839808116</v>
      </c>
      <c r="AB111" s="406" t="str">
        <f t="shared" si="79"/>
        <v>Y</v>
      </c>
      <c r="AC111" s="406" t="str">
        <f t="shared" si="80"/>
        <v>04472C</v>
      </c>
      <c r="AD111" s="412" t="str">
        <f t="shared" si="81"/>
        <v>Fleet Services Training Coordinator</v>
      </c>
      <c r="AE111" s="406" t="str">
        <f t="shared" si="82"/>
        <v>33B</v>
      </c>
      <c r="AF111" s="398" t="str">
        <f t="shared" si="83"/>
        <v>E</v>
      </c>
      <c r="AG111" s="403">
        <f t="shared" si="121"/>
        <v>29.423000000000002</v>
      </c>
      <c r="AH111" s="403">
        <f t="shared" si="122"/>
        <v>31.021000000000001</v>
      </c>
      <c r="AI111" s="403">
        <f t="shared" si="123"/>
        <v>32.637</v>
      </c>
      <c r="AJ111" s="403">
        <f t="shared" si="124"/>
        <v>34.384999999999998</v>
      </c>
      <c r="AK111" s="403">
        <f t="shared" si="125"/>
        <v>36.193999999999996</v>
      </c>
      <c r="AL111" s="403">
        <f t="shared" si="126"/>
        <v>38.437999999999995</v>
      </c>
      <c r="AM111" s="403">
        <f t="shared" si="127"/>
        <v>40.683</v>
      </c>
    </row>
    <row r="112" spans="1:39" ht="12.75" customHeight="1">
      <c r="A112" s="169"/>
      <c r="B112" s="259" t="s">
        <v>91</v>
      </c>
      <c r="C112" s="259" t="s">
        <v>767</v>
      </c>
      <c r="D112" s="259" t="s">
        <v>277</v>
      </c>
      <c r="E112" s="273" t="s">
        <v>766</v>
      </c>
      <c r="F112" s="265">
        <v>350</v>
      </c>
      <c r="G112" s="262">
        <v>7</v>
      </c>
      <c r="H112" s="285">
        <f t="shared" si="105"/>
        <v>28.072317497850349</v>
      </c>
      <c r="I112" s="285">
        <f t="shared" si="106"/>
        <v>29.553638712146082</v>
      </c>
      <c r="J112" s="285">
        <f t="shared" si="107"/>
        <v>31.130659477137922</v>
      </c>
      <c r="K112" s="285">
        <f t="shared" si="108"/>
        <v>32.748116672001345</v>
      </c>
      <c r="L112" s="285">
        <f t="shared" si="109"/>
        <v>34.482839513492365</v>
      </c>
      <c r="M112" s="285">
        <f t="shared" si="110"/>
        <v>36.193942492778682</v>
      </c>
      <c r="N112" s="285">
        <f t="shared" si="111"/>
        <v>37.905045472065012</v>
      </c>
      <c r="Q112" s="397" t="s">
        <v>826</v>
      </c>
      <c r="R112" s="397" t="str">
        <f t="shared" si="76"/>
        <v>59423C</v>
      </c>
      <c r="S112" s="409" t="str">
        <f t="shared" si="77"/>
        <v>Forensic Administrative Analyst</v>
      </c>
      <c r="T112" s="397" t="str">
        <f t="shared" si="78"/>
        <v>74</v>
      </c>
      <c r="U112" s="394">
        <f t="shared" ref="U112:AA118" si="128">H112</f>
        <v>28.072317497850349</v>
      </c>
      <c r="V112" s="394">
        <f t="shared" si="128"/>
        <v>29.553638712146082</v>
      </c>
      <c r="W112" s="394">
        <f t="shared" si="128"/>
        <v>31.130659477137922</v>
      </c>
      <c r="X112" s="394">
        <f t="shared" si="128"/>
        <v>32.748116672001345</v>
      </c>
      <c r="Y112" s="394">
        <f t="shared" si="128"/>
        <v>34.482839513492365</v>
      </c>
      <c r="Z112" s="394">
        <f t="shared" si="128"/>
        <v>36.193942492778682</v>
      </c>
      <c r="AA112" s="394">
        <f t="shared" si="128"/>
        <v>37.905045472065012</v>
      </c>
      <c r="AB112" s="406" t="str">
        <f t="shared" si="79"/>
        <v>Y</v>
      </c>
      <c r="AC112" s="406" t="str">
        <f t="shared" si="80"/>
        <v>59423C</v>
      </c>
      <c r="AD112" s="412" t="str">
        <f t="shared" si="81"/>
        <v>Forensic Administrative Analyst</v>
      </c>
      <c r="AE112" s="406" t="str">
        <f t="shared" si="82"/>
        <v>74</v>
      </c>
      <c r="AF112" s="398" t="str">
        <f t="shared" si="83"/>
        <v>N</v>
      </c>
      <c r="AG112" s="403"/>
      <c r="AH112" s="403"/>
      <c r="AI112" s="403"/>
      <c r="AJ112" s="403"/>
      <c r="AK112" s="403"/>
      <c r="AL112" s="403"/>
      <c r="AM112" s="403"/>
    </row>
    <row r="113" spans="1:39" ht="12.75" customHeight="1">
      <c r="A113" s="169" t="s">
        <v>90</v>
      </c>
      <c r="B113" s="259" t="s">
        <v>91</v>
      </c>
      <c r="C113" s="272" t="s">
        <v>367</v>
      </c>
      <c r="D113" s="274">
        <v>110</v>
      </c>
      <c r="E113" s="260" t="s">
        <v>365</v>
      </c>
      <c r="F113" s="265">
        <v>344</v>
      </c>
      <c r="G113" s="262">
        <v>7</v>
      </c>
      <c r="H113" s="285">
        <f t="shared" si="105"/>
        <v>24.825844446359628</v>
      </c>
      <c r="I113" s="285">
        <f t="shared" si="106"/>
        <v>30.73722816754114</v>
      </c>
      <c r="J113" s="285">
        <f t="shared" si="107"/>
        <v>34.284304298075391</v>
      </c>
      <c r="K113" s="285"/>
      <c r="L113" s="285"/>
      <c r="M113" s="285"/>
      <c r="N113" s="285"/>
      <c r="O113" s="23"/>
      <c r="P113" s="23"/>
      <c r="Q113" s="397" t="s">
        <v>826</v>
      </c>
      <c r="R113" s="397" t="str">
        <f t="shared" si="76"/>
        <v>05040C</v>
      </c>
      <c r="S113" s="409" t="str">
        <f t="shared" si="77"/>
        <v>Forensic Scientist I</v>
      </c>
      <c r="T113" s="397">
        <f t="shared" si="78"/>
        <v>110</v>
      </c>
      <c r="U113" s="394">
        <f t="shared" si="128"/>
        <v>24.825844446359628</v>
      </c>
      <c r="V113" s="394">
        <f t="shared" si="128"/>
        <v>30.73722816754114</v>
      </c>
      <c r="W113" s="394">
        <f t="shared" si="128"/>
        <v>34.284304298075391</v>
      </c>
      <c r="X113" s="394">
        <f t="shared" si="128"/>
        <v>0</v>
      </c>
      <c r="Y113" s="394">
        <f t="shared" si="128"/>
        <v>0</v>
      </c>
      <c r="Z113" s="394">
        <f t="shared" si="128"/>
        <v>0</v>
      </c>
      <c r="AA113" s="394">
        <f t="shared" si="128"/>
        <v>0</v>
      </c>
      <c r="AB113" s="406" t="str">
        <f t="shared" si="79"/>
        <v>Y</v>
      </c>
      <c r="AC113" s="406" t="str">
        <f t="shared" si="80"/>
        <v>05040C</v>
      </c>
      <c r="AD113" s="412" t="str">
        <f t="shared" si="81"/>
        <v>Forensic Scientist I</v>
      </c>
      <c r="AE113" s="406">
        <f t="shared" si="82"/>
        <v>110</v>
      </c>
      <c r="AF113" s="398" t="str">
        <f t="shared" si="83"/>
        <v>N</v>
      </c>
      <c r="AG113" s="403">
        <f t="shared" ref="AG113:AM114" si="129">H113</f>
        <v>24.825844446359628</v>
      </c>
      <c r="AH113" s="403">
        <f t="shared" si="129"/>
        <v>30.73722816754114</v>
      </c>
      <c r="AI113" s="403">
        <f t="shared" si="129"/>
        <v>34.284304298075391</v>
      </c>
      <c r="AJ113" s="403">
        <f t="shared" si="129"/>
        <v>0</v>
      </c>
      <c r="AK113" s="403">
        <f t="shared" si="129"/>
        <v>0</v>
      </c>
      <c r="AL113" s="403">
        <f t="shared" si="129"/>
        <v>0</v>
      </c>
      <c r="AM113" s="403">
        <f t="shared" si="129"/>
        <v>0</v>
      </c>
    </row>
    <row r="114" spans="1:39" ht="12.75" customHeight="1">
      <c r="A114" s="169" t="s">
        <v>90</v>
      </c>
      <c r="B114" s="259" t="s">
        <v>91</v>
      </c>
      <c r="C114" s="272" t="s">
        <v>304</v>
      </c>
      <c r="D114" s="274">
        <v>111</v>
      </c>
      <c r="E114" s="260" t="s">
        <v>366</v>
      </c>
      <c r="F114" s="265">
        <v>424</v>
      </c>
      <c r="G114" s="262">
        <v>9</v>
      </c>
      <c r="H114" s="285">
        <f t="shared" si="105"/>
        <v>39.012919479369941</v>
      </c>
      <c r="I114" s="285">
        <f t="shared" si="106"/>
        <v>40.785842800073702</v>
      </c>
      <c r="J114" s="285">
        <f t="shared" si="107"/>
        <v>42.558766120777463</v>
      </c>
      <c r="K114" s="285">
        <f t="shared" ref="K114:K142" si="130">VLOOKUP($C114,March21,9,0)*(1+IncrPerc2022)</f>
        <v>44.332918930607939</v>
      </c>
      <c r="L114" s="285">
        <f t="shared" ref="L114:L142" si="131">VLOOKUP($C114,March21,10,0)*(1+IncrPerc2022)</f>
        <v>46.105842251311714</v>
      </c>
      <c r="M114" s="285"/>
      <c r="N114" s="285"/>
      <c r="O114" s="23"/>
      <c r="P114" s="23"/>
      <c r="Q114" s="397" t="s">
        <v>826</v>
      </c>
      <c r="R114" s="397" t="str">
        <f t="shared" si="76"/>
        <v>05050C</v>
      </c>
      <c r="S114" s="409" t="str">
        <f t="shared" si="77"/>
        <v>Forensic Scientist II</v>
      </c>
      <c r="T114" s="397">
        <f t="shared" si="78"/>
        <v>111</v>
      </c>
      <c r="U114" s="394">
        <f t="shared" si="128"/>
        <v>39.012919479369941</v>
      </c>
      <c r="V114" s="394">
        <f t="shared" si="128"/>
        <v>40.785842800073702</v>
      </c>
      <c r="W114" s="394">
        <f t="shared" si="128"/>
        <v>42.558766120777463</v>
      </c>
      <c r="X114" s="394">
        <f t="shared" si="128"/>
        <v>44.332918930607939</v>
      </c>
      <c r="Y114" s="394">
        <f t="shared" si="128"/>
        <v>46.105842251311714</v>
      </c>
      <c r="Z114" s="394">
        <f t="shared" si="128"/>
        <v>0</v>
      </c>
      <c r="AA114" s="394">
        <f t="shared" si="128"/>
        <v>0</v>
      </c>
      <c r="AB114" s="406" t="str">
        <f t="shared" si="79"/>
        <v>Y</v>
      </c>
      <c r="AC114" s="406" t="str">
        <f t="shared" si="80"/>
        <v>05050C</v>
      </c>
      <c r="AD114" s="412" t="str">
        <f t="shared" si="81"/>
        <v>Forensic Scientist II</v>
      </c>
      <c r="AE114" s="406">
        <f t="shared" si="82"/>
        <v>111</v>
      </c>
      <c r="AF114" s="398" t="str">
        <f t="shared" si="83"/>
        <v>N</v>
      </c>
      <c r="AG114" s="403">
        <f t="shared" si="129"/>
        <v>39.012919479369941</v>
      </c>
      <c r="AH114" s="403">
        <f t="shared" si="129"/>
        <v>40.785842800073702</v>
      </c>
      <c r="AI114" s="403">
        <f t="shared" si="129"/>
        <v>42.558766120777463</v>
      </c>
      <c r="AJ114" s="403">
        <f t="shared" si="129"/>
        <v>44.332918930607939</v>
      </c>
      <c r="AK114" s="403">
        <f t="shared" si="129"/>
        <v>46.105842251311714</v>
      </c>
      <c r="AL114" s="403">
        <f t="shared" si="129"/>
        <v>0</v>
      </c>
      <c r="AM114" s="403">
        <f t="shared" si="129"/>
        <v>0</v>
      </c>
    </row>
    <row r="115" spans="1:39" ht="12.75" customHeight="1">
      <c r="A115" s="169" t="s">
        <v>15</v>
      </c>
      <c r="B115" s="259" t="s">
        <v>16</v>
      </c>
      <c r="C115" s="262" t="s">
        <v>123</v>
      </c>
      <c r="D115" s="264" t="s">
        <v>124</v>
      </c>
      <c r="E115" s="266" t="s">
        <v>125</v>
      </c>
      <c r="F115" s="265">
        <v>463</v>
      </c>
      <c r="G115" s="262">
        <v>10</v>
      </c>
      <c r="H115" s="263">
        <f t="shared" si="105"/>
        <v>74124.181343322794</v>
      </c>
      <c r="I115" s="263">
        <f t="shared" si="106"/>
        <v>78040.800025444725</v>
      </c>
      <c r="J115" s="263">
        <f t="shared" si="107"/>
        <v>82122.830663361354</v>
      </c>
      <c r="K115" s="263">
        <f t="shared" si="130"/>
        <v>86440.363068850114</v>
      </c>
      <c r="L115" s="263">
        <f t="shared" si="131"/>
        <v>91004.611611795364</v>
      </c>
      <c r="M115" s="263">
        <f t="shared" ref="M115:M139" si="132">VLOOKUP($C115,March21,11,0)*(1+IncrPerc2022)</f>
        <v>96504.627752892993</v>
      </c>
      <c r="N115" s="263">
        <f t="shared" ref="N115:N139" si="133">VLOOKUP($C115,March21,12,0)*(1+IncrPerc2022)</f>
        <v>102003.76785319402</v>
      </c>
      <c r="Q115" s="397" t="s">
        <v>826</v>
      </c>
      <c r="R115" s="397" t="str">
        <f t="shared" si="76"/>
        <v>05263C</v>
      </c>
      <c r="S115" s="409" t="str">
        <f t="shared" si="77"/>
        <v>GIS Analyst</v>
      </c>
      <c r="T115" s="397" t="str">
        <f t="shared" si="78"/>
        <v>72</v>
      </c>
      <c r="U115" s="394">
        <f t="shared" si="128"/>
        <v>74124.181343322794</v>
      </c>
      <c r="V115" s="394">
        <f t="shared" si="128"/>
        <v>78040.800025444725</v>
      </c>
      <c r="W115" s="394">
        <f t="shared" si="128"/>
        <v>82122.830663361354</v>
      </c>
      <c r="X115" s="394">
        <f t="shared" si="128"/>
        <v>86440.363068850114</v>
      </c>
      <c r="Y115" s="394">
        <f t="shared" si="128"/>
        <v>91004.611611795364</v>
      </c>
      <c r="Z115" s="394">
        <f t="shared" si="128"/>
        <v>96504.627752892993</v>
      </c>
      <c r="AA115" s="394">
        <f t="shared" si="128"/>
        <v>102003.76785319402</v>
      </c>
      <c r="AB115" s="406" t="str">
        <f t="shared" si="79"/>
        <v>Y</v>
      </c>
      <c r="AC115" s="406" t="str">
        <f t="shared" si="80"/>
        <v>05263C</v>
      </c>
      <c r="AD115" s="412" t="str">
        <f t="shared" si="81"/>
        <v>GIS Analyst</v>
      </c>
      <c r="AE115" s="406" t="str">
        <f t="shared" si="82"/>
        <v>72</v>
      </c>
      <c r="AF115" s="398" t="str">
        <f t="shared" si="83"/>
        <v>E</v>
      </c>
      <c r="AG115" s="403">
        <f t="shared" ref="AG115:AM115" si="134">ROUNDUP(H115/2080,3)</f>
        <v>35.637</v>
      </c>
      <c r="AH115" s="403">
        <f t="shared" si="134"/>
        <v>37.519999999999996</v>
      </c>
      <c r="AI115" s="403">
        <f t="shared" si="134"/>
        <v>39.482999999999997</v>
      </c>
      <c r="AJ115" s="403">
        <f t="shared" si="134"/>
        <v>41.558</v>
      </c>
      <c r="AK115" s="403">
        <f t="shared" si="134"/>
        <v>43.753</v>
      </c>
      <c r="AL115" s="403">
        <f t="shared" si="134"/>
        <v>46.396999999999998</v>
      </c>
      <c r="AM115" s="403">
        <f t="shared" si="134"/>
        <v>49.040999999999997</v>
      </c>
    </row>
    <row r="116" spans="1:39" ht="12.75" customHeight="1">
      <c r="A116" s="169" t="s">
        <v>90</v>
      </c>
      <c r="B116" s="259" t="s">
        <v>91</v>
      </c>
      <c r="C116" s="269" t="s">
        <v>305</v>
      </c>
      <c r="D116" s="274" t="s">
        <v>280</v>
      </c>
      <c r="E116" s="268" t="s">
        <v>306</v>
      </c>
      <c r="F116" s="265">
        <v>383</v>
      </c>
      <c r="G116" s="262">
        <v>8</v>
      </c>
      <c r="H116" s="285">
        <f t="shared" si="105"/>
        <v>30.844193721564181</v>
      </c>
      <c r="I116" s="285">
        <f t="shared" si="106"/>
        <v>32.463713781904531</v>
      </c>
      <c r="J116" s="285">
        <f t="shared" si="107"/>
        <v>34.160695955515394</v>
      </c>
      <c r="K116" s="285">
        <f t="shared" si="130"/>
        <v>35.96955225177097</v>
      </c>
      <c r="L116" s="285">
        <f t="shared" si="131"/>
        <v>37.855237764782586</v>
      </c>
      <c r="M116" s="285">
        <f t="shared" si="132"/>
        <v>40.153107308106705</v>
      </c>
      <c r="N116" s="285">
        <f t="shared" si="133"/>
        <v>42.450976851430823</v>
      </c>
      <c r="O116" s="23"/>
      <c r="P116" s="23"/>
      <c r="Q116" s="397" t="s">
        <v>826</v>
      </c>
      <c r="R116" s="397" t="str">
        <f t="shared" si="76"/>
        <v>05261C</v>
      </c>
      <c r="S116" s="409" t="str">
        <f t="shared" si="77"/>
        <v>GIS Specialist I</v>
      </c>
      <c r="T116" s="397" t="str">
        <f t="shared" si="78"/>
        <v>63</v>
      </c>
      <c r="U116" s="394">
        <f t="shared" si="128"/>
        <v>30.844193721564181</v>
      </c>
      <c r="V116" s="394">
        <f t="shared" si="128"/>
        <v>32.463713781904531</v>
      </c>
      <c r="W116" s="394">
        <f t="shared" si="128"/>
        <v>34.160695955515394</v>
      </c>
      <c r="X116" s="394">
        <f t="shared" si="128"/>
        <v>35.96955225177097</v>
      </c>
      <c r="Y116" s="394">
        <f t="shared" si="128"/>
        <v>37.855237764782586</v>
      </c>
      <c r="Z116" s="394">
        <f t="shared" si="128"/>
        <v>40.153107308106705</v>
      </c>
      <c r="AA116" s="394">
        <f t="shared" si="128"/>
        <v>42.450976851430823</v>
      </c>
      <c r="AB116" s="406" t="str">
        <f t="shared" si="79"/>
        <v>Y</v>
      </c>
      <c r="AC116" s="406" t="str">
        <f t="shared" si="80"/>
        <v>05261C</v>
      </c>
      <c r="AD116" s="412" t="str">
        <f t="shared" si="81"/>
        <v>GIS Specialist I</v>
      </c>
      <c r="AE116" s="406" t="str">
        <f t="shared" si="82"/>
        <v>63</v>
      </c>
      <c r="AF116" s="398" t="str">
        <f t="shared" si="83"/>
        <v>N</v>
      </c>
      <c r="AG116" s="403">
        <f t="shared" ref="AG116:AM118" si="135">H116</f>
        <v>30.844193721564181</v>
      </c>
      <c r="AH116" s="403">
        <f t="shared" si="135"/>
        <v>32.463713781904531</v>
      </c>
      <c r="AI116" s="403">
        <f t="shared" si="135"/>
        <v>34.160695955515394</v>
      </c>
      <c r="AJ116" s="403">
        <f t="shared" si="135"/>
        <v>35.96955225177097</v>
      </c>
      <c r="AK116" s="403">
        <f t="shared" si="135"/>
        <v>37.855237764782586</v>
      </c>
      <c r="AL116" s="403">
        <f t="shared" si="135"/>
        <v>40.153107308106705</v>
      </c>
      <c r="AM116" s="403">
        <f t="shared" si="135"/>
        <v>42.450976851430823</v>
      </c>
    </row>
    <row r="117" spans="1:39" ht="12.75" customHeight="1">
      <c r="A117" s="169" t="s">
        <v>90</v>
      </c>
      <c r="B117" s="259" t="s">
        <v>91</v>
      </c>
      <c r="C117" s="269" t="s">
        <v>307</v>
      </c>
      <c r="D117" s="274" t="s">
        <v>269</v>
      </c>
      <c r="E117" s="268" t="s">
        <v>308</v>
      </c>
      <c r="F117" s="265">
        <v>425</v>
      </c>
      <c r="G117" s="262">
        <v>9</v>
      </c>
      <c r="H117" s="285">
        <f t="shared" si="105"/>
        <v>32.559413332600606</v>
      </c>
      <c r="I117" s="285">
        <f t="shared" si="106"/>
        <v>34.273917959155824</v>
      </c>
      <c r="J117" s="285">
        <f t="shared" si="107"/>
        <v>36.082774255411422</v>
      </c>
      <c r="K117" s="285">
        <f t="shared" si="130"/>
        <v>37.967111887427308</v>
      </c>
      <c r="L117" s="285">
        <f t="shared" si="131"/>
        <v>39.96601940407934</v>
      </c>
      <c r="M117" s="285">
        <f t="shared" si="132"/>
        <v>42.384546401768702</v>
      </c>
      <c r="N117" s="285">
        <f t="shared" si="133"/>
        <v>44.803073399458043</v>
      </c>
      <c r="O117" s="23"/>
      <c r="P117" s="23"/>
      <c r="Q117" s="397" t="s">
        <v>826</v>
      </c>
      <c r="R117" s="397" t="str">
        <f t="shared" si="76"/>
        <v>05262C</v>
      </c>
      <c r="S117" s="409" t="str">
        <f t="shared" si="77"/>
        <v>GIS Specialist II</v>
      </c>
      <c r="T117" s="397" t="str">
        <f t="shared" si="78"/>
        <v>64</v>
      </c>
      <c r="U117" s="394">
        <f t="shared" si="128"/>
        <v>32.559413332600606</v>
      </c>
      <c r="V117" s="394">
        <f t="shared" si="128"/>
        <v>34.273917959155824</v>
      </c>
      <c r="W117" s="394">
        <f t="shared" si="128"/>
        <v>36.082774255411422</v>
      </c>
      <c r="X117" s="394">
        <f t="shared" si="128"/>
        <v>37.967111887427308</v>
      </c>
      <c r="Y117" s="394">
        <f t="shared" si="128"/>
        <v>39.96601940407934</v>
      </c>
      <c r="Z117" s="394">
        <f t="shared" si="128"/>
        <v>42.384546401768702</v>
      </c>
      <c r="AA117" s="394">
        <f t="shared" si="128"/>
        <v>44.803073399458043</v>
      </c>
      <c r="AB117" s="406" t="str">
        <f t="shared" si="79"/>
        <v>Y</v>
      </c>
      <c r="AC117" s="406" t="str">
        <f t="shared" si="80"/>
        <v>05262C</v>
      </c>
      <c r="AD117" s="412" t="str">
        <f t="shared" si="81"/>
        <v>GIS Specialist II</v>
      </c>
      <c r="AE117" s="406" t="str">
        <f t="shared" si="82"/>
        <v>64</v>
      </c>
      <c r="AF117" s="398" t="str">
        <f t="shared" si="83"/>
        <v>N</v>
      </c>
      <c r="AG117" s="403">
        <f t="shared" si="135"/>
        <v>32.559413332600606</v>
      </c>
      <c r="AH117" s="403">
        <f t="shared" si="135"/>
        <v>34.273917959155824</v>
      </c>
      <c r="AI117" s="403">
        <f t="shared" si="135"/>
        <v>36.082774255411422</v>
      </c>
      <c r="AJ117" s="403">
        <f t="shared" si="135"/>
        <v>37.967111887427308</v>
      </c>
      <c r="AK117" s="403">
        <f t="shared" si="135"/>
        <v>39.96601940407934</v>
      </c>
      <c r="AL117" s="403">
        <f t="shared" si="135"/>
        <v>42.384546401768702</v>
      </c>
      <c r="AM117" s="403">
        <f t="shared" si="135"/>
        <v>44.803073399458043</v>
      </c>
    </row>
    <row r="118" spans="1:39" ht="12.75" customHeight="1">
      <c r="A118" s="169" t="s">
        <v>90</v>
      </c>
      <c r="B118" s="259" t="s">
        <v>91</v>
      </c>
      <c r="C118" s="269" t="s">
        <v>309</v>
      </c>
      <c r="D118" s="274" t="s">
        <v>285</v>
      </c>
      <c r="E118" s="268" t="s">
        <v>310</v>
      </c>
      <c r="F118" s="265">
        <v>333</v>
      </c>
      <c r="G118" s="262">
        <v>7</v>
      </c>
      <c r="H118" s="285">
        <f t="shared" si="105"/>
        <v>27.16519358773111</v>
      </c>
      <c r="I118" s="285">
        <f t="shared" si="106"/>
        <v>28.599338967176671</v>
      </c>
      <c r="J118" s="285">
        <f t="shared" si="107"/>
        <v>30.125140254331164</v>
      </c>
      <c r="K118" s="285">
        <f t="shared" si="130"/>
        <v>31.690030090361525</v>
      </c>
      <c r="L118" s="285">
        <f t="shared" si="131"/>
        <v>33.368141930032316</v>
      </c>
      <c r="M118" s="285">
        <f t="shared" si="132"/>
        <v>35.391015175152546</v>
      </c>
      <c r="N118" s="285">
        <f t="shared" si="133"/>
        <v>37.41388842027277</v>
      </c>
      <c r="O118" s="23"/>
      <c r="P118" s="23"/>
      <c r="Q118" s="397" t="s">
        <v>826</v>
      </c>
      <c r="R118" s="397" t="str">
        <f t="shared" si="76"/>
        <v>05260C</v>
      </c>
      <c r="S118" s="409" t="str">
        <f t="shared" si="77"/>
        <v xml:space="preserve">GIS Technician </v>
      </c>
      <c r="T118" s="397" t="str">
        <f t="shared" si="78"/>
        <v>61</v>
      </c>
      <c r="U118" s="394">
        <f t="shared" si="128"/>
        <v>27.16519358773111</v>
      </c>
      <c r="V118" s="394">
        <f t="shared" si="128"/>
        <v>28.599338967176671</v>
      </c>
      <c r="W118" s="394">
        <f t="shared" si="128"/>
        <v>30.125140254331164</v>
      </c>
      <c r="X118" s="394">
        <f t="shared" si="128"/>
        <v>31.690030090361525</v>
      </c>
      <c r="Y118" s="394">
        <f t="shared" si="128"/>
        <v>33.368141930032316</v>
      </c>
      <c r="Z118" s="394">
        <f t="shared" si="128"/>
        <v>35.391015175152546</v>
      </c>
      <c r="AA118" s="394">
        <f t="shared" si="128"/>
        <v>37.41388842027277</v>
      </c>
      <c r="AB118" s="406" t="str">
        <f t="shared" si="79"/>
        <v>Y</v>
      </c>
      <c r="AC118" s="406" t="str">
        <f t="shared" si="80"/>
        <v>05260C</v>
      </c>
      <c r="AD118" s="412" t="str">
        <f t="shared" si="81"/>
        <v xml:space="preserve">GIS Technician </v>
      </c>
      <c r="AE118" s="406" t="str">
        <f t="shared" si="82"/>
        <v>61</v>
      </c>
      <c r="AF118" s="398" t="str">
        <f t="shared" si="83"/>
        <v>N</v>
      </c>
      <c r="AG118" s="403">
        <f t="shared" si="135"/>
        <v>27.16519358773111</v>
      </c>
      <c r="AH118" s="403">
        <f t="shared" si="135"/>
        <v>28.599338967176671</v>
      </c>
      <c r="AI118" s="403">
        <f t="shared" si="135"/>
        <v>30.125140254331164</v>
      </c>
      <c r="AJ118" s="403">
        <f t="shared" si="135"/>
        <v>31.690030090361525</v>
      </c>
      <c r="AK118" s="403">
        <f t="shared" si="135"/>
        <v>33.368141930032316</v>
      </c>
      <c r="AL118" s="403">
        <f t="shared" si="135"/>
        <v>35.391015175152546</v>
      </c>
      <c r="AM118" s="403">
        <f t="shared" si="135"/>
        <v>37.41388842027277</v>
      </c>
    </row>
    <row r="119" spans="1:39" ht="12.75" customHeight="1">
      <c r="A119" s="169"/>
      <c r="B119" s="259" t="s">
        <v>16</v>
      </c>
      <c r="C119" s="262" t="s">
        <v>505</v>
      </c>
      <c r="D119" s="264">
        <v>35</v>
      </c>
      <c r="E119" s="266" t="s">
        <v>492</v>
      </c>
      <c r="F119" s="265">
        <v>400</v>
      </c>
      <c r="G119" s="262">
        <v>8</v>
      </c>
      <c r="H119" s="263">
        <f t="shared" si="105"/>
        <v>60560.400968157468</v>
      </c>
      <c r="I119" s="263">
        <f t="shared" si="106"/>
        <v>63882.658046406941</v>
      </c>
      <c r="J119" s="263">
        <f t="shared" si="107"/>
        <v>67202.111532185299</v>
      </c>
      <c r="K119" s="263">
        <f t="shared" si="130"/>
        <v>70720.620083411501</v>
      </c>
      <c r="L119" s="263">
        <f t="shared" si="131"/>
        <v>74480.237587152049</v>
      </c>
      <c r="M119" s="263">
        <f t="shared" si="132"/>
        <v>79615.374398916072</v>
      </c>
      <c r="N119" s="263">
        <f t="shared" si="133"/>
        <v>84750.511210680124</v>
      </c>
      <c r="Q119" s="397" t="s">
        <v>826</v>
      </c>
      <c r="R119" s="397" t="str">
        <f t="shared" si="76"/>
        <v>05365C</v>
      </c>
      <c r="S119" s="409" t="str">
        <f t="shared" si="77"/>
        <v>Health and Safety Coordinator (MPD)</v>
      </c>
      <c r="T119" s="397">
        <f t="shared" si="78"/>
        <v>35</v>
      </c>
      <c r="U119" s="448">
        <v>60560.400968157468</v>
      </c>
      <c r="V119" s="448">
        <v>63882.658046406941</v>
      </c>
      <c r="W119" s="448">
        <v>67202.111532185299</v>
      </c>
      <c r="X119" s="448">
        <v>70720.620083411501</v>
      </c>
      <c r="Y119" s="448">
        <v>74480.237587152049</v>
      </c>
      <c r="Z119" s="448">
        <v>79615.374398916072</v>
      </c>
      <c r="AA119" s="448">
        <v>84750.511210680124</v>
      </c>
      <c r="AB119" s="406" t="str">
        <f t="shared" si="79"/>
        <v>Y</v>
      </c>
      <c r="AC119" s="406" t="str">
        <f t="shared" si="80"/>
        <v>05365C</v>
      </c>
      <c r="AD119" s="412" t="str">
        <f t="shared" si="81"/>
        <v>Health and Safety Coordinator (MPD)</v>
      </c>
      <c r="AE119" s="406">
        <f t="shared" si="82"/>
        <v>35</v>
      </c>
      <c r="AF119" s="398" t="str">
        <f t="shared" si="83"/>
        <v>E</v>
      </c>
      <c r="AG119" s="403">
        <f t="shared" ref="AG119:AM119" si="136">ROUNDUP(H119/2080,3)</f>
        <v>29.116</v>
      </c>
      <c r="AH119" s="403">
        <f t="shared" si="136"/>
        <v>30.713000000000001</v>
      </c>
      <c r="AI119" s="403">
        <f t="shared" si="136"/>
        <v>32.308999999999997</v>
      </c>
      <c r="AJ119" s="403">
        <f t="shared" si="136"/>
        <v>34.000999999999998</v>
      </c>
      <c r="AK119" s="403">
        <f t="shared" si="136"/>
        <v>35.808</v>
      </c>
      <c r="AL119" s="403">
        <f t="shared" si="136"/>
        <v>38.277000000000001</v>
      </c>
      <c r="AM119" s="403">
        <f t="shared" si="136"/>
        <v>40.745999999999995</v>
      </c>
    </row>
    <row r="120" spans="1:39" ht="12.75" customHeight="1">
      <c r="A120" s="22" t="s">
        <v>90</v>
      </c>
      <c r="B120" s="377" t="s">
        <v>91</v>
      </c>
      <c r="C120" s="277" t="s">
        <v>311</v>
      </c>
      <c r="D120" s="378">
        <v>27</v>
      </c>
      <c r="E120" s="379" t="s">
        <v>312</v>
      </c>
      <c r="F120" s="277">
        <v>330</v>
      </c>
      <c r="G120" s="278">
        <v>7</v>
      </c>
      <c r="H120" s="380">
        <f t="shared" si="105"/>
        <v>25.564230863414842</v>
      </c>
      <c r="I120" s="380">
        <f t="shared" si="106"/>
        <v>28.298761505131228</v>
      </c>
      <c r="J120" s="380">
        <f t="shared" si="107"/>
        <v>29.956655129866228</v>
      </c>
      <c r="K120" s="380">
        <f t="shared" si="130"/>
        <v>31.444715749140567</v>
      </c>
      <c r="L120" s="380">
        <f t="shared" si="131"/>
        <v>33.10530513586702</v>
      </c>
      <c r="M120" s="380">
        <f t="shared" si="132"/>
        <v>34.625185586171597</v>
      </c>
      <c r="N120" s="380">
        <f t="shared" si="133"/>
        <v>36.145066036476194</v>
      </c>
      <c r="O120" s="23" t="s">
        <v>633</v>
      </c>
      <c r="P120" s="23"/>
      <c r="Q120" s="397" t="s">
        <v>826</v>
      </c>
      <c r="R120" s="397" t="str">
        <f t="shared" si="76"/>
        <v>02233C</v>
      </c>
      <c r="S120" s="409" t="str">
        <f t="shared" si="77"/>
        <v>Health Inspector I</v>
      </c>
      <c r="T120" s="397">
        <f t="shared" si="78"/>
        <v>27</v>
      </c>
      <c r="U120" s="394">
        <f t="shared" ref="U120:AA124" si="137">H120</f>
        <v>25.564230863414842</v>
      </c>
      <c r="V120" s="394">
        <f t="shared" si="137"/>
        <v>28.298761505131228</v>
      </c>
      <c r="W120" s="394">
        <f t="shared" si="137"/>
        <v>29.956655129866228</v>
      </c>
      <c r="X120" s="394">
        <f t="shared" si="137"/>
        <v>31.444715749140567</v>
      </c>
      <c r="Y120" s="394">
        <f t="shared" si="137"/>
        <v>33.10530513586702</v>
      </c>
      <c r="Z120" s="394">
        <f t="shared" si="137"/>
        <v>34.625185586171597</v>
      </c>
      <c r="AA120" s="394">
        <f t="shared" si="137"/>
        <v>36.145066036476194</v>
      </c>
      <c r="AB120" s="406" t="str">
        <f t="shared" si="79"/>
        <v>Y</v>
      </c>
      <c r="AC120" s="406" t="str">
        <f t="shared" si="80"/>
        <v>02233C</v>
      </c>
      <c r="AD120" s="412" t="str">
        <f t="shared" si="81"/>
        <v>Health Inspector I</v>
      </c>
      <c r="AE120" s="406">
        <f t="shared" si="82"/>
        <v>27</v>
      </c>
      <c r="AF120" s="398" t="str">
        <f t="shared" si="83"/>
        <v>N</v>
      </c>
      <c r="AG120" s="403">
        <f t="shared" ref="AG120:AM121" si="138">H120</f>
        <v>25.564230863414842</v>
      </c>
      <c r="AH120" s="403">
        <f t="shared" si="138"/>
        <v>28.298761505131228</v>
      </c>
      <c r="AI120" s="403">
        <f t="shared" si="138"/>
        <v>29.956655129866228</v>
      </c>
      <c r="AJ120" s="403">
        <f t="shared" si="138"/>
        <v>31.444715749140567</v>
      </c>
      <c r="AK120" s="403">
        <f t="shared" si="138"/>
        <v>33.10530513586702</v>
      </c>
      <c r="AL120" s="403">
        <f t="shared" si="138"/>
        <v>34.625185586171597</v>
      </c>
      <c r="AM120" s="403">
        <f t="shared" si="138"/>
        <v>36.145066036476194</v>
      </c>
    </row>
    <row r="121" spans="1:39" ht="12.75" customHeight="1">
      <c r="A121" s="169" t="s">
        <v>90</v>
      </c>
      <c r="B121" s="256" t="s">
        <v>91</v>
      </c>
      <c r="C121" s="377" t="s">
        <v>313</v>
      </c>
      <c r="D121" s="258" t="s">
        <v>314</v>
      </c>
      <c r="E121" s="276" t="s">
        <v>315</v>
      </c>
      <c r="F121" s="277">
        <v>398</v>
      </c>
      <c r="G121" s="278">
        <v>8</v>
      </c>
      <c r="H121" s="380">
        <f t="shared" si="105"/>
        <v>29.709992907649553</v>
      </c>
      <c r="I121" s="380">
        <f t="shared" si="106"/>
        <v>31.181878954975257</v>
      </c>
      <c r="J121" s="380">
        <f t="shared" si="107"/>
        <v>32.726550576069826</v>
      </c>
      <c r="K121" s="380">
        <f t="shared" si="130"/>
        <v>34.368269628856197</v>
      </c>
      <c r="L121" s="380">
        <f t="shared" si="131"/>
        <v>36.140733138227354</v>
      </c>
      <c r="M121" s="380">
        <f t="shared" si="132"/>
        <v>38.271928974356697</v>
      </c>
      <c r="N121" s="380">
        <f t="shared" si="133"/>
        <v>40.40312481048602</v>
      </c>
      <c r="O121" s="23" t="s">
        <v>633</v>
      </c>
      <c r="P121" s="23"/>
      <c r="Q121" s="397" t="s">
        <v>826</v>
      </c>
      <c r="R121" s="397" t="str">
        <f t="shared" si="76"/>
        <v>02234C</v>
      </c>
      <c r="S121" s="409" t="str">
        <f t="shared" si="77"/>
        <v>Health Inspector II</v>
      </c>
      <c r="T121" s="397" t="str">
        <f t="shared" si="78"/>
        <v>28</v>
      </c>
      <c r="U121" s="394">
        <f t="shared" si="137"/>
        <v>29.709992907649553</v>
      </c>
      <c r="V121" s="394">
        <f t="shared" si="137"/>
        <v>31.181878954975257</v>
      </c>
      <c r="W121" s="394">
        <f t="shared" si="137"/>
        <v>32.726550576069826</v>
      </c>
      <c r="X121" s="394">
        <f t="shared" si="137"/>
        <v>34.368269628856197</v>
      </c>
      <c r="Y121" s="394">
        <f t="shared" si="137"/>
        <v>36.140733138227354</v>
      </c>
      <c r="Z121" s="394">
        <f t="shared" si="137"/>
        <v>38.271928974356697</v>
      </c>
      <c r="AA121" s="394">
        <f t="shared" si="137"/>
        <v>40.40312481048602</v>
      </c>
      <c r="AB121" s="406" t="str">
        <f t="shared" si="79"/>
        <v>Y</v>
      </c>
      <c r="AC121" s="406" t="str">
        <f t="shared" si="80"/>
        <v>02234C</v>
      </c>
      <c r="AD121" s="412" t="str">
        <f t="shared" si="81"/>
        <v>Health Inspector II</v>
      </c>
      <c r="AE121" s="406" t="str">
        <f t="shared" si="82"/>
        <v>28</v>
      </c>
      <c r="AF121" s="398" t="str">
        <f t="shared" si="83"/>
        <v>N</v>
      </c>
      <c r="AG121" s="403">
        <f t="shared" si="138"/>
        <v>29.709992907649553</v>
      </c>
      <c r="AH121" s="403">
        <f t="shared" si="138"/>
        <v>31.181878954975257</v>
      </c>
      <c r="AI121" s="403">
        <f t="shared" si="138"/>
        <v>32.726550576069826</v>
      </c>
      <c r="AJ121" s="403">
        <f t="shared" si="138"/>
        <v>34.368269628856197</v>
      </c>
      <c r="AK121" s="403">
        <f t="shared" si="138"/>
        <v>36.140733138227354</v>
      </c>
      <c r="AL121" s="403">
        <f t="shared" si="138"/>
        <v>38.271928974356697</v>
      </c>
      <c r="AM121" s="403">
        <f t="shared" si="138"/>
        <v>40.40312481048602</v>
      </c>
    </row>
    <row r="122" spans="1:39" ht="12.75" customHeight="1">
      <c r="A122" s="169"/>
      <c r="B122" s="259" t="s">
        <v>16</v>
      </c>
      <c r="C122" s="272" t="s">
        <v>753</v>
      </c>
      <c r="D122" s="259" t="s">
        <v>235</v>
      </c>
      <c r="E122" s="260" t="s">
        <v>748</v>
      </c>
      <c r="F122" s="265">
        <v>453</v>
      </c>
      <c r="G122" s="262">
        <v>10</v>
      </c>
      <c r="H122" s="263">
        <f t="shared" si="105"/>
        <v>74000.823274594528</v>
      </c>
      <c r="I122" s="263">
        <f t="shared" si="106"/>
        <v>77721.190483739716</v>
      </c>
      <c r="J122" s="263">
        <f t="shared" si="107"/>
        <v>81920.972005442425</v>
      </c>
      <c r="K122" s="263">
        <f t="shared" si="130"/>
        <v>86123.557119616205</v>
      </c>
      <c r="L122" s="263">
        <f t="shared" si="131"/>
        <v>90522.393706766743</v>
      </c>
      <c r="M122" s="263">
        <f t="shared" si="132"/>
        <v>96030.463779535057</v>
      </c>
      <c r="N122" s="263">
        <f t="shared" si="133"/>
        <v>101538.53385230334</v>
      </c>
      <c r="O122" s="23"/>
      <c r="P122" s="23"/>
      <c r="Q122" s="397" t="s">
        <v>826</v>
      </c>
      <c r="R122" s="397" t="str">
        <f t="shared" si="76"/>
        <v>53014C</v>
      </c>
      <c r="S122" s="409" t="str">
        <f t="shared" si="77"/>
        <v>Health Program Coordinator - Non-Supervisor</v>
      </c>
      <c r="T122" s="397" t="str">
        <f t="shared" si="78"/>
        <v>51</v>
      </c>
      <c r="U122" s="394">
        <f t="shared" si="137"/>
        <v>74000.823274594528</v>
      </c>
      <c r="V122" s="394">
        <f t="shared" si="137"/>
        <v>77721.190483739716</v>
      </c>
      <c r="W122" s="394">
        <f t="shared" si="137"/>
        <v>81920.972005442425</v>
      </c>
      <c r="X122" s="394">
        <f t="shared" si="137"/>
        <v>86123.557119616205</v>
      </c>
      <c r="Y122" s="394">
        <f t="shared" si="137"/>
        <v>90522.393706766743</v>
      </c>
      <c r="Z122" s="394">
        <f t="shared" si="137"/>
        <v>96030.463779535057</v>
      </c>
      <c r="AA122" s="394">
        <f t="shared" si="137"/>
        <v>101538.53385230334</v>
      </c>
      <c r="AB122" s="406" t="str">
        <f t="shared" si="79"/>
        <v>Y</v>
      </c>
      <c r="AC122" s="406" t="str">
        <f t="shared" si="80"/>
        <v>53014C</v>
      </c>
      <c r="AD122" s="412" t="str">
        <f t="shared" si="81"/>
        <v>Health Program Coordinator - Non-Supervisor</v>
      </c>
      <c r="AE122" s="406" t="str">
        <f t="shared" si="82"/>
        <v>51</v>
      </c>
      <c r="AF122" s="398" t="str">
        <f t="shared" si="83"/>
        <v>E</v>
      </c>
      <c r="AG122" s="403"/>
      <c r="AH122" s="403"/>
      <c r="AI122" s="403"/>
      <c r="AJ122" s="403"/>
      <c r="AK122" s="403"/>
      <c r="AL122" s="403"/>
      <c r="AM122" s="403"/>
    </row>
    <row r="123" spans="1:39" ht="12.75" customHeight="1">
      <c r="A123" s="169"/>
      <c r="B123" s="259" t="s">
        <v>91</v>
      </c>
      <c r="C123" s="262" t="s">
        <v>808</v>
      </c>
      <c r="D123" s="264">
        <v>61</v>
      </c>
      <c r="E123" s="266" t="s">
        <v>806</v>
      </c>
      <c r="F123" s="265">
        <v>333</v>
      </c>
      <c r="G123" s="262">
        <v>7</v>
      </c>
      <c r="H123" s="285">
        <f t="shared" si="105"/>
        <v>27.165044999999999</v>
      </c>
      <c r="I123" s="285">
        <f t="shared" si="106"/>
        <v>28.599435000000003</v>
      </c>
      <c r="J123" s="285">
        <f t="shared" si="107"/>
        <v>30.125272500000001</v>
      </c>
      <c r="K123" s="285">
        <f t="shared" si="130"/>
        <v>31.690155000000001</v>
      </c>
      <c r="L123" s="285">
        <f t="shared" si="131"/>
        <v>33.368062500000001</v>
      </c>
      <c r="M123" s="285">
        <f t="shared" si="132"/>
        <v>35.391210000000008</v>
      </c>
      <c r="N123" s="285">
        <f t="shared" si="133"/>
        <v>37.414357500000001</v>
      </c>
      <c r="Q123" s="397" t="s">
        <v>826</v>
      </c>
      <c r="R123" s="397" t="str">
        <f t="shared" si="76"/>
        <v>53032C</v>
      </c>
      <c r="S123" s="409" t="str">
        <f t="shared" si="77"/>
        <v>Healthy Homes Inspector I</v>
      </c>
      <c r="T123" s="397">
        <f t="shared" si="78"/>
        <v>61</v>
      </c>
      <c r="U123" s="394">
        <f t="shared" si="137"/>
        <v>27.165044999999999</v>
      </c>
      <c r="V123" s="394">
        <f t="shared" si="137"/>
        <v>28.599435000000003</v>
      </c>
      <c r="W123" s="394">
        <f t="shared" si="137"/>
        <v>30.125272500000001</v>
      </c>
      <c r="X123" s="394">
        <f t="shared" si="137"/>
        <v>31.690155000000001</v>
      </c>
      <c r="Y123" s="394">
        <f t="shared" si="137"/>
        <v>33.368062500000001</v>
      </c>
      <c r="Z123" s="394">
        <f t="shared" si="137"/>
        <v>35.391210000000008</v>
      </c>
      <c r="AA123" s="394">
        <f t="shared" si="137"/>
        <v>37.414357500000001</v>
      </c>
      <c r="AB123" s="406" t="str">
        <f t="shared" si="79"/>
        <v>Y</v>
      </c>
      <c r="AC123" s="406" t="str">
        <f t="shared" si="80"/>
        <v>53032C</v>
      </c>
      <c r="AD123" s="412" t="str">
        <f t="shared" si="81"/>
        <v>Healthy Homes Inspector I</v>
      </c>
      <c r="AE123" s="406">
        <f t="shared" si="82"/>
        <v>61</v>
      </c>
      <c r="AF123" s="398" t="str">
        <f t="shared" si="83"/>
        <v>N</v>
      </c>
      <c r="AG123" s="403"/>
      <c r="AH123" s="403"/>
      <c r="AI123" s="403"/>
      <c r="AJ123" s="403"/>
      <c r="AK123" s="403"/>
      <c r="AL123" s="403"/>
      <c r="AM123" s="403"/>
    </row>
    <row r="124" spans="1:39" ht="12.75" customHeight="1">
      <c r="A124" s="169"/>
      <c r="B124" s="259" t="s">
        <v>91</v>
      </c>
      <c r="C124" s="262" t="s">
        <v>809</v>
      </c>
      <c r="D124" s="264">
        <v>118</v>
      </c>
      <c r="E124" s="266" t="s">
        <v>807</v>
      </c>
      <c r="F124" s="265">
        <v>401</v>
      </c>
      <c r="G124" s="262">
        <v>8</v>
      </c>
      <c r="H124" s="285">
        <f t="shared" si="105"/>
        <v>30.500310000000002</v>
      </c>
      <c r="I124" s="285">
        <f t="shared" si="106"/>
        <v>32.174107499999998</v>
      </c>
      <c r="J124" s="285">
        <f t="shared" si="107"/>
        <v>33.846877500000005</v>
      </c>
      <c r="K124" s="285">
        <f t="shared" si="130"/>
        <v>35.636782500000002</v>
      </c>
      <c r="L124" s="285">
        <f t="shared" si="131"/>
        <v>37.520189999999999</v>
      </c>
      <c r="M124" s="285">
        <f t="shared" si="132"/>
        <v>39.850560000000002</v>
      </c>
      <c r="N124" s="285">
        <f t="shared" si="133"/>
        <v>42.180930000000004</v>
      </c>
      <c r="Q124" s="397" t="s">
        <v>826</v>
      </c>
      <c r="R124" s="397" t="str">
        <f t="shared" si="76"/>
        <v>59432C</v>
      </c>
      <c r="S124" s="409" t="str">
        <f t="shared" si="77"/>
        <v>Healthy Homes Inspector II</v>
      </c>
      <c r="T124" s="397">
        <f t="shared" si="78"/>
        <v>118</v>
      </c>
      <c r="U124" s="394">
        <f t="shared" si="137"/>
        <v>30.500310000000002</v>
      </c>
      <c r="V124" s="394">
        <f t="shared" si="137"/>
        <v>32.174107499999998</v>
      </c>
      <c r="W124" s="394">
        <f t="shared" si="137"/>
        <v>33.846877500000005</v>
      </c>
      <c r="X124" s="394">
        <f t="shared" si="137"/>
        <v>35.636782500000002</v>
      </c>
      <c r="Y124" s="394">
        <f t="shared" si="137"/>
        <v>37.520189999999999</v>
      </c>
      <c r="Z124" s="394">
        <f t="shared" si="137"/>
        <v>39.850560000000002</v>
      </c>
      <c r="AA124" s="394">
        <f t="shared" si="137"/>
        <v>42.180930000000004</v>
      </c>
      <c r="AB124" s="406" t="str">
        <f t="shared" si="79"/>
        <v>Y</v>
      </c>
      <c r="AC124" s="406" t="str">
        <f t="shared" si="80"/>
        <v>59432C</v>
      </c>
      <c r="AD124" s="412" t="str">
        <f t="shared" si="81"/>
        <v>Healthy Homes Inspector II</v>
      </c>
      <c r="AE124" s="406">
        <f t="shared" si="82"/>
        <v>118</v>
      </c>
      <c r="AF124" s="398" t="str">
        <f t="shared" si="83"/>
        <v>N</v>
      </c>
      <c r="AG124" s="403"/>
      <c r="AH124" s="403"/>
      <c r="AI124" s="403"/>
      <c r="AJ124" s="403"/>
      <c r="AK124" s="403"/>
      <c r="AL124" s="403"/>
      <c r="AM124" s="403"/>
    </row>
    <row r="125" spans="1:39" ht="12.75" customHeight="1">
      <c r="A125" s="169"/>
      <c r="B125" s="259" t="s">
        <v>16</v>
      </c>
      <c r="C125" s="262" t="s">
        <v>484</v>
      </c>
      <c r="D125" s="264">
        <v>40</v>
      </c>
      <c r="E125" s="266" t="s">
        <v>483</v>
      </c>
      <c r="F125" s="265">
        <v>410</v>
      </c>
      <c r="G125" s="262">
        <v>9</v>
      </c>
      <c r="H125" s="263">
        <f t="shared" si="105"/>
        <v>65323.704576550583</v>
      </c>
      <c r="I125" s="263">
        <f t="shared" si="106"/>
        <v>68800.159240710345</v>
      </c>
      <c r="J125" s="263">
        <f t="shared" si="107"/>
        <v>72641.0809261127</v>
      </c>
      <c r="K125" s="263">
        <f t="shared" si="130"/>
        <v>76602.557087772177</v>
      </c>
      <c r="L125" s="263">
        <f t="shared" si="131"/>
        <v>80639.730246151259</v>
      </c>
      <c r="M125" s="263">
        <f t="shared" si="132"/>
        <v>85464.019590208438</v>
      </c>
      <c r="N125" s="263">
        <f t="shared" si="133"/>
        <v>90288.308934265689</v>
      </c>
      <c r="Q125" s="397" t="s">
        <v>826</v>
      </c>
      <c r="R125" s="397" t="str">
        <f t="shared" si="76"/>
        <v>05407C</v>
      </c>
      <c r="S125" s="409" t="str">
        <f t="shared" si="77"/>
        <v>Homeowner Navigation Program Coordinator</v>
      </c>
      <c r="T125" s="397">
        <f t="shared" si="78"/>
        <v>40</v>
      </c>
      <c r="U125" s="448">
        <v>65323.704576550583</v>
      </c>
      <c r="V125" s="448">
        <v>68800.159240710345</v>
      </c>
      <c r="W125" s="448">
        <v>72641.0809261127</v>
      </c>
      <c r="X125" s="448">
        <v>76602.557087772177</v>
      </c>
      <c r="Y125" s="448">
        <v>80639.730246151259</v>
      </c>
      <c r="Z125" s="448">
        <v>85464.019590208438</v>
      </c>
      <c r="AA125" s="448">
        <v>90288.308934265689</v>
      </c>
      <c r="AB125" s="406" t="str">
        <f t="shared" si="79"/>
        <v>Y</v>
      </c>
      <c r="AC125" s="406" t="str">
        <f t="shared" si="80"/>
        <v>05407C</v>
      </c>
      <c r="AD125" s="412" t="str">
        <f t="shared" si="81"/>
        <v>Homeowner Navigation Program Coordinator</v>
      </c>
      <c r="AE125" s="406">
        <f t="shared" si="82"/>
        <v>40</v>
      </c>
      <c r="AF125" s="398" t="str">
        <f t="shared" si="83"/>
        <v>E</v>
      </c>
      <c r="AG125" s="403">
        <f t="shared" ref="AG125:AM127" si="139">ROUNDUP(H125/2080,3)</f>
        <v>31.406000000000002</v>
      </c>
      <c r="AH125" s="403">
        <f t="shared" si="139"/>
        <v>33.076999999999998</v>
      </c>
      <c r="AI125" s="403">
        <f t="shared" si="139"/>
        <v>34.923999999999999</v>
      </c>
      <c r="AJ125" s="403">
        <f t="shared" si="139"/>
        <v>36.829000000000001</v>
      </c>
      <c r="AK125" s="403">
        <f t="shared" si="139"/>
        <v>38.769999999999996</v>
      </c>
      <c r="AL125" s="403">
        <f t="shared" si="139"/>
        <v>41.088999999999999</v>
      </c>
      <c r="AM125" s="403">
        <f t="shared" si="139"/>
        <v>43.407999999999994</v>
      </c>
    </row>
    <row r="126" spans="1:39" ht="12.75" customHeight="1">
      <c r="A126" s="169"/>
      <c r="B126" s="259" t="s">
        <v>16</v>
      </c>
      <c r="C126" s="262" t="s">
        <v>673</v>
      </c>
      <c r="D126" s="264">
        <v>29</v>
      </c>
      <c r="E126" s="266" t="s">
        <v>672</v>
      </c>
      <c r="F126" s="265">
        <v>383</v>
      </c>
      <c r="G126" s="262">
        <v>8</v>
      </c>
      <c r="H126" s="263">
        <f t="shared" si="105"/>
        <v>60560.400968157468</v>
      </c>
      <c r="I126" s="263">
        <f t="shared" si="106"/>
        <v>63882.658046406941</v>
      </c>
      <c r="J126" s="263">
        <f t="shared" si="107"/>
        <v>67202.111532185299</v>
      </c>
      <c r="K126" s="263">
        <f t="shared" si="130"/>
        <v>70720.620083411501</v>
      </c>
      <c r="L126" s="263">
        <f t="shared" si="131"/>
        <v>74480.237587152049</v>
      </c>
      <c r="M126" s="263">
        <f t="shared" si="132"/>
        <v>79146.72936687374</v>
      </c>
      <c r="N126" s="263">
        <f t="shared" si="133"/>
        <v>83813.221146595417</v>
      </c>
      <c r="Q126" s="397" t="s">
        <v>826</v>
      </c>
      <c r="R126" s="397" t="str">
        <f t="shared" si="76"/>
        <v>52983C</v>
      </c>
      <c r="S126" s="409" t="str">
        <f t="shared" si="77"/>
        <v>Homless Response Coordinator</v>
      </c>
      <c r="T126" s="397">
        <f t="shared" si="78"/>
        <v>29</v>
      </c>
      <c r="U126" s="394">
        <f t="shared" ref="U126:AA128" si="140">H126</f>
        <v>60560.400968157468</v>
      </c>
      <c r="V126" s="394">
        <f t="shared" si="140"/>
        <v>63882.658046406941</v>
      </c>
      <c r="W126" s="394">
        <f t="shared" si="140"/>
        <v>67202.111532185299</v>
      </c>
      <c r="X126" s="394">
        <f t="shared" si="140"/>
        <v>70720.620083411501</v>
      </c>
      <c r="Y126" s="394">
        <f t="shared" si="140"/>
        <v>74480.237587152049</v>
      </c>
      <c r="Z126" s="394">
        <f t="shared" si="140"/>
        <v>79146.72936687374</v>
      </c>
      <c r="AA126" s="394">
        <f t="shared" si="140"/>
        <v>83813.221146595417</v>
      </c>
      <c r="AB126" s="406" t="str">
        <f t="shared" si="79"/>
        <v>Y</v>
      </c>
      <c r="AC126" s="406" t="str">
        <f t="shared" si="80"/>
        <v>52983C</v>
      </c>
      <c r="AD126" s="412" t="str">
        <f t="shared" si="81"/>
        <v>Homless Response Coordinator</v>
      </c>
      <c r="AE126" s="406">
        <f t="shared" si="82"/>
        <v>29</v>
      </c>
      <c r="AF126" s="398" t="str">
        <f t="shared" si="83"/>
        <v>E</v>
      </c>
      <c r="AG126" s="403">
        <f t="shared" si="139"/>
        <v>29.116</v>
      </c>
      <c r="AH126" s="403">
        <f t="shared" si="139"/>
        <v>30.713000000000001</v>
      </c>
      <c r="AI126" s="403">
        <f t="shared" si="139"/>
        <v>32.308999999999997</v>
      </c>
      <c r="AJ126" s="403">
        <f t="shared" si="139"/>
        <v>34.000999999999998</v>
      </c>
      <c r="AK126" s="403">
        <f t="shared" si="139"/>
        <v>35.808</v>
      </c>
      <c r="AL126" s="403">
        <f t="shared" si="139"/>
        <v>38.052</v>
      </c>
      <c r="AM126" s="403">
        <f t="shared" si="139"/>
        <v>40.294999999999995</v>
      </c>
    </row>
    <row r="127" spans="1:39" ht="12.75" customHeight="1">
      <c r="A127" s="169" t="s">
        <v>15</v>
      </c>
      <c r="B127" s="259" t="s">
        <v>16</v>
      </c>
      <c r="C127" s="262" t="s">
        <v>475</v>
      </c>
      <c r="D127" s="264">
        <v>21</v>
      </c>
      <c r="E127" s="266" t="s">
        <v>678</v>
      </c>
      <c r="F127" s="265">
        <v>533</v>
      </c>
      <c r="G127" s="262">
        <v>11</v>
      </c>
      <c r="H127" s="263">
        <f t="shared" si="105"/>
        <v>89388.777467716442</v>
      </c>
      <c r="I127" s="263">
        <f t="shared" si="106"/>
        <v>92388.966998780772</v>
      </c>
      <c r="J127" s="263">
        <f t="shared" si="107"/>
        <v>96238.979414221307</v>
      </c>
      <c r="K127" s="263">
        <f t="shared" si="130"/>
        <v>100248.88443161114</v>
      </c>
      <c r="L127" s="263">
        <f t="shared" si="131"/>
        <v>104426.2360321447</v>
      </c>
      <c r="M127" s="263">
        <f t="shared" si="132"/>
        <v>108777.32920015072</v>
      </c>
      <c r="N127" s="263">
        <f t="shared" si="133"/>
        <v>113309.71791682365</v>
      </c>
      <c r="Q127" s="397" t="s">
        <v>826</v>
      </c>
      <c r="R127" s="397" t="str">
        <f t="shared" si="76"/>
        <v>05402C</v>
      </c>
      <c r="S127" s="409" t="str">
        <f t="shared" si="77"/>
        <v xml:space="preserve">Housing &amp; Equitable Development Policy Coordinator </v>
      </c>
      <c r="T127" s="397">
        <f t="shared" si="78"/>
        <v>21</v>
      </c>
      <c r="U127" s="394">
        <f t="shared" si="140"/>
        <v>89388.777467716442</v>
      </c>
      <c r="V127" s="394">
        <f t="shared" si="140"/>
        <v>92388.966998780772</v>
      </c>
      <c r="W127" s="394">
        <f t="shared" si="140"/>
        <v>96238.979414221307</v>
      </c>
      <c r="X127" s="394">
        <f t="shared" si="140"/>
        <v>100248.88443161114</v>
      </c>
      <c r="Y127" s="394">
        <f t="shared" si="140"/>
        <v>104426.2360321447</v>
      </c>
      <c r="Z127" s="394">
        <f t="shared" si="140"/>
        <v>108777.32920015072</v>
      </c>
      <c r="AA127" s="394">
        <f t="shared" si="140"/>
        <v>113309.71791682365</v>
      </c>
      <c r="AB127" s="406" t="str">
        <f t="shared" si="79"/>
        <v>Y</v>
      </c>
      <c r="AC127" s="406" t="str">
        <f t="shared" si="80"/>
        <v>05402C</v>
      </c>
      <c r="AD127" s="412" t="str">
        <f t="shared" si="81"/>
        <v xml:space="preserve">Housing &amp; Equitable Development Policy Coordinator </v>
      </c>
      <c r="AE127" s="406">
        <f t="shared" si="82"/>
        <v>21</v>
      </c>
      <c r="AF127" s="398" t="str">
        <f t="shared" si="83"/>
        <v>E</v>
      </c>
      <c r="AG127" s="403">
        <f t="shared" si="139"/>
        <v>42.975999999999999</v>
      </c>
      <c r="AH127" s="403">
        <f t="shared" si="139"/>
        <v>44.417999999999999</v>
      </c>
      <c r="AI127" s="403">
        <f t="shared" si="139"/>
        <v>46.268999999999998</v>
      </c>
      <c r="AJ127" s="403">
        <f t="shared" si="139"/>
        <v>48.196999999999996</v>
      </c>
      <c r="AK127" s="403">
        <f t="shared" si="139"/>
        <v>50.204999999999998</v>
      </c>
      <c r="AL127" s="403">
        <f t="shared" si="139"/>
        <v>52.296999999999997</v>
      </c>
      <c r="AM127" s="403">
        <f t="shared" si="139"/>
        <v>54.475999999999999</v>
      </c>
    </row>
    <row r="128" spans="1:39" ht="12.75" customHeight="1">
      <c r="A128" s="22" t="s">
        <v>90</v>
      </c>
      <c r="B128" s="272" t="s">
        <v>91</v>
      </c>
      <c r="C128" s="259" t="s">
        <v>477</v>
      </c>
      <c r="D128" s="264">
        <v>61</v>
      </c>
      <c r="E128" s="273" t="s">
        <v>468</v>
      </c>
      <c r="F128" s="265">
        <v>345</v>
      </c>
      <c r="G128" s="262">
        <v>7</v>
      </c>
      <c r="H128" s="285">
        <f t="shared" si="105"/>
        <v>27.16519358773111</v>
      </c>
      <c r="I128" s="285">
        <f t="shared" si="106"/>
        <v>28.599338967176671</v>
      </c>
      <c r="J128" s="285">
        <f t="shared" si="107"/>
        <v>30.125140254331164</v>
      </c>
      <c r="K128" s="285">
        <f t="shared" si="130"/>
        <v>31.690030090361525</v>
      </c>
      <c r="L128" s="285">
        <f t="shared" si="131"/>
        <v>33.368141930032316</v>
      </c>
      <c r="M128" s="285">
        <f t="shared" si="132"/>
        <v>35.391015175152546</v>
      </c>
      <c r="N128" s="285">
        <f t="shared" si="133"/>
        <v>37.41388842027277</v>
      </c>
      <c r="Q128" s="397" t="s">
        <v>826</v>
      </c>
      <c r="R128" s="397" t="str">
        <f t="shared" si="76"/>
        <v>05413C</v>
      </c>
      <c r="S128" s="409" t="str">
        <f t="shared" si="77"/>
        <v>HR Business Applications Analyst</v>
      </c>
      <c r="T128" s="397">
        <f t="shared" si="78"/>
        <v>61</v>
      </c>
      <c r="U128" s="394">
        <f t="shared" si="140"/>
        <v>27.16519358773111</v>
      </c>
      <c r="V128" s="394">
        <f t="shared" si="140"/>
        <v>28.599338967176671</v>
      </c>
      <c r="W128" s="394">
        <f t="shared" si="140"/>
        <v>30.125140254331164</v>
      </c>
      <c r="X128" s="394">
        <f t="shared" si="140"/>
        <v>31.690030090361525</v>
      </c>
      <c r="Y128" s="394">
        <f t="shared" si="140"/>
        <v>33.368141930032316</v>
      </c>
      <c r="Z128" s="394">
        <f t="shared" si="140"/>
        <v>35.391015175152546</v>
      </c>
      <c r="AA128" s="394">
        <f t="shared" si="140"/>
        <v>37.41388842027277</v>
      </c>
      <c r="AB128" s="406" t="str">
        <f t="shared" si="79"/>
        <v>Y</v>
      </c>
      <c r="AC128" s="406" t="str">
        <f t="shared" si="80"/>
        <v>05413C</v>
      </c>
      <c r="AD128" s="412" t="str">
        <f t="shared" si="81"/>
        <v>HR Business Applications Analyst</v>
      </c>
      <c r="AE128" s="406">
        <f t="shared" si="82"/>
        <v>61</v>
      </c>
      <c r="AF128" s="398" t="str">
        <f t="shared" si="83"/>
        <v>N</v>
      </c>
      <c r="AG128" s="403">
        <f t="shared" ref="AG128:AM128" si="141">H128</f>
        <v>27.16519358773111</v>
      </c>
      <c r="AH128" s="403">
        <f t="shared" si="141"/>
        <v>28.599338967176671</v>
      </c>
      <c r="AI128" s="403">
        <f t="shared" si="141"/>
        <v>30.125140254331164</v>
      </c>
      <c r="AJ128" s="403">
        <f t="shared" si="141"/>
        <v>31.690030090361525</v>
      </c>
      <c r="AK128" s="403">
        <f t="shared" si="141"/>
        <v>33.368141930032316</v>
      </c>
      <c r="AL128" s="403">
        <f t="shared" si="141"/>
        <v>35.391015175152546</v>
      </c>
      <c r="AM128" s="403">
        <f t="shared" si="141"/>
        <v>37.41388842027277</v>
      </c>
    </row>
    <row r="129" spans="1:39" ht="12.75" customHeight="1">
      <c r="A129" s="169" t="s">
        <v>15</v>
      </c>
      <c r="B129" s="259" t="s">
        <v>16</v>
      </c>
      <c r="C129" s="259" t="s">
        <v>423</v>
      </c>
      <c r="D129" s="264">
        <v>35</v>
      </c>
      <c r="E129" s="260" t="s">
        <v>410</v>
      </c>
      <c r="F129" s="265">
        <v>363</v>
      </c>
      <c r="G129" s="262">
        <v>8</v>
      </c>
      <c r="H129" s="263">
        <f t="shared" si="105"/>
        <v>60560.400968157468</v>
      </c>
      <c r="I129" s="263">
        <f t="shared" si="106"/>
        <v>63882.658046406941</v>
      </c>
      <c r="J129" s="263">
        <f t="shared" si="107"/>
        <v>67202.111532185299</v>
      </c>
      <c r="K129" s="263">
        <f t="shared" si="130"/>
        <v>70720.620083411501</v>
      </c>
      <c r="L129" s="263">
        <f t="shared" si="131"/>
        <v>74480.237587152049</v>
      </c>
      <c r="M129" s="263">
        <f t="shared" si="132"/>
        <v>79615.374398916072</v>
      </c>
      <c r="N129" s="263">
        <f t="shared" si="133"/>
        <v>84750.511210680124</v>
      </c>
      <c r="Q129" s="397" t="s">
        <v>826</v>
      </c>
      <c r="R129" s="397" t="str">
        <f t="shared" si="76"/>
        <v>10082C</v>
      </c>
      <c r="S129" s="409" t="str">
        <f t="shared" si="77"/>
        <v>Information Technology Collaboration Analyst I</v>
      </c>
      <c r="T129" s="397">
        <f t="shared" si="78"/>
        <v>35</v>
      </c>
      <c r="U129" s="448">
        <v>60560.400968157468</v>
      </c>
      <c r="V129" s="448">
        <v>63882.658046406941</v>
      </c>
      <c r="W129" s="448">
        <v>67202.111532185299</v>
      </c>
      <c r="X129" s="448">
        <v>70720.620083411501</v>
      </c>
      <c r="Y129" s="448">
        <v>74480.237587152049</v>
      </c>
      <c r="Z129" s="448">
        <v>79615.374398916072</v>
      </c>
      <c r="AA129" s="448">
        <v>84750.511210680124</v>
      </c>
      <c r="AB129" s="406" t="str">
        <f t="shared" si="79"/>
        <v>Y</v>
      </c>
      <c r="AC129" s="406" t="str">
        <f t="shared" si="80"/>
        <v>10082C</v>
      </c>
      <c r="AD129" s="412" t="str">
        <f t="shared" si="81"/>
        <v>Information Technology Collaboration Analyst I</v>
      </c>
      <c r="AE129" s="406">
        <f t="shared" si="82"/>
        <v>35</v>
      </c>
      <c r="AF129" s="398" t="str">
        <f t="shared" si="83"/>
        <v>E</v>
      </c>
      <c r="AG129" s="403">
        <f t="shared" ref="AG129:AM130" si="142">ROUNDUP(H129/2080,3)</f>
        <v>29.116</v>
      </c>
      <c r="AH129" s="403">
        <f t="shared" si="142"/>
        <v>30.713000000000001</v>
      </c>
      <c r="AI129" s="403">
        <f t="shared" si="142"/>
        <v>32.308999999999997</v>
      </c>
      <c r="AJ129" s="403">
        <f t="shared" si="142"/>
        <v>34.000999999999998</v>
      </c>
      <c r="AK129" s="403">
        <f t="shared" si="142"/>
        <v>35.808</v>
      </c>
      <c r="AL129" s="403">
        <f t="shared" si="142"/>
        <v>38.277000000000001</v>
      </c>
      <c r="AM129" s="403">
        <f t="shared" si="142"/>
        <v>40.745999999999995</v>
      </c>
    </row>
    <row r="130" spans="1:39">
      <c r="A130" s="169" t="s">
        <v>15</v>
      </c>
      <c r="B130" s="259" t="s">
        <v>16</v>
      </c>
      <c r="C130" s="259" t="s">
        <v>424</v>
      </c>
      <c r="D130" s="264">
        <v>99</v>
      </c>
      <c r="E130" s="260" t="s">
        <v>411</v>
      </c>
      <c r="F130" s="265">
        <v>413</v>
      </c>
      <c r="G130" s="262">
        <v>9</v>
      </c>
      <c r="H130" s="263">
        <f t="shared" si="105"/>
        <v>67722.932101948449</v>
      </c>
      <c r="I130" s="263">
        <f t="shared" si="106"/>
        <v>71289.424138317481</v>
      </c>
      <c r="J130" s="263">
        <f t="shared" si="107"/>
        <v>75052.70874101021</v>
      </c>
      <c r="K130" s="263">
        <f t="shared" si="130"/>
        <v>78970.998364244908</v>
      </c>
      <c r="L130" s="263">
        <f t="shared" si="131"/>
        <v>83129.211020378687</v>
      </c>
      <c r="M130" s="263">
        <f t="shared" si="132"/>
        <v>88159.719549533023</v>
      </c>
      <c r="N130" s="263">
        <f t="shared" si="133"/>
        <v>93189.128358351227</v>
      </c>
      <c r="Q130" s="397" t="s">
        <v>826</v>
      </c>
      <c r="R130" s="397" t="str">
        <f t="shared" si="76"/>
        <v>10083C</v>
      </c>
      <c r="S130" s="409" t="str">
        <f t="shared" si="77"/>
        <v>Information Technology Collaboration Analyst II</v>
      </c>
      <c r="T130" s="397">
        <f t="shared" si="78"/>
        <v>99</v>
      </c>
      <c r="U130" s="448">
        <v>67722.932101948449</v>
      </c>
      <c r="V130" s="448">
        <v>71289.424138317481</v>
      </c>
      <c r="W130" s="448">
        <v>75052.70874101021</v>
      </c>
      <c r="X130" s="448">
        <v>78970.998364244908</v>
      </c>
      <c r="Y130" s="448">
        <v>83129.211020378687</v>
      </c>
      <c r="Z130" s="448">
        <v>88159.719549533023</v>
      </c>
      <c r="AA130" s="448">
        <v>93189.128358351227</v>
      </c>
      <c r="AB130" s="406" t="str">
        <f t="shared" si="79"/>
        <v>Y</v>
      </c>
      <c r="AC130" s="406" t="str">
        <f t="shared" si="80"/>
        <v>10083C</v>
      </c>
      <c r="AD130" s="412" t="str">
        <f t="shared" si="81"/>
        <v>Information Technology Collaboration Analyst II</v>
      </c>
      <c r="AE130" s="406">
        <f t="shared" si="82"/>
        <v>99</v>
      </c>
      <c r="AF130" s="398" t="str">
        <f t="shared" si="83"/>
        <v>E</v>
      </c>
      <c r="AG130" s="403">
        <f t="shared" si="142"/>
        <v>32.559999999999995</v>
      </c>
      <c r="AH130" s="403">
        <f t="shared" si="142"/>
        <v>34.274000000000001</v>
      </c>
      <c r="AI130" s="403">
        <f t="shared" si="142"/>
        <v>36.083999999999996</v>
      </c>
      <c r="AJ130" s="403">
        <f t="shared" si="142"/>
        <v>37.966999999999999</v>
      </c>
      <c r="AK130" s="403">
        <f t="shared" si="142"/>
        <v>39.966000000000001</v>
      </c>
      <c r="AL130" s="403">
        <f t="shared" si="142"/>
        <v>42.384999999999998</v>
      </c>
      <c r="AM130" s="403">
        <f t="shared" si="142"/>
        <v>44.802999999999997</v>
      </c>
    </row>
    <row r="131" spans="1:39">
      <c r="A131" s="169"/>
      <c r="B131" s="259" t="s">
        <v>16</v>
      </c>
      <c r="C131" s="259" t="s">
        <v>768</v>
      </c>
      <c r="D131" s="264">
        <v>99</v>
      </c>
      <c r="E131" s="260" t="s">
        <v>757</v>
      </c>
      <c r="F131" s="265">
        <v>413</v>
      </c>
      <c r="G131" s="262">
        <v>9</v>
      </c>
      <c r="H131" s="263">
        <f t="shared" si="105"/>
        <v>67722.932101948449</v>
      </c>
      <c r="I131" s="263">
        <f t="shared" si="106"/>
        <v>71289.424138317481</v>
      </c>
      <c r="J131" s="263">
        <f t="shared" si="107"/>
        <v>75052.70874101021</v>
      </c>
      <c r="K131" s="263">
        <f t="shared" si="130"/>
        <v>78970.998364244908</v>
      </c>
      <c r="L131" s="263">
        <f t="shared" si="131"/>
        <v>83129.211020378687</v>
      </c>
      <c r="M131" s="263">
        <f t="shared" si="132"/>
        <v>88159.719549533023</v>
      </c>
      <c r="N131" s="263">
        <f t="shared" si="133"/>
        <v>93189.128358351227</v>
      </c>
      <c r="Q131" s="397" t="s">
        <v>826</v>
      </c>
      <c r="R131" s="397" t="str">
        <f t="shared" si="76"/>
        <v>53018C</v>
      </c>
      <c r="S131" s="409" t="str">
        <f t="shared" si="77"/>
        <v>Information Technology Collaboration Analyst II - CPED</v>
      </c>
      <c r="T131" s="397">
        <f t="shared" si="78"/>
        <v>99</v>
      </c>
      <c r="U131" s="448">
        <v>67722.932101948449</v>
      </c>
      <c r="V131" s="448">
        <v>71289.424138317481</v>
      </c>
      <c r="W131" s="448">
        <v>75052.70874101021</v>
      </c>
      <c r="X131" s="448">
        <v>78970.998364244908</v>
      </c>
      <c r="Y131" s="448">
        <v>83129.211020378687</v>
      </c>
      <c r="Z131" s="448">
        <v>88159.719549533023</v>
      </c>
      <c r="AA131" s="448">
        <v>93189.128358351227</v>
      </c>
      <c r="AB131" s="406" t="str">
        <f t="shared" si="79"/>
        <v>Y</v>
      </c>
      <c r="AC131" s="406" t="str">
        <f t="shared" si="80"/>
        <v>53018C</v>
      </c>
      <c r="AD131" s="412" t="str">
        <f t="shared" si="81"/>
        <v>Information Technology Collaboration Analyst II - CPED</v>
      </c>
      <c r="AE131" s="406">
        <f t="shared" si="82"/>
        <v>99</v>
      </c>
      <c r="AF131" s="398" t="str">
        <f t="shared" si="83"/>
        <v>E</v>
      </c>
      <c r="AG131" s="403"/>
      <c r="AH131" s="403"/>
      <c r="AI131" s="403"/>
      <c r="AJ131" s="403"/>
      <c r="AK131" s="403"/>
      <c r="AL131" s="403"/>
      <c r="AM131" s="403"/>
    </row>
    <row r="132" spans="1:39">
      <c r="A132" s="169" t="s">
        <v>15</v>
      </c>
      <c r="B132" s="259" t="s">
        <v>16</v>
      </c>
      <c r="C132" s="259" t="s">
        <v>425</v>
      </c>
      <c r="D132" s="264">
        <v>72</v>
      </c>
      <c r="E132" s="260" t="s">
        <v>412</v>
      </c>
      <c r="F132" s="265">
        <v>470</v>
      </c>
      <c r="G132" s="262">
        <v>10</v>
      </c>
      <c r="H132" s="263">
        <f t="shared" si="105"/>
        <v>74124.181343322794</v>
      </c>
      <c r="I132" s="263">
        <f t="shared" si="106"/>
        <v>78040.800025444725</v>
      </c>
      <c r="J132" s="263">
        <f t="shared" si="107"/>
        <v>82122.830663361354</v>
      </c>
      <c r="K132" s="263">
        <f t="shared" si="130"/>
        <v>86440.363068850114</v>
      </c>
      <c r="L132" s="263">
        <f t="shared" si="131"/>
        <v>91004.611611795364</v>
      </c>
      <c r="M132" s="263">
        <f t="shared" si="132"/>
        <v>96504.627752892993</v>
      </c>
      <c r="N132" s="263">
        <f t="shared" si="133"/>
        <v>102003.76785319402</v>
      </c>
      <c r="Q132" s="397" t="s">
        <v>826</v>
      </c>
      <c r="R132" s="397" t="str">
        <f t="shared" si="76"/>
        <v>10088C</v>
      </c>
      <c r="S132" s="409" t="str">
        <f t="shared" si="77"/>
        <v>Information Technology Collaboration Engineer I</v>
      </c>
      <c r="T132" s="397">
        <f t="shared" si="78"/>
        <v>72</v>
      </c>
      <c r="U132" s="394">
        <f t="shared" ref="U132:AA132" si="143">H132</f>
        <v>74124.181343322794</v>
      </c>
      <c r="V132" s="394">
        <f t="shared" si="143"/>
        <v>78040.800025444725</v>
      </c>
      <c r="W132" s="394">
        <f t="shared" si="143"/>
        <v>82122.830663361354</v>
      </c>
      <c r="X132" s="394">
        <f t="shared" si="143"/>
        <v>86440.363068850114</v>
      </c>
      <c r="Y132" s="394">
        <f t="shared" si="143"/>
        <v>91004.611611795364</v>
      </c>
      <c r="Z132" s="394">
        <f t="shared" si="143"/>
        <v>96504.627752892993</v>
      </c>
      <c r="AA132" s="394">
        <f t="shared" si="143"/>
        <v>102003.76785319402</v>
      </c>
      <c r="AB132" s="406" t="str">
        <f t="shared" si="79"/>
        <v>Y</v>
      </c>
      <c r="AC132" s="406" t="str">
        <f t="shared" si="80"/>
        <v>10088C</v>
      </c>
      <c r="AD132" s="412" t="str">
        <f t="shared" si="81"/>
        <v>Information Technology Collaboration Engineer I</v>
      </c>
      <c r="AE132" s="406">
        <f t="shared" si="82"/>
        <v>72</v>
      </c>
      <c r="AF132" s="398" t="str">
        <f t="shared" si="83"/>
        <v>E</v>
      </c>
      <c r="AG132" s="403">
        <f t="shared" ref="AG132:AG142" si="144">ROUNDUP(H132/2080,3)</f>
        <v>35.637</v>
      </c>
      <c r="AH132" s="403">
        <f t="shared" ref="AH132:AH142" si="145">ROUNDUP(I132/2080,3)</f>
        <v>37.519999999999996</v>
      </c>
      <c r="AI132" s="403">
        <f t="shared" ref="AI132:AI142" si="146">ROUNDUP(J132/2080,3)</f>
        <v>39.482999999999997</v>
      </c>
      <c r="AJ132" s="403">
        <f t="shared" ref="AJ132:AJ142" si="147">ROUNDUP(K132/2080,3)</f>
        <v>41.558</v>
      </c>
      <c r="AK132" s="403">
        <f t="shared" ref="AK132:AK142" si="148">ROUNDUP(L132/2080,3)</f>
        <v>43.753</v>
      </c>
      <c r="AL132" s="403">
        <f t="shared" ref="AL132:AL142" si="149">ROUNDUP(M132/2080,3)</f>
        <v>46.396999999999998</v>
      </c>
      <c r="AM132" s="403">
        <f t="shared" ref="AM132:AM142" si="150">ROUNDUP(N132/2080,3)</f>
        <v>49.040999999999997</v>
      </c>
    </row>
    <row r="133" spans="1:39" ht="12.75" customHeight="1">
      <c r="A133" s="169" t="s">
        <v>15</v>
      </c>
      <c r="B133" s="259" t="s">
        <v>16</v>
      </c>
      <c r="C133" s="259" t="s">
        <v>426</v>
      </c>
      <c r="D133" s="264">
        <v>65</v>
      </c>
      <c r="E133" s="260" t="s">
        <v>413</v>
      </c>
      <c r="F133" s="265">
        <v>508</v>
      </c>
      <c r="G133" s="262">
        <v>11</v>
      </c>
      <c r="H133" s="263">
        <f t="shared" si="105"/>
        <v>79162.23701388335</v>
      </c>
      <c r="I133" s="263">
        <f t="shared" si="106"/>
        <v>83322.768240990699</v>
      </c>
      <c r="J133" s="263">
        <f t="shared" si="107"/>
        <v>87682.354533545906</v>
      </c>
      <c r="K133" s="263">
        <f t="shared" si="130"/>
        <v>92319.496480739675</v>
      </c>
      <c r="L133" s="263">
        <f t="shared" si="131"/>
        <v>97161.30067832346</v>
      </c>
      <c r="M133" s="263">
        <f t="shared" si="132"/>
        <v>103056.78868120088</v>
      </c>
      <c r="N133" s="263">
        <f t="shared" si="133"/>
        <v>108952.27668407821</v>
      </c>
      <c r="Q133" s="397" t="s">
        <v>826</v>
      </c>
      <c r="R133" s="397" t="str">
        <f t="shared" si="76"/>
        <v>10089C</v>
      </c>
      <c r="S133" s="409" t="str">
        <f t="shared" si="77"/>
        <v>Information Technology Collaboration Engineer II</v>
      </c>
      <c r="T133" s="397">
        <f t="shared" si="78"/>
        <v>65</v>
      </c>
      <c r="U133" s="448">
        <v>79162.23701388335</v>
      </c>
      <c r="V133" s="448">
        <v>83322.768240990699</v>
      </c>
      <c r="W133" s="448">
        <v>87682.354533545906</v>
      </c>
      <c r="X133" s="448">
        <v>92319.496480739675</v>
      </c>
      <c r="Y133" s="448">
        <v>97161.30067832346</v>
      </c>
      <c r="Z133" s="448">
        <v>103056.78868120088</v>
      </c>
      <c r="AA133" s="448">
        <v>108952.27668407821</v>
      </c>
      <c r="AB133" s="406" t="str">
        <f t="shared" si="79"/>
        <v>Y</v>
      </c>
      <c r="AC133" s="406" t="str">
        <f t="shared" si="80"/>
        <v>10089C</v>
      </c>
      <c r="AD133" s="412" t="str">
        <f t="shared" si="81"/>
        <v>Information Technology Collaboration Engineer II</v>
      </c>
      <c r="AE133" s="406">
        <f t="shared" si="82"/>
        <v>65</v>
      </c>
      <c r="AF133" s="398" t="str">
        <f t="shared" si="83"/>
        <v>E</v>
      </c>
      <c r="AG133" s="403">
        <f t="shared" si="144"/>
        <v>38.058999999999997</v>
      </c>
      <c r="AH133" s="403">
        <f t="shared" si="145"/>
        <v>40.059999999999995</v>
      </c>
      <c r="AI133" s="403">
        <f t="shared" si="146"/>
        <v>42.155000000000001</v>
      </c>
      <c r="AJ133" s="403">
        <f t="shared" si="147"/>
        <v>44.384999999999998</v>
      </c>
      <c r="AK133" s="403">
        <f t="shared" si="148"/>
        <v>46.713000000000001</v>
      </c>
      <c r="AL133" s="403">
        <f t="shared" si="149"/>
        <v>49.546999999999997</v>
      </c>
      <c r="AM133" s="403">
        <f t="shared" si="150"/>
        <v>52.381</v>
      </c>
    </row>
    <row r="134" spans="1:39" ht="12.75" customHeight="1">
      <c r="A134" s="169" t="s">
        <v>15</v>
      </c>
      <c r="B134" s="259" t="s">
        <v>16</v>
      </c>
      <c r="C134" s="259" t="s">
        <v>443</v>
      </c>
      <c r="D134" s="264">
        <v>65</v>
      </c>
      <c r="E134" s="260" t="s">
        <v>428</v>
      </c>
      <c r="F134" s="265">
        <v>508</v>
      </c>
      <c r="G134" s="262">
        <v>11</v>
      </c>
      <c r="H134" s="263">
        <f t="shared" si="105"/>
        <v>79162.23701388335</v>
      </c>
      <c r="I134" s="263">
        <f t="shared" si="106"/>
        <v>83322.768240990699</v>
      </c>
      <c r="J134" s="263">
        <f t="shared" si="107"/>
        <v>87682.354533545906</v>
      </c>
      <c r="K134" s="263">
        <f t="shared" si="130"/>
        <v>92319.496480739675</v>
      </c>
      <c r="L134" s="263">
        <f t="shared" si="131"/>
        <v>97161.30067832346</v>
      </c>
      <c r="M134" s="263">
        <f t="shared" si="132"/>
        <v>103056.78868120088</v>
      </c>
      <c r="N134" s="263">
        <f t="shared" si="133"/>
        <v>108952.27668407821</v>
      </c>
      <c r="Q134" s="397" t="s">
        <v>826</v>
      </c>
      <c r="R134" s="397" t="str">
        <f t="shared" ref="R134:R197" si="151">C134</f>
        <v>05768C</v>
      </c>
      <c r="S134" s="409" t="str">
        <f t="shared" ref="S134:S197" si="152">E134</f>
        <v>Information Technology Security Engineer II</v>
      </c>
      <c r="T134" s="397">
        <f t="shared" ref="T134:T197" si="153">D134</f>
        <v>65</v>
      </c>
      <c r="U134" s="448">
        <v>79162.23701388335</v>
      </c>
      <c r="V134" s="448">
        <v>83322.768240990699</v>
      </c>
      <c r="W134" s="448">
        <v>87682.354533545906</v>
      </c>
      <c r="X134" s="448">
        <v>92319.496480739675</v>
      </c>
      <c r="Y134" s="448">
        <v>97161.30067832346</v>
      </c>
      <c r="Z134" s="448">
        <v>103056.78868120088</v>
      </c>
      <c r="AA134" s="448">
        <v>108952.27668407821</v>
      </c>
      <c r="AB134" s="406" t="str">
        <f t="shared" ref="AB134:AB197" si="154">Q134</f>
        <v>Y</v>
      </c>
      <c r="AC134" s="406" t="str">
        <f t="shared" ref="AC134:AC197" si="155">C134</f>
        <v>05768C</v>
      </c>
      <c r="AD134" s="412" t="str">
        <f t="shared" ref="AD134:AD197" si="156">E134</f>
        <v>Information Technology Security Engineer II</v>
      </c>
      <c r="AE134" s="406">
        <f t="shared" ref="AE134:AE197" si="157">D134</f>
        <v>65</v>
      </c>
      <c r="AF134" s="398" t="str">
        <f t="shared" ref="AF134:AF197" si="158">LEFT(B134,1)</f>
        <v>E</v>
      </c>
      <c r="AG134" s="403">
        <f t="shared" si="144"/>
        <v>38.058999999999997</v>
      </c>
      <c r="AH134" s="403">
        <f t="shared" si="145"/>
        <v>40.059999999999995</v>
      </c>
      <c r="AI134" s="403">
        <f t="shared" si="146"/>
        <v>42.155000000000001</v>
      </c>
      <c r="AJ134" s="403">
        <f t="shared" si="147"/>
        <v>44.384999999999998</v>
      </c>
      <c r="AK134" s="403">
        <f t="shared" si="148"/>
        <v>46.713000000000001</v>
      </c>
      <c r="AL134" s="403">
        <f t="shared" si="149"/>
        <v>49.546999999999997</v>
      </c>
      <c r="AM134" s="403">
        <f t="shared" si="150"/>
        <v>52.381</v>
      </c>
    </row>
    <row r="135" spans="1:39" ht="12.75" customHeight="1">
      <c r="A135" s="169"/>
      <c r="B135" s="259" t="s">
        <v>16</v>
      </c>
      <c r="C135" s="259" t="s">
        <v>533</v>
      </c>
      <c r="D135" s="264">
        <v>104</v>
      </c>
      <c r="E135" s="260" t="s">
        <v>534</v>
      </c>
      <c r="F135" s="265">
        <v>545</v>
      </c>
      <c r="G135" s="262">
        <v>12</v>
      </c>
      <c r="H135" s="263">
        <f t="shared" si="105"/>
        <v>87934.954566435728</v>
      </c>
      <c r="I135" s="263">
        <f t="shared" si="106"/>
        <v>92563.110069932285</v>
      </c>
      <c r="J135" s="263">
        <f t="shared" si="107"/>
        <v>97434.852705191923</v>
      </c>
      <c r="K135" s="263">
        <f t="shared" si="130"/>
        <v>102563.00284757049</v>
      </c>
      <c r="L135" s="263">
        <f t="shared" si="131"/>
        <v>107961.05562902153</v>
      </c>
      <c r="M135" s="263">
        <f t="shared" si="132"/>
        <v>113643.21645160161</v>
      </c>
      <c r="N135" s="263">
        <f t="shared" si="133"/>
        <v>119624.43837010696</v>
      </c>
      <c r="Q135" s="397" t="s">
        <v>826</v>
      </c>
      <c r="R135" s="397" t="str">
        <f t="shared" si="151"/>
        <v>05767C</v>
      </c>
      <c r="S135" s="409" t="str">
        <f t="shared" si="152"/>
        <v>Information Technology Security Engineer III</v>
      </c>
      <c r="T135" s="397">
        <f t="shared" si="153"/>
        <v>104</v>
      </c>
      <c r="U135" s="448">
        <v>87934.954880145058</v>
      </c>
      <c r="V135" s="448">
        <v>92563.109721010624</v>
      </c>
      <c r="W135" s="448">
        <v>97434.851998334867</v>
      </c>
      <c r="X135" s="448">
        <v>102563.00261286696</v>
      </c>
      <c r="Y135" s="448">
        <v>107961.05560834592</v>
      </c>
      <c r="Z135" s="448">
        <v>113643.21580729089</v>
      </c>
      <c r="AA135" s="448">
        <v>119624.43752209963</v>
      </c>
      <c r="AB135" s="406" t="str">
        <f t="shared" si="154"/>
        <v>Y</v>
      </c>
      <c r="AC135" s="406" t="str">
        <f t="shared" si="155"/>
        <v>05767C</v>
      </c>
      <c r="AD135" s="412" t="str">
        <f t="shared" si="156"/>
        <v>Information Technology Security Engineer III</v>
      </c>
      <c r="AE135" s="406">
        <f t="shared" si="157"/>
        <v>104</v>
      </c>
      <c r="AF135" s="398" t="str">
        <f t="shared" si="158"/>
        <v>E</v>
      </c>
      <c r="AG135" s="403">
        <f t="shared" si="144"/>
        <v>42.277000000000001</v>
      </c>
      <c r="AH135" s="403">
        <f t="shared" si="145"/>
        <v>44.501999999999995</v>
      </c>
      <c r="AI135" s="403">
        <f t="shared" si="146"/>
        <v>46.844000000000001</v>
      </c>
      <c r="AJ135" s="403">
        <f t="shared" si="147"/>
        <v>49.309999999999995</v>
      </c>
      <c r="AK135" s="403">
        <f t="shared" si="148"/>
        <v>51.905000000000001</v>
      </c>
      <c r="AL135" s="403">
        <f t="shared" si="149"/>
        <v>54.637</v>
      </c>
      <c r="AM135" s="403">
        <f t="shared" si="150"/>
        <v>57.512</v>
      </c>
    </row>
    <row r="136" spans="1:39" ht="12.75" customHeight="1">
      <c r="A136" s="169"/>
      <c r="B136" s="259" t="s">
        <v>16</v>
      </c>
      <c r="C136" s="259" t="s">
        <v>568</v>
      </c>
      <c r="D136" s="264">
        <v>65</v>
      </c>
      <c r="E136" s="260" t="s">
        <v>535</v>
      </c>
      <c r="F136" s="265">
        <v>508</v>
      </c>
      <c r="G136" s="262">
        <v>11</v>
      </c>
      <c r="H136" s="263">
        <f t="shared" si="105"/>
        <v>79162.23701388335</v>
      </c>
      <c r="I136" s="263">
        <f t="shared" si="106"/>
        <v>83322.768240990699</v>
      </c>
      <c r="J136" s="263">
        <f t="shared" si="107"/>
        <v>87682.354533545906</v>
      </c>
      <c r="K136" s="263">
        <f t="shared" si="130"/>
        <v>92319.496480739675</v>
      </c>
      <c r="L136" s="263">
        <f t="shared" si="131"/>
        <v>97161.30067832346</v>
      </c>
      <c r="M136" s="263">
        <f t="shared" si="132"/>
        <v>103056.78868120088</v>
      </c>
      <c r="N136" s="263">
        <f t="shared" si="133"/>
        <v>108952.27668407821</v>
      </c>
      <c r="Q136" s="397" t="s">
        <v>826</v>
      </c>
      <c r="R136" s="397" t="str">
        <f t="shared" si="151"/>
        <v>52929C</v>
      </c>
      <c r="S136" s="409" t="str">
        <f t="shared" si="152"/>
        <v>Information Technology Senior Security Analyst</v>
      </c>
      <c r="T136" s="397">
        <f t="shared" si="153"/>
        <v>65</v>
      </c>
      <c r="U136" s="448">
        <v>79162.23701388335</v>
      </c>
      <c r="V136" s="448">
        <v>83322.768240990699</v>
      </c>
      <c r="W136" s="448">
        <v>87682.354533545906</v>
      </c>
      <c r="X136" s="448">
        <v>92319.496480739675</v>
      </c>
      <c r="Y136" s="448">
        <v>97161.30067832346</v>
      </c>
      <c r="Z136" s="448">
        <v>103056.78868120088</v>
      </c>
      <c r="AA136" s="448">
        <v>108952.27668407821</v>
      </c>
      <c r="AB136" s="406" t="str">
        <f t="shared" si="154"/>
        <v>Y</v>
      </c>
      <c r="AC136" s="406" t="str">
        <f t="shared" si="155"/>
        <v>52929C</v>
      </c>
      <c r="AD136" s="412" t="str">
        <f t="shared" si="156"/>
        <v>Information Technology Senior Security Analyst</v>
      </c>
      <c r="AE136" s="406">
        <f t="shared" si="157"/>
        <v>65</v>
      </c>
      <c r="AF136" s="398" t="str">
        <f t="shared" si="158"/>
        <v>E</v>
      </c>
      <c r="AG136" s="403">
        <f t="shared" si="144"/>
        <v>38.058999999999997</v>
      </c>
      <c r="AH136" s="403">
        <f t="shared" si="145"/>
        <v>40.059999999999995</v>
      </c>
      <c r="AI136" s="403">
        <f t="shared" si="146"/>
        <v>42.155000000000001</v>
      </c>
      <c r="AJ136" s="403">
        <f t="shared" si="147"/>
        <v>44.384999999999998</v>
      </c>
      <c r="AK136" s="403">
        <f t="shared" si="148"/>
        <v>46.713000000000001</v>
      </c>
      <c r="AL136" s="403">
        <f t="shared" si="149"/>
        <v>49.546999999999997</v>
      </c>
      <c r="AM136" s="403">
        <f t="shared" si="150"/>
        <v>52.381</v>
      </c>
    </row>
    <row r="137" spans="1:39" ht="12.75" customHeight="1">
      <c r="A137" s="169" t="s">
        <v>15</v>
      </c>
      <c r="B137" s="259" t="s">
        <v>16</v>
      </c>
      <c r="C137" s="259" t="s">
        <v>419</v>
      </c>
      <c r="D137" s="264" t="s">
        <v>20</v>
      </c>
      <c r="E137" s="260" t="s">
        <v>500</v>
      </c>
      <c r="F137" s="265">
        <v>385</v>
      </c>
      <c r="G137" s="262">
        <v>8</v>
      </c>
      <c r="H137" s="263">
        <f t="shared" si="105"/>
        <v>61199.620051567501</v>
      </c>
      <c r="I137" s="263">
        <f t="shared" si="106"/>
        <v>64521.877129816974</v>
      </c>
      <c r="J137" s="263">
        <f t="shared" si="107"/>
        <v>67883.384502661764</v>
      </c>
      <c r="K137" s="263">
        <f t="shared" si="130"/>
        <v>71519.64393767406</v>
      </c>
      <c r="L137" s="263">
        <f t="shared" si="131"/>
        <v>75282.065033885679</v>
      </c>
      <c r="M137" s="263">
        <f t="shared" si="132"/>
        <v>79950.801715983413</v>
      </c>
      <c r="N137" s="263">
        <f t="shared" si="133"/>
        <v>84619.53839808116</v>
      </c>
      <c r="Q137" s="397" t="s">
        <v>826</v>
      </c>
      <c r="R137" s="397" t="str">
        <f t="shared" si="151"/>
        <v>05464C</v>
      </c>
      <c r="S137" s="409" t="str">
        <f t="shared" si="152"/>
        <v>Innovation Team Planner Analyst</v>
      </c>
      <c r="T137" s="397" t="str">
        <f t="shared" si="153"/>
        <v>33B</v>
      </c>
      <c r="U137" s="448">
        <v>61199.620051567501</v>
      </c>
      <c r="V137" s="448">
        <v>64521.877129816974</v>
      </c>
      <c r="W137" s="448">
        <v>67883.384502661764</v>
      </c>
      <c r="X137" s="448">
        <v>71519.64393767406</v>
      </c>
      <c r="Y137" s="448">
        <v>75282.065033885679</v>
      </c>
      <c r="Z137" s="448">
        <v>79950.801715983413</v>
      </c>
      <c r="AA137" s="448">
        <v>84619.53839808116</v>
      </c>
      <c r="AB137" s="406" t="str">
        <f t="shared" si="154"/>
        <v>Y</v>
      </c>
      <c r="AC137" s="406" t="str">
        <f t="shared" si="155"/>
        <v>05464C</v>
      </c>
      <c r="AD137" s="412" t="str">
        <f t="shared" si="156"/>
        <v>Innovation Team Planner Analyst</v>
      </c>
      <c r="AE137" s="406" t="str">
        <f t="shared" si="157"/>
        <v>33B</v>
      </c>
      <c r="AF137" s="398" t="str">
        <f t="shared" si="158"/>
        <v>E</v>
      </c>
      <c r="AG137" s="403">
        <f t="shared" si="144"/>
        <v>29.423000000000002</v>
      </c>
      <c r="AH137" s="403">
        <f t="shared" si="145"/>
        <v>31.021000000000001</v>
      </c>
      <c r="AI137" s="403">
        <f t="shared" si="146"/>
        <v>32.637</v>
      </c>
      <c r="AJ137" s="403">
        <f t="shared" si="147"/>
        <v>34.384999999999998</v>
      </c>
      <c r="AK137" s="403">
        <f t="shared" si="148"/>
        <v>36.193999999999996</v>
      </c>
      <c r="AL137" s="403">
        <f t="shared" si="149"/>
        <v>38.437999999999995</v>
      </c>
      <c r="AM137" s="403">
        <f t="shared" si="150"/>
        <v>40.683</v>
      </c>
    </row>
    <row r="138" spans="1:39" ht="12.75" customHeight="1">
      <c r="A138" s="169" t="s">
        <v>90</v>
      </c>
      <c r="B138" s="259" t="s">
        <v>16</v>
      </c>
      <c r="C138" s="259" t="s">
        <v>319</v>
      </c>
      <c r="D138" s="264" t="s">
        <v>20</v>
      </c>
      <c r="E138" s="260" t="s">
        <v>778</v>
      </c>
      <c r="F138" s="265">
        <v>393</v>
      </c>
      <c r="G138" s="262">
        <v>8</v>
      </c>
      <c r="H138" s="263">
        <f t="shared" si="105"/>
        <v>61199.619691058513</v>
      </c>
      <c r="I138" s="263">
        <f t="shared" si="106"/>
        <v>64521.877131457441</v>
      </c>
      <c r="J138" s="263">
        <f t="shared" si="107"/>
        <v>67883.383324464186</v>
      </c>
      <c r="K138" s="263">
        <f t="shared" si="130"/>
        <v>71519.643689425109</v>
      </c>
      <c r="L138" s="263">
        <f t="shared" si="131"/>
        <v>75282.065674891899</v>
      </c>
      <c r="M138" s="263">
        <f t="shared" si="132"/>
        <v>79950.801575337347</v>
      </c>
      <c r="N138" s="263">
        <f t="shared" si="133"/>
        <v>84619.539626399375</v>
      </c>
      <c r="Q138" s="397" t="s">
        <v>826</v>
      </c>
      <c r="R138" s="397" t="str">
        <f t="shared" si="151"/>
        <v>05743C</v>
      </c>
      <c r="S138" s="409" t="str">
        <f t="shared" si="152"/>
        <v>Intelligence Analyst I</v>
      </c>
      <c r="T138" s="397" t="str">
        <f t="shared" si="153"/>
        <v>33B</v>
      </c>
      <c r="U138" s="448">
        <v>61199.620051567501</v>
      </c>
      <c r="V138" s="448">
        <v>64521.877129816974</v>
      </c>
      <c r="W138" s="448">
        <v>67883.384502661764</v>
      </c>
      <c r="X138" s="448">
        <v>71519.64393767406</v>
      </c>
      <c r="Y138" s="448">
        <v>75282.065033885679</v>
      </c>
      <c r="Z138" s="448">
        <v>79950.801715983413</v>
      </c>
      <c r="AA138" s="448">
        <v>84619.53839808116</v>
      </c>
      <c r="AB138" s="406" t="str">
        <f t="shared" si="154"/>
        <v>Y</v>
      </c>
      <c r="AC138" s="406" t="str">
        <f t="shared" si="155"/>
        <v>05743C</v>
      </c>
      <c r="AD138" s="412" t="str">
        <f t="shared" si="156"/>
        <v>Intelligence Analyst I</v>
      </c>
      <c r="AE138" s="406" t="str">
        <f t="shared" si="157"/>
        <v>33B</v>
      </c>
      <c r="AF138" s="398" t="str">
        <f t="shared" si="158"/>
        <v>E</v>
      </c>
      <c r="AG138" s="403">
        <f t="shared" si="144"/>
        <v>29.423000000000002</v>
      </c>
      <c r="AH138" s="403">
        <f t="shared" si="145"/>
        <v>31.021000000000001</v>
      </c>
      <c r="AI138" s="403">
        <f t="shared" si="146"/>
        <v>32.637</v>
      </c>
      <c r="AJ138" s="403">
        <f t="shared" si="147"/>
        <v>34.384999999999998</v>
      </c>
      <c r="AK138" s="403">
        <f t="shared" si="148"/>
        <v>36.193999999999996</v>
      </c>
      <c r="AL138" s="403">
        <f t="shared" si="149"/>
        <v>38.437999999999995</v>
      </c>
      <c r="AM138" s="403">
        <f t="shared" si="150"/>
        <v>40.683</v>
      </c>
    </row>
    <row r="139" spans="1:39">
      <c r="A139" s="169"/>
      <c r="B139" s="259" t="s">
        <v>16</v>
      </c>
      <c r="C139" s="259" t="s">
        <v>779</v>
      </c>
      <c r="D139" s="264">
        <v>99</v>
      </c>
      <c r="E139" s="260" t="s">
        <v>707</v>
      </c>
      <c r="F139" s="265">
        <v>423</v>
      </c>
      <c r="G139" s="262">
        <v>9</v>
      </c>
      <c r="H139" s="263">
        <f t="shared" si="105"/>
        <v>67722.525000000009</v>
      </c>
      <c r="I139" s="263">
        <f t="shared" si="106"/>
        <v>71288.977500000008</v>
      </c>
      <c r="J139" s="263">
        <f t="shared" si="107"/>
        <v>75052.710000000006</v>
      </c>
      <c r="K139" s="263">
        <f t="shared" si="130"/>
        <v>78970.567500000005</v>
      </c>
      <c r="L139" s="263">
        <f t="shared" si="131"/>
        <v>83128.86</v>
      </c>
      <c r="M139" s="263">
        <f t="shared" si="132"/>
        <v>88159.5</v>
      </c>
      <c r="N139" s="263">
        <f t="shared" si="133"/>
        <v>93189.112500000003</v>
      </c>
      <c r="Q139" s="397" t="s">
        <v>826</v>
      </c>
      <c r="R139" s="397" t="str">
        <f t="shared" si="151"/>
        <v>59424C</v>
      </c>
      <c r="S139" s="409" t="str">
        <f t="shared" si="152"/>
        <v>Intelligence Analyst II</v>
      </c>
      <c r="T139" s="397">
        <f t="shared" si="153"/>
        <v>99</v>
      </c>
      <c r="U139" s="448">
        <v>67722.932101948449</v>
      </c>
      <c r="V139" s="448">
        <v>71289.424138317481</v>
      </c>
      <c r="W139" s="448">
        <v>75052.70874101021</v>
      </c>
      <c r="X139" s="448">
        <v>78970.998364244908</v>
      </c>
      <c r="Y139" s="448">
        <v>83129.211020378687</v>
      </c>
      <c r="Z139" s="448">
        <v>88159.719549533023</v>
      </c>
      <c r="AA139" s="448">
        <v>93189.128358351227</v>
      </c>
      <c r="AB139" s="406" t="str">
        <f t="shared" si="154"/>
        <v>Y</v>
      </c>
      <c r="AC139" s="406" t="str">
        <f t="shared" si="155"/>
        <v>59424C</v>
      </c>
      <c r="AD139" s="412" t="str">
        <f t="shared" si="156"/>
        <v>Intelligence Analyst II</v>
      </c>
      <c r="AE139" s="406">
        <f t="shared" si="157"/>
        <v>99</v>
      </c>
      <c r="AF139" s="398" t="str">
        <f t="shared" si="158"/>
        <v>E</v>
      </c>
      <c r="AG139" s="403">
        <f t="shared" si="144"/>
        <v>32.558999999999997</v>
      </c>
      <c r="AH139" s="403">
        <f t="shared" si="145"/>
        <v>34.274000000000001</v>
      </c>
      <c r="AI139" s="403">
        <f t="shared" si="146"/>
        <v>36.083999999999996</v>
      </c>
      <c r="AJ139" s="403">
        <f t="shared" si="147"/>
        <v>37.966999999999999</v>
      </c>
      <c r="AK139" s="403">
        <f t="shared" si="148"/>
        <v>39.966000000000001</v>
      </c>
      <c r="AL139" s="403">
        <f t="shared" si="149"/>
        <v>42.384999999999998</v>
      </c>
      <c r="AM139" s="403">
        <f t="shared" si="150"/>
        <v>44.802999999999997</v>
      </c>
    </row>
    <row r="140" spans="1:39">
      <c r="A140" s="169"/>
      <c r="B140" s="259" t="s">
        <v>16</v>
      </c>
      <c r="C140" s="259" t="s">
        <v>471</v>
      </c>
      <c r="D140" s="264">
        <v>35</v>
      </c>
      <c r="E140" s="260" t="s">
        <v>466</v>
      </c>
      <c r="F140" s="265">
        <v>363</v>
      </c>
      <c r="G140" s="262">
        <v>8</v>
      </c>
      <c r="H140" s="263">
        <v>60560.400968157468</v>
      </c>
      <c r="I140" s="263">
        <f t="shared" si="106"/>
        <v>63882.757500000007</v>
      </c>
      <c r="J140" s="263">
        <v>67202.111532185299</v>
      </c>
      <c r="K140" s="263">
        <f t="shared" si="130"/>
        <v>70720.77</v>
      </c>
      <c r="L140" s="263">
        <f t="shared" si="131"/>
        <v>74480.392500000002</v>
      </c>
      <c r="M140" s="263">
        <v>79615.374398916072</v>
      </c>
      <c r="N140" s="263">
        <v>84750.511210680124</v>
      </c>
      <c r="Q140" s="397" t="s">
        <v>826</v>
      </c>
      <c r="R140" s="397" t="str">
        <f t="shared" si="151"/>
        <v>03354C</v>
      </c>
      <c r="S140" s="409" t="str">
        <f t="shared" si="152"/>
        <v>Internal Auditor I</v>
      </c>
      <c r="T140" s="397">
        <f t="shared" si="153"/>
        <v>35</v>
      </c>
      <c r="U140" s="448">
        <v>60560.400968157468</v>
      </c>
      <c r="V140" s="448">
        <v>63882.658046406941</v>
      </c>
      <c r="W140" s="448">
        <v>67202.111532185299</v>
      </c>
      <c r="X140" s="448">
        <v>70720.620083411501</v>
      </c>
      <c r="Y140" s="448">
        <v>74480.237587152049</v>
      </c>
      <c r="Z140" s="448">
        <v>79615.374398916072</v>
      </c>
      <c r="AA140" s="448">
        <v>84750.511210680124</v>
      </c>
      <c r="AB140" s="406" t="str">
        <f t="shared" si="154"/>
        <v>Y</v>
      </c>
      <c r="AC140" s="406" t="str">
        <f t="shared" si="155"/>
        <v>03354C</v>
      </c>
      <c r="AD140" s="412" t="str">
        <f t="shared" si="156"/>
        <v>Internal Auditor I</v>
      </c>
      <c r="AE140" s="406">
        <f t="shared" si="157"/>
        <v>35</v>
      </c>
      <c r="AF140" s="398" t="str">
        <f t="shared" si="158"/>
        <v>E</v>
      </c>
      <c r="AG140" s="403">
        <f t="shared" si="144"/>
        <v>29.116</v>
      </c>
      <c r="AH140" s="403">
        <f t="shared" si="145"/>
        <v>30.713000000000001</v>
      </c>
      <c r="AI140" s="403">
        <f t="shared" si="146"/>
        <v>32.308999999999997</v>
      </c>
      <c r="AJ140" s="403">
        <f t="shared" si="147"/>
        <v>34.000999999999998</v>
      </c>
      <c r="AK140" s="403">
        <f t="shared" si="148"/>
        <v>35.808</v>
      </c>
      <c r="AL140" s="403">
        <f t="shared" si="149"/>
        <v>38.277000000000001</v>
      </c>
      <c r="AM140" s="403">
        <f t="shared" si="150"/>
        <v>40.745999999999995</v>
      </c>
    </row>
    <row r="141" spans="1:39">
      <c r="A141" s="169"/>
      <c r="B141" s="259" t="s">
        <v>16</v>
      </c>
      <c r="C141" s="259" t="s">
        <v>701</v>
      </c>
      <c r="D141" s="264">
        <v>99</v>
      </c>
      <c r="E141" s="260" t="s">
        <v>697</v>
      </c>
      <c r="F141" s="265">
        <v>420</v>
      </c>
      <c r="G141" s="262">
        <v>9</v>
      </c>
      <c r="H141" s="263">
        <f>VLOOKUP($C141,March21,6,0)*(1+IncrPerc2022)</f>
        <v>67722.525000000009</v>
      </c>
      <c r="I141" s="263">
        <f t="shared" si="106"/>
        <v>71288.977500000008</v>
      </c>
      <c r="J141" s="263">
        <f>VLOOKUP($C141,March21,8,0)*(1+IncrPerc2022)</f>
        <v>75052.710000000006</v>
      </c>
      <c r="K141" s="263">
        <f t="shared" si="130"/>
        <v>78970.567500000005</v>
      </c>
      <c r="L141" s="263">
        <f t="shared" si="131"/>
        <v>83128.86</v>
      </c>
      <c r="M141" s="263">
        <f>VLOOKUP($C141,March21,11,0)*(1+IncrPerc2022)</f>
        <v>88159.5</v>
      </c>
      <c r="N141" s="263">
        <f>VLOOKUP($C141,March21,12,0)*(1+IncrPerc2022)</f>
        <v>93189.112500000003</v>
      </c>
      <c r="Q141" s="397" t="s">
        <v>826</v>
      </c>
      <c r="R141" s="397" t="str">
        <f t="shared" si="151"/>
        <v>52997C</v>
      </c>
      <c r="S141" s="409" t="str">
        <f t="shared" si="152"/>
        <v>Internal Auditor II</v>
      </c>
      <c r="T141" s="397">
        <f t="shared" si="153"/>
        <v>99</v>
      </c>
      <c r="U141" s="448">
        <v>67722.932101948449</v>
      </c>
      <c r="V141" s="448">
        <v>71289.424138317481</v>
      </c>
      <c r="W141" s="448">
        <v>75052.70874101021</v>
      </c>
      <c r="X141" s="448">
        <v>78970.998364244908</v>
      </c>
      <c r="Y141" s="448">
        <v>83129.211020378687</v>
      </c>
      <c r="Z141" s="448">
        <v>88159.719549533023</v>
      </c>
      <c r="AA141" s="448">
        <v>93189.128358351227</v>
      </c>
      <c r="AB141" s="406" t="str">
        <f t="shared" si="154"/>
        <v>Y</v>
      </c>
      <c r="AC141" s="406" t="str">
        <f t="shared" si="155"/>
        <v>52997C</v>
      </c>
      <c r="AD141" s="412" t="str">
        <f t="shared" si="156"/>
        <v>Internal Auditor II</v>
      </c>
      <c r="AE141" s="406">
        <f t="shared" si="157"/>
        <v>99</v>
      </c>
      <c r="AF141" s="398" t="str">
        <f t="shared" si="158"/>
        <v>E</v>
      </c>
      <c r="AG141" s="403">
        <f t="shared" si="144"/>
        <v>32.558999999999997</v>
      </c>
      <c r="AH141" s="403">
        <f t="shared" si="145"/>
        <v>34.274000000000001</v>
      </c>
      <c r="AI141" s="403">
        <f t="shared" si="146"/>
        <v>36.083999999999996</v>
      </c>
      <c r="AJ141" s="403">
        <f t="shared" si="147"/>
        <v>37.966999999999999</v>
      </c>
      <c r="AK141" s="403">
        <f t="shared" si="148"/>
        <v>39.966000000000001</v>
      </c>
      <c r="AL141" s="403">
        <f t="shared" si="149"/>
        <v>42.384999999999998</v>
      </c>
      <c r="AM141" s="403">
        <f t="shared" si="150"/>
        <v>44.802999999999997</v>
      </c>
    </row>
    <row r="142" spans="1:39" ht="12.75" customHeight="1">
      <c r="A142" s="169" t="s">
        <v>15</v>
      </c>
      <c r="B142" s="259" t="s">
        <v>16</v>
      </c>
      <c r="C142" s="259" t="s">
        <v>374</v>
      </c>
      <c r="D142" s="264">
        <v>51</v>
      </c>
      <c r="E142" s="260" t="s">
        <v>373</v>
      </c>
      <c r="F142" s="265">
        <v>455</v>
      </c>
      <c r="G142" s="262">
        <v>10</v>
      </c>
      <c r="H142" s="263">
        <f>VLOOKUP($C142,March21,6,0)*(1+IncrPerc2022)</f>
        <v>74000.823274594528</v>
      </c>
      <c r="I142" s="263">
        <f t="shared" si="106"/>
        <v>77721.190483739716</v>
      </c>
      <c r="J142" s="263">
        <f>VLOOKUP($C142,March21,8,0)*(1+IncrPerc2022)</f>
        <v>81920.972005442425</v>
      </c>
      <c r="K142" s="263">
        <f t="shared" si="130"/>
        <v>86123.557119616205</v>
      </c>
      <c r="L142" s="263">
        <f t="shared" si="131"/>
        <v>90522.393706766743</v>
      </c>
      <c r="M142" s="263">
        <f>VLOOKUP($C142,March21,11,0)*(1+IncrPerc2022)</f>
        <v>96030.463779535057</v>
      </c>
      <c r="N142" s="263">
        <f>VLOOKUP($C142,March21,12,0)*(1+IncrPerc2022)</f>
        <v>101538.53385230334</v>
      </c>
      <c r="Q142" s="397" t="s">
        <v>826</v>
      </c>
      <c r="R142" s="397" t="str">
        <f t="shared" si="151"/>
        <v>05755C</v>
      </c>
      <c r="S142" s="409" t="str">
        <f t="shared" si="152"/>
        <v>Investment Compliance Administrator</v>
      </c>
      <c r="T142" s="397">
        <f t="shared" si="153"/>
        <v>51</v>
      </c>
      <c r="U142" s="394">
        <f t="shared" ref="U142:AA142" si="159">H142</f>
        <v>74000.823274594528</v>
      </c>
      <c r="V142" s="394">
        <f t="shared" si="159"/>
        <v>77721.190483739716</v>
      </c>
      <c r="W142" s="394">
        <f t="shared" si="159"/>
        <v>81920.972005442425</v>
      </c>
      <c r="X142" s="394">
        <f t="shared" si="159"/>
        <v>86123.557119616205</v>
      </c>
      <c r="Y142" s="394">
        <f t="shared" si="159"/>
        <v>90522.393706766743</v>
      </c>
      <c r="Z142" s="394">
        <f t="shared" si="159"/>
        <v>96030.463779535057</v>
      </c>
      <c r="AA142" s="394">
        <f t="shared" si="159"/>
        <v>101538.53385230334</v>
      </c>
      <c r="AB142" s="406" t="str">
        <f t="shared" si="154"/>
        <v>Y</v>
      </c>
      <c r="AC142" s="406" t="str">
        <f t="shared" si="155"/>
        <v>05755C</v>
      </c>
      <c r="AD142" s="412" t="str">
        <f t="shared" si="156"/>
        <v>Investment Compliance Administrator</v>
      </c>
      <c r="AE142" s="406">
        <f t="shared" si="157"/>
        <v>51</v>
      </c>
      <c r="AF142" s="398" t="str">
        <f t="shared" si="158"/>
        <v>E</v>
      </c>
      <c r="AG142" s="403">
        <f t="shared" si="144"/>
        <v>35.577999999999996</v>
      </c>
      <c r="AH142" s="403">
        <f t="shared" si="145"/>
        <v>37.366</v>
      </c>
      <c r="AI142" s="403">
        <f t="shared" si="146"/>
        <v>39.385999999999996</v>
      </c>
      <c r="AJ142" s="403">
        <f t="shared" si="147"/>
        <v>41.405999999999999</v>
      </c>
      <c r="AK142" s="403">
        <f t="shared" si="148"/>
        <v>43.521000000000001</v>
      </c>
      <c r="AL142" s="403">
        <f t="shared" si="149"/>
        <v>46.168999999999997</v>
      </c>
      <c r="AM142" s="403">
        <f t="shared" si="150"/>
        <v>48.817</v>
      </c>
    </row>
    <row r="143" spans="1:39" ht="12.75" customHeight="1">
      <c r="A143" s="169"/>
      <c r="B143" s="259" t="s">
        <v>16</v>
      </c>
      <c r="C143" s="259" t="s">
        <v>802</v>
      </c>
      <c r="D143" s="264">
        <v>56</v>
      </c>
      <c r="E143" s="260" t="s">
        <v>803</v>
      </c>
      <c r="F143" s="265">
        <v>520</v>
      </c>
      <c r="G143" s="262">
        <v>11</v>
      </c>
      <c r="H143" s="263">
        <v>85282</v>
      </c>
      <c r="I143" s="263">
        <v>89840</v>
      </c>
      <c r="J143" s="263">
        <v>94363</v>
      </c>
      <c r="K143" s="263">
        <v>99002</v>
      </c>
      <c r="L143" s="263">
        <v>104322</v>
      </c>
      <c r="M143" s="263">
        <v>110493</v>
      </c>
      <c r="N143" s="263">
        <v>116663</v>
      </c>
      <c r="Q143" s="397" t="s">
        <v>826</v>
      </c>
      <c r="R143" s="397" t="str">
        <f t="shared" si="151"/>
        <v>59431C</v>
      </c>
      <c r="S143" s="409" t="str">
        <f t="shared" si="152"/>
        <v>IT Contracts Manager</v>
      </c>
      <c r="T143" s="397">
        <f t="shared" si="153"/>
        <v>56</v>
      </c>
      <c r="U143" s="448">
        <v>85281.778480169436</v>
      </c>
      <c r="V143" s="448">
        <v>89840.31049806613</v>
      </c>
      <c r="W143" s="448">
        <v>94363.315392169068</v>
      </c>
      <c r="X143" s="448">
        <v>99001.859135598381</v>
      </c>
      <c r="Y143" s="448">
        <v>104321.67584950416</v>
      </c>
      <c r="Z143" s="448">
        <v>110492.55814104604</v>
      </c>
      <c r="AA143" s="448">
        <v>116663.44043258796</v>
      </c>
      <c r="AB143" s="406" t="str">
        <f t="shared" si="154"/>
        <v>Y</v>
      </c>
      <c r="AC143" s="406" t="str">
        <f t="shared" si="155"/>
        <v>59431C</v>
      </c>
      <c r="AD143" s="412" t="str">
        <f t="shared" si="156"/>
        <v>IT Contracts Manager</v>
      </c>
      <c r="AE143" s="406">
        <f t="shared" si="157"/>
        <v>56</v>
      </c>
      <c r="AF143" s="398" t="str">
        <f t="shared" si="158"/>
        <v>E</v>
      </c>
      <c r="AG143" s="403"/>
      <c r="AH143" s="403"/>
      <c r="AI143" s="403"/>
      <c r="AJ143" s="403"/>
      <c r="AK143" s="403"/>
      <c r="AL143" s="403"/>
      <c r="AM143" s="403"/>
    </row>
    <row r="144" spans="1:39" ht="12.75" customHeight="1">
      <c r="A144" s="22" t="s">
        <v>90</v>
      </c>
      <c r="B144" s="272" t="s">
        <v>91</v>
      </c>
      <c r="C144" s="272" t="s">
        <v>273</v>
      </c>
      <c r="D144" s="274" t="s">
        <v>274</v>
      </c>
      <c r="E144" s="273" t="s">
        <v>682</v>
      </c>
      <c r="F144" s="265">
        <v>323</v>
      </c>
      <c r="G144" s="262">
        <v>7</v>
      </c>
      <c r="H144" s="285">
        <f>VLOOKUP($C144,March21,6,0)*(1+IncrPerc2022)</f>
        <v>25.564230863414842</v>
      </c>
      <c r="I144" s="285">
        <f>VLOOKUP($C144,March21,7,0)*(1+IncrPerc2022)</f>
        <v>27.184063921671175</v>
      </c>
      <c r="J144" s="285">
        <f>VLOOKUP($C144,March21,8,0)*(1+IncrPerc2022)</f>
        <v>28.61686142012103</v>
      </c>
      <c r="K144" s="285">
        <f>VLOOKUP($C144,March21,9,0)*(1+IncrPerc2022)</f>
        <v>30.200621590091455</v>
      </c>
      <c r="L144" s="285">
        <f>VLOOKUP($C144,March21,10,0)*(1+IncrPerc2022)</f>
        <v>31.822122427942045</v>
      </c>
      <c r="M144" s="285">
        <f>VLOOKUP($C144,March21,11,0)*(1+IncrPerc2022)</f>
        <v>33.753705445467475</v>
      </c>
      <c r="N144" s="285">
        <f>VLOOKUP($C144,March21,12,0)*(1+IncrPerc2022)</f>
        <v>35.685288462992922</v>
      </c>
      <c r="Q144" s="397" t="s">
        <v>826</v>
      </c>
      <c r="R144" s="397" t="str">
        <f t="shared" si="151"/>
        <v>01339C</v>
      </c>
      <c r="S144" s="409" t="str">
        <f t="shared" si="152"/>
        <v>IT Project Assistant</v>
      </c>
      <c r="T144" s="397" t="str">
        <f t="shared" si="153"/>
        <v>07</v>
      </c>
      <c r="U144" s="394">
        <f t="shared" ref="U144:AA151" si="160">H144</f>
        <v>25.564230863414842</v>
      </c>
      <c r="V144" s="394">
        <f t="shared" si="160"/>
        <v>27.184063921671175</v>
      </c>
      <c r="W144" s="394">
        <f t="shared" si="160"/>
        <v>28.61686142012103</v>
      </c>
      <c r="X144" s="394">
        <f t="shared" si="160"/>
        <v>30.200621590091455</v>
      </c>
      <c r="Y144" s="394">
        <f t="shared" si="160"/>
        <v>31.822122427942045</v>
      </c>
      <c r="Z144" s="394">
        <f t="shared" si="160"/>
        <v>33.753705445467475</v>
      </c>
      <c r="AA144" s="394">
        <f t="shared" si="160"/>
        <v>35.685288462992922</v>
      </c>
      <c r="AB144" s="406" t="str">
        <f t="shared" si="154"/>
        <v>Y</v>
      </c>
      <c r="AC144" s="406" t="str">
        <f t="shared" si="155"/>
        <v>01339C</v>
      </c>
      <c r="AD144" s="412" t="str">
        <f t="shared" si="156"/>
        <v>IT Project Assistant</v>
      </c>
      <c r="AE144" s="406" t="str">
        <f t="shared" si="157"/>
        <v>07</v>
      </c>
      <c r="AF144" s="398" t="str">
        <f t="shared" si="158"/>
        <v>N</v>
      </c>
      <c r="AG144" s="403">
        <f t="shared" ref="AG144:AM149" si="161">H144</f>
        <v>25.564230863414842</v>
      </c>
      <c r="AH144" s="403">
        <f t="shared" si="161"/>
        <v>27.184063921671175</v>
      </c>
      <c r="AI144" s="403">
        <f t="shared" si="161"/>
        <v>28.61686142012103</v>
      </c>
      <c r="AJ144" s="403">
        <f t="shared" si="161"/>
        <v>30.200621590091455</v>
      </c>
      <c r="AK144" s="403">
        <f t="shared" si="161"/>
        <v>31.822122427942045</v>
      </c>
      <c r="AL144" s="403">
        <f t="shared" si="161"/>
        <v>33.753705445467475</v>
      </c>
      <c r="AM144" s="403">
        <f t="shared" si="161"/>
        <v>35.685288462992922</v>
      </c>
    </row>
    <row r="145" spans="1:39" ht="12.75" customHeight="1">
      <c r="A145" s="169"/>
      <c r="B145" s="259" t="s">
        <v>91</v>
      </c>
      <c r="C145" s="259" t="s">
        <v>651</v>
      </c>
      <c r="D145" s="264">
        <v>64</v>
      </c>
      <c r="E145" s="260" t="s">
        <v>650</v>
      </c>
      <c r="F145" s="265">
        <v>415</v>
      </c>
      <c r="G145" s="262">
        <v>9</v>
      </c>
      <c r="H145" s="285">
        <f>VLOOKUP($C145,March21,6,0)*(1+IncrPerc2022)</f>
        <v>32.558967900000006</v>
      </c>
      <c r="I145" s="285">
        <f>VLOOKUP($C145,March21,7,0)*(1+IncrPerc2022)</f>
        <v>34.274202933750004</v>
      </c>
      <c r="J145" s="285">
        <f>VLOOKUP($C145,March21,8,0)*(1+IncrPerc2022)</f>
        <v>36.083034483750005</v>
      </c>
      <c r="K145" s="285">
        <v>37.967111887427308</v>
      </c>
      <c r="L145" s="285">
        <f>VLOOKUP($C145,March21,10,0)*(1+IncrPerc2022)</f>
        <v>39.965712438750003</v>
      </c>
      <c r="M145" s="285">
        <v>42.384546401768702</v>
      </c>
      <c r="N145" s="285">
        <f>VLOOKUP($C145,March21,12,0)*(1+IncrPerc2022)</f>
        <v>44.803285188750003</v>
      </c>
      <c r="Q145" s="397" t="s">
        <v>826</v>
      </c>
      <c r="R145" s="397" t="str">
        <f t="shared" si="151"/>
        <v>52975C</v>
      </c>
      <c r="S145" s="409" t="str">
        <f t="shared" si="152"/>
        <v>IT Security Analyst</v>
      </c>
      <c r="T145" s="397">
        <f t="shared" si="153"/>
        <v>64</v>
      </c>
      <c r="U145" s="394">
        <f t="shared" si="160"/>
        <v>32.558967900000006</v>
      </c>
      <c r="V145" s="394">
        <f t="shared" si="160"/>
        <v>34.274202933750004</v>
      </c>
      <c r="W145" s="394">
        <f t="shared" si="160"/>
        <v>36.083034483750005</v>
      </c>
      <c r="X145" s="394">
        <f t="shared" si="160"/>
        <v>37.967111887427308</v>
      </c>
      <c r="Y145" s="394">
        <f t="shared" si="160"/>
        <v>39.965712438750003</v>
      </c>
      <c r="Z145" s="394">
        <f t="shared" si="160"/>
        <v>42.384546401768702</v>
      </c>
      <c r="AA145" s="394">
        <f t="shared" si="160"/>
        <v>44.803285188750003</v>
      </c>
      <c r="AB145" s="406" t="str">
        <f t="shared" si="154"/>
        <v>Y</v>
      </c>
      <c r="AC145" s="406" t="str">
        <f t="shared" si="155"/>
        <v>52975C</v>
      </c>
      <c r="AD145" s="412" t="str">
        <f t="shared" si="156"/>
        <v>IT Security Analyst</v>
      </c>
      <c r="AE145" s="406">
        <f t="shared" si="157"/>
        <v>64</v>
      </c>
      <c r="AF145" s="398" t="str">
        <f t="shared" si="158"/>
        <v>N</v>
      </c>
      <c r="AG145" s="403">
        <f t="shared" si="161"/>
        <v>32.558967900000006</v>
      </c>
      <c r="AH145" s="403">
        <f t="shared" si="161"/>
        <v>34.274202933750004</v>
      </c>
      <c r="AI145" s="403">
        <f t="shared" si="161"/>
        <v>36.083034483750005</v>
      </c>
      <c r="AJ145" s="403">
        <f t="shared" si="161"/>
        <v>37.967111887427308</v>
      </c>
      <c r="AK145" s="403">
        <f t="shared" si="161"/>
        <v>39.965712438750003</v>
      </c>
      <c r="AL145" s="403">
        <f t="shared" si="161"/>
        <v>42.384546401768702</v>
      </c>
      <c r="AM145" s="403">
        <f t="shared" si="161"/>
        <v>44.803285188750003</v>
      </c>
    </row>
    <row r="146" spans="1:39" ht="12.75" customHeight="1">
      <c r="A146" s="22" t="s">
        <v>90</v>
      </c>
      <c r="B146" s="272" t="s">
        <v>91</v>
      </c>
      <c r="C146" s="272" t="s">
        <v>276</v>
      </c>
      <c r="D146" s="274" t="s">
        <v>277</v>
      </c>
      <c r="E146" s="273" t="s">
        <v>683</v>
      </c>
      <c r="F146" s="265">
        <v>350</v>
      </c>
      <c r="G146" s="262">
        <v>7</v>
      </c>
      <c r="H146" s="285">
        <f>VLOOKUP($C146,March21,6,0)*(1+IncrPerc2022)</f>
        <v>28.072317497850349</v>
      </c>
      <c r="I146" s="285">
        <f>VLOOKUP($C146,March21,7,0)*(1+IncrPerc2022)</f>
        <v>29.553638712146082</v>
      </c>
      <c r="J146" s="285">
        <f>VLOOKUP($C146,March21,8,0)*(1+IncrPerc2022)</f>
        <v>31.130659477137922</v>
      </c>
      <c r="K146" s="285">
        <f>VLOOKUP($C146,March21,9,0)*(1+IncrPerc2022)</f>
        <v>32.748116672001345</v>
      </c>
      <c r="L146" s="285">
        <f>VLOOKUP($C146,March21,10,0)*(1+IncrPerc2022)</f>
        <v>34.482839513492365</v>
      </c>
      <c r="M146" s="285">
        <f>VLOOKUP($C146,March21,11,0)*(1+IncrPerc2022)</f>
        <v>36.193942492778682</v>
      </c>
      <c r="N146" s="285">
        <f>VLOOKUP($C146,March21,12,0)*(1+IncrPerc2022)</f>
        <v>37.905045472065012</v>
      </c>
      <c r="Q146" s="397" t="s">
        <v>826</v>
      </c>
      <c r="R146" s="397" t="str">
        <f t="shared" si="151"/>
        <v>01336C</v>
      </c>
      <c r="S146" s="409" t="str">
        <f t="shared" si="152"/>
        <v>IT Telecom Analyst I</v>
      </c>
      <c r="T146" s="397" t="str">
        <f t="shared" si="153"/>
        <v>74</v>
      </c>
      <c r="U146" s="394">
        <f t="shared" si="160"/>
        <v>28.072317497850349</v>
      </c>
      <c r="V146" s="394">
        <f t="shared" si="160"/>
        <v>29.553638712146082</v>
      </c>
      <c r="W146" s="394">
        <f t="shared" si="160"/>
        <v>31.130659477137922</v>
      </c>
      <c r="X146" s="394">
        <f t="shared" si="160"/>
        <v>32.748116672001345</v>
      </c>
      <c r="Y146" s="394">
        <f t="shared" si="160"/>
        <v>34.482839513492365</v>
      </c>
      <c r="Z146" s="394">
        <f t="shared" si="160"/>
        <v>36.193942492778682</v>
      </c>
      <c r="AA146" s="394">
        <f t="shared" si="160"/>
        <v>37.905045472065012</v>
      </c>
      <c r="AB146" s="406" t="str">
        <f t="shared" si="154"/>
        <v>Y</v>
      </c>
      <c r="AC146" s="406" t="str">
        <f t="shared" si="155"/>
        <v>01336C</v>
      </c>
      <c r="AD146" s="412" t="str">
        <f t="shared" si="156"/>
        <v>IT Telecom Analyst I</v>
      </c>
      <c r="AE146" s="406" t="str">
        <f t="shared" si="157"/>
        <v>74</v>
      </c>
      <c r="AF146" s="398" t="str">
        <f t="shared" si="158"/>
        <v>N</v>
      </c>
      <c r="AG146" s="403">
        <f t="shared" si="161"/>
        <v>28.072317497850349</v>
      </c>
      <c r="AH146" s="403">
        <f t="shared" si="161"/>
        <v>29.553638712146082</v>
      </c>
      <c r="AI146" s="403">
        <f t="shared" si="161"/>
        <v>31.130659477137922</v>
      </c>
      <c r="AJ146" s="403">
        <f t="shared" si="161"/>
        <v>32.748116672001345</v>
      </c>
      <c r="AK146" s="403">
        <f t="shared" si="161"/>
        <v>34.482839513492365</v>
      </c>
      <c r="AL146" s="403">
        <f t="shared" si="161"/>
        <v>36.193942492778682</v>
      </c>
      <c r="AM146" s="403">
        <f t="shared" si="161"/>
        <v>37.905045472065012</v>
      </c>
    </row>
    <row r="147" spans="1:39" ht="12.75" customHeight="1">
      <c r="A147" s="169" t="s">
        <v>90</v>
      </c>
      <c r="B147" s="259" t="s">
        <v>91</v>
      </c>
      <c r="C147" s="272" t="s">
        <v>279</v>
      </c>
      <c r="D147" s="274" t="s">
        <v>280</v>
      </c>
      <c r="E147" s="260" t="s">
        <v>684</v>
      </c>
      <c r="F147" s="265">
        <v>393</v>
      </c>
      <c r="G147" s="262">
        <v>8</v>
      </c>
      <c r="H147" s="285">
        <f>VLOOKUP($C147,March21,6,0)*(1+IncrPerc2022)</f>
        <v>30.844193721564181</v>
      </c>
      <c r="I147" s="285">
        <f>VLOOKUP($C147,March21,7,0)*(1+IncrPerc2022)</f>
        <v>32.463713781904531</v>
      </c>
      <c r="J147" s="285">
        <f>VLOOKUP($C147,March21,8,0)*(1+IncrPerc2022)</f>
        <v>34.160695955515394</v>
      </c>
      <c r="K147" s="285">
        <f>VLOOKUP($C147,March21,9,0)*(1+IncrPerc2022)</f>
        <v>35.96955225177097</v>
      </c>
      <c r="L147" s="285">
        <f>VLOOKUP($C147,March21,10,0)*(1+IncrPerc2022)</f>
        <v>37.855237764782586</v>
      </c>
      <c r="M147" s="285">
        <f>VLOOKUP($C147,March21,11,0)*(1+IncrPerc2022)</f>
        <v>40.153107308106705</v>
      </c>
      <c r="N147" s="285">
        <f>VLOOKUP($C147,March21,12,0)*(1+IncrPerc2022)</f>
        <v>42.450976851430823</v>
      </c>
      <c r="O147" s="23"/>
      <c r="P147" s="23"/>
      <c r="Q147" s="397" t="s">
        <v>826</v>
      </c>
      <c r="R147" s="397" t="str">
        <f t="shared" si="151"/>
        <v>01337C</v>
      </c>
      <c r="S147" s="409" t="str">
        <f t="shared" si="152"/>
        <v>IT Telecom Analyst II</v>
      </c>
      <c r="T147" s="397" t="str">
        <f t="shared" si="153"/>
        <v>63</v>
      </c>
      <c r="U147" s="394">
        <f t="shared" si="160"/>
        <v>30.844193721564181</v>
      </c>
      <c r="V147" s="394">
        <f t="shared" si="160"/>
        <v>32.463713781904531</v>
      </c>
      <c r="W147" s="394">
        <f t="shared" si="160"/>
        <v>34.160695955515394</v>
      </c>
      <c r="X147" s="394">
        <f t="shared" si="160"/>
        <v>35.96955225177097</v>
      </c>
      <c r="Y147" s="394">
        <f t="shared" si="160"/>
        <v>37.855237764782586</v>
      </c>
      <c r="Z147" s="394">
        <f t="shared" si="160"/>
        <v>40.153107308106705</v>
      </c>
      <c r="AA147" s="394">
        <f t="shared" si="160"/>
        <v>42.450976851430823</v>
      </c>
      <c r="AB147" s="406" t="str">
        <f t="shared" si="154"/>
        <v>Y</v>
      </c>
      <c r="AC147" s="406" t="str">
        <f t="shared" si="155"/>
        <v>01337C</v>
      </c>
      <c r="AD147" s="412" t="str">
        <f t="shared" si="156"/>
        <v>IT Telecom Analyst II</v>
      </c>
      <c r="AE147" s="406" t="str">
        <f t="shared" si="157"/>
        <v>63</v>
      </c>
      <c r="AF147" s="398" t="str">
        <f t="shared" si="158"/>
        <v>N</v>
      </c>
      <c r="AG147" s="403">
        <f t="shared" si="161"/>
        <v>30.844193721564181</v>
      </c>
      <c r="AH147" s="403">
        <f t="shared" si="161"/>
        <v>32.463713781904531</v>
      </c>
      <c r="AI147" s="403">
        <f t="shared" si="161"/>
        <v>34.160695955515394</v>
      </c>
      <c r="AJ147" s="403">
        <f t="shared" si="161"/>
        <v>35.96955225177097</v>
      </c>
      <c r="AK147" s="403">
        <f t="shared" si="161"/>
        <v>37.855237764782586</v>
      </c>
      <c r="AL147" s="403">
        <f t="shared" si="161"/>
        <v>40.153107308106705</v>
      </c>
      <c r="AM147" s="403">
        <f t="shared" si="161"/>
        <v>42.450976851430823</v>
      </c>
    </row>
    <row r="148" spans="1:39" ht="12.75" customHeight="1">
      <c r="A148" s="169" t="s">
        <v>90</v>
      </c>
      <c r="B148" s="259" t="s">
        <v>91</v>
      </c>
      <c r="C148" s="272" t="s">
        <v>282</v>
      </c>
      <c r="D148" s="274">
        <v>64</v>
      </c>
      <c r="E148" s="260" t="s">
        <v>685</v>
      </c>
      <c r="F148" s="265">
        <v>425</v>
      </c>
      <c r="G148" s="262">
        <v>9</v>
      </c>
      <c r="H148" s="285">
        <f>VLOOKUP($C148,March21,6,0)*(1+IncrPerc2022)</f>
        <v>32.559413332600606</v>
      </c>
      <c r="I148" s="285">
        <f>VLOOKUP($C148,March21,7,0)*(1+IncrPerc2022)</f>
        <v>34.273917959155824</v>
      </c>
      <c r="J148" s="285">
        <f>VLOOKUP($C148,March21,8,0)*(1+IncrPerc2022)</f>
        <v>36.082774255411422</v>
      </c>
      <c r="K148" s="285">
        <f>VLOOKUP($C148,March21,9,0)*(1+IncrPerc2022)</f>
        <v>37.967111887427308</v>
      </c>
      <c r="L148" s="285">
        <f>VLOOKUP($C148,March21,10,0)*(1+IncrPerc2022)</f>
        <v>39.96601940407934</v>
      </c>
      <c r="M148" s="285">
        <f>VLOOKUP($C148,March21,11,0)*(1+IncrPerc2022)</f>
        <v>42.384546401768702</v>
      </c>
      <c r="N148" s="285">
        <f>VLOOKUP($C148,March21,12,0)*(1+IncrPerc2022)</f>
        <v>44.803073399458043</v>
      </c>
      <c r="O148" s="23"/>
      <c r="P148" s="23"/>
      <c r="Q148" s="397" t="s">
        <v>826</v>
      </c>
      <c r="R148" s="397" t="str">
        <f t="shared" si="151"/>
        <v>01338C</v>
      </c>
      <c r="S148" s="409" t="str">
        <f t="shared" si="152"/>
        <v>IT Telecom Analyst III</v>
      </c>
      <c r="T148" s="397">
        <f t="shared" si="153"/>
        <v>64</v>
      </c>
      <c r="U148" s="394">
        <f t="shared" si="160"/>
        <v>32.559413332600606</v>
      </c>
      <c r="V148" s="394">
        <f t="shared" si="160"/>
        <v>34.273917959155824</v>
      </c>
      <c r="W148" s="394">
        <f t="shared" si="160"/>
        <v>36.082774255411422</v>
      </c>
      <c r="X148" s="394">
        <f t="shared" si="160"/>
        <v>37.967111887427308</v>
      </c>
      <c r="Y148" s="394">
        <f t="shared" si="160"/>
        <v>39.96601940407934</v>
      </c>
      <c r="Z148" s="394">
        <f t="shared" si="160"/>
        <v>42.384546401768702</v>
      </c>
      <c r="AA148" s="394">
        <f t="shared" si="160"/>
        <v>44.803073399458043</v>
      </c>
      <c r="AB148" s="406" t="str">
        <f t="shared" si="154"/>
        <v>Y</v>
      </c>
      <c r="AC148" s="406" t="str">
        <f t="shared" si="155"/>
        <v>01338C</v>
      </c>
      <c r="AD148" s="412" t="str">
        <f t="shared" si="156"/>
        <v>IT Telecom Analyst III</v>
      </c>
      <c r="AE148" s="406">
        <f t="shared" si="157"/>
        <v>64</v>
      </c>
      <c r="AF148" s="398" t="str">
        <f t="shared" si="158"/>
        <v>N</v>
      </c>
      <c r="AG148" s="403">
        <f t="shared" si="161"/>
        <v>32.559413332600606</v>
      </c>
      <c r="AH148" s="403">
        <f t="shared" si="161"/>
        <v>34.273917959155824</v>
      </c>
      <c r="AI148" s="403">
        <f t="shared" si="161"/>
        <v>36.082774255411422</v>
      </c>
      <c r="AJ148" s="403">
        <f t="shared" si="161"/>
        <v>37.967111887427308</v>
      </c>
      <c r="AK148" s="403">
        <f t="shared" si="161"/>
        <v>39.96601940407934</v>
      </c>
      <c r="AL148" s="403">
        <f t="shared" si="161"/>
        <v>42.384546401768702</v>
      </c>
      <c r="AM148" s="403">
        <f t="shared" si="161"/>
        <v>44.803073399458043</v>
      </c>
    </row>
    <row r="149" spans="1:39" ht="12.75" customHeight="1">
      <c r="A149" s="169"/>
      <c r="B149" s="259" t="s">
        <v>16</v>
      </c>
      <c r="C149" s="272" t="s">
        <v>817</v>
      </c>
      <c r="D149" s="274">
        <v>51</v>
      </c>
      <c r="E149" s="260" t="s">
        <v>816</v>
      </c>
      <c r="F149" s="265">
        <v>458</v>
      </c>
      <c r="G149" s="262">
        <v>10</v>
      </c>
      <c r="H149" s="263">
        <v>74001</v>
      </c>
      <c r="I149" s="263">
        <v>77721</v>
      </c>
      <c r="J149" s="263">
        <v>81921</v>
      </c>
      <c r="K149" s="263">
        <v>86124</v>
      </c>
      <c r="L149" s="263">
        <v>90522</v>
      </c>
      <c r="M149" s="263">
        <v>96030</v>
      </c>
      <c r="N149" s="263">
        <v>101539</v>
      </c>
      <c r="O149" s="23"/>
      <c r="P149" s="23"/>
      <c r="Q149" s="397" t="s">
        <v>826</v>
      </c>
      <c r="R149" s="397" t="str">
        <f t="shared" si="151"/>
        <v>53033C</v>
      </c>
      <c r="S149" s="409" t="str">
        <f t="shared" si="152"/>
        <v>Language Services Program Management Coordinator</v>
      </c>
      <c r="T149" s="397">
        <f t="shared" si="153"/>
        <v>51</v>
      </c>
      <c r="U149" s="394">
        <f t="shared" si="160"/>
        <v>74001</v>
      </c>
      <c r="V149" s="394">
        <f t="shared" si="160"/>
        <v>77721</v>
      </c>
      <c r="W149" s="394">
        <f t="shared" si="160"/>
        <v>81921</v>
      </c>
      <c r="X149" s="394">
        <f t="shared" si="160"/>
        <v>86124</v>
      </c>
      <c r="Y149" s="394">
        <f t="shared" si="160"/>
        <v>90522</v>
      </c>
      <c r="Z149" s="394">
        <f t="shared" si="160"/>
        <v>96030</v>
      </c>
      <c r="AA149" s="394">
        <f t="shared" si="160"/>
        <v>101539</v>
      </c>
      <c r="AB149" s="406" t="str">
        <f t="shared" si="154"/>
        <v>Y</v>
      </c>
      <c r="AC149" s="406" t="str">
        <f t="shared" si="155"/>
        <v>53033C</v>
      </c>
      <c r="AD149" s="412" t="str">
        <f t="shared" si="156"/>
        <v>Language Services Program Management Coordinator</v>
      </c>
      <c r="AE149" s="406">
        <f t="shared" si="157"/>
        <v>51</v>
      </c>
      <c r="AF149" s="398" t="str">
        <f t="shared" si="158"/>
        <v>E</v>
      </c>
      <c r="AG149" s="404">
        <f t="shared" si="161"/>
        <v>74001</v>
      </c>
      <c r="AH149" s="404">
        <f t="shared" si="161"/>
        <v>77721</v>
      </c>
      <c r="AI149" s="404">
        <f t="shared" si="161"/>
        <v>81921</v>
      </c>
      <c r="AJ149" s="404">
        <f t="shared" si="161"/>
        <v>86124</v>
      </c>
      <c r="AK149" s="404">
        <f t="shared" si="161"/>
        <v>90522</v>
      </c>
      <c r="AL149" s="404">
        <f t="shared" si="161"/>
        <v>96030</v>
      </c>
      <c r="AM149" s="404">
        <f t="shared" si="161"/>
        <v>101539</v>
      </c>
    </row>
    <row r="150" spans="1:39" ht="12.75" customHeight="1">
      <c r="A150" s="169"/>
      <c r="B150" s="259" t="s">
        <v>16</v>
      </c>
      <c r="C150" s="259" t="s">
        <v>761</v>
      </c>
      <c r="D150" s="264">
        <v>45</v>
      </c>
      <c r="E150" s="260" t="s">
        <v>737</v>
      </c>
      <c r="F150" s="265">
        <v>435</v>
      </c>
      <c r="G150" s="262">
        <v>9</v>
      </c>
      <c r="H150" s="263">
        <f t="shared" ref="H150:H181" si="162">VLOOKUP($C150,March21,6,0)*(1+IncrPerc2022)</f>
        <v>68881.463422372137</v>
      </c>
      <c r="I150" s="263">
        <f t="shared" ref="I150:I181" si="163">VLOOKUP($C150,March21,7,0)*(1+IncrPerc2022)</f>
        <v>72523.330042326634</v>
      </c>
      <c r="J150" s="263">
        <f t="shared" ref="J150:J181" si="164">VLOOKUP($C150,March21,8,0)*(1+IncrPerc2022)</f>
        <v>76641.807382367522</v>
      </c>
      <c r="K150" s="263">
        <f t="shared" ref="K150:K181" si="165">VLOOKUP($C150,March21,9,0)*(1+IncrPerc2022)</f>
        <v>80718.230835341979</v>
      </c>
      <c r="L150" s="263">
        <f t="shared" ref="L150:L181" si="166">VLOOKUP($C150,March21,10,0)*(1+IncrPerc2022)</f>
        <v>85041.370425772911</v>
      </c>
      <c r="M150" s="263">
        <f t="shared" ref="M150:M188" si="167">VLOOKUP($C150,March21,11,0)*(1+IncrPerc2022)</f>
        <v>90094.020271236979</v>
      </c>
      <c r="N150" s="263">
        <f t="shared" ref="N150:N188" si="168">VLOOKUP($C150,March21,12,0)*(1+IncrPerc2022)</f>
        <v>95146.670116701018</v>
      </c>
      <c r="Q150" s="397" t="s">
        <v>826</v>
      </c>
      <c r="R150" s="397" t="str">
        <f t="shared" si="151"/>
        <v>53017C</v>
      </c>
      <c r="S150" s="409" t="str">
        <f t="shared" si="152"/>
        <v>Law Enforcement Auditor</v>
      </c>
      <c r="T150" s="397">
        <f t="shared" si="153"/>
        <v>45</v>
      </c>
      <c r="U150" s="394">
        <f t="shared" si="160"/>
        <v>68881.463422372137</v>
      </c>
      <c r="V150" s="394">
        <f t="shared" si="160"/>
        <v>72523.330042326634</v>
      </c>
      <c r="W150" s="394">
        <f t="shared" si="160"/>
        <v>76641.807382367522</v>
      </c>
      <c r="X150" s="394">
        <f t="shared" si="160"/>
        <v>80718.230835341979</v>
      </c>
      <c r="Y150" s="394">
        <f t="shared" si="160"/>
        <v>85041.370425772911</v>
      </c>
      <c r="Z150" s="394">
        <f t="shared" si="160"/>
        <v>90094.020271236979</v>
      </c>
      <c r="AA150" s="394">
        <f t="shared" si="160"/>
        <v>95146.670116701018</v>
      </c>
      <c r="AB150" s="406" t="str">
        <f t="shared" si="154"/>
        <v>Y</v>
      </c>
      <c r="AC150" s="406" t="str">
        <f t="shared" si="155"/>
        <v>53017C</v>
      </c>
      <c r="AD150" s="412" t="str">
        <f t="shared" si="156"/>
        <v>Law Enforcement Auditor</v>
      </c>
      <c r="AE150" s="406">
        <f t="shared" si="157"/>
        <v>45</v>
      </c>
      <c r="AF150" s="398" t="str">
        <f t="shared" si="158"/>
        <v>E</v>
      </c>
      <c r="AG150" s="403">
        <f t="shared" ref="AG150:AM150" si="169">ROUNDUP(H150/2080,3)</f>
        <v>33.116999999999997</v>
      </c>
      <c r="AH150" s="403">
        <f t="shared" si="169"/>
        <v>34.866999999999997</v>
      </c>
      <c r="AI150" s="403">
        <f t="shared" si="169"/>
        <v>36.847999999999999</v>
      </c>
      <c r="AJ150" s="403">
        <f t="shared" si="169"/>
        <v>38.806999999999995</v>
      </c>
      <c r="AK150" s="403">
        <f t="shared" si="169"/>
        <v>40.885999999999996</v>
      </c>
      <c r="AL150" s="403">
        <f t="shared" si="169"/>
        <v>43.314999999999998</v>
      </c>
      <c r="AM150" s="403">
        <f t="shared" si="169"/>
        <v>45.744</v>
      </c>
    </row>
    <row r="151" spans="1:39" ht="12.75" customHeight="1">
      <c r="A151" s="169"/>
      <c r="B151" s="259" t="s">
        <v>91</v>
      </c>
      <c r="C151" s="259" t="s">
        <v>567</v>
      </c>
      <c r="D151" s="264">
        <v>99</v>
      </c>
      <c r="E151" s="260" t="s">
        <v>561</v>
      </c>
      <c r="F151" s="265">
        <v>420</v>
      </c>
      <c r="G151" s="262">
        <v>9</v>
      </c>
      <c r="H151" s="285">
        <f t="shared" si="162"/>
        <v>32.559101661515655</v>
      </c>
      <c r="I151" s="285">
        <f t="shared" si="163"/>
        <v>34.273761379039016</v>
      </c>
      <c r="J151" s="285">
        <f t="shared" si="164"/>
        <v>36.083033171821306</v>
      </c>
      <c r="K151" s="285">
        <f t="shared" si="165"/>
        <v>37.966825979760493</v>
      </c>
      <c r="L151" s="285">
        <f t="shared" si="166"/>
        <v>39.965967108035017</v>
      </c>
      <c r="M151" s="285">
        <f t="shared" si="167"/>
        <v>42.384480620269883</v>
      </c>
      <c r="N151" s="285">
        <f t="shared" si="168"/>
        <v>44.802465080825755</v>
      </c>
      <c r="Q151" s="397" t="s">
        <v>826</v>
      </c>
      <c r="R151" s="397" t="str">
        <f t="shared" si="151"/>
        <v>06012C</v>
      </c>
      <c r="S151" s="409" t="str">
        <f t="shared" si="152"/>
        <v>Lead Inspector Zoning</v>
      </c>
      <c r="T151" s="397">
        <f t="shared" si="153"/>
        <v>99</v>
      </c>
      <c r="U151" s="394">
        <f t="shared" si="160"/>
        <v>32.559101661515655</v>
      </c>
      <c r="V151" s="394">
        <f t="shared" si="160"/>
        <v>34.273761379039016</v>
      </c>
      <c r="W151" s="394">
        <f t="shared" si="160"/>
        <v>36.083033171821306</v>
      </c>
      <c r="X151" s="394">
        <f t="shared" si="160"/>
        <v>37.966825979760493</v>
      </c>
      <c r="Y151" s="394">
        <f t="shared" si="160"/>
        <v>39.965967108035017</v>
      </c>
      <c r="Z151" s="394">
        <f t="shared" si="160"/>
        <v>42.384480620269883</v>
      </c>
      <c r="AA151" s="394">
        <f t="shared" si="160"/>
        <v>44.802465080825755</v>
      </c>
      <c r="AB151" s="406" t="str">
        <f t="shared" si="154"/>
        <v>Y</v>
      </c>
      <c r="AC151" s="406" t="str">
        <f t="shared" si="155"/>
        <v>06012C</v>
      </c>
      <c r="AD151" s="412" t="str">
        <f t="shared" si="156"/>
        <v>Lead Inspector Zoning</v>
      </c>
      <c r="AE151" s="406">
        <f t="shared" si="157"/>
        <v>99</v>
      </c>
      <c r="AF151" s="398" t="str">
        <f t="shared" si="158"/>
        <v>N</v>
      </c>
      <c r="AG151" s="403">
        <f t="shared" ref="AG151:AM151" si="170">H151</f>
        <v>32.559101661515655</v>
      </c>
      <c r="AH151" s="403">
        <f t="shared" si="170"/>
        <v>34.273761379039016</v>
      </c>
      <c r="AI151" s="403">
        <f t="shared" si="170"/>
        <v>36.083033171821306</v>
      </c>
      <c r="AJ151" s="403">
        <f t="shared" si="170"/>
        <v>37.966825979760493</v>
      </c>
      <c r="AK151" s="403">
        <f t="shared" si="170"/>
        <v>39.965967108035017</v>
      </c>
      <c r="AL151" s="403">
        <f t="shared" si="170"/>
        <v>42.384480620269883</v>
      </c>
      <c r="AM151" s="403">
        <f t="shared" si="170"/>
        <v>44.802465080825755</v>
      </c>
    </row>
    <row r="152" spans="1:39" ht="12.75" customHeight="1">
      <c r="A152" s="169" t="s">
        <v>15</v>
      </c>
      <c r="B152" s="259" t="s">
        <v>16</v>
      </c>
      <c r="C152" s="259" t="s">
        <v>130</v>
      </c>
      <c r="D152" s="264">
        <v>39</v>
      </c>
      <c r="E152" s="260" t="s">
        <v>131</v>
      </c>
      <c r="F152" s="265">
        <v>423</v>
      </c>
      <c r="G152" s="262">
        <v>9</v>
      </c>
      <c r="H152" s="263">
        <f t="shared" si="162"/>
        <v>67723.579731809266</v>
      </c>
      <c r="I152" s="263">
        <f t="shared" si="163"/>
        <v>71289.749355044143</v>
      </c>
      <c r="J152" s="263">
        <f t="shared" si="164"/>
        <v>75052.170451255748</v>
      </c>
      <c r="K152" s="263">
        <f t="shared" si="165"/>
        <v>78971.592725848794</v>
      </c>
      <c r="L152" s="263">
        <f t="shared" si="166"/>
        <v>83129.320360485042</v>
      </c>
      <c r="M152" s="263">
        <f t="shared" si="167"/>
        <v>88158.965253632312</v>
      </c>
      <c r="N152" s="263">
        <f t="shared" si="168"/>
        <v>93191.413739250696</v>
      </c>
      <c r="Q152" s="397" t="s">
        <v>826</v>
      </c>
      <c r="R152" s="397" t="str">
        <f t="shared" si="151"/>
        <v>06059C</v>
      </c>
      <c r="S152" s="409" t="str">
        <f t="shared" si="152"/>
        <v>Legal Analyst Police Conduct Review</v>
      </c>
      <c r="T152" s="397">
        <f t="shared" si="153"/>
        <v>39</v>
      </c>
      <c r="U152" s="448">
        <v>67723.579731809266</v>
      </c>
      <c r="V152" s="448">
        <v>71289.749355044143</v>
      </c>
      <c r="W152" s="448">
        <v>75052.170451255748</v>
      </c>
      <c r="X152" s="448">
        <v>78971.592725848794</v>
      </c>
      <c r="Y152" s="448">
        <v>83129.320360485042</v>
      </c>
      <c r="Z152" s="448">
        <v>88158.965253632312</v>
      </c>
      <c r="AA152" s="448">
        <v>93191.413739250696</v>
      </c>
      <c r="AB152" s="406" t="str">
        <f t="shared" si="154"/>
        <v>Y</v>
      </c>
      <c r="AC152" s="406" t="str">
        <f t="shared" si="155"/>
        <v>06059C</v>
      </c>
      <c r="AD152" s="412" t="str">
        <f t="shared" si="156"/>
        <v>Legal Analyst Police Conduct Review</v>
      </c>
      <c r="AE152" s="406">
        <f t="shared" si="157"/>
        <v>39</v>
      </c>
      <c r="AF152" s="398" t="str">
        <f t="shared" si="158"/>
        <v>E</v>
      </c>
      <c r="AG152" s="403">
        <f t="shared" ref="AG152:AG163" si="171">ROUNDUP(H152/2080,3)</f>
        <v>32.559999999999995</v>
      </c>
      <c r="AH152" s="403">
        <f t="shared" ref="AH152:AH163" si="172">ROUNDUP(I152/2080,3)</f>
        <v>34.274000000000001</v>
      </c>
      <c r="AI152" s="403">
        <f t="shared" ref="AI152:AI163" si="173">ROUNDUP(J152/2080,3)</f>
        <v>36.082999999999998</v>
      </c>
      <c r="AJ152" s="403">
        <f t="shared" ref="AJ152:AJ163" si="174">ROUNDUP(K152/2080,3)</f>
        <v>37.967999999999996</v>
      </c>
      <c r="AK152" s="403">
        <f t="shared" ref="AK152:AK163" si="175">ROUNDUP(L152/2080,3)</f>
        <v>39.966999999999999</v>
      </c>
      <c r="AL152" s="403">
        <f t="shared" ref="AL152:AL163" si="176">ROUNDUP(M152/2080,3)</f>
        <v>42.384999999999998</v>
      </c>
      <c r="AM152" s="403">
        <f t="shared" ref="AM152:AM163" si="177">ROUNDUP(N152/2080,3)</f>
        <v>44.803999999999995</v>
      </c>
    </row>
    <row r="153" spans="1:39" ht="12.75" customHeight="1">
      <c r="A153" s="169" t="s">
        <v>15</v>
      </c>
      <c r="B153" s="259" t="s">
        <v>16</v>
      </c>
      <c r="C153" s="259" t="s">
        <v>144</v>
      </c>
      <c r="D153" s="264">
        <v>65</v>
      </c>
      <c r="E153" s="260" t="s">
        <v>448</v>
      </c>
      <c r="F153" s="265">
        <v>508</v>
      </c>
      <c r="G153" s="262">
        <v>11</v>
      </c>
      <c r="H153" s="263">
        <f t="shared" si="162"/>
        <v>79162.23701388335</v>
      </c>
      <c r="I153" s="263">
        <f t="shared" si="163"/>
        <v>83322.768240990699</v>
      </c>
      <c r="J153" s="263">
        <f t="shared" si="164"/>
        <v>87682.354533545906</v>
      </c>
      <c r="K153" s="263">
        <f t="shared" si="165"/>
        <v>92319.496480739675</v>
      </c>
      <c r="L153" s="263">
        <f t="shared" si="166"/>
        <v>97161.30067832346</v>
      </c>
      <c r="M153" s="263">
        <f t="shared" si="167"/>
        <v>103056.78868120088</v>
      </c>
      <c r="N153" s="263">
        <f t="shared" si="168"/>
        <v>108952.27668407821</v>
      </c>
      <c r="Q153" s="397" t="s">
        <v>826</v>
      </c>
      <c r="R153" s="397" t="str">
        <f t="shared" si="151"/>
        <v>07165C</v>
      </c>
      <c r="S153" s="409" t="str">
        <f t="shared" si="152"/>
        <v>Loan Portfolio Specialist</v>
      </c>
      <c r="T153" s="397">
        <f t="shared" si="153"/>
        <v>65</v>
      </c>
      <c r="U153" s="448">
        <v>79162.23701388335</v>
      </c>
      <c r="V153" s="448">
        <v>83322.768240990699</v>
      </c>
      <c r="W153" s="448">
        <v>87682.354533545906</v>
      </c>
      <c r="X153" s="448">
        <v>92319.496480739675</v>
      </c>
      <c r="Y153" s="448">
        <v>97161.30067832346</v>
      </c>
      <c r="Z153" s="448">
        <v>103056.78868120088</v>
      </c>
      <c r="AA153" s="448">
        <v>108952.27668407821</v>
      </c>
      <c r="AB153" s="406" t="str">
        <f t="shared" si="154"/>
        <v>Y</v>
      </c>
      <c r="AC153" s="406" t="str">
        <f t="shared" si="155"/>
        <v>07165C</v>
      </c>
      <c r="AD153" s="412" t="str">
        <f t="shared" si="156"/>
        <v>Loan Portfolio Specialist</v>
      </c>
      <c r="AE153" s="406">
        <f t="shared" si="157"/>
        <v>65</v>
      </c>
      <c r="AF153" s="398" t="str">
        <f t="shared" si="158"/>
        <v>E</v>
      </c>
      <c r="AG153" s="403">
        <f t="shared" si="171"/>
        <v>38.058999999999997</v>
      </c>
      <c r="AH153" s="403">
        <f t="shared" si="172"/>
        <v>40.059999999999995</v>
      </c>
      <c r="AI153" s="403">
        <f t="shared" si="173"/>
        <v>42.155000000000001</v>
      </c>
      <c r="AJ153" s="403">
        <f t="shared" si="174"/>
        <v>44.384999999999998</v>
      </c>
      <c r="AK153" s="403">
        <f t="shared" si="175"/>
        <v>46.713000000000001</v>
      </c>
      <c r="AL153" s="403">
        <f t="shared" si="176"/>
        <v>49.546999999999997</v>
      </c>
      <c r="AM153" s="403">
        <f t="shared" si="177"/>
        <v>52.381</v>
      </c>
    </row>
    <row r="154" spans="1:39" ht="12.75" customHeight="1">
      <c r="A154" s="169" t="s">
        <v>15</v>
      </c>
      <c r="B154" s="259" t="s">
        <v>16</v>
      </c>
      <c r="C154" s="259" t="s">
        <v>132</v>
      </c>
      <c r="D154" s="264">
        <v>51</v>
      </c>
      <c r="E154" s="260" t="s">
        <v>784</v>
      </c>
      <c r="F154" s="265">
        <v>458</v>
      </c>
      <c r="G154" s="262">
        <v>10</v>
      </c>
      <c r="H154" s="263">
        <f t="shared" si="162"/>
        <v>74000.823274594528</v>
      </c>
      <c r="I154" s="263">
        <f t="shared" si="163"/>
        <v>77721.190483739716</v>
      </c>
      <c r="J154" s="263">
        <f t="shared" si="164"/>
        <v>81920.972005442425</v>
      </c>
      <c r="K154" s="263">
        <f t="shared" si="165"/>
        <v>86123.557119616205</v>
      </c>
      <c r="L154" s="263">
        <f t="shared" si="166"/>
        <v>90522.393706766743</v>
      </c>
      <c r="M154" s="263">
        <f t="shared" si="167"/>
        <v>96030.463779535057</v>
      </c>
      <c r="N154" s="263">
        <f t="shared" si="168"/>
        <v>101538.53385230334</v>
      </c>
      <c r="Q154" s="397" t="s">
        <v>826</v>
      </c>
      <c r="R154" s="397" t="str">
        <f t="shared" si="151"/>
        <v>06478C</v>
      </c>
      <c r="S154" s="409" t="str">
        <f t="shared" si="152"/>
        <v>Management Analyst I</v>
      </c>
      <c r="T154" s="397">
        <f t="shared" si="153"/>
        <v>51</v>
      </c>
      <c r="U154" s="394">
        <f t="shared" ref="U154:AA154" si="178">H154</f>
        <v>74000.823274594528</v>
      </c>
      <c r="V154" s="394">
        <f t="shared" si="178"/>
        <v>77721.190483739716</v>
      </c>
      <c r="W154" s="394">
        <f t="shared" si="178"/>
        <v>81920.972005442425</v>
      </c>
      <c r="X154" s="394">
        <f t="shared" si="178"/>
        <v>86123.557119616205</v>
      </c>
      <c r="Y154" s="394">
        <f t="shared" si="178"/>
        <v>90522.393706766743</v>
      </c>
      <c r="Z154" s="394">
        <f t="shared" si="178"/>
        <v>96030.463779535057</v>
      </c>
      <c r="AA154" s="394">
        <f t="shared" si="178"/>
        <v>101538.53385230334</v>
      </c>
      <c r="AB154" s="406" t="str">
        <f t="shared" si="154"/>
        <v>Y</v>
      </c>
      <c r="AC154" s="406" t="str">
        <f t="shared" si="155"/>
        <v>06478C</v>
      </c>
      <c r="AD154" s="412" t="str">
        <f t="shared" si="156"/>
        <v>Management Analyst I</v>
      </c>
      <c r="AE154" s="406">
        <f t="shared" si="157"/>
        <v>51</v>
      </c>
      <c r="AF154" s="398" t="str">
        <f t="shared" si="158"/>
        <v>E</v>
      </c>
      <c r="AG154" s="403">
        <f t="shared" si="171"/>
        <v>35.577999999999996</v>
      </c>
      <c r="AH154" s="403">
        <f t="shared" si="172"/>
        <v>37.366</v>
      </c>
      <c r="AI154" s="403">
        <f t="shared" si="173"/>
        <v>39.385999999999996</v>
      </c>
      <c r="AJ154" s="403">
        <f t="shared" si="174"/>
        <v>41.405999999999999</v>
      </c>
      <c r="AK154" s="403">
        <f t="shared" si="175"/>
        <v>43.521000000000001</v>
      </c>
      <c r="AL154" s="403">
        <f t="shared" si="176"/>
        <v>46.168999999999997</v>
      </c>
      <c r="AM154" s="403">
        <f t="shared" si="177"/>
        <v>48.817</v>
      </c>
    </row>
    <row r="155" spans="1:39" ht="12.75" customHeight="1">
      <c r="A155" s="169" t="s">
        <v>15</v>
      </c>
      <c r="B155" s="259" t="s">
        <v>16</v>
      </c>
      <c r="C155" s="259" t="s">
        <v>134</v>
      </c>
      <c r="D155" s="264">
        <v>65</v>
      </c>
      <c r="E155" s="260" t="s">
        <v>135</v>
      </c>
      <c r="F155" s="265">
        <v>505</v>
      </c>
      <c r="G155" s="262">
        <v>11</v>
      </c>
      <c r="H155" s="263">
        <f t="shared" si="162"/>
        <v>79162.23701388335</v>
      </c>
      <c r="I155" s="263">
        <f t="shared" si="163"/>
        <v>83322.768240990699</v>
      </c>
      <c r="J155" s="263">
        <f t="shared" si="164"/>
        <v>87682.354533545906</v>
      </c>
      <c r="K155" s="263">
        <f t="shared" si="165"/>
        <v>92319.496480739675</v>
      </c>
      <c r="L155" s="263">
        <f t="shared" si="166"/>
        <v>97161.30067832346</v>
      </c>
      <c r="M155" s="263">
        <f t="shared" si="167"/>
        <v>103056.78868120088</v>
      </c>
      <c r="N155" s="263">
        <f t="shared" si="168"/>
        <v>108952.27668407821</v>
      </c>
      <c r="Q155" s="397" t="s">
        <v>826</v>
      </c>
      <c r="R155" s="397" t="str">
        <f t="shared" si="151"/>
        <v>06500C</v>
      </c>
      <c r="S155" s="409" t="str">
        <f t="shared" si="152"/>
        <v xml:space="preserve">Management Analyst II </v>
      </c>
      <c r="T155" s="397">
        <f t="shared" si="153"/>
        <v>65</v>
      </c>
      <c r="U155" s="448">
        <v>79162.23701388335</v>
      </c>
      <c r="V155" s="448">
        <v>83322.768240990699</v>
      </c>
      <c r="W155" s="448">
        <v>87682.354533545906</v>
      </c>
      <c r="X155" s="448">
        <v>92319.496480739675</v>
      </c>
      <c r="Y155" s="448">
        <v>97161.30067832346</v>
      </c>
      <c r="Z155" s="448">
        <v>103056.78868120088</v>
      </c>
      <c r="AA155" s="448">
        <v>108952.27668407821</v>
      </c>
      <c r="AB155" s="406" t="str">
        <f t="shared" si="154"/>
        <v>Y</v>
      </c>
      <c r="AC155" s="406" t="str">
        <f t="shared" si="155"/>
        <v>06500C</v>
      </c>
      <c r="AD155" s="412" t="str">
        <f t="shared" si="156"/>
        <v xml:space="preserve">Management Analyst II </v>
      </c>
      <c r="AE155" s="406">
        <f t="shared" si="157"/>
        <v>65</v>
      </c>
      <c r="AF155" s="398" t="str">
        <f t="shared" si="158"/>
        <v>E</v>
      </c>
      <c r="AG155" s="403">
        <f t="shared" si="171"/>
        <v>38.058999999999997</v>
      </c>
      <c r="AH155" s="403">
        <f t="shared" si="172"/>
        <v>40.059999999999995</v>
      </c>
      <c r="AI155" s="403">
        <f t="shared" si="173"/>
        <v>42.155000000000001</v>
      </c>
      <c r="AJ155" s="403">
        <f t="shared" si="174"/>
        <v>44.384999999999998</v>
      </c>
      <c r="AK155" s="403">
        <f t="shared" si="175"/>
        <v>46.713000000000001</v>
      </c>
      <c r="AL155" s="403">
        <f t="shared" si="176"/>
        <v>49.546999999999997</v>
      </c>
      <c r="AM155" s="403">
        <f t="shared" si="177"/>
        <v>52.381</v>
      </c>
    </row>
    <row r="156" spans="1:39" ht="12.75" customHeight="1">
      <c r="A156" s="169" t="s">
        <v>15</v>
      </c>
      <c r="B156" s="259" t="s">
        <v>16</v>
      </c>
      <c r="C156" s="259" t="s">
        <v>136</v>
      </c>
      <c r="D156" s="264">
        <v>98</v>
      </c>
      <c r="E156" s="260" t="s">
        <v>137</v>
      </c>
      <c r="F156" s="265">
        <v>528</v>
      </c>
      <c r="G156" s="262">
        <v>11</v>
      </c>
      <c r="H156" s="263">
        <f t="shared" si="162"/>
        <v>80898.468188123836</v>
      </c>
      <c r="I156" s="263">
        <f t="shared" si="163"/>
        <v>85156.424253601755</v>
      </c>
      <c r="J156" s="263">
        <f t="shared" si="164"/>
        <v>89638.129427012973</v>
      </c>
      <c r="K156" s="263">
        <f t="shared" si="165"/>
        <v>94355.712049387424</v>
      </c>
      <c r="L156" s="263">
        <f t="shared" si="166"/>
        <v>99321.306068940074</v>
      </c>
      <c r="M156" s="263">
        <f t="shared" si="167"/>
        <v>104709.80771864142</v>
      </c>
      <c r="N156" s="263">
        <f t="shared" si="168"/>
        <v>110098.30936834273</v>
      </c>
      <c r="Q156" s="397" t="s">
        <v>826</v>
      </c>
      <c r="R156" s="397" t="str">
        <f t="shared" si="151"/>
        <v>06639C</v>
      </c>
      <c r="S156" s="409" t="str">
        <f t="shared" si="152"/>
        <v>Manager Continuous Improvement</v>
      </c>
      <c r="T156" s="397">
        <f t="shared" si="153"/>
        <v>98</v>
      </c>
      <c r="U156" s="394">
        <f t="shared" ref="U156:AA160" si="179">H156</f>
        <v>80898.468188123836</v>
      </c>
      <c r="V156" s="394">
        <f t="shared" si="179"/>
        <v>85156.424253601755</v>
      </c>
      <c r="W156" s="394">
        <f t="shared" si="179"/>
        <v>89638.129427012973</v>
      </c>
      <c r="X156" s="394">
        <f t="shared" si="179"/>
        <v>94355.712049387424</v>
      </c>
      <c r="Y156" s="394">
        <f t="shared" si="179"/>
        <v>99321.306068940074</v>
      </c>
      <c r="Z156" s="394">
        <f t="shared" si="179"/>
        <v>104709.80771864142</v>
      </c>
      <c r="AA156" s="394">
        <f t="shared" si="179"/>
        <v>110098.30936834273</v>
      </c>
      <c r="AB156" s="406" t="str">
        <f t="shared" si="154"/>
        <v>Y</v>
      </c>
      <c r="AC156" s="406" t="str">
        <f t="shared" si="155"/>
        <v>06639C</v>
      </c>
      <c r="AD156" s="412" t="str">
        <f t="shared" si="156"/>
        <v>Manager Continuous Improvement</v>
      </c>
      <c r="AE156" s="406">
        <f t="shared" si="157"/>
        <v>98</v>
      </c>
      <c r="AF156" s="398" t="str">
        <f t="shared" si="158"/>
        <v>E</v>
      </c>
      <c r="AG156" s="403">
        <f t="shared" si="171"/>
        <v>38.893999999999998</v>
      </c>
      <c r="AH156" s="403">
        <f t="shared" si="172"/>
        <v>40.940999999999995</v>
      </c>
      <c r="AI156" s="403">
        <f t="shared" si="173"/>
        <v>43.095999999999997</v>
      </c>
      <c r="AJ156" s="403">
        <f t="shared" si="174"/>
        <v>45.363999999999997</v>
      </c>
      <c r="AK156" s="403">
        <f t="shared" si="175"/>
        <v>47.750999999999998</v>
      </c>
      <c r="AL156" s="403">
        <f t="shared" si="176"/>
        <v>50.341999999999999</v>
      </c>
      <c r="AM156" s="403">
        <f t="shared" si="177"/>
        <v>52.931999999999995</v>
      </c>
    </row>
    <row r="157" spans="1:39" ht="12.75" customHeight="1">
      <c r="A157" s="169" t="s">
        <v>15</v>
      </c>
      <c r="B157" s="259" t="s">
        <v>16</v>
      </c>
      <c r="C157" s="259" t="s">
        <v>433</v>
      </c>
      <c r="D157" s="264">
        <v>60</v>
      </c>
      <c r="E157" s="260" t="s">
        <v>427</v>
      </c>
      <c r="F157" s="265">
        <v>473</v>
      </c>
      <c r="G157" s="262">
        <v>10</v>
      </c>
      <c r="H157" s="263">
        <f t="shared" si="162"/>
        <v>75739.5792439207</v>
      </c>
      <c r="I157" s="263">
        <f t="shared" si="163"/>
        <v>79547.579246593916</v>
      </c>
      <c r="J157" s="263">
        <f t="shared" si="164"/>
        <v>83846.437053079921</v>
      </c>
      <c r="K157" s="263">
        <f t="shared" si="165"/>
        <v>88147.496015636847</v>
      </c>
      <c r="L157" s="263">
        <f t="shared" si="166"/>
        <v>92649.960221027824</v>
      </c>
      <c r="M157" s="263">
        <f t="shared" si="167"/>
        <v>98287.121993935041</v>
      </c>
      <c r="N157" s="263">
        <f t="shared" si="168"/>
        <v>103924.29236930853</v>
      </c>
      <c r="Q157" s="397" t="s">
        <v>826</v>
      </c>
      <c r="R157" s="397" t="str">
        <f t="shared" si="151"/>
        <v>07084C</v>
      </c>
      <c r="S157" s="409" t="str">
        <f t="shared" si="152"/>
        <v xml:space="preserve">Media Relations Coordinator </v>
      </c>
      <c r="T157" s="397">
        <f t="shared" si="153"/>
        <v>60</v>
      </c>
      <c r="U157" s="394">
        <f t="shared" si="179"/>
        <v>75739.5792439207</v>
      </c>
      <c r="V157" s="394">
        <f t="shared" si="179"/>
        <v>79547.579246593916</v>
      </c>
      <c r="W157" s="394">
        <f t="shared" si="179"/>
        <v>83846.437053079921</v>
      </c>
      <c r="X157" s="394">
        <f t="shared" si="179"/>
        <v>88147.496015636847</v>
      </c>
      <c r="Y157" s="394">
        <f t="shared" si="179"/>
        <v>92649.960221027824</v>
      </c>
      <c r="Z157" s="394">
        <f t="shared" si="179"/>
        <v>98287.121993935041</v>
      </c>
      <c r="AA157" s="394">
        <f t="shared" si="179"/>
        <v>103924.29236930853</v>
      </c>
      <c r="AB157" s="406" t="str">
        <f t="shared" si="154"/>
        <v>Y</v>
      </c>
      <c r="AC157" s="406" t="str">
        <f t="shared" si="155"/>
        <v>07084C</v>
      </c>
      <c r="AD157" s="412" t="str">
        <f t="shared" si="156"/>
        <v xml:space="preserve">Media Relations Coordinator </v>
      </c>
      <c r="AE157" s="406">
        <f t="shared" si="157"/>
        <v>60</v>
      </c>
      <c r="AF157" s="398" t="str">
        <f t="shared" si="158"/>
        <v>E</v>
      </c>
      <c r="AG157" s="403">
        <f t="shared" si="171"/>
        <v>36.413999999999994</v>
      </c>
      <c r="AH157" s="403">
        <f t="shared" si="172"/>
        <v>38.244999999999997</v>
      </c>
      <c r="AI157" s="403">
        <f t="shared" si="173"/>
        <v>40.311</v>
      </c>
      <c r="AJ157" s="403">
        <f t="shared" si="174"/>
        <v>42.378999999999998</v>
      </c>
      <c r="AK157" s="403">
        <f t="shared" si="175"/>
        <v>44.543999999999997</v>
      </c>
      <c r="AL157" s="403">
        <f t="shared" si="176"/>
        <v>47.253999999999998</v>
      </c>
      <c r="AM157" s="403">
        <f t="shared" si="177"/>
        <v>49.963999999999999</v>
      </c>
    </row>
    <row r="158" spans="1:39" ht="12.75" customHeight="1">
      <c r="A158" s="169" t="s">
        <v>15</v>
      </c>
      <c r="B158" s="259" t="s">
        <v>16</v>
      </c>
      <c r="C158" s="259" t="s">
        <v>140</v>
      </c>
      <c r="D158" s="264">
        <v>29</v>
      </c>
      <c r="E158" s="260" t="s">
        <v>141</v>
      </c>
      <c r="F158" s="265">
        <v>365</v>
      </c>
      <c r="G158" s="262">
        <v>8</v>
      </c>
      <c r="H158" s="263">
        <f t="shared" si="162"/>
        <v>60560.400968157468</v>
      </c>
      <c r="I158" s="263">
        <f t="shared" si="163"/>
        <v>63882.658046406941</v>
      </c>
      <c r="J158" s="263">
        <f t="shared" si="164"/>
        <v>67202.111532185299</v>
      </c>
      <c r="K158" s="263">
        <f t="shared" si="165"/>
        <v>70720.620083411501</v>
      </c>
      <c r="L158" s="263">
        <f t="shared" si="166"/>
        <v>74480.237587152049</v>
      </c>
      <c r="M158" s="263">
        <f t="shared" si="167"/>
        <v>79146.72936687374</v>
      </c>
      <c r="N158" s="263">
        <f t="shared" si="168"/>
        <v>83813.221146595417</v>
      </c>
      <c r="Q158" s="397" t="s">
        <v>826</v>
      </c>
      <c r="R158" s="397" t="str">
        <f t="shared" si="151"/>
        <v>07099C</v>
      </c>
      <c r="S158" s="409" t="str">
        <f t="shared" si="152"/>
        <v>Medical Processes Coordinator</v>
      </c>
      <c r="T158" s="397">
        <f t="shared" si="153"/>
        <v>29</v>
      </c>
      <c r="U158" s="394">
        <f t="shared" si="179"/>
        <v>60560.400968157468</v>
      </c>
      <c r="V158" s="394">
        <f t="shared" si="179"/>
        <v>63882.658046406941</v>
      </c>
      <c r="W158" s="394">
        <f t="shared" si="179"/>
        <v>67202.111532185299</v>
      </c>
      <c r="X158" s="394">
        <f t="shared" si="179"/>
        <v>70720.620083411501</v>
      </c>
      <c r="Y158" s="394">
        <f t="shared" si="179"/>
        <v>74480.237587152049</v>
      </c>
      <c r="Z158" s="394">
        <f t="shared" si="179"/>
        <v>79146.72936687374</v>
      </c>
      <c r="AA158" s="394">
        <f t="shared" si="179"/>
        <v>83813.221146595417</v>
      </c>
      <c r="AB158" s="406" t="str">
        <f t="shared" si="154"/>
        <v>Y</v>
      </c>
      <c r="AC158" s="406" t="str">
        <f t="shared" si="155"/>
        <v>07099C</v>
      </c>
      <c r="AD158" s="412" t="str">
        <f t="shared" si="156"/>
        <v>Medical Processes Coordinator</v>
      </c>
      <c r="AE158" s="406">
        <f t="shared" si="157"/>
        <v>29</v>
      </c>
      <c r="AF158" s="398" t="str">
        <f t="shared" si="158"/>
        <v>E</v>
      </c>
      <c r="AG158" s="403">
        <f t="shared" si="171"/>
        <v>29.116</v>
      </c>
      <c r="AH158" s="403">
        <f t="shared" si="172"/>
        <v>30.713000000000001</v>
      </c>
      <c r="AI158" s="403">
        <f t="shared" si="173"/>
        <v>32.308999999999997</v>
      </c>
      <c r="AJ158" s="403">
        <f t="shared" si="174"/>
        <v>34.000999999999998</v>
      </c>
      <c r="AK158" s="403">
        <f t="shared" si="175"/>
        <v>35.808</v>
      </c>
      <c r="AL158" s="403">
        <f t="shared" si="176"/>
        <v>38.052</v>
      </c>
      <c r="AM158" s="403">
        <f t="shared" si="177"/>
        <v>40.294999999999995</v>
      </c>
    </row>
    <row r="159" spans="1:39" ht="12.75" customHeight="1">
      <c r="A159" s="169"/>
      <c r="B159" s="259" t="s">
        <v>16</v>
      </c>
      <c r="C159" s="259" t="s">
        <v>576</v>
      </c>
      <c r="D159" s="264">
        <v>115</v>
      </c>
      <c r="E159" s="260" t="s">
        <v>514</v>
      </c>
      <c r="F159" s="265">
        <v>386</v>
      </c>
      <c r="G159" s="262">
        <v>8</v>
      </c>
      <c r="H159" s="263">
        <f t="shared" si="162"/>
        <v>61880.766200596874</v>
      </c>
      <c r="I159" s="263">
        <f t="shared" si="163"/>
        <v>65203.468818628135</v>
      </c>
      <c r="J159" s="263">
        <f t="shared" si="164"/>
        <v>68522.945511787519</v>
      </c>
      <c r="K159" s="263">
        <f t="shared" si="165"/>
        <v>72041.35423871252</v>
      </c>
      <c r="L159" s="263">
        <f t="shared" si="166"/>
        <v>75800.632022737511</v>
      </c>
      <c r="M159" s="263">
        <f t="shared" si="167"/>
        <v>80467.470004050017</v>
      </c>
      <c r="N159" s="263">
        <f t="shared" si="168"/>
        <v>85134.307985362509</v>
      </c>
      <c r="Q159" s="397" t="s">
        <v>826</v>
      </c>
      <c r="R159" s="397" t="str">
        <f t="shared" si="151"/>
        <v>52902C</v>
      </c>
      <c r="S159" s="409" t="str">
        <f t="shared" si="152"/>
        <v xml:space="preserve">MPD Community Navigator Bilingual </v>
      </c>
      <c r="T159" s="397">
        <f t="shared" si="153"/>
        <v>115</v>
      </c>
      <c r="U159" s="394">
        <f t="shared" si="179"/>
        <v>61880.766200596874</v>
      </c>
      <c r="V159" s="394">
        <f t="shared" si="179"/>
        <v>65203.468818628135</v>
      </c>
      <c r="W159" s="394">
        <f t="shared" si="179"/>
        <v>68522.945511787519</v>
      </c>
      <c r="X159" s="394">
        <f t="shared" si="179"/>
        <v>72041.35423871252</v>
      </c>
      <c r="Y159" s="394">
        <f t="shared" si="179"/>
        <v>75800.632022737511</v>
      </c>
      <c r="Z159" s="394">
        <f t="shared" si="179"/>
        <v>80467.470004050017</v>
      </c>
      <c r="AA159" s="394">
        <f t="shared" si="179"/>
        <v>85134.307985362509</v>
      </c>
      <c r="AB159" s="406" t="str">
        <f t="shared" si="154"/>
        <v>Y</v>
      </c>
      <c r="AC159" s="406" t="str">
        <f t="shared" si="155"/>
        <v>52902C</v>
      </c>
      <c r="AD159" s="412" t="str">
        <f t="shared" si="156"/>
        <v xml:space="preserve">MPD Community Navigator Bilingual </v>
      </c>
      <c r="AE159" s="406">
        <f t="shared" si="157"/>
        <v>115</v>
      </c>
      <c r="AF159" s="398" t="str">
        <f t="shared" si="158"/>
        <v>E</v>
      </c>
      <c r="AG159" s="403">
        <f t="shared" si="171"/>
        <v>29.751000000000001</v>
      </c>
      <c r="AH159" s="403">
        <f t="shared" si="172"/>
        <v>31.348000000000003</v>
      </c>
      <c r="AI159" s="403">
        <f t="shared" si="173"/>
        <v>32.943999999999996</v>
      </c>
      <c r="AJ159" s="403">
        <f t="shared" si="174"/>
        <v>34.635999999999996</v>
      </c>
      <c r="AK159" s="403">
        <f t="shared" si="175"/>
        <v>36.442999999999998</v>
      </c>
      <c r="AL159" s="403">
        <f t="shared" si="176"/>
        <v>38.686999999999998</v>
      </c>
      <c r="AM159" s="403">
        <f t="shared" si="177"/>
        <v>40.93</v>
      </c>
    </row>
    <row r="160" spans="1:39" ht="12.75" customHeight="1">
      <c r="A160" s="169"/>
      <c r="B160" s="259" t="s">
        <v>16</v>
      </c>
      <c r="C160" s="259" t="s">
        <v>644</v>
      </c>
      <c r="D160" s="264">
        <v>45</v>
      </c>
      <c r="E160" s="260" t="s">
        <v>643</v>
      </c>
      <c r="F160" s="265">
        <v>428</v>
      </c>
      <c r="G160" s="262">
        <v>9</v>
      </c>
      <c r="H160" s="263">
        <f t="shared" si="162"/>
        <v>68881.463422372137</v>
      </c>
      <c r="I160" s="263">
        <f t="shared" si="163"/>
        <v>72523.330042326634</v>
      </c>
      <c r="J160" s="263">
        <f t="shared" si="164"/>
        <v>76641.807382367522</v>
      </c>
      <c r="K160" s="263">
        <f t="shared" si="165"/>
        <v>80718.230835341979</v>
      </c>
      <c r="L160" s="263">
        <f t="shared" si="166"/>
        <v>85041.370425772911</v>
      </c>
      <c r="M160" s="263">
        <f t="shared" si="167"/>
        <v>90094.020271236979</v>
      </c>
      <c r="N160" s="263">
        <f t="shared" si="168"/>
        <v>95146.670116701018</v>
      </c>
      <c r="Q160" s="397" t="s">
        <v>826</v>
      </c>
      <c r="R160" s="397" t="str">
        <f t="shared" si="151"/>
        <v>52971C</v>
      </c>
      <c r="S160" s="409" t="str">
        <f t="shared" si="152"/>
        <v>MPD Data Management Analyst</v>
      </c>
      <c r="T160" s="397">
        <f t="shared" si="153"/>
        <v>45</v>
      </c>
      <c r="U160" s="394">
        <f t="shared" si="179"/>
        <v>68881.463422372137</v>
      </c>
      <c r="V160" s="394">
        <f t="shared" si="179"/>
        <v>72523.330042326634</v>
      </c>
      <c r="W160" s="394">
        <f t="shared" si="179"/>
        <v>76641.807382367522</v>
      </c>
      <c r="X160" s="394">
        <f t="shared" si="179"/>
        <v>80718.230835341979</v>
      </c>
      <c r="Y160" s="394">
        <f t="shared" si="179"/>
        <v>85041.370425772911</v>
      </c>
      <c r="Z160" s="394">
        <f t="shared" si="179"/>
        <v>90094.020271236979</v>
      </c>
      <c r="AA160" s="394">
        <f t="shared" si="179"/>
        <v>95146.670116701018</v>
      </c>
      <c r="AB160" s="406" t="str">
        <f t="shared" si="154"/>
        <v>Y</v>
      </c>
      <c r="AC160" s="406" t="str">
        <f t="shared" si="155"/>
        <v>52971C</v>
      </c>
      <c r="AD160" s="412" t="str">
        <f t="shared" si="156"/>
        <v>MPD Data Management Analyst</v>
      </c>
      <c r="AE160" s="406">
        <f t="shared" si="157"/>
        <v>45</v>
      </c>
      <c r="AF160" s="398" t="str">
        <f t="shared" si="158"/>
        <v>E</v>
      </c>
      <c r="AG160" s="403">
        <f t="shared" si="171"/>
        <v>33.116999999999997</v>
      </c>
      <c r="AH160" s="403">
        <f t="shared" si="172"/>
        <v>34.866999999999997</v>
      </c>
      <c r="AI160" s="403">
        <f t="shared" si="173"/>
        <v>36.847999999999999</v>
      </c>
      <c r="AJ160" s="403">
        <f t="shared" si="174"/>
        <v>38.806999999999995</v>
      </c>
      <c r="AK160" s="403">
        <f t="shared" si="175"/>
        <v>40.885999999999996</v>
      </c>
      <c r="AL160" s="403">
        <f t="shared" si="176"/>
        <v>43.314999999999998</v>
      </c>
      <c r="AM160" s="403">
        <f t="shared" si="177"/>
        <v>45.744</v>
      </c>
    </row>
    <row r="161" spans="1:39" ht="12.75" customHeight="1">
      <c r="A161" s="169" t="s">
        <v>15</v>
      </c>
      <c r="B161" s="259" t="s">
        <v>16</v>
      </c>
      <c r="C161" s="259" t="s">
        <v>432</v>
      </c>
      <c r="D161" s="264">
        <v>40</v>
      </c>
      <c r="E161" s="260" t="s">
        <v>430</v>
      </c>
      <c r="F161" s="265">
        <v>408</v>
      </c>
      <c r="G161" s="262">
        <v>9</v>
      </c>
      <c r="H161" s="263">
        <f t="shared" si="162"/>
        <v>65323.704576550583</v>
      </c>
      <c r="I161" s="263">
        <f t="shared" si="163"/>
        <v>68800.159240710345</v>
      </c>
      <c r="J161" s="263">
        <f t="shared" si="164"/>
        <v>72641.0809261127</v>
      </c>
      <c r="K161" s="263">
        <f t="shared" si="165"/>
        <v>76602.557087772177</v>
      </c>
      <c r="L161" s="263">
        <f t="shared" si="166"/>
        <v>80639.730246151259</v>
      </c>
      <c r="M161" s="263">
        <f t="shared" si="167"/>
        <v>85464.019590208438</v>
      </c>
      <c r="N161" s="263">
        <f t="shared" si="168"/>
        <v>90288.308934265689</v>
      </c>
      <c r="Q161" s="397" t="s">
        <v>826</v>
      </c>
      <c r="R161" s="397" t="str">
        <f t="shared" si="151"/>
        <v>07153C</v>
      </c>
      <c r="S161" s="409" t="str">
        <f t="shared" si="152"/>
        <v>MPD Early Intervention Specialist</v>
      </c>
      <c r="T161" s="397">
        <f t="shared" si="153"/>
        <v>40</v>
      </c>
      <c r="U161" s="448">
        <v>65323.704576550583</v>
      </c>
      <c r="V161" s="448">
        <v>68800.159240710345</v>
      </c>
      <c r="W161" s="448">
        <v>72641.0809261127</v>
      </c>
      <c r="X161" s="448">
        <v>76602.557087772177</v>
      </c>
      <c r="Y161" s="448">
        <v>80639.730246151259</v>
      </c>
      <c r="Z161" s="448">
        <v>85464.019590208438</v>
      </c>
      <c r="AA161" s="448">
        <v>90288.308934265689</v>
      </c>
      <c r="AB161" s="406" t="str">
        <f t="shared" si="154"/>
        <v>Y</v>
      </c>
      <c r="AC161" s="406" t="str">
        <f t="shared" si="155"/>
        <v>07153C</v>
      </c>
      <c r="AD161" s="412" t="str">
        <f t="shared" si="156"/>
        <v>MPD Early Intervention Specialist</v>
      </c>
      <c r="AE161" s="406">
        <f t="shared" si="157"/>
        <v>40</v>
      </c>
      <c r="AF161" s="398" t="str">
        <f t="shared" si="158"/>
        <v>E</v>
      </c>
      <c r="AG161" s="403">
        <f t="shared" si="171"/>
        <v>31.406000000000002</v>
      </c>
      <c r="AH161" s="403">
        <f t="shared" si="172"/>
        <v>33.076999999999998</v>
      </c>
      <c r="AI161" s="403">
        <f t="shared" si="173"/>
        <v>34.923999999999999</v>
      </c>
      <c r="AJ161" s="403">
        <f t="shared" si="174"/>
        <v>36.829000000000001</v>
      </c>
      <c r="AK161" s="403">
        <f t="shared" si="175"/>
        <v>38.769999999999996</v>
      </c>
      <c r="AL161" s="403">
        <f t="shared" si="176"/>
        <v>41.088999999999999</v>
      </c>
      <c r="AM161" s="403">
        <f t="shared" si="177"/>
        <v>43.407999999999994</v>
      </c>
    </row>
    <row r="162" spans="1:39" ht="12.75" customHeight="1">
      <c r="A162" s="169" t="s">
        <v>15</v>
      </c>
      <c r="B162" s="259" t="s">
        <v>16</v>
      </c>
      <c r="C162" s="259" t="s">
        <v>444</v>
      </c>
      <c r="D162" s="264">
        <v>51</v>
      </c>
      <c r="E162" s="273" t="s">
        <v>417</v>
      </c>
      <c r="F162" s="265">
        <v>455</v>
      </c>
      <c r="G162" s="265">
        <v>10</v>
      </c>
      <c r="H162" s="263">
        <f t="shared" si="162"/>
        <v>74000.823274594528</v>
      </c>
      <c r="I162" s="263">
        <f t="shared" si="163"/>
        <v>77721.190483739716</v>
      </c>
      <c r="J162" s="263">
        <f t="shared" si="164"/>
        <v>81920.972005442425</v>
      </c>
      <c r="K162" s="263">
        <f t="shared" si="165"/>
        <v>86123.557119616205</v>
      </c>
      <c r="L162" s="263">
        <f t="shared" si="166"/>
        <v>90522.393706766743</v>
      </c>
      <c r="M162" s="263">
        <f t="shared" si="167"/>
        <v>96030.463779535057</v>
      </c>
      <c r="N162" s="263">
        <f t="shared" si="168"/>
        <v>101538.53385230334</v>
      </c>
      <c r="Q162" s="397" t="s">
        <v>826</v>
      </c>
      <c r="R162" s="397" t="str">
        <f t="shared" si="151"/>
        <v>07162C</v>
      </c>
      <c r="S162" s="409" t="str">
        <f t="shared" si="152"/>
        <v>MPD Public Information Specialist</v>
      </c>
      <c r="T162" s="397">
        <f t="shared" si="153"/>
        <v>51</v>
      </c>
      <c r="U162" s="394">
        <f t="shared" ref="U162:AA164" si="180">H162</f>
        <v>74000.823274594528</v>
      </c>
      <c r="V162" s="394">
        <f t="shared" si="180"/>
        <v>77721.190483739716</v>
      </c>
      <c r="W162" s="394">
        <f t="shared" si="180"/>
        <v>81920.972005442425</v>
      </c>
      <c r="X162" s="394">
        <f t="shared" si="180"/>
        <v>86123.557119616205</v>
      </c>
      <c r="Y162" s="394">
        <f t="shared" si="180"/>
        <v>90522.393706766743</v>
      </c>
      <c r="Z162" s="394">
        <f t="shared" si="180"/>
        <v>96030.463779535057</v>
      </c>
      <c r="AA162" s="394">
        <f t="shared" si="180"/>
        <v>101538.53385230334</v>
      </c>
      <c r="AB162" s="406" t="str">
        <f t="shared" si="154"/>
        <v>Y</v>
      </c>
      <c r="AC162" s="406" t="str">
        <f t="shared" si="155"/>
        <v>07162C</v>
      </c>
      <c r="AD162" s="412" t="str">
        <f t="shared" si="156"/>
        <v>MPD Public Information Specialist</v>
      </c>
      <c r="AE162" s="406">
        <f t="shared" si="157"/>
        <v>51</v>
      </c>
      <c r="AF162" s="398" t="str">
        <f t="shared" si="158"/>
        <v>E</v>
      </c>
      <c r="AG162" s="403">
        <f t="shared" si="171"/>
        <v>35.577999999999996</v>
      </c>
      <c r="AH162" s="403">
        <f t="shared" si="172"/>
        <v>37.366</v>
      </c>
      <c r="AI162" s="403">
        <f t="shared" si="173"/>
        <v>39.385999999999996</v>
      </c>
      <c r="AJ162" s="403">
        <f t="shared" si="174"/>
        <v>41.405999999999999</v>
      </c>
      <c r="AK162" s="403">
        <f t="shared" si="175"/>
        <v>43.521000000000001</v>
      </c>
      <c r="AL162" s="403">
        <f t="shared" si="176"/>
        <v>46.168999999999997</v>
      </c>
      <c r="AM162" s="403">
        <f t="shared" si="177"/>
        <v>48.817</v>
      </c>
    </row>
    <row r="163" spans="1:39" ht="12.75" customHeight="1">
      <c r="A163" s="169" t="s">
        <v>15</v>
      </c>
      <c r="B163" s="259" t="s">
        <v>16</v>
      </c>
      <c r="C163" s="259" t="s">
        <v>142</v>
      </c>
      <c r="D163" s="262" t="s">
        <v>103</v>
      </c>
      <c r="E163" s="266" t="s">
        <v>143</v>
      </c>
      <c r="F163" s="265">
        <v>500</v>
      </c>
      <c r="G163" s="262">
        <v>11</v>
      </c>
      <c r="H163" s="263">
        <f t="shared" si="162"/>
        <v>86557.293516661608</v>
      </c>
      <c r="I163" s="263">
        <f t="shared" si="163"/>
        <v>90164.319537013813</v>
      </c>
      <c r="J163" s="263">
        <f t="shared" si="164"/>
        <v>93921.166184389396</v>
      </c>
      <c r="K163" s="263">
        <f t="shared" si="165"/>
        <v>97834.128443117035</v>
      </c>
      <c r="L163" s="263">
        <f t="shared" si="166"/>
        <v>101910.76029439119</v>
      </c>
      <c r="M163" s="263">
        <f t="shared" si="167"/>
        <v>106157.35672254059</v>
      </c>
      <c r="N163" s="263">
        <f t="shared" si="168"/>
        <v>110581.47170875971</v>
      </c>
      <c r="Q163" s="397" t="s">
        <v>826</v>
      </c>
      <c r="R163" s="397" t="str">
        <f t="shared" si="151"/>
        <v>07164C</v>
      </c>
      <c r="S163" s="409" t="str">
        <f t="shared" si="152"/>
        <v xml:space="preserve">Multi Family Housing (MFH) Finance Specialist </v>
      </c>
      <c r="T163" s="397" t="str">
        <f t="shared" si="153"/>
        <v>109</v>
      </c>
      <c r="U163" s="394">
        <f t="shared" si="180"/>
        <v>86557.293516661608</v>
      </c>
      <c r="V163" s="394">
        <f t="shared" si="180"/>
        <v>90164.319537013813</v>
      </c>
      <c r="W163" s="394">
        <f t="shared" si="180"/>
        <v>93921.166184389396</v>
      </c>
      <c r="X163" s="394">
        <f t="shared" si="180"/>
        <v>97834.128443117035</v>
      </c>
      <c r="Y163" s="394">
        <f t="shared" si="180"/>
        <v>101910.76029439119</v>
      </c>
      <c r="Z163" s="394">
        <f t="shared" si="180"/>
        <v>106157.35672254059</v>
      </c>
      <c r="AA163" s="394">
        <f t="shared" si="180"/>
        <v>110581.47170875971</v>
      </c>
      <c r="AB163" s="406" t="str">
        <f t="shared" si="154"/>
        <v>Y</v>
      </c>
      <c r="AC163" s="406" t="str">
        <f t="shared" si="155"/>
        <v>07164C</v>
      </c>
      <c r="AD163" s="412" t="str">
        <f t="shared" si="156"/>
        <v xml:space="preserve">Multi Family Housing (MFH) Finance Specialist </v>
      </c>
      <c r="AE163" s="406" t="str">
        <f t="shared" si="157"/>
        <v>109</v>
      </c>
      <c r="AF163" s="398" t="str">
        <f t="shared" si="158"/>
        <v>E</v>
      </c>
      <c r="AG163" s="403">
        <f t="shared" si="171"/>
        <v>41.614999999999995</v>
      </c>
      <c r="AH163" s="403">
        <f t="shared" si="172"/>
        <v>43.348999999999997</v>
      </c>
      <c r="AI163" s="403">
        <f t="shared" si="173"/>
        <v>45.155000000000001</v>
      </c>
      <c r="AJ163" s="403">
        <f t="shared" si="174"/>
        <v>47.035999999999994</v>
      </c>
      <c r="AK163" s="403">
        <f t="shared" si="175"/>
        <v>48.995999999999995</v>
      </c>
      <c r="AL163" s="403">
        <f t="shared" si="176"/>
        <v>51.037999999999997</v>
      </c>
      <c r="AM163" s="403">
        <f t="shared" si="177"/>
        <v>53.164999999999999</v>
      </c>
    </row>
    <row r="164" spans="1:39" ht="12.75" customHeight="1">
      <c r="A164" s="169"/>
      <c r="B164" s="259" t="s">
        <v>91</v>
      </c>
      <c r="C164" s="259" t="s">
        <v>577</v>
      </c>
      <c r="D164" s="264">
        <v>58</v>
      </c>
      <c r="E164" s="260" t="s">
        <v>578</v>
      </c>
      <c r="F164" s="265">
        <v>493</v>
      </c>
      <c r="G164" s="262">
        <v>10</v>
      </c>
      <c r="H164" s="285">
        <f t="shared" si="162"/>
        <v>37.519614939464169</v>
      </c>
      <c r="I164" s="285">
        <f t="shared" si="163"/>
        <v>39.61557037437683</v>
      </c>
      <c r="J164" s="285">
        <f t="shared" si="164"/>
        <v>41.59695493684827</v>
      </c>
      <c r="K164" s="285">
        <f t="shared" si="165"/>
        <v>43.674039786568748</v>
      </c>
      <c r="L164" s="285">
        <f t="shared" si="166"/>
        <v>45.867042870018608</v>
      </c>
      <c r="M164" s="285">
        <f t="shared" si="167"/>
        <v>48.580538178462589</v>
      </c>
      <c r="N164" s="285">
        <f t="shared" si="168"/>
        <v>51.294033486906571</v>
      </c>
      <c r="Q164" s="397" t="s">
        <v>826</v>
      </c>
      <c r="R164" s="397" t="str">
        <f t="shared" si="151"/>
        <v>59221C</v>
      </c>
      <c r="S164" s="409" t="str">
        <f t="shared" si="152"/>
        <v>Multifamily Housing Comp Analy</v>
      </c>
      <c r="T164" s="397">
        <f t="shared" si="153"/>
        <v>58</v>
      </c>
      <c r="U164" s="394">
        <f t="shared" si="180"/>
        <v>37.519614939464169</v>
      </c>
      <c r="V164" s="394">
        <f t="shared" si="180"/>
        <v>39.61557037437683</v>
      </c>
      <c r="W164" s="394">
        <f t="shared" si="180"/>
        <v>41.59695493684827</v>
      </c>
      <c r="X164" s="394">
        <f t="shared" si="180"/>
        <v>43.674039786568748</v>
      </c>
      <c r="Y164" s="394">
        <f t="shared" si="180"/>
        <v>45.867042870018608</v>
      </c>
      <c r="Z164" s="394">
        <f t="shared" si="180"/>
        <v>48.580538178462589</v>
      </c>
      <c r="AA164" s="394">
        <f t="shared" si="180"/>
        <v>51.294033486906571</v>
      </c>
      <c r="AB164" s="406" t="str">
        <f t="shared" si="154"/>
        <v>Y</v>
      </c>
      <c r="AC164" s="406" t="str">
        <f t="shared" si="155"/>
        <v>59221C</v>
      </c>
      <c r="AD164" s="412" t="str">
        <f t="shared" si="156"/>
        <v>Multifamily Housing Comp Analy</v>
      </c>
      <c r="AE164" s="406">
        <f t="shared" si="157"/>
        <v>58</v>
      </c>
      <c r="AF164" s="398" t="str">
        <f t="shared" si="158"/>
        <v>N</v>
      </c>
      <c r="AG164" s="403">
        <f t="shared" ref="AG164:AM164" si="181">H164</f>
        <v>37.519614939464169</v>
      </c>
      <c r="AH164" s="403">
        <f t="shared" si="181"/>
        <v>39.61557037437683</v>
      </c>
      <c r="AI164" s="403">
        <f t="shared" si="181"/>
        <v>41.59695493684827</v>
      </c>
      <c r="AJ164" s="403">
        <f t="shared" si="181"/>
        <v>43.674039786568748</v>
      </c>
      <c r="AK164" s="403">
        <f t="shared" si="181"/>
        <v>45.867042870018608</v>
      </c>
      <c r="AL164" s="403">
        <f t="shared" si="181"/>
        <v>48.580538178462589</v>
      </c>
      <c r="AM164" s="403">
        <f t="shared" si="181"/>
        <v>51.294033486906571</v>
      </c>
    </row>
    <row r="165" spans="1:39" ht="12.75" customHeight="1">
      <c r="A165" s="169" t="s">
        <v>15</v>
      </c>
      <c r="B165" s="259" t="s">
        <v>16</v>
      </c>
      <c r="C165" s="259" t="s">
        <v>147</v>
      </c>
      <c r="D165" s="264">
        <v>35</v>
      </c>
      <c r="E165" s="260" t="s">
        <v>148</v>
      </c>
      <c r="F165" s="265">
        <v>363</v>
      </c>
      <c r="G165" s="262">
        <v>8</v>
      </c>
      <c r="H165" s="263">
        <f t="shared" si="162"/>
        <v>60560.400968157468</v>
      </c>
      <c r="I165" s="263">
        <f t="shared" si="163"/>
        <v>63882.658046406941</v>
      </c>
      <c r="J165" s="263">
        <f t="shared" si="164"/>
        <v>67202.111532185299</v>
      </c>
      <c r="K165" s="263">
        <f t="shared" si="165"/>
        <v>70720.620083411501</v>
      </c>
      <c r="L165" s="263">
        <f t="shared" si="166"/>
        <v>74480.237587152049</v>
      </c>
      <c r="M165" s="263">
        <f t="shared" si="167"/>
        <v>79615.374398916072</v>
      </c>
      <c r="N165" s="263">
        <f t="shared" si="168"/>
        <v>84750.511210680124</v>
      </c>
      <c r="Q165" s="397" t="s">
        <v>826</v>
      </c>
      <c r="R165" s="397" t="str">
        <f t="shared" si="151"/>
        <v>07200C</v>
      </c>
      <c r="S165" s="409" t="str">
        <f t="shared" si="152"/>
        <v>Native American Community Specialist</v>
      </c>
      <c r="T165" s="397">
        <f t="shared" si="153"/>
        <v>35</v>
      </c>
      <c r="U165" s="448">
        <v>60560.400968157468</v>
      </c>
      <c r="V165" s="448">
        <v>63882.658046406941</v>
      </c>
      <c r="W165" s="448">
        <v>67202.111532185299</v>
      </c>
      <c r="X165" s="448">
        <v>70720.620083411501</v>
      </c>
      <c r="Y165" s="448">
        <v>74480.237587152049</v>
      </c>
      <c r="Z165" s="448">
        <v>79615.374398916072</v>
      </c>
      <c r="AA165" s="448">
        <v>84750.511210680124</v>
      </c>
      <c r="AB165" s="406" t="str">
        <f t="shared" si="154"/>
        <v>Y</v>
      </c>
      <c r="AC165" s="406" t="str">
        <f t="shared" si="155"/>
        <v>07200C</v>
      </c>
      <c r="AD165" s="412" t="str">
        <f t="shared" si="156"/>
        <v>Native American Community Specialist</v>
      </c>
      <c r="AE165" s="406">
        <f t="shared" si="157"/>
        <v>35</v>
      </c>
      <c r="AF165" s="398" t="str">
        <f t="shared" si="158"/>
        <v>E</v>
      </c>
      <c r="AG165" s="403">
        <f t="shared" ref="AG165:AM165" si="182">ROUNDUP(H165/2080,3)</f>
        <v>29.116</v>
      </c>
      <c r="AH165" s="403">
        <f t="shared" si="182"/>
        <v>30.713000000000001</v>
      </c>
      <c r="AI165" s="403">
        <f t="shared" si="182"/>
        <v>32.308999999999997</v>
      </c>
      <c r="AJ165" s="403">
        <f t="shared" si="182"/>
        <v>34.000999999999998</v>
      </c>
      <c r="AK165" s="403">
        <f t="shared" si="182"/>
        <v>35.808</v>
      </c>
      <c r="AL165" s="403">
        <f t="shared" si="182"/>
        <v>38.277000000000001</v>
      </c>
      <c r="AM165" s="403">
        <f t="shared" si="182"/>
        <v>40.745999999999995</v>
      </c>
    </row>
    <row r="166" spans="1:39" ht="12.75" customHeight="1">
      <c r="A166" s="169"/>
      <c r="B166" s="256" t="s">
        <v>16</v>
      </c>
      <c r="C166" s="257" t="s">
        <v>637</v>
      </c>
      <c r="D166" s="258">
        <v>45</v>
      </c>
      <c r="E166" s="276" t="s">
        <v>636</v>
      </c>
      <c r="F166" s="277">
        <v>418</v>
      </c>
      <c r="G166" s="278">
        <v>9</v>
      </c>
      <c r="H166" s="279">
        <f t="shared" si="162"/>
        <v>68881.463422372137</v>
      </c>
      <c r="I166" s="279">
        <f t="shared" si="163"/>
        <v>72523.330042326634</v>
      </c>
      <c r="J166" s="279">
        <f t="shared" si="164"/>
        <v>76641.807382367522</v>
      </c>
      <c r="K166" s="279">
        <f t="shared" si="165"/>
        <v>80718.230835341979</v>
      </c>
      <c r="L166" s="279">
        <f t="shared" si="166"/>
        <v>85041.370425772911</v>
      </c>
      <c r="M166" s="279">
        <f t="shared" si="167"/>
        <v>90094.020271236979</v>
      </c>
      <c r="N166" s="279">
        <f t="shared" si="168"/>
        <v>95146.670116701018</v>
      </c>
      <c r="O166" s="9" t="s">
        <v>633</v>
      </c>
      <c r="Q166" s="397" t="s">
        <v>826</v>
      </c>
      <c r="R166" s="397" t="str">
        <f t="shared" si="151"/>
        <v xml:space="preserve">06251C </v>
      </c>
      <c r="S166" s="409" t="str">
        <f t="shared" si="152"/>
        <v>Neighborhood &amp; Community Relations Policy Specialist</v>
      </c>
      <c r="T166" s="397">
        <f t="shared" si="153"/>
        <v>45</v>
      </c>
      <c r="U166" s="394">
        <f t="shared" ref="U166:AA166" si="183">H166</f>
        <v>68881.463422372137</v>
      </c>
      <c r="V166" s="394">
        <f t="shared" si="183"/>
        <v>72523.330042326634</v>
      </c>
      <c r="W166" s="394">
        <f t="shared" si="183"/>
        <v>76641.807382367522</v>
      </c>
      <c r="X166" s="394">
        <f t="shared" si="183"/>
        <v>80718.230835341979</v>
      </c>
      <c r="Y166" s="394">
        <f t="shared" si="183"/>
        <v>85041.370425772911</v>
      </c>
      <c r="Z166" s="394">
        <f t="shared" si="183"/>
        <v>90094.020271236979</v>
      </c>
      <c r="AA166" s="394">
        <f t="shared" si="183"/>
        <v>95146.670116701018</v>
      </c>
      <c r="AB166" s="406" t="str">
        <f t="shared" si="154"/>
        <v>Y</v>
      </c>
      <c r="AC166" s="406" t="str">
        <f t="shared" si="155"/>
        <v xml:space="preserve">06251C </v>
      </c>
      <c r="AD166" s="412" t="str">
        <f t="shared" si="156"/>
        <v>Neighborhood &amp; Community Relations Policy Specialist</v>
      </c>
      <c r="AE166" s="406">
        <f t="shared" si="157"/>
        <v>45</v>
      </c>
      <c r="AF166" s="398" t="str">
        <f t="shared" si="158"/>
        <v>E</v>
      </c>
      <c r="AG166" s="403"/>
      <c r="AH166" s="403"/>
      <c r="AI166" s="403"/>
      <c r="AJ166" s="403"/>
      <c r="AK166" s="403"/>
      <c r="AL166" s="403"/>
      <c r="AM166" s="403"/>
    </row>
    <row r="167" spans="1:39" ht="12.75" customHeight="1">
      <c r="A167" s="169"/>
      <c r="B167" s="259" t="s">
        <v>91</v>
      </c>
      <c r="C167" s="259" t="s">
        <v>723</v>
      </c>
      <c r="D167" s="259" t="s">
        <v>274</v>
      </c>
      <c r="E167" s="260" t="s">
        <v>694</v>
      </c>
      <c r="F167" s="265">
        <v>323</v>
      </c>
      <c r="G167" s="262">
        <v>7</v>
      </c>
      <c r="H167" s="285">
        <f t="shared" si="162"/>
        <v>25.5642</v>
      </c>
      <c r="I167" s="285">
        <f t="shared" si="163"/>
        <v>27.184567500000004</v>
      </c>
      <c r="J167" s="285">
        <f t="shared" si="164"/>
        <v>28.616902500000002</v>
      </c>
      <c r="K167" s="285">
        <f t="shared" si="165"/>
        <v>30.200280000000003</v>
      </c>
      <c r="L167" s="285">
        <f t="shared" si="166"/>
        <v>31.821675000000003</v>
      </c>
      <c r="M167" s="285">
        <f t="shared" si="167"/>
        <v>33.753375000000005</v>
      </c>
      <c r="N167" s="285">
        <f t="shared" si="168"/>
        <v>35.685074999999998</v>
      </c>
      <c r="Q167" s="397" t="s">
        <v>826</v>
      </c>
      <c r="R167" s="397" t="str">
        <f t="shared" si="151"/>
        <v>59413C</v>
      </c>
      <c r="S167" s="409" t="str">
        <f t="shared" si="152"/>
        <v>Neighborhood Support Specialist I</v>
      </c>
      <c r="T167" s="397" t="str">
        <f t="shared" si="153"/>
        <v>07</v>
      </c>
      <c r="U167" s="394">
        <f>H167</f>
        <v>25.5642</v>
      </c>
      <c r="V167" s="394">
        <f>I167</f>
        <v>27.184567500000004</v>
      </c>
      <c r="W167" s="394">
        <f>J167</f>
        <v>28.616902500000002</v>
      </c>
      <c r="X167" s="394">
        <f>K167</f>
        <v>30.200280000000003</v>
      </c>
      <c r="Y167" s="394">
        <f>L167</f>
        <v>31.821675000000003</v>
      </c>
      <c r="Z167" s="394">
        <v>33.753705445467475</v>
      </c>
      <c r="AA167" s="394">
        <f>N167</f>
        <v>35.685074999999998</v>
      </c>
      <c r="AB167" s="406" t="str">
        <f t="shared" si="154"/>
        <v>Y</v>
      </c>
      <c r="AC167" s="406" t="str">
        <f t="shared" si="155"/>
        <v>59413C</v>
      </c>
      <c r="AD167" s="412" t="str">
        <f t="shared" si="156"/>
        <v>Neighborhood Support Specialist I</v>
      </c>
      <c r="AE167" s="406" t="str">
        <f t="shared" si="157"/>
        <v>07</v>
      </c>
      <c r="AF167" s="398" t="str">
        <f t="shared" si="158"/>
        <v>N</v>
      </c>
      <c r="AG167" s="403">
        <f t="shared" ref="AG167:AM167" si="184">H167</f>
        <v>25.5642</v>
      </c>
      <c r="AH167" s="403">
        <f t="shared" si="184"/>
        <v>27.184567500000004</v>
      </c>
      <c r="AI167" s="403">
        <f t="shared" si="184"/>
        <v>28.616902500000002</v>
      </c>
      <c r="AJ167" s="403">
        <f t="shared" si="184"/>
        <v>30.200280000000003</v>
      </c>
      <c r="AK167" s="403">
        <f t="shared" si="184"/>
        <v>31.821675000000003</v>
      </c>
      <c r="AL167" s="403">
        <f t="shared" si="184"/>
        <v>33.753375000000005</v>
      </c>
      <c r="AM167" s="403">
        <f t="shared" si="184"/>
        <v>35.685074999999998</v>
      </c>
    </row>
    <row r="168" spans="1:39" ht="12.75" customHeight="1">
      <c r="A168" s="169" t="s">
        <v>15</v>
      </c>
      <c r="B168" s="259" t="s">
        <v>16</v>
      </c>
      <c r="C168" s="262" t="s">
        <v>149</v>
      </c>
      <c r="D168" s="264">
        <v>35</v>
      </c>
      <c r="E168" s="266" t="s">
        <v>696</v>
      </c>
      <c r="F168" s="265">
        <v>378</v>
      </c>
      <c r="G168" s="262">
        <v>8</v>
      </c>
      <c r="H168" s="263">
        <f t="shared" si="162"/>
        <v>60560.400968157468</v>
      </c>
      <c r="I168" s="263">
        <f t="shared" si="163"/>
        <v>63882.658046406941</v>
      </c>
      <c r="J168" s="263">
        <f t="shared" si="164"/>
        <v>67202.111532185299</v>
      </c>
      <c r="K168" s="263">
        <f t="shared" si="165"/>
        <v>70720.620083411501</v>
      </c>
      <c r="L168" s="263">
        <f t="shared" si="166"/>
        <v>74480.237587152049</v>
      </c>
      <c r="M168" s="263">
        <f t="shared" si="167"/>
        <v>79615.374398916072</v>
      </c>
      <c r="N168" s="263">
        <f t="shared" si="168"/>
        <v>84750.511210680124</v>
      </c>
      <c r="Q168" s="397" t="s">
        <v>826</v>
      </c>
      <c r="R168" s="397" t="str">
        <f t="shared" si="151"/>
        <v>06260C</v>
      </c>
      <c r="S168" s="409" t="str">
        <f t="shared" si="152"/>
        <v>Neighborhood Support Specialist II</v>
      </c>
      <c r="T168" s="397">
        <f t="shared" si="153"/>
        <v>35</v>
      </c>
      <c r="U168" s="448">
        <v>60560.400968157468</v>
      </c>
      <c r="V168" s="448">
        <v>63882.658046406941</v>
      </c>
      <c r="W168" s="448">
        <v>67202.111532185299</v>
      </c>
      <c r="X168" s="448">
        <v>70720.620083411501</v>
      </c>
      <c r="Y168" s="448">
        <v>74480.237587152049</v>
      </c>
      <c r="Z168" s="448">
        <v>79615.374398916072</v>
      </c>
      <c r="AA168" s="448">
        <v>84750.511210680124</v>
      </c>
      <c r="AB168" s="406" t="str">
        <f t="shared" si="154"/>
        <v>Y</v>
      </c>
      <c r="AC168" s="406" t="str">
        <f t="shared" si="155"/>
        <v>06260C</v>
      </c>
      <c r="AD168" s="412" t="str">
        <f t="shared" si="156"/>
        <v>Neighborhood Support Specialist II</v>
      </c>
      <c r="AE168" s="406">
        <f t="shared" si="157"/>
        <v>35</v>
      </c>
      <c r="AF168" s="398" t="str">
        <f t="shared" si="158"/>
        <v>E</v>
      </c>
      <c r="AG168" s="403">
        <f t="shared" ref="AG168:AM169" si="185">ROUNDUP(H168/2080,3)</f>
        <v>29.116</v>
      </c>
      <c r="AH168" s="403">
        <f t="shared" si="185"/>
        <v>30.713000000000001</v>
      </c>
      <c r="AI168" s="403">
        <f t="shared" si="185"/>
        <v>32.308999999999997</v>
      </c>
      <c r="AJ168" s="403">
        <f t="shared" si="185"/>
        <v>34.000999999999998</v>
      </c>
      <c r="AK168" s="403">
        <f t="shared" si="185"/>
        <v>35.808</v>
      </c>
      <c r="AL168" s="403">
        <f t="shared" si="185"/>
        <v>38.277000000000001</v>
      </c>
      <c r="AM168" s="403">
        <f t="shared" si="185"/>
        <v>40.745999999999995</v>
      </c>
    </row>
    <row r="169" spans="1:39" ht="12.75" customHeight="1">
      <c r="A169" s="169"/>
      <c r="B169" s="259" t="s">
        <v>16</v>
      </c>
      <c r="C169" s="262" t="s">
        <v>522</v>
      </c>
      <c r="D169" s="264">
        <v>99</v>
      </c>
      <c r="E169" s="266" t="s">
        <v>511</v>
      </c>
      <c r="F169" s="265">
        <v>415</v>
      </c>
      <c r="G169" s="262">
        <v>9</v>
      </c>
      <c r="H169" s="263">
        <f t="shared" si="162"/>
        <v>67722.932101948449</v>
      </c>
      <c r="I169" s="263">
        <f t="shared" si="163"/>
        <v>71289.424138317481</v>
      </c>
      <c r="J169" s="263">
        <f t="shared" si="164"/>
        <v>75052.70874101021</v>
      </c>
      <c r="K169" s="263">
        <f t="shared" si="165"/>
        <v>78970.998364244908</v>
      </c>
      <c r="L169" s="263">
        <f t="shared" si="166"/>
        <v>83129.211020378687</v>
      </c>
      <c r="M169" s="263">
        <f t="shared" si="167"/>
        <v>88159.719549533023</v>
      </c>
      <c r="N169" s="263">
        <f t="shared" si="168"/>
        <v>93189.128358351227</v>
      </c>
      <c r="Q169" s="397" t="s">
        <v>826</v>
      </c>
      <c r="R169" s="397" t="str">
        <f t="shared" si="151"/>
        <v>06261C</v>
      </c>
      <c r="S169" s="409" t="str">
        <f t="shared" si="152"/>
        <v>Neighborhood Support Specialist Project Lead</v>
      </c>
      <c r="T169" s="397">
        <f t="shared" si="153"/>
        <v>99</v>
      </c>
      <c r="U169" s="448">
        <v>67722.932101948449</v>
      </c>
      <c r="V169" s="448">
        <v>71289.424138317481</v>
      </c>
      <c r="W169" s="448">
        <v>75052.70874101021</v>
      </c>
      <c r="X169" s="448">
        <v>78970.998364244908</v>
      </c>
      <c r="Y169" s="448">
        <v>83129.211020378687</v>
      </c>
      <c r="Z169" s="448">
        <v>88159.719549533023</v>
      </c>
      <c r="AA169" s="448">
        <v>93189.128358351227</v>
      </c>
      <c r="AB169" s="406" t="str">
        <f t="shared" si="154"/>
        <v>Y</v>
      </c>
      <c r="AC169" s="406" t="str">
        <f t="shared" si="155"/>
        <v>06261C</v>
      </c>
      <c r="AD169" s="412" t="str">
        <f t="shared" si="156"/>
        <v>Neighborhood Support Specialist Project Lead</v>
      </c>
      <c r="AE169" s="406">
        <f t="shared" si="157"/>
        <v>99</v>
      </c>
      <c r="AF169" s="398" t="str">
        <f t="shared" si="158"/>
        <v>E</v>
      </c>
      <c r="AG169" s="403">
        <f t="shared" si="185"/>
        <v>32.559999999999995</v>
      </c>
      <c r="AH169" s="403">
        <f t="shared" si="185"/>
        <v>34.274000000000001</v>
      </c>
      <c r="AI169" s="403">
        <f t="shared" si="185"/>
        <v>36.083999999999996</v>
      </c>
      <c r="AJ169" s="403">
        <f t="shared" si="185"/>
        <v>37.966999999999999</v>
      </c>
      <c r="AK169" s="403">
        <f t="shared" si="185"/>
        <v>39.966000000000001</v>
      </c>
      <c r="AL169" s="403">
        <f t="shared" si="185"/>
        <v>42.384999999999998</v>
      </c>
      <c r="AM169" s="403">
        <f t="shared" si="185"/>
        <v>44.802999999999997</v>
      </c>
    </row>
    <row r="170" spans="1:39" ht="12.75" customHeight="1">
      <c r="A170" s="169" t="s">
        <v>90</v>
      </c>
      <c r="B170" s="259" t="s">
        <v>91</v>
      </c>
      <c r="C170" s="259" t="s">
        <v>321</v>
      </c>
      <c r="D170" s="264">
        <v>64</v>
      </c>
      <c r="E170" s="260" t="s">
        <v>322</v>
      </c>
      <c r="F170" s="265">
        <v>418</v>
      </c>
      <c r="G170" s="262">
        <v>9</v>
      </c>
      <c r="H170" s="285">
        <f t="shared" si="162"/>
        <v>32.559413332600606</v>
      </c>
      <c r="I170" s="285">
        <f t="shared" si="163"/>
        <v>34.273917959155824</v>
      </c>
      <c r="J170" s="285">
        <f t="shared" si="164"/>
        <v>36.082774255411422</v>
      </c>
      <c r="K170" s="285">
        <f t="shared" si="165"/>
        <v>37.967111887427308</v>
      </c>
      <c r="L170" s="285">
        <f t="shared" si="166"/>
        <v>39.96601940407934</v>
      </c>
      <c r="M170" s="285">
        <f t="shared" si="167"/>
        <v>42.384546401768702</v>
      </c>
      <c r="N170" s="285">
        <f t="shared" si="168"/>
        <v>44.803073399458043</v>
      </c>
      <c r="Q170" s="397" t="s">
        <v>826</v>
      </c>
      <c r="R170" s="397" t="str">
        <f t="shared" si="151"/>
        <v>07228C</v>
      </c>
      <c r="S170" s="409" t="str">
        <f t="shared" si="152"/>
        <v>Network Infrastructure Analyst</v>
      </c>
      <c r="T170" s="397">
        <f t="shared" si="153"/>
        <v>64</v>
      </c>
      <c r="U170" s="394">
        <f t="shared" ref="U170:AA170" si="186">H170</f>
        <v>32.559413332600606</v>
      </c>
      <c r="V170" s="394">
        <f t="shared" si="186"/>
        <v>34.273917959155824</v>
      </c>
      <c r="W170" s="394">
        <f t="shared" si="186"/>
        <v>36.082774255411422</v>
      </c>
      <c r="X170" s="394">
        <f t="shared" si="186"/>
        <v>37.967111887427308</v>
      </c>
      <c r="Y170" s="394">
        <f t="shared" si="186"/>
        <v>39.96601940407934</v>
      </c>
      <c r="Z170" s="394">
        <f t="shared" si="186"/>
        <v>42.384546401768702</v>
      </c>
      <c r="AA170" s="394">
        <f t="shared" si="186"/>
        <v>44.803073399458043</v>
      </c>
      <c r="AB170" s="406" t="str">
        <f t="shared" si="154"/>
        <v>Y</v>
      </c>
      <c r="AC170" s="406" t="str">
        <f t="shared" si="155"/>
        <v>07228C</v>
      </c>
      <c r="AD170" s="412" t="str">
        <f t="shared" si="156"/>
        <v>Network Infrastructure Analyst</v>
      </c>
      <c r="AE170" s="406">
        <f t="shared" si="157"/>
        <v>64</v>
      </c>
      <c r="AF170" s="398" t="str">
        <f t="shared" si="158"/>
        <v>N</v>
      </c>
      <c r="AG170" s="403">
        <f t="shared" ref="AG170:AM170" si="187">H170</f>
        <v>32.559413332600606</v>
      </c>
      <c r="AH170" s="403">
        <f t="shared" si="187"/>
        <v>34.273917959155824</v>
      </c>
      <c r="AI170" s="403">
        <f t="shared" si="187"/>
        <v>36.082774255411422</v>
      </c>
      <c r="AJ170" s="403">
        <f t="shared" si="187"/>
        <v>37.967111887427308</v>
      </c>
      <c r="AK170" s="403">
        <f t="shared" si="187"/>
        <v>39.96601940407934</v>
      </c>
      <c r="AL170" s="403">
        <f t="shared" si="187"/>
        <v>42.384546401768702</v>
      </c>
      <c r="AM170" s="403">
        <f t="shared" si="187"/>
        <v>44.803073399458043</v>
      </c>
    </row>
    <row r="171" spans="1:39" ht="12.75" customHeight="1">
      <c r="A171" s="169" t="s">
        <v>15</v>
      </c>
      <c r="B171" s="259" t="s">
        <v>16</v>
      </c>
      <c r="C171" s="259" t="s">
        <v>151</v>
      </c>
      <c r="D171" s="264">
        <v>99</v>
      </c>
      <c r="E171" s="260" t="s">
        <v>152</v>
      </c>
      <c r="F171" s="265">
        <v>423</v>
      </c>
      <c r="G171" s="262">
        <v>9</v>
      </c>
      <c r="H171" s="263">
        <f t="shared" si="162"/>
        <v>67722.932101948449</v>
      </c>
      <c r="I171" s="263">
        <f t="shared" si="163"/>
        <v>71289.424138317481</v>
      </c>
      <c r="J171" s="263">
        <f t="shared" si="164"/>
        <v>75052.70874101021</v>
      </c>
      <c r="K171" s="263">
        <f t="shared" si="165"/>
        <v>78970.998364244908</v>
      </c>
      <c r="L171" s="263">
        <f t="shared" si="166"/>
        <v>83129.211020378687</v>
      </c>
      <c r="M171" s="263">
        <f t="shared" si="167"/>
        <v>88159.719549533023</v>
      </c>
      <c r="N171" s="263">
        <f t="shared" si="168"/>
        <v>93189.128358351227</v>
      </c>
      <c r="Q171" s="397" t="s">
        <v>826</v>
      </c>
      <c r="R171" s="397" t="str">
        <f t="shared" si="151"/>
        <v>52410C</v>
      </c>
      <c r="S171" s="409" t="str">
        <f t="shared" si="152"/>
        <v>NRP/Finance Specialist</v>
      </c>
      <c r="T171" s="397">
        <f t="shared" si="153"/>
        <v>99</v>
      </c>
      <c r="U171" s="448">
        <v>67722.932101948449</v>
      </c>
      <c r="V171" s="448">
        <v>71289.424138317481</v>
      </c>
      <c r="W171" s="448">
        <v>75052.70874101021</v>
      </c>
      <c r="X171" s="448">
        <v>78970.998364244908</v>
      </c>
      <c r="Y171" s="448">
        <v>83129.211020378687</v>
      </c>
      <c r="Z171" s="448">
        <v>88159.719549533023</v>
      </c>
      <c r="AA171" s="448">
        <v>93189.128358351227</v>
      </c>
      <c r="AB171" s="406" t="str">
        <f t="shared" si="154"/>
        <v>Y</v>
      </c>
      <c r="AC171" s="406" t="str">
        <f t="shared" si="155"/>
        <v>52410C</v>
      </c>
      <c r="AD171" s="412" t="str">
        <f t="shared" si="156"/>
        <v>NRP/Finance Specialist</v>
      </c>
      <c r="AE171" s="406">
        <f t="shared" si="157"/>
        <v>99</v>
      </c>
      <c r="AF171" s="398" t="str">
        <f t="shared" si="158"/>
        <v>E</v>
      </c>
      <c r="AG171" s="403">
        <f t="shared" ref="AG171:AM171" si="188">ROUNDUP(H171/2080,3)</f>
        <v>32.559999999999995</v>
      </c>
      <c r="AH171" s="403">
        <f t="shared" si="188"/>
        <v>34.274000000000001</v>
      </c>
      <c r="AI171" s="403">
        <f t="shared" si="188"/>
        <v>36.083999999999996</v>
      </c>
      <c r="AJ171" s="403">
        <f t="shared" si="188"/>
        <v>37.966999999999999</v>
      </c>
      <c r="AK171" s="403">
        <f t="shared" si="188"/>
        <v>39.966000000000001</v>
      </c>
      <c r="AL171" s="403">
        <f t="shared" si="188"/>
        <v>42.384999999999998</v>
      </c>
      <c r="AM171" s="403">
        <f t="shared" si="188"/>
        <v>44.802999999999997</v>
      </c>
    </row>
    <row r="172" spans="1:39" ht="12.75" customHeight="1">
      <c r="A172" s="22" t="s">
        <v>90</v>
      </c>
      <c r="B172" s="272" t="s">
        <v>91</v>
      </c>
      <c r="C172" s="259" t="s">
        <v>323</v>
      </c>
      <c r="D172" s="264">
        <v>16</v>
      </c>
      <c r="E172" s="273" t="s">
        <v>324</v>
      </c>
      <c r="F172" s="265">
        <v>358</v>
      </c>
      <c r="G172" s="262">
        <v>7</v>
      </c>
      <c r="H172" s="285">
        <f t="shared" si="162"/>
        <v>27.284553222694054</v>
      </c>
      <c r="I172" s="285">
        <f t="shared" si="163"/>
        <v>28.863762144012213</v>
      </c>
      <c r="J172" s="285">
        <f t="shared" si="164"/>
        <v>30.353155436185578</v>
      </c>
      <c r="K172" s="285">
        <f t="shared" si="165"/>
        <v>32.049024214340704</v>
      </c>
      <c r="L172" s="285">
        <f t="shared" si="166"/>
        <v>33.78140390160236</v>
      </c>
      <c r="M172" s="285">
        <f t="shared" si="167"/>
        <v>35.838604780225587</v>
      </c>
      <c r="N172" s="285">
        <f t="shared" si="168"/>
        <v>37.895805658848801</v>
      </c>
      <c r="Q172" s="397" t="s">
        <v>826</v>
      </c>
      <c r="R172" s="397" t="str">
        <f t="shared" si="151"/>
        <v>07370C</v>
      </c>
      <c r="S172" s="409" t="str">
        <f t="shared" si="152"/>
        <v>Paralegal</v>
      </c>
      <c r="T172" s="397">
        <f t="shared" si="153"/>
        <v>16</v>
      </c>
      <c r="U172" s="394">
        <f t="shared" ref="U172:AA174" si="189">H172</f>
        <v>27.284553222694054</v>
      </c>
      <c r="V172" s="394">
        <f t="shared" si="189"/>
        <v>28.863762144012213</v>
      </c>
      <c r="W172" s="394">
        <f t="shared" si="189"/>
        <v>30.353155436185578</v>
      </c>
      <c r="X172" s="394">
        <f t="shared" si="189"/>
        <v>32.049024214340704</v>
      </c>
      <c r="Y172" s="394">
        <f t="shared" si="189"/>
        <v>33.78140390160236</v>
      </c>
      <c r="Z172" s="394">
        <f t="shared" si="189"/>
        <v>35.838604780225587</v>
      </c>
      <c r="AA172" s="394">
        <f t="shared" si="189"/>
        <v>37.895805658848801</v>
      </c>
      <c r="AB172" s="406" t="str">
        <f t="shared" si="154"/>
        <v>Y</v>
      </c>
      <c r="AC172" s="406" t="str">
        <f t="shared" si="155"/>
        <v>07370C</v>
      </c>
      <c r="AD172" s="412" t="str">
        <f t="shared" si="156"/>
        <v>Paralegal</v>
      </c>
      <c r="AE172" s="406">
        <f t="shared" si="157"/>
        <v>16</v>
      </c>
      <c r="AF172" s="398" t="str">
        <f t="shared" si="158"/>
        <v>N</v>
      </c>
      <c r="AG172" s="403">
        <f t="shared" ref="AG172:AM173" si="190">H172</f>
        <v>27.284553222694054</v>
      </c>
      <c r="AH172" s="403">
        <f t="shared" si="190"/>
        <v>28.863762144012213</v>
      </c>
      <c r="AI172" s="403">
        <f t="shared" si="190"/>
        <v>30.353155436185578</v>
      </c>
      <c r="AJ172" s="403">
        <f t="shared" si="190"/>
        <v>32.049024214340704</v>
      </c>
      <c r="AK172" s="403">
        <f t="shared" si="190"/>
        <v>33.78140390160236</v>
      </c>
      <c r="AL172" s="403">
        <f t="shared" si="190"/>
        <v>35.838604780225587</v>
      </c>
      <c r="AM172" s="403">
        <f t="shared" si="190"/>
        <v>37.895805658848801</v>
      </c>
    </row>
    <row r="173" spans="1:39" ht="12.75" customHeight="1">
      <c r="A173" s="22" t="s">
        <v>90</v>
      </c>
      <c r="B173" s="272" t="s">
        <v>91</v>
      </c>
      <c r="C173" s="259" t="s">
        <v>325</v>
      </c>
      <c r="D173" s="264">
        <v>16</v>
      </c>
      <c r="E173" s="273" t="s">
        <v>326</v>
      </c>
      <c r="F173" s="265">
        <v>358</v>
      </c>
      <c r="G173" s="262">
        <v>7</v>
      </c>
      <c r="H173" s="285">
        <f t="shared" si="162"/>
        <v>27.284553222694054</v>
      </c>
      <c r="I173" s="285">
        <f t="shared" si="163"/>
        <v>28.863762144012213</v>
      </c>
      <c r="J173" s="285">
        <f t="shared" si="164"/>
        <v>30.353155436185578</v>
      </c>
      <c r="K173" s="285">
        <f t="shared" si="165"/>
        <v>32.049024214340704</v>
      </c>
      <c r="L173" s="285">
        <f t="shared" si="166"/>
        <v>33.78140390160236</v>
      </c>
      <c r="M173" s="285">
        <f t="shared" si="167"/>
        <v>35.838604780225587</v>
      </c>
      <c r="N173" s="285">
        <f t="shared" si="168"/>
        <v>37.895805658848801</v>
      </c>
      <c r="Q173" s="397" t="s">
        <v>826</v>
      </c>
      <c r="R173" s="397" t="str">
        <f t="shared" si="151"/>
        <v>07375C</v>
      </c>
      <c r="S173" s="409" t="str">
        <f t="shared" si="152"/>
        <v>Paralegal Confidential</v>
      </c>
      <c r="T173" s="397">
        <f t="shared" si="153"/>
        <v>16</v>
      </c>
      <c r="U173" s="394">
        <f t="shared" si="189"/>
        <v>27.284553222694054</v>
      </c>
      <c r="V173" s="394">
        <f t="shared" si="189"/>
        <v>28.863762144012213</v>
      </c>
      <c r="W173" s="394">
        <f t="shared" si="189"/>
        <v>30.353155436185578</v>
      </c>
      <c r="X173" s="394">
        <f t="shared" si="189"/>
        <v>32.049024214340704</v>
      </c>
      <c r="Y173" s="394">
        <f t="shared" si="189"/>
        <v>33.78140390160236</v>
      </c>
      <c r="Z173" s="394">
        <f t="shared" si="189"/>
        <v>35.838604780225587</v>
      </c>
      <c r="AA173" s="394">
        <f t="shared" si="189"/>
        <v>37.895805658848801</v>
      </c>
      <c r="AB173" s="406" t="str">
        <f t="shared" si="154"/>
        <v>Y</v>
      </c>
      <c r="AC173" s="406" t="str">
        <f t="shared" si="155"/>
        <v>07375C</v>
      </c>
      <c r="AD173" s="412" t="str">
        <f t="shared" si="156"/>
        <v>Paralegal Confidential</v>
      </c>
      <c r="AE173" s="406">
        <f t="shared" si="157"/>
        <v>16</v>
      </c>
      <c r="AF173" s="398" t="str">
        <f t="shared" si="158"/>
        <v>N</v>
      </c>
      <c r="AG173" s="403">
        <f t="shared" si="190"/>
        <v>27.284553222694054</v>
      </c>
      <c r="AH173" s="403">
        <f t="shared" si="190"/>
        <v>28.863762144012213</v>
      </c>
      <c r="AI173" s="403">
        <f t="shared" si="190"/>
        <v>30.353155436185578</v>
      </c>
      <c r="AJ173" s="403">
        <f t="shared" si="190"/>
        <v>32.049024214340704</v>
      </c>
      <c r="AK173" s="403">
        <f t="shared" si="190"/>
        <v>33.78140390160236</v>
      </c>
      <c r="AL173" s="403">
        <f t="shared" si="190"/>
        <v>35.838604780225587</v>
      </c>
      <c r="AM173" s="403">
        <f t="shared" si="190"/>
        <v>37.895805658848801</v>
      </c>
    </row>
    <row r="174" spans="1:39" s="169" customFormat="1" ht="12.75" customHeight="1">
      <c r="A174" s="169" t="s">
        <v>15</v>
      </c>
      <c r="B174" s="259" t="s">
        <v>16</v>
      </c>
      <c r="C174" s="259" t="s">
        <v>153</v>
      </c>
      <c r="D174" s="264">
        <v>29</v>
      </c>
      <c r="E174" s="260" t="s">
        <v>154</v>
      </c>
      <c r="F174" s="265">
        <v>393</v>
      </c>
      <c r="G174" s="262">
        <v>8</v>
      </c>
      <c r="H174" s="263">
        <f t="shared" si="162"/>
        <v>60560.400968157468</v>
      </c>
      <c r="I174" s="263">
        <f t="shared" si="163"/>
        <v>63882.658046406941</v>
      </c>
      <c r="J174" s="263">
        <f t="shared" si="164"/>
        <v>67202.111532185299</v>
      </c>
      <c r="K174" s="263">
        <f t="shared" si="165"/>
        <v>70720.620083411501</v>
      </c>
      <c r="L174" s="263">
        <f t="shared" si="166"/>
        <v>74480.237587152049</v>
      </c>
      <c r="M174" s="263">
        <f t="shared" si="167"/>
        <v>79146.72936687374</v>
      </c>
      <c r="N174" s="263">
        <f t="shared" si="168"/>
        <v>83813.221146595417</v>
      </c>
      <c r="O174" s="9"/>
      <c r="P174" s="9"/>
      <c r="Q174" s="397" t="s">
        <v>826</v>
      </c>
      <c r="R174" s="397" t="str">
        <f t="shared" si="151"/>
        <v>07450C</v>
      </c>
      <c r="S174" s="409" t="str">
        <f t="shared" si="152"/>
        <v>Parking Systems Analyst</v>
      </c>
      <c r="T174" s="397">
        <f t="shared" si="153"/>
        <v>29</v>
      </c>
      <c r="U174" s="394">
        <f t="shared" si="189"/>
        <v>60560.400968157468</v>
      </c>
      <c r="V174" s="394">
        <f t="shared" si="189"/>
        <v>63882.658046406941</v>
      </c>
      <c r="W174" s="394">
        <f t="shared" si="189"/>
        <v>67202.111532185299</v>
      </c>
      <c r="X174" s="394">
        <f t="shared" si="189"/>
        <v>70720.620083411501</v>
      </c>
      <c r="Y174" s="394">
        <f t="shared" si="189"/>
        <v>74480.237587152049</v>
      </c>
      <c r="Z174" s="394">
        <f t="shared" si="189"/>
        <v>79146.72936687374</v>
      </c>
      <c r="AA174" s="394">
        <f t="shared" si="189"/>
        <v>83813.221146595417</v>
      </c>
      <c r="AB174" s="406" t="str">
        <f t="shared" si="154"/>
        <v>Y</v>
      </c>
      <c r="AC174" s="406" t="str">
        <f t="shared" si="155"/>
        <v>07450C</v>
      </c>
      <c r="AD174" s="412" t="str">
        <f t="shared" si="156"/>
        <v>Parking Systems Analyst</v>
      </c>
      <c r="AE174" s="406">
        <f t="shared" si="157"/>
        <v>29</v>
      </c>
      <c r="AF174" s="398" t="str">
        <f t="shared" si="158"/>
        <v>E</v>
      </c>
      <c r="AG174" s="403">
        <f t="shared" ref="AG174:AM174" si="191">ROUNDUP(H174/2080,3)</f>
        <v>29.116</v>
      </c>
      <c r="AH174" s="403">
        <f t="shared" si="191"/>
        <v>30.713000000000001</v>
      </c>
      <c r="AI174" s="403">
        <f t="shared" si="191"/>
        <v>32.308999999999997</v>
      </c>
      <c r="AJ174" s="403">
        <f t="shared" si="191"/>
        <v>34.000999999999998</v>
      </c>
      <c r="AK174" s="403">
        <f t="shared" si="191"/>
        <v>35.808</v>
      </c>
      <c r="AL174" s="403">
        <f t="shared" si="191"/>
        <v>38.052</v>
      </c>
      <c r="AM174" s="403">
        <f t="shared" si="191"/>
        <v>40.294999999999995</v>
      </c>
    </row>
    <row r="175" spans="1:39" s="169" customFormat="1" ht="12.75" customHeight="1">
      <c r="B175" s="259" t="s">
        <v>16</v>
      </c>
      <c r="C175" s="259" t="s">
        <v>746</v>
      </c>
      <c r="D175" s="259" t="s">
        <v>216</v>
      </c>
      <c r="E175" s="260" t="s">
        <v>745</v>
      </c>
      <c r="F175" s="265">
        <v>508</v>
      </c>
      <c r="G175" s="262">
        <v>11</v>
      </c>
      <c r="H175" s="263">
        <f t="shared" si="162"/>
        <v>79162.23701388335</v>
      </c>
      <c r="I175" s="263">
        <f t="shared" si="163"/>
        <v>83322.768240990699</v>
      </c>
      <c r="J175" s="263">
        <f t="shared" si="164"/>
        <v>87682.354533545906</v>
      </c>
      <c r="K175" s="263">
        <f t="shared" si="165"/>
        <v>92319.496480739675</v>
      </c>
      <c r="L175" s="263">
        <f t="shared" si="166"/>
        <v>97161.30067832346</v>
      </c>
      <c r="M175" s="263">
        <f t="shared" si="167"/>
        <v>103056.78868120088</v>
      </c>
      <c r="N175" s="263">
        <f t="shared" si="168"/>
        <v>108952.27668407821</v>
      </c>
      <c r="O175" s="9"/>
      <c r="P175" s="9"/>
      <c r="Q175" s="397" t="s">
        <v>826</v>
      </c>
      <c r="R175" s="397" t="str">
        <f t="shared" si="151"/>
        <v>59418C</v>
      </c>
      <c r="S175" s="409" t="str">
        <f t="shared" si="152"/>
        <v>PeopleSoft System Administrator</v>
      </c>
      <c r="T175" s="397" t="str">
        <f t="shared" si="153"/>
        <v>65</v>
      </c>
      <c r="U175" s="448">
        <v>79162.23701388335</v>
      </c>
      <c r="V175" s="448">
        <v>83322.768240990699</v>
      </c>
      <c r="W175" s="448">
        <v>87682.354533545906</v>
      </c>
      <c r="X175" s="448">
        <v>92319.496480739675</v>
      </c>
      <c r="Y175" s="448">
        <v>97161.30067832346</v>
      </c>
      <c r="Z175" s="448">
        <v>103056.78868120088</v>
      </c>
      <c r="AA175" s="448">
        <v>108952.27668407821</v>
      </c>
      <c r="AB175" s="406" t="str">
        <f t="shared" si="154"/>
        <v>Y</v>
      </c>
      <c r="AC175" s="406" t="str">
        <f t="shared" si="155"/>
        <v>59418C</v>
      </c>
      <c r="AD175" s="412" t="str">
        <f t="shared" si="156"/>
        <v>PeopleSoft System Administrator</v>
      </c>
      <c r="AE175" s="406" t="str">
        <f t="shared" si="157"/>
        <v>65</v>
      </c>
      <c r="AF175" s="398" t="str">
        <f t="shared" si="158"/>
        <v>E</v>
      </c>
      <c r="AG175" s="403"/>
      <c r="AH175" s="403"/>
      <c r="AI175" s="403"/>
      <c r="AJ175" s="403"/>
      <c r="AK175" s="403"/>
      <c r="AL175" s="403"/>
      <c r="AM175" s="403"/>
    </row>
    <row r="176" spans="1:39" s="169" customFormat="1" ht="12.75" customHeight="1">
      <c r="A176" s="169" t="s">
        <v>15</v>
      </c>
      <c r="B176" s="259" t="s">
        <v>16</v>
      </c>
      <c r="C176" s="259" t="s">
        <v>155</v>
      </c>
      <c r="D176" s="264">
        <v>50</v>
      </c>
      <c r="E176" s="260" t="s">
        <v>156</v>
      </c>
      <c r="F176" s="265">
        <v>455</v>
      </c>
      <c r="G176" s="262">
        <v>10</v>
      </c>
      <c r="H176" s="263">
        <f t="shared" si="162"/>
        <v>73563.462849103467</v>
      </c>
      <c r="I176" s="263">
        <f t="shared" si="163"/>
        <v>77404.384534505807</v>
      </c>
      <c r="J176" s="263">
        <f t="shared" si="164"/>
        <v>81601.362463737416</v>
      </c>
      <c r="K176" s="263">
        <f t="shared" si="165"/>
        <v>85882.448167101902</v>
      </c>
      <c r="L176" s="263">
        <f t="shared" si="166"/>
        <v>90522.393706766743</v>
      </c>
      <c r="M176" s="263">
        <f t="shared" si="167"/>
        <v>96115.733882734727</v>
      </c>
      <c r="N176" s="263">
        <f t="shared" si="168"/>
        <v>101709.07405870274</v>
      </c>
      <c r="O176" s="9"/>
      <c r="P176" s="9"/>
      <c r="Q176" s="397" t="s">
        <v>826</v>
      </c>
      <c r="R176" s="397" t="str">
        <f t="shared" si="151"/>
        <v>07880C</v>
      </c>
      <c r="S176" s="409" t="str">
        <f t="shared" si="152"/>
        <v>Plan Examiner II - Architect</v>
      </c>
      <c r="T176" s="397">
        <f t="shared" si="153"/>
        <v>50</v>
      </c>
      <c r="U176" s="394">
        <f t="shared" ref="U176:AA177" si="192">H176</f>
        <v>73563.462849103467</v>
      </c>
      <c r="V176" s="394">
        <f t="shared" si="192"/>
        <v>77404.384534505807</v>
      </c>
      <c r="W176" s="394">
        <f t="shared" si="192"/>
        <v>81601.362463737416</v>
      </c>
      <c r="X176" s="394">
        <f t="shared" si="192"/>
        <v>85882.448167101902</v>
      </c>
      <c r="Y176" s="394">
        <f t="shared" si="192"/>
        <v>90522.393706766743</v>
      </c>
      <c r="Z176" s="394">
        <f t="shared" si="192"/>
        <v>96115.733882734727</v>
      </c>
      <c r="AA176" s="394">
        <f t="shared" si="192"/>
        <v>101709.07405870274</v>
      </c>
      <c r="AB176" s="406" t="str">
        <f t="shared" si="154"/>
        <v>Y</v>
      </c>
      <c r="AC176" s="406" t="str">
        <f t="shared" si="155"/>
        <v>07880C</v>
      </c>
      <c r="AD176" s="412" t="str">
        <f t="shared" si="156"/>
        <v>Plan Examiner II - Architect</v>
      </c>
      <c r="AE176" s="406">
        <f t="shared" si="157"/>
        <v>50</v>
      </c>
      <c r="AF176" s="398" t="str">
        <f t="shared" si="158"/>
        <v>E</v>
      </c>
      <c r="AG176" s="403">
        <f t="shared" ref="AG176:AM177" si="193">ROUNDUP(H176/2080,3)</f>
        <v>35.367999999999995</v>
      </c>
      <c r="AH176" s="403">
        <f t="shared" si="193"/>
        <v>37.213999999999999</v>
      </c>
      <c r="AI176" s="403">
        <f t="shared" si="193"/>
        <v>39.231999999999999</v>
      </c>
      <c r="AJ176" s="403">
        <f t="shared" si="193"/>
        <v>41.29</v>
      </c>
      <c r="AK176" s="403">
        <f t="shared" si="193"/>
        <v>43.521000000000001</v>
      </c>
      <c r="AL176" s="403">
        <f t="shared" si="193"/>
        <v>46.21</v>
      </c>
      <c r="AM176" s="403">
        <f t="shared" si="193"/>
        <v>48.899000000000001</v>
      </c>
    </row>
    <row r="177" spans="1:39" s="169" customFormat="1" ht="12.75" customHeight="1">
      <c r="A177" s="169" t="s">
        <v>15</v>
      </c>
      <c r="B177" s="259" t="s">
        <v>16</v>
      </c>
      <c r="C177" s="259" t="s">
        <v>157</v>
      </c>
      <c r="D177" s="264">
        <v>29</v>
      </c>
      <c r="E177" s="260" t="s">
        <v>158</v>
      </c>
      <c r="F177" s="265">
        <v>368</v>
      </c>
      <c r="G177" s="262">
        <v>8</v>
      </c>
      <c r="H177" s="263">
        <f t="shared" si="162"/>
        <v>60560.400968157468</v>
      </c>
      <c r="I177" s="263">
        <f t="shared" si="163"/>
        <v>63882.658046406941</v>
      </c>
      <c r="J177" s="263">
        <f t="shared" si="164"/>
        <v>67202.111532185299</v>
      </c>
      <c r="K177" s="263">
        <f t="shared" si="165"/>
        <v>70720.620083411501</v>
      </c>
      <c r="L177" s="263">
        <f t="shared" si="166"/>
        <v>74480.237587152049</v>
      </c>
      <c r="M177" s="263">
        <f t="shared" si="167"/>
        <v>79146.72936687374</v>
      </c>
      <c r="N177" s="263">
        <f t="shared" si="168"/>
        <v>83813.221146595417</v>
      </c>
      <c r="O177" s="9"/>
      <c r="P177" s="9"/>
      <c r="Q177" s="397" t="s">
        <v>826</v>
      </c>
      <c r="R177" s="397" t="str">
        <f t="shared" si="151"/>
        <v>08141C</v>
      </c>
      <c r="S177" s="409" t="str">
        <f t="shared" si="152"/>
        <v>Police Equipment Specialist</v>
      </c>
      <c r="T177" s="397">
        <f t="shared" si="153"/>
        <v>29</v>
      </c>
      <c r="U177" s="394">
        <f t="shared" si="192"/>
        <v>60560.400968157468</v>
      </c>
      <c r="V177" s="394">
        <f t="shared" si="192"/>
        <v>63882.658046406941</v>
      </c>
      <c r="W177" s="394">
        <f t="shared" si="192"/>
        <v>67202.111532185299</v>
      </c>
      <c r="X177" s="394">
        <f t="shared" si="192"/>
        <v>70720.620083411501</v>
      </c>
      <c r="Y177" s="394">
        <f t="shared" si="192"/>
        <v>74480.237587152049</v>
      </c>
      <c r="Z177" s="394">
        <f t="shared" si="192"/>
        <v>79146.72936687374</v>
      </c>
      <c r="AA177" s="394">
        <f t="shared" si="192"/>
        <v>83813.221146595417</v>
      </c>
      <c r="AB177" s="406" t="str">
        <f t="shared" si="154"/>
        <v>Y</v>
      </c>
      <c r="AC177" s="406" t="str">
        <f t="shared" si="155"/>
        <v>08141C</v>
      </c>
      <c r="AD177" s="412" t="str">
        <f t="shared" si="156"/>
        <v>Police Equipment Specialist</v>
      </c>
      <c r="AE177" s="406">
        <f t="shared" si="157"/>
        <v>29</v>
      </c>
      <c r="AF177" s="398" t="str">
        <f t="shared" si="158"/>
        <v>E</v>
      </c>
      <c r="AG177" s="403">
        <f t="shared" si="193"/>
        <v>29.116</v>
      </c>
      <c r="AH177" s="403">
        <f t="shared" si="193"/>
        <v>30.713000000000001</v>
      </c>
      <c r="AI177" s="403">
        <f t="shared" si="193"/>
        <v>32.308999999999997</v>
      </c>
      <c r="AJ177" s="403">
        <f t="shared" si="193"/>
        <v>34.000999999999998</v>
      </c>
      <c r="AK177" s="403">
        <f t="shared" si="193"/>
        <v>35.808</v>
      </c>
      <c r="AL177" s="403">
        <f t="shared" si="193"/>
        <v>38.052</v>
      </c>
      <c r="AM177" s="403">
        <f t="shared" si="193"/>
        <v>40.294999999999995</v>
      </c>
    </row>
    <row r="178" spans="1:39" ht="12.75" customHeight="1">
      <c r="A178" s="169"/>
      <c r="B178" s="259" t="s">
        <v>16</v>
      </c>
      <c r="C178" s="259" t="s">
        <v>773</v>
      </c>
      <c r="D178" s="259" t="s">
        <v>772</v>
      </c>
      <c r="E178" s="260" t="s">
        <v>771</v>
      </c>
      <c r="F178" s="265">
        <v>545</v>
      </c>
      <c r="G178" s="262">
        <v>12</v>
      </c>
      <c r="H178" s="263">
        <f t="shared" si="162"/>
        <v>87934.954566435728</v>
      </c>
      <c r="I178" s="263">
        <f t="shared" si="163"/>
        <v>92563.110069932285</v>
      </c>
      <c r="J178" s="263">
        <f t="shared" si="164"/>
        <v>97434.852705191923</v>
      </c>
      <c r="K178" s="263">
        <f t="shared" si="165"/>
        <v>102563.00284757049</v>
      </c>
      <c r="L178" s="263">
        <f t="shared" si="166"/>
        <v>107961.05562902153</v>
      </c>
      <c r="M178" s="263">
        <f t="shared" si="167"/>
        <v>113643.21645160161</v>
      </c>
      <c r="N178" s="263">
        <f t="shared" si="168"/>
        <v>119624.43837010696</v>
      </c>
      <c r="Q178" s="397" t="s">
        <v>826</v>
      </c>
      <c r="R178" s="397" t="str">
        <f t="shared" si="151"/>
        <v>53020C</v>
      </c>
      <c r="S178" s="409" t="str">
        <f t="shared" si="152"/>
        <v>Principal Applications Analyst</v>
      </c>
      <c r="T178" s="397" t="str">
        <f t="shared" si="153"/>
        <v>104</v>
      </c>
      <c r="U178" s="448">
        <v>87934.954880145058</v>
      </c>
      <c r="V178" s="448">
        <v>92563.109721010624</v>
      </c>
      <c r="W178" s="448">
        <v>97434.851998334867</v>
      </c>
      <c r="X178" s="448">
        <v>102563.00261286696</v>
      </c>
      <c r="Y178" s="448">
        <v>107961.05560834592</v>
      </c>
      <c r="Z178" s="448">
        <v>113643.21580729089</v>
      </c>
      <c r="AA178" s="448">
        <v>119624.43752209963</v>
      </c>
      <c r="AB178" s="406" t="str">
        <f t="shared" si="154"/>
        <v>Y</v>
      </c>
      <c r="AC178" s="406" t="str">
        <f t="shared" si="155"/>
        <v>53020C</v>
      </c>
      <c r="AD178" s="412" t="str">
        <f t="shared" si="156"/>
        <v>Principal Applications Analyst</v>
      </c>
      <c r="AE178" s="406" t="str">
        <f t="shared" si="157"/>
        <v>104</v>
      </c>
      <c r="AF178" s="398" t="str">
        <f t="shared" si="158"/>
        <v>E</v>
      </c>
      <c r="AG178" s="403"/>
      <c r="AH178" s="403"/>
      <c r="AI178" s="403"/>
      <c r="AJ178" s="403"/>
      <c r="AK178" s="403"/>
      <c r="AL178" s="403"/>
      <c r="AM178" s="403"/>
    </row>
    <row r="179" spans="1:39" ht="12.75" customHeight="1">
      <c r="A179" s="169" t="s">
        <v>15</v>
      </c>
      <c r="B179" s="259" t="s">
        <v>16</v>
      </c>
      <c r="C179" s="259" t="s">
        <v>375</v>
      </c>
      <c r="D179" s="259" t="s">
        <v>949</v>
      </c>
      <c r="E179" s="260" t="s">
        <v>376</v>
      </c>
      <c r="F179" s="265">
        <v>476</v>
      </c>
      <c r="G179" s="262">
        <v>10</v>
      </c>
      <c r="H179" s="263">
        <f>U179</f>
        <v>97452</v>
      </c>
      <c r="I179" s="263">
        <f t="shared" ref="I179:N179" si="194">V179</f>
        <v>100257</v>
      </c>
      <c r="J179" s="263">
        <f t="shared" si="194"/>
        <v>102360</v>
      </c>
      <c r="K179" s="263">
        <f t="shared" si="194"/>
        <v>106566</v>
      </c>
      <c r="L179" s="263">
        <f t="shared" si="194"/>
        <v>110072</v>
      </c>
      <c r="M179" s="263">
        <f t="shared" si="194"/>
        <v>113577</v>
      </c>
      <c r="N179" s="263">
        <f t="shared" si="194"/>
        <v>117083</v>
      </c>
      <c r="Q179" s="397" t="s">
        <v>826</v>
      </c>
      <c r="R179" s="397" t="str">
        <f t="shared" si="151"/>
        <v>08282C</v>
      </c>
      <c r="S179" s="409" t="str">
        <f t="shared" si="152"/>
        <v>Principal Appraiser</v>
      </c>
      <c r="T179" s="397" t="str">
        <f t="shared" si="153"/>
        <v>134</v>
      </c>
      <c r="U179" s="448">
        <v>97452</v>
      </c>
      <c r="V179" s="448">
        <v>100257</v>
      </c>
      <c r="W179" s="448">
        <v>102360</v>
      </c>
      <c r="X179" s="448">
        <v>106566</v>
      </c>
      <c r="Y179" s="448">
        <v>110072</v>
      </c>
      <c r="Z179" s="448">
        <v>113577</v>
      </c>
      <c r="AA179" s="448">
        <v>117083</v>
      </c>
      <c r="AB179" s="406" t="str">
        <f t="shared" si="154"/>
        <v>Y</v>
      </c>
      <c r="AC179" s="406" t="str">
        <f t="shared" si="155"/>
        <v>08282C</v>
      </c>
      <c r="AD179" s="412" t="str">
        <f t="shared" si="156"/>
        <v>Principal Appraiser</v>
      </c>
      <c r="AE179" s="406" t="str">
        <f t="shared" si="157"/>
        <v>134</v>
      </c>
      <c r="AF179" s="398" t="str">
        <f t="shared" si="158"/>
        <v>E</v>
      </c>
      <c r="AG179" s="403">
        <f>ROUNDUP(H179/2080,3)</f>
        <v>46.851999999999997</v>
      </c>
      <c r="AH179" s="403">
        <f t="shared" ref="AG179:AM184" si="195">ROUNDUP(I179/2080,3)</f>
        <v>48.201000000000001</v>
      </c>
      <c r="AI179" s="403">
        <f t="shared" si="195"/>
        <v>49.211999999999996</v>
      </c>
      <c r="AJ179" s="403">
        <f t="shared" si="195"/>
        <v>51.233999999999995</v>
      </c>
      <c r="AK179" s="403">
        <f t="shared" si="195"/>
        <v>52.919999999999995</v>
      </c>
      <c r="AL179" s="403">
        <f t="shared" si="195"/>
        <v>54.604999999999997</v>
      </c>
      <c r="AM179" s="403">
        <f t="shared" si="195"/>
        <v>56.29</v>
      </c>
    </row>
    <row r="180" spans="1:39" ht="12.75" customHeight="1">
      <c r="A180" s="169"/>
      <c r="B180" s="259" t="s">
        <v>16</v>
      </c>
      <c r="C180" s="259" t="s">
        <v>593</v>
      </c>
      <c r="D180" s="264">
        <v>65</v>
      </c>
      <c r="E180" s="260" t="s">
        <v>599</v>
      </c>
      <c r="F180" s="265">
        <v>508</v>
      </c>
      <c r="G180" s="262">
        <v>11</v>
      </c>
      <c r="H180" s="263">
        <f t="shared" si="162"/>
        <v>79162.237144106984</v>
      </c>
      <c r="I180" s="263">
        <f t="shared" si="163"/>
        <v>83322.7683673953</v>
      </c>
      <c r="J180" s="263">
        <f t="shared" si="164"/>
        <v>87682.355284902631</v>
      </c>
      <c r="K180" s="263">
        <f t="shared" si="165"/>
        <v>92319.496477152934</v>
      </c>
      <c r="L180" s="263">
        <f t="shared" si="166"/>
        <v>97161.3010963579</v>
      </c>
      <c r="M180" s="263">
        <f t="shared" si="167"/>
        <v>103056.7884811551</v>
      </c>
      <c r="N180" s="263">
        <f t="shared" si="168"/>
        <v>108952.27694126061</v>
      </c>
      <c r="Q180" s="397" t="s">
        <v>826</v>
      </c>
      <c r="R180" s="397" t="str">
        <f t="shared" si="151"/>
        <v>52922C</v>
      </c>
      <c r="S180" s="409" t="str">
        <f t="shared" si="152"/>
        <v>Principal Business Analyst</v>
      </c>
      <c r="T180" s="397">
        <f t="shared" si="153"/>
        <v>65</v>
      </c>
      <c r="U180" s="448">
        <v>79162.23701388335</v>
      </c>
      <c r="V180" s="448">
        <v>83322.768240990699</v>
      </c>
      <c r="W180" s="448">
        <v>87682.354533545906</v>
      </c>
      <c r="X180" s="448">
        <v>92319.496480739675</v>
      </c>
      <c r="Y180" s="448">
        <v>97161.30067832346</v>
      </c>
      <c r="Z180" s="448">
        <v>103056.78868120088</v>
      </c>
      <c r="AA180" s="448">
        <v>108952.27668407821</v>
      </c>
      <c r="AB180" s="406" t="str">
        <f t="shared" si="154"/>
        <v>Y</v>
      </c>
      <c r="AC180" s="406" t="str">
        <f t="shared" si="155"/>
        <v>52922C</v>
      </c>
      <c r="AD180" s="412" t="str">
        <f t="shared" si="156"/>
        <v>Principal Business Analyst</v>
      </c>
      <c r="AE180" s="406">
        <f t="shared" si="157"/>
        <v>65</v>
      </c>
      <c r="AF180" s="398" t="str">
        <f t="shared" si="158"/>
        <v>E</v>
      </c>
      <c r="AG180" s="403">
        <f t="shared" si="195"/>
        <v>38.058999999999997</v>
      </c>
      <c r="AH180" s="403">
        <f t="shared" si="195"/>
        <v>40.059999999999995</v>
      </c>
      <c r="AI180" s="403">
        <f t="shared" si="195"/>
        <v>42.155000000000001</v>
      </c>
      <c r="AJ180" s="403">
        <f t="shared" si="195"/>
        <v>44.384999999999998</v>
      </c>
      <c r="AK180" s="403">
        <f t="shared" si="195"/>
        <v>46.713000000000001</v>
      </c>
      <c r="AL180" s="403">
        <f t="shared" si="195"/>
        <v>49.546999999999997</v>
      </c>
      <c r="AM180" s="403">
        <f t="shared" si="195"/>
        <v>52.381</v>
      </c>
    </row>
    <row r="181" spans="1:39" ht="12.75" customHeight="1">
      <c r="A181" s="169" t="s">
        <v>15</v>
      </c>
      <c r="B181" s="259" t="s">
        <v>16</v>
      </c>
      <c r="C181" s="259" t="s">
        <v>159</v>
      </c>
      <c r="D181" s="264">
        <v>58</v>
      </c>
      <c r="E181" s="260" t="s">
        <v>160</v>
      </c>
      <c r="F181" s="265">
        <v>490</v>
      </c>
      <c r="G181" s="262">
        <v>10</v>
      </c>
      <c r="H181" s="263">
        <f t="shared" si="162"/>
        <v>78040.800025444725</v>
      </c>
      <c r="I181" s="263">
        <f t="shared" si="163"/>
        <v>82400.386317999917</v>
      </c>
      <c r="J181" s="263">
        <f t="shared" si="164"/>
        <v>86521.667250511906</v>
      </c>
      <c r="K181" s="263">
        <f t="shared" si="165"/>
        <v>90842.003248471752</v>
      </c>
      <c r="L181" s="263">
        <f t="shared" si="166"/>
        <v>95403.448198945916</v>
      </c>
      <c r="M181" s="263">
        <f t="shared" si="167"/>
        <v>101047.51851408799</v>
      </c>
      <c r="N181" s="263">
        <f t="shared" si="168"/>
        <v>106691.58882922999</v>
      </c>
      <c r="Q181" s="397" t="s">
        <v>826</v>
      </c>
      <c r="R181" s="397" t="str">
        <f t="shared" si="151"/>
        <v>08285C</v>
      </c>
      <c r="S181" s="409" t="str">
        <f t="shared" si="152"/>
        <v>Principal City Planner</v>
      </c>
      <c r="T181" s="397">
        <f t="shared" si="153"/>
        <v>58</v>
      </c>
      <c r="U181" s="394">
        <f t="shared" ref="U181:AA185" si="196">H181</f>
        <v>78040.800025444725</v>
      </c>
      <c r="V181" s="394">
        <f t="shared" si="196"/>
        <v>82400.386317999917</v>
      </c>
      <c r="W181" s="394">
        <f t="shared" si="196"/>
        <v>86521.667250511906</v>
      </c>
      <c r="X181" s="394">
        <f t="shared" si="196"/>
        <v>90842.003248471752</v>
      </c>
      <c r="Y181" s="394">
        <f t="shared" si="196"/>
        <v>95403.448198945916</v>
      </c>
      <c r="Z181" s="394">
        <f t="shared" si="196"/>
        <v>101047.51851408799</v>
      </c>
      <c r="AA181" s="394">
        <f t="shared" si="196"/>
        <v>106691.58882922999</v>
      </c>
      <c r="AB181" s="406" t="str">
        <f t="shared" si="154"/>
        <v>Y</v>
      </c>
      <c r="AC181" s="406" t="str">
        <f t="shared" si="155"/>
        <v>08285C</v>
      </c>
      <c r="AD181" s="412" t="str">
        <f t="shared" si="156"/>
        <v>Principal City Planner</v>
      </c>
      <c r="AE181" s="406">
        <f t="shared" si="157"/>
        <v>58</v>
      </c>
      <c r="AF181" s="398" t="str">
        <f t="shared" si="158"/>
        <v>E</v>
      </c>
      <c r="AG181" s="403">
        <f t="shared" si="195"/>
        <v>37.519999999999996</v>
      </c>
      <c r="AH181" s="403">
        <f t="shared" si="195"/>
        <v>39.616</v>
      </c>
      <c r="AI181" s="403">
        <f t="shared" si="195"/>
        <v>41.596999999999994</v>
      </c>
      <c r="AJ181" s="403">
        <f t="shared" si="195"/>
        <v>43.674999999999997</v>
      </c>
      <c r="AK181" s="403">
        <f t="shared" si="195"/>
        <v>45.867999999999995</v>
      </c>
      <c r="AL181" s="403">
        <f t="shared" si="195"/>
        <v>48.580999999999996</v>
      </c>
      <c r="AM181" s="403">
        <f t="shared" si="195"/>
        <v>51.294999999999995</v>
      </c>
    </row>
    <row r="182" spans="1:39" ht="12.75" customHeight="1">
      <c r="A182" s="169"/>
      <c r="B182" s="259" t="s">
        <v>16</v>
      </c>
      <c r="C182" s="259" t="s">
        <v>595</v>
      </c>
      <c r="D182" s="264">
        <v>101</v>
      </c>
      <c r="E182" s="260" t="s">
        <v>598</v>
      </c>
      <c r="F182" s="265">
        <v>443</v>
      </c>
      <c r="G182" s="262">
        <v>9</v>
      </c>
      <c r="H182" s="263">
        <f t="shared" ref="H182:H198" si="197">VLOOKUP($C182,March21,6,0)*(1+IncrPerc2022)</f>
        <v>70286.600576264915</v>
      </c>
      <c r="I182" s="263">
        <f t="shared" ref="I182:I198" si="198">VLOOKUP($C182,March21,7,0)*(1+IncrPerc2022)</f>
        <v>73986.533171038594</v>
      </c>
      <c r="J182" s="263">
        <f t="shared" ref="J182:J198" si="199">VLOOKUP($C182,March21,8,0)*(1+IncrPerc2022)</f>
        <v>78001.873043001848</v>
      </c>
      <c r="K182" s="263">
        <f t="shared" ref="K182:K198" si="200">VLOOKUP($C182,March21,9,0)*(1+IncrPerc2022)</f>
        <v>81979.468518655864</v>
      </c>
      <c r="L182" s="263">
        <f t="shared" ref="L182:L198" si="201">VLOOKUP($C182,March21,10,0)*(1+IncrPerc2022)</f>
        <v>86294.034428651299</v>
      </c>
      <c r="M182" s="263">
        <f t="shared" si="167"/>
        <v>90976.845039312757</v>
      </c>
      <c r="N182" s="263">
        <f t="shared" si="168"/>
        <v>95659.65672528249</v>
      </c>
      <c r="Q182" s="397" t="s">
        <v>826</v>
      </c>
      <c r="R182" s="397" t="str">
        <f t="shared" si="151"/>
        <v>08287C</v>
      </c>
      <c r="S182" s="409" t="str">
        <f t="shared" si="152"/>
        <v>Principal Resource Coordinator</v>
      </c>
      <c r="T182" s="397">
        <f t="shared" si="153"/>
        <v>101</v>
      </c>
      <c r="U182" s="394">
        <f t="shared" si="196"/>
        <v>70286.600576264915</v>
      </c>
      <c r="V182" s="394">
        <f t="shared" si="196"/>
        <v>73986.533171038594</v>
      </c>
      <c r="W182" s="394">
        <f t="shared" si="196"/>
        <v>78001.873043001848</v>
      </c>
      <c r="X182" s="394">
        <f t="shared" si="196"/>
        <v>81979.468518655864</v>
      </c>
      <c r="Y182" s="394">
        <f t="shared" si="196"/>
        <v>86294.034428651299</v>
      </c>
      <c r="Z182" s="394">
        <f t="shared" si="196"/>
        <v>90976.845039312757</v>
      </c>
      <c r="AA182" s="394">
        <f t="shared" si="196"/>
        <v>95659.65672528249</v>
      </c>
      <c r="AB182" s="406" t="str">
        <f t="shared" si="154"/>
        <v>Y</v>
      </c>
      <c r="AC182" s="406" t="str">
        <f t="shared" si="155"/>
        <v>08287C</v>
      </c>
      <c r="AD182" s="412" t="str">
        <f t="shared" si="156"/>
        <v>Principal Resource Coordinator</v>
      </c>
      <c r="AE182" s="406">
        <f t="shared" si="157"/>
        <v>101</v>
      </c>
      <c r="AF182" s="398" t="str">
        <f t="shared" si="158"/>
        <v>E</v>
      </c>
      <c r="AG182" s="403">
        <f t="shared" si="195"/>
        <v>33.791999999999994</v>
      </c>
      <c r="AH182" s="403">
        <f t="shared" si="195"/>
        <v>35.570999999999998</v>
      </c>
      <c r="AI182" s="403">
        <f t="shared" si="195"/>
        <v>37.500999999999998</v>
      </c>
      <c r="AJ182" s="403">
        <f t="shared" si="195"/>
        <v>39.413999999999994</v>
      </c>
      <c r="AK182" s="403">
        <f t="shared" si="195"/>
        <v>41.488</v>
      </c>
      <c r="AL182" s="403">
        <f t="shared" si="195"/>
        <v>43.738999999999997</v>
      </c>
      <c r="AM182" s="403">
        <f t="shared" si="195"/>
        <v>45.991</v>
      </c>
    </row>
    <row r="183" spans="1:39" ht="12.75" customHeight="1">
      <c r="A183" s="169"/>
      <c r="B183" s="259" t="s">
        <v>16</v>
      </c>
      <c r="C183" s="259" t="s">
        <v>517</v>
      </c>
      <c r="D183" s="264">
        <v>58</v>
      </c>
      <c r="E183" s="260" t="s">
        <v>516</v>
      </c>
      <c r="F183" s="265">
        <v>488</v>
      </c>
      <c r="G183" s="262">
        <v>10</v>
      </c>
      <c r="H183" s="263">
        <f t="shared" si="197"/>
        <v>78040.800025444725</v>
      </c>
      <c r="I183" s="263">
        <f t="shared" si="198"/>
        <v>82400.386317999917</v>
      </c>
      <c r="J183" s="263">
        <f t="shared" si="199"/>
        <v>86521.667250511906</v>
      </c>
      <c r="K183" s="263">
        <f t="shared" si="200"/>
        <v>90842.003248471752</v>
      </c>
      <c r="L183" s="263">
        <f t="shared" si="201"/>
        <v>95403.448198945916</v>
      </c>
      <c r="M183" s="263">
        <f t="shared" si="167"/>
        <v>101047.51851408799</v>
      </c>
      <c r="N183" s="263">
        <f t="shared" si="168"/>
        <v>106691.58882922999</v>
      </c>
      <c r="Q183" s="397" t="s">
        <v>826</v>
      </c>
      <c r="R183" s="397" t="str">
        <f t="shared" si="151"/>
        <v>08289C</v>
      </c>
      <c r="S183" s="409" t="str">
        <f t="shared" si="152"/>
        <v>Principal Urban Designer</v>
      </c>
      <c r="T183" s="397">
        <f t="shared" si="153"/>
        <v>58</v>
      </c>
      <c r="U183" s="394">
        <f t="shared" si="196"/>
        <v>78040.800025444725</v>
      </c>
      <c r="V183" s="394">
        <f t="shared" si="196"/>
        <v>82400.386317999917</v>
      </c>
      <c r="W183" s="394">
        <f t="shared" si="196"/>
        <v>86521.667250511906</v>
      </c>
      <c r="X183" s="394">
        <f t="shared" si="196"/>
        <v>90842.003248471752</v>
      </c>
      <c r="Y183" s="394">
        <f t="shared" si="196"/>
        <v>95403.448198945916</v>
      </c>
      <c r="Z183" s="394">
        <f t="shared" si="196"/>
        <v>101047.51851408799</v>
      </c>
      <c r="AA183" s="394">
        <f t="shared" si="196"/>
        <v>106691.58882922999</v>
      </c>
      <c r="AB183" s="406" t="str">
        <f t="shared" si="154"/>
        <v>Y</v>
      </c>
      <c r="AC183" s="406" t="str">
        <f t="shared" si="155"/>
        <v>08289C</v>
      </c>
      <c r="AD183" s="412" t="str">
        <f t="shared" si="156"/>
        <v>Principal Urban Designer</v>
      </c>
      <c r="AE183" s="406">
        <f t="shared" si="157"/>
        <v>58</v>
      </c>
      <c r="AF183" s="398" t="str">
        <f t="shared" si="158"/>
        <v>E</v>
      </c>
      <c r="AG183" s="403">
        <f t="shared" si="195"/>
        <v>37.519999999999996</v>
      </c>
      <c r="AH183" s="403">
        <f t="shared" si="195"/>
        <v>39.616</v>
      </c>
      <c r="AI183" s="403">
        <f t="shared" si="195"/>
        <v>41.596999999999994</v>
      </c>
      <c r="AJ183" s="403">
        <f t="shared" si="195"/>
        <v>43.674999999999997</v>
      </c>
      <c r="AK183" s="403">
        <f t="shared" si="195"/>
        <v>45.867999999999995</v>
      </c>
      <c r="AL183" s="403">
        <f t="shared" si="195"/>
        <v>48.580999999999996</v>
      </c>
      <c r="AM183" s="403">
        <f t="shared" si="195"/>
        <v>51.294999999999995</v>
      </c>
    </row>
    <row r="184" spans="1:39" ht="12.75" customHeight="1">
      <c r="A184" s="169" t="s">
        <v>15</v>
      </c>
      <c r="B184" s="259" t="s">
        <v>16</v>
      </c>
      <c r="C184" s="262" t="s">
        <v>161</v>
      </c>
      <c r="D184" s="264" t="s">
        <v>166</v>
      </c>
      <c r="E184" s="266" t="s">
        <v>162</v>
      </c>
      <c r="F184" s="265">
        <v>435</v>
      </c>
      <c r="G184" s="262">
        <v>9</v>
      </c>
      <c r="H184" s="263">
        <f t="shared" si="197"/>
        <v>68881.463422372137</v>
      </c>
      <c r="I184" s="263">
        <f t="shared" si="198"/>
        <v>72523.330042326634</v>
      </c>
      <c r="J184" s="263">
        <f t="shared" si="199"/>
        <v>76641.807382367522</v>
      </c>
      <c r="K184" s="263">
        <f t="shared" si="200"/>
        <v>80718.230835341979</v>
      </c>
      <c r="L184" s="263">
        <f t="shared" si="201"/>
        <v>85041.370425772911</v>
      </c>
      <c r="M184" s="263">
        <f t="shared" si="167"/>
        <v>90094.020271236979</v>
      </c>
      <c r="N184" s="263">
        <f t="shared" si="168"/>
        <v>95146.670116701018</v>
      </c>
      <c r="Q184" s="397" t="s">
        <v>826</v>
      </c>
      <c r="R184" s="397" t="str">
        <f t="shared" si="151"/>
        <v>08296C</v>
      </c>
      <c r="S184" s="409" t="str">
        <f t="shared" si="152"/>
        <v>Problem Properties Operations Analyst</v>
      </c>
      <c r="T184" s="397" t="str">
        <f t="shared" si="153"/>
        <v>45</v>
      </c>
      <c r="U184" s="394">
        <f t="shared" si="196"/>
        <v>68881.463422372137</v>
      </c>
      <c r="V184" s="394">
        <f t="shared" si="196"/>
        <v>72523.330042326634</v>
      </c>
      <c r="W184" s="394">
        <f t="shared" si="196"/>
        <v>76641.807382367522</v>
      </c>
      <c r="X184" s="394">
        <f t="shared" si="196"/>
        <v>80718.230835341979</v>
      </c>
      <c r="Y184" s="394">
        <f t="shared" si="196"/>
        <v>85041.370425772911</v>
      </c>
      <c r="Z184" s="394">
        <f t="shared" si="196"/>
        <v>90094.020271236979</v>
      </c>
      <c r="AA184" s="394">
        <f t="shared" si="196"/>
        <v>95146.670116701018</v>
      </c>
      <c r="AB184" s="406" t="str">
        <f t="shared" si="154"/>
        <v>Y</v>
      </c>
      <c r="AC184" s="406" t="str">
        <f t="shared" si="155"/>
        <v>08296C</v>
      </c>
      <c r="AD184" s="412" t="str">
        <f t="shared" si="156"/>
        <v>Problem Properties Operations Analyst</v>
      </c>
      <c r="AE184" s="406" t="str">
        <f t="shared" si="157"/>
        <v>45</v>
      </c>
      <c r="AF184" s="398" t="str">
        <f t="shared" si="158"/>
        <v>E</v>
      </c>
      <c r="AG184" s="403">
        <f t="shared" si="195"/>
        <v>33.116999999999997</v>
      </c>
      <c r="AH184" s="403">
        <f t="shared" si="195"/>
        <v>34.866999999999997</v>
      </c>
      <c r="AI184" s="403">
        <f t="shared" si="195"/>
        <v>36.847999999999999</v>
      </c>
      <c r="AJ184" s="403">
        <f t="shared" si="195"/>
        <v>38.806999999999995</v>
      </c>
      <c r="AK184" s="403">
        <f t="shared" si="195"/>
        <v>40.885999999999996</v>
      </c>
      <c r="AL184" s="403">
        <f t="shared" si="195"/>
        <v>43.314999999999998</v>
      </c>
      <c r="AM184" s="403">
        <f t="shared" si="195"/>
        <v>45.744</v>
      </c>
    </row>
    <row r="185" spans="1:39" ht="12.75" customHeight="1">
      <c r="A185" s="22" t="s">
        <v>90</v>
      </c>
      <c r="B185" s="272" t="s">
        <v>91</v>
      </c>
      <c r="C185" s="259" t="s">
        <v>327</v>
      </c>
      <c r="D185" s="264" t="s">
        <v>274</v>
      </c>
      <c r="E185" s="273" t="s">
        <v>328</v>
      </c>
      <c r="F185" s="265">
        <v>320</v>
      </c>
      <c r="G185" s="262">
        <v>7</v>
      </c>
      <c r="H185" s="285">
        <f t="shared" si="197"/>
        <v>25.564230863414842</v>
      </c>
      <c r="I185" s="285">
        <f t="shared" si="198"/>
        <v>27.184063921671175</v>
      </c>
      <c r="J185" s="285">
        <f t="shared" si="199"/>
        <v>28.61686142012103</v>
      </c>
      <c r="K185" s="285">
        <f t="shared" si="200"/>
        <v>30.200621590091455</v>
      </c>
      <c r="L185" s="285">
        <f t="shared" si="201"/>
        <v>31.822122427942045</v>
      </c>
      <c r="M185" s="285">
        <f t="shared" si="167"/>
        <v>33.753705445467475</v>
      </c>
      <c r="N185" s="285">
        <f t="shared" si="168"/>
        <v>35.685288462992922</v>
      </c>
      <c r="Q185" s="397" t="s">
        <v>826</v>
      </c>
      <c r="R185" s="397" t="str">
        <f t="shared" si="151"/>
        <v>08350C</v>
      </c>
      <c r="S185" s="409" t="str">
        <f t="shared" si="152"/>
        <v>Program Assistant, Non-Supervisory</v>
      </c>
      <c r="T185" s="397" t="str">
        <f t="shared" si="153"/>
        <v>07</v>
      </c>
      <c r="U185" s="394">
        <f t="shared" si="196"/>
        <v>25.564230863414842</v>
      </c>
      <c r="V185" s="394">
        <f t="shared" si="196"/>
        <v>27.184063921671175</v>
      </c>
      <c r="W185" s="394">
        <f t="shared" si="196"/>
        <v>28.61686142012103</v>
      </c>
      <c r="X185" s="394">
        <f t="shared" si="196"/>
        <v>30.200621590091455</v>
      </c>
      <c r="Y185" s="394">
        <f t="shared" si="196"/>
        <v>31.822122427942045</v>
      </c>
      <c r="Z185" s="394">
        <f t="shared" si="196"/>
        <v>33.753705445467475</v>
      </c>
      <c r="AA185" s="394">
        <f t="shared" si="196"/>
        <v>35.685288462992922</v>
      </c>
      <c r="AB185" s="406" t="str">
        <f t="shared" si="154"/>
        <v>Y</v>
      </c>
      <c r="AC185" s="406" t="str">
        <f t="shared" si="155"/>
        <v>08350C</v>
      </c>
      <c r="AD185" s="412" t="str">
        <f t="shared" si="156"/>
        <v>Program Assistant, Non-Supervisory</v>
      </c>
      <c r="AE185" s="406" t="str">
        <f t="shared" si="157"/>
        <v>07</v>
      </c>
      <c r="AF185" s="398" t="str">
        <f t="shared" si="158"/>
        <v>N</v>
      </c>
      <c r="AG185" s="403">
        <f t="shared" ref="AG185:AM185" si="202">H185</f>
        <v>25.564230863414842</v>
      </c>
      <c r="AH185" s="403">
        <f t="shared" si="202"/>
        <v>27.184063921671175</v>
      </c>
      <c r="AI185" s="403">
        <f t="shared" si="202"/>
        <v>28.61686142012103</v>
      </c>
      <c r="AJ185" s="403">
        <f t="shared" si="202"/>
        <v>30.200621590091455</v>
      </c>
      <c r="AK185" s="403">
        <f t="shared" si="202"/>
        <v>31.822122427942045</v>
      </c>
      <c r="AL185" s="403">
        <f t="shared" si="202"/>
        <v>33.753705445467475</v>
      </c>
      <c r="AM185" s="403">
        <f t="shared" si="202"/>
        <v>35.685288462992922</v>
      </c>
    </row>
    <row r="186" spans="1:39" ht="12.75" customHeight="1">
      <c r="A186" s="169" t="s">
        <v>15</v>
      </c>
      <c r="B186" s="259" t="s">
        <v>16</v>
      </c>
      <c r="C186" s="259" t="s">
        <v>163</v>
      </c>
      <c r="D186" s="264">
        <v>40</v>
      </c>
      <c r="E186" s="260" t="s">
        <v>164</v>
      </c>
      <c r="F186" s="265">
        <v>408</v>
      </c>
      <c r="G186" s="262">
        <v>9</v>
      </c>
      <c r="H186" s="263">
        <f t="shared" si="197"/>
        <v>65323.704576550583</v>
      </c>
      <c r="I186" s="263">
        <f t="shared" si="198"/>
        <v>68800.159240710345</v>
      </c>
      <c r="J186" s="263">
        <f t="shared" si="199"/>
        <v>72641.0809261127</v>
      </c>
      <c r="K186" s="263">
        <f t="shared" si="200"/>
        <v>76602.557087772177</v>
      </c>
      <c r="L186" s="263">
        <f t="shared" si="201"/>
        <v>80639.730246151259</v>
      </c>
      <c r="M186" s="263">
        <f t="shared" si="167"/>
        <v>85464.019590208438</v>
      </c>
      <c r="N186" s="263">
        <f t="shared" si="168"/>
        <v>90288.308934265689</v>
      </c>
      <c r="Q186" s="397" t="s">
        <v>826</v>
      </c>
      <c r="R186" s="397" t="str">
        <f t="shared" si="151"/>
        <v>08375C</v>
      </c>
      <c r="S186" s="409" t="str">
        <f t="shared" si="152"/>
        <v>Program Development Coordinator</v>
      </c>
      <c r="T186" s="397">
        <f t="shared" si="153"/>
        <v>40</v>
      </c>
      <c r="U186" s="448">
        <v>65323.704576550583</v>
      </c>
      <c r="V186" s="448">
        <v>68800.159240710345</v>
      </c>
      <c r="W186" s="448">
        <v>72641.0809261127</v>
      </c>
      <c r="X186" s="448">
        <v>76602.557087772177</v>
      </c>
      <c r="Y186" s="448">
        <v>80639.730246151259</v>
      </c>
      <c r="Z186" s="448">
        <v>85464.019590208438</v>
      </c>
      <c r="AA186" s="448">
        <v>90288.308934265689</v>
      </c>
      <c r="AB186" s="406" t="str">
        <f t="shared" si="154"/>
        <v>Y</v>
      </c>
      <c r="AC186" s="406" t="str">
        <f t="shared" si="155"/>
        <v>08375C</v>
      </c>
      <c r="AD186" s="412" t="str">
        <f t="shared" si="156"/>
        <v>Program Development Coordinator</v>
      </c>
      <c r="AE186" s="406">
        <f t="shared" si="157"/>
        <v>40</v>
      </c>
      <c r="AF186" s="398" t="str">
        <f t="shared" si="158"/>
        <v>E</v>
      </c>
      <c r="AG186" s="403">
        <f t="shared" ref="AG186:AG196" si="203">ROUNDUP(H186/2080,3)</f>
        <v>31.406000000000002</v>
      </c>
      <c r="AH186" s="403">
        <f t="shared" ref="AH186:AH196" si="204">ROUNDUP(I186/2080,3)</f>
        <v>33.076999999999998</v>
      </c>
      <c r="AI186" s="403">
        <f t="shared" ref="AI186:AI196" si="205">ROUNDUP(J186/2080,3)</f>
        <v>34.923999999999999</v>
      </c>
      <c r="AJ186" s="403">
        <f t="shared" ref="AJ186:AJ196" si="206">ROUNDUP(K186/2080,3)</f>
        <v>36.829000000000001</v>
      </c>
      <c r="AK186" s="403">
        <f t="shared" ref="AK186:AK196" si="207">ROUNDUP(L186/2080,3)</f>
        <v>38.769999999999996</v>
      </c>
      <c r="AL186" s="403">
        <f t="shared" ref="AL186:AL196" si="208">ROUNDUP(M186/2080,3)</f>
        <v>41.088999999999999</v>
      </c>
      <c r="AM186" s="403">
        <f t="shared" ref="AM186:AM196" si="209">ROUNDUP(N186/2080,3)</f>
        <v>43.407999999999994</v>
      </c>
    </row>
    <row r="187" spans="1:39" ht="12.75" customHeight="1">
      <c r="A187" s="169" t="s">
        <v>15</v>
      </c>
      <c r="B187" s="259" t="s">
        <v>16</v>
      </c>
      <c r="C187" s="259" t="s">
        <v>409</v>
      </c>
      <c r="D187" s="264">
        <v>51</v>
      </c>
      <c r="E187" s="260" t="s">
        <v>908</v>
      </c>
      <c r="F187" s="265">
        <v>458</v>
      </c>
      <c r="G187" s="262">
        <v>10</v>
      </c>
      <c r="H187" s="263">
        <f t="shared" si="197"/>
        <v>74000.823274594528</v>
      </c>
      <c r="I187" s="263">
        <f t="shared" si="198"/>
        <v>77721.190483739716</v>
      </c>
      <c r="J187" s="263">
        <f t="shared" si="199"/>
        <v>81920.972005442425</v>
      </c>
      <c r="K187" s="263">
        <f t="shared" si="200"/>
        <v>86123.557119616205</v>
      </c>
      <c r="L187" s="263">
        <f t="shared" si="201"/>
        <v>90522.393706766743</v>
      </c>
      <c r="M187" s="263">
        <f t="shared" si="167"/>
        <v>96030.463779535057</v>
      </c>
      <c r="N187" s="263">
        <f t="shared" si="168"/>
        <v>101538.53385230334</v>
      </c>
      <c r="Q187" s="397" t="s">
        <v>826</v>
      </c>
      <c r="R187" s="397" t="str">
        <f t="shared" si="151"/>
        <v>05463C</v>
      </c>
      <c r="S187" s="409" t="str">
        <f t="shared" si="152"/>
        <v>Program Manager</v>
      </c>
      <c r="T187" s="397">
        <f t="shared" si="153"/>
        <v>51</v>
      </c>
      <c r="U187" s="394">
        <f t="shared" ref="U187:AA189" si="210">H187</f>
        <v>74000.823274594528</v>
      </c>
      <c r="V187" s="394">
        <f t="shared" si="210"/>
        <v>77721.190483739716</v>
      </c>
      <c r="W187" s="394">
        <f t="shared" si="210"/>
        <v>81920.972005442425</v>
      </c>
      <c r="X187" s="394">
        <f t="shared" si="210"/>
        <v>86123.557119616205</v>
      </c>
      <c r="Y187" s="394">
        <f t="shared" si="210"/>
        <v>90522.393706766743</v>
      </c>
      <c r="Z187" s="394">
        <f t="shared" si="210"/>
        <v>96030.463779535057</v>
      </c>
      <c r="AA187" s="394">
        <f t="shared" si="210"/>
        <v>101538.53385230334</v>
      </c>
      <c r="AB187" s="406" t="str">
        <f t="shared" si="154"/>
        <v>Y</v>
      </c>
      <c r="AC187" s="406" t="str">
        <f t="shared" si="155"/>
        <v>05463C</v>
      </c>
      <c r="AD187" s="412" t="str">
        <f t="shared" si="156"/>
        <v>Program Manager</v>
      </c>
      <c r="AE187" s="406">
        <f t="shared" si="157"/>
        <v>51</v>
      </c>
      <c r="AF187" s="398" t="str">
        <f t="shared" si="158"/>
        <v>E</v>
      </c>
      <c r="AG187" s="403">
        <f t="shared" si="203"/>
        <v>35.577999999999996</v>
      </c>
      <c r="AH187" s="403">
        <f t="shared" si="204"/>
        <v>37.366</v>
      </c>
      <c r="AI187" s="403">
        <f t="shared" si="205"/>
        <v>39.385999999999996</v>
      </c>
      <c r="AJ187" s="403">
        <f t="shared" si="206"/>
        <v>41.405999999999999</v>
      </c>
      <c r="AK187" s="403">
        <f t="shared" si="207"/>
        <v>43.521000000000001</v>
      </c>
      <c r="AL187" s="403">
        <f t="shared" si="208"/>
        <v>46.168999999999997</v>
      </c>
      <c r="AM187" s="403">
        <f t="shared" si="209"/>
        <v>48.817</v>
      </c>
    </row>
    <row r="188" spans="1:39" ht="12.75" customHeight="1">
      <c r="A188" s="169" t="s">
        <v>15</v>
      </c>
      <c r="B188" s="259" t="s">
        <v>16</v>
      </c>
      <c r="C188" s="259" t="s">
        <v>165</v>
      </c>
      <c r="D188" s="264" t="s">
        <v>166</v>
      </c>
      <c r="E188" s="266" t="s">
        <v>167</v>
      </c>
      <c r="F188" s="265">
        <v>425</v>
      </c>
      <c r="G188" s="262">
        <v>9</v>
      </c>
      <c r="H188" s="263">
        <f t="shared" si="197"/>
        <v>68881.463422372137</v>
      </c>
      <c r="I188" s="263">
        <f t="shared" si="198"/>
        <v>72523.330042326634</v>
      </c>
      <c r="J188" s="263">
        <f t="shared" si="199"/>
        <v>76641.807382367522</v>
      </c>
      <c r="K188" s="263">
        <f t="shared" si="200"/>
        <v>80718.230835341979</v>
      </c>
      <c r="L188" s="263">
        <f t="shared" si="201"/>
        <v>85041.370425772911</v>
      </c>
      <c r="M188" s="263">
        <f t="shared" si="167"/>
        <v>90094.020271236979</v>
      </c>
      <c r="N188" s="263">
        <f t="shared" si="168"/>
        <v>95146.670116701018</v>
      </c>
      <c r="Q188" s="397" t="s">
        <v>826</v>
      </c>
      <c r="R188" s="397" t="str">
        <f t="shared" si="151"/>
        <v>08415C</v>
      </c>
      <c r="S188" s="409" t="str">
        <f t="shared" si="152"/>
        <v>Program Specialist Senior Community</v>
      </c>
      <c r="T188" s="397" t="str">
        <f t="shared" si="153"/>
        <v>45</v>
      </c>
      <c r="U188" s="394">
        <f t="shared" si="210"/>
        <v>68881.463422372137</v>
      </c>
      <c r="V188" s="394">
        <f t="shared" si="210"/>
        <v>72523.330042326634</v>
      </c>
      <c r="W188" s="394">
        <f t="shared" si="210"/>
        <v>76641.807382367522</v>
      </c>
      <c r="X188" s="394">
        <f t="shared" si="210"/>
        <v>80718.230835341979</v>
      </c>
      <c r="Y188" s="394">
        <f t="shared" si="210"/>
        <v>85041.370425772911</v>
      </c>
      <c r="Z188" s="394">
        <f t="shared" si="210"/>
        <v>90094.020271236979</v>
      </c>
      <c r="AA188" s="394">
        <f t="shared" si="210"/>
        <v>95146.670116701018</v>
      </c>
      <c r="AB188" s="406" t="str">
        <f t="shared" si="154"/>
        <v>Y</v>
      </c>
      <c r="AC188" s="406" t="str">
        <f t="shared" si="155"/>
        <v>08415C</v>
      </c>
      <c r="AD188" s="412" t="str">
        <f t="shared" si="156"/>
        <v>Program Specialist Senior Community</v>
      </c>
      <c r="AE188" s="406" t="str">
        <f t="shared" si="157"/>
        <v>45</v>
      </c>
      <c r="AF188" s="398" t="str">
        <f t="shared" si="158"/>
        <v>E</v>
      </c>
      <c r="AG188" s="403">
        <f t="shared" si="203"/>
        <v>33.116999999999997</v>
      </c>
      <c r="AH188" s="403">
        <f t="shared" si="204"/>
        <v>34.866999999999997</v>
      </c>
      <c r="AI188" s="403">
        <f t="shared" si="205"/>
        <v>36.847999999999999</v>
      </c>
      <c r="AJ188" s="403">
        <f t="shared" si="206"/>
        <v>38.806999999999995</v>
      </c>
      <c r="AK188" s="403">
        <f t="shared" si="207"/>
        <v>40.885999999999996</v>
      </c>
      <c r="AL188" s="403">
        <f t="shared" si="208"/>
        <v>43.314999999999998</v>
      </c>
      <c r="AM188" s="403">
        <f t="shared" si="209"/>
        <v>45.744</v>
      </c>
    </row>
    <row r="189" spans="1:39" ht="12.75" customHeight="1">
      <c r="A189" s="169" t="s">
        <v>15</v>
      </c>
      <c r="B189" s="259" t="s">
        <v>16</v>
      </c>
      <c r="C189" s="259" t="s">
        <v>168</v>
      </c>
      <c r="D189" s="264">
        <v>171</v>
      </c>
      <c r="E189" s="260" t="s">
        <v>169</v>
      </c>
      <c r="F189" s="265">
        <v>415</v>
      </c>
      <c r="G189" s="262">
        <v>9</v>
      </c>
      <c r="H189" s="263">
        <f t="shared" si="197"/>
        <v>73629.347272174215</v>
      </c>
      <c r="I189" s="263">
        <f t="shared" si="198"/>
        <v>77714.774570200083</v>
      </c>
      <c r="J189" s="263">
        <f t="shared" si="199"/>
        <v>81881.074727969084</v>
      </c>
      <c r="K189" s="263">
        <f t="shared" si="200"/>
        <v>86203.729081241603</v>
      </c>
      <c r="L189" s="263">
        <f t="shared" si="201"/>
        <v>91972.659742921125</v>
      </c>
      <c r="M189" s="263"/>
      <c r="N189" s="263"/>
      <c r="Q189" s="397" t="s">
        <v>826</v>
      </c>
      <c r="R189" s="397" t="str">
        <f t="shared" si="151"/>
        <v>08430C</v>
      </c>
      <c r="S189" s="409" t="str">
        <f t="shared" si="152"/>
        <v>Project Coordinator</v>
      </c>
      <c r="T189" s="397">
        <f t="shared" si="153"/>
        <v>171</v>
      </c>
      <c r="U189" s="394">
        <f t="shared" si="210"/>
        <v>73629.347272174215</v>
      </c>
      <c r="V189" s="394">
        <f t="shared" si="210"/>
        <v>77714.774570200083</v>
      </c>
      <c r="W189" s="394">
        <f t="shared" si="210"/>
        <v>81881.074727969084</v>
      </c>
      <c r="X189" s="394">
        <f t="shared" si="210"/>
        <v>86203.729081241603</v>
      </c>
      <c r="Y189" s="394">
        <f t="shared" si="210"/>
        <v>91972.659742921125</v>
      </c>
      <c r="Z189" s="394">
        <f t="shared" si="210"/>
        <v>0</v>
      </c>
      <c r="AA189" s="394">
        <f t="shared" si="210"/>
        <v>0</v>
      </c>
      <c r="AB189" s="406" t="str">
        <f t="shared" si="154"/>
        <v>Y</v>
      </c>
      <c r="AC189" s="406" t="str">
        <f t="shared" si="155"/>
        <v>08430C</v>
      </c>
      <c r="AD189" s="412" t="str">
        <f t="shared" si="156"/>
        <v>Project Coordinator</v>
      </c>
      <c r="AE189" s="406">
        <f t="shared" si="157"/>
        <v>171</v>
      </c>
      <c r="AF189" s="398" t="str">
        <f t="shared" si="158"/>
        <v>E</v>
      </c>
      <c r="AG189" s="403">
        <f t="shared" si="203"/>
        <v>35.399000000000001</v>
      </c>
      <c r="AH189" s="403">
        <f t="shared" si="204"/>
        <v>37.363</v>
      </c>
      <c r="AI189" s="403">
        <f t="shared" si="205"/>
        <v>39.366</v>
      </c>
      <c r="AJ189" s="403">
        <f t="shared" si="206"/>
        <v>41.445</v>
      </c>
      <c r="AK189" s="403">
        <f t="shared" si="207"/>
        <v>44.217999999999996</v>
      </c>
      <c r="AL189" s="403">
        <f t="shared" si="208"/>
        <v>0</v>
      </c>
      <c r="AM189" s="403">
        <f t="shared" si="209"/>
        <v>0</v>
      </c>
    </row>
    <row r="190" spans="1:39" ht="12.75" customHeight="1">
      <c r="A190" s="169" t="s">
        <v>15</v>
      </c>
      <c r="B190" s="259" t="s">
        <v>16</v>
      </c>
      <c r="C190" s="259" t="s">
        <v>171</v>
      </c>
      <c r="D190" s="264">
        <v>56</v>
      </c>
      <c r="E190" s="260" t="s">
        <v>172</v>
      </c>
      <c r="F190" s="265">
        <v>523</v>
      </c>
      <c r="G190" s="262">
        <v>11</v>
      </c>
      <c r="H190" s="263">
        <f t="shared" si="197"/>
        <v>85281.778480169436</v>
      </c>
      <c r="I190" s="263">
        <f t="shared" si="198"/>
        <v>89840.31049806613</v>
      </c>
      <c r="J190" s="263">
        <f t="shared" si="199"/>
        <v>94363.315392169068</v>
      </c>
      <c r="K190" s="263">
        <f t="shared" si="200"/>
        <v>99001.859135598381</v>
      </c>
      <c r="L190" s="263">
        <f t="shared" si="201"/>
        <v>104321.67584950416</v>
      </c>
      <c r="M190" s="263">
        <f t="shared" ref="M190:M198" si="211">VLOOKUP($C190,March21,11,0)*(1+IncrPerc2022)</f>
        <v>110492.55814104604</v>
      </c>
      <c r="N190" s="263">
        <f t="shared" ref="N190:N198" si="212">VLOOKUP($C190,March21,12,0)*(1+IncrPerc2022)</f>
        <v>116663.44043258796</v>
      </c>
      <c r="Q190" s="397" t="s">
        <v>826</v>
      </c>
      <c r="R190" s="397" t="str">
        <f t="shared" si="151"/>
        <v>08440C</v>
      </c>
      <c r="S190" s="409" t="str">
        <f t="shared" si="152"/>
        <v>Project Manager</v>
      </c>
      <c r="T190" s="397">
        <f t="shared" si="153"/>
        <v>56</v>
      </c>
      <c r="U190" s="448">
        <v>85281.778480169436</v>
      </c>
      <c r="V190" s="448">
        <v>89840.31049806613</v>
      </c>
      <c r="W190" s="448">
        <v>94363.315392169068</v>
      </c>
      <c r="X190" s="448">
        <v>99001.859135598381</v>
      </c>
      <c r="Y190" s="448">
        <v>104321.67584950416</v>
      </c>
      <c r="Z190" s="448">
        <v>110492.55814104604</v>
      </c>
      <c r="AA190" s="448">
        <v>116663.44043258796</v>
      </c>
      <c r="AB190" s="406" t="str">
        <f t="shared" si="154"/>
        <v>Y</v>
      </c>
      <c r="AC190" s="406" t="str">
        <f t="shared" si="155"/>
        <v>08440C</v>
      </c>
      <c r="AD190" s="412" t="str">
        <f t="shared" si="156"/>
        <v>Project Manager</v>
      </c>
      <c r="AE190" s="406">
        <f t="shared" si="157"/>
        <v>56</v>
      </c>
      <c r="AF190" s="398" t="str">
        <f t="shared" si="158"/>
        <v>E</v>
      </c>
      <c r="AG190" s="403">
        <f t="shared" si="203"/>
        <v>41.000999999999998</v>
      </c>
      <c r="AH190" s="403">
        <f t="shared" si="204"/>
        <v>43.192999999999998</v>
      </c>
      <c r="AI190" s="403">
        <f t="shared" si="205"/>
        <v>45.366999999999997</v>
      </c>
      <c r="AJ190" s="403">
        <f t="shared" si="206"/>
        <v>47.597999999999999</v>
      </c>
      <c r="AK190" s="403">
        <f t="shared" si="207"/>
        <v>50.155000000000001</v>
      </c>
      <c r="AL190" s="403">
        <f t="shared" si="208"/>
        <v>53.122</v>
      </c>
      <c r="AM190" s="403">
        <f t="shared" si="209"/>
        <v>56.088999999999999</v>
      </c>
    </row>
    <row r="191" spans="1:39" ht="12.75" customHeight="1">
      <c r="A191" s="169" t="s">
        <v>15</v>
      </c>
      <c r="B191" s="259" t="s">
        <v>16</v>
      </c>
      <c r="C191" s="259" t="s">
        <v>173</v>
      </c>
      <c r="D191" s="264">
        <v>56</v>
      </c>
      <c r="E191" s="260" t="s">
        <v>686</v>
      </c>
      <c r="F191" s="265">
        <v>523</v>
      </c>
      <c r="G191" s="262">
        <v>11</v>
      </c>
      <c r="H191" s="263">
        <f t="shared" si="197"/>
        <v>85281.778480169436</v>
      </c>
      <c r="I191" s="263">
        <f t="shared" si="198"/>
        <v>89840.31049806613</v>
      </c>
      <c r="J191" s="263">
        <f t="shared" si="199"/>
        <v>94363.315392169068</v>
      </c>
      <c r="K191" s="263">
        <f t="shared" si="200"/>
        <v>99001.859135598381</v>
      </c>
      <c r="L191" s="263">
        <f t="shared" si="201"/>
        <v>104321.67584950416</v>
      </c>
      <c r="M191" s="263">
        <f t="shared" si="211"/>
        <v>110492.55814104604</v>
      </c>
      <c r="N191" s="263">
        <f t="shared" si="212"/>
        <v>116663.44043258796</v>
      </c>
      <c r="Q191" s="397" t="s">
        <v>826</v>
      </c>
      <c r="R191" s="397" t="str">
        <f t="shared" si="151"/>
        <v>08443C</v>
      </c>
      <c r="S191" s="409" t="str">
        <f t="shared" si="152"/>
        <v>Project Manager - IT</v>
      </c>
      <c r="T191" s="397">
        <f t="shared" si="153"/>
        <v>56</v>
      </c>
      <c r="U191" s="448">
        <v>85281.778480169436</v>
      </c>
      <c r="V191" s="448">
        <v>89840.31049806613</v>
      </c>
      <c r="W191" s="448">
        <v>94363.315392169068</v>
      </c>
      <c r="X191" s="448">
        <v>99001.859135598381</v>
      </c>
      <c r="Y191" s="448">
        <v>104321.67584950416</v>
      </c>
      <c r="Z191" s="448">
        <v>110492.55814104604</v>
      </c>
      <c r="AA191" s="448">
        <v>116663.44043258796</v>
      </c>
      <c r="AB191" s="406" t="str">
        <f t="shared" si="154"/>
        <v>Y</v>
      </c>
      <c r="AC191" s="406" t="str">
        <f t="shared" si="155"/>
        <v>08443C</v>
      </c>
      <c r="AD191" s="412" t="str">
        <f t="shared" si="156"/>
        <v>Project Manager - IT</v>
      </c>
      <c r="AE191" s="406">
        <f t="shared" si="157"/>
        <v>56</v>
      </c>
      <c r="AF191" s="398" t="str">
        <f t="shared" si="158"/>
        <v>E</v>
      </c>
      <c r="AG191" s="403">
        <f t="shared" si="203"/>
        <v>41.000999999999998</v>
      </c>
      <c r="AH191" s="403">
        <f t="shared" si="204"/>
        <v>43.192999999999998</v>
      </c>
      <c r="AI191" s="403">
        <f t="shared" si="205"/>
        <v>45.366999999999997</v>
      </c>
      <c r="AJ191" s="403">
        <f t="shared" si="206"/>
        <v>47.597999999999999</v>
      </c>
      <c r="AK191" s="403">
        <f t="shared" si="207"/>
        <v>50.155000000000001</v>
      </c>
      <c r="AL191" s="403">
        <f t="shared" si="208"/>
        <v>53.122</v>
      </c>
      <c r="AM191" s="403">
        <f t="shared" si="209"/>
        <v>56.088999999999999</v>
      </c>
    </row>
    <row r="192" spans="1:39" ht="12.75" customHeight="1">
      <c r="A192" s="169" t="s">
        <v>15</v>
      </c>
      <c r="B192" s="259" t="s">
        <v>16</v>
      </c>
      <c r="C192" s="262" t="s">
        <v>175</v>
      </c>
      <c r="D192" s="264" t="s">
        <v>166</v>
      </c>
      <c r="E192" s="266" t="s">
        <v>176</v>
      </c>
      <c r="F192" s="265">
        <v>435</v>
      </c>
      <c r="G192" s="262">
        <v>9</v>
      </c>
      <c r="H192" s="263">
        <f t="shared" si="197"/>
        <v>68881.463422372137</v>
      </c>
      <c r="I192" s="263">
        <f t="shared" si="198"/>
        <v>72523.330042326634</v>
      </c>
      <c r="J192" s="263">
        <f t="shared" si="199"/>
        <v>76641.807382367522</v>
      </c>
      <c r="K192" s="263">
        <f t="shared" si="200"/>
        <v>80718.230835341979</v>
      </c>
      <c r="L192" s="263">
        <f t="shared" si="201"/>
        <v>85041.370425772911</v>
      </c>
      <c r="M192" s="263">
        <f t="shared" si="211"/>
        <v>90094.020271236979</v>
      </c>
      <c r="N192" s="263">
        <f t="shared" si="212"/>
        <v>95146.670116701018</v>
      </c>
      <c r="Q192" s="397" t="s">
        <v>826</v>
      </c>
      <c r="R192" s="397" t="str">
        <f t="shared" si="151"/>
        <v>08449C</v>
      </c>
      <c r="S192" s="409" t="str">
        <f t="shared" si="152"/>
        <v>Pub Works Financial Analyst</v>
      </c>
      <c r="T192" s="397" t="str">
        <f t="shared" si="153"/>
        <v>45</v>
      </c>
      <c r="U192" s="394">
        <f t="shared" ref="U192:AA194" si="213">H192</f>
        <v>68881.463422372137</v>
      </c>
      <c r="V192" s="394">
        <f t="shared" si="213"/>
        <v>72523.330042326634</v>
      </c>
      <c r="W192" s="394">
        <f t="shared" si="213"/>
        <v>76641.807382367522</v>
      </c>
      <c r="X192" s="394">
        <f t="shared" si="213"/>
        <v>80718.230835341979</v>
      </c>
      <c r="Y192" s="394">
        <f t="shared" si="213"/>
        <v>85041.370425772911</v>
      </c>
      <c r="Z192" s="394">
        <f t="shared" si="213"/>
        <v>90094.020271236979</v>
      </c>
      <c r="AA192" s="394">
        <f t="shared" si="213"/>
        <v>95146.670116701018</v>
      </c>
      <c r="AB192" s="406" t="str">
        <f t="shared" si="154"/>
        <v>Y</v>
      </c>
      <c r="AC192" s="406" t="str">
        <f t="shared" si="155"/>
        <v>08449C</v>
      </c>
      <c r="AD192" s="412" t="str">
        <f t="shared" si="156"/>
        <v>Pub Works Financial Analyst</v>
      </c>
      <c r="AE192" s="406" t="str">
        <f t="shared" si="157"/>
        <v>45</v>
      </c>
      <c r="AF192" s="398" t="str">
        <f t="shared" si="158"/>
        <v>E</v>
      </c>
      <c r="AG192" s="403">
        <f t="shared" si="203"/>
        <v>33.116999999999997</v>
      </c>
      <c r="AH192" s="403">
        <f t="shared" si="204"/>
        <v>34.866999999999997</v>
      </c>
      <c r="AI192" s="403">
        <f t="shared" si="205"/>
        <v>36.847999999999999</v>
      </c>
      <c r="AJ192" s="403">
        <f t="shared" si="206"/>
        <v>38.806999999999995</v>
      </c>
      <c r="AK192" s="403">
        <f t="shared" si="207"/>
        <v>40.885999999999996</v>
      </c>
      <c r="AL192" s="403">
        <f t="shared" si="208"/>
        <v>43.314999999999998</v>
      </c>
      <c r="AM192" s="403">
        <f t="shared" si="209"/>
        <v>45.744</v>
      </c>
    </row>
    <row r="193" spans="1:39" ht="12.75" customHeight="1">
      <c r="A193" s="169"/>
      <c r="B193" s="259" t="s">
        <v>16</v>
      </c>
      <c r="C193" s="259" t="s">
        <v>489</v>
      </c>
      <c r="D193" s="264">
        <v>72</v>
      </c>
      <c r="E193" s="260" t="s">
        <v>488</v>
      </c>
      <c r="F193" s="265">
        <v>463</v>
      </c>
      <c r="G193" s="262">
        <v>10</v>
      </c>
      <c r="H193" s="263">
        <f t="shared" si="197"/>
        <v>74124.181343322794</v>
      </c>
      <c r="I193" s="263">
        <f t="shared" si="198"/>
        <v>78040.800025444725</v>
      </c>
      <c r="J193" s="263">
        <f t="shared" si="199"/>
        <v>82122.830663361354</v>
      </c>
      <c r="K193" s="263">
        <f t="shared" si="200"/>
        <v>86440.363068850114</v>
      </c>
      <c r="L193" s="263">
        <f t="shared" si="201"/>
        <v>91004.611611795364</v>
      </c>
      <c r="M193" s="263">
        <f t="shared" si="211"/>
        <v>96504.627752892993</v>
      </c>
      <c r="N193" s="263">
        <f t="shared" si="212"/>
        <v>102003.76785319402</v>
      </c>
      <c r="Q193" s="397" t="s">
        <v>826</v>
      </c>
      <c r="R193" s="397" t="str">
        <f t="shared" si="151"/>
        <v>08485C</v>
      </c>
      <c r="S193" s="409" t="str">
        <f t="shared" si="152"/>
        <v>Public Health Data Scientist &amp; Epidemiologist</v>
      </c>
      <c r="T193" s="397">
        <f t="shared" si="153"/>
        <v>72</v>
      </c>
      <c r="U193" s="394">
        <f t="shared" si="213"/>
        <v>74124.181343322794</v>
      </c>
      <c r="V193" s="394">
        <f t="shared" si="213"/>
        <v>78040.800025444725</v>
      </c>
      <c r="W193" s="394">
        <f t="shared" si="213"/>
        <v>82122.830663361354</v>
      </c>
      <c r="X193" s="394">
        <f t="shared" si="213"/>
        <v>86440.363068850114</v>
      </c>
      <c r="Y193" s="394">
        <f t="shared" si="213"/>
        <v>91004.611611795364</v>
      </c>
      <c r="Z193" s="394">
        <f t="shared" si="213"/>
        <v>96504.627752892993</v>
      </c>
      <c r="AA193" s="394">
        <f t="shared" si="213"/>
        <v>102003.76785319402</v>
      </c>
      <c r="AB193" s="406" t="str">
        <f t="shared" si="154"/>
        <v>Y</v>
      </c>
      <c r="AC193" s="406" t="str">
        <f t="shared" si="155"/>
        <v>08485C</v>
      </c>
      <c r="AD193" s="412" t="str">
        <f t="shared" si="156"/>
        <v>Public Health Data Scientist &amp; Epidemiologist</v>
      </c>
      <c r="AE193" s="406">
        <f t="shared" si="157"/>
        <v>72</v>
      </c>
      <c r="AF193" s="398" t="str">
        <f t="shared" si="158"/>
        <v>E</v>
      </c>
      <c r="AG193" s="403">
        <f t="shared" si="203"/>
        <v>35.637</v>
      </c>
      <c r="AH193" s="403">
        <f t="shared" si="204"/>
        <v>37.519999999999996</v>
      </c>
      <c r="AI193" s="403">
        <f t="shared" si="205"/>
        <v>39.482999999999997</v>
      </c>
      <c r="AJ193" s="403">
        <f t="shared" si="206"/>
        <v>41.558</v>
      </c>
      <c r="AK193" s="403">
        <f t="shared" si="207"/>
        <v>43.753</v>
      </c>
      <c r="AL193" s="403">
        <f t="shared" si="208"/>
        <v>46.396999999999998</v>
      </c>
      <c r="AM193" s="403">
        <f t="shared" si="209"/>
        <v>49.040999999999997</v>
      </c>
    </row>
    <row r="194" spans="1:39" ht="12.75" customHeight="1">
      <c r="A194" s="169" t="s">
        <v>15</v>
      </c>
      <c r="B194" s="259" t="s">
        <v>16</v>
      </c>
      <c r="C194" s="259" t="s">
        <v>179</v>
      </c>
      <c r="D194" s="264">
        <v>29</v>
      </c>
      <c r="E194" s="260" t="s">
        <v>180</v>
      </c>
      <c r="F194" s="265">
        <v>383</v>
      </c>
      <c r="G194" s="262">
        <v>8</v>
      </c>
      <c r="H194" s="263">
        <f t="shared" si="197"/>
        <v>60560.400968157468</v>
      </c>
      <c r="I194" s="263">
        <f t="shared" si="198"/>
        <v>63882.658046406941</v>
      </c>
      <c r="J194" s="263">
        <f t="shared" si="199"/>
        <v>67202.111532185299</v>
      </c>
      <c r="K194" s="263">
        <f t="shared" si="200"/>
        <v>70720.620083411501</v>
      </c>
      <c r="L194" s="263">
        <f t="shared" si="201"/>
        <v>74480.237587152049</v>
      </c>
      <c r="M194" s="263">
        <f t="shared" si="211"/>
        <v>79146.72936687374</v>
      </c>
      <c r="N194" s="263">
        <f t="shared" si="212"/>
        <v>83813.221146595417</v>
      </c>
      <c r="Q194" s="397" t="s">
        <v>826</v>
      </c>
      <c r="R194" s="397" t="str">
        <f t="shared" si="151"/>
        <v>08488C</v>
      </c>
      <c r="S194" s="409" t="str">
        <f t="shared" si="152"/>
        <v>Public Health Mental Health Counselor I</v>
      </c>
      <c r="T194" s="397">
        <f t="shared" si="153"/>
        <v>29</v>
      </c>
      <c r="U194" s="394">
        <f t="shared" si="213"/>
        <v>60560.400968157468</v>
      </c>
      <c r="V194" s="394">
        <f t="shared" si="213"/>
        <v>63882.658046406941</v>
      </c>
      <c r="W194" s="394">
        <f t="shared" si="213"/>
        <v>67202.111532185299</v>
      </c>
      <c r="X194" s="394">
        <f t="shared" si="213"/>
        <v>70720.620083411501</v>
      </c>
      <c r="Y194" s="394">
        <f t="shared" si="213"/>
        <v>74480.237587152049</v>
      </c>
      <c r="Z194" s="394">
        <f t="shared" si="213"/>
        <v>79146.72936687374</v>
      </c>
      <c r="AA194" s="394">
        <f t="shared" si="213"/>
        <v>83813.221146595417</v>
      </c>
      <c r="AB194" s="406" t="str">
        <f t="shared" si="154"/>
        <v>Y</v>
      </c>
      <c r="AC194" s="406" t="str">
        <f t="shared" si="155"/>
        <v>08488C</v>
      </c>
      <c r="AD194" s="412" t="str">
        <f t="shared" si="156"/>
        <v>Public Health Mental Health Counselor I</v>
      </c>
      <c r="AE194" s="406">
        <f t="shared" si="157"/>
        <v>29</v>
      </c>
      <c r="AF194" s="398" t="str">
        <f t="shared" si="158"/>
        <v>E</v>
      </c>
      <c r="AG194" s="403">
        <f t="shared" si="203"/>
        <v>29.116</v>
      </c>
      <c r="AH194" s="403">
        <f t="shared" si="204"/>
        <v>30.713000000000001</v>
      </c>
      <c r="AI194" s="403">
        <f t="shared" si="205"/>
        <v>32.308999999999997</v>
      </c>
      <c r="AJ194" s="403">
        <f t="shared" si="206"/>
        <v>34.000999999999998</v>
      </c>
      <c r="AK194" s="403">
        <f t="shared" si="207"/>
        <v>35.808</v>
      </c>
      <c r="AL194" s="403">
        <f t="shared" si="208"/>
        <v>38.052</v>
      </c>
      <c r="AM194" s="403">
        <f t="shared" si="209"/>
        <v>40.294999999999995</v>
      </c>
    </row>
    <row r="195" spans="1:39" ht="12.75" customHeight="1">
      <c r="A195" s="169" t="s">
        <v>15</v>
      </c>
      <c r="B195" s="259" t="s">
        <v>16</v>
      </c>
      <c r="C195" s="259" t="s">
        <v>401</v>
      </c>
      <c r="D195" s="264">
        <v>39</v>
      </c>
      <c r="E195" s="260" t="s">
        <v>398</v>
      </c>
      <c r="F195" s="265">
        <v>430</v>
      </c>
      <c r="G195" s="262">
        <v>9</v>
      </c>
      <c r="H195" s="263">
        <f t="shared" si="197"/>
        <v>67723.579731809266</v>
      </c>
      <c r="I195" s="263">
        <f t="shared" si="198"/>
        <v>71289.749355044143</v>
      </c>
      <c r="J195" s="263">
        <f t="shared" si="199"/>
        <v>75052.170451255748</v>
      </c>
      <c r="K195" s="263">
        <f t="shared" si="200"/>
        <v>78971.592725848794</v>
      </c>
      <c r="L195" s="263">
        <f t="shared" si="201"/>
        <v>83129.320360485042</v>
      </c>
      <c r="M195" s="263">
        <f t="shared" si="211"/>
        <v>88158.965253632312</v>
      </c>
      <c r="N195" s="263">
        <f t="shared" si="212"/>
        <v>93191.413739250696</v>
      </c>
      <c r="Q195" s="397" t="s">
        <v>826</v>
      </c>
      <c r="R195" s="397" t="str">
        <f t="shared" si="151"/>
        <v>08489C</v>
      </c>
      <c r="S195" s="409" t="str">
        <f t="shared" si="152"/>
        <v>Public Health Mental Health Counselor II</v>
      </c>
      <c r="T195" s="397">
        <f t="shared" si="153"/>
        <v>39</v>
      </c>
      <c r="U195" s="448">
        <v>67723.579731809266</v>
      </c>
      <c r="V195" s="448">
        <v>71289.749355044143</v>
      </c>
      <c r="W195" s="448">
        <v>75052.170451255748</v>
      </c>
      <c r="X195" s="448">
        <v>78971.592725848794</v>
      </c>
      <c r="Y195" s="448">
        <v>83129.320360485042</v>
      </c>
      <c r="Z195" s="448">
        <v>88158.965253632312</v>
      </c>
      <c r="AA195" s="448">
        <v>93191.413739250696</v>
      </c>
      <c r="AB195" s="406" t="str">
        <f t="shared" si="154"/>
        <v>Y</v>
      </c>
      <c r="AC195" s="406" t="str">
        <f t="shared" si="155"/>
        <v>08489C</v>
      </c>
      <c r="AD195" s="412" t="str">
        <f t="shared" si="156"/>
        <v>Public Health Mental Health Counselor II</v>
      </c>
      <c r="AE195" s="406">
        <f t="shared" si="157"/>
        <v>39</v>
      </c>
      <c r="AF195" s="398" t="str">
        <f t="shared" si="158"/>
        <v>E</v>
      </c>
      <c r="AG195" s="403">
        <f t="shared" si="203"/>
        <v>32.559999999999995</v>
      </c>
      <c r="AH195" s="403">
        <f t="shared" si="204"/>
        <v>34.274000000000001</v>
      </c>
      <c r="AI195" s="403">
        <f t="shared" si="205"/>
        <v>36.082999999999998</v>
      </c>
      <c r="AJ195" s="403">
        <f t="shared" si="206"/>
        <v>37.967999999999996</v>
      </c>
      <c r="AK195" s="403">
        <f t="shared" si="207"/>
        <v>39.966999999999999</v>
      </c>
      <c r="AL195" s="403">
        <f t="shared" si="208"/>
        <v>42.384999999999998</v>
      </c>
      <c r="AM195" s="403">
        <f t="shared" si="209"/>
        <v>44.803999999999995</v>
      </c>
    </row>
    <row r="196" spans="1:39" ht="12.75" customHeight="1">
      <c r="A196" s="169" t="s">
        <v>15</v>
      </c>
      <c r="B196" s="259" t="s">
        <v>16</v>
      </c>
      <c r="C196" s="259" t="s">
        <v>181</v>
      </c>
      <c r="D196" s="264">
        <v>20</v>
      </c>
      <c r="E196" s="270" t="s">
        <v>182</v>
      </c>
      <c r="F196" s="271">
        <v>355</v>
      </c>
      <c r="G196" s="271">
        <v>7</v>
      </c>
      <c r="H196" s="263">
        <f t="shared" si="197"/>
        <v>55861.647952509724</v>
      </c>
      <c r="I196" s="263">
        <f t="shared" si="198"/>
        <v>59161.516434652833</v>
      </c>
      <c r="J196" s="263">
        <f t="shared" si="199"/>
        <v>62764.304780950777</v>
      </c>
      <c r="K196" s="263">
        <f t="shared" si="200"/>
        <v>66602.057584615977</v>
      </c>
      <c r="L196" s="263">
        <f t="shared" si="201"/>
        <v>70560.747976631974</v>
      </c>
      <c r="M196" s="263">
        <f t="shared" si="211"/>
        <v>75185.170997855224</v>
      </c>
      <c r="N196" s="263">
        <f t="shared" si="212"/>
        <v>79808.442232522721</v>
      </c>
      <c r="Q196" s="397" t="s">
        <v>826</v>
      </c>
      <c r="R196" s="397" t="str">
        <f t="shared" si="151"/>
        <v>08490C</v>
      </c>
      <c r="S196" s="409" t="str">
        <f t="shared" si="152"/>
        <v>Public Health Nurse I</v>
      </c>
      <c r="T196" s="397">
        <f t="shared" si="153"/>
        <v>20</v>
      </c>
      <c r="U196" s="394">
        <f t="shared" ref="U196:AA198" si="214">H196</f>
        <v>55861.647952509724</v>
      </c>
      <c r="V196" s="394">
        <f t="shared" si="214"/>
        <v>59161.516434652833</v>
      </c>
      <c r="W196" s="394">
        <f t="shared" si="214"/>
        <v>62764.304780950777</v>
      </c>
      <c r="X196" s="394">
        <f t="shared" si="214"/>
        <v>66602.057584615977</v>
      </c>
      <c r="Y196" s="394">
        <f t="shared" si="214"/>
        <v>70560.747976631974</v>
      </c>
      <c r="Z196" s="394">
        <f t="shared" si="214"/>
        <v>75185.170997855224</v>
      </c>
      <c r="AA196" s="394">
        <f t="shared" si="214"/>
        <v>79808.442232522721</v>
      </c>
      <c r="AB196" s="406" t="str">
        <f t="shared" si="154"/>
        <v>Y</v>
      </c>
      <c r="AC196" s="406" t="str">
        <f t="shared" si="155"/>
        <v>08490C</v>
      </c>
      <c r="AD196" s="412" t="str">
        <f t="shared" si="156"/>
        <v>Public Health Nurse I</v>
      </c>
      <c r="AE196" s="406">
        <f t="shared" si="157"/>
        <v>20</v>
      </c>
      <c r="AF196" s="398" t="str">
        <f t="shared" si="158"/>
        <v>E</v>
      </c>
      <c r="AG196" s="403">
        <f t="shared" si="203"/>
        <v>26.857000000000003</v>
      </c>
      <c r="AH196" s="403">
        <f t="shared" si="204"/>
        <v>28.444000000000003</v>
      </c>
      <c r="AI196" s="403">
        <f t="shared" si="205"/>
        <v>30.176000000000002</v>
      </c>
      <c r="AJ196" s="403">
        <f t="shared" si="206"/>
        <v>32.021000000000001</v>
      </c>
      <c r="AK196" s="403">
        <f t="shared" si="207"/>
        <v>33.923999999999999</v>
      </c>
      <c r="AL196" s="403">
        <f t="shared" si="208"/>
        <v>36.146999999999998</v>
      </c>
      <c r="AM196" s="403">
        <f t="shared" si="209"/>
        <v>38.369999999999997</v>
      </c>
    </row>
    <row r="197" spans="1:39" ht="12.75" customHeight="1">
      <c r="A197" s="22" t="s">
        <v>90</v>
      </c>
      <c r="B197" s="272" t="s">
        <v>91</v>
      </c>
      <c r="C197" s="272" t="s">
        <v>329</v>
      </c>
      <c r="D197" s="274" t="s">
        <v>274</v>
      </c>
      <c r="E197" s="273" t="s">
        <v>330</v>
      </c>
      <c r="F197" s="265">
        <v>325</v>
      </c>
      <c r="G197" s="262">
        <v>7</v>
      </c>
      <c r="H197" s="285">
        <f t="shared" si="197"/>
        <v>25.564230863414842</v>
      </c>
      <c r="I197" s="285">
        <f t="shared" si="198"/>
        <v>27.184063921671175</v>
      </c>
      <c r="J197" s="285">
        <f t="shared" si="199"/>
        <v>28.61686142012103</v>
      </c>
      <c r="K197" s="285">
        <f t="shared" si="200"/>
        <v>30.200621590091455</v>
      </c>
      <c r="L197" s="285">
        <f t="shared" si="201"/>
        <v>31.822122427942045</v>
      </c>
      <c r="M197" s="285">
        <f t="shared" si="211"/>
        <v>33.753705445467475</v>
      </c>
      <c r="N197" s="285">
        <f t="shared" si="212"/>
        <v>35.685288462992922</v>
      </c>
      <c r="Q197" s="397" t="s">
        <v>826</v>
      </c>
      <c r="R197" s="397" t="str">
        <f t="shared" si="151"/>
        <v>04303C</v>
      </c>
      <c r="S197" s="409" t="str">
        <f t="shared" si="152"/>
        <v>Public Health Specialist I</v>
      </c>
      <c r="T197" s="397" t="str">
        <f t="shared" si="153"/>
        <v>07</v>
      </c>
      <c r="U197" s="394">
        <f t="shared" si="214"/>
        <v>25.564230863414842</v>
      </c>
      <c r="V197" s="394">
        <f t="shared" si="214"/>
        <v>27.184063921671175</v>
      </c>
      <c r="W197" s="394">
        <f t="shared" si="214"/>
        <v>28.61686142012103</v>
      </c>
      <c r="X197" s="394">
        <f t="shared" si="214"/>
        <v>30.200621590091455</v>
      </c>
      <c r="Y197" s="394">
        <f t="shared" si="214"/>
        <v>31.822122427942045</v>
      </c>
      <c r="Z197" s="394">
        <f t="shared" si="214"/>
        <v>33.753705445467475</v>
      </c>
      <c r="AA197" s="394">
        <f t="shared" si="214"/>
        <v>35.685288462992922</v>
      </c>
      <c r="AB197" s="406" t="str">
        <f t="shared" si="154"/>
        <v>Y</v>
      </c>
      <c r="AC197" s="406" t="str">
        <f t="shared" si="155"/>
        <v>04303C</v>
      </c>
      <c r="AD197" s="412" t="str">
        <f t="shared" si="156"/>
        <v>Public Health Specialist I</v>
      </c>
      <c r="AE197" s="406" t="str">
        <f t="shared" si="157"/>
        <v>07</v>
      </c>
      <c r="AF197" s="398" t="str">
        <f t="shared" si="158"/>
        <v>N</v>
      </c>
      <c r="AG197" s="403">
        <f t="shared" ref="AG197:AM197" si="215">H197</f>
        <v>25.564230863414842</v>
      </c>
      <c r="AH197" s="403">
        <f t="shared" si="215"/>
        <v>27.184063921671175</v>
      </c>
      <c r="AI197" s="403">
        <f t="shared" si="215"/>
        <v>28.61686142012103</v>
      </c>
      <c r="AJ197" s="403">
        <f t="shared" si="215"/>
        <v>30.200621590091455</v>
      </c>
      <c r="AK197" s="403">
        <f t="shared" si="215"/>
        <v>31.822122427942045</v>
      </c>
      <c r="AL197" s="403">
        <f t="shared" si="215"/>
        <v>33.753705445467475</v>
      </c>
      <c r="AM197" s="403">
        <f t="shared" si="215"/>
        <v>35.685288462992922</v>
      </c>
    </row>
    <row r="198" spans="1:39" ht="12.75" customHeight="1">
      <c r="A198" s="169" t="s">
        <v>15</v>
      </c>
      <c r="B198" s="259" t="s">
        <v>16</v>
      </c>
      <c r="C198" s="259" t="s">
        <v>183</v>
      </c>
      <c r="D198" s="264">
        <v>29</v>
      </c>
      <c r="E198" s="260" t="s">
        <v>184</v>
      </c>
      <c r="F198" s="265">
        <v>383</v>
      </c>
      <c r="G198" s="262">
        <v>8</v>
      </c>
      <c r="H198" s="263">
        <f t="shared" si="197"/>
        <v>60560.400968157468</v>
      </c>
      <c r="I198" s="263">
        <f t="shared" si="198"/>
        <v>63882.658046406941</v>
      </c>
      <c r="J198" s="263">
        <f t="shared" si="199"/>
        <v>67202.111532185299</v>
      </c>
      <c r="K198" s="263">
        <f t="shared" si="200"/>
        <v>70720.620083411501</v>
      </c>
      <c r="L198" s="263">
        <f t="shared" si="201"/>
        <v>74480.237587152049</v>
      </c>
      <c r="M198" s="263">
        <f t="shared" si="211"/>
        <v>79146.72936687374</v>
      </c>
      <c r="N198" s="263">
        <f t="shared" si="212"/>
        <v>83813.221146595417</v>
      </c>
      <c r="Q198" s="397" t="s">
        <v>826</v>
      </c>
      <c r="R198" s="397" t="str">
        <f t="shared" ref="R198:R266" si="216">C198</f>
        <v>04310C</v>
      </c>
      <c r="S198" s="409" t="str">
        <f t="shared" ref="S198:S266" si="217">E198</f>
        <v>Public Health Specialist II</v>
      </c>
      <c r="T198" s="397">
        <f t="shared" ref="T198:T266" si="218">D198</f>
        <v>29</v>
      </c>
      <c r="U198" s="394">
        <f t="shared" si="214"/>
        <v>60560.400968157468</v>
      </c>
      <c r="V198" s="394">
        <f t="shared" si="214"/>
        <v>63882.658046406941</v>
      </c>
      <c r="W198" s="394">
        <f t="shared" si="214"/>
        <v>67202.111532185299</v>
      </c>
      <c r="X198" s="394">
        <f t="shared" si="214"/>
        <v>70720.620083411501</v>
      </c>
      <c r="Y198" s="394">
        <f t="shared" si="214"/>
        <v>74480.237587152049</v>
      </c>
      <c r="Z198" s="394">
        <f t="shared" si="214"/>
        <v>79146.72936687374</v>
      </c>
      <c r="AA198" s="394">
        <f t="shared" si="214"/>
        <v>83813.221146595417</v>
      </c>
      <c r="AB198" s="406" t="str">
        <f t="shared" ref="AB198:AB266" si="219">Q198</f>
        <v>Y</v>
      </c>
      <c r="AC198" s="406" t="str">
        <f t="shared" ref="AC198:AC266" si="220">C198</f>
        <v>04310C</v>
      </c>
      <c r="AD198" s="412" t="str">
        <f t="shared" ref="AD198:AD266" si="221">E198</f>
        <v>Public Health Specialist II</v>
      </c>
      <c r="AE198" s="406">
        <f t="shared" ref="AE198:AE266" si="222">D198</f>
        <v>29</v>
      </c>
      <c r="AF198" s="398" t="str">
        <f t="shared" ref="AF198:AF266" si="223">LEFT(B198,1)</f>
        <v>E</v>
      </c>
      <c r="AG198" s="403">
        <f t="shared" ref="AG198:AM198" si="224">ROUNDUP(H198/2080,3)</f>
        <v>29.116</v>
      </c>
      <c r="AH198" s="403">
        <f t="shared" si="224"/>
        <v>30.713000000000001</v>
      </c>
      <c r="AI198" s="403">
        <f t="shared" si="224"/>
        <v>32.308999999999997</v>
      </c>
      <c r="AJ198" s="403">
        <f t="shared" si="224"/>
        <v>34.000999999999998</v>
      </c>
      <c r="AK198" s="403">
        <f t="shared" si="224"/>
        <v>35.808</v>
      </c>
      <c r="AL198" s="403">
        <f t="shared" si="224"/>
        <v>38.052</v>
      </c>
      <c r="AM198" s="403">
        <f t="shared" si="224"/>
        <v>40.294999999999995</v>
      </c>
    </row>
    <row r="199" spans="1:39" ht="12.75" customHeight="1">
      <c r="A199" s="169"/>
      <c r="B199" s="259" t="s">
        <v>16</v>
      </c>
      <c r="C199" s="259" t="s">
        <v>801</v>
      </c>
      <c r="D199" s="264" t="s">
        <v>20</v>
      </c>
      <c r="E199" s="260" t="s">
        <v>800</v>
      </c>
      <c r="F199" s="265">
        <v>388</v>
      </c>
      <c r="G199" s="262">
        <v>8</v>
      </c>
      <c r="H199" s="263">
        <v>61200</v>
      </c>
      <c r="I199" s="263">
        <v>64522</v>
      </c>
      <c r="J199" s="263">
        <v>67883</v>
      </c>
      <c r="K199" s="263">
        <v>71520</v>
      </c>
      <c r="L199" s="263">
        <v>75282</v>
      </c>
      <c r="M199" s="263">
        <v>79951</v>
      </c>
      <c r="N199" s="263">
        <v>84620</v>
      </c>
      <c r="Q199" s="397" t="s">
        <v>826</v>
      </c>
      <c r="R199" s="397" t="str">
        <f t="shared" si="216"/>
        <v>59427C</v>
      </c>
      <c r="S199" s="409" t="str">
        <f t="shared" si="217"/>
        <v>Public Health Specialist II - Contracts</v>
      </c>
      <c r="T199" s="397" t="str">
        <f t="shared" si="218"/>
        <v>33B</v>
      </c>
      <c r="U199" s="448">
        <v>61199.620051567501</v>
      </c>
      <c r="V199" s="448">
        <v>64521.877129816974</v>
      </c>
      <c r="W199" s="448">
        <v>67883.384502661764</v>
      </c>
      <c r="X199" s="448">
        <v>71519.64393767406</v>
      </c>
      <c r="Y199" s="448">
        <v>75282.065033885679</v>
      </c>
      <c r="Z199" s="448">
        <v>79950.801715983413</v>
      </c>
      <c r="AA199" s="448">
        <v>84619.53839808116</v>
      </c>
      <c r="AB199" s="406" t="str">
        <f t="shared" si="219"/>
        <v>Y</v>
      </c>
      <c r="AC199" s="406" t="str">
        <f t="shared" si="220"/>
        <v>59427C</v>
      </c>
      <c r="AD199" s="412" t="str">
        <f t="shared" si="221"/>
        <v>Public Health Specialist II - Contracts</v>
      </c>
      <c r="AE199" s="406" t="str">
        <f t="shared" si="222"/>
        <v>33B</v>
      </c>
      <c r="AF199" s="398" t="str">
        <f t="shared" si="223"/>
        <v>E</v>
      </c>
      <c r="AG199" s="403"/>
      <c r="AH199" s="403"/>
      <c r="AI199" s="403"/>
      <c r="AJ199" s="403"/>
      <c r="AK199" s="403"/>
      <c r="AL199" s="403"/>
      <c r="AM199" s="403"/>
    </row>
    <row r="200" spans="1:39" ht="12.75" customHeight="1">
      <c r="A200" s="169" t="s">
        <v>15</v>
      </c>
      <c r="B200" s="259" t="s">
        <v>16</v>
      </c>
      <c r="C200" s="259" t="s">
        <v>185</v>
      </c>
      <c r="D200" s="264">
        <v>29</v>
      </c>
      <c r="E200" s="260" t="s">
        <v>186</v>
      </c>
      <c r="F200" s="265">
        <v>383</v>
      </c>
      <c r="G200" s="262">
        <v>8</v>
      </c>
      <c r="H200" s="263">
        <f t="shared" ref="H200:H231" si="225">VLOOKUP($C200,March21,6,0)*(1+IncrPerc2022)</f>
        <v>60560.400968157468</v>
      </c>
      <c r="I200" s="263">
        <f t="shared" ref="I200:I231" si="226">VLOOKUP($C200,March21,7,0)*(1+IncrPerc2022)</f>
        <v>63882.658046406941</v>
      </c>
      <c r="J200" s="263">
        <f t="shared" ref="J200:J231" si="227">VLOOKUP($C200,March21,8,0)*(1+IncrPerc2022)</f>
        <v>67202.111532185299</v>
      </c>
      <c r="K200" s="263">
        <f t="shared" ref="K200:K231" si="228">VLOOKUP($C200,March21,9,0)*(1+IncrPerc2022)</f>
        <v>70720.620083411501</v>
      </c>
      <c r="L200" s="263">
        <f t="shared" ref="L200:L208" si="229">VLOOKUP($C200,March21,10,0)*(1+IncrPerc2022)</f>
        <v>74480.237587152049</v>
      </c>
      <c r="M200" s="263">
        <f t="shared" ref="M200:M208" si="230">VLOOKUP($C200,March21,11,0)*(1+IncrPerc2022)</f>
        <v>79146.72936687374</v>
      </c>
      <c r="N200" s="263">
        <f t="shared" ref="N200:N208" si="231">VLOOKUP($C200,March21,12,0)*(1+IncrPerc2022)</f>
        <v>83813.221146595417</v>
      </c>
      <c r="Q200" s="397" t="s">
        <v>826</v>
      </c>
      <c r="R200" s="397" t="str">
        <f t="shared" si="216"/>
        <v>04314C</v>
      </c>
      <c r="S200" s="409" t="str">
        <f t="shared" si="217"/>
        <v>Public Health Specialist II - Emergency Preparedness</v>
      </c>
      <c r="T200" s="397">
        <f t="shared" si="218"/>
        <v>29</v>
      </c>
      <c r="U200" s="394">
        <f t="shared" ref="U200:AA200" si="232">H200</f>
        <v>60560.400968157468</v>
      </c>
      <c r="V200" s="394">
        <f t="shared" si="232"/>
        <v>63882.658046406941</v>
      </c>
      <c r="W200" s="394">
        <f t="shared" si="232"/>
        <v>67202.111532185299</v>
      </c>
      <c r="X200" s="394">
        <f t="shared" si="232"/>
        <v>70720.620083411501</v>
      </c>
      <c r="Y200" s="394">
        <f t="shared" si="232"/>
        <v>74480.237587152049</v>
      </c>
      <c r="Z200" s="394">
        <f t="shared" si="232"/>
        <v>79146.72936687374</v>
      </c>
      <c r="AA200" s="394">
        <f t="shared" si="232"/>
        <v>83813.221146595417</v>
      </c>
      <c r="AB200" s="406" t="str">
        <f t="shared" si="219"/>
        <v>Y</v>
      </c>
      <c r="AC200" s="406" t="str">
        <f t="shared" si="220"/>
        <v>04314C</v>
      </c>
      <c r="AD200" s="412" t="str">
        <f t="shared" si="221"/>
        <v>Public Health Specialist II - Emergency Preparedness</v>
      </c>
      <c r="AE200" s="406">
        <f t="shared" si="222"/>
        <v>29</v>
      </c>
      <c r="AF200" s="398" t="str">
        <f t="shared" si="223"/>
        <v>E</v>
      </c>
      <c r="AG200" s="403">
        <f t="shared" ref="AG200:AM205" si="233">ROUNDUP(H200/2080,3)</f>
        <v>29.116</v>
      </c>
      <c r="AH200" s="403">
        <f t="shared" si="233"/>
        <v>30.713000000000001</v>
      </c>
      <c r="AI200" s="403">
        <f t="shared" si="233"/>
        <v>32.308999999999997</v>
      </c>
      <c r="AJ200" s="403">
        <f t="shared" si="233"/>
        <v>34.000999999999998</v>
      </c>
      <c r="AK200" s="403">
        <f t="shared" si="233"/>
        <v>35.808</v>
      </c>
      <c r="AL200" s="403">
        <f t="shared" si="233"/>
        <v>38.052</v>
      </c>
      <c r="AM200" s="403">
        <f t="shared" si="233"/>
        <v>40.294999999999995</v>
      </c>
    </row>
    <row r="201" spans="1:39" ht="12.75" customHeight="1">
      <c r="A201" s="169"/>
      <c r="B201" s="259" t="s">
        <v>16</v>
      </c>
      <c r="C201" s="259" t="s">
        <v>679</v>
      </c>
      <c r="D201" s="264" t="s">
        <v>20</v>
      </c>
      <c r="E201" s="260" t="s">
        <v>676</v>
      </c>
      <c r="F201" s="265">
        <v>393</v>
      </c>
      <c r="G201" s="262">
        <v>8</v>
      </c>
      <c r="H201" s="263">
        <f t="shared" si="225"/>
        <v>61199.620051567501</v>
      </c>
      <c r="I201" s="263">
        <f t="shared" si="226"/>
        <v>64521.877129816974</v>
      </c>
      <c r="J201" s="263">
        <f t="shared" si="227"/>
        <v>67883.384502661764</v>
      </c>
      <c r="K201" s="263">
        <f t="shared" si="228"/>
        <v>71519.64393767406</v>
      </c>
      <c r="L201" s="263">
        <f t="shared" si="229"/>
        <v>75282.065033885679</v>
      </c>
      <c r="M201" s="263">
        <f t="shared" si="230"/>
        <v>79950.801715983413</v>
      </c>
      <c r="N201" s="263">
        <f t="shared" si="231"/>
        <v>84619.53839808116</v>
      </c>
      <c r="Q201" s="397" t="s">
        <v>826</v>
      </c>
      <c r="R201" s="397" t="str">
        <f t="shared" si="216"/>
        <v>59408C</v>
      </c>
      <c r="S201" s="409" t="str">
        <f t="shared" si="217"/>
        <v>Public Health Specialist II - Emergency Response</v>
      </c>
      <c r="T201" s="397" t="str">
        <f t="shared" si="218"/>
        <v>33B</v>
      </c>
      <c r="U201" s="448">
        <v>61199.620051567501</v>
      </c>
      <c r="V201" s="448">
        <v>64521.877129816974</v>
      </c>
      <c r="W201" s="448">
        <v>67883.384502661764</v>
      </c>
      <c r="X201" s="448">
        <v>71519.64393767406</v>
      </c>
      <c r="Y201" s="448">
        <v>75282.065033885679</v>
      </c>
      <c r="Z201" s="448">
        <v>79950.801715983413</v>
      </c>
      <c r="AA201" s="448">
        <v>84619.53839808116</v>
      </c>
      <c r="AB201" s="406" t="str">
        <f t="shared" si="219"/>
        <v>Y</v>
      </c>
      <c r="AC201" s="406" t="str">
        <f t="shared" si="220"/>
        <v>59408C</v>
      </c>
      <c r="AD201" s="412" t="str">
        <f t="shared" si="221"/>
        <v>Public Health Specialist II - Emergency Response</v>
      </c>
      <c r="AE201" s="406" t="str">
        <f t="shared" si="222"/>
        <v>33B</v>
      </c>
      <c r="AF201" s="398" t="str">
        <f t="shared" si="223"/>
        <v>E</v>
      </c>
      <c r="AG201" s="403">
        <f t="shared" si="233"/>
        <v>29.423000000000002</v>
      </c>
      <c r="AH201" s="403">
        <f t="shared" si="233"/>
        <v>31.021000000000001</v>
      </c>
      <c r="AI201" s="403">
        <f t="shared" si="233"/>
        <v>32.637</v>
      </c>
      <c r="AJ201" s="403">
        <f t="shared" si="233"/>
        <v>34.384999999999998</v>
      </c>
      <c r="AK201" s="403">
        <f t="shared" si="233"/>
        <v>36.193999999999996</v>
      </c>
      <c r="AL201" s="403">
        <f t="shared" si="233"/>
        <v>38.437999999999995</v>
      </c>
      <c r="AM201" s="403">
        <f t="shared" si="233"/>
        <v>40.683</v>
      </c>
    </row>
    <row r="202" spans="1:39" ht="12.75" customHeight="1">
      <c r="A202" s="169" t="s">
        <v>15</v>
      </c>
      <c r="B202" s="259" t="s">
        <v>16</v>
      </c>
      <c r="C202" s="259" t="s">
        <v>187</v>
      </c>
      <c r="D202" s="264" t="s">
        <v>166</v>
      </c>
      <c r="E202" s="266" t="s">
        <v>188</v>
      </c>
      <c r="F202" s="265">
        <v>435</v>
      </c>
      <c r="G202" s="262">
        <v>9</v>
      </c>
      <c r="H202" s="263">
        <f t="shared" si="225"/>
        <v>68881.463422372137</v>
      </c>
      <c r="I202" s="263">
        <f t="shared" si="226"/>
        <v>72523.330042326634</v>
      </c>
      <c r="J202" s="263">
        <f t="shared" si="227"/>
        <v>76641.807382367522</v>
      </c>
      <c r="K202" s="263">
        <f t="shared" si="228"/>
        <v>80718.230835341979</v>
      </c>
      <c r="L202" s="263">
        <f t="shared" si="229"/>
        <v>85041.370425772911</v>
      </c>
      <c r="M202" s="263">
        <f t="shared" si="230"/>
        <v>90094.020271236979</v>
      </c>
      <c r="N202" s="263">
        <f t="shared" si="231"/>
        <v>95146.670116701018</v>
      </c>
      <c r="Q202" s="397" t="s">
        <v>826</v>
      </c>
      <c r="R202" s="397" t="str">
        <f t="shared" si="216"/>
        <v>08560C</v>
      </c>
      <c r="S202" s="409" t="str">
        <f t="shared" si="217"/>
        <v>Public Information Officer-C</v>
      </c>
      <c r="T202" s="397" t="str">
        <f t="shared" si="218"/>
        <v>45</v>
      </c>
      <c r="U202" s="394">
        <f t="shared" ref="U202:AA202" si="234">H202</f>
        <v>68881.463422372137</v>
      </c>
      <c r="V202" s="394">
        <f t="shared" si="234"/>
        <v>72523.330042326634</v>
      </c>
      <c r="W202" s="394">
        <f t="shared" si="234"/>
        <v>76641.807382367522</v>
      </c>
      <c r="X202" s="394">
        <f t="shared" si="234"/>
        <v>80718.230835341979</v>
      </c>
      <c r="Y202" s="394">
        <f t="shared" si="234"/>
        <v>85041.370425772911</v>
      </c>
      <c r="Z202" s="394">
        <f t="shared" si="234"/>
        <v>90094.020271236979</v>
      </c>
      <c r="AA202" s="394">
        <f t="shared" si="234"/>
        <v>95146.670116701018</v>
      </c>
      <c r="AB202" s="406" t="str">
        <f t="shared" si="219"/>
        <v>Y</v>
      </c>
      <c r="AC202" s="406" t="str">
        <f t="shared" si="220"/>
        <v>08560C</v>
      </c>
      <c r="AD202" s="412" t="str">
        <f t="shared" si="221"/>
        <v>Public Information Officer-C</v>
      </c>
      <c r="AE202" s="406" t="str">
        <f t="shared" si="222"/>
        <v>45</v>
      </c>
      <c r="AF202" s="398" t="str">
        <f t="shared" si="223"/>
        <v>E</v>
      </c>
      <c r="AG202" s="403">
        <f t="shared" si="233"/>
        <v>33.116999999999997</v>
      </c>
      <c r="AH202" s="403">
        <f t="shared" si="233"/>
        <v>34.866999999999997</v>
      </c>
      <c r="AI202" s="403">
        <f t="shared" si="233"/>
        <v>36.847999999999999</v>
      </c>
      <c r="AJ202" s="403">
        <f t="shared" si="233"/>
        <v>38.806999999999995</v>
      </c>
      <c r="AK202" s="403">
        <f t="shared" si="233"/>
        <v>40.885999999999996</v>
      </c>
      <c r="AL202" s="403">
        <f t="shared" si="233"/>
        <v>43.314999999999998</v>
      </c>
      <c r="AM202" s="403">
        <f t="shared" si="233"/>
        <v>45.744</v>
      </c>
    </row>
    <row r="203" spans="1:39" ht="12.75" customHeight="1">
      <c r="A203" s="169" t="s">
        <v>15</v>
      </c>
      <c r="B203" s="259" t="s">
        <v>16</v>
      </c>
      <c r="C203" s="259" t="s">
        <v>473</v>
      </c>
      <c r="D203" s="264">
        <v>99</v>
      </c>
      <c r="E203" s="266" t="s">
        <v>467</v>
      </c>
      <c r="F203" s="265">
        <v>415</v>
      </c>
      <c r="G203" s="262">
        <v>9</v>
      </c>
      <c r="H203" s="263">
        <f t="shared" si="225"/>
        <v>67722.932101948449</v>
      </c>
      <c r="I203" s="263">
        <f t="shared" si="226"/>
        <v>71289.424138317481</v>
      </c>
      <c r="J203" s="263">
        <f t="shared" si="227"/>
        <v>75052.70874101021</v>
      </c>
      <c r="K203" s="263">
        <f t="shared" si="228"/>
        <v>78970.998364244908</v>
      </c>
      <c r="L203" s="263">
        <f t="shared" si="229"/>
        <v>83129.211020378687</v>
      </c>
      <c r="M203" s="263">
        <f t="shared" si="230"/>
        <v>88159.719549533023</v>
      </c>
      <c r="N203" s="263">
        <f t="shared" si="231"/>
        <v>93189.128358351227</v>
      </c>
      <c r="Q203" s="397" t="s">
        <v>826</v>
      </c>
      <c r="R203" s="397" t="str">
        <f t="shared" si="216"/>
        <v>02615C</v>
      </c>
      <c r="S203" s="409" t="str">
        <f t="shared" si="217"/>
        <v>Public Works Communications and Outreach Coordinator</v>
      </c>
      <c r="T203" s="397">
        <f t="shared" si="218"/>
        <v>99</v>
      </c>
      <c r="U203" s="448">
        <v>67722.932101948449</v>
      </c>
      <c r="V203" s="448">
        <v>71289.424138317481</v>
      </c>
      <c r="W203" s="448">
        <v>75052.70874101021</v>
      </c>
      <c r="X203" s="448">
        <v>78970.998364244908</v>
      </c>
      <c r="Y203" s="448">
        <v>83129.211020378687</v>
      </c>
      <c r="Z203" s="448">
        <v>88159.719549533023</v>
      </c>
      <c r="AA203" s="448">
        <v>93189.128358351227</v>
      </c>
      <c r="AB203" s="406" t="str">
        <f t="shared" si="219"/>
        <v>Y</v>
      </c>
      <c r="AC203" s="406" t="str">
        <f t="shared" si="220"/>
        <v>02615C</v>
      </c>
      <c r="AD203" s="412" t="str">
        <f t="shared" si="221"/>
        <v>Public Works Communications and Outreach Coordinator</v>
      </c>
      <c r="AE203" s="406">
        <f t="shared" si="222"/>
        <v>99</v>
      </c>
      <c r="AF203" s="398" t="str">
        <f t="shared" si="223"/>
        <v>E</v>
      </c>
      <c r="AG203" s="403">
        <f t="shared" si="233"/>
        <v>32.559999999999995</v>
      </c>
      <c r="AH203" s="403">
        <f t="shared" si="233"/>
        <v>34.274000000000001</v>
      </c>
      <c r="AI203" s="403">
        <f t="shared" si="233"/>
        <v>36.083999999999996</v>
      </c>
      <c r="AJ203" s="403">
        <f t="shared" si="233"/>
        <v>37.966999999999999</v>
      </c>
      <c r="AK203" s="403">
        <f t="shared" si="233"/>
        <v>39.966000000000001</v>
      </c>
      <c r="AL203" s="403">
        <f t="shared" si="233"/>
        <v>42.384999999999998</v>
      </c>
      <c r="AM203" s="403">
        <f t="shared" si="233"/>
        <v>44.802999999999997</v>
      </c>
    </row>
    <row r="204" spans="1:39" ht="12.75" customHeight="1">
      <c r="A204" s="169" t="s">
        <v>15</v>
      </c>
      <c r="B204" s="259" t="s">
        <v>16</v>
      </c>
      <c r="C204" s="259" t="s">
        <v>189</v>
      </c>
      <c r="D204" s="264">
        <v>40</v>
      </c>
      <c r="E204" s="260" t="s">
        <v>190</v>
      </c>
      <c r="F204" s="265">
        <v>415</v>
      </c>
      <c r="G204" s="262">
        <v>9</v>
      </c>
      <c r="H204" s="263">
        <f t="shared" si="225"/>
        <v>65323.704576550583</v>
      </c>
      <c r="I204" s="263">
        <f t="shared" si="226"/>
        <v>68800.159240710345</v>
      </c>
      <c r="J204" s="263">
        <f t="shared" si="227"/>
        <v>72641.0809261127</v>
      </c>
      <c r="K204" s="263">
        <f t="shared" si="228"/>
        <v>76602.557087772177</v>
      </c>
      <c r="L204" s="263">
        <f t="shared" si="229"/>
        <v>80639.730246151259</v>
      </c>
      <c r="M204" s="263">
        <f t="shared" si="230"/>
        <v>85464.019590208438</v>
      </c>
      <c r="N204" s="263">
        <f t="shared" si="231"/>
        <v>90288.308934265689</v>
      </c>
      <c r="Q204" s="397" t="s">
        <v>826</v>
      </c>
      <c r="R204" s="397" t="str">
        <f t="shared" si="216"/>
        <v>08565C</v>
      </c>
      <c r="S204" s="409" t="str">
        <f t="shared" si="217"/>
        <v>Public Works Operations Analyst</v>
      </c>
      <c r="T204" s="397">
        <f t="shared" si="218"/>
        <v>40</v>
      </c>
      <c r="U204" s="448">
        <v>65323.704576550583</v>
      </c>
      <c r="V204" s="448">
        <v>68800.159240710345</v>
      </c>
      <c r="W204" s="448">
        <v>72641.0809261127</v>
      </c>
      <c r="X204" s="448">
        <v>76602.557087772177</v>
      </c>
      <c r="Y204" s="448">
        <v>80639.730246151259</v>
      </c>
      <c r="Z204" s="448">
        <v>85464.019590208438</v>
      </c>
      <c r="AA204" s="448">
        <v>90288.308934265689</v>
      </c>
      <c r="AB204" s="406" t="str">
        <f t="shared" si="219"/>
        <v>Y</v>
      </c>
      <c r="AC204" s="406" t="str">
        <f t="shared" si="220"/>
        <v>08565C</v>
      </c>
      <c r="AD204" s="412" t="str">
        <f t="shared" si="221"/>
        <v>Public Works Operations Analyst</v>
      </c>
      <c r="AE204" s="406">
        <f t="shared" si="222"/>
        <v>40</v>
      </c>
      <c r="AF204" s="398" t="str">
        <f t="shared" si="223"/>
        <v>E</v>
      </c>
      <c r="AG204" s="403">
        <f t="shared" si="233"/>
        <v>31.406000000000002</v>
      </c>
      <c r="AH204" s="403">
        <f t="shared" si="233"/>
        <v>33.076999999999998</v>
      </c>
      <c r="AI204" s="403">
        <f t="shared" si="233"/>
        <v>34.923999999999999</v>
      </c>
      <c r="AJ204" s="403">
        <f t="shared" si="233"/>
        <v>36.829000000000001</v>
      </c>
      <c r="AK204" s="403">
        <f t="shared" si="233"/>
        <v>38.769999999999996</v>
      </c>
      <c r="AL204" s="403">
        <f t="shared" si="233"/>
        <v>41.088999999999999</v>
      </c>
      <c r="AM204" s="403">
        <f t="shared" si="233"/>
        <v>43.407999999999994</v>
      </c>
    </row>
    <row r="205" spans="1:39" s="8" customFormat="1" ht="12.75" customHeight="1">
      <c r="A205" s="169" t="s">
        <v>15</v>
      </c>
      <c r="B205" s="259" t="s">
        <v>16</v>
      </c>
      <c r="C205" s="259" t="s">
        <v>191</v>
      </c>
      <c r="D205" s="264">
        <v>29</v>
      </c>
      <c r="E205" s="260" t="s">
        <v>192</v>
      </c>
      <c r="F205" s="265">
        <v>365</v>
      </c>
      <c r="G205" s="262">
        <v>8</v>
      </c>
      <c r="H205" s="263">
        <f t="shared" si="225"/>
        <v>60560.400968157468</v>
      </c>
      <c r="I205" s="263">
        <f t="shared" si="226"/>
        <v>63882.658046406941</v>
      </c>
      <c r="J205" s="263">
        <f t="shared" si="227"/>
        <v>67202.111532185299</v>
      </c>
      <c r="K205" s="263">
        <f t="shared" si="228"/>
        <v>70720.620083411501</v>
      </c>
      <c r="L205" s="263">
        <f t="shared" si="229"/>
        <v>74480.237587152049</v>
      </c>
      <c r="M205" s="263">
        <f t="shared" si="230"/>
        <v>79146.72936687374</v>
      </c>
      <c r="N205" s="263">
        <f t="shared" si="231"/>
        <v>83813.221146595417</v>
      </c>
      <c r="O205" s="9"/>
      <c r="P205" s="9"/>
      <c r="Q205" s="397" t="s">
        <v>826</v>
      </c>
      <c r="R205" s="397" t="str">
        <f t="shared" si="216"/>
        <v>08567C</v>
      </c>
      <c r="S205" s="409" t="str">
        <f t="shared" si="217"/>
        <v>Public Works Safety Specialist</v>
      </c>
      <c r="T205" s="397">
        <f t="shared" si="218"/>
        <v>29</v>
      </c>
      <c r="U205" s="394">
        <f t="shared" ref="U205:AA209" si="235">H205</f>
        <v>60560.400968157468</v>
      </c>
      <c r="V205" s="394">
        <f t="shared" si="235"/>
        <v>63882.658046406941</v>
      </c>
      <c r="W205" s="394">
        <f t="shared" si="235"/>
        <v>67202.111532185299</v>
      </c>
      <c r="X205" s="394">
        <f t="shared" si="235"/>
        <v>70720.620083411501</v>
      </c>
      <c r="Y205" s="394">
        <f t="shared" si="235"/>
        <v>74480.237587152049</v>
      </c>
      <c r="Z205" s="394">
        <f t="shared" si="235"/>
        <v>79146.72936687374</v>
      </c>
      <c r="AA205" s="394">
        <f t="shared" si="235"/>
        <v>83813.221146595417</v>
      </c>
      <c r="AB205" s="406" t="str">
        <f t="shared" si="219"/>
        <v>Y</v>
      </c>
      <c r="AC205" s="406" t="str">
        <f t="shared" si="220"/>
        <v>08567C</v>
      </c>
      <c r="AD205" s="412" t="str">
        <f t="shared" si="221"/>
        <v>Public Works Safety Specialist</v>
      </c>
      <c r="AE205" s="406">
        <f t="shared" si="222"/>
        <v>29</v>
      </c>
      <c r="AF205" s="398" t="str">
        <f t="shared" si="223"/>
        <v>E</v>
      </c>
      <c r="AG205" s="403">
        <f t="shared" si="233"/>
        <v>29.116</v>
      </c>
      <c r="AH205" s="403">
        <f t="shared" si="233"/>
        <v>30.713000000000001</v>
      </c>
      <c r="AI205" s="403">
        <f t="shared" si="233"/>
        <v>32.308999999999997</v>
      </c>
      <c r="AJ205" s="403">
        <f t="shared" si="233"/>
        <v>34.000999999999998</v>
      </c>
      <c r="AK205" s="403">
        <f t="shared" si="233"/>
        <v>35.808</v>
      </c>
      <c r="AL205" s="403">
        <f t="shared" si="233"/>
        <v>38.052</v>
      </c>
      <c r="AM205" s="403">
        <f t="shared" si="233"/>
        <v>40.294999999999995</v>
      </c>
    </row>
    <row r="206" spans="1:39" s="8" customFormat="1" ht="12.75" customHeight="1">
      <c r="A206" s="22"/>
      <c r="B206" s="272" t="s">
        <v>91</v>
      </c>
      <c r="C206" s="272" t="s">
        <v>586</v>
      </c>
      <c r="D206" s="274">
        <v>63</v>
      </c>
      <c r="E206" s="273" t="s">
        <v>585</v>
      </c>
      <c r="F206" s="265">
        <v>385</v>
      </c>
      <c r="G206" s="262">
        <v>8</v>
      </c>
      <c r="H206" s="285">
        <f t="shared" si="225"/>
        <v>30.844193721564181</v>
      </c>
      <c r="I206" s="285">
        <f t="shared" si="226"/>
        <v>32.463713781904531</v>
      </c>
      <c r="J206" s="285">
        <f t="shared" si="227"/>
        <v>34.160695955515394</v>
      </c>
      <c r="K206" s="285">
        <f t="shared" si="228"/>
        <v>35.96955225177097</v>
      </c>
      <c r="L206" s="285">
        <f t="shared" si="229"/>
        <v>37.855237764782586</v>
      </c>
      <c r="M206" s="285">
        <f t="shared" si="230"/>
        <v>40.153107308106705</v>
      </c>
      <c r="N206" s="285">
        <f t="shared" si="231"/>
        <v>42.450976851430823</v>
      </c>
      <c r="O206" s="9"/>
      <c r="P206" s="9"/>
      <c r="Q206" s="397" t="s">
        <v>826</v>
      </c>
      <c r="R206" s="397" t="str">
        <f t="shared" si="216"/>
        <v>52948C</v>
      </c>
      <c r="S206" s="409" t="str">
        <f t="shared" si="217"/>
        <v>Public Works Workforce Coord</v>
      </c>
      <c r="T206" s="397">
        <f t="shared" si="218"/>
        <v>63</v>
      </c>
      <c r="U206" s="394">
        <f t="shared" si="235"/>
        <v>30.844193721564181</v>
      </c>
      <c r="V206" s="394">
        <f t="shared" si="235"/>
        <v>32.463713781904531</v>
      </c>
      <c r="W206" s="394">
        <f t="shared" si="235"/>
        <v>34.160695955515394</v>
      </c>
      <c r="X206" s="394">
        <f t="shared" si="235"/>
        <v>35.96955225177097</v>
      </c>
      <c r="Y206" s="394">
        <f t="shared" si="235"/>
        <v>37.855237764782586</v>
      </c>
      <c r="Z206" s="394">
        <f t="shared" si="235"/>
        <v>40.153107308106705</v>
      </c>
      <c r="AA206" s="394">
        <f t="shared" si="235"/>
        <v>42.450976851430823</v>
      </c>
      <c r="AB206" s="406" t="str">
        <f t="shared" si="219"/>
        <v>Y</v>
      </c>
      <c r="AC206" s="406" t="str">
        <f t="shared" si="220"/>
        <v>52948C</v>
      </c>
      <c r="AD206" s="412" t="str">
        <f t="shared" si="221"/>
        <v>Public Works Workforce Coord</v>
      </c>
      <c r="AE206" s="406">
        <f t="shared" si="222"/>
        <v>63</v>
      </c>
      <c r="AF206" s="398" t="str">
        <f t="shared" si="223"/>
        <v>N</v>
      </c>
      <c r="AG206" s="403">
        <f t="shared" ref="AG206:AM206" si="236">H206</f>
        <v>30.844193721564181</v>
      </c>
      <c r="AH206" s="403">
        <f t="shared" si="236"/>
        <v>32.463713781904531</v>
      </c>
      <c r="AI206" s="403">
        <f t="shared" si="236"/>
        <v>34.160695955515394</v>
      </c>
      <c r="AJ206" s="403">
        <f t="shared" si="236"/>
        <v>35.96955225177097</v>
      </c>
      <c r="AK206" s="403">
        <f t="shared" si="236"/>
        <v>37.855237764782586</v>
      </c>
      <c r="AL206" s="403">
        <f t="shared" si="236"/>
        <v>40.153107308106705</v>
      </c>
      <c r="AM206" s="403">
        <f t="shared" si="236"/>
        <v>42.450976851430823</v>
      </c>
    </row>
    <row r="207" spans="1:39" ht="12.75" customHeight="1">
      <c r="A207" s="169" t="s">
        <v>15</v>
      </c>
      <c r="B207" s="259" t="s">
        <v>16</v>
      </c>
      <c r="C207" s="259" t="s">
        <v>193</v>
      </c>
      <c r="D207" s="264">
        <v>51</v>
      </c>
      <c r="E207" s="260" t="s">
        <v>194</v>
      </c>
      <c r="F207" s="265">
        <v>460</v>
      </c>
      <c r="G207" s="262">
        <v>10</v>
      </c>
      <c r="H207" s="263">
        <f t="shared" si="225"/>
        <v>74000.823274594528</v>
      </c>
      <c r="I207" s="263">
        <f t="shared" si="226"/>
        <v>77721.190483739716</v>
      </c>
      <c r="J207" s="263">
        <f t="shared" si="227"/>
        <v>81920.972005442425</v>
      </c>
      <c r="K207" s="263">
        <f t="shared" si="228"/>
        <v>86123.557119616205</v>
      </c>
      <c r="L207" s="263">
        <f t="shared" si="229"/>
        <v>90522.393706766743</v>
      </c>
      <c r="M207" s="263">
        <f t="shared" si="230"/>
        <v>96030.463779535057</v>
      </c>
      <c r="N207" s="263">
        <f t="shared" si="231"/>
        <v>101538.53385230334</v>
      </c>
      <c r="Q207" s="397" t="s">
        <v>826</v>
      </c>
      <c r="R207" s="397" t="str">
        <f t="shared" si="216"/>
        <v>52780C</v>
      </c>
      <c r="S207" s="409" t="str">
        <f t="shared" si="217"/>
        <v>Real Estate Coordinator</v>
      </c>
      <c r="T207" s="397">
        <f t="shared" si="218"/>
        <v>51</v>
      </c>
      <c r="U207" s="394">
        <f t="shared" si="235"/>
        <v>74000.823274594528</v>
      </c>
      <c r="V207" s="394">
        <f t="shared" si="235"/>
        <v>77721.190483739716</v>
      </c>
      <c r="W207" s="394">
        <f t="shared" si="235"/>
        <v>81920.972005442425</v>
      </c>
      <c r="X207" s="394">
        <f t="shared" si="235"/>
        <v>86123.557119616205</v>
      </c>
      <c r="Y207" s="394">
        <f t="shared" si="235"/>
        <v>90522.393706766743</v>
      </c>
      <c r="Z207" s="394">
        <f t="shared" si="235"/>
        <v>96030.463779535057</v>
      </c>
      <c r="AA207" s="394">
        <f t="shared" si="235"/>
        <v>101538.53385230334</v>
      </c>
      <c r="AB207" s="406" t="str">
        <f t="shared" si="219"/>
        <v>Y</v>
      </c>
      <c r="AC207" s="406" t="str">
        <f t="shared" si="220"/>
        <v>52780C</v>
      </c>
      <c r="AD207" s="412" t="str">
        <f t="shared" si="221"/>
        <v>Real Estate Coordinator</v>
      </c>
      <c r="AE207" s="406">
        <f t="shared" si="222"/>
        <v>51</v>
      </c>
      <c r="AF207" s="398" t="str">
        <f t="shared" si="223"/>
        <v>E</v>
      </c>
      <c r="AG207" s="403">
        <f t="shared" ref="AG207:AM207" si="237">ROUNDUP(H207/2080,3)</f>
        <v>35.577999999999996</v>
      </c>
      <c r="AH207" s="403">
        <f t="shared" si="237"/>
        <v>37.366</v>
      </c>
      <c r="AI207" s="403">
        <f t="shared" si="237"/>
        <v>39.385999999999996</v>
      </c>
      <c r="AJ207" s="403">
        <f t="shared" si="237"/>
        <v>41.405999999999999</v>
      </c>
      <c r="AK207" s="403">
        <f t="shared" si="237"/>
        <v>43.521000000000001</v>
      </c>
      <c r="AL207" s="403">
        <f t="shared" si="237"/>
        <v>46.168999999999997</v>
      </c>
      <c r="AM207" s="403">
        <f t="shared" si="237"/>
        <v>48.817</v>
      </c>
    </row>
    <row r="208" spans="1:39" ht="12.75" customHeight="1">
      <c r="A208" s="22"/>
      <c r="B208" s="272" t="s">
        <v>91</v>
      </c>
      <c r="C208" s="272" t="s">
        <v>646</v>
      </c>
      <c r="D208" s="274">
        <v>63</v>
      </c>
      <c r="E208" s="273" t="s">
        <v>642</v>
      </c>
      <c r="F208" s="265">
        <v>385</v>
      </c>
      <c r="G208" s="262">
        <v>8</v>
      </c>
      <c r="H208" s="285">
        <f t="shared" si="225"/>
        <v>30.844193721564181</v>
      </c>
      <c r="I208" s="285">
        <f t="shared" si="226"/>
        <v>32.463713781904531</v>
      </c>
      <c r="J208" s="285">
        <f t="shared" si="227"/>
        <v>34.160695955515394</v>
      </c>
      <c r="K208" s="285">
        <f t="shared" si="228"/>
        <v>35.96955225177097</v>
      </c>
      <c r="L208" s="285">
        <f t="shared" si="229"/>
        <v>37.855237764782586</v>
      </c>
      <c r="M208" s="285">
        <f t="shared" si="230"/>
        <v>40.153107308106705</v>
      </c>
      <c r="N208" s="285">
        <f t="shared" si="231"/>
        <v>42.450976851430823</v>
      </c>
      <c r="Q208" s="397" t="s">
        <v>826</v>
      </c>
      <c r="R208" s="397" t="str">
        <f t="shared" si="216"/>
        <v>08700C</v>
      </c>
      <c r="S208" s="409" t="str">
        <f t="shared" si="217"/>
        <v>Records Management Specialist</v>
      </c>
      <c r="T208" s="397">
        <f t="shared" si="218"/>
        <v>63</v>
      </c>
      <c r="U208" s="394">
        <f t="shared" si="235"/>
        <v>30.844193721564181</v>
      </c>
      <c r="V208" s="394">
        <f t="shared" si="235"/>
        <v>32.463713781904531</v>
      </c>
      <c r="W208" s="394">
        <f t="shared" si="235"/>
        <v>34.160695955515394</v>
      </c>
      <c r="X208" s="394">
        <f t="shared" si="235"/>
        <v>35.96955225177097</v>
      </c>
      <c r="Y208" s="394">
        <f t="shared" si="235"/>
        <v>37.855237764782586</v>
      </c>
      <c r="Z208" s="394">
        <f t="shared" si="235"/>
        <v>40.153107308106705</v>
      </c>
      <c r="AA208" s="394">
        <f t="shared" si="235"/>
        <v>42.450976851430823</v>
      </c>
      <c r="AB208" s="406" t="str">
        <f t="shared" si="219"/>
        <v>Y</v>
      </c>
      <c r="AC208" s="406" t="str">
        <f t="shared" si="220"/>
        <v>08700C</v>
      </c>
      <c r="AD208" s="412" t="str">
        <f t="shared" si="221"/>
        <v>Records Management Specialist</v>
      </c>
      <c r="AE208" s="406">
        <f t="shared" si="222"/>
        <v>63</v>
      </c>
      <c r="AF208" s="398" t="str">
        <f t="shared" si="223"/>
        <v>N</v>
      </c>
      <c r="AG208" s="403">
        <f t="shared" ref="AG208:AM208" si="238">H208</f>
        <v>30.844193721564181</v>
      </c>
      <c r="AH208" s="403">
        <f t="shared" si="238"/>
        <v>32.463713781904531</v>
      </c>
      <c r="AI208" s="403">
        <f t="shared" si="238"/>
        <v>34.160695955515394</v>
      </c>
      <c r="AJ208" s="403">
        <f t="shared" si="238"/>
        <v>35.96955225177097</v>
      </c>
      <c r="AK208" s="403">
        <f t="shared" si="238"/>
        <v>37.855237764782586</v>
      </c>
      <c r="AL208" s="403">
        <f t="shared" si="238"/>
        <v>40.153107308106705</v>
      </c>
      <c r="AM208" s="403">
        <f t="shared" si="238"/>
        <v>42.450976851430823</v>
      </c>
    </row>
    <row r="209" spans="1:39" ht="12.75" customHeight="1">
      <c r="A209" s="169" t="s">
        <v>15</v>
      </c>
      <c r="B209" s="259" t="s">
        <v>16</v>
      </c>
      <c r="C209" s="259" t="s">
        <v>195</v>
      </c>
      <c r="D209" s="264">
        <v>168</v>
      </c>
      <c r="E209" s="260" t="s">
        <v>196</v>
      </c>
      <c r="F209" s="265">
        <v>385</v>
      </c>
      <c r="G209" s="262">
        <v>8</v>
      </c>
      <c r="H209" s="263">
        <f t="shared" si="225"/>
        <v>74346.41931491415</v>
      </c>
      <c r="I209" s="263">
        <f t="shared" si="226"/>
        <v>78257.969101848328</v>
      </c>
      <c r="J209" s="263">
        <f t="shared" si="227"/>
        <v>82377.094071750049</v>
      </c>
      <c r="K209" s="263">
        <f t="shared" si="228"/>
        <v>87771.126860910299</v>
      </c>
      <c r="L209" s="263"/>
      <c r="M209" s="263"/>
      <c r="N209" s="263"/>
      <c r="Q209" s="397" t="s">
        <v>826</v>
      </c>
      <c r="R209" s="397" t="str">
        <f t="shared" si="216"/>
        <v>08840C</v>
      </c>
      <c r="S209" s="409" t="str">
        <f t="shared" si="217"/>
        <v>Registered Professional Nurse</v>
      </c>
      <c r="T209" s="397">
        <f t="shared" si="218"/>
        <v>168</v>
      </c>
      <c r="U209" s="394">
        <f t="shared" si="235"/>
        <v>74346.41931491415</v>
      </c>
      <c r="V209" s="394">
        <f t="shared" si="235"/>
        <v>78257.969101848328</v>
      </c>
      <c r="W209" s="394">
        <f t="shared" si="235"/>
        <v>82377.094071750049</v>
      </c>
      <c r="X209" s="394">
        <f t="shared" si="235"/>
        <v>87771.126860910299</v>
      </c>
      <c r="Y209" s="394">
        <f t="shared" si="235"/>
        <v>0</v>
      </c>
      <c r="Z209" s="394">
        <f t="shared" si="235"/>
        <v>0</v>
      </c>
      <c r="AA209" s="394">
        <f t="shared" si="235"/>
        <v>0</v>
      </c>
      <c r="AB209" s="406" t="str">
        <f t="shared" si="219"/>
        <v>Y</v>
      </c>
      <c r="AC209" s="406" t="str">
        <f t="shared" si="220"/>
        <v>08840C</v>
      </c>
      <c r="AD209" s="412" t="str">
        <f t="shared" si="221"/>
        <v>Registered Professional Nurse</v>
      </c>
      <c r="AE209" s="406">
        <f t="shared" si="222"/>
        <v>168</v>
      </c>
      <c r="AF209" s="398" t="str">
        <f t="shared" si="223"/>
        <v>E</v>
      </c>
      <c r="AG209" s="403">
        <f t="shared" ref="AG209:AG221" si="239">ROUNDUP(H209/2080,3)</f>
        <v>35.744</v>
      </c>
      <c r="AH209" s="403">
        <f t="shared" ref="AH209:AH221" si="240">ROUNDUP(I209/2080,3)</f>
        <v>37.625</v>
      </c>
      <c r="AI209" s="403">
        <f t="shared" ref="AI209:AI221" si="241">ROUNDUP(J209/2080,3)</f>
        <v>39.604999999999997</v>
      </c>
      <c r="AJ209" s="403">
        <f t="shared" ref="AJ209:AJ221" si="242">ROUNDUP(K209/2080,3)</f>
        <v>42.198</v>
      </c>
      <c r="AK209" s="403">
        <f t="shared" ref="AK209:AK221" si="243">ROUNDUP(L209/2080,3)</f>
        <v>0</v>
      </c>
      <c r="AL209" s="403">
        <f t="shared" ref="AL209:AL221" si="244">ROUNDUP(M209/2080,3)</f>
        <v>0</v>
      </c>
      <c r="AM209" s="403">
        <f t="shared" ref="AM209:AM221" si="245">ROUNDUP(N209/2080,3)</f>
        <v>0</v>
      </c>
    </row>
    <row r="210" spans="1:39" ht="12.75" customHeight="1">
      <c r="A210" s="169"/>
      <c r="B210" s="259" t="s">
        <v>16</v>
      </c>
      <c r="C210" s="259" t="s">
        <v>648</v>
      </c>
      <c r="D210" s="264">
        <v>40</v>
      </c>
      <c r="E210" s="260" t="s">
        <v>647</v>
      </c>
      <c r="F210" s="265">
        <v>410</v>
      </c>
      <c r="G210" s="262">
        <v>9</v>
      </c>
      <c r="H210" s="263">
        <f t="shared" si="225"/>
        <v>65323.704576550583</v>
      </c>
      <c r="I210" s="263">
        <f t="shared" si="226"/>
        <v>68800.159240710345</v>
      </c>
      <c r="J210" s="263">
        <f t="shared" si="227"/>
        <v>72641.0809261127</v>
      </c>
      <c r="K210" s="263">
        <f t="shared" si="228"/>
        <v>76602.557087772177</v>
      </c>
      <c r="L210" s="263">
        <f t="shared" ref="L210:L241" si="246">VLOOKUP($C210,March21,10,0)*(1+IncrPerc2022)</f>
        <v>80639.730246151259</v>
      </c>
      <c r="M210" s="263">
        <f t="shared" ref="M210:M222" si="247">VLOOKUP($C210,March21,11,0)*(1+IncrPerc2022)</f>
        <v>85464.019590208438</v>
      </c>
      <c r="N210" s="263">
        <f t="shared" ref="N210:N222" si="248">VLOOKUP($C210,March21,12,0)*(1+IncrPerc2022)</f>
        <v>90288.308934265689</v>
      </c>
      <c r="Q210" s="397" t="s">
        <v>826</v>
      </c>
      <c r="R210" s="397" t="str">
        <f t="shared" si="216"/>
        <v xml:space="preserve">52972C </v>
      </c>
      <c r="S210" s="409" t="str">
        <f t="shared" si="217"/>
        <v>Rental Housing Liaison</v>
      </c>
      <c r="T210" s="397">
        <f t="shared" si="218"/>
        <v>40</v>
      </c>
      <c r="U210" s="448">
        <v>65323.704576550583</v>
      </c>
      <c r="V210" s="448">
        <v>68800.159240710345</v>
      </c>
      <c r="W210" s="448">
        <v>72641.0809261127</v>
      </c>
      <c r="X210" s="448">
        <v>76602.557087772177</v>
      </c>
      <c r="Y210" s="448">
        <v>80639.730246151259</v>
      </c>
      <c r="Z210" s="448">
        <v>85464.019590208438</v>
      </c>
      <c r="AA210" s="448">
        <v>90288.308934265689</v>
      </c>
      <c r="AB210" s="406" t="str">
        <f t="shared" si="219"/>
        <v>Y</v>
      </c>
      <c r="AC210" s="406" t="str">
        <f t="shared" si="220"/>
        <v xml:space="preserve">52972C </v>
      </c>
      <c r="AD210" s="412" t="str">
        <f t="shared" si="221"/>
        <v>Rental Housing Liaison</v>
      </c>
      <c r="AE210" s="406">
        <f t="shared" si="222"/>
        <v>40</v>
      </c>
      <c r="AF210" s="398" t="str">
        <f t="shared" si="223"/>
        <v>E</v>
      </c>
      <c r="AG210" s="403">
        <f t="shared" si="239"/>
        <v>31.406000000000002</v>
      </c>
      <c r="AH210" s="403">
        <f t="shared" si="240"/>
        <v>33.076999999999998</v>
      </c>
      <c r="AI210" s="403">
        <f t="shared" si="241"/>
        <v>34.923999999999999</v>
      </c>
      <c r="AJ210" s="403">
        <f t="shared" si="242"/>
        <v>36.829000000000001</v>
      </c>
      <c r="AK210" s="403">
        <f t="shared" si="243"/>
        <v>38.769999999999996</v>
      </c>
      <c r="AL210" s="403">
        <f t="shared" si="244"/>
        <v>41.088999999999999</v>
      </c>
      <c r="AM210" s="403">
        <f t="shared" si="245"/>
        <v>43.407999999999994</v>
      </c>
    </row>
    <row r="211" spans="1:39" ht="12.75" customHeight="1">
      <c r="A211" s="169"/>
      <c r="B211" s="259" t="s">
        <v>16</v>
      </c>
      <c r="C211" s="259" t="s">
        <v>493</v>
      </c>
      <c r="D211" s="264">
        <v>45</v>
      </c>
      <c r="E211" s="260" t="s">
        <v>491</v>
      </c>
      <c r="F211" s="265">
        <v>430</v>
      </c>
      <c r="G211" s="262">
        <v>9</v>
      </c>
      <c r="H211" s="263">
        <f t="shared" si="225"/>
        <v>68881.463422372137</v>
      </c>
      <c r="I211" s="263">
        <f t="shared" si="226"/>
        <v>72523.330042326634</v>
      </c>
      <c r="J211" s="263">
        <f t="shared" si="227"/>
        <v>76641.807382367522</v>
      </c>
      <c r="K211" s="263">
        <f t="shared" si="228"/>
        <v>80718.230835341979</v>
      </c>
      <c r="L211" s="263">
        <f t="shared" si="246"/>
        <v>85041.370425772911</v>
      </c>
      <c r="M211" s="263">
        <f t="shared" si="247"/>
        <v>90094.020271236979</v>
      </c>
      <c r="N211" s="263">
        <f t="shared" si="248"/>
        <v>95146.670116701018</v>
      </c>
      <c r="Q211" s="397" t="s">
        <v>826</v>
      </c>
      <c r="R211" s="397" t="str">
        <f t="shared" si="216"/>
        <v>08859C</v>
      </c>
      <c r="S211" s="409" t="str">
        <f t="shared" si="217"/>
        <v>Rental Licenses Operations Analyst</v>
      </c>
      <c r="T211" s="397">
        <f t="shared" si="218"/>
        <v>45</v>
      </c>
      <c r="U211" s="394">
        <f t="shared" ref="U211:AA214" si="249">H211</f>
        <v>68881.463422372137</v>
      </c>
      <c r="V211" s="394">
        <f t="shared" si="249"/>
        <v>72523.330042326634</v>
      </c>
      <c r="W211" s="394">
        <f t="shared" si="249"/>
        <v>76641.807382367522</v>
      </c>
      <c r="X211" s="394">
        <f t="shared" si="249"/>
        <v>80718.230835341979</v>
      </c>
      <c r="Y211" s="394">
        <f t="shared" si="249"/>
        <v>85041.370425772911</v>
      </c>
      <c r="Z211" s="394">
        <f t="shared" si="249"/>
        <v>90094.020271236979</v>
      </c>
      <c r="AA211" s="394">
        <f t="shared" si="249"/>
        <v>95146.670116701018</v>
      </c>
      <c r="AB211" s="406" t="str">
        <f t="shared" si="219"/>
        <v>Y</v>
      </c>
      <c r="AC211" s="406" t="str">
        <f t="shared" si="220"/>
        <v>08859C</v>
      </c>
      <c r="AD211" s="412" t="str">
        <f t="shared" si="221"/>
        <v>Rental Licenses Operations Analyst</v>
      </c>
      <c r="AE211" s="406">
        <f t="shared" si="222"/>
        <v>45</v>
      </c>
      <c r="AF211" s="398" t="str">
        <f t="shared" si="223"/>
        <v>E</v>
      </c>
      <c r="AG211" s="403">
        <f t="shared" si="239"/>
        <v>33.116999999999997</v>
      </c>
      <c r="AH211" s="403">
        <f t="shared" si="240"/>
        <v>34.866999999999997</v>
      </c>
      <c r="AI211" s="403">
        <f t="shared" si="241"/>
        <v>36.847999999999999</v>
      </c>
      <c r="AJ211" s="403">
        <f t="shared" si="242"/>
        <v>38.806999999999995</v>
      </c>
      <c r="AK211" s="403">
        <f t="shared" si="243"/>
        <v>40.885999999999996</v>
      </c>
      <c r="AL211" s="403">
        <f t="shared" si="244"/>
        <v>43.314999999999998</v>
      </c>
      <c r="AM211" s="403">
        <f t="shared" si="245"/>
        <v>45.744</v>
      </c>
    </row>
    <row r="212" spans="1:39" ht="12.75" customHeight="1">
      <c r="A212" s="169" t="s">
        <v>15</v>
      </c>
      <c r="B212" s="259" t="s">
        <v>16</v>
      </c>
      <c r="C212" s="259" t="s">
        <v>445</v>
      </c>
      <c r="D212" s="264">
        <v>29</v>
      </c>
      <c r="E212" s="260" t="s">
        <v>447</v>
      </c>
      <c r="F212" s="265">
        <v>383</v>
      </c>
      <c r="G212" s="262">
        <v>8</v>
      </c>
      <c r="H212" s="263">
        <f t="shared" si="225"/>
        <v>60560.400968157468</v>
      </c>
      <c r="I212" s="263">
        <f t="shared" si="226"/>
        <v>63882.658046406941</v>
      </c>
      <c r="J212" s="263">
        <f t="shared" si="227"/>
        <v>67202.111532185299</v>
      </c>
      <c r="K212" s="263">
        <f t="shared" si="228"/>
        <v>70720.620083411501</v>
      </c>
      <c r="L212" s="263">
        <f t="shared" si="246"/>
        <v>74480.237587152049</v>
      </c>
      <c r="M212" s="263">
        <f t="shared" si="247"/>
        <v>79146.72936687374</v>
      </c>
      <c r="N212" s="263">
        <f t="shared" si="248"/>
        <v>83813.221146595417</v>
      </c>
      <c r="Q212" s="397" t="s">
        <v>826</v>
      </c>
      <c r="R212" s="397" t="str">
        <f t="shared" si="216"/>
        <v>08865C</v>
      </c>
      <c r="S212" s="409" t="str">
        <f t="shared" si="217"/>
        <v>Research Associate</v>
      </c>
      <c r="T212" s="397">
        <f t="shared" si="218"/>
        <v>29</v>
      </c>
      <c r="U212" s="394">
        <f t="shared" si="249"/>
        <v>60560.400968157468</v>
      </c>
      <c r="V212" s="394">
        <f t="shared" si="249"/>
        <v>63882.658046406941</v>
      </c>
      <c r="W212" s="394">
        <f t="shared" si="249"/>
        <v>67202.111532185299</v>
      </c>
      <c r="X212" s="394">
        <f t="shared" si="249"/>
        <v>70720.620083411501</v>
      </c>
      <c r="Y212" s="394">
        <f t="shared" si="249"/>
        <v>74480.237587152049</v>
      </c>
      <c r="Z212" s="394">
        <f t="shared" si="249"/>
        <v>79146.72936687374</v>
      </c>
      <c r="AA212" s="394">
        <f t="shared" si="249"/>
        <v>83813.221146595417</v>
      </c>
      <c r="AB212" s="406" t="str">
        <f t="shared" si="219"/>
        <v>Y</v>
      </c>
      <c r="AC212" s="406" t="str">
        <f t="shared" si="220"/>
        <v>08865C</v>
      </c>
      <c r="AD212" s="412" t="str">
        <f t="shared" si="221"/>
        <v>Research Associate</v>
      </c>
      <c r="AE212" s="406">
        <f t="shared" si="222"/>
        <v>29</v>
      </c>
      <c r="AF212" s="398" t="str">
        <f t="shared" si="223"/>
        <v>E</v>
      </c>
      <c r="AG212" s="403">
        <f t="shared" si="239"/>
        <v>29.116</v>
      </c>
      <c r="AH212" s="403">
        <f t="shared" si="240"/>
        <v>30.713000000000001</v>
      </c>
      <c r="AI212" s="403">
        <f t="shared" si="241"/>
        <v>32.308999999999997</v>
      </c>
      <c r="AJ212" s="403">
        <f t="shared" si="242"/>
        <v>34.000999999999998</v>
      </c>
      <c r="AK212" s="403">
        <f t="shared" si="243"/>
        <v>35.808</v>
      </c>
      <c r="AL212" s="403">
        <f t="shared" si="244"/>
        <v>38.052</v>
      </c>
      <c r="AM212" s="403">
        <f t="shared" si="245"/>
        <v>40.294999999999995</v>
      </c>
    </row>
    <row r="213" spans="1:39" ht="12.75" customHeight="1">
      <c r="A213" s="169" t="s">
        <v>15</v>
      </c>
      <c r="B213" s="259" t="s">
        <v>16</v>
      </c>
      <c r="C213" s="259" t="s">
        <v>402</v>
      </c>
      <c r="D213" s="264">
        <v>51</v>
      </c>
      <c r="E213" s="260" t="s">
        <v>399</v>
      </c>
      <c r="F213" s="265">
        <v>455</v>
      </c>
      <c r="G213" s="262">
        <v>10</v>
      </c>
      <c r="H213" s="263">
        <f t="shared" si="225"/>
        <v>74000.823274594528</v>
      </c>
      <c r="I213" s="263">
        <f t="shared" si="226"/>
        <v>77721.190483739716</v>
      </c>
      <c r="J213" s="263">
        <f t="shared" si="227"/>
        <v>81920.972005442425</v>
      </c>
      <c r="K213" s="263">
        <f t="shared" si="228"/>
        <v>86123.557119616205</v>
      </c>
      <c r="L213" s="263">
        <f t="shared" si="246"/>
        <v>90522.393706766743</v>
      </c>
      <c r="M213" s="263">
        <f t="shared" si="247"/>
        <v>96030.463779535057</v>
      </c>
      <c r="N213" s="263">
        <f t="shared" si="248"/>
        <v>101538.53385230334</v>
      </c>
      <c r="Q213" s="397" t="s">
        <v>826</v>
      </c>
      <c r="R213" s="397" t="str">
        <f t="shared" si="216"/>
        <v>08869C</v>
      </c>
      <c r="S213" s="409" t="str">
        <f t="shared" si="217"/>
        <v xml:space="preserve">Results Management Program Coordinator </v>
      </c>
      <c r="T213" s="397">
        <f t="shared" si="218"/>
        <v>51</v>
      </c>
      <c r="U213" s="394">
        <f t="shared" si="249"/>
        <v>74000.823274594528</v>
      </c>
      <c r="V213" s="394">
        <f t="shared" si="249"/>
        <v>77721.190483739716</v>
      </c>
      <c r="W213" s="394">
        <f t="shared" si="249"/>
        <v>81920.972005442425</v>
      </c>
      <c r="X213" s="394">
        <f t="shared" si="249"/>
        <v>86123.557119616205</v>
      </c>
      <c r="Y213" s="394">
        <f t="shared" si="249"/>
        <v>90522.393706766743</v>
      </c>
      <c r="Z213" s="394">
        <f t="shared" si="249"/>
        <v>96030.463779535057</v>
      </c>
      <c r="AA213" s="394">
        <f t="shared" si="249"/>
        <v>101538.53385230334</v>
      </c>
      <c r="AB213" s="406" t="str">
        <f t="shared" si="219"/>
        <v>Y</v>
      </c>
      <c r="AC213" s="406" t="str">
        <f t="shared" si="220"/>
        <v>08869C</v>
      </c>
      <c r="AD213" s="412" t="str">
        <f t="shared" si="221"/>
        <v xml:space="preserve">Results Management Program Coordinator </v>
      </c>
      <c r="AE213" s="406">
        <f t="shared" si="222"/>
        <v>51</v>
      </c>
      <c r="AF213" s="398" t="str">
        <f t="shared" si="223"/>
        <v>E</v>
      </c>
      <c r="AG213" s="403">
        <f t="shared" si="239"/>
        <v>35.577999999999996</v>
      </c>
      <c r="AH213" s="403">
        <f t="shared" si="240"/>
        <v>37.366</v>
      </c>
      <c r="AI213" s="403">
        <f t="shared" si="241"/>
        <v>39.385999999999996</v>
      </c>
      <c r="AJ213" s="403">
        <f t="shared" si="242"/>
        <v>41.405999999999999</v>
      </c>
      <c r="AK213" s="403">
        <f t="shared" si="243"/>
        <v>43.521000000000001</v>
      </c>
      <c r="AL213" s="403">
        <f t="shared" si="244"/>
        <v>46.168999999999997</v>
      </c>
      <c r="AM213" s="403">
        <f t="shared" si="245"/>
        <v>48.817</v>
      </c>
    </row>
    <row r="214" spans="1:39" ht="12.75" customHeight="1">
      <c r="A214" s="169" t="s">
        <v>15</v>
      </c>
      <c r="B214" s="259" t="s">
        <v>16</v>
      </c>
      <c r="C214" s="259" t="s">
        <v>197</v>
      </c>
      <c r="D214" s="264">
        <v>29</v>
      </c>
      <c r="E214" s="260" t="s">
        <v>198</v>
      </c>
      <c r="F214" s="265">
        <v>370</v>
      </c>
      <c r="G214" s="262">
        <v>8</v>
      </c>
      <c r="H214" s="263">
        <f t="shared" si="225"/>
        <v>60560.400968157468</v>
      </c>
      <c r="I214" s="263">
        <f t="shared" si="226"/>
        <v>63882.658046406941</v>
      </c>
      <c r="J214" s="263">
        <f t="shared" si="227"/>
        <v>67202.111532185299</v>
      </c>
      <c r="K214" s="263">
        <f t="shared" si="228"/>
        <v>70720.620083411501</v>
      </c>
      <c r="L214" s="263">
        <f t="shared" si="246"/>
        <v>74480.237587152049</v>
      </c>
      <c r="M214" s="263">
        <f t="shared" si="247"/>
        <v>79146.72936687374</v>
      </c>
      <c r="N214" s="263">
        <f t="shared" si="248"/>
        <v>83813.221146595417</v>
      </c>
      <c r="Q214" s="397" t="s">
        <v>826</v>
      </c>
      <c r="R214" s="397" t="str">
        <f t="shared" si="216"/>
        <v>09135C</v>
      </c>
      <c r="S214" s="409" t="str">
        <f t="shared" si="217"/>
        <v>Security Coordinator</v>
      </c>
      <c r="T214" s="397">
        <f t="shared" si="218"/>
        <v>29</v>
      </c>
      <c r="U214" s="394">
        <f t="shared" si="249"/>
        <v>60560.400968157468</v>
      </c>
      <c r="V214" s="394">
        <f t="shared" si="249"/>
        <v>63882.658046406941</v>
      </c>
      <c r="W214" s="394">
        <f t="shared" si="249"/>
        <v>67202.111532185299</v>
      </c>
      <c r="X214" s="394">
        <f t="shared" si="249"/>
        <v>70720.620083411501</v>
      </c>
      <c r="Y214" s="394">
        <f t="shared" si="249"/>
        <v>74480.237587152049</v>
      </c>
      <c r="Z214" s="394">
        <f t="shared" si="249"/>
        <v>79146.72936687374</v>
      </c>
      <c r="AA214" s="394">
        <f t="shared" si="249"/>
        <v>83813.221146595417</v>
      </c>
      <c r="AB214" s="406" t="str">
        <f t="shared" si="219"/>
        <v>Y</v>
      </c>
      <c r="AC214" s="406" t="str">
        <f t="shared" si="220"/>
        <v>09135C</v>
      </c>
      <c r="AD214" s="412" t="str">
        <f t="shared" si="221"/>
        <v>Security Coordinator</v>
      </c>
      <c r="AE214" s="406">
        <f t="shared" si="222"/>
        <v>29</v>
      </c>
      <c r="AF214" s="398" t="str">
        <f t="shared" si="223"/>
        <v>E</v>
      </c>
      <c r="AG214" s="403">
        <f t="shared" si="239"/>
        <v>29.116</v>
      </c>
      <c r="AH214" s="403">
        <f t="shared" si="240"/>
        <v>30.713000000000001</v>
      </c>
      <c r="AI214" s="403">
        <f t="shared" si="241"/>
        <v>32.308999999999997</v>
      </c>
      <c r="AJ214" s="403">
        <f t="shared" si="242"/>
        <v>34.000999999999998</v>
      </c>
      <c r="AK214" s="403">
        <f t="shared" si="243"/>
        <v>35.808</v>
      </c>
      <c r="AL214" s="403">
        <f t="shared" si="244"/>
        <v>38.052</v>
      </c>
      <c r="AM214" s="403">
        <f t="shared" si="245"/>
        <v>40.294999999999995</v>
      </c>
    </row>
    <row r="215" spans="1:39" ht="12.75" customHeight="1">
      <c r="A215" s="169" t="s">
        <v>15</v>
      </c>
      <c r="B215" s="259" t="s">
        <v>16</v>
      </c>
      <c r="C215" s="259" t="s">
        <v>199</v>
      </c>
      <c r="D215" s="264">
        <v>65</v>
      </c>
      <c r="E215" s="260" t="s">
        <v>200</v>
      </c>
      <c r="F215" s="265">
        <v>508</v>
      </c>
      <c r="G215" s="262">
        <v>11</v>
      </c>
      <c r="H215" s="263">
        <f t="shared" si="225"/>
        <v>79162.23701388335</v>
      </c>
      <c r="I215" s="263">
        <f t="shared" si="226"/>
        <v>83322.768240990699</v>
      </c>
      <c r="J215" s="263">
        <f t="shared" si="227"/>
        <v>87682.354533545906</v>
      </c>
      <c r="K215" s="263">
        <f t="shared" si="228"/>
        <v>92319.496480739675</v>
      </c>
      <c r="L215" s="263">
        <f t="shared" si="246"/>
        <v>97161.30067832346</v>
      </c>
      <c r="M215" s="263">
        <f t="shared" si="247"/>
        <v>103056.78868120088</v>
      </c>
      <c r="N215" s="263">
        <f t="shared" si="248"/>
        <v>108952.27668407821</v>
      </c>
      <c r="Q215" s="397" t="s">
        <v>826</v>
      </c>
      <c r="R215" s="397" t="str">
        <f t="shared" si="216"/>
        <v>09000C</v>
      </c>
      <c r="S215" s="409" t="str">
        <f t="shared" si="217"/>
        <v>Senior Applications Analyst</v>
      </c>
      <c r="T215" s="397">
        <f t="shared" si="218"/>
        <v>65</v>
      </c>
      <c r="U215" s="448">
        <v>79162.23701388335</v>
      </c>
      <c r="V215" s="448">
        <v>83322.768240990699</v>
      </c>
      <c r="W215" s="448">
        <v>87682.354533545906</v>
      </c>
      <c r="X215" s="448">
        <v>92319.496480739675</v>
      </c>
      <c r="Y215" s="448">
        <v>97161.30067832346</v>
      </c>
      <c r="Z215" s="448">
        <v>103056.78868120088</v>
      </c>
      <c r="AA215" s="448">
        <v>108952.27668407821</v>
      </c>
      <c r="AB215" s="406" t="str">
        <f t="shared" si="219"/>
        <v>Y</v>
      </c>
      <c r="AC215" s="406" t="str">
        <f t="shared" si="220"/>
        <v>09000C</v>
      </c>
      <c r="AD215" s="412" t="str">
        <f t="shared" si="221"/>
        <v>Senior Applications Analyst</v>
      </c>
      <c r="AE215" s="406">
        <f t="shared" si="222"/>
        <v>65</v>
      </c>
      <c r="AF215" s="398" t="str">
        <f t="shared" si="223"/>
        <v>E</v>
      </c>
      <c r="AG215" s="403">
        <f t="shared" si="239"/>
        <v>38.058999999999997</v>
      </c>
      <c r="AH215" s="403">
        <f t="shared" si="240"/>
        <v>40.059999999999995</v>
      </c>
      <c r="AI215" s="403">
        <f t="shared" si="241"/>
        <v>42.155000000000001</v>
      </c>
      <c r="AJ215" s="403">
        <f t="shared" si="242"/>
        <v>44.384999999999998</v>
      </c>
      <c r="AK215" s="403">
        <f t="shared" si="243"/>
        <v>46.713000000000001</v>
      </c>
      <c r="AL215" s="403">
        <f t="shared" si="244"/>
        <v>49.546999999999997</v>
      </c>
      <c r="AM215" s="403">
        <f t="shared" si="245"/>
        <v>52.381</v>
      </c>
    </row>
    <row r="216" spans="1:39" ht="12.75" customHeight="1">
      <c r="A216" s="169"/>
      <c r="B216" s="259" t="s">
        <v>16</v>
      </c>
      <c r="C216" s="259" t="s">
        <v>669</v>
      </c>
      <c r="D216" s="264">
        <v>72</v>
      </c>
      <c r="E216" s="260" t="s">
        <v>668</v>
      </c>
      <c r="F216" s="265">
        <v>463</v>
      </c>
      <c r="G216" s="262">
        <v>10</v>
      </c>
      <c r="H216" s="263">
        <f t="shared" si="225"/>
        <v>74124.181343322794</v>
      </c>
      <c r="I216" s="263">
        <f t="shared" si="226"/>
        <v>78040.800025444725</v>
      </c>
      <c r="J216" s="263">
        <f t="shared" si="227"/>
        <v>82122.830663361354</v>
      </c>
      <c r="K216" s="263">
        <f t="shared" si="228"/>
        <v>86440.363068850114</v>
      </c>
      <c r="L216" s="263">
        <f t="shared" si="246"/>
        <v>91004.611611795364</v>
      </c>
      <c r="M216" s="263">
        <f t="shared" si="247"/>
        <v>96504.627752892993</v>
      </c>
      <c r="N216" s="263">
        <f t="shared" si="248"/>
        <v>102003.76785319402</v>
      </c>
      <c r="Q216" s="397" t="s">
        <v>826</v>
      </c>
      <c r="R216" s="397" t="str">
        <f t="shared" si="216"/>
        <v>01446C</v>
      </c>
      <c r="S216" s="409" t="str">
        <f t="shared" si="217"/>
        <v>Senior Business Analyst</v>
      </c>
      <c r="T216" s="397">
        <f t="shared" si="218"/>
        <v>72</v>
      </c>
      <c r="U216" s="394">
        <f t="shared" ref="U216:AA217" si="250">H216</f>
        <v>74124.181343322794</v>
      </c>
      <c r="V216" s="394">
        <f t="shared" si="250"/>
        <v>78040.800025444725</v>
      </c>
      <c r="W216" s="394">
        <f t="shared" si="250"/>
        <v>82122.830663361354</v>
      </c>
      <c r="X216" s="394">
        <f t="shared" si="250"/>
        <v>86440.363068850114</v>
      </c>
      <c r="Y216" s="394">
        <f t="shared" si="250"/>
        <v>91004.611611795364</v>
      </c>
      <c r="Z216" s="394">
        <f t="shared" si="250"/>
        <v>96504.627752892993</v>
      </c>
      <c r="AA216" s="394">
        <f t="shared" si="250"/>
        <v>102003.76785319402</v>
      </c>
      <c r="AB216" s="406" t="str">
        <f t="shared" si="219"/>
        <v>Y</v>
      </c>
      <c r="AC216" s="406" t="str">
        <f t="shared" si="220"/>
        <v>01446C</v>
      </c>
      <c r="AD216" s="412" t="str">
        <f t="shared" si="221"/>
        <v>Senior Business Analyst</v>
      </c>
      <c r="AE216" s="406">
        <f t="shared" si="222"/>
        <v>72</v>
      </c>
      <c r="AF216" s="398" t="str">
        <f t="shared" si="223"/>
        <v>E</v>
      </c>
      <c r="AG216" s="403">
        <f t="shared" si="239"/>
        <v>35.637</v>
      </c>
      <c r="AH216" s="403">
        <f t="shared" si="240"/>
        <v>37.519999999999996</v>
      </c>
      <c r="AI216" s="403">
        <f t="shared" si="241"/>
        <v>39.482999999999997</v>
      </c>
      <c r="AJ216" s="403">
        <f t="shared" si="242"/>
        <v>41.558</v>
      </c>
      <c r="AK216" s="403">
        <f t="shared" si="243"/>
        <v>43.753</v>
      </c>
      <c r="AL216" s="403">
        <f t="shared" si="244"/>
        <v>46.396999999999998</v>
      </c>
      <c r="AM216" s="403">
        <f t="shared" si="245"/>
        <v>49.040999999999997</v>
      </c>
    </row>
    <row r="217" spans="1:39" ht="12.75" customHeight="1">
      <c r="A217" s="169" t="s">
        <v>15</v>
      </c>
      <c r="B217" s="259" t="s">
        <v>16</v>
      </c>
      <c r="C217" s="259" t="s">
        <v>201</v>
      </c>
      <c r="D217" s="264">
        <v>93</v>
      </c>
      <c r="E217" s="260" t="s">
        <v>202</v>
      </c>
      <c r="F217" s="265">
        <v>440</v>
      </c>
      <c r="G217" s="262">
        <v>9</v>
      </c>
      <c r="H217" s="263">
        <f t="shared" si="225"/>
        <v>69038.464600753578</v>
      </c>
      <c r="I217" s="263">
        <f t="shared" si="226"/>
        <v>72671.920443294744</v>
      </c>
      <c r="J217" s="263">
        <f t="shared" si="227"/>
        <v>76496.020573870497</v>
      </c>
      <c r="K217" s="263">
        <f t="shared" si="228"/>
        <v>80521.979362365222</v>
      </c>
      <c r="L217" s="263">
        <f t="shared" si="246"/>
        <v>84761.011178663248</v>
      </c>
      <c r="M217" s="263">
        <f t="shared" si="247"/>
        <v>89899.949477061338</v>
      </c>
      <c r="N217" s="263">
        <f t="shared" si="248"/>
        <v>95038.887775459487</v>
      </c>
      <c r="Q217" s="397" t="s">
        <v>826</v>
      </c>
      <c r="R217" s="397" t="str">
        <f t="shared" si="216"/>
        <v>09162C</v>
      </c>
      <c r="S217" s="409" t="str">
        <f t="shared" si="217"/>
        <v>Senior City Planner</v>
      </c>
      <c r="T217" s="397">
        <f t="shared" si="218"/>
        <v>93</v>
      </c>
      <c r="U217" s="394">
        <f t="shared" si="250"/>
        <v>69038.464600753578</v>
      </c>
      <c r="V217" s="394">
        <f t="shared" si="250"/>
        <v>72671.920443294744</v>
      </c>
      <c r="W217" s="394">
        <f t="shared" si="250"/>
        <v>76496.020573870497</v>
      </c>
      <c r="X217" s="394">
        <f t="shared" si="250"/>
        <v>80521.979362365222</v>
      </c>
      <c r="Y217" s="394">
        <f t="shared" si="250"/>
        <v>84761.011178663248</v>
      </c>
      <c r="Z217" s="394">
        <f t="shared" si="250"/>
        <v>89899.949477061338</v>
      </c>
      <c r="AA217" s="394">
        <f t="shared" si="250"/>
        <v>95038.887775459487</v>
      </c>
      <c r="AB217" s="406" t="str">
        <f t="shared" si="219"/>
        <v>Y</v>
      </c>
      <c r="AC217" s="406" t="str">
        <f t="shared" si="220"/>
        <v>09162C</v>
      </c>
      <c r="AD217" s="412" t="str">
        <f t="shared" si="221"/>
        <v>Senior City Planner</v>
      </c>
      <c r="AE217" s="406">
        <f t="shared" si="222"/>
        <v>93</v>
      </c>
      <c r="AF217" s="398" t="str">
        <f t="shared" si="223"/>
        <v>E</v>
      </c>
      <c r="AG217" s="403">
        <f t="shared" si="239"/>
        <v>33.192</v>
      </c>
      <c r="AH217" s="403">
        <f t="shared" si="240"/>
        <v>34.939</v>
      </c>
      <c r="AI217" s="403">
        <f t="shared" si="241"/>
        <v>36.777000000000001</v>
      </c>
      <c r="AJ217" s="403">
        <f t="shared" si="242"/>
        <v>38.713000000000001</v>
      </c>
      <c r="AK217" s="403">
        <f t="shared" si="243"/>
        <v>40.750999999999998</v>
      </c>
      <c r="AL217" s="403">
        <f t="shared" si="244"/>
        <v>43.221999999999994</v>
      </c>
      <c r="AM217" s="403">
        <f t="shared" si="245"/>
        <v>45.692</v>
      </c>
    </row>
    <row r="218" spans="1:39" ht="12.75" customHeight="1">
      <c r="A218" s="169" t="s">
        <v>15</v>
      </c>
      <c r="B218" s="259" t="s">
        <v>16</v>
      </c>
      <c r="C218" s="259" t="s">
        <v>203</v>
      </c>
      <c r="D218" s="264">
        <v>99</v>
      </c>
      <c r="E218" s="260" t="s">
        <v>204</v>
      </c>
      <c r="F218" s="265">
        <v>420</v>
      </c>
      <c r="G218" s="262">
        <v>9</v>
      </c>
      <c r="H218" s="263">
        <f t="shared" si="225"/>
        <v>67722.932101948449</v>
      </c>
      <c r="I218" s="263">
        <f t="shared" si="226"/>
        <v>71289.424138317481</v>
      </c>
      <c r="J218" s="263">
        <f t="shared" si="227"/>
        <v>75052.70874101021</v>
      </c>
      <c r="K218" s="263">
        <f t="shared" si="228"/>
        <v>78970.998364244908</v>
      </c>
      <c r="L218" s="263">
        <f t="shared" si="246"/>
        <v>83129.211020378687</v>
      </c>
      <c r="M218" s="263">
        <f t="shared" si="247"/>
        <v>88159.719549533023</v>
      </c>
      <c r="N218" s="263">
        <f t="shared" si="248"/>
        <v>93189.128358351227</v>
      </c>
      <c r="Q218" s="397" t="s">
        <v>826</v>
      </c>
      <c r="R218" s="397" t="str">
        <f t="shared" si="216"/>
        <v>52446C</v>
      </c>
      <c r="S218" s="409" t="str">
        <f t="shared" si="217"/>
        <v>Senior Construction Management Specialist</v>
      </c>
      <c r="T218" s="397">
        <f t="shared" si="218"/>
        <v>99</v>
      </c>
      <c r="U218" s="448">
        <v>67722.932101948449</v>
      </c>
      <c r="V218" s="448">
        <v>71289.424138317481</v>
      </c>
      <c r="W218" s="448">
        <v>75052.70874101021</v>
      </c>
      <c r="X218" s="448">
        <v>78970.998364244908</v>
      </c>
      <c r="Y218" s="448">
        <v>83129.211020378687</v>
      </c>
      <c r="Z218" s="448">
        <v>88159.719549533023</v>
      </c>
      <c r="AA218" s="448">
        <v>93189.128358351227</v>
      </c>
      <c r="AB218" s="406" t="str">
        <f t="shared" si="219"/>
        <v>Y</v>
      </c>
      <c r="AC218" s="406" t="str">
        <f t="shared" si="220"/>
        <v>52446C</v>
      </c>
      <c r="AD218" s="412" t="str">
        <f t="shared" si="221"/>
        <v>Senior Construction Management Specialist</v>
      </c>
      <c r="AE218" s="406">
        <f t="shared" si="222"/>
        <v>99</v>
      </c>
      <c r="AF218" s="398" t="str">
        <f t="shared" si="223"/>
        <v>E</v>
      </c>
      <c r="AG218" s="403">
        <f t="shared" si="239"/>
        <v>32.559999999999995</v>
      </c>
      <c r="AH218" s="403">
        <f t="shared" si="240"/>
        <v>34.274000000000001</v>
      </c>
      <c r="AI218" s="403">
        <f t="shared" si="241"/>
        <v>36.083999999999996</v>
      </c>
      <c r="AJ218" s="403">
        <f t="shared" si="242"/>
        <v>37.966999999999999</v>
      </c>
      <c r="AK218" s="403">
        <f t="shared" si="243"/>
        <v>39.966000000000001</v>
      </c>
      <c r="AL218" s="403">
        <f t="shared" si="244"/>
        <v>42.384999999999998</v>
      </c>
      <c r="AM218" s="403">
        <f t="shared" si="245"/>
        <v>44.802999999999997</v>
      </c>
    </row>
    <row r="219" spans="1:39" ht="12.75" customHeight="1">
      <c r="A219" s="169" t="s">
        <v>15</v>
      </c>
      <c r="B219" s="259" t="s">
        <v>16</v>
      </c>
      <c r="C219" s="259" t="s">
        <v>205</v>
      </c>
      <c r="D219" s="264">
        <v>102</v>
      </c>
      <c r="E219" s="260" t="s">
        <v>206</v>
      </c>
      <c r="F219" s="265">
        <v>518</v>
      </c>
      <c r="G219" s="262">
        <v>11</v>
      </c>
      <c r="H219" s="263">
        <f t="shared" si="225"/>
        <v>80898.468188123836</v>
      </c>
      <c r="I219" s="263">
        <f t="shared" si="226"/>
        <v>85156.424253601755</v>
      </c>
      <c r="J219" s="263">
        <f t="shared" si="227"/>
        <v>89638.129427012973</v>
      </c>
      <c r="K219" s="263">
        <f t="shared" si="228"/>
        <v>94355.712049387424</v>
      </c>
      <c r="L219" s="263">
        <f t="shared" si="246"/>
        <v>99321.306068940074</v>
      </c>
      <c r="M219" s="263">
        <f t="shared" si="247"/>
        <v>104982.67318399891</v>
      </c>
      <c r="N219" s="263">
        <f t="shared" si="248"/>
        <v>110644.04029905773</v>
      </c>
      <c r="O219" s="169"/>
      <c r="P219" s="169"/>
      <c r="Q219" s="397" t="s">
        <v>826</v>
      </c>
      <c r="R219" s="397" t="str">
        <f t="shared" si="216"/>
        <v>52873C</v>
      </c>
      <c r="S219" s="409" t="str">
        <f t="shared" si="217"/>
        <v>Senior Contract Management Specialist</v>
      </c>
      <c r="T219" s="397">
        <f t="shared" si="218"/>
        <v>102</v>
      </c>
      <c r="U219" s="394">
        <f t="shared" ref="U219:AA225" si="251">H219</f>
        <v>80898.468188123836</v>
      </c>
      <c r="V219" s="394">
        <f t="shared" si="251"/>
        <v>85156.424253601755</v>
      </c>
      <c r="W219" s="394">
        <f t="shared" si="251"/>
        <v>89638.129427012973</v>
      </c>
      <c r="X219" s="394">
        <f t="shared" si="251"/>
        <v>94355.712049387424</v>
      </c>
      <c r="Y219" s="394">
        <f t="shared" si="251"/>
        <v>99321.306068940074</v>
      </c>
      <c r="Z219" s="394">
        <f t="shared" si="251"/>
        <v>104982.67318399891</v>
      </c>
      <c r="AA219" s="394">
        <f t="shared" si="251"/>
        <v>110644.04029905773</v>
      </c>
      <c r="AB219" s="406" t="str">
        <f t="shared" si="219"/>
        <v>Y</v>
      </c>
      <c r="AC219" s="406" t="str">
        <f t="shared" si="220"/>
        <v>52873C</v>
      </c>
      <c r="AD219" s="412" t="str">
        <f t="shared" si="221"/>
        <v>Senior Contract Management Specialist</v>
      </c>
      <c r="AE219" s="406">
        <f t="shared" si="222"/>
        <v>102</v>
      </c>
      <c r="AF219" s="398" t="str">
        <f t="shared" si="223"/>
        <v>E</v>
      </c>
      <c r="AG219" s="403">
        <f t="shared" si="239"/>
        <v>38.893999999999998</v>
      </c>
      <c r="AH219" s="403">
        <f t="shared" si="240"/>
        <v>40.940999999999995</v>
      </c>
      <c r="AI219" s="403">
        <f t="shared" si="241"/>
        <v>43.095999999999997</v>
      </c>
      <c r="AJ219" s="403">
        <f t="shared" si="242"/>
        <v>45.363999999999997</v>
      </c>
      <c r="AK219" s="403">
        <f t="shared" si="243"/>
        <v>47.750999999999998</v>
      </c>
      <c r="AL219" s="403">
        <f t="shared" si="244"/>
        <v>50.472999999999999</v>
      </c>
      <c r="AM219" s="403">
        <f t="shared" si="245"/>
        <v>53.195</v>
      </c>
    </row>
    <row r="220" spans="1:39" ht="12.75" customHeight="1">
      <c r="A220" s="169" t="s">
        <v>15</v>
      </c>
      <c r="B220" s="259" t="s">
        <v>16</v>
      </c>
      <c r="C220" s="259" t="s">
        <v>207</v>
      </c>
      <c r="D220" s="264">
        <v>98</v>
      </c>
      <c r="E220" s="260" t="s">
        <v>208</v>
      </c>
      <c r="F220" s="265">
        <v>523</v>
      </c>
      <c r="G220" s="262">
        <v>11</v>
      </c>
      <c r="H220" s="263">
        <f t="shared" si="225"/>
        <v>80898.468188123836</v>
      </c>
      <c r="I220" s="263">
        <f t="shared" si="226"/>
        <v>85156.424253601755</v>
      </c>
      <c r="J220" s="263">
        <f t="shared" si="227"/>
        <v>89638.129427012973</v>
      </c>
      <c r="K220" s="263">
        <f t="shared" si="228"/>
        <v>94355.712049387424</v>
      </c>
      <c r="L220" s="263">
        <f t="shared" si="246"/>
        <v>99321.306068940074</v>
      </c>
      <c r="M220" s="263">
        <f t="shared" si="247"/>
        <v>104709.80771864142</v>
      </c>
      <c r="N220" s="263">
        <f t="shared" si="248"/>
        <v>110098.30936834273</v>
      </c>
      <c r="O220" s="169"/>
      <c r="P220" s="169"/>
      <c r="Q220" s="397" t="s">
        <v>826</v>
      </c>
      <c r="R220" s="397" t="str">
        <f t="shared" si="216"/>
        <v>52875C</v>
      </c>
      <c r="S220" s="409" t="str">
        <f t="shared" si="217"/>
        <v>Senior Development Finance Analyst</v>
      </c>
      <c r="T220" s="397">
        <f t="shared" si="218"/>
        <v>98</v>
      </c>
      <c r="U220" s="394">
        <f t="shared" si="251"/>
        <v>80898.468188123836</v>
      </c>
      <c r="V220" s="394">
        <f t="shared" si="251"/>
        <v>85156.424253601755</v>
      </c>
      <c r="W220" s="394">
        <f t="shared" si="251"/>
        <v>89638.129427012973</v>
      </c>
      <c r="X220" s="394">
        <f t="shared" si="251"/>
        <v>94355.712049387424</v>
      </c>
      <c r="Y220" s="394">
        <f t="shared" si="251"/>
        <v>99321.306068940074</v>
      </c>
      <c r="Z220" s="394">
        <f t="shared" si="251"/>
        <v>104709.80771864142</v>
      </c>
      <c r="AA220" s="394">
        <f t="shared" si="251"/>
        <v>110098.30936834273</v>
      </c>
      <c r="AB220" s="406" t="str">
        <f t="shared" si="219"/>
        <v>Y</v>
      </c>
      <c r="AC220" s="406" t="str">
        <f t="shared" si="220"/>
        <v>52875C</v>
      </c>
      <c r="AD220" s="412" t="str">
        <f t="shared" si="221"/>
        <v>Senior Development Finance Analyst</v>
      </c>
      <c r="AE220" s="406">
        <f t="shared" si="222"/>
        <v>98</v>
      </c>
      <c r="AF220" s="398" t="str">
        <f t="shared" si="223"/>
        <v>E</v>
      </c>
      <c r="AG220" s="403">
        <f t="shared" si="239"/>
        <v>38.893999999999998</v>
      </c>
      <c r="AH220" s="403">
        <f t="shared" si="240"/>
        <v>40.940999999999995</v>
      </c>
      <c r="AI220" s="403">
        <f t="shared" si="241"/>
        <v>43.095999999999997</v>
      </c>
      <c r="AJ220" s="403">
        <f t="shared" si="242"/>
        <v>45.363999999999997</v>
      </c>
      <c r="AK220" s="403">
        <f t="shared" si="243"/>
        <v>47.750999999999998</v>
      </c>
      <c r="AL220" s="403">
        <f t="shared" si="244"/>
        <v>50.341999999999999</v>
      </c>
      <c r="AM220" s="403">
        <f t="shared" si="245"/>
        <v>52.931999999999995</v>
      </c>
    </row>
    <row r="221" spans="1:39" s="23" customFormat="1" ht="12.75" customHeight="1">
      <c r="A221" s="169" t="s">
        <v>15</v>
      </c>
      <c r="B221" s="259" t="s">
        <v>16</v>
      </c>
      <c r="C221" s="259" t="s">
        <v>209</v>
      </c>
      <c r="D221" s="264">
        <v>58</v>
      </c>
      <c r="E221" s="260" t="s">
        <v>680</v>
      </c>
      <c r="F221" s="262">
        <v>493</v>
      </c>
      <c r="G221" s="262">
        <v>10</v>
      </c>
      <c r="H221" s="263">
        <f t="shared" si="225"/>
        <v>78040.800025444725</v>
      </c>
      <c r="I221" s="263">
        <f t="shared" si="226"/>
        <v>82400.386317999917</v>
      </c>
      <c r="J221" s="263">
        <f t="shared" si="227"/>
        <v>86521.667250511906</v>
      </c>
      <c r="K221" s="263">
        <f t="shared" si="228"/>
        <v>90842.003248471752</v>
      </c>
      <c r="L221" s="263">
        <f t="shared" si="246"/>
        <v>95403.448198945916</v>
      </c>
      <c r="M221" s="263">
        <f t="shared" si="247"/>
        <v>101047.51851408799</v>
      </c>
      <c r="N221" s="263">
        <f t="shared" si="248"/>
        <v>106691.58882922999</v>
      </c>
      <c r="O221" s="169"/>
      <c r="P221" s="169"/>
      <c r="Q221" s="397" t="s">
        <v>826</v>
      </c>
      <c r="R221" s="397" t="str">
        <f t="shared" si="216"/>
        <v>52340C</v>
      </c>
      <c r="S221" s="409" t="str">
        <f t="shared" si="217"/>
        <v>Senior Economic Development Specialist</v>
      </c>
      <c r="T221" s="397">
        <f t="shared" si="218"/>
        <v>58</v>
      </c>
      <c r="U221" s="394">
        <f t="shared" si="251"/>
        <v>78040.800025444725</v>
      </c>
      <c r="V221" s="394">
        <f t="shared" si="251"/>
        <v>82400.386317999917</v>
      </c>
      <c r="W221" s="394">
        <f t="shared" si="251"/>
        <v>86521.667250511906</v>
      </c>
      <c r="X221" s="394">
        <f t="shared" si="251"/>
        <v>90842.003248471752</v>
      </c>
      <c r="Y221" s="394">
        <f t="shared" si="251"/>
        <v>95403.448198945916</v>
      </c>
      <c r="Z221" s="394">
        <f t="shared" si="251"/>
        <v>101047.51851408799</v>
      </c>
      <c r="AA221" s="394">
        <f t="shared" si="251"/>
        <v>106691.58882922999</v>
      </c>
      <c r="AB221" s="406" t="str">
        <f t="shared" si="219"/>
        <v>Y</v>
      </c>
      <c r="AC221" s="406" t="str">
        <f t="shared" si="220"/>
        <v>52340C</v>
      </c>
      <c r="AD221" s="412" t="str">
        <f t="shared" si="221"/>
        <v>Senior Economic Development Specialist</v>
      </c>
      <c r="AE221" s="406">
        <f t="shared" si="222"/>
        <v>58</v>
      </c>
      <c r="AF221" s="398" t="str">
        <f t="shared" si="223"/>
        <v>E</v>
      </c>
      <c r="AG221" s="403">
        <f t="shared" si="239"/>
        <v>37.519999999999996</v>
      </c>
      <c r="AH221" s="403">
        <f t="shared" si="240"/>
        <v>39.616</v>
      </c>
      <c r="AI221" s="403">
        <f t="shared" si="241"/>
        <v>41.596999999999994</v>
      </c>
      <c r="AJ221" s="403">
        <f t="shared" si="242"/>
        <v>43.674999999999997</v>
      </c>
      <c r="AK221" s="403">
        <f t="shared" si="243"/>
        <v>45.867999999999995</v>
      </c>
      <c r="AL221" s="403">
        <f t="shared" si="244"/>
        <v>48.580999999999996</v>
      </c>
      <c r="AM221" s="403">
        <f t="shared" si="245"/>
        <v>51.294999999999995</v>
      </c>
    </row>
    <row r="222" spans="1:39" s="23" customFormat="1" ht="12.75" customHeight="1">
      <c r="A222" s="169"/>
      <c r="B222" s="259" t="s">
        <v>91</v>
      </c>
      <c r="C222" s="259" t="s">
        <v>792</v>
      </c>
      <c r="D222" s="259" t="s">
        <v>790</v>
      </c>
      <c r="E222" s="260" t="s">
        <v>781</v>
      </c>
      <c r="F222" s="265">
        <v>443</v>
      </c>
      <c r="G222" s="262">
        <v>9</v>
      </c>
      <c r="H222" s="285">
        <f t="shared" si="225"/>
        <v>33.938325000000006</v>
      </c>
      <c r="I222" s="285">
        <f t="shared" si="226"/>
        <v>35.725147499999999</v>
      </c>
      <c r="J222" s="285">
        <f t="shared" si="227"/>
        <v>37.610610000000001</v>
      </c>
      <c r="K222" s="285">
        <f t="shared" si="228"/>
        <v>39.575189999999999</v>
      </c>
      <c r="L222" s="285">
        <f t="shared" si="246"/>
        <v>41.65896</v>
      </c>
      <c r="M222" s="285">
        <f t="shared" si="247"/>
        <v>44.179417500000007</v>
      </c>
      <c r="N222" s="285">
        <f t="shared" si="248"/>
        <v>46.700902500000005</v>
      </c>
      <c r="O222" s="169"/>
      <c r="P222" s="169"/>
      <c r="Q222" s="397" t="s">
        <v>826</v>
      </c>
      <c r="R222" s="397" t="str">
        <f t="shared" si="216"/>
        <v>53027C</v>
      </c>
      <c r="S222" s="409" t="str">
        <f t="shared" si="217"/>
        <v>Senior Environmental Health Specialist</v>
      </c>
      <c r="T222" s="397" t="str">
        <f t="shared" si="218"/>
        <v>117</v>
      </c>
      <c r="U222" s="394">
        <f t="shared" si="251"/>
        <v>33.938325000000006</v>
      </c>
      <c r="V222" s="394">
        <f t="shared" si="251"/>
        <v>35.725147499999999</v>
      </c>
      <c r="W222" s="394">
        <f t="shared" si="251"/>
        <v>37.610610000000001</v>
      </c>
      <c r="X222" s="394">
        <f t="shared" si="251"/>
        <v>39.575189999999999</v>
      </c>
      <c r="Y222" s="394">
        <f t="shared" si="251"/>
        <v>41.65896</v>
      </c>
      <c r="Z222" s="394">
        <f t="shared" si="251"/>
        <v>44.179417500000007</v>
      </c>
      <c r="AA222" s="394">
        <f t="shared" si="251"/>
        <v>46.700902500000005</v>
      </c>
      <c r="AB222" s="406" t="str">
        <f t="shared" si="219"/>
        <v>Y</v>
      </c>
      <c r="AC222" s="406" t="str">
        <f t="shared" si="220"/>
        <v>53027C</v>
      </c>
      <c r="AD222" s="412" t="str">
        <f t="shared" si="221"/>
        <v>Senior Environmental Health Specialist</v>
      </c>
      <c r="AE222" s="406" t="str">
        <f t="shared" si="222"/>
        <v>117</v>
      </c>
      <c r="AF222" s="398" t="str">
        <f t="shared" si="223"/>
        <v>N</v>
      </c>
      <c r="AG222" s="403"/>
      <c r="AH222" s="403"/>
      <c r="AI222" s="403"/>
      <c r="AJ222" s="403"/>
      <c r="AK222" s="403"/>
      <c r="AL222" s="403"/>
      <c r="AM222" s="403"/>
    </row>
    <row r="223" spans="1:39" s="23" customFormat="1" ht="12.75" customHeight="1">
      <c r="A223" s="169" t="s">
        <v>15</v>
      </c>
      <c r="B223" s="272" t="s">
        <v>91</v>
      </c>
      <c r="C223" s="259" t="s">
        <v>438</v>
      </c>
      <c r="D223" s="264">
        <v>111</v>
      </c>
      <c r="E223" s="260" t="s">
        <v>439</v>
      </c>
      <c r="F223" s="265">
        <v>423</v>
      </c>
      <c r="G223" s="262">
        <v>9</v>
      </c>
      <c r="H223" s="285">
        <f t="shared" si="225"/>
        <v>39.012920936250005</v>
      </c>
      <c r="I223" s="285">
        <f t="shared" si="226"/>
        <v>40.785996513750014</v>
      </c>
      <c r="J223" s="285">
        <f t="shared" si="227"/>
        <v>42.559072091250009</v>
      </c>
      <c r="K223" s="285">
        <f t="shared" si="228"/>
        <v>44.333199315000009</v>
      </c>
      <c r="L223" s="285">
        <f t="shared" si="246"/>
        <v>46.106274892500004</v>
      </c>
      <c r="M223" s="285"/>
      <c r="N223" s="285"/>
      <c r="O223" s="9"/>
      <c r="P223" s="234"/>
      <c r="Q223" s="397" t="s">
        <v>826</v>
      </c>
      <c r="R223" s="397" t="str">
        <f t="shared" si="216"/>
        <v>04349C</v>
      </c>
      <c r="S223" s="409" t="str">
        <f t="shared" si="217"/>
        <v>Senior Environmental Research Analyst</v>
      </c>
      <c r="T223" s="397">
        <f t="shared" si="218"/>
        <v>111</v>
      </c>
      <c r="U223" s="394">
        <f t="shared" si="251"/>
        <v>39.012920936250005</v>
      </c>
      <c r="V223" s="394">
        <f t="shared" si="251"/>
        <v>40.785996513750014</v>
      </c>
      <c r="W223" s="394">
        <f t="shared" si="251"/>
        <v>42.559072091250009</v>
      </c>
      <c r="X223" s="394">
        <f t="shared" si="251"/>
        <v>44.333199315000009</v>
      </c>
      <c r="Y223" s="394">
        <f t="shared" si="251"/>
        <v>46.106274892500004</v>
      </c>
      <c r="Z223" s="394">
        <f t="shared" si="251"/>
        <v>0</v>
      </c>
      <c r="AA223" s="394">
        <f t="shared" si="251"/>
        <v>0</v>
      </c>
      <c r="AB223" s="406" t="str">
        <f t="shared" si="219"/>
        <v>Y</v>
      </c>
      <c r="AC223" s="406" t="str">
        <f t="shared" si="220"/>
        <v>04349C</v>
      </c>
      <c r="AD223" s="412" t="str">
        <f t="shared" si="221"/>
        <v>Senior Environmental Research Analyst</v>
      </c>
      <c r="AE223" s="406">
        <f t="shared" si="222"/>
        <v>111</v>
      </c>
      <c r="AF223" s="398" t="str">
        <f t="shared" si="223"/>
        <v>N</v>
      </c>
      <c r="AG223" s="403">
        <f t="shared" ref="AG223:AM223" si="252">H223</f>
        <v>39.012920936250005</v>
      </c>
      <c r="AH223" s="403">
        <f t="shared" si="252"/>
        <v>40.785996513750014</v>
      </c>
      <c r="AI223" s="403">
        <f t="shared" si="252"/>
        <v>42.559072091250009</v>
      </c>
      <c r="AJ223" s="403">
        <f t="shared" si="252"/>
        <v>44.333199315000009</v>
      </c>
      <c r="AK223" s="403">
        <f t="shared" si="252"/>
        <v>46.106274892500004</v>
      </c>
      <c r="AL223" s="403">
        <f t="shared" si="252"/>
        <v>0</v>
      </c>
      <c r="AM223" s="403">
        <f t="shared" si="252"/>
        <v>0</v>
      </c>
    </row>
    <row r="224" spans="1:39" s="23" customFormat="1" ht="12.75" customHeight="1">
      <c r="A224" s="169" t="s">
        <v>15</v>
      </c>
      <c r="B224" s="259" t="s">
        <v>16</v>
      </c>
      <c r="C224" s="259" t="s">
        <v>211</v>
      </c>
      <c r="D224" s="264">
        <v>94</v>
      </c>
      <c r="E224" s="260" t="s">
        <v>212</v>
      </c>
      <c r="F224" s="265">
        <v>430</v>
      </c>
      <c r="G224" s="262">
        <v>9</v>
      </c>
      <c r="H224" s="263">
        <f t="shared" si="225"/>
        <v>65999.370362084868</v>
      </c>
      <c r="I224" s="263">
        <f t="shared" si="226"/>
        <v>69473.021433773538</v>
      </c>
      <c r="J224" s="263">
        <f t="shared" si="227"/>
        <v>73128.906016083492</v>
      </c>
      <c r="K224" s="263">
        <f t="shared" si="228"/>
        <v>76978.238478899118</v>
      </c>
      <c r="L224" s="263">
        <f t="shared" si="246"/>
        <v>81029.429599633688</v>
      </c>
      <c r="M224" s="263">
        <f t="shared" ref="M224:M261" si="253">VLOOKUP($C224,March21,11,0)*(1+IncrPerc2022)</f>
        <v>85941.9664068641</v>
      </c>
      <c r="N224" s="263">
        <f t="shared" ref="N224:N261" si="254">VLOOKUP($C224,March21,12,0)*(1+IncrPerc2022)</f>
        <v>90854.503214094526</v>
      </c>
      <c r="O224" s="9"/>
      <c r="P224" s="9"/>
      <c r="Q224" s="397" t="s">
        <v>826</v>
      </c>
      <c r="R224" s="397" t="str">
        <f t="shared" si="216"/>
        <v>09170C</v>
      </c>
      <c r="S224" s="409" t="str">
        <f t="shared" si="217"/>
        <v>Senior Event Coordinator</v>
      </c>
      <c r="T224" s="397">
        <f t="shared" si="218"/>
        <v>94</v>
      </c>
      <c r="U224" s="394">
        <f t="shared" si="251"/>
        <v>65999.370362084868</v>
      </c>
      <c r="V224" s="394">
        <f t="shared" si="251"/>
        <v>69473.021433773538</v>
      </c>
      <c r="W224" s="394">
        <f t="shared" si="251"/>
        <v>73128.906016083492</v>
      </c>
      <c r="X224" s="394">
        <f t="shared" si="251"/>
        <v>76978.238478899118</v>
      </c>
      <c r="Y224" s="394">
        <f t="shared" si="251"/>
        <v>81029.429599633688</v>
      </c>
      <c r="Z224" s="394">
        <f t="shared" si="251"/>
        <v>85941.9664068641</v>
      </c>
      <c r="AA224" s="394">
        <f t="shared" si="251"/>
        <v>90854.503214094526</v>
      </c>
      <c r="AB224" s="406" t="str">
        <f t="shared" si="219"/>
        <v>Y</v>
      </c>
      <c r="AC224" s="406" t="str">
        <f t="shared" si="220"/>
        <v>09170C</v>
      </c>
      <c r="AD224" s="412" t="str">
        <f t="shared" si="221"/>
        <v>Senior Event Coordinator</v>
      </c>
      <c r="AE224" s="406">
        <f t="shared" si="222"/>
        <v>94</v>
      </c>
      <c r="AF224" s="398" t="str">
        <f t="shared" si="223"/>
        <v>E</v>
      </c>
      <c r="AG224" s="403">
        <f t="shared" ref="AG224:AM226" si="255">ROUNDUP(H224/2080,3)</f>
        <v>31.731000000000002</v>
      </c>
      <c r="AH224" s="403">
        <f t="shared" si="255"/>
        <v>33.400999999999996</v>
      </c>
      <c r="AI224" s="403">
        <f t="shared" si="255"/>
        <v>35.158999999999999</v>
      </c>
      <c r="AJ224" s="403">
        <f t="shared" si="255"/>
        <v>37.009</v>
      </c>
      <c r="AK224" s="403">
        <f t="shared" si="255"/>
        <v>38.957000000000001</v>
      </c>
      <c r="AL224" s="403">
        <f t="shared" si="255"/>
        <v>41.318999999999996</v>
      </c>
      <c r="AM224" s="403">
        <f t="shared" si="255"/>
        <v>43.680999999999997</v>
      </c>
    </row>
    <row r="225" spans="1:39" s="23" customFormat="1" ht="12.75" customHeight="1">
      <c r="A225" s="169" t="s">
        <v>15</v>
      </c>
      <c r="B225" s="259" t="s">
        <v>16</v>
      </c>
      <c r="C225" s="259" t="s">
        <v>213</v>
      </c>
      <c r="D225" s="264">
        <v>45</v>
      </c>
      <c r="E225" s="260" t="s">
        <v>214</v>
      </c>
      <c r="F225" s="265">
        <v>435</v>
      </c>
      <c r="G225" s="262">
        <v>9</v>
      </c>
      <c r="H225" s="263">
        <f t="shared" si="225"/>
        <v>68881.463422372137</v>
      </c>
      <c r="I225" s="263">
        <f t="shared" si="226"/>
        <v>72523.330042326634</v>
      </c>
      <c r="J225" s="263">
        <f t="shared" si="227"/>
        <v>76641.807382367522</v>
      </c>
      <c r="K225" s="263">
        <f t="shared" si="228"/>
        <v>80718.230835341979</v>
      </c>
      <c r="L225" s="263">
        <f t="shared" si="246"/>
        <v>85041.370425772911</v>
      </c>
      <c r="M225" s="263">
        <f t="shared" si="253"/>
        <v>90094.020271236979</v>
      </c>
      <c r="N225" s="263">
        <f t="shared" si="254"/>
        <v>95146.670116701018</v>
      </c>
      <c r="O225" s="9"/>
      <c r="P225" s="9"/>
      <c r="Q225" s="397" t="s">
        <v>826</v>
      </c>
      <c r="R225" s="397" t="str">
        <f t="shared" si="216"/>
        <v>04351C</v>
      </c>
      <c r="S225" s="409" t="str">
        <f t="shared" si="217"/>
        <v>Senior Financial Analyst</v>
      </c>
      <c r="T225" s="397">
        <f t="shared" si="218"/>
        <v>45</v>
      </c>
      <c r="U225" s="394">
        <f t="shared" si="251"/>
        <v>68881.463422372137</v>
      </c>
      <c r="V225" s="394">
        <f t="shared" si="251"/>
        <v>72523.330042326634</v>
      </c>
      <c r="W225" s="394">
        <f t="shared" si="251"/>
        <v>76641.807382367522</v>
      </c>
      <c r="X225" s="394">
        <f t="shared" si="251"/>
        <v>80718.230835341979</v>
      </c>
      <c r="Y225" s="394">
        <f t="shared" si="251"/>
        <v>85041.370425772911</v>
      </c>
      <c r="Z225" s="394">
        <f t="shared" si="251"/>
        <v>90094.020271236979</v>
      </c>
      <c r="AA225" s="394">
        <f t="shared" si="251"/>
        <v>95146.670116701018</v>
      </c>
      <c r="AB225" s="406" t="str">
        <f t="shared" si="219"/>
        <v>Y</v>
      </c>
      <c r="AC225" s="406" t="str">
        <f t="shared" si="220"/>
        <v>04351C</v>
      </c>
      <c r="AD225" s="412" t="str">
        <f t="shared" si="221"/>
        <v>Senior Financial Analyst</v>
      </c>
      <c r="AE225" s="406">
        <f t="shared" si="222"/>
        <v>45</v>
      </c>
      <c r="AF225" s="398" t="str">
        <f t="shared" si="223"/>
        <v>E</v>
      </c>
      <c r="AG225" s="403">
        <f t="shared" si="255"/>
        <v>33.116999999999997</v>
      </c>
      <c r="AH225" s="403">
        <f t="shared" si="255"/>
        <v>34.866999999999997</v>
      </c>
      <c r="AI225" s="403">
        <f t="shared" si="255"/>
        <v>36.847999999999999</v>
      </c>
      <c r="AJ225" s="403">
        <f t="shared" si="255"/>
        <v>38.806999999999995</v>
      </c>
      <c r="AK225" s="403">
        <f t="shared" si="255"/>
        <v>40.885999999999996</v>
      </c>
      <c r="AL225" s="403">
        <f t="shared" si="255"/>
        <v>43.314999999999998</v>
      </c>
      <c r="AM225" s="403">
        <f t="shared" si="255"/>
        <v>45.744</v>
      </c>
    </row>
    <row r="226" spans="1:39" s="23" customFormat="1" ht="12.75" customHeight="1">
      <c r="A226" s="169" t="s">
        <v>15</v>
      </c>
      <c r="B226" s="259" t="s">
        <v>16</v>
      </c>
      <c r="C226" s="262" t="s">
        <v>215</v>
      </c>
      <c r="D226" s="264" t="s">
        <v>216</v>
      </c>
      <c r="E226" s="266" t="s">
        <v>217</v>
      </c>
      <c r="F226" s="265">
        <v>508</v>
      </c>
      <c r="G226" s="262">
        <v>11</v>
      </c>
      <c r="H226" s="263">
        <f t="shared" si="225"/>
        <v>79162.23701388335</v>
      </c>
      <c r="I226" s="263">
        <f t="shared" si="226"/>
        <v>83322.768240990699</v>
      </c>
      <c r="J226" s="263">
        <f t="shared" si="227"/>
        <v>87682.354533545906</v>
      </c>
      <c r="K226" s="263">
        <f t="shared" si="228"/>
        <v>92319.496480739675</v>
      </c>
      <c r="L226" s="263">
        <f t="shared" si="246"/>
        <v>97161.30067832346</v>
      </c>
      <c r="M226" s="263">
        <f t="shared" si="253"/>
        <v>103056.78868120088</v>
      </c>
      <c r="N226" s="263">
        <f t="shared" si="254"/>
        <v>108952.27668407821</v>
      </c>
      <c r="O226" s="9"/>
      <c r="P226" s="9"/>
      <c r="Q226" s="397" t="s">
        <v>826</v>
      </c>
      <c r="R226" s="397" t="str">
        <f t="shared" si="216"/>
        <v>05267C</v>
      </c>
      <c r="S226" s="409" t="str">
        <f t="shared" si="217"/>
        <v>Senior GIS Analyst</v>
      </c>
      <c r="T226" s="397" t="str">
        <f t="shared" si="218"/>
        <v>65</v>
      </c>
      <c r="U226" s="448">
        <v>79162.23701388335</v>
      </c>
      <c r="V226" s="448">
        <v>83322.768240990699</v>
      </c>
      <c r="W226" s="448">
        <v>87682.354533545906</v>
      </c>
      <c r="X226" s="448">
        <v>92319.496480739675</v>
      </c>
      <c r="Y226" s="448">
        <v>97161.30067832346</v>
      </c>
      <c r="Z226" s="448">
        <v>103056.78868120088</v>
      </c>
      <c r="AA226" s="448">
        <v>108952.27668407821</v>
      </c>
      <c r="AB226" s="406" t="str">
        <f t="shared" si="219"/>
        <v>Y</v>
      </c>
      <c r="AC226" s="406" t="str">
        <f t="shared" si="220"/>
        <v>05267C</v>
      </c>
      <c r="AD226" s="412" t="str">
        <f t="shared" si="221"/>
        <v>Senior GIS Analyst</v>
      </c>
      <c r="AE226" s="406" t="str">
        <f t="shared" si="222"/>
        <v>65</v>
      </c>
      <c r="AF226" s="398" t="str">
        <f t="shared" si="223"/>
        <v>E</v>
      </c>
      <c r="AG226" s="403">
        <f t="shared" si="255"/>
        <v>38.058999999999997</v>
      </c>
      <c r="AH226" s="403">
        <f t="shared" si="255"/>
        <v>40.059999999999995</v>
      </c>
      <c r="AI226" s="403">
        <f t="shared" si="255"/>
        <v>42.155000000000001</v>
      </c>
      <c r="AJ226" s="403">
        <f t="shared" si="255"/>
        <v>44.384999999999998</v>
      </c>
      <c r="AK226" s="403">
        <f t="shared" si="255"/>
        <v>46.713000000000001</v>
      </c>
      <c r="AL226" s="403">
        <f t="shared" si="255"/>
        <v>49.546999999999997</v>
      </c>
      <c r="AM226" s="403">
        <f t="shared" si="255"/>
        <v>52.381</v>
      </c>
    </row>
    <row r="227" spans="1:39" s="23" customFormat="1" ht="12.75" customHeight="1">
      <c r="A227" s="169" t="s">
        <v>90</v>
      </c>
      <c r="B227" s="256" t="s">
        <v>91</v>
      </c>
      <c r="C227" s="256" t="s">
        <v>384</v>
      </c>
      <c r="D227" s="258">
        <v>64</v>
      </c>
      <c r="E227" s="276" t="s">
        <v>368</v>
      </c>
      <c r="F227" s="277" t="s">
        <v>369</v>
      </c>
      <c r="G227" s="278" t="s">
        <v>370</v>
      </c>
      <c r="H227" s="380">
        <f t="shared" si="225"/>
        <v>32.559413332600606</v>
      </c>
      <c r="I227" s="380">
        <f t="shared" si="226"/>
        <v>34.273917959155824</v>
      </c>
      <c r="J227" s="380">
        <f t="shared" si="227"/>
        <v>36.082774255411422</v>
      </c>
      <c r="K227" s="380">
        <f t="shared" si="228"/>
        <v>37.967111887427308</v>
      </c>
      <c r="L227" s="380">
        <f t="shared" si="246"/>
        <v>39.96601940407934</v>
      </c>
      <c r="M227" s="380">
        <f t="shared" si="253"/>
        <v>42.384546401768702</v>
      </c>
      <c r="N227" s="380">
        <f t="shared" si="254"/>
        <v>44.803073399458043</v>
      </c>
      <c r="O227" s="9" t="s">
        <v>633</v>
      </c>
      <c r="P227" s="9"/>
      <c r="Q227" s="397" t="s">
        <v>826</v>
      </c>
      <c r="R227" s="397" t="str">
        <f t="shared" si="216"/>
        <v>04309C</v>
      </c>
      <c r="S227" s="409" t="str">
        <f t="shared" si="217"/>
        <v>Senior Health Inspector</v>
      </c>
      <c r="T227" s="397">
        <f t="shared" si="218"/>
        <v>64</v>
      </c>
      <c r="U227" s="394">
        <f t="shared" ref="U227:AA228" si="256">H227</f>
        <v>32.559413332600606</v>
      </c>
      <c r="V227" s="394">
        <f t="shared" si="256"/>
        <v>34.273917959155824</v>
      </c>
      <c r="W227" s="394">
        <f t="shared" si="256"/>
        <v>36.082774255411422</v>
      </c>
      <c r="X227" s="394">
        <f t="shared" si="256"/>
        <v>37.967111887427308</v>
      </c>
      <c r="Y227" s="394">
        <f t="shared" si="256"/>
        <v>39.96601940407934</v>
      </c>
      <c r="Z227" s="394">
        <f t="shared" si="256"/>
        <v>42.384546401768702</v>
      </c>
      <c r="AA227" s="394">
        <f t="shared" si="256"/>
        <v>44.803073399458043</v>
      </c>
      <c r="AB227" s="406" t="str">
        <f t="shared" si="219"/>
        <v>Y</v>
      </c>
      <c r="AC227" s="406" t="str">
        <f t="shared" si="220"/>
        <v>04309C</v>
      </c>
      <c r="AD227" s="412" t="str">
        <f t="shared" si="221"/>
        <v>Senior Health Inspector</v>
      </c>
      <c r="AE227" s="406">
        <f t="shared" si="222"/>
        <v>64</v>
      </c>
      <c r="AF227" s="398" t="str">
        <f t="shared" si="223"/>
        <v>N</v>
      </c>
      <c r="AG227" s="403">
        <f t="shared" ref="AG227:AM227" si="257">H227</f>
        <v>32.559413332600606</v>
      </c>
      <c r="AH227" s="403">
        <f t="shared" si="257"/>
        <v>34.273917959155824</v>
      </c>
      <c r="AI227" s="403">
        <f t="shared" si="257"/>
        <v>36.082774255411422</v>
      </c>
      <c r="AJ227" s="403">
        <f t="shared" si="257"/>
        <v>37.967111887427308</v>
      </c>
      <c r="AK227" s="403">
        <f t="shared" si="257"/>
        <v>39.96601940407934</v>
      </c>
      <c r="AL227" s="403">
        <f t="shared" si="257"/>
        <v>42.384546401768702</v>
      </c>
      <c r="AM227" s="403">
        <f t="shared" si="257"/>
        <v>44.803073399458043</v>
      </c>
    </row>
    <row r="228" spans="1:39" s="23" customFormat="1" ht="12.75" customHeight="1">
      <c r="A228" s="169" t="s">
        <v>15</v>
      </c>
      <c r="B228" s="259" t="s">
        <v>16</v>
      </c>
      <c r="C228" s="259" t="s">
        <v>386</v>
      </c>
      <c r="D228" s="449" t="s">
        <v>888</v>
      </c>
      <c r="E228" s="260" t="s">
        <v>364</v>
      </c>
      <c r="F228" s="265">
        <v>595</v>
      </c>
      <c r="G228" s="262">
        <v>13</v>
      </c>
      <c r="H228" s="263">
        <f t="shared" si="225"/>
        <v>104131.58158599588</v>
      </c>
      <c r="I228" s="263">
        <f t="shared" si="226"/>
        <v>109338.46803757736</v>
      </c>
      <c r="J228" s="263">
        <f t="shared" si="227"/>
        <v>114806.00618401956</v>
      </c>
      <c r="K228" s="263">
        <f t="shared" si="228"/>
        <v>120546.49091658957</v>
      </c>
      <c r="L228" s="263">
        <f t="shared" si="246"/>
        <v>126573.44661568102</v>
      </c>
      <c r="M228" s="263">
        <f t="shared" si="253"/>
        <v>132901.62715081437</v>
      </c>
      <c r="N228" s="263">
        <f t="shared" si="254"/>
        <v>139547.01588063678</v>
      </c>
      <c r="O228" s="9"/>
      <c r="P228" s="9"/>
      <c r="Q228" s="397" t="s">
        <v>826</v>
      </c>
      <c r="R228" s="397" t="str">
        <f t="shared" si="216"/>
        <v>04354C</v>
      </c>
      <c r="S228" s="409" t="str">
        <f t="shared" si="217"/>
        <v xml:space="preserve">Senior Information Technology Program Manager </v>
      </c>
      <c r="T228" s="397" t="str">
        <f t="shared" si="218"/>
        <v>01</v>
      </c>
      <c r="U228" s="394">
        <f t="shared" si="256"/>
        <v>104131.58158599588</v>
      </c>
      <c r="V228" s="394">
        <f t="shared" si="256"/>
        <v>109338.46803757736</v>
      </c>
      <c r="W228" s="394">
        <f t="shared" si="256"/>
        <v>114806.00618401956</v>
      </c>
      <c r="X228" s="394">
        <f t="shared" si="256"/>
        <v>120546.49091658957</v>
      </c>
      <c r="Y228" s="394">
        <f t="shared" si="256"/>
        <v>126573.44661568102</v>
      </c>
      <c r="Z228" s="394">
        <f t="shared" si="256"/>
        <v>132901.62715081437</v>
      </c>
      <c r="AA228" s="394">
        <f t="shared" si="256"/>
        <v>139547.01588063678</v>
      </c>
      <c r="AB228" s="406" t="str">
        <f t="shared" si="219"/>
        <v>Y</v>
      </c>
      <c r="AC228" s="406" t="str">
        <f t="shared" si="220"/>
        <v>04354C</v>
      </c>
      <c r="AD228" s="412" t="str">
        <f t="shared" si="221"/>
        <v xml:space="preserve">Senior Information Technology Program Manager </v>
      </c>
      <c r="AE228" s="406" t="str">
        <f t="shared" si="222"/>
        <v>01</v>
      </c>
      <c r="AF228" s="398" t="str">
        <f t="shared" si="223"/>
        <v>E</v>
      </c>
      <c r="AG228" s="403">
        <f t="shared" ref="AG228:AM235" si="258">ROUNDUP(H228/2080,3)</f>
        <v>50.064</v>
      </c>
      <c r="AH228" s="403">
        <f t="shared" si="258"/>
        <v>52.567</v>
      </c>
      <c r="AI228" s="403">
        <f t="shared" si="258"/>
        <v>55.195999999999998</v>
      </c>
      <c r="AJ228" s="403">
        <f t="shared" si="258"/>
        <v>57.955999999999996</v>
      </c>
      <c r="AK228" s="403">
        <f t="shared" si="258"/>
        <v>60.852999999999994</v>
      </c>
      <c r="AL228" s="403">
        <f t="shared" si="258"/>
        <v>63.896000000000001</v>
      </c>
      <c r="AM228" s="403">
        <f t="shared" si="258"/>
        <v>67.09</v>
      </c>
    </row>
    <row r="229" spans="1:39" s="23" customFormat="1" ht="12.75" customHeight="1">
      <c r="A229" s="169" t="s">
        <v>15</v>
      </c>
      <c r="B229" s="259" t="s">
        <v>16</v>
      </c>
      <c r="C229" s="259" t="s">
        <v>218</v>
      </c>
      <c r="D229" s="264">
        <v>65</v>
      </c>
      <c r="E229" s="260" t="s">
        <v>219</v>
      </c>
      <c r="F229" s="265">
        <v>500</v>
      </c>
      <c r="G229" s="262">
        <v>11</v>
      </c>
      <c r="H229" s="263">
        <f t="shared" si="225"/>
        <v>79162.23701388335</v>
      </c>
      <c r="I229" s="263">
        <f t="shared" si="226"/>
        <v>83322.768240990699</v>
      </c>
      <c r="J229" s="263">
        <f t="shared" si="227"/>
        <v>87682.354533545906</v>
      </c>
      <c r="K229" s="263">
        <f t="shared" si="228"/>
        <v>92319.496480739675</v>
      </c>
      <c r="L229" s="263">
        <f t="shared" si="246"/>
        <v>97161.30067832346</v>
      </c>
      <c r="M229" s="263">
        <f t="shared" si="253"/>
        <v>103056.78868120088</v>
      </c>
      <c r="N229" s="263">
        <f t="shared" si="254"/>
        <v>108952.27668407821</v>
      </c>
      <c r="O229" s="9"/>
      <c r="P229" s="9"/>
      <c r="Q229" s="397" t="s">
        <v>826</v>
      </c>
      <c r="R229" s="397" t="str">
        <f t="shared" si="216"/>
        <v>52885C</v>
      </c>
      <c r="S229" s="409" t="str">
        <f t="shared" si="217"/>
        <v xml:space="preserve">Senior NRP/Citizen Participation Specialist </v>
      </c>
      <c r="T229" s="397">
        <f t="shared" si="218"/>
        <v>65</v>
      </c>
      <c r="U229" s="448">
        <v>79162.23701388335</v>
      </c>
      <c r="V229" s="448">
        <v>83322.768240990699</v>
      </c>
      <c r="W229" s="448">
        <v>87682.354533545906</v>
      </c>
      <c r="X229" s="448">
        <v>92319.496480739675</v>
      </c>
      <c r="Y229" s="448">
        <v>97161.30067832346</v>
      </c>
      <c r="Z229" s="448">
        <v>103056.78868120088</v>
      </c>
      <c r="AA229" s="448">
        <v>108952.27668407821</v>
      </c>
      <c r="AB229" s="406" t="str">
        <f t="shared" si="219"/>
        <v>Y</v>
      </c>
      <c r="AC229" s="406" t="str">
        <f t="shared" si="220"/>
        <v>52885C</v>
      </c>
      <c r="AD229" s="412" t="str">
        <f t="shared" si="221"/>
        <v xml:space="preserve">Senior NRP/Citizen Participation Specialist </v>
      </c>
      <c r="AE229" s="406">
        <f t="shared" si="222"/>
        <v>65</v>
      </c>
      <c r="AF229" s="398" t="str">
        <f t="shared" si="223"/>
        <v>E</v>
      </c>
      <c r="AG229" s="403">
        <f t="shared" si="258"/>
        <v>38.058999999999997</v>
      </c>
      <c r="AH229" s="403">
        <f t="shared" si="258"/>
        <v>40.059999999999995</v>
      </c>
      <c r="AI229" s="403">
        <f t="shared" si="258"/>
        <v>42.155000000000001</v>
      </c>
      <c r="AJ229" s="403">
        <f t="shared" si="258"/>
        <v>44.384999999999998</v>
      </c>
      <c r="AK229" s="403">
        <f t="shared" si="258"/>
        <v>46.713000000000001</v>
      </c>
      <c r="AL229" s="403">
        <f t="shared" si="258"/>
        <v>49.546999999999997</v>
      </c>
      <c r="AM229" s="403">
        <f t="shared" si="258"/>
        <v>52.381</v>
      </c>
    </row>
    <row r="230" spans="1:39" s="23" customFormat="1" ht="12.75" customHeight="1">
      <c r="A230" s="169"/>
      <c r="B230" s="259" t="s">
        <v>16</v>
      </c>
      <c r="C230" s="259" t="s">
        <v>654</v>
      </c>
      <c r="D230" s="264">
        <v>36</v>
      </c>
      <c r="E230" s="260" t="s">
        <v>704</v>
      </c>
      <c r="F230" s="265">
        <v>443</v>
      </c>
      <c r="G230" s="262">
        <v>9</v>
      </c>
      <c r="H230" s="263">
        <f t="shared" si="225"/>
        <v>70592.553782400006</v>
      </c>
      <c r="I230" s="263">
        <f t="shared" si="226"/>
        <v>74308.987498199989</v>
      </c>
      <c r="J230" s="263">
        <f t="shared" si="227"/>
        <v>78231.039088800011</v>
      </c>
      <c r="K230" s="263">
        <f t="shared" si="228"/>
        <v>82317.147494400007</v>
      </c>
      <c r="L230" s="263">
        <f t="shared" si="246"/>
        <v>86650.434834600019</v>
      </c>
      <c r="M230" s="263">
        <f t="shared" si="253"/>
        <v>91893.690642000001</v>
      </c>
      <c r="N230" s="263">
        <f t="shared" si="254"/>
        <v>97136.946449399999</v>
      </c>
      <c r="O230" s="9"/>
      <c r="P230" s="9"/>
      <c r="Q230" s="397" t="s">
        <v>826</v>
      </c>
      <c r="R230" s="397" t="str">
        <f t="shared" si="216"/>
        <v>52980C</v>
      </c>
      <c r="S230" s="409" t="str">
        <f t="shared" si="217"/>
        <v>Senior Plan Examiner I</v>
      </c>
      <c r="T230" s="397">
        <f t="shared" si="218"/>
        <v>36</v>
      </c>
      <c r="U230" s="394">
        <f t="shared" ref="U230:AA232" si="259">H230</f>
        <v>70592.553782400006</v>
      </c>
      <c r="V230" s="394">
        <f t="shared" si="259"/>
        <v>74308.987498199989</v>
      </c>
      <c r="W230" s="394">
        <f t="shared" si="259"/>
        <v>78231.039088800011</v>
      </c>
      <c r="X230" s="394">
        <f t="shared" si="259"/>
        <v>82317.147494400007</v>
      </c>
      <c r="Y230" s="394">
        <f t="shared" si="259"/>
        <v>86650.434834600019</v>
      </c>
      <c r="Z230" s="394">
        <f t="shared" si="259"/>
        <v>91893.690642000001</v>
      </c>
      <c r="AA230" s="394">
        <f t="shared" si="259"/>
        <v>97136.946449399999</v>
      </c>
      <c r="AB230" s="406" t="str">
        <f t="shared" si="219"/>
        <v>Y</v>
      </c>
      <c r="AC230" s="406" t="str">
        <f t="shared" si="220"/>
        <v>52980C</v>
      </c>
      <c r="AD230" s="412" t="str">
        <f t="shared" si="221"/>
        <v>Senior Plan Examiner I</v>
      </c>
      <c r="AE230" s="406">
        <f t="shared" si="222"/>
        <v>36</v>
      </c>
      <c r="AF230" s="398" t="str">
        <f t="shared" si="223"/>
        <v>E</v>
      </c>
      <c r="AG230" s="403">
        <f t="shared" si="258"/>
        <v>33.939</v>
      </c>
      <c r="AH230" s="403">
        <f t="shared" si="258"/>
        <v>35.725999999999999</v>
      </c>
      <c r="AI230" s="403">
        <f t="shared" si="258"/>
        <v>37.611999999999995</v>
      </c>
      <c r="AJ230" s="403">
        <f t="shared" si="258"/>
        <v>39.576000000000001</v>
      </c>
      <c r="AK230" s="403">
        <f t="shared" si="258"/>
        <v>41.658999999999999</v>
      </c>
      <c r="AL230" s="403">
        <f t="shared" si="258"/>
        <v>44.18</v>
      </c>
      <c r="AM230" s="403">
        <f t="shared" si="258"/>
        <v>46.701000000000001</v>
      </c>
    </row>
    <row r="231" spans="1:39" s="23" customFormat="1" ht="12.75" customHeight="1">
      <c r="A231" s="169" t="s">
        <v>15</v>
      </c>
      <c r="B231" s="259" t="s">
        <v>16</v>
      </c>
      <c r="C231" s="259" t="s">
        <v>220</v>
      </c>
      <c r="D231" s="264">
        <v>45</v>
      </c>
      <c r="E231" s="260" t="s">
        <v>724</v>
      </c>
      <c r="F231" s="265">
        <v>423</v>
      </c>
      <c r="G231" s="262">
        <v>9</v>
      </c>
      <c r="H231" s="263">
        <f t="shared" si="225"/>
        <v>68881.463422372137</v>
      </c>
      <c r="I231" s="263">
        <f t="shared" si="226"/>
        <v>72523.330042326634</v>
      </c>
      <c r="J231" s="263">
        <f t="shared" si="227"/>
        <v>76641.807382367522</v>
      </c>
      <c r="K231" s="263">
        <f t="shared" si="228"/>
        <v>80718.230835341979</v>
      </c>
      <c r="L231" s="263">
        <f t="shared" si="246"/>
        <v>85041.370425772911</v>
      </c>
      <c r="M231" s="263">
        <f t="shared" si="253"/>
        <v>90094.020271236979</v>
      </c>
      <c r="N231" s="263">
        <f t="shared" si="254"/>
        <v>95146.670116701018</v>
      </c>
      <c r="O231" s="9"/>
      <c r="P231" s="9"/>
      <c r="Q231" s="397" t="s">
        <v>826</v>
      </c>
      <c r="R231" s="397" t="str">
        <f t="shared" si="216"/>
        <v>04110C</v>
      </c>
      <c r="S231" s="409" t="str">
        <f t="shared" si="217"/>
        <v>Senior Public Health Researcher/Epidemiologist</v>
      </c>
      <c r="T231" s="397">
        <f t="shared" si="218"/>
        <v>45</v>
      </c>
      <c r="U231" s="394">
        <f t="shared" si="259"/>
        <v>68881.463422372137</v>
      </c>
      <c r="V231" s="394">
        <f t="shared" si="259"/>
        <v>72523.330042326634</v>
      </c>
      <c r="W231" s="394">
        <f t="shared" si="259"/>
        <v>76641.807382367522</v>
      </c>
      <c r="X231" s="394">
        <f t="shared" si="259"/>
        <v>80718.230835341979</v>
      </c>
      <c r="Y231" s="394">
        <f t="shared" si="259"/>
        <v>85041.370425772911</v>
      </c>
      <c r="Z231" s="394">
        <f t="shared" si="259"/>
        <v>90094.020271236979</v>
      </c>
      <c r="AA231" s="394">
        <f t="shared" si="259"/>
        <v>95146.670116701018</v>
      </c>
      <c r="AB231" s="406" t="str">
        <f t="shared" si="219"/>
        <v>Y</v>
      </c>
      <c r="AC231" s="406" t="str">
        <f t="shared" si="220"/>
        <v>04110C</v>
      </c>
      <c r="AD231" s="412" t="str">
        <f t="shared" si="221"/>
        <v>Senior Public Health Researcher/Epidemiologist</v>
      </c>
      <c r="AE231" s="406">
        <f t="shared" si="222"/>
        <v>45</v>
      </c>
      <c r="AF231" s="398" t="str">
        <f t="shared" si="223"/>
        <v>E</v>
      </c>
      <c r="AG231" s="403">
        <f t="shared" si="258"/>
        <v>33.116999999999997</v>
      </c>
      <c r="AH231" s="403">
        <f t="shared" si="258"/>
        <v>34.866999999999997</v>
      </c>
      <c r="AI231" s="403">
        <f t="shared" si="258"/>
        <v>36.847999999999999</v>
      </c>
      <c r="AJ231" s="403">
        <f t="shared" si="258"/>
        <v>38.806999999999995</v>
      </c>
      <c r="AK231" s="403">
        <f t="shared" si="258"/>
        <v>40.885999999999996</v>
      </c>
      <c r="AL231" s="403">
        <f t="shared" si="258"/>
        <v>43.314999999999998</v>
      </c>
      <c r="AM231" s="403">
        <f t="shared" si="258"/>
        <v>45.744</v>
      </c>
    </row>
    <row r="232" spans="1:39" s="23" customFormat="1" ht="12.75" customHeight="1">
      <c r="A232" s="169" t="s">
        <v>15</v>
      </c>
      <c r="B232" s="259" t="s">
        <v>16</v>
      </c>
      <c r="C232" s="259" t="s">
        <v>222</v>
      </c>
      <c r="D232" s="264">
        <v>45</v>
      </c>
      <c r="E232" s="260" t="s">
        <v>223</v>
      </c>
      <c r="F232" s="265">
        <v>425</v>
      </c>
      <c r="G232" s="262">
        <v>9</v>
      </c>
      <c r="H232" s="263">
        <f t="shared" ref="H232:H261" si="260">VLOOKUP($C232,March21,6,0)*(1+IncrPerc2022)</f>
        <v>68881.463422372137</v>
      </c>
      <c r="I232" s="263">
        <f t="shared" ref="I232:I261" si="261">VLOOKUP($C232,March21,7,0)*(1+IncrPerc2022)</f>
        <v>72523.330042326634</v>
      </c>
      <c r="J232" s="263">
        <f t="shared" ref="J232:J261" si="262">VLOOKUP($C232,March21,8,0)*(1+IncrPerc2022)</f>
        <v>76641.807382367522</v>
      </c>
      <c r="K232" s="263">
        <f t="shared" ref="K232:K261" si="263">VLOOKUP($C232,March21,9,0)*(1+IncrPerc2022)</f>
        <v>80718.230835341979</v>
      </c>
      <c r="L232" s="263">
        <f t="shared" si="246"/>
        <v>85041.370425772911</v>
      </c>
      <c r="M232" s="263">
        <f t="shared" si="253"/>
        <v>90094.020271236979</v>
      </c>
      <c r="N232" s="263">
        <f t="shared" si="254"/>
        <v>95146.670116701018</v>
      </c>
      <c r="O232" s="9"/>
      <c r="P232" s="9"/>
      <c r="Q232" s="397" t="s">
        <v>826</v>
      </c>
      <c r="R232" s="397" t="str">
        <f t="shared" si="216"/>
        <v>04311C</v>
      </c>
      <c r="S232" s="409" t="str">
        <f t="shared" si="217"/>
        <v xml:space="preserve">Senior Public Health Specialist </v>
      </c>
      <c r="T232" s="397">
        <f t="shared" si="218"/>
        <v>45</v>
      </c>
      <c r="U232" s="394">
        <f t="shared" si="259"/>
        <v>68881.463422372137</v>
      </c>
      <c r="V232" s="394">
        <f t="shared" si="259"/>
        <v>72523.330042326634</v>
      </c>
      <c r="W232" s="394">
        <f t="shared" si="259"/>
        <v>76641.807382367522</v>
      </c>
      <c r="X232" s="394">
        <f t="shared" si="259"/>
        <v>80718.230835341979</v>
      </c>
      <c r="Y232" s="394">
        <f t="shared" si="259"/>
        <v>85041.370425772911</v>
      </c>
      <c r="Z232" s="394">
        <f t="shared" si="259"/>
        <v>90094.020271236979</v>
      </c>
      <c r="AA232" s="394">
        <f t="shared" si="259"/>
        <v>95146.670116701018</v>
      </c>
      <c r="AB232" s="406" t="str">
        <f t="shared" si="219"/>
        <v>Y</v>
      </c>
      <c r="AC232" s="406" t="str">
        <f t="shared" si="220"/>
        <v>04311C</v>
      </c>
      <c r="AD232" s="412" t="str">
        <f t="shared" si="221"/>
        <v xml:space="preserve">Senior Public Health Specialist </v>
      </c>
      <c r="AE232" s="406">
        <f t="shared" si="222"/>
        <v>45</v>
      </c>
      <c r="AF232" s="398" t="str">
        <f t="shared" si="223"/>
        <v>E</v>
      </c>
      <c r="AG232" s="403">
        <f t="shared" si="258"/>
        <v>33.116999999999997</v>
      </c>
      <c r="AH232" s="403">
        <f t="shared" si="258"/>
        <v>34.866999999999997</v>
      </c>
      <c r="AI232" s="403">
        <f t="shared" si="258"/>
        <v>36.847999999999999</v>
      </c>
      <c r="AJ232" s="403">
        <f t="shared" si="258"/>
        <v>38.806999999999995</v>
      </c>
      <c r="AK232" s="403">
        <f t="shared" si="258"/>
        <v>40.885999999999996</v>
      </c>
      <c r="AL232" s="403">
        <f t="shared" si="258"/>
        <v>43.314999999999998</v>
      </c>
      <c r="AM232" s="403">
        <f t="shared" si="258"/>
        <v>45.744</v>
      </c>
    </row>
    <row r="233" spans="1:39" s="23" customFormat="1" ht="12.75" customHeight="1">
      <c r="A233" s="169"/>
      <c r="B233" s="259" t="s">
        <v>689</v>
      </c>
      <c r="C233" s="259" t="s">
        <v>711</v>
      </c>
      <c r="D233" s="264">
        <v>99</v>
      </c>
      <c r="E233" s="260" t="s">
        <v>710</v>
      </c>
      <c r="F233" s="265">
        <v>415</v>
      </c>
      <c r="G233" s="262">
        <v>9</v>
      </c>
      <c r="H233" s="263">
        <f t="shared" si="260"/>
        <v>67722.525000000009</v>
      </c>
      <c r="I233" s="263">
        <f t="shared" si="261"/>
        <v>71288.977500000008</v>
      </c>
      <c r="J233" s="263">
        <f t="shared" si="262"/>
        <v>75052.710000000006</v>
      </c>
      <c r="K233" s="263">
        <f t="shared" si="263"/>
        <v>78970.567500000005</v>
      </c>
      <c r="L233" s="263">
        <f t="shared" si="246"/>
        <v>83128.86</v>
      </c>
      <c r="M233" s="263">
        <f t="shared" si="253"/>
        <v>88159.5</v>
      </c>
      <c r="N233" s="263">
        <f t="shared" si="254"/>
        <v>93189.112500000003</v>
      </c>
      <c r="O233" s="9"/>
      <c r="P233" s="9"/>
      <c r="Q233" s="397" t="s">
        <v>826</v>
      </c>
      <c r="R233" s="397" t="str">
        <f t="shared" si="216"/>
        <v>52999C</v>
      </c>
      <c r="S233" s="409" t="str">
        <f t="shared" si="217"/>
        <v>Senior Public Health Specialist - Immunizations</v>
      </c>
      <c r="T233" s="397">
        <f t="shared" si="218"/>
        <v>99</v>
      </c>
      <c r="U233" s="448">
        <v>67722.932101948449</v>
      </c>
      <c r="V233" s="448">
        <v>71289.424138317481</v>
      </c>
      <c r="W233" s="448">
        <v>75052.70874101021</v>
      </c>
      <c r="X233" s="448">
        <v>78970.998364244908</v>
      </c>
      <c r="Y233" s="448">
        <v>83129.211020378687</v>
      </c>
      <c r="Z233" s="448">
        <v>88159.719549533023</v>
      </c>
      <c r="AA233" s="448">
        <v>93189.128358351227</v>
      </c>
      <c r="AB233" s="406" t="str">
        <f t="shared" si="219"/>
        <v>Y</v>
      </c>
      <c r="AC233" s="406" t="str">
        <f t="shared" si="220"/>
        <v>52999C</v>
      </c>
      <c r="AD233" s="412" t="str">
        <f t="shared" si="221"/>
        <v>Senior Public Health Specialist - Immunizations</v>
      </c>
      <c r="AE233" s="406">
        <f t="shared" si="222"/>
        <v>99</v>
      </c>
      <c r="AF233" s="398" t="str">
        <f t="shared" si="223"/>
        <v>E</v>
      </c>
      <c r="AG233" s="403">
        <f t="shared" si="258"/>
        <v>32.558999999999997</v>
      </c>
      <c r="AH233" s="403">
        <f t="shared" si="258"/>
        <v>34.274000000000001</v>
      </c>
      <c r="AI233" s="403">
        <f t="shared" si="258"/>
        <v>36.083999999999996</v>
      </c>
      <c r="AJ233" s="403">
        <f t="shared" si="258"/>
        <v>37.966999999999999</v>
      </c>
      <c r="AK233" s="403">
        <f t="shared" si="258"/>
        <v>39.966000000000001</v>
      </c>
      <c r="AL233" s="403">
        <f t="shared" si="258"/>
        <v>42.384999999999998</v>
      </c>
      <c r="AM233" s="403">
        <f t="shared" si="258"/>
        <v>44.802999999999997</v>
      </c>
    </row>
    <row r="234" spans="1:39" s="23" customFormat="1" ht="12.75" customHeight="1">
      <c r="A234" s="169" t="s">
        <v>15</v>
      </c>
      <c r="B234" s="259" t="s">
        <v>16</v>
      </c>
      <c r="C234" s="259" t="s">
        <v>224</v>
      </c>
      <c r="D234" s="264">
        <v>45</v>
      </c>
      <c r="E234" s="260" t="s">
        <v>225</v>
      </c>
      <c r="F234" s="265">
        <v>425</v>
      </c>
      <c r="G234" s="262">
        <v>9</v>
      </c>
      <c r="H234" s="263">
        <f t="shared" si="260"/>
        <v>68881.463422372137</v>
      </c>
      <c r="I234" s="263">
        <f t="shared" si="261"/>
        <v>72523.330042326634</v>
      </c>
      <c r="J234" s="263">
        <f t="shared" si="262"/>
        <v>76641.807382367522</v>
      </c>
      <c r="K234" s="263">
        <f t="shared" si="263"/>
        <v>80718.230835341979</v>
      </c>
      <c r="L234" s="263">
        <f t="shared" si="246"/>
        <v>85041.370425772911</v>
      </c>
      <c r="M234" s="263">
        <f t="shared" si="253"/>
        <v>90094.020271236979</v>
      </c>
      <c r="N234" s="263">
        <f t="shared" si="254"/>
        <v>95146.670116701018</v>
      </c>
      <c r="O234" s="9"/>
      <c r="P234" s="9"/>
      <c r="Q234" s="397" t="s">
        <v>826</v>
      </c>
      <c r="R234" s="397" t="str">
        <f t="shared" si="216"/>
        <v>04313C</v>
      </c>
      <c r="S234" s="409" t="str">
        <f t="shared" si="217"/>
        <v>Senior Public Health Specialist (Youth Development)</v>
      </c>
      <c r="T234" s="397">
        <f t="shared" si="218"/>
        <v>45</v>
      </c>
      <c r="U234" s="394">
        <f t="shared" ref="U234:AA237" si="264">H234</f>
        <v>68881.463422372137</v>
      </c>
      <c r="V234" s="394">
        <f t="shared" si="264"/>
        <v>72523.330042326634</v>
      </c>
      <c r="W234" s="394">
        <f t="shared" si="264"/>
        <v>76641.807382367522</v>
      </c>
      <c r="X234" s="394">
        <f t="shared" si="264"/>
        <v>80718.230835341979</v>
      </c>
      <c r="Y234" s="394">
        <f t="shared" si="264"/>
        <v>85041.370425772911</v>
      </c>
      <c r="Z234" s="394">
        <f t="shared" si="264"/>
        <v>90094.020271236979</v>
      </c>
      <c r="AA234" s="394">
        <f t="shared" si="264"/>
        <v>95146.670116701018</v>
      </c>
      <c r="AB234" s="406" t="str">
        <f t="shared" si="219"/>
        <v>Y</v>
      </c>
      <c r="AC234" s="406" t="str">
        <f t="shared" si="220"/>
        <v>04313C</v>
      </c>
      <c r="AD234" s="412" t="str">
        <f t="shared" si="221"/>
        <v>Senior Public Health Specialist (Youth Development)</v>
      </c>
      <c r="AE234" s="406">
        <f t="shared" si="222"/>
        <v>45</v>
      </c>
      <c r="AF234" s="398" t="str">
        <f t="shared" si="223"/>
        <v>E</v>
      </c>
      <c r="AG234" s="403">
        <f t="shared" si="258"/>
        <v>33.116999999999997</v>
      </c>
      <c r="AH234" s="403">
        <f t="shared" si="258"/>
        <v>34.866999999999997</v>
      </c>
      <c r="AI234" s="403">
        <f t="shared" si="258"/>
        <v>36.847999999999999</v>
      </c>
      <c r="AJ234" s="403">
        <f t="shared" si="258"/>
        <v>38.806999999999995</v>
      </c>
      <c r="AK234" s="403">
        <f t="shared" si="258"/>
        <v>40.885999999999996</v>
      </c>
      <c r="AL234" s="403">
        <f t="shared" si="258"/>
        <v>43.314999999999998</v>
      </c>
      <c r="AM234" s="403">
        <f t="shared" si="258"/>
        <v>45.744</v>
      </c>
    </row>
    <row r="235" spans="1:39" s="23" customFormat="1" ht="12.75" customHeight="1">
      <c r="A235" s="169"/>
      <c r="B235" s="259" t="s">
        <v>16</v>
      </c>
      <c r="C235" s="259" t="s">
        <v>556</v>
      </c>
      <c r="D235" s="264">
        <v>45</v>
      </c>
      <c r="E235" s="260" t="s">
        <v>552</v>
      </c>
      <c r="F235" s="265">
        <v>425</v>
      </c>
      <c r="G235" s="262">
        <v>9</v>
      </c>
      <c r="H235" s="263">
        <f t="shared" si="260"/>
        <v>68881.463422372137</v>
      </c>
      <c r="I235" s="263">
        <f t="shared" si="261"/>
        <v>72523.330042326634</v>
      </c>
      <c r="J235" s="263">
        <f t="shared" si="262"/>
        <v>76641.807382367522</v>
      </c>
      <c r="K235" s="263">
        <f t="shared" si="263"/>
        <v>80718.230835341979</v>
      </c>
      <c r="L235" s="263">
        <f t="shared" si="246"/>
        <v>85041.370425772911</v>
      </c>
      <c r="M235" s="263">
        <f t="shared" si="253"/>
        <v>90094.020271236979</v>
      </c>
      <c r="N235" s="263">
        <f t="shared" si="254"/>
        <v>95146.670116701018</v>
      </c>
      <c r="O235" s="9"/>
      <c r="P235" s="9"/>
      <c r="Q235" s="397" t="s">
        <v>826</v>
      </c>
      <c r="R235" s="397" t="str">
        <f t="shared" si="216"/>
        <v>59212C</v>
      </c>
      <c r="S235" s="409" t="str">
        <f t="shared" si="217"/>
        <v>Senior Public Health Specialist Emergency Preparedness</v>
      </c>
      <c r="T235" s="397">
        <f t="shared" si="218"/>
        <v>45</v>
      </c>
      <c r="U235" s="394">
        <f t="shared" si="264"/>
        <v>68881.463422372137</v>
      </c>
      <c r="V235" s="394">
        <f t="shared" si="264"/>
        <v>72523.330042326634</v>
      </c>
      <c r="W235" s="394">
        <f t="shared" si="264"/>
        <v>76641.807382367522</v>
      </c>
      <c r="X235" s="394">
        <f t="shared" si="264"/>
        <v>80718.230835341979</v>
      </c>
      <c r="Y235" s="394">
        <f t="shared" si="264"/>
        <v>85041.370425772911</v>
      </c>
      <c r="Z235" s="394">
        <f t="shared" si="264"/>
        <v>90094.020271236979</v>
      </c>
      <c r="AA235" s="394">
        <f t="shared" si="264"/>
        <v>95146.670116701018</v>
      </c>
      <c r="AB235" s="406" t="str">
        <f t="shared" si="219"/>
        <v>Y</v>
      </c>
      <c r="AC235" s="406" t="str">
        <f t="shared" si="220"/>
        <v>59212C</v>
      </c>
      <c r="AD235" s="412" t="str">
        <f t="shared" si="221"/>
        <v>Senior Public Health Specialist Emergency Preparedness</v>
      </c>
      <c r="AE235" s="406">
        <f t="shared" si="222"/>
        <v>45</v>
      </c>
      <c r="AF235" s="398" t="str">
        <f t="shared" si="223"/>
        <v>E</v>
      </c>
      <c r="AG235" s="403">
        <f t="shared" si="258"/>
        <v>33.116999999999997</v>
      </c>
      <c r="AH235" s="403">
        <f t="shared" si="258"/>
        <v>34.866999999999997</v>
      </c>
      <c r="AI235" s="403">
        <f t="shared" si="258"/>
        <v>36.847999999999999</v>
      </c>
      <c r="AJ235" s="403">
        <f t="shared" si="258"/>
        <v>38.806999999999995</v>
      </c>
      <c r="AK235" s="403">
        <f t="shared" si="258"/>
        <v>40.885999999999996</v>
      </c>
      <c r="AL235" s="403">
        <f t="shared" si="258"/>
        <v>43.314999999999998</v>
      </c>
      <c r="AM235" s="403">
        <f t="shared" si="258"/>
        <v>45.744</v>
      </c>
    </row>
    <row r="236" spans="1:39" s="23" customFormat="1" ht="12.75" customHeight="1">
      <c r="A236" s="169" t="s">
        <v>90</v>
      </c>
      <c r="B236" s="259" t="s">
        <v>91</v>
      </c>
      <c r="C236" s="262" t="s">
        <v>331</v>
      </c>
      <c r="D236" s="264">
        <v>90</v>
      </c>
      <c r="E236" s="260" t="s">
        <v>332</v>
      </c>
      <c r="F236" s="265">
        <v>365</v>
      </c>
      <c r="G236" s="262">
        <v>8</v>
      </c>
      <c r="H236" s="285">
        <f t="shared" si="260"/>
        <v>28.542727965356448</v>
      </c>
      <c r="I236" s="285">
        <f t="shared" si="261"/>
        <v>30.107617801386809</v>
      </c>
      <c r="J236" s="285">
        <f t="shared" si="262"/>
        <v>31.671159756421446</v>
      </c>
      <c r="K236" s="285">
        <f t="shared" si="263"/>
        <v>33.330401262152165</v>
      </c>
      <c r="L236" s="285">
        <f t="shared" si="246"/>
        <v>35.102864771523315</v>
      </c>
      <c r="M236" s="285">
        <f t="shared" si="253"/>
        <v>37.302767493528471</v>
      </c>
      <c r="N236" s="285">
        <f t="shared" si="254"/>
        <v>39.502670215533605</v>
      </c>
      <c r="O236" s="9"/>
      <c r="P236" s="9"/>
      <c r="Q236" s="397" t="s">
        <v>826</v>
      </c>
      <c r="R236" s="397" t="str">
        <f t="shared" si="216"/>
        <v>01890C</v>
      </c>
      <c r="S236" s="409" t="str">
        <f t="shared" si="217"/>
        <v>Senior Resource Coordinator</v>
      </c>
      <c r="T236" s="397">
        <f t="shared" si="218"/>
        <v>90</v>
      </c>
      <c r="U236" s="394">
        <f t="shared" si="264"/>
        <v>28.542727965356448</v>
      </c>
      <c r="V236" s="394">
        <f t="shared" si="264"/>
        <v>30.107617801386809</v>
      </c>
      <c r="W236" s="394">
        <f t="shared" si="264"/>
        <v>31.671159756421446</v>
      </c>
      <c r="X236" s="394">
        <f t="shared" si="264"/>
        <v>33.330401262152165</v>
      </c>
      <c r="Y236" s="394">
        <f t="shared" si="264"/>
        <v>35.102864771523315</v>
      </c>
      <c r="Z236" s="394">
        <f t="shared" si="264"/>
        <v>37.302767493528471</v>
      </c>
      <c r="AA236" s="394">
        <f t="shared" si="264"/>
        <v>39.502670215533605</v>
      </c>
      <c r="AB236" s="406" t="str">
        <f t="shared" si="219"/>
        <v>Y</v>
      </c>
      <c r="AC236" s="406" t="str">
        <f t="shared" si="220"/>
        <v>01890C</v>
      </c>
      <c r="AD236" s="412" t="str">
        <f t="shared" si="221"/>
        <v>Senior Resource Coordinator</v>
      </c>
      <c r="AE236" s="406">
        <f t="shared" si="222"/>
        <v>90</v>
      </c>
      <c r="AF236" s="398" t="str">
        <f t="shared" si="223"/>
        <v>N</v>
      </c>
      <c r="AG236" s="403">
        <f t="shared" ref="AG236:AM236" si="265">H236</f>
        <v>28.542727965356448</v>
      </c>
      <c r="AH236" s="403">
        <f t="shared" si="265"/>
        <v>30.107617801386809</v>
      </c>
      <c r="AI236" s="403">
        <f t="shared" si="265"/>
        <v>31.671159756421446</v>
      </c>
      <c r="AJ236" s="403">
        <f t="shared" si="265"/>
        <v>33.330401262152165</v>
      </c>
      <c r="AK236" s="403">
        <f t="shared" si="265"/>
        <v>35.102864771523315</v>
      </c>
      <c r="AL236" s="403">
        <f t="shared" si="265"/>
        <v>37.302767493528471</v>
      </c>
      <c r="AM236" s="403">
        <f t="shared" si="265"/>
        <v>39.502670215533605</v>
      </c>
    </row>
    <row r="237" spans="1:39" s="23" customFormat="1" ht="12.75" customHeight="1">
      <c r="A237" s="169"/>
      <c r="B237" s="259" t="s">
        <v>16</v>
      </c>
      <c r="C237" s="349" t="s">
        <v>536</v>
      </c>
      <c r="D237" s="264">
        <v>45</v>
      </c>
      <c r="E237" s="260" t="s">
        <v>530</v>
      </c>
      <c r="F237" s="265">
        <v>438</v>
      </c>
      <c r="G237" s="262">
        <v>9</v>
      </c>
      <c r="H237" s="263">
        <f t="shared" si="260"/>
        <v>68881.463422372137</v>
      </c>
      <c r="I237" s="263">
        <f t="shared" si="261"/>
        <v>72523.330042326634</v>
      </c>
      <c r="J237" s="263">
        <f t="shared" si="262"/>
        <v>76641.807382367522</v>
      </c>
      <c r="K237" s="263">
        <f t="shared" si="263"/>
        <v>80718.230835341979</v>
      </c>
      <c r="L237" s="263">
        <f t="shared" si="246"/>
        <v>85041.370425772911</v>
      </c>
      <c r="M237" s="263">
        <f t="shared" si="253"/>
        <v>90094.020271236979</v>
      </c>
      <c r="N237" s="263">
        <f t="shared" si="254"/>
        <v>95146.670116701018</v>
      </c>
      <c r="O237" s="9"/>
      <c r="P237" s="9"/>
      <c r="Q237" s="397" t="s">
        <v>826</v>
      </c>
      <c r="R237" s="397" t="str">
        <f t="shared" si="216"/>
        <v>52913C</v>
      </c>
      <c r="S237" s="409" t="str">
        <f t="shared" si="217"/>
        <v>Senior Security Coordinator</v>
      </c>
      <c r="T237" s="397">
        <f t="shared" si="218"/>
        <v>45</v>
      </c>
      <c r="U237" s="394">
        <f t="shared" si="264"/>
        <v>68881.463422372137</v>
      </c>
      <c r="V237" s="394">
        <f t="shared" si="264"/>
        <v>72523.330042326634</v>
      </c>
      <c r="W237" s="394">
        <f t="shared" si="264"/>
        <v>76641.807382367522</v>
      </c>
      <c r="X237" s="394">
        <f t="shared" si="264"/>
        <v>80718.230835341979</v>
      </c>
      <c r="Y237" s="394">
        <f t="shared" si="264"/>
        <v>85041.370425772911</v>
      </c>
      <c r="Z237" s="394">
        <f t="shared" si="264"/>
        <v>90094.020271236979</v>
      </c>
      <c r="AA237" s="394">
        <f t="shared" si="264"/>
        <v>95146.670116701018</v>
      </c>
      <c r="AB237" s="406" t="str">
        <f t="shared" si="219"/>
        <v>Y</v>
      </c>
      <c r="AC237" s="406" t="str">
        <f t="shared" si="220"/>
        <v>52913C</v>
      </c>
      <c r="AD237" s="412" t="str">
        <f t="shared" si="221"/>
        <v>Senior Security Coordinator</v>
      </c>
      <c r="AE237" s="406">
        <f t="shared" si="222"/>
        <v>45</v>
      </c>
      <c r="AF237" s="398" t="str">
        <f t="shared" si="223"/>
        <v>E</v>
      </c>
      <c r="AG237" s="403">
        <f t="shared" ref="AG237:AM239" si="266">ROUNDUP(H237/2080,3)</f>
        <v>33.116999999999997</v>
      </c>
      <c r="AH237" s="403">
        <f t="shared" si="266"/>
        <v>34.866999999999997</v>
      </c>
      <c r="AI237" s="403">
        <f t="shared" si="266"/>
        <v>36.847999999999999</v>
      </c>
      <c r="AJ237" s="403">
        <f t="shared" si="266"/>
        <v>38.806999999999995</v>
      </c>
      <c r="AK237" s="403">
        <f t="shared" si="266"/>
        <v>40.885999999999996</v>
      </c>
      <c r="AL237" s="403">
        <f t="shared" si="266"/>
        <v>43.314999999999998</v>
      </c>
      <c r="AM237" s="403">
        <f t="shared" si="266"/>
        <v>45.744</v>
      </c>
    </row>
    <row r="238" spans="1:39" s="23" customFormat="1" ht="12.75" customHeight="1">
      <c r="A238" s="169" t="s">
        <v>15</v>
      </c>
      <c r="B238" s="259" t="s">
        <v>16</v>
      </c>
      <c r="C238" s="259" t="s">
        <v>226</v>
      </c>
      <c r="D238" s="264">
        <v>65</v>
      </c>
      <c r="E238" s="260" t="s">
        <v>227</v>
      </c>
      <c r="F238" s="265">
        <v>508</v>
      </c>
      <c r="G238" s="262">
        <v>11</v>
      </c>
      <c r="H238" s="263">
        <f t="shared" si="260"/>
        <v>79162.23701388335</v>
      </c>
      <c r="I238" s="263">
        <f t="shared" si="261"/>
        <v>83322.768240990699</v>
      </c>
      <c r="J238" s="263">
        <f t="shared" si="262"/>
        <v>87682.354533545906</v>
      </c>
      <c r="K238" s="263">
        <f t="shared" si="263"/>
        <v>92319.496480739675</v>
      </c>
      <c r="L238" s="263">
        <f t="shared" si="246"/>
        <v>97161.30067832346</v>
      </c>
      <c r="M238" s="263">
        <f t="shared" si="253"/>
        <v>103056.78868120088</v>
      </c>
      <c r="N238" s="263">
        <f t="shared" si="254"/>
        <v>108952.27668407821</v>
      </c>
      <c r="O238" s="9"/>
      <c r="P238" s="9"/>
      <c r="Q238" s="397" t="s">
        <v>826</v>
      </c>
      <c r="R238" s="397" t="str">
        <f t="shared" si="216"/>
        <v>09189C</v>
      </c>
      <c r="S238" s="409" t="str">
        <f t="shared" si="217"/>
        <v xml:space="preserve">Senior Telecom Analyst </v>
      </c>
      <c r="T238" s="397">
        <f t="shared" si="218"/>
        <v>65</v>
      </c>
      <c r="U238" s="448">
        <v>79162.23701388335</v>
      </c>
      <c r="V238" s="448">
        <v>83322.768240990699</v>
      </c>
      <c r="W238" s="448">
        <v>87682.354533545906</v>
      </c>
      <c r="X238" s="448">
        <v>92319.496480739675</v>
      </c>
      <c r="Y238" s="448">
        <v>97161.30067832346</v>
      </c>
      <c r="Z238" s="448">
        <v>103056.78868120088</v>
      </c>
      <c r="AA238" s="448">
        <v>108952.27668407821</v>
      </c>
      <c r="AB238" s="406" t="str">
        <f t="shared" si="219"/>
        <v>Y</v>
      </c>
      <c r="AC238" s="406" t="str">
        <f t="shared" si="220"/>
        <v>09189C</v>
      </c>
      <c r="AD238" s="412" t="str">
        <f t="shared" si="221"/>
        <v xml:space="preserve">Senior Telecom Analyst </v>
      </c>
      <c r="AE238" s="406">
        <f t="shared" si="222"/>
        <v>65</v>
      </c>
      <c r="AF238" s="398" t="str">
        <f t="shared" si="223"/>
        <v>E</v>
      </c>
      <c r="AG238" s="403">
        <f t="shared" si="266"/>
        <v>38.058999999999997</v>
      </c>
      <c r="AH238" s="403">
        <f t="shared" si="266"/>
        <v>40.059999999999995</v>
      </c>
      <c r="AI238" s="403">
        <f t="shared" si="266"/>
        <v>42.155000000000001</v>
      </c>
      <c r="AJ238" s="403">
        <f t="shared" si="266"/>
        <v>44.384999999999998</v>
      </c>
      <c r="AK238" s="403">
        <f t="shared" si="266"/>
        <v>46.713000000000001</v>
      </c>
      <c r="AL238" s="403">
        <f t="shared" si="266"/>
        <v>49.546999999999997</v>
      </c>
      <c r="AM238" s="403">
        <f t="shared" si="266"/>
        <v>52.381</v>
      </c>
    </row>
    <row r="239" spans="1:39" s="23" customFormat="1" ht="12.75" customHeight="1">
      <c r="A239" s="169" t="s">
        <v>15</v>
      </c>
      <c r="B239" s="259" t="s">
        <v>16</v>
      </c>
      <c r="C239" s="259" t="s">
        <v>403</v>
      </c>
      <c r="D239" s="264">
        <v>45</v>
      </c>
      <c r="E239" s="260" t="s">
        <v>395</v>
      </c>
      <c r="F239" s="265">
        <v>435</v>
      </c>
      <c r="G239" s="262">
        <v>9</v>
      </c>
      <c r="H239" s="263">
        <f t="shared" si="260"/>
        <v>68881.463422372137</v>
      </c>
      <c r="I239" s="263">
        <f t="shared" si="261"/>
        <v>72523.330042326634</v>
      </c>
      <c r="J239" s="263">
        <f t="shared" si="262"/>
        <v>76641.807382367522</v>
      </c>
      <c r="K239" s="263">
        <f t="shared" si="263"/>
        <v>80718.230835341979</v>
      </c>
      <c r="L239" s="263">
        <f t="shared" si="246"/>
        <v>85041.370425772911</v>
      </c>
      <c r="M239" s="263">
        <f t="shared" si="253"/>
        <v>90094.020271236979</v>
      </c>
      <c r="N239" s="263">
        <f t="shared" si="254"/>
        <v>95146.670116701018</v>
      </c>
      <c r="O239" s="9"/>
      <c r="P239" s="9"/>
      <c r="Q239" s="397" t="s">
        <v>826</v>
      </c>
      <c r="R239" s="397" t="str">
        <f t="shared" si="216"/>
        <v>09203C</v>
      </c>
      <c r="S239" s="409" t="str">
        <f t="shared" si="217"/>
        <v>Senior Treasury Analyst</v>
      </c>
      <c r="T239" s="397">
        <f t="shared" si="218"/>
        <v>45</v>
      </c>
      <c r="U239" s="394">
        <f t="shared" ref="U239:AA240" si="267">H239</f>
        <v>68881.463422372137</v>
      </c>
      <c r="V239" s="394">
        <f t="shared" si="267"/>
        <v>72523.330042326634</v>
      </c>
      <c r="W239" s="394">
        <f t="shared" si="267"/>
        <v>76641.807382367522</v>
      </c>
      <c r="X239" s="394">
        <f t="shared" si="267"/>
        <v>80718.230835341979</v>
      </c>
      <c r="Y239" s="394">
        <f t="shared" si="267"/>
        <v>85041.370425772911</v>
      </c>
      <c r="Z239" s="394">
        <f t="shared" si="267"/>
        <v>90094.020271236979</v>
      </c>
      <c r="AA239" s="394">
        <f t="shared" si="267"/>
        <v>95146.670116701018</v>
      </c>
      <c r="AB239" s="406" t="str">
        <f t="shared" si="219"/>
        <v>Y</v>
      </c>
      <c r="AC239" s="406" t="str">
        <f t="shared" si="220"/>
        <v>09203C</v>
      </c>
      <c r="AD239" s="412" t="str">
        <f t="shared" si="221"/>
        <v>Senior Treasury Analyst</v>
      </c>
      <c r="AE239" s="406">
        <f t="shared" si="222"/>
        <v>45</v>
      </c>
      <c r="AF239" s="398" t="str">
        <f t="shared" si="223"/>
        <v>E</v>
      </c>
      <c r="AG239" s="403">
        <f t="shared" si="266"/>
        <v>33.116999999999997</v>
      </c>
      <c r="AH239" s="403">
        <f t="shared" si="266"/>
        <v>34.866999999999997</v>
      </c>
      <c r="AI239" s="403">
        <f t="shared" si="266"/>
        <v>36.847999999999999</v>
      </c>
      <c r="AJ239" s="403">
        <f t="shared" si="266"/>
        <v>38.806999999999995</v>
      </c>
      <c r="AK239" s="403">
        <f t="shared" si="266"/>
        <v>40.885999999999996</v>
      </c>
      <c r="AL239" s="403">
        <f t="shared" si="266"/>
        <v>43.314999999999998</v>
      </c>
      <c r="AM239" s="403">
        <f t="shared" si="266"/>
        <v>45.744</v>
      </c>
    </row>
    <row r="240" spans="1:39" s="23" customFormat="1" ht="12.75" customHeight="1">
      <c r="A240" s="169" t="s">
        <v>15</v>
      </c>
      <c r="B240" s="259" t="s">
        <v>91</v>
      </c>
      <c r="C240" s="259" t="s">
        <v>478</v>
      </c>
      <c r="D240" s="264">
        <v>85</v>
      </c>
      <c r="E240" s="260" t="s">
        <v>464</v>
      </c>
      <c r="F240" s="265">
        <v>463</v>
      </c>
      <c r="G240" s="262">
        <v>10</v>
      </c>
      <c r="H240" s="285">
        <f t="shared" si="260"/>
        <v>37.657348920000011</v>
      </c>
      <c r="I240" s="285">
        <f t="shared" si="261"/>
        <v>39.637598808750006</v>
      </c>
      <c r="J240" s="285">
        <f t="shared" si="262"/>
        <v>41.72932320000001</v>
      </c>
      <c r="K240" s="285">
        <f t="shared" si="263"/>
        <v>46.209336225000008</v>
      </c>
      <c r="L240" s="285">
        <f t="shared" si="246"/>
        <v>47.503912758750012</v>
      </c>
      <c r="M240" s="285">
        <f t="shared" si="253"/>
        <v>48.834245265000007</v>
      </c>
      <c r="N240" s="285">
        <f t="shared" si="254"/>
        <v>50.225573253750007</v>
      </c>
      <c r="O240" s="9"/>
      <c r="P240" s="9"/>
      <c r="Q240" s="397" t="s">
        <v>826</v>
      </c>
      <c r="R240" s="397" t="str">
        <f t="shared" si="216"/>
        <v>09002C</v>
      </c>
      <c r="S240" s="409" t="str">
        <f t="shared" si="217"/>
        <v>Shelter Veterinarian</v>
      </c>
      <c r="T240" s="397">
        <f t="shared" si="218"/>
        <v>85</v>
      </c>
      <c r="U240" s="394">
        <f t="shared" si="267"/>
        <v>37.657348920000011</v>
      </c>
      <c r="V240" s="394">
        <f t="shared" si="267"/>
        <v>39.637598808750006</v>
      </c>
      <c r="W240" s="394">
        <f t="shared" si="267"/>
        <v>41.72932320000001</v>
      </c>
      <c r="X240" s="394">
        <f t="shared" si="267"/>
        <v>46.209336225000008</v>
      </c>
      <c r="Y240" s="394">
        <f t="shared" si="267"/>
        <v>47.503912758750012</v>
      </c>
      <c r="Z240" s="394">
        <f t="shared" si="267"/>
        <v>48.834245265000007</v>
      </c>
      <c r="AA240" s="394">
        <f t="shared" si="267"/>
        <v>50.225573253750007</v>
      </c>
      <c r="AB240" s="406" t="str">
        <f t="shared" si="219"/>
        <v>Y</v>
      </c>
      <c r="AC240" s="406" t="str">
        <f t="shared" si="220"/>
        <v>09002C</v>
      </c>
      <c r="AD240" s="412" t="str">
        <f t="shared" si="221"/>
        <v>Shelter Veterinarian</v>
      </c>
      <c r="AE240" s="406">
        <f t="shared" si="222"/>
        <v>85</v>
      </c>
      <c r="AF240" s="398" t="str">
        <f t="shared" si="223"/>
        <v>N</v>
      </c>
      <c r="AG240" s="403">
        <f t="shared" ref="AG240:AM240" si="268">H240</f>
        <v>37.657348920000011</v>
      </c>
      <c r="AH240" s="403">
        <f t="shared" si="268"/>
        <v>39.637598808750006</v>
      </c>
      <c r="AI240" s="403">
        <f t="shared" si="268"/>
        <v>41.72932320000001</v>
      </c>
      <c r="AJ240" s="403">
        <f t="shared" si="268"/>
        <v>46.209336225000008</v>
      </c>
      <c r="AK240" s="403">
        <f t="shared" si="268"/>
        <v>47.503912758750012</v>
      </c>
      <c r="AL240" s="403">
        <f t="shared" si="268"/>
        <v>48.834245265000007</v>
      </c>
      <c r="AM240" s="403">
        <f t="shared" si="268"/>
        <v>50.225573253750007</v>
      </c>
    </row>
    <row r="241" spans="1:39" ht="12.75" customHeight="1">
      <c r="A241" s="169"/>
      <c r="B241" s="259" t="s">
        <v>16</v>
      </c>
      <c r="C241" s="259" t="s">
        <v>527</v>
      </c>
      <c r="D241" s="264">
        <v>40</v>
      </c>
      <c r="E241" s="260" t="s">
        <v>513</v>
      </c>
      <c r="F241" s="265">
        <v>412</v>
      </c>
      <c r="G241" s="262">
        <v>9</v>
      </c>
      <c r="H241" s="263">
        <f t="shared" si="260"/>
        <v>65323.704576550583</v>
      </c>
      <c r="I241" s="263">
        <f t="shared" si="261"/>
        <v>68800.159240710345</v>
      </c>
      <c r="J241" s="263">
        <f t="shared" si="262"/>
        <v>72641.0809261127</v>
      </c>
      <c r="K241" s="263">
        <f t="shared" si="263"/>
        <v>76602.557087772177</v>
      </c>
      <c r="L241" s="263">
        <f t="shared" si="246"/>
        <v>80639.730246151259</v>
      </c>
      <c r="M241" s="263">
        <f t="shared" si="253"/>
        <v>85464.019590208438</v>
      </c>
      <c r="N241" s="263">
        <f t="shared" si="254"/>
        <v>90288.308934265689</v>
      </c>
      <c r="Q241" s="397" t="s">
        <v>826</v>
      </c>
      <c r="R241" s="397" t="str">
        <f t="shared" si="216"/>
        <v>11110C</v>
      </c>
      <c r="S241" s="409" t="str">
        <f t="shared" si="217"/>
        <v xml:space="preserve">Small Business Community Liaison </v>
      </c>
      <c r="T241" s="397">
        <f t="shared" si="218"/>
        <v>40</v>
      </c>
      <c r="U241" s="448">
        <v>65323.704576550583</v>
      </c>
      <c r="V241" s="448">
        <v>68800.159240710345</v>
      </c>
      <c r="W241" s="448">
        <v>72641.0809261127</v>
      </c>
      <c r="X241" s="448">
        <v>76602.557087772177</v>
      </c>
      <c r="Y241" s="448">
        <v>80639.730246151259</v>
      </c>
      <c r="Z241" s="448">
        <v>85464.019590208438</v>
      </c>
      <c r="AA241" s="448">
        <v>90288.308934265689</v>
      </c>
      <c r="AB241" s="406" t="str">
        <f t="shared" si="219"/>
        <v>Y</v>
      </c>
      <c r="AC241" s="406" t="str">
        <f t="shared" si="220"/>
        <v>11110C</v>
      </c>
      <c r="AD241" s="412" t="str">
        <f t="shared" si="221"/>
        <v xml:space="preserve">Small Business Community Liaison </v>
      </c>
      <c r="AE241" s="406">
        <f t="shared" si="222"/>
        <v>40</v>
      </c>
      <c r="AF241" s="398" t="str">
        <f t="shared" si="223"/>
        <v>E</v>
      </c>
      <c r="AG241" s="403">
        <f t="shared" ref="AG241:AM244" si="269">ROUNDUP(H241/2080,3)</f>
        <v>31.406000000000002</v>
      </c>
      <c r="AH241" s="403">
        <f t="shared" si="269"/>
        <v>33.076999999999998</v>
      </c>
      <c r="AI241" s="403">
        <f t="shared" si="269"/>
        <v>34.923999999999999</v>
      </c>
      <c r="AJ241" s="403">
        <f t="shared" si="269"/>
        <v>36.829000000000001</v>
      </c>
      <c r="AK241" s="403">
        <f t="shared" si="269"/>
        <v>38.769999999999996</v>
      </c>
      <c r="AL241" s="403">
        <f t="shared" si="269"/>
        <v>41.088999999999999</v>
      </c>
      <c r="AM241" s="403">
        <f t="shared" si="269"/>
        <v>43.407999999999994</v>
      </c>
    </row>
    <row r="242" spans="1:39" ht="12.75" customHeight="1">
      <c r="A242" s="169" t="s">
        <v>15</v>
      </c>
      <c r="B242" s="259" t="s">
        <v>16</v>
      </c>
      <c r="C242" s="259" t="s">
        <v>228</v>
      </c>
      <c r="D242" s="264">
        <v>72</v>
      </c>
      <c r="E242" s="260" t="s">
        <v>229</v>
      </c>
      <c r="F242" s="265">
        <v>463</v>
      </c>
      <c r="G242" s="262">
        <v>10</v>
      </c>
      <c r="H242" s="263">
        <f t="shared" si="260"/>
        <v>74124.181343322794</v>
      </c>
      <c r="I242" s="263">
        <f t="shared" si="261"/>
        <v>78040.800025444725</v>
      </c>
      <c r="J242" s="263">
        <f t="shared" si="262"/>
        <v>82122.830663361354</v>
      </c>
      <c r="K242" s="263">
        <f t="shared" si="263"/>
        <v>86440.363068850114</v>
      </c>
      <c r="L242" s="263">
        <f t="shared" ref="L242:L261" si="270">VLOOKUP($C242,March21,10,0)*(1+IncrPerc2022)</f>
        <v>91004.611611795364</v>
      </c>
      <c r="M242" s="263">
        <f t="shared" si="253"/>
        <v>96504.627752892993</v>
      </c>
      <c r="N242" s="263">
        <f t="shared" si="254"/>
        <v>102003.76785319402</v>
      </c>
      <c r="Q242" s="397" t="s">
        <v>826</v>
      </c>
      <c r="R242" s="397" t="str">
        <f t="shared" si="216"/>
        <v>09247C</v>
      </c>
      <c r="S242" s="409" t="str">
        <f t="shared" si="217"/>
        <v>Software Engineer I</v>
      </c>
      <c r="T242" s="397">
        <f t="shared" si="218"/>
        <v>72</v>
      </c>
      <c r="U242" s="394">
        <f t="shared" ref="U242:AA242" si="271">H242</f>
        <v>74124.181343322794</v>
      </c>
      <c r="V242" s="394">
        <f t="shared" si="271"/>
        <v>78040.800025444725</v>
      </c>
      <c r="W242" s="394">
        <f t="shared" si="271"/>
        <v>82122.830663361354</v>
      </c>
      <c r="X242" s="394">
        <f t="shared" si="271"/>
        <v>86440.363068850114</v>
      </c>
      <c r="Y242" s="394">
        <f t="shared" si="271"/>
        <v>91004.611611795364</v>
      </c>
      <c r="Z242" s="394">
        <f t="shared" si="271"/>
        <v>96504.627752892993</v>
      </c>
      <c r="AA242" s="394">
        <f t="shared" si="271"/>
        <v>102003.76785319402</v>
      </c>
      <c r="AB242" s="406" t="str">
        <f t="shared" si="219"/>
        <v>Y</v>
      </c>
      <c r="AC242" s="406" t="str">
        <f t="shared" si="220"/>
        <v>09247C</v>
      </c>
      <c r="AD242" s="412" t="str">
        <f t="shared" si="221"/>
        <v>Software Engineer I</v>
      </c>
      <c r="AE242" s="406">
        <f t="shared" si="222"/>
        <v>72</v>
      </c>
      <c r="AF242" s="398" t="str">
        <f t="shared" si="223"/>
        <v>E</v>
      </c>
      <c r="AG242" s="403">
        <f t="shared" si="269"/>
        <v>35.637</v>
      </c>
      <c r="AH242" s="403">
        <f t="shared" si="269"/>
        <v>37.519999999999996</v>
      </c>
      <c r="AI242" s="403">
        <f t="shared" si="269"/>
        <v>39.482999999999997</v>
      </c>
      <c r="AJ242" s="403">
        <f t="shared" si="269"/>
        <v>41.558</v>
      </c>
      <c r="AK242" s="403">
        <f t="shared" si="269"/>
        <v>43.753</v>
      </c>
      <c r="AL242" s="403">
        <f t="shared" si="269"/>
        <v>46.396999999999998</v>
      </c>
      <c r="AM242" s="403">
        <f t="shared" si="269"/>
        <v>49.040999999999997</v>
      </c>
    </row>
    <row r="243" spans="1:39" ht="12.75" customHeight="1">
      <c r="A243" s="169" t="s">
        <v>15</v>
      </c>
      <c r="B243" s="259" t="s">
        <v>16</v>
      </c>
      <c r="C243" s="259" t="s">
        <v>230</v>
      </c>
      <c r="D243" s="264">
        <v>65</v>
      </c>
      <c r="E243" s="260" t="s">
        <v>231</v>
      </c>
      <c r="F243" s="265">
        <v>508</v>
      </c>
      <c r="G243" s="262">
        <v>11</v>
      </c>
      <c r="H243" s="263">
        <f t="shared" si="260"/>
        <v>79162.23701388335</v>
      </c>
      <c r="I243" s="263">
        <f t="shared" si="261"/>
        <v>83322.768240990699</v>
      </c>
      <c r="J243" s="263">
        <f t="shared" si="262"/>
        <v>87682.354533545906</v>
      </c>
      <c r="K243" s="263">
        <f t="shared" si="263"/>
        <v>92319.496480739675</v>
      </c>
      <c r="L243" s="263">
        <f t="shared" si="270"/>
        <v>97161.30067832346</v>
      </c>
      <c r="M243" s="263">
        <f t="shared" si="253"/>
        <v>103056.78868120088</v>
      </c>
      <c r="N243" s="263">
        <f t="shared" si="254"/>
        <v>108952.27668407821</v>
      </c>
      <c r="Q243" s="397" t="s">
        <v>826</v>
      </c>
      <c r="R243" s="397" t="str">
        <f t="shared" si="216"/>
        <v>09245C</v>
      </c>
      <c r="S243" s="409" t="str">
        <f t="shared" si="217"/>
        <v>Software Engineer II - Solution Designer/Developer</v>
      </c>
      <c r="T243" s="397">
        <f t="shared" si="218"/>
        <v>65</v>
      </c>
      <c r="U243" s="448">
        <v>79162.23701388335</v>
      </c>
      <c r="V243" s="448">
        <v>83322.768240990699</v>
      </c>
      <c r="W243" s="448">
        <v>87682.354533545906</v>
      </c>
      <c r="X243" s="448">
        <v>92319.496480739675</v>
      </c>
      <c r="Y243" s="448">
        <v>97161.30067832346</v>
      </c>
      <c r="Z243" s="448">
        <v>103056.78868120088</v>
      </c>
      <c r="AA243" s="448">
        <v>108952.27668407821</v>
      </c>
      <c r="AB243" s="406" t="str">
        <f t="shared" si="219"/>
        <v>Y</v>
      </c>
      <c r="AC243" s="406" t="str">
        <f t="shared" si="220"/>
        <v>09245C</v>
      </c>
      <c r="AD243" s="412" t="str">
        <f t="shared" si="221"/>
        <v>Software Engineer II - Solution Designer/Developer</v>
      </c>
      <c r="AE243" s="406">
        <f t="shared" si="222"/>
        <v>65</v>
      </c>
      <c r="AF243" s="398" t="str">
        <f t="shared" si="223"/>
        <v>E</v>
      </c>
      <c r="AG243" s="403">
        <f t="shared" si="269"/>
        <v>38.058999999999997</v>
      </c>
      <c r="AH243" s="403">
        <f t="shared" si="269"/>
        <v>40.059999999999995</v>
      </c>
      <c r="AI243" s="403">
        <f t="shared" si="269"/>
        <v>42.155000000000001</v>
      </c>
      <c r="AJ243" s="403">
        <f t="shared" si="269"/>
        <v>44.384999999999998</v>
      </c>
      <c r="AK243" s="403">
        <f t="shared" si="269"/>
        <v>46.713000000000001</v>
      </c>
      <c r="AL243" s="403">
        <f t="shared" si="269"/>
        <v>49.546999999999997</v>
      </c>
      <c r="AM243" s="403">
        <f t="shared" si="269"/>
        <v>52.381</v>
      </c>
    </row>
    <row r="244" spans="1:39" ht="12.75" customHeight="1">
      <c r="A244" s="169" t="s">
        <v>15</v>
      </c>
      <c r="B244" s="259" t="s">
        <v>16</v>
      </c>
      <c r="C244" s="259" t="s">
        <v>232</v>
      </c>
      <c r="D244" s="264">
        <v>104</v>
      </c>
      <c r="E244" s="260" t="s">
        <v>233</v>
      </c>
      <c r="F244" s="265">
        <v>545</v>
      </c>
      <c r="G244" s="262">
        <v>12</v>
      </c>
      <c r="H244" s="263">
        <f t="shared" si="260"/>
        <v>87934.954566435728</v>
      </c>
      <c r="I244" s="263">
        <f t="shared" si="261"/>
        <v>92563.110069932285</v>
      </c>
      <c r="J244" s="263">
        <f t="shared" si="262"/>
        <v>97434.852705191923</v>
      </c>
      <c r="K244" s="263">
        <f t="shared" si="263"/>
        <v>102563.00284757049</v>
      </c>
      <c r="L244" s="263">
        <f t="shared" si="270"/>
        <v>107961.05562902153</v>
      </c>
      <c r="M244" s="263">
        <f t="shared" si="253"/>
        <v>113643.21645160161</v>
      </c>
      <c r="N244" s="263">
        <f t="shared" si="254"/>
        <v>119624.43837010696</v>
      </c>
      <c r="Q244" s="397" t="s">
        <v>826</v>
      </c>
      <c r="R244" s="397" t="str">
        <f t="shared" si="216"/>
        <v>09250C</v>
      </c>
      <c r="S244" s="409" t="str">
        <f t="shared" si="217"/>
        <v xml:space="preserve">Software Engineer III </v>
      </c>
      <c r="T244" s="397">
        <f t="shared" si="218"/>
        <v>104</v>
      </c>
      <c r="U244" s="448">
        <v>87934.954880145058</v>
      </c>
      <c r="V244" s="448">
        <v>92563.109721010624</v>
      </c>
      <c r="W244" s="448">
        <v>97434.851998334867</v>
      </c>
      <c r="X244" s="448">
        <v>102563.00261286696</v>
      </c>
      <c r="Y244" s="448">
        <v>107961.05560834592</v>
      </c>
      <c r="Z244" s="448">
        <v>113643.21580729089</v>
      </c>
      <c r="AA244" s="448">
        <v>119624.43752209963</v>
      </c>
      <c r="AB244" s="406" t="str">
        <f t="shared" si="219"/>
        <v>Y</v>
      </c>
      <c r="AC244" s="406" t="str">
        <f t="shared" si="220"/>
        <v>09250C</v>
      </c>
      <c r="AD244" s="412" t="str">
        <f t="shared" si="221"/>
        <v xml:space="preserve">Software Engineer III </v>
      </c>
      <c r="AE244" s="406">
        <f t="shared" si="222"/>
        <v>104</v>
      </c>
      <c r="AF244" s="398" t="str">
        <f t="shared" si="223"/>
        <v>E</v>
      </c>
      <c r="AG244" s="403">
        <f t="shared" si="269"/>
        <v>42.277000000000001</v>
      </c>
      <c r="AH244" s="403">
        <f t="shared" si="269"/>
        <v>44.501999999999995</v>
      </c>
      <c r="AI244" s="403">
        <f t="shared" si="269"/>
        <v>46.844000000000001</v>
      </c>
      <c r="AJ244" s="403">
        <f t="shared" si="269"/>
        <v>49.309999999999995</v>
      </c>
      <c r="AK244" s="403">
        <f t="shared" si="269"/>
        <v>51.905000000000001</v>
      </c>
      <c r="AL244" s="403">
        <f t="shared" si="269"/>
        <v>54.637</v>
      </c>
      <c r="AM244" s="403">
        <f t="shared" si="269"/>
        <v>57.512</v>
      </c>
    </row>
    <row r="245" spans="1:39" ht="12.75" customHeight="1">
      <c r="A245" s="169"/>
      <c r="B245" s="259" t="s">
        <v>16</v>
      </c>
      <c r="C245" s="259" t="s">
        <v>298</v>
      </c>
      <c r="D245" s="264">
        <v>37</v>
      </c>
      <c r="E245" s="260" t="s">
        <v>755</v>
      </c>
      <c r="F245" s="265">
        <v>443</v>
      </c>
      <c r="G245" s="262">
        <v>9</v>
      </c>
      <c r="H245" s="263">
        <f t="shared" si="260"/>
        <v>70286.600576264915</v>
      </c>
      <c r="I245" s="263">
        <f t="shared" si="261"/>
        <v>73986.533171038594</v>
      </c>
      <c r="J245" s="263">
        <f t="shared" si="262"/>
        <v>78001.873043001848</v>
      </c>
      <c r="K245" s="263">
        <f t="shared" si="263"/>
        <v>81979.468518655864</v>
      </c>
      <c r="L245" s="263">
        <f t="shared" si="270"/>
        <v>86294.034428651299</v>
      </c>
      <c r="M245" s="263">
        <f t="shared" si="253"/>
        <v>90976.845039312757</v>
      </c>
      <c r="N245" s="263">
        <f t="shared" si="254"/>
        <v>95659.65672528249</v>
      </c>
      <c r="Q245" s="397" t="s">
        <v>826</v>
      </c>
      <c r="R245" s="397" t="str">
        <f t="shared" si="216"/>
        <v>08550C</v>
      </c>
      <c r="S245" s="409" t="str">
        <f t="shared" si="217"/>
        <v>Strategic Communications Specialist</v>
      </c>
      <c r="T245" s="397">
        <f t="shared" si="218"/>
        <v>37</v>
      </c>
      <c r="U245" s="448">
        <v>70286.601540145988</v>
      </c>
      <c r="V245" s="448">
        <v>73986.53336376934</v>
      </c>
      <c r="W245" s="448">
        <v>78001.872143983535</v>
      </c>
      <c r="X245" s="448">
        <v>81979.468962351835</v>
      </c>
      <c r="Y245" s="448">
        <v>86294.035167006179</v>
      </c>
      <c r="Z245" s="448">
        <v>90976.845441462661</v>
      </c>
      <c r="AA245" s="448">
        <v>95659.655715919042</v>
      </c>
      <c r="AB245" s="406" t="str">
        <f t="shared" si="219"/>
        <v>Y</v>
      </c>
      <c r="AC245" s="406" t="str">
        <f t="shared" si="220"/>
        <v>08550C</v>
      </c>
      <c r="AD245" s="412" t="str">
        <f t="shared" si="221"/>
        <v>Strategic Communications Specialist</v>
      </c>
      <c r="AE245" s="406">
        <f t="shared" si="222"/>
        <v>37</v>
      </c>
      <c r="AF245" s="398" t="str">
        <f t="shared" si="223"/>
        <v>E</v>
      </c>
      <c r="AG245" s="403"/>
      <c r="AH245" s="403"/>
      <c r="AI245" s="403"/>
      <c r="AJ245" s="403"/>
      <c r="AK245" s="403"/>
      <c r="AL245" s="403"/>
      <c r="AM245" s="403"/>
    </row>
    <row r="246" spans="1:39" ht="12.75" customHeight="1">
      <c r="A246" s="169" t="s">
        <v>15</v>
      </c>
      <c r="B246" s="259" t="s">
        <v>16</v>
      </c>
      <c r="C246" s="262" t="s">
        <v>234</v>
      </c>
      <c r="D246" s="264" t="s">
        <v>235</v>
      </c>
      <c r="E246" s="282" t="s">
        <v>236</v>
      </c>
      <c r="F246" s="265">
        <v>453</v>
      </c>
      <c r="G246" s="262">
        <v>10</v>
      </c>
      <c r="H246" s="263">
        <f t="shared" si="260"/>
        <v>74000.823274594528</v>
      </c>
      <c r="I246" s="263">
        <f t="shared" si="261"/>
        <v>77721.190483739716</v>
      </c>
      <c r="J246" s="263">
        <f t="shared" si="262"/>
        <v>81920.972005442425</v>
      </c>
      <c r="K246" s="263">
        <f t="shared" si="263"/>
        <v>86123.557119616205</v>
      </c>
      <c r="L246" s="263">
        <f t="shared" si="270"/>
        <v>90522.393706766743</v>
      </c>
      <c r="M246" s="263">
        <f t="shared" si="253"/>
        <v>96030.463779535057</v>
      </c>
      <c r="N246" s="263">
        <f t="shared" si="254"/>
        <v>101538.53385230334</v>
      </c>
      <c r="Q246" s="397" t="s">
        <v>826</v>
      </c>
      <c r="R246" s="397" t="str">
        <f t="shared" si="216"/>
        <v>10385C</v>
      </c>
      <c r="S246" s="409" t="str">
        <f t="shared" si="217"/>
        <v>Sustainability Program Coordinator</v>
      </c>
      <c r="T246" s="397" t="str">
        <f t="shared" si="218"/>
        <v>51</v>
      </c>
      <c r="U246" s="394">
        <f t="shared" ref="U246:AA246" si="272">H246</f>
        <v>74000.823274594528</v>
      </c>
      <c r="V246" s="394">
        <f t="shared" si="272"/>
        <v>77721.190483739716</v>
      </c>
      <c r="W246" s="394">
        <f t="shared" si="272"/>
        <v>81920.972005442425</v>
      </c>
      <c r="X246" s="394">
        <f t="shared" si="272"/>
        <v>86123.557119616205</v>
      </c>
      <c r="Y246" s="394">
        <f t="shared" si="272"/>
        <v>90522.393706766743</v>
      </c>
      <c r="Z246" s="394">
        <f t="shared" si="272"/>
        <v>96030.463779535057</v>
      </c>
      <c r="AA246" s="394">
        <f t="shared" si="272"/>
        <v>101538.53385230334</v>
      </c>
      <c r="AB246" s="406" t="str">
        <f t="shared" si="219"/>
        <v>Y</v>
      </c>
      <c r="AC246" s="406" t="str">
        <f t="shared" si="220"/>
        <v>10385C</v>
      </c>
      <c r="AD246" s="412" t="str">
        <f t="shared" si="221"/>
        <v>Sustainability Program Coordinator</v>
      </c>
      <c r="AE246" s="406" t="str">
        <f t="shared" si="222"/>
        <v>51</v>
      </c>
      <c r="AF246" s="398" t="str">
        <f t="shared" si="223"/>
        <v>E</v>
      </c>
      <c r="AG246" s="403">
        <f t="shared" ref="AG246:AM247" si="273">ROUNDUP(H246/2080,3)</f>
        <v>35.577999999999996</v>
      </c>
      <c r="AH246" s="403">
        <f t="shared" si="273"/>
        <v>37.366</v>
      </c>
      <c r="AI246" s="403">
        <f t="shared" si="273"/>
        <v>39.385999999999996</v>
      </c>
      <c r="AJ246" s="403">
        <f t="shared" si="273"/>
        <v>41.405999999999999</v>
      </c>
      <c r="AK246" s="403">
        <f t="shared" si="273"/>
        <v>43.521000000000001</v>
      </c>
      <c r="AL246" s="403">
        <f t="shared" si="273"/>
        <v>46.168999999999997</v>
      </c>
      <c r="AM246" s="403">
        <f t="shared" si="273"/>
        <v>48.817</v>
      </c>
    </row>
    <row r="247" spans="1:39" ht="12.75" customHeight="1">
      <c r="A247" s="169" t="s">
        <v>15</v>
      </c>
      <c r="B247" s="259" t="s">
        <v>16</v>
      </c>
      <c r="C247" s="259" t="s">
        <v>237</v>
      </c>
      <c r="D247" s="264">
        <v>65</v>
      </c>
      <c r="E247" s="260" t="s">
        <v>238</v>
      </c>
      <c r="F247" s="265">
        <v>508</v>
      </c>
      <c r="G247" s="262">
        <v>11</v>
      </c>
      <c r="H247" s="263">
        <f t="shared" si="260"/>
        <v>79162.23701388335</v>
      </c>
      <c r="I247" s="263">
        <f t="shared" si="261"/>
        <v>83322.768240990699</v>
      </c>
      <c r="J247" s="263">
        <f t="shared" si="262"/>
        <v>87682.354533545906</v>
      </c>
      <c r="K247" s="263">
        <f t="shared" si="263"/>
        <v>92319.496480739675</v>
      </c>
      <c r="L247" s="263">
        <f t="shared" si="270"/>
        <v>97161.30067832346</v>
      </c>
      <c r="M247" s="263">
        <f t="shared" si="253"/>
        <v>103056.78868120088</v>
      </c>
      <c r="N247" s="263">
        <f t="shared" si="254"/>
        <v>108952.27668407821</v>
      </c>
      <c r="Q247" s="397" t="s">
        <v>826</v>
      </c>
      <c r="R247" s="397" t="str">
        <f t="shared" si="216"/>
        <v>10401C</v>
      </c>
      <c r="S247" s="409" t="str">
        <f t="shared" si="217"/>
        <v>Systems Engineer II</v>
      </c>
      <c r="T247" s="397">
        <f t="shared" si="218"/>
        <v>65</v>
      </c>
      <c r="U247" s="448">
        <v>79162.23701388335</v>
      </c>
      <c r="V247" s="448">
        <v>83322.768240990699</v>
      </c>
      <c r="W247" s="448">
        <v>87682.354533545906</v>
      </c>
      <c r="X247" s="448">
        <v>92319.496480739675</v>
      </c>
      <c r="Y247" s="448">
        <v>97161.30067832346</v>
      </c>
      <c r="Z247" s="448">
        <v>103056.78868120088</v>
      </c>
      <c r="AA247" s="448">
        <v>108952.27668407821</v>
      </c>
      <c r="AB247" s="406" t="str">
        <f t="shared" si="219"/>
        <v>Y</v>
      </c>
      <c r="AC247" s="406" t="str">
        <f t="shared" si="220"/>
        <v>10401C</v>
      </c>
      <c r="AD247" s="412" t="str">
        <f t="shared" si="221"/>
        <v>Systems Engineer II</v>
      </c>
      <c r="AE247" s="406">
        <f t="shared" si="222"/>
        <v>65</v>
      </c>
      <c r="AF247" s="398" t="str">
        <f t="shared" si="223"/>
        <v>E</v>
      </c>
      <c r="AG247" s="403">
        <f t="shared" si="273"/>
        <v>38.058999999999997</v>
      </c>
      <c r="AH247" s="403">
        <f t="shared" si="273"/>
        <v>40.059999999999995</v>
      </c>
      <c r="AI247" s="403">
        <f t="shared" si="273"/>
        <v>42.155000000000001</v>
      </c>
      <c r="AJ247" s="403">
        <f t="shared" si="273"/>
        <v>44.384999999999998</v>
      </c>
      <c r="AK247" s="403">
        <f t="shared" si="273"/>
        <v>46.713000000000001</v>
      </c>
      <c r="AL247" s="403">
        <f t="shared" si="273"/>
        <v>49.546999999999997</v>
      </c>
      <c r="AM247" s="403">
        <f t="shared" si="273"/>
        <v>52.381</v>
      </c>
    </row>
    <row r="248" spans="1:39" ht="12.75" customHeight="1">
      <c r="A248" s="169" t="s">
        <v>90</v>
      </c>
      <c r="B248" s="259" t="s">
        <v>91</v>
      </c>
      <c r="C248" s="259" t="s">
        <v>335</v>
      </c>
      <c r="D248" s="264" t="s">
        <v>280</v>
      </c>
      <c r="E248" s="260" t="s">
        <v>336</v>
      </c>
      <c r="F248" s="265">
        <v>383</v>
      </c>
      <c r="G248" s="262">
        <v>8</v>
      </c>
      <c r="H248" s="285">
        <f t="shared" si="260"/>
        <v>30.844193721564181</v>
      </c>
      <c r="I248" s="285">
        <f t="shared" si="261"/>
        <v>32.463713781904531</v>
      </c>
      <c r="J248" s="285">
        <f t="shared" si="262"/>
        <v>34.160695955515394</v>
      </c>
      <c r="K248" s="285">
        <f t="shared" si="263"/>
        <v>35.96955225177097</v>
      </c>
      <c r="L248" s="285">
        <f t="shared" si="270"/>
        <v>37.855237764782586</v>
      </c>
      <c r="M248" s="285">
        <f t="shared" si="253"/>
        <v>40.153107308106705</v>
      </c>
      <c r="N248" s="285">
        <f t="shared" si="254"/>
        <v>42.450976851430823</v>
      </c>
      <c r="Q248" s="397" t="s">
        <v>826</v>
      </c>
      <c r="R248" s="397" t="str">
        <f t="shared" si="216"/>
        <v>10404C</v>
      </c>
      <c r="S248" s="409" t="str">
        <f t="shared" si="217"/>
        <v>Systems Integrator III</v>
      </c>
      <c r="T248" s="397" t="str">
        <f t="shared" si="218"/>
        <v>63</v>
      </c>
      <c r="U248" s="394">
        <f t="shared" ref="U248:AA250" si="274">H248</f>
        <v>30.844193721564181</v>
      </c>
      <c r="V248" s="394">
        <f t="shared" si="274"/>
        <v>32.463713781904531</v>
      </c>
      <c r="W248" s="394">
        <f t="shared" si="274"/>
        <v>34.160695955515394</v>
      </c>
      <c r="X248" s="394">
        <f t="shared" si="274"/>
        <v>35.96955225177097</v>
      </c>
      <c r="Y248" s="394">
        <f t="shared" si="274"/>
        <v>37.855237764782586</v>
      </c>
      <c r="Z248" s="394">
        <f t="shared" si="274"/>
        <v>40.153107308106705</v>
      </c>
      <c r="AA248" s="394">
        <f t="shared" si="274"/>
        <v>42.450976851430823</v>
      </c>
      <c r="AB248" s="406" t="str">
        <f t="shared" si="219"/>
        <v>Y</v>
      </c>
      <c r="AC248" s="406" t="str">
        <f t="shared" si="220"/>
        <v>10404C</v>
      </c>
      <c r="AD248" s="412" t="str">
        <f t="shared" si="221"/>
        <v>Systems Integrator III</v>
      </c>
      <c r="AE248" s="406" t="str">
        <f t="shared" si="222"/>
        <v>63</v>
      </c>
      <c r="AF248" s="398" t="str">
        <f t="shared" si="223"/>
        <v>N</v>
      </c>
      <c r="AG248" s="403">
        <f t="shared" ref="AG248:AM249" si="275">H248</f>
        <v>30.844193721564181</v>
      </c>
      <c r="AH248" s="403">
        <f t="shared" si="275"/>
        <v>32.463713781904531</v>
      </c>
      <c r="AI248" s="403">
        <f t="shared" si="275"/>
        <v>34.160695955515394</v>
      </c>
      <c r="AJ248" s="403">
        <f t="shared" si="275"/>
        <v>35.96955225177097</v>
      </c>
      <c r="AK248" s="403">
        <f t="shared" si="275"/>
        <v>37.855237764782586</v>
      </c>
      <c r="AL248" s="403">
        <f t="shared" si="275"/>
        <v>40.153107308106705</v>
      </c>
      <c r="AM248" s="403">
        <f t="shared" si="275"/>
        <v>42.450976851430823</v>
      </c>
    </row>
    <row r="249" spans="1:39" ht="12.75" customHeight="1">
      <c r="A249" s="169" t="s">
        <v>90</v>
      </c>
      <c r="B249" s="259" t="s">
        <v>91</v>
      </c>
      <c r="C249" s="259" t="s">
        <v>337</v>
      </c>
      <c r="D249" s="264" t="s">
        <v>269</v>
      </c>
      <c r="E249" s="260" t="s">
        <v>338</v>
      </c>
      <c r="F249" s="265">
        <v>425</v>
      </c>
      <c r="G249" s="262">
        <v>9</v>
      </c>
      <c r="H249" s="285">
        <f t="shared" si="260"/>
        <v>32.559413332600606</v>
      </c>
      <c r="I249" s="285">
        <f t="shared" si="261"/>
        <v>34.273917959155824</v>
      </c>
      <c r="J249" s="285">
        <f t="shared" si="262"/>
        <v>36.082774255411422</v>
      </c>
      <c r="K249" s="285">
        <f t="shared" si="263"/>
        <v>37.967111887427308</v>
      </c>
      <c r="L249" s="285">
        <f t="shared" si="270"/>
        <v>39.96601940407934</v>
      </c>
      <c r="M249" s="285">
        <f t="shared" si="253"/>
        <v>42.384546401768702</v>
      </c>
      <c r="N249" s="285">
        <f t="shared" si="254"/>
        <v>44.803073399458043</v>
      </c>
      <c r="Q249" s="397" t="s">
        <v>826</v>
      </c>
      <c r="R249" s="397" t="str">
        <f t="shared" si="216"/>
        <v>10405C</v>
      </c>
      <c r="S249" s="409" t="str">
        <f t="shared" si="217"/>
        <v>Systems Integrator IV</v>
      </c>
      <c r="T249" s="397" t="str">
        <f t="shared" si="218"/>
        <v>64</v>
      </c>
      <c r="U249" s="394">
        <f t="shared" si="274"/>
        <v>32.559413332600606</v>
      </c>
      <c r="V249" s="394">
        <f t="shared" si="274"/>
        <v>34.273917959155824</v>
      </c>
      <c r="W249" s="394">
        <f t="shared" si="274"/>
        <v>36.082774255411422</v>
      </c>
      <c r="X249" s="394">
        <f t="shared" si="274"/>
        <v>37.967111887427308</v>
      </c>
      <c r="Y249" s="394">
        <f t="shared" si="274"/>
        <v>39.96601940407934</v>
      </c>
      <c r="Z249" s="394">
        <f t="shared" si="274"/>
        <v>42.384546401768702</v>
      </c>
      <c r="AA249" s="394">
        <f t="shared" si="274"/>
        <v>44.803073399458043</v>
      </c>
      <c r="AB249" s="406" t="str">
        <f t="shared" si="219"/>
        <v>Y</v>
      </c>
      <c r="AC249" s="406" t="str">
        <f t="shared" si="220"/>
        <v>10405C</v>
      </c>
      <c r="AD249" s="412" t="str">
        <f t="shared" si="221"/>
        <v>Systems Integrator IV</v>
      </c>
      <c r="AE249" s="406" t="str">
        <f t="shared" si="222"/>
        <v>64</v>
      </c>
      <c r="AF249" s="398" t="str">
        <f t="shared" si="223"/>
        <v>N</v>
      </c>
      <c r="AG249" s="403">
        <f t="shared" si="275"/>
        <v>32.559413332600606</v>
      </c>
      <c r="AH249" s="403">
        <f t="shared" si="275"/>
        <v>34.273917959155824</v>
      </c>
      <c r="AI249" s="403">
        <f t="shared" si="275"/>
        <v>36.082774255411422</v>
      </c>
      <c r="AJ249" s="403">
        <f t="shared" si="275"/>
        <v>37.967111887427308</v>
      </c>
      <c r="AK249" s="403">
        <f t="shared" si="275"/>
        <v>39.96601940407934</v>
      </c>
      <c r="AL249" s="403">
        <f t="shared" si="275"/>
        <v>42.384546401768702</v>
      </c>
      <c r="AM249" s="403">
        <f t="shared" si="275"/>
        <v>44.803073399458043</v>
      </c>
    </row>
    <row r="250" spans="1:39" ht="12.75" customHeight="1">
      <c r="A250" s="169" t="s">
        <v>15</v>
      </c>
      <c r="B250" s="259" t="s">
        <v>16</v>
      </c>
      <c r="C250" s="259" t="s">
        <v>239</v>
      </c>
      <c r="D250" s="264">
        <v>72</v>
      </c>
      <c r="E250" s="260" t="s">
        <v>240</v>
      </c>
      <c r="F250" s="265">
        <v>463</v>
      </c>
      <c r="G250" s="262">
        <v>10</v>
      </c>
      <c r="H250" s="263">
        <f t="shared" si="260"/>
        <v>74124.181343322794</v>
      </c>
      <c r="I250" s="263">
        <f t="shared" si="261"/>
        <v>78040.800025444725</v>
      </c>
      <c r="J250" s="263">
        <f t="shared" si="262"/>
        <v>82122.830663361354</v>
      </c>
      <c r="K250" s="263">
        <f t="shared" si="263"/>
        <v>86440.363068850114</v>
      </c>
      <c r="L250" s="263">
        <f t="shared" si="270"/>
        <v>91004.611611795364</v>
      </c>
      <c r="M250" s="263">
        <f t="shared" si="253"/>
        <v>96504.627752892993</v>
      </c>
      <c r="N250" s="263">
        <f t="shared" si="254"/>
        <v>102003.76785319402</v>
      </c>
      <c r="Q250" s="397" t="s">
        <v>826</v>
      </c>
      <c r="R250" s="397" t="str">
        <f t="shared" si="216"/>
        <v>10406C</v>
      </c>
      <c r="S250" s="409" t="str">
        <f t="shared" si="217"/>
        <v>Systems Integrator V</v>
      </c>
      <c r="T250" s="397">
        <f t="shared" si="218"/>
        <v>72</v>
      </c>
      <c r="U250" s="394">
        <f t="shared" si="274"/>
        <v>74124.181343322794</v>
      </c>
      <c r="V250" s="394">
        <f t="shared" si="274"/>
        <v>78040.800025444725</v>
      </c>
      <c r="W250" s="394">
        <f t="shared" si="274"/>
        <v>82122.830663361354</v>
      </c>
      <c r="X250" s="394">
        <f t="shared" si="274"/>
        <v>86440.363068850114</v>
      </c>
      <c r="Y250" s="394">
        <f t="shared" si="274"/>
        <v>91004.611611795364</v>
      </c>
      <c r="Z250" s="394">
        <f t="shared" si="274"/>
        <v>96504.627752892993</v>
      </c>
      <c r="AA250" s="394">
        <f t="shared" si="274"/>
        <v>102003.76785319402</v>
      </c>
      <c r="AB250" s="406" t="str">
        <f t="shared" si="219"/>
        <v>Y</v>
      </c>
      <c r="AC250" s="406" t="str">
        <f t="shared" si="220"/>
        <v>10406C</v>
      </c>
      <c r="AD250" s="412" t="str">
        <f t="shared" si="221"/>
        <v>Systems Integrator V</v>
      </c>
      <c r="AE250" s="406">
        <f t="shared" si="222"/>
        <v>72</v>
      </c>
      <c r="AF250" s="398" t="str">
        <f t="shared" si="223"/>
        <v>E</v>
      </c>
      <c r="AG250" s="403">
        <f t="shared" ref="AG250:AM257" si="276">ROUNDUP(H250/2080,3)</f>
        <v>35.637</v>
      </c>
      <c r="AH250" s="403">
        <f t="shared" si="276"/>
        <v>37.519999999999996</v>
      </c>
      <c r="AI250" s="403">
        <f t="shared" si="276"/>
        <v>39.482999999999997</v>
      </c>
      <c r="AJ250" s="403">
        <f t="shared" si="276"/>
        <v>41.558</v>
      </c>
      <c r="AK250" s="403">
        <f t="shared" si="276"/>
        <v>43.753</v>
      </c>
      <c r="AL250" s="403">
        <f t="shared" si="276"/>
        <v>46.396999999999998</v>
      </c>
      <c r="AM250" s="403">
        <f t="shared" si="276"/>
        <v>49.040999999999997</v>
      </c>
    </row>
    <row r="251" spans="1:39" ht="12.75" customHeight="1">
      <c r="A251" s="169" t="s">
        <v>15</v>
      </c>
      <c r="B251" s="259" t="s">
        <v>16</v>
      </c>
      <c r="C251" s="259" t="s">
        <v>241</v>
      </c>
      <c r="D251" s="264">
        <v>65</v>
      </c>
      <c r="E251" s="260" t="s">
        <v>242</v>
      </c>
      <c r="F251" s="265">
        <v>508</v>
      </c>
      <c r="G251" s="262">
        <v>11</v>
      </c>
      <c r="H251" s="263">
        <f t="shared" si="260"/>
        <v>79162.23701388335</v>
      </c>
      <c r="I251" s="263">
        <f t="shared" si="261"/>
        <v>83322.768240990699</v>
      </c>
      <c r="J251" s="263">
        <f t="shared" si="262"/>
        <v>87682.354533545906</v>
      </c>
      <c r="K251" s="263">
        <f t="shared" si="263"/>
        <v>92319.496480739675</v>
      </c>
      <c r="L251" s="263">
        <f t="shared" si="270"/>
        <v>97161.30067832346</v>
      </c>
      <c r="M251" s="263">
        <f t="shared" si="253"/>
        <v>103056.78868120088</v>
      </c>
      <c r="N251" s="263">
        <f t="shared" si="254"/>
        <v>108952.27668407821</v>
      </c>
      <c r="Q251" s="397" t="s">
        <v>826</v>
      </c>
      <c r="R251" s="397" t="str">
        <f t="shared" si="216"/>
        <v>10407C</v>
      </c>
      <c r="S251" s="409" t="str">
        <f t="shared" si="217"/>
        <v>Systems Integrator VI</v>
      </c>
      <c r="T251" s="397">
        <f t="shared" si="218"/>
        <v>65</v>
      </c>
      <c r="U251" s="448">
        <v>79162.23701388335</v>
      </c>
      <c r="V251" s="448">
        <v>83322.768240990699</v>
      </c>
      <c r="W251" s="448">
        <v>87682.354533545906</v>
      </c>
      <c r="X251" s="448">
        <v>92319.496480739675</v>
      </c>
      <c r="Y251" s="448">
        <v>97161.30067832346</v>
      </c>
      <c r="Z251" s="448">
        <v>103056.78868120088</v>
      </c>
      <c r="AA251" s="448">
        <v>108952.27668407821</v>
      </c>
      <c r="AB251" s="406" t="str">
        <f t="shared" si="219"/>
        <v>Y</v>
      </c>
      <c r="AC251" s="406" t="str">
        <f t="shared" si="220"/>
        <v>10407C</v>
      </c>
      <c r="AD251" s="412" t="str">
        <f t="shared" si="221"/>
        <v>Systems Integrator VI</v>
      </c>
      <c r="AE251" s="406">
        <f t="shared" si="222"/>
        <v>65</v>
      </c>
      <c r="AF251" s="398" t="str">
        <f t="shared" si="223"/>
        <v>E</v>
      </c>
      <c r="AG251" s="403">
        <f t="shared" si="276"/>
        <v>38.058999999999997</v>
      </c>
      <c r="AH251" s="403">
        <f t="shared" si="276"/>
        <v>40.059999999999995</v>
      </c>
      <c r="AI251" s="403">
        <f t="shared" si="276"/>
        <v>42.155000000000001</v>
      </c>
      <c r="AJ251" s="403">
        <f t="shared" si="276"/>
        <v>44.384999999999998</v>
      </c>
      <c r="AK251" s="403">
        <f t="shared" si="276"/>
        <v>46.713000000000001</v>
      </c>
      <c r="AL251" s="403">
        <f t="shared" si="276"/>
        <v>49.546999999999997</v>
      </c>
      <c r="AM251" s="403">
        <f t="shared" si="276"/>
        <v>52.381</v>
      </c>
    </row>
    <row r="252" spans="1:39" ht="12.75" customHeight="1">
      <c r="A252" s="169" t="s">
        <v>15</v>
      </c>
      <c r="B252" s="259" t="s">
        <v>16</v>
      </c>
      <c r="C252" s="262" t="s">
        <v>243</v>
      </c>
      <c r="D252" s="264" t="s">
        <v>86</v>
      </c>
      <c r="E252" s="266" t="s">
        <v>244</v>
      </c>
      <c r="F252" s="265">
        <v>420</v>
      </c>
      <c r="G252" s="262">
        <v>9</v>
      </c>
      <c r="H252" s="263">
        <f t="shared" si="260"/>
        <v>67722.932101948449</v>
      </c>
      <c r="I252" s="263">
        <f t="shared" si="261"/>
        <v>71289.424138317481</v>
      </c>
      <c r="J252" s="263">
        <f t="shared" si="262"/>
        <v>75052.70874101021</v>
      </c>
      <c r="K252" s="263">
        <f t="shared" si="263"/>
        <v>78970.998364244908</v>
      </c>
      <c r="L252" s="263">
        <f t="shared" si="270"/>
        <v>83129.211020378687</v>
      </c>
      <c r="M252" s="263">
        <f t="shared" si="253"/>
        <v>88159.719549533023</v>
      </c>
      <c r="N252" s="263">
        <f t="shared" si="254"/>
        <v>93189.128358351227</v>
      </c>
      <c r="Q252" s="397" t="s">
        <v>826</v>
      </c>
      <c r="R252" s="397" t="str">
        <f t="shared" si="216"/>
        <v>10527C</v>
      </c>
      <c r="S252" s="409" t="str">
        <f t="shared" si="217"/>
        <v>Technology Services Coordinator</v>
      </c>
      <c r="T252" s="397" t="str">
        <f t="shared" si="218"/>
        <v>99</v>
      </c>
      <c r="U252" s="448">
        <v>67722.932101948449</v>
      </c>
      <c r="V252" s="448">
        <v>71289.424138317481</v>
      </c>
      <c r="W252" s="448">
        <v>75052.70874101021</v>
      </c>
      <c r="X252" s="448">
        <v>78970.998364244908</v>
      </c>
      <c r="Y252" s="448">
        <v>83129.211020378687</v>
      </c>
      <c r="Z252" s="448">
        <v>88159.719549533023</v>
      </c>
      <c r="AA252" s="448">
        <v>93189.128358351227</v>
      </c>
      <c r="AB252" s="406" t="str">
        <f t="shared" si="219"/>
        <v>Y</v>
      </c>
      <c r="AC252" s="406" t="str">
        <f t="shared" si="220"/>
        <v>10527C</v>
      </c>
      <c r="AD252" s="412" t="str">
        <f t="shared" si="221"/>
        <v>Technology Services Coordinator</v>
      </c>
      <c r="AE252" s="406" t="str">
        <f t="shared" si="222"/>
        <v>99</v>
      </c>
      <c r="AF252" s="398" t="str">
        <f t="shared" si="223"/>
        <v>E</v>
      </c>
      <c r="AG252" s="403">
        <f t="shared" si="276"/>
        <v>32.559999999999995</v>
      </c>
      <c r="AH252" s="403">
        <f t="shared" si="276"/>
        <v>34.274000000000001</v>
      </c>
      <c r="AI252" s="403">
        <f t="shared" si="276"/>
        <v>36.083999999999996</v>
      </c>
      <c r="AJ252" s="403">
        <f t="shared" si="276"/>
        <v>37.966999999999999</v>
      </c>
      <c r="AK252" s="403">
        <f t="shared" si="276"/>
        <v>39.966000000000001</v>
      </c>
      <c r="AL252" s="403">
        <f t="shared" si="276"/>
        <v>42.384999999999998</v>
      </c>
      <c r="AM252" s="403">
        <f t="shared" si="276"/>
        <v>44.802999999999997</v>
      </c>
    </row>
    <row r="253" spans="1:39" ht="12.75" customHeight="1">
      <c r="A253" s="169"/>
      <c r="B253" s="259" t="s">
        <v>16</v>
      </c>
      <c r="C253" s="262" t="s">
        <v>518</v>
      </c>
      <c r="D253" s="264" t="s">
        <v>86</v>
      </c>
      <c r="E253" s="283" t="s">
        <v>524</v>
      </c>
      <c r="F253" s="265">
        <v>420</v>
      </c>
      <c r="G253" s="262">
        <v>9</v>
      </c>
      <c r="H253" s="263">
        <f t="shared" si="260"/>
        <v>67722.932101948449</v>
      </c>
      <c r="I253" s="263">
        <f t="shared" si="261"/>
        <v>71289.424138317481</v>
      </c>
      <c r="J253" s="263">
        <f t="shared" si="262"/>
        <v>75052.70874101021</v>
      </c>
      <c r="K253" s="263">
        <f t="shared" si="263"/>
        <v>78970.998364244908</v>
      </c>
      <c r="L253" s="263">
        <f t="shared" si="270"/>
        <v>83129.211020378687</v>
      </c>
      <c r="M253" s="263">
        <f t="shared" si="253"/>
        <v>88159.719549533023</v>
      </c>
      <c r="N253" s="263">
        <f t="shared" si="254"/>
        <v>93189.128358351227</v>
      </c>
      <c r="Q253" s="397" t="s">
        <v>826</v>
      </c>
      <c r="R253" s="397" t="str">
        <f t="shared" si="216"/>
        <v>10528C</v>
      </c>
      <c r="S253" s="409" t="str">
        <f t="shared" si="217"/>
        <v xml:space="preserve">Technology Systems and Data Analysis Coordinator </v>
      </c>
      <c r="T253" s="397" t="str">
        <f t="shared" si="218"/>
        <v>99</v>
      </c>
      <c r="U253" s="448">
        <v>67722.932101948449</v>
      </c>
      <c r="V253" s="448">
        <v>71289.424138317481</v>
      </c>
      <c r="W253" s="448">
        <v>75052.70874101021</v>
      </c>
      <c r="X253" s="448">
        <v>78970.998364244908</v>
      </c>
      <c r="Y253" s="448">
        <v>83129.211020378687</v>
      </c>
      <c r="Z253" s="448">
        <v>88159.719549533023</v>
      </c>
      <c r="AA253" s="448">
        <v>93189.128358351227</v>
      </c>
      <c r="AB253" s="406" t="str">
        <f t="shared" si="219"/>
        <v>Y</v>
      </c>
      <c r="AC253" s="406" t="str">
        <f t="shared" si="220"/>
        <v>10528C</v>
      </c>
      <c r="AD253" s="412" t="str">
        <f t="shared" si="221"/>
        <v xml:space="preserve">Technology Systems and Data Analysis Coordinator </v>
      </c>
      <c r="AE253" s="406" t="str">
        <f t="shared" si="222"/>
        <v>99</v>
      </c>
      <c r="AF253" s="398" t="str">
        <f t="shared" si="223"/>
        <v>E</v>
      </c>
      <c r="AG253" s="403">
        <f t="shared" si="276"/>
        <v>32.559999999999995</v>
      </c>
      <c r="AH253" s="403">
        <f t="shared" si="276"/>
        <v>34.274000000000001</v>
      </c>
      <c r="AI253" s="403">
        <f t="shared" si="276"/>
        <v>36.083999999999996</v>
      </c>
      <c r="AJ253" s="403">
        <f t="shared" si="276"/>
        <v>37.966999999999999</v>
      </c>
      <c r="AK253" s="403">
        <f t="shared" si="276"/>
        <v>39.966000000000001</v>
      </c>
      <c r="AL253" s="403">
        <f t="shared" si="276"/>
        <v>42.384999999999998</v>
      </c>
      <c r="AM253" s="403">
        <f t="shared" si="276"/>
        <v>44.802999999999997</v>
      </c>
    </row>
    <row r="254" spans="1:39" ht="12.75" customHeight="1">
      <c r="A254" s="169" t="s">
        <v>15</v>
      </c>
      <c r="B254" s="259" t="s">
        <v>16</v>
      </c>
      <c r="C254" s="259" t="s">
        <v>245</v>
      </c>
      <c r="D254" s="264">
        <v>29</v>
      </c>
      <c r="E254" s="260" t="s">
        <v>246</v>
      </c>
      <c r="F254" s="265">
        <v>383</v>
      </c>
      <c r="G254" s="262">
        <v>8</v>
      </c>
      <c r="H254" s="263">
        <f t="shared" si="260"/>
        <v>60560.400968157468</v>
      </c>
      <c r="I254" s="263">
        <f t="shared" si="261"/>
        <v>63882.658046406941</v>
      </c>
      <c r="J254" s="263">
        <f t="shared" si="262"/>
        <v>67202.111532185299</v>
      </c>
      <c r="K254" s="263">
        <f t="shared" si="263"/>
        <v>70720.620083411501</v>
      </c>
      <c r="L254" s="263">
        <f t="shared" si="270"/>
        <v>74480.237587152049</v>
      </c>
      <c r="M254" s="263">
        <f t="shared" si="253"/>
        <v>79146.72936687374</v>
      </c>
      <c r="N254" s="263">
        <f t="shared" si="254"/>
        <v>83813.221146595417</v>
      </c>
      <c r="Q254" s="397" t="s">
        <v>826</v>
      </c>
      <c r="R254" s="397" t="str">
        <f t="shared" si="216"/>
        <v>10588C</v>
      </c>
      <c r="S254" s="409" t="str">
        <f t="shared" si="217"/>
        <v>Tort Liability Claims Coordinator</v>
      </c>
      <c r="T254" s="397">
        <f t="shared" si="218"/>
        <v>29</v>
      </c>
      <c r="U254" s="394">
        <f t="shared" ref="U254:U263" si="277">H254</f>
        <v>60560.400968157468</v>
      </c>
      <c r="V254" s="394">
        <f t="shared" ref="V254:V263" si="278">I254</f>
        <v>63882.658046406941</v>
      </c>
      <c r="W254" s="394">
        <f t="shared" ref="W254:W263" si="279">J254</f>
        <v>67202.111532185299</v>
      </c>
      <c r="X254" s="394">
        <f t="shared" ref="X254:X263" si="280">K254</f>
        <v>70720.620083411501</v>
      </c>
      <c r="Y254" s="394">
        <f t="shared" ref="Y254:Y263" si="281">L254</f>
        <v>74480.237587152049</v>
      </c>
      <c r="Z254" s="394">
        <f t="shared" ref="Z254:Z263" si="282">M254</f>
        <v>79146.72936687374</v>
      </c>
      <c r="AA254" s="394">
        <f t="shared" ref="AA254:AA263" si="283">N254</f>
        <v>83813.221146595417</v>
      </c>
      <c r="AB254" s="406" t="str">
        <f t="shared" si="219"/>
        <v>Y</v>
      </c>
      <c r="AC254" s="406" t="str">
        <f t="shared" si="220"/>
        <v>10588C</v>
      </c>
      <c r="AD254" s="412" t="str">
        <f t="shared" si="221"/>
        <v>Tort Liability Claims Coordinator</v>
      </c>
      <c r="AE254" s="406">
        <f t="shared" si="222"/>
        <v>29</v>
      </c>
      <c r="AF254" s="398" t="str">
        <f t="shared" si="223"/>
        <v>E</v>
      </c>
      <c r="AG254" s="403">
        <f t="shared" si="276"/>
        <v>29.116</v>
      </c>
      <c r="AH254" s="403">
        <f t="shared" si="276"/>
        <v>30.713000000000001</v>
      </c>
      <c r="AI254" s="403">
        <f t="shared" si="276"/>
        <v>32.308999999999997</v>
      </c>
      <c r="AJ254" s="403">
        <f t="shared" si="276"/>
        <v>34.000999999999998</v>
      </c>
      <c r="AK254" s="403">
        <f t="shared" si="276"/>
        <v>35.808</v>
      </c>
      <c r="AL254" s="403">
        <f t="shared" si="276"/>
        <v>38.052</v>
      </c>
      <c r="AM254" s="403">
        <f t="shared" si="276"/>
        <v>40.294999999999995</v>
      </c>
    </row>
    <row r="255" spans="1:39" ht="12.75" customHeight="1">
      <c r="A255" s="169" t="s">
        <v>15</v>
      </c>
      <c r="B255" s="259" t="s">
        <v>16</v>
      </c>
      <c r="C255" s="259" t="s">
        <v>247</v>
      </c>
      <c r="D255" s="264">
        <v>58</v>
      </c>
      <c r="E255" s="260" t="s">
        <v>248</v>
      </c>
      <c r="F255" s="265">
        <v>490</v>
      </c>
      <c r="G255" s="262">
        <v>10</v>
      </c>
      <c r="H255" s="263">
        <f t="shared" si="260"/>
        <v>78040.800025444725</v>
      </c>
      <c r="I255" s="263">
        <f t="shared" si="261"/>
        <v>82400.386317999917</v>
      </c>
      <c r="J255" s="263">
        <f t="shared" si="262"/>
        <v>86521.667250511906</v>
      </c>
      <c r="K255" s="263">
        <f t="shared" si="263"/>
        <v>90842.003248471752</v>
      </c>
      <c r="L255" s="263">
        <f t="shared" si="270"/>
        <v>95403.448198945916</v>
      </c>
      <c r="M255" s="263">
        <f t="shared" si="253"/>
        <v>101047.51851408799</v>
      </c>
      <c r="N255" s="263">
        <f t="shared" si="254"/>
        <v>106691.58882922999</v>
      </c>
      <c r="O255" s="8"/>
      <c r="P255" s="8"/>
      <c r="Q255" s="397" t="s">
        <v>826</v>
      </c>
      <c r="R255" s="397" t="str">
        <f t="shared" si="216"/>
        <v>10635C</v>
      </c>
      <c r="S255" s="409" t="str">
        <f t="shared" si="217"/>
        <v>Transportation Planner</v>
      </c>
      <c r="T255" s="397">
        <f t="shared" si="218"/>
        <v>58</v>
      </c>
      <c r="U255" s="394">
        <f t="shared" si="277"/>
        <v>78040.800025444725</v>
      </c>
      <c r="V255" s="394">
        <f t="shared" si="278"/>
        <v>82400.386317999917</v>
      </c>
      <c r="W255" s="394">
        <f t="shared" si="279"/>
        <v>86521.667250511906</v>
      </c>
      <c r="X255" s="394">
        <f t="shared" si="280"/>
        <v>90842.003248471752</v>
      </c>
      <c r="Y255" s="394">
        <f t="shared" si="281"/>
        <v>95403.448198945916</v>
      </c>
      <c r="Z255" s="394">
        <f t="shared" si="282"/>
        <v>101047.51851408799</v>
      </c>
      <c r="AA255" s="394">
        <f t="shared" si="283"/>
        <v>106691.58882922999</v>
      </c>
      <c r="AB255" s="406" t="str">
        <f t="shared" si="219"/>
        <v>Y</v>
      </c>
      <c r="AC255" s="406" t="str">
        <f t="shared" si="220"/>
        <v>10635C</v>
      </c>
      <c r="AD255" s="412" t="str">
        <f t="shared" si="221"/>
        <v>Transportation Planner</v>
      </c>
      <c r="AE255" s="406">
        <f t="shared" si="222"/>
        <v>58</v>
      </c>
      <c r="AF255" s="398" t="str">
        <f t="shared" si="223"/>
        <v>E</v>
      </c>
      <c r="AG255" s="403">
        <f t="shared" si="276"/>
        <v>37.519999999999996</v>
      </c>
      <c r="AH255" s="403">
        <f t="shared" si="276"/>
        <v>39.616</v>
      </c>
      <c r="AI255" s="403">
        <f t="shared" si="276"/>
        <v>41.596999999999994</v>
      </c>
      <c r="AJ255" s="403">
        <f t="shared" si="276"/>
        <v>43.674999999999997</v>
      </c>
      <c r="AK255" s="403">
        <f t="shared" si="276"/>
        <v>45.867999999999995</v>
      </c>
      <c r="AL255" s="403">
        <f t="shared" si="276"/>
        <v>48.580999999999996</v>
      </c>
      <c r="AM255" s="403">
        <f t="shared" si="276"/>
        <v>51.294999999999995</v>
      </c>
    </row>
    <row r="256" spans="1:39" ht="12.75" customHeight="1">
      <c r="A256" s="169" t="s">
        <v>15</v>
      </c>
      <c r="B256" s="259" t="s">
        <v>16</v>
      </c>
      <c r="C256" s="262" t="s">
        <v>249</v>
      </c>
      <c r="D256" s="264">
        <v>29</v>
      </c>
      <c r="E256" s="266" t="s">
        <v>250</v>
      </c>
      <c r="F256" s="265">
        <v>400</v>
      </c>
      <c r="G256" s="262">
        <v>8</v>
      </c>
      <c r="H256" s="263">
        <f t="shared" si="260"/>
        <v>60560.400968157468</v>
      </c>
      <c r="I256" s="263">
        <f t="shared" si="261"/>
        <v>63882.658046406941</v>
      </c>
      <c r="J256" s="263">
        <f t="shared" si="262"/>
        <v>67202.111532185299</v>
      </c>
      <c r="K256" s="263">
        <f t="shared" si="263"/>
        <v>70720.620083411501</v>
      </c>
      <c r="L256" s="263">
        <f t="shared" si="270"/>
        <v>74480.237587152049</v>
      </c>
      <c r="M256" s="263">
        <f t="shared" si="253"/>
        <v>79146.72936687374</v>
      </c>
      <c r="N256" s="263">
        <f t="shared" si="254"/>
        <v>83813.221146595417</v>
      </c>
      <c r="O256" s="8"/>
      <c r="P256" s="8"/>
      <c r="Q256" s="397" t="s">
        <v>826</v>
      </c>
      <c r="R256" s="397" t="str">
        <f t="shared" si="216"/>
        <v>10665C</v>
      </c>
      <c r="S256" s="409" t="str">
        <f t="shared" si="217"/>
        <v xml:space="preserve">Treasury Analyst </v>
      </c>
      <c r="T256" s="397">
        <f t="shared" si="218"/>
        <v>29</v>
      </c>
      <c r="U256" s="394">
        <f t="shared" si="277"/>
        <v>60560.400968157468</v>
      </c>
      <c r="V256" s="394">
        <f t="shared" si="278"/>
        <v>63882.658046406941</v>
      </c>
      <c r="W256" s="394">
        <f t="shared" si="279"/>
        <v>67202.111532185299</v>
      </c>
      <c r="X256" s="394">
        <f t="shared" si="280"/>
        <v>70720.620083411501</v>
      </c>
      <c r="Y256" s="394">
        <f t="shared" si="281"/>
        <v>74480.237587152049</v>
      </c>
      <c r="Z256" s="394">
        <f t="shared" si="282"/>
        <v>79146.72936687374</v>
      </c>
      <c r="AA256" s="394">
        <f t="shared" si="283"/>
        <v>83813.221146595417</v>
      </c>
      <c r="AB256" s="406" t="str">
        <f t="shared" si="219"/>
        <v>Y</v>
      </c>
      <c r="AC256" s="406" t="str">
        <f t="shared" si="220"/>
        <v>10665C</v>
      </c>
      <c r="AD256" s="412" t="str">
        <f t="shared" si="221"/>
        <v xml:space="preserve">Treasury Analyst </v>
      </c>
      <c r="AE256" s="406">
        <f t="shared" si="222"/>
        <v>29</v>
      </c>
      <c r="AF256" s="398" t="str">
        <f t="shared" si="223"/>
        <v>E</v>
      </c>
      <c r="AG256" s="403">
        <f t="shared" si="276"/>
        <v>29.116</v>
      </c>
      <c r="AH256" s="403">
        <f t="shared" si="276"/>
        <v>30.713000000000001</v>
      </c>
      <c r="AI256" s="403">
        <f t="shared" si="276"/>
        <v>32.308999999999997</v>
      </c>
      <c r="AJ256" s="403">
        <f t="shared" si="276"/>
        <v>34.000999999999998</v>
      </c>
      <c r="AK256" s="403">
        <f t="shared" si="276"/>
        <v>35.808</v>
      </c>
      <c r="AL256" s="403">
        <f t="shared" si="276"/>
        <v>38.052</v>
      </c>
      <c r="AM256" s="403">
        <f t="shared" si="276"/>
        <v>40.294999999999995</v>
      </c>
    </row>
    <row r="257" spans="1:39" ht="12.75" customHeight="1">
      <c r="A257" s="169" t="s">
        <v>15</v>
      </c>
      <c r="B257" s="259" t="s">
        <v>16</v>
      </c>
      <c r="C257" s="262" t="s">
        <v>385</v>
      </c>
      <c r="D257" s="264">
        <v>107</v>
      </c>
      <c r="E257" s="266" t="s">
        <v>363</v>
      </c>
      <c r="F257" s="265">
        <v>370</v>
      </c>
      <c r="G257" s="262">
        <v>8</v>
      </c>
      <c r="H257" s="263">
        <f t="shared" si="260"/>
        <v>59368.874167941402</v>
      </c>
      <c r="I257" s="263">
        <f t="shared" si="261"/>
        <v>62623.845026884555</v>
      </c>
      <c r="J257" s="263">
        <f t="shared" si="262"/>
        <v>65876.012293356602</v>
      </c>
      <c r="K257" s="263">
        <f t="shared" si="263"/>
        <v>69327.234625276513</v>
      </c>
      <c r="L257" s="263">
        <f t="shared" si="270"/>
        <v>73013.958724768512</v>
      </c>
      <c r="M257" s="263">
        <f t="shared" si="253"/>
        <v>77589.756386539215</v>
      </c>
      <c r="N257" s="263">
        <f t="shared" si="254"/>
        <v>82165.554048309903</v>
      </c>
      <c r="Q257" s="397" t="s">
        <v>826</v>
      </c>
      <c r="R257" s="397" t="str">
        <f t="shared" si="216"/>
        <v>10730C</v>
      </c>
      <c r="S257" s="409" t="str">
        <f t="shared" si="217"/>
        <v>Urban Designer</v>
      </c>
      <c r="T257" s="397">
        <f t="shared" si="218"/>
        <v>107</v>
      </c>
      <c r="U257" s="394">
        <f t="shared" si="277"/>
        <v>59368.874167941402</v>
      </c>
      <c r="V257" s="394">
        <f t="shared" si="278"/>
        <v>62623.845026884555</v>
      </c>
      <c r="W257" s="394">
        <f t="shared" si="279"/>
        <v>65876.012293356602</v>
      </c>
      <c r="X257" s="394">
        <f t="shared" si="280"/>
        <v>69327.234625276513</v>
      </c>
      <c r="Y257" s="394">
        <f t="shared" si="281"/>
        <v>73013.958724768512</v>
      </c>
      <c r="Z257" s="394">
        <f t="shared" si="282"/>
        <v>77589.756386539215</v>
      </c>
      <c r="AA257" s="394">
        <f t="shared" si="283"/>
        <v>82165.554048309903</v>
      </c>
      <c r="AB257" s="406" t="str">
        <f t="shared" si="219"/>
        <v>Y</v>
      </c>
      <c r="AC257" s="406" t="str">
        <f t="shared" si="220"/>
        <v>10730C</v>
      </c>
      <c r="AD257" s="412" t="str">
        <f t="shared" si="221"/>
        <v>Urban Designer</v>
      </c>
      <c r="AE257" s="406">
        <f t="shared" si="222"/>
        <v>107</v>
      </c>
      <c r="AF257" s="398" t="str">
        <f t="shared" si="223"/>
        <v>E</v>
      </c>
      <c r="AG257" s="403">
        <f t="shared" si="276"/>
        <v>28.543000000000003</v>
      </c>
      <c r="AH257" s="403">
        <f t="shared" si="276"/>
        <v>30.108000000000001</v>
      </c>
      <c r="AI257" s="403">
        <f t="shared" si="276"/>
        <v>31.672000000000001</v>
      </c>
      <c r="AJ257" s="403">
        <f t="shared" si="276"/>
        <v>33.330999999999996</v>
      </c>
      <c r="AK257" s="403">
        <f t="shared" si="276"/>
        <v>35.102999999999994</v>
      </c>
      <c r="AL257" s="403">
        <f t="shared" si="276"/>
        <v>37.302999999999997</v>
      </c>
      <c r="AM257" s="403">
        <f t="shared" si="276"/>
        <v>39.503</v>
      </c>
    </row>
    <row r="258" spans="1:39" ht="12.75" customHeight="1">
      <c r="A258" s="22" t="s">
        <v>479</v>
      </c>
      <c r="B258" s="272" t="s">
        <v>91</v>
      </c>
      <c r="C258" s="259" t="s">
        <v>339</v>
      </c>
      <c r="D258" s="264">
        <v>90</v>
      </c>
      <c r="E258" s="273" t="s">
        <v>470</v>
      </c>
      <c r="F258" s="265">
        <v>361</v>
      </c>
      <c r="G258" s="262">
        <v>8</v>
      </c>
      <c r="H258" s="285">
        <f t="shared" si="260"/>
        <v>28.542727965356448</v>
      </c>
      <c r="I258" s="285">
        <f t="shared" si="261"/>
        <v>30.107617801386809</v>
      </c>
      <c r="J258" s="285">
        <f t="shared" si="262"/>
        <v>31.671159756421446</v>
      </c>
      <c r="K258" s="285">
        <f t="shared" si="263"/>
        <v>33.330401262152165</v>
      </c>
      <c r="L258" s="285">
        <f t="shared" si="270"/>
        <v>35.102864771523315</v>
      </c>
      <c r="M258" s="285">
        <f t="shared" si="253"/>
        <v>37.302767493528471</v>
      </c>
      <c r="N258" s="285">
        <f t="shared" si="254"/>
        <v>39.502670215533605</v>
      </c>
      <c r="Q258" s="397" t="s">
        <v>826</v>
      </c>
      <c r="R258" s="397" t="str">
        <f t="shared" si="216"/>
        <v>10800C</v>
      </c>
      <c r="S258" s="409" t="str">
        <f t="shared" si="217"/>
        <v>Victim/Witness Specialist</v>
      </c>
      <c r="T258" s="397">
        <f t="shared" si="218"/>
        <v>90</v>
      </c>
      <c r="U258" s="394">
        <f t="shared" si="277"/>
        <v>28.542727965356448</v>
      </c>
      <c r="V258" s="394">
        <f t="shared" si="278"/>
        <v>30.107617801386809</v>
      </c>
      <c r="W258" s="394">
        <f t="shared" si="279"/>
        <v>31.671159756421446</v>
      </c>
      <c r="X258" s="394">
        <f t="shared" si="280"/>
        <v>33.330401262152165</v>
      </c>
      <c r="Y258" s="394">
        <f t="shared" si="281"/>
        <v>35.102864771523315</v>
      </c>
      <c r="Z258" s="394">
        <f t="shared" si="282"/>
        <v>37.302767493528471</v>
      </c>
      <c r="AA258" s="394">
        <f t="shared" si="283"/>
        <v>39.502670215533605</v>
      </c>
      <c r="AB258" s="406" t="str">
        <f t="shared" si="219"/>
        <v>Y</v>
      </c>
      <c r="AC258" s="406" t="str">
        <f t="shared" si="220"/>
        <v>10800C</v>
      </c>
      <c r="AD258" s="412" t="str">
        <f t="shared" si="221"/>
        <v>Victim/Witness Specialist</v>
      </c>
      <c r="AE258" s="406">
        <f t="shared" si="222"/>
        <v>90</v>
      </c>
      <c r="AF258" s="398" t="str">
        <f t="shared" si="223"/>
        <v>N</v>
      </c>
      <c r="AG258" s="403">
        <f t="shared" ref="AG258:AM261" si="284">H258</f>
        <v>28.542727965356448</v>
      </c>
      <c r="AH258" s="403">
        <f t="shared" si="284"/>
        <v>30.107617801386809</v>
      </c>
      <c r="AI258" s="403">
        <f t="shared" si="284"/>
        <v>31.671159756421446</v>
      </c>
      <c r="AJ258" s="403">
        <f t="shared" si="284"/>
        <v>33.330401262152165</v>
      </c>
      <c r="AK258" s="403">
        <f t="shared" si="284"/>
        <v>35.102864771523315</v>
      </c>
      <c r="AL258" s="403">
        <f t="shared" si="284"/>
        <v>37.302767493528471</v>
      </c>
      <c r="AM258" s="403">
        <f t="shared" si="284"/>
        <v>39.502670215533605</v>
      </c>
    </row>
    <row r="259" spans="1:39" ht="12.75" customHeight="1">
      <c r="A259" s="22"/>
      <c r="B259" s="272" t="s">
        <v>91</v>
      </c>
      <c r="C259" s="259" t="s">
        <v>495</v>
      </c>
      <c r="D259" s="264">
        <v>90</v>
      </c>
      <c r="E259" s="273" t="s">
        <v>494</v>
      </c>
      <c r="F259" s="265">
        <v>373</v>
      </c>
      <c r="G259" s="262">
        <v>8</v>
      </c>
      <c r="H259" s="285">
        <f t="shared" si="260"/>
        <v>28.542727965356448</v>
      </c>
      <c r="I259" s="285">
        <f t="shared" si="261"/>
        <v>30.107617801386809</v>
      </c>
      <c r="J259" s="285">
        <f t="shared" si="262"/>
        <v>31.671159756421446</v>
      </c>
      <c r="K259" s="285">
        <f t="shared" si="263"/>
        <v>33.330401262152165</v>
      </c>
      <c r="L259" s="285">
        <f t="shared" si="270"/>
        <v>35.102864771523315</v>
      </c>
      <c r="M259" s="285">
        <f t="shared" si="253"/>
        <v>37.302767493528471</v>
      </c>
      <c r="N259" s="285">
        <f t="shared" si="254"/>
        <v>39.502670215533605</v>
      </c>
      <c r="Q259" s="397" t="s">
        <v>826</v>
      </c>
      <c r="R259" s="397" t="str">
        <f t="shared" si="216"/>
        <v>10807C</v>
      </c>
      <c r="S259" s="409" t="str">
        <f t="shared" si="217"/>
        <v>Video Analyst Office of Police Conduct Review</v>
      </c>
      <c r="T259" s="397">
        <f t="shared" si="218"/>
        <v>90</v>
      </c>
      <c r="U259" s="394">
        <f t="shared" si="277"/>
        <v>28.542727965356448</v>
      </c>
      <c r="V259" s="394">
        <f t="shared" si="278"/>
        <v>30.107617801386809</v>
      </c>
      <c r="W259" s="394">
        <f t="shared" si="279"/>
        <v>31.671159756421446</v>
      </c>
      <c r="X259" s="394">
        <f t="shared" si="280"/>
        <v>33.330401262152165</v>
      </c>
      <c r="Y259" s="394">
        <f t="shared" si="281"/>
        <v>35.102864771523315</v>
      </c>
      <c r="Z259" s="394">
        <f t="shared" si="282"/>
        <v>37.302767493528471</v>
      </c>
      <c r="AA259" s="394">
        <f t="shared" si="283"/>
        <v>39.502670215533605</v>
      </c>
      <c r="AB259" s="406" t="str">
        <f t="shared" si="219"/>
        <v>Y</v>
      </c>
      <c r="AC259" s="406" t="str">
        <f t="shared" si="220"/>
        <v>10807C</v>
      </c>
      <c r="AD259" s="412" t="str">
        <f t="shared" si="221"/>
        <v>Video Analyst Office of Police Conduct Review</v>
      </c>
      <c r="AE259" s="406">
        <f t="shared" si="222"/>
        <v>90</v>
      </c>
      <c r="AF259" s="398" t="str">
        <f t="shared" si="223"/>
        <v>N</v>
      </c>
      <c r="AG259" s="403">
        <f t="shared" si="284"/>
        <v>28.542727965356448</v>
      </c>
      <c r="AH259" s="403">
        <f t="shared" si="284"/>
        <v>30.107617801386809</v>
      </c>
      <c r="AI259" s="403">
        <f t="shared" si="284"/>
        <v>31.671159756421446</v>
      </c>
      <c r="AJ259" s="403">
        <f t="shared" si="284"/>
        <v>33.330401262152165</v>
      </c>
      <c r="AK259" s="403">
        <f t="shared" si="284"/>
        <v>35.102864771523315</v>
      </c>
      <c r="AL259" s="403">
        <f t="shared" si="284"/>
        <v>37.302767493528471</v>
      </c>
      <c r="AM259" s="403">
        <f t="shared" si="284"/>
        <v>39.502670215533605</v>
      </c>
    </row>
    <row r="260" spans="1:39" ht="12.75" customHeight="1">
      <c r="A260" s="22" t="s">
        <v>90</v>
      </c>
      <c r="B260" s="272" t="s">
        <v>91</v>
      </c>
      <c r="C260" s="259" t="s">
        <v>435</v>
      </c>
      <c r="D260" s="264">
        <v>16</v>
      </c>
      <c r="E260" s="273" t="s">
        <v>414</v>
      </c>
      <c r="F260" s="265">
        <v>358</v>
      </c>
      <c r="G260" s="262">
        <v>7</v>
      </c>
      <c r="H260" s="285">
        <f t="shared" si="260"/>
        <v>27.284553222694054</v>
      </c>
      <c r="I260" s="285">
        <f t="shared" si="261"/>
        <v>28.863762144012213</v>
      </c>
      <c r="J260" s="285">
        <f t="shared" si="262"/>
        <v>30.353155436185578</v>
      </c>
      <c r="K260" s="285">
        <f t="shared" si="263"/>
        <v>32.049024214340704</v>
      </c>
      <c r="L260" s="285">
        <f t="shared" si="270"/>
        <v>33.78140390160236</v>
      </c>
      <c r="M260" s="285">
        <f t="shared" si="253"/>
        <v>35.838604780225587</v>
      </c>
      <c r="N260" s="285">
        <f t="shared" si="254"/>
        <v>37.895805658848801</v>
      </c>
      <c r="Q260" s="397" t="s">
        <v>826</v>
      </c>
      <c r="R260" s="397" t="str">
        <f t="shared" si="216"/>
        <v>10805C</v>
      </c>
      <c r="S260" s="409" t="str">
        <f t="shared" si="217"/>
        <v>Video and Audio Evidence Technician</v>
      </c>
      <c r="T260" s="397">
        <f t="shared" si="218"/>
        <v>16</v>
      </c>
      <c r="U260" s="394">
        <f t="shared" si="277"/>
        <v>27.284553222694054</v>
      </c>
      <c r="V260" s="394">
        <f t="shared" si="278"/>
        <v>28.863762144012213</v>
      </c>
      <c r="W260" s="394">
        <f t="shared" si="279"/>
        <v>30.353155436185578</v>
      </c>
      <c r="X260" s="394">
        <f t="shared" si="280"/>
        <v>32.049024214340704</v>
      </c>
      <c r="Y260" s="394">
        <f t="shared" si="281"/>
        <v>33.78140390160236</v>
      </c>
      <c r="Z260" s="394">
        <f t="shared" si="282"/>
        <v>35.838604780225587</v>
      </c>
      <c r="AA260" s="394">
        <f t="shared" si="283"/>
        <v>37.895805658848801</v>
      </c>
      <c r="AB260" s="406" t="str">
        <f t="shared" si="219"/>
        <v>Y</v>
      </c>
      <c r="AC260" s="406" t="str">
        <f t="shared" si="220"/>
        <v>10805C</v>
      </c>
      <c r="AD260" s="412" t="str">
        <f t="shared" si="221"/>
        <v>Video and Audio Evidence Technician</v>
      </c>
      <c r="AE260" s="406">
        <f t="shared" si="222"/>
        <v>16</v>
      </c>
      <c r="AF260" s="398" t="str">
        <f t="shared" si="223"/>
        <v>N</v>
      </c>
      <c r="AG260" s="403">
        <f t="shared" si="284"/>
        <v>27.284553222694054</v>
      </c>
      <c r="AH260" s="403">
        <f t="shared" si="284"/>
        <v>28.863762144012213</v>
      </c>
      <c r="AI260" s="403">
        <f t="shared" si="284"/>
        <v>30.353155436185578</v>
      </c>
      <c r="AJ260" s="403">
        <f t="shared" si="284"/>
        <v>32.049024214340704</v>
      </c>
      <c r="AK260" s="403">
        <f t="shared" si="284"/>
        <v>33.78140390160236</v>
      </c>
      <c r="AL260" s="403">
        <f t="shared" si="284"/>
        <v>35.838604780225587</v>
      </c>
      <c r="AM260" s="403">
        <f t="shared" si="284"/>
        <v>37.895805658848801</v>
      </c>
    </row>
    <row r="261" spans="1:39" ht="12.75" customHeight="1">
      <c r="A261" s="190"/>
      <c r="B261" s="272" t="s">
        <v>91</v>
      </c>
      <c r="C261" s="259" t="s">
        <v>594</v>
      </c>
      <c r="D261" s="264">
        <v>90</v>
      </c>
      <c r="E261" s="273" t="s">
        <v>589</v>
      </c>
      <c r="F261" s="265">
        <v>363</v>
      </c>
      <c r="G261" s="262">
        <v>8</v>
      </c>
      <c r="H261" s="285">
        <f t="shared" si="260"/>
        <v>28.542727965356448</v>
      </c>
      <c r="I261" s="285">
        <f t="shared" si="261"/>
        <v>30.107617801386809</v>
      </c>
      <c r="J261" s="285">
        <f t="shared" si="262"/>
        <v>31.671159756421446</v>
      </c>
      <c r="K261" s="285">
        <f t="shared" si="263"/>
        <v>33.330401262152165</v>
      </c>
      <c r="L261" s="285">
        <f t="shared" si="270"/>
        <v>35.102864771523315</v>
      </c>
      <c r="M261" s="285">
        <f t="shared" si="253"/>
        <v>37.302767493528471</v>
      </c>
      <c r="N261" s="285">
        <f t="shared" si="254"/>
        <v>39.502670215533605</v>
      </c>
      <c r="Q261" s="397" t="s">
        <v>826</v>
      </c>
      <c r="R261" s="397" t="str">
        <f t="shared" si="216"/>
        <v>10810C</v>
      </c>
      <c r="S261" s="409" t="str">
        <f t="shared" si="217"/>
        <v>Video Production Coordinator</v>
      </c>
      <c r="T261" s="397">
        <f t="shared" si="218"/>
        <v>90</v>
      </c>
      <c r="U261" s="394">
        <f t="shared" si="277"/>
        <v>28.542727965356448</v>
      </c>
      <c r="V261" s="394">
        <f t="shared" si="278"/>
        <v>30.107617801386809</v>
      </c>
      <c r="W261" s="394">
        <f t="shared" si="279"/>
        <v>31.671159756421446</v>
      </c>
      <c r="X261" s="394">
        <f t="shared" si="280"/>
        <v>33.330401262152165</v>
      </c>
      <c r="Y261" s="394">
        <f t="shared" si="281"/>
        <v>35.102864771523315</v>
      </c>
      <c r="Z261" s="394">
        <f t="shared" si="282"/>
        <v>37.302767493528471</v>
      </c>
      <c r="AA261" s="394">
        <f t="shared" si="283"/>
        <v>39.502670215533605</v>
      </c>
      <c r="AB261" s="406" t="str">
        <f t="shared" si="219"/>
        <v>Y</v>
      </c>
      <c r="AC261" s="406" t="str">
        <f t="shared" si="220"/>
        <v>10810C</v>
      </c>
      <c r="AD261" s="412" t="str">
        <f t="shared" si="221"/>
        <v>Video Production Coordinator</v>
      </c>
      <c r="AE261" s="406">
        <f t="shared" si="222"/>
        <v>90</v>
      </c>
      <c r="AF261" s="398" t="str">
        <f t="shared" si="223"/>
        <v>N</v>
      </c>
      <c r="AG261" s="403">
        <f t="shared" si="284"/>
        <v>28.542727965356448</v>
      </c>
      <c r="AH261" s="403">
        <f t="shared" si="284"/>
        <v>30.107617801386809</v>
      </c>
      <c r="AI261" s="403">
        <f t="shared" si="284"/>
        <v>31.671159756421446</v>
      </c>
      <c r="AJ261" s="403">
        <f t="shared" si="284"/>
        <v>33.330401262152165</v>
      </c>
      <c r="AK261" s="403">
        <f t="shared" si="284"/>
        <v>35.102864771523315</v>
      </c>
      <c r="AL261" s="403">
        <f t="shared" si="284"/>
        <v>37.302767493528471</v>
      </c>
      <c r="AM261" s="403">
        <f t="shared" si="284"/>
        <v>39.502670215533605</v>
      </c>
    </row>
    <row r="262" spans="1:39" ht="12.75" customHeight="1">
      <c r="A262" s="22"/>
      <c r="B262" s="272" t="s">
        <v>91</v>
      </c>
      <c r="C262" s="259" t="s">
        <v>341</v>
      </c>
      <c r="D262" s="264">
        <v>61</v>
      </c>
      <c r="E262" s="273" t="s">
        <v>893</v>
      </c>
      <c r="F262" s="265">
        <v>333</v>
      </c>
      <c r="G262" s="262">
        <v>7</v>
      </c>
      <c r="H262" s="460">
        <v>27.165044999999999</v>
      </c>
      <c r="I262" s="460">
        <v>28.599435000000003</v>
      </c>
      <c r="J262" s="460">
        <v>30.125272500000001</v>
      </c>
      <c r="K262" s="460">
        <v>31.690155000000001</v>
      </c>
      <c r="L262" s="460">
        <v>33.368062500000001</v>
      </c>
      <c r="M262" s="460">
        <v>35.391210000000008</v>
      </c>
      <c r="N262" s="460">
        <v>37.414000000000001</v>
      </c>
      <c r="Q262" s="397" t="s">
        <v>826</v>
      </c>
      <c r="R262" s="397" t="str">
        <f t="shared" si="216"/>
        <v>10830C</v>
      </c>
      <c r="S262" s="409" t="str">
        <f t="shared" si="217"/>
        <v>Video Production Operations Coordinator</v>
      </c>
      <c r="T262" s="397">
        <f t="shared" si="218"/>
        <v>61</v>
      </c>
      <c r="U262" s="394">
        <f t="shared" si="277"/>
        <v>27.165044999999999</v>
      </c>
      <c r="V262" s="394">
        <f t="shared" si="278"/>
        <v>28.599435000000003</v>
      </c>
      <c r="W262" s="394">
        <f t="shared" si="279"/>
        <v>30.125272500000001</v>
      </c>
      <c r="X262" s="394">
        <f t="shared" si="280"/>
        <v>31.690155000000001</v>
      </c>
      <c r="Y262" s="394">
        <f t="shared" si="281"/>
        <v>33.368062500000001</v>
      </c>
      <c r="Z262" s="394">
        <f t="shared" si="282"/>
        <v>35.391210000000008</v>
      </c>
      <c r="AA262" s="394">
        <f t="shared" si="283"/>
        <v>37.414000000000001</v>
      </c>
      <c r="AB262" s="406" t="str">
        <f t="shared" si="219"/>
        <v>Y</v>
      </c>
      <c r="AC262" s="406" t="str">
        <f t="shared" si="220"/>
        <v>10830C</v>
      </c>
      <c r="AD262" s="412" t="str">
        <f t="shared" si="221"/>
        <v>Video Production Operations Coordinator</v>
      </c>
      <c r="AE262" s="406">
        <f t="shared" si="222"/>
        <v>61</v>
      </c>
      <c r="AF262" s="398" t="str">
        <f t="shared" si="223"/>
        <v>N</v>
      </c>
      <c r="AG262" s="403" t="e">
        <f>#REF!</f>
        <v>#REF!</v>
      </c>
      <c r="AH262" s="403" t="e">
        <f>#REF!</f>
        <v>#REF!</v>
      </c>
      <c r="AI262" s="403" t="e">
        <f>#REF!</f>
        <v>#REF!</v>
      </c>
      <c r="AJ262" s="403" t="e">
        <f>#REF!</f>
        <v>#REF!</v>
      </c>
      <c r="AK262" s="403" t="e">
        <f>#REF!</f>
        <v>#REF!</v>
      </c>
      <c r="AL262" s="403" t="e">
        <f>#REF!</f>
        <v>#REF!</v>
      </c>
      <c r="AM262" s="403" t="e">
        <f>#REF!</f>
        <v>#REF!</v>
      </c>
    </row>
    <row r="263" spans="1:39" ht="12.75" customHeight="1">
      <c r="A263" s="169" t="s">
        <v>15</v>
      </c>
      <c r="B263" s="259" t="s">
        <v>16</v>
      </c>
      <c r="C263" s="262" t="s">
        <v>390</v>
      </c>
      <c r="D263" s="264">
        <v>51</v>
      </c>
      <c r="E263" s="266" t="s">
        <v>389</v>
      </c>
      <c r="F263" s="265">
        <v>455</v>
      </c>
      <c r="G263" s="262">
        <v>10</v>
      </c>
      <c r="H263" s="263">
        <f>VLOOKUP($C263,March21,6,0)*(1+IncrPerc2022)</f>
        <v>74000.823274594528</v>
      </c>
      <c r="I263" s="263">
        <f>VLOOKUP($C263,March21,7,0)*(1+IncrPerc2022)</f>
        <v>77721.190483739716</v>
      </c>
      <c r="J263" s="263">
        <f>VLOOKUP($C263,March21,8,0)*(1+IncrPerc2022)</f>
        <v>81920.972005442425</v>
      </c>
      <c r="K263" s="263">
        <f>VLOOKUP($C263,March21,9,0)*(1+IncrPerc2022)</f>
        <v>86123.557119616205</v>
      </c>
      <c r="L263" s="263">
        <f>VLOOKUP($C263,March21,10,0)*(1+IncrPerc2022)</f>
        <v>90522.393706766743</v>
      </c>
      <c r="M263" s="263">
        <f>VLOOKUP($C263,March21,11,0)*(1+IncrPerc2022)</f>
        <v>96030.463779535057</v>
      </c>
      <c r="N263" s="263">
        <f>VLOOKUP($C263,March21,12,0)*(1+IncrPerc2022)</f>
        <v>101538.53385230334</v>
      </c>
      <c r="Q263" s="397" t="s">
        <v>826</v>
      </c>
      <c r="R263" s="397" t="str">
        <f t="shared" si="216"/>
        <v>10895C</v>
      </c>
      <c r="S263" s="409" t="str">
        <f t="shared" si="217"/>
        <v>Water Network Analyst</v>
      </c>
      <c r="T263" s="397">
        <f t="shared" si="218"/>
        <v>51</v>
      </c>
      <c r="U263" s="394">
        <f t="shared" si="277"/>
        <v>74000.823274594528</v>
      </c>
      <c r="V263" s="394">
        <f t="shared" si="278"/>
        <v>77721.190483739716</v>
      </c>
      <c r="W263" s="394">
        <f t="shared" si="279"/>
        <v>81920.972005442425</v>
      </c>
      <c r="X263" s="394">
        <f t="shared" si="280"/>
        <v>86123.557119616205</v>
      </c>
      <c r="Y263" s="394">
        <f t="shared" si="281"/>
        <v>90522.393706766743</v>
      </c>
      <c r="Z263" s="394">
        <f t="shared" si="282"/>
        <v>96030.463779535057</v>
      </c>
      <c r="AA263" s="394">
        <f t="shared" si="283"/>
        <v>101538.53385230334</v>
      </c>
      <c r="AB263" s="406" t="str">
        <f t="shared" si="219"/>
        <v>Y</v>
      </c>
      <c r="AC263" s="406" t="str">
        <f t="shared" si="220"/>
        <v>10895C</v>
      </c>
      <c r="AD263" s="412" t="str">
        <f t="shared" si="221"/>
        <v>Water Network Analyst</v>
      </c>
      <c r="AE263" s="406">
        <f t="shared" si="222"/>
        <v>51</v>
      </c>
      <c r="AF263" s="398" t="str">
        <f t="shared" si="223"/>
        <v>E</v>
      </c>
      <c r="AG263" s="403">
        <f t="shared" ref="AG263:AM263" si="285">ROUNDUP(H263/2080,3)</f>
        <v>35.577999999999996</v>
      </c>
      <c r="AH263" s="403">
        <f t="shared" si="285"/>
        <v>37.366</v>
      </c>
      <c r="AI263" s="403">
        <f t="shared" si="285"/>
        <v>39.385999999999996</v>
      </c>
      <c r="AJ263" s="403">
        <f t="shared" si="285"/>
        <v>41.405999999999999</v>
      </c>
      <c r="AK263" s="403">
        <f t="shared" si="285"/>
        <v>43.521000000000001</v>
      </c>
      <c r="AL263" s="403">
        <f t="shared" si="285"/>
        <v>46.168999999999997</v>
      </c>
      <c r="AM263" s="403">
        <f t="shared" si="285"/>
        <v>48.817</v>
      </c>
    </row>
    <row r="264" spans="1:39" ht="12.75" customHeight="1">
      <c r="A264" s="169"/>
      <c r="B264" s="259" t="s">
        <v>16</v>
      </c>
      <c r="C264" s="262" t="s">
        <v>775</v>
      </c>
      <c r="D264" s="259" t="s">
        <v>777</v>
      </c>
      <c r="E264" s="266" t="s">
        <v>776</v>
      </c>
      <c r="F264" s="265">
        <v>413</v>
      </c>
      <c r="G264" s="262">
        <v>9</v>
      </c>
      <c r="H264" s="263">
        <f>VLOOKUP($C264,March21,6,0)*(1+IncrPerc2022)</f>
        <v>67723.579731809266</v>
      </c>
      <c r="I264" s="263">
        <f>VLOOKUP($C264,March21,7,0)*(1+IncrPerc2022)</f>
        <v>71289.7493550441</v>
      </c>
      <c r="J264" s="263">
        <f>VLOOKUP($C264,March21,8,0)*(1+IncrPerc2022)</f>
        <v>75052.170451255748</v>
      </c>
      <c r="K264" s="263">
        <f>VLOOKUP($C264,March21,9,0)*(1+IncrPerc2022)</f>
        <v>78971.592725848794</v>
      </c>
      <c r="L264" s="263">
        <f>VLOOKUP($C264,March21,10,0)*(1+IncrPerc2022)</f>
        <v>83129.320360485042</v>
      </c>
      <c r="M264" s="263">
        <f>VLOOKUP($C264,March21,11,0)*(1+IncrPerc2022)</f>
        <v>88158.965253632312</v>
      </c>
      <c r="N264" s="263">
        <f>VLOOKUP($C264,March21,12,0)*(1+IncrPerc2022)</f>
        <v>93191.413739250696</v>
      </c>
      <c r="Q264" s="397" t="s">
        <v>826</v>
      </c>
      <c r="R264" s="397" t="str">
        <f t="shared" si="216"/>
        <v>53023C</v>
      </c>
      <c r="S264" s="409" t="str">
        <f t="shared" si="217"/>
        <v>Web Content Specialist</v>
      </c>
      <c r="T264" s="397" t="str">
        <f t="shared" si="218"/>
        <v>39</v>
      </c>
      <c r="U264" s="448">
        <v>67723.579731809266</v>
      </c>
      <c r="V264" s="448">
        <v>71289.749355044143</v>
      </c>
      <c r="W264" s="448">
        <v>75052.170451255748</v>
      </c>
      <c r="X264" s="448">
        <v>78971.592725848794</v>
      </c>
      <c r="Y264" s="448">
        <v>83129.320360485042</v>
      </c>
      <c r="Z264" s="448">
        <v>88158.965253632312</v>
      </c>
      <c r="AA264" s="448">
        <v>93191.413739250696</v>
      </c>
      <c r="AB264" s="406" t="str">
        <f t="shared" si="219"/>
        <v>Y</v>
      </c>
      <c r="AC264" s="406" t="str">
        <f t="shared" si="220"/>
        <v>53023C</v>
      </c>
      <c r="AD264" s="412" t="str">
        <f t="shared" si="221"/>
        <v>Web Content Specialist</v>
      </c>
      <c r="AE264" s="406" t="str">
        <f t="shared" si="222"/>
        <v>39</v>
      </c>
      <c r="AF264" s="398" t="str">
        <f t="shared" si="223"/>
        <v>E</v>
      </c>
      <c r="AG264" s="403"/>
      <c r="AH264" s="403"/>
      <c r="AI264" s="403"/>
      <c r="AJ264" s="403"/>
      <c r="AK264" s="403"/>
      <c r="AL264" s="403"/>
      <c r="AM264" s="403"/>
    </row>
    <row r="265" spans="1:39" ht="12.75" customHeight="1">
      <c r="A265" s="169"/>
      <c r="B265" s="259" t="s">
        <v>16</v>
      </c>
      <c r="C265" s="262" t="s">
        <v>504</v>
      </c>
      <c r="D265" s="264">
        <v>29</v>
      </c>
      <c r="E265" s="284" t="s">
        <v>490</v>
      </c>
      <c r="F265" s="265">
        <v>363</v>
      </c>
      <c r="G265" s="262">
        <v>8</v>
      </c>
      <c r="H265" s="263">
        <f>VLOOKUP($C265,March21,6,0)*(1+IncrPerc2022)</f>
        <v>60560.400968157468</v>
      </c>
      <c r="I265" s="263">
        <f>VLOOKUP($C265,March21,7,0)*(1+IncrPerc2022)</f>
        <v>63882.658046406941</v>
      </c>
      <c r="J265" s="263">
        <f>VLOOKUP($C265,March21,8,0)*(1+IncrPerc2022)</f>
        <v>67202.111532185299</v>
      </c>
      <c r="K265" s="263">
        <f>VLOOKUP($C265,March21,9,0)*(1+IncrPerc2022)</f>
        <v>70720.620083411501</v>
      </c>
      <c r="L265" s="263">
        <f>VLOOKUP($C265,March21,10,0)*(1+IncrPerc2022)</f>
        <v>74480.237587152049</v>
      </c>
      <c r="M265" s="263">
        <f>VLOOKUP($C265,March21,11,0)*(1+IncrPerc2022)</f>
        <v>79146.72936687374</v>
      </c>
      <c r="N265" s="263">
        <f>VLOOKUP($C265,March21,12,0)*(1+IncrPerc2022)</f>
        <v>83813.221146595417</v>
      </c>
      <c r="Q265" s="397" t="s">
        <v>826</v>
      </c>
      <c r="R265" s="397" t="str">
        <f t="shared" si="216"/>
        <v>11011C</v>
      </c>
      <c r="S265" s="409" t="str">
        <f t="shared" si="217"/>
        <v>Workers Compensation Claims Adjuster</v>
      </c>
      <c r="T265" s="397">
        <f t="shared" si="218"/>
        <v>29</v>
      </c>
      <c r="U265" s="394">
        <f t="shared" ref="U265:AA266" si="286">H265</f>
        <v>60560.400968157468</v>
      </c>
      <c r="V265" s="394">
        <f t="shared" si="286"/>
        <v>63882.658046406941</v>
      </c>
      <c r="W265" s="394">
        <f t="shared" si="286"/>
        <v>67202.111532185299</v>
      </c>
      <c r="X265" s="394">
        <f t="shared" si="286"/>
        <v>70720.620083411501</v>
      </c>
      <c r="Y265" s="394">
        <f t="shared" si="286"/>
        <v>74480.237587152049</v>
      </c>
      <c r="Z265" s="394">
        <f t="shared" si="286"/>
        <v>79146.72936687374</v>
      </c>
      <c r="AA265" s="394">
        <f t="shared" si="286"/>
        <v>83813.221146595417</v>
      </c>
      <c r="AB265" s="406" t="str">
        <f t="shared" si="219"/>
        <v>Y</v>
      </c>
      <c r="AC265" s="406" t="str">
        <f t="shared" si="220"/>
        <v>11011C</v>
      </c>
      <c r="AD265" s="412" t="str">
        <f t="shared" si="221"/>
        <v>Workers Compensation Claims Adjuster</v>
      </c>
      <c r="AE265" s="406">
        <f t="shared" si="222"/>
        <v>29</v>
      </c>
      <c r="AF265" s="398" t="str">
        <f t="shared" si="223"/>
        <v>E</v>
      </c>
      <c r="AG265" s="403">
        <f t="shared" ref="AG265:AM266" si="287">ROUNDUP(H265/2080,3)</f>
        <v>29.116</v>
      </c>
      <c r="AH265" s="403">
        <f t="shared" si="287"/>
        <v>30.713000000000001</v>
      </c>
      <c r="AI265" s="403">
        <f t="shared" si="287"/>
        <v>32.308999999999997</v>
      </c>
      <c r="AJ265" s="403">
        <f t="shared" si="287"/>
        <v>34.000999999999998</v>
      </c>
      <c r="AK265" s="403">
        <f t="shared" si="287"/>
        <v>35.808</v>
      </c>
      <c r="AL265" s="403">
        <f t="shared" si="287"/>
        <v>38.052</v>
      </c>
      <c r="AM265" s="403">
        <f t="shared" si="287"/>
        <v>40.294999999999995</v>
      </c>
    </row>
    <row r="266" spans="1:39" ht="12.75" customHeight="1">
      <c r="A266" s="169" t="s">
        <v>15</v>
      </c>
      <c r="B266" s="259" t="s">
        <v>16</v>
      </c>
      <c r="C266" s="259" t="s">
        <v>251</v>
      </c>
      <c r="D266" s="264">
        <v>37</v>
      </c>
      <c r="E266" s="260" t="s">
        <v>252</v>
      </c>
      <c r="F266" s="265">
        <v>443</v>
      </c>
      <c r="G266" s="262">
        <v>9</v>
      </c>
      <c r="H266" s="263">
        <f>VLOOKUP($C266,March21,6,0)*(1+IncrPerc2022)</f>
        <v>70286.601540145988</v>
      </c>
      <c r="I266" s="263">
        <f>VLOOKUP($C266,March21,7,0)*(1+IncrPerc2022)</f>
        <v>73986.53336376934</v>
      </c>
      <c r="J266" s="263">
        <f>VLOOKUP($C266,March21,8,0)*(1+IncrPerc2022)</f>
        <v>78001.872143983535</v>
      </c>
      <c r="K266" s="263">
        <f>VLOOKUP($C266,March21,9,0)*(1+IncrPerc2022)</f>
        <v>81979.468962351835</v>
      </c>
      <c r="L266" s="263">
        <f>VLOOKUP($C266,March21,10,0)*(1+IncrPerc2022)</f>
        <v>86294.035167006179</v>
      </c>
      <c r="M266" s="263">
        <f>VLOOKUP($C266,March21,11,0)*(1+IncrPerc2022)</f>
        <v>90976.845441462661</v>
      </c>
      <c r="N266" s="263">
        <f>VLOOKUP($C266,March21,12,0)*(1+IncrPerc2022)</f>
        <v>95659.655715919042</v>
      </c>
      <c r="Q266" s="397" t="s">
        <v>826</v>
      </c>
      <c r="R266" s="397" t="str">
        <f t="shared" si="216"/>
        <v>11010C</v>
      </c>
      <c r="S266" s="409" t="str">
        <f t="shared" si="217"/>
        <v>Workers Compensation Claims Coordinator</v>
      </c>
      <c r="T266" s="397">
        <f t="shared" si="218"/>
        <v>37</v>
      </c>
      <c r="U266" s="394">
        <f t="shared" si="286"/>
        <v>70286.601540145988</v>
      </c>
      <c r="V266" s="394">
        <f t="shared" si="286"/>
        <v>73986.53336376934</v>
      </c>
      <c r="W266" s="394">
        <f t="shared" si="286"/>
        <v>78001.872143983535</v>
      </c>
      <c r="X266" s="394">
        <f t="shared" si="286"/>
        <v>81979.468962351835</v>
      </c>
      <c r="Y266" s="394">
        <f t="shared" si="286"/>
        <v>86294.035167006179</v>
      </c>
      <c r="Z266" s="394">
        <f t="shared" si="286"/>
        <v>90976.845441462661</v>
      </c>
      <c r="AA266" s="394">
        <f t="shared" si="286"/>
        <v>95659.655715919042</v>
      </c>
      <c r="AB266" s="406" t="str">
        <f t="shared" si="219"/>
        <v>Y</v>
      </c>
      <c r="AC266" s="406" t="str">
        <f t="shared" si="220"/>
        <v>11010C</v>
      </c>
      <c r="AD266" s="412" t="str">
        <f t="shared" si="221"/>
        <v>Workers Compensation Claims Coordinator</v>
      </c>
      <c r="AE266" s="406">
        <f t="shared" si="222"/>
        <v>37</v>
      </c>
      <c r="AF266" s="398" t="str">
        <f t="shared" si="223"/>
        <v>E</v>
      </c>
      <c r="AG266" s="403">
        <f t="shared" si="287"/>
        <v>33.791999999999994</v>
      </c>
      <c r="AH266" s="403">
        <f t="shared" si="287"/>
        <v>35.570999999999998</v>
      </c>
      <c r="AI266" s="403">
        <f t="shared" si="287"/>
        <v>37.500999999999998</v>
      </c>
      <c r="AJ266" s="403">
        <f t="shared" si="287"/>
        <v>39.413999999999994</v>
      </c>
      <c r="AK266" s="403">
        <f t="shared" si="287"/>
        <v>41.488</v>
      </c>
      <c r="AL266" s="403">
        <f t="shared" si="287"/>
        <v>43.738999999999997</v>
      </c>
      <c r="AM266" s="403">
        <f t="shared" si="287"/>
        <v>45.991</v>
      </c>
    </row>
    <row r="267" spans="1:39">
      <c r="H267" s="206"/>
      <c r="I267" s="36"/>
      <c r="J267" s="36"/>
      <c r="K267" s="36"/>
      <c r="L267" s="36"/>
      <c r="M267" s="36"/>
      <c r="N267" s="36"/>
    </row>
    <row r="268" spans="1:39">
      <c r="B268" s="804" t="s">
        <v>343</v>
      </c>
      <c r="C268" s="804"/>
      <c r="D268" s="804"/>
      <c r="E268" s="804"/>
      <c r="F268" s="40"/>
      <c r="H268" s="134"/>
      <c r="J268" s="35"/>
      <c r="K268" s="35"/>
      <c r="L268" s="35"/>
    </row>
    <row r="269" spans="1:39">
      <c r="B269" s="804" t="s">
        <v>344</v>
      </c>
      <c r="C269" s="804"/>
      <c r="D269" s="804"/>
      <c r="E269" s="804"/>
      <c r="F269" s="40"/>
      <c r="J269" s="35"/>
      <c r="K269" s="35"/>
      <c r="L269" s="35"/>
      <c r="R269" s="391" t="s">
        <v>725</v>
      </c>
      <c r="AC269" s="398" t="s">
        <v>725</v>
      </c>
      <c r="AD269" s="398"/>
    </row>
    <row r="270" spans="1:39" ht="12.75" customHeight="1">
      <c r="B270" s="387">
        <f>'2021'!B265*(1+IncrPerc2022)</f>
        <v>662.6722127355423</v>
      </c>
      <c r="C270" s="806" t="s">
        <v>819</v>
      </c>
      <c r="D270" s="806"/>
      <c r="E270" s="806"/>
      <c r="J270" s="36"/>
      <c r="K270" s="35"/>
      <c r="L270" s="35"/>
      <c r="Q270" s="393"/>
      <c r="R270" s="393" t="s">
        <v>726</v>
      </c>
      <c r="T270" s="394"/>
      <c r="U270" s="424">
        <f>B270</f>
        <v>662.6722127355423</v>
      </c>
      <c r="AB270" s="415"/>
      <c r="AC270" s="415" t="s">
        <v>726</v>
      </c>
      <c r="AD270" s="403">
        <f>U270</f>
        <v>662.6722127355423</v>
      </c>
    </row>
    <row r="271" spans="1:39" ht="12.75" customHeight="1">
      <c r="B271" s="387">
        <f>'2021'!B266*(1+IncrPerc2022)</f>
        <v>914.2676793965469</v>
      </c>
      <c r="C271" s="806" t="s">
        <v>820</v>
      </c>
      <c r="D271" s="806"/>
      <c r="E271" s="806"/>
      <c r="H271" s="231"/>
      <c r="I271" s="232"/>
      <c r="J271" s="232"/>
      <c r="K271" s="232"/>
      <c r="L271" s="233"/>
      <c r="M271" s="233"/>
      <c r="Q271" s="395"/>
      <c r="R271" s="395" t="s">
        <v>727</v>
      </c>
      <c r="T271" s="394"/>
      <c r="U271" s="424">
        <f>B271</f>
        <v>914.2676793965469</v>
      </c>
      <c r="AB271" s="416"/>
      <c r="AC271" s="416" t="s">
        <v>727</v>
      </c>
      <c r="AD271" s="403">
        <f>U271</f>
        <v>914.2676793965469</v>
      </c>
    </row>
    <row r="272" spans="1:39" ht="12.75" customHeight="1">
      <c r="B272" s="387">
        <f>'2021'!B267*(1+IncrPerc2022)</f>
        <v>1121.8683103572671</v>
      </c>
      <c r="C272" s="806" t="s">
        <v>821</v>
      </c>
      <c r="D272" s="806"/>
      <c r="E272" s="806"/>
      <c r="H272" s="231" t="s">
        <v>889</v>
      </c>
      <c r="I272" s="232"/>
      <c r="J272" s="232"/>
      <c r="K272" s="232"/>
      <c r="L272" s="232"/>
      <c r="M272" s="232"/>
      <c r="Q272" s="395"/>
      <c r="R272" s="395" t="s">
        <v>728</v>
      </c>
      <c r="T272" s="394"/>
      <c r="U272" s="424">
        <f>B272</f>
        <v>1121.8683103572671</v>
      </c>
      <c r="AB272" s="416"/>
      <c r="AC272" s="416" t="s">
        <v>728</v>
      </c>
      <c r="AD272" s="403">
        <f>U272</f>
        <v>1121.8683103572671</v>
      </c>
    </row>
    <row r="273" spans="1:38" ht="12.75" customHeight="1">
      <c r="B273" s="387">
        <f>'2021'!B268*(1+IncrPerc2022)</f>
        <v>1330.8437799336202</v>
      </c>
      <c r="C273" s="806" t="s">
        <v>822</v>
      </c>
      <c r="D273" s="806"/>
      <c r="E273" s="806"/>
      <c r="H273" s="231"/>
      <c r="I273" s="232"/>
      <c r="J273" s="232"/>
      <c r="K273" s="232"/>
      <c r="L273" s="232"/>
      <c r="M273" s="232"/>
      <c r="Q273" s="395"/>
      <c r="R273" s="395" t="s">
        <v>729</v>
      </c>
      <c r="T273" s="394"/>
      <c r="U273" s="424">
        <f>B273</f>
        <v>1330.8437799336202</v>
      </c>
      <c r="AB273" s="416"/>
      <c r="AC273" s="416" t="s">
        <v>729</v>
      </c>
      <c r="AD273" s="403">
        <f>U273</f>
        <v>1330.8437799336202</v>
      </c>
    </row>
    <row r="274" spans="1:38" ht="12.75" customHeight="1">
      <c r="B274" s="38"/>
      <c r="C274" s="242"/>
      <c r="E274" s="9"/>
      <c r="J274" s="36"/>
      <c r="K274" s="35"/>
      <c r="L274" s="35"/>
      <c r="AD274" s="398"/>
    </row>
    <row r="275" spans="1:38">
      <c r="B275" s="804" t="s">
        <v>349</v>
      </c>
      <c r="C275" s="804"/>
      <c r="D275" s="804"/>
      <c r="E275" s="804"/>
      <c r="J275" s="40"/>
      <c r="K275" s="35"/>
      <c r="L275" s="35"/>
      <c r="AD275" s="398"/>
    </row>
    <row r="276" spans="1:38">
      <c r="B276" s="805" t="s">
        <v>350</v>
      </c>
      <c r="C276" s="805"/>
      <c r="D276" s="805"/>
      <c r="E276" s="805"/>
      <c r="K276" s="35"/>
      <c r="L276" s="35"/>
      <c r="AD276" s="398"/>
    </row>
    <row r="277" spans="1:38" s="169" customFormat="1">
      <c r="A277" s="9"/>
      <c r="B277" s="388">
        <f>'2021'!B272*(1+IncrPerc2022)</f>
        <v>0.31859240996901067</v>
      </c>
      <c r="C277" s="806" t="s">
        <v>351</v>
      </c>
      <c r="D277" s="806"/>
      <c r="E277" s="806"/>
      <c r="F277" s="22"/>
      <c r="K277" s="35"/>
      <c r="L277" s="35"/>
      <c r="Q277" s="395"/>
      <c r="R277" s="395" t="s">
        <v>730</v>
      </c>
      <c r="S277" s="392"/>
      <c r="T277" s="394"/>
      <c r="U277" s="394">
        <f>ROUND(U270/2080,3)</f>
        <v>0.31900000000000001</v>
      </c>
      <c r="V277" s="391"/>
      <c r="W277" s="391"/>
      <c r="X277" s="391"/>
      <c r="Y277" s="391"/>
      <c r="Z277" s="391"/>
      <c r="AA277" s="391"/>
      <c r="AB277" s="416"/>
      <c r="AC277" s="416" t="s">
        <v>730</v>
      </c>
      <c r="AD277" s="403">
        <f>AD270</f>
        <v>662.6722127355423</v>
      </c>
      <c r="AE277" s="398"/>
      <c r="AF277" s="400"/>
      <c r="AG277" s="400"/>
      <c r="AH277" s="400"/>
      <c r="AI277" s="400"/>
      <c r="AJ277" s="400"/>
      <c r="AK277" s="400"/>
      <c r="AL277" s="400"/>
    </row>
    <row r="278" spans="1:38" s="169" customFormat="1">
      <c r="A278" s="9"/>
      <c r="B278" s="388">
        <f>'2021'!B273*(1+IncrPerc2022)</f>
        <v>0.43955176894064762</v>
      </c>
      <c r="C278" s="806" t="s">
        <v>352</v>
      </c>
      <c r="D278" s="806"/>
      <c r="E278" s="806"/>
      <c r="F278" s="22"/>
      <c r="K278" s="35"/>
      <c r="L278" s="35"/>
      <c r="Q278" s="395"/>
      <c r="R278" s="395" t="s">
        <v>732</v>
      </c>
      <c r="S278" s="392"/>
      <c r="T278" s="394"/>
      <c r="U278" s="394">
        <f>ROUND(U271/2080,3)</f>
        <v>0.44</v>
      </c>
      <c r="V278" s="391"/>
      <c r="W278" s="391"/>
      <c r="X278" s="391"/>
      <c r="Y278" s="391"/>
      <c r="Z278" s="391"/>
      <c r="AA278" s="391"/>
      <c r="AB278" s="416"/>
      <c r="AC278" s="416" t="s">
        <v>732</v>
      </c>
      <c r="AD278" s="403">
        <f>AD271</f>
        <v>914.2676793965469</v>
      </c>
      <c r="AE278" s="398"/>
      <c r="AF278" s="400"/>
      <c r="AG278" s="400"/>
      <c r="AH278" s="400"/>
      <c r="AI278" s="400"/>
      <c r="AJ278" s="400"/>
      <c r="AK278" s="400"/>
      <c r="AL278" s="400"/>
    </row>
    <row r="279" spans="1:38" s="169" customFormat="1">
      <c r="A279" s="9"/>
      <c r="B279" s="388">
        <f>'2021'!B274*(1+IncrPerc2022)</f>
        <v>0.53935976459483981</v>
      </c>
      <c r="C279" s="806" t="s">
        <v>353</v>
      </c>
      <c r="D279" s="806"/>
      <c r="E279" s="806"/>
      <c r="F279" s="22"/>
      <c r="K279" s="35"/>
      <c r="L279" s="35"/>
      <c r="Q279" s="395"/>
      <c r="R279" s="395" t="s">
        <v>731</v>
      </c>
      <c r="S279" s="392"/>
      <c r="T279" s="394"/>
      <c r="U279" s="394">
        <f>ROUND(U272/2080,3)</f>
        <v>0.53900000000000003</v>
      </c>
      <c r="V279" s="391"/>
      <c r="W279" s="391"/>
      <c r="X279" s="391"/>
      <c r="Y279" s="391"/>
      <c r="Z279" s="391"/>
      <c r="AA279" s="391"/>
      <c r="AB279" s="416"/>
      <c r="AC279" s="416" t="s">
        <v>731</v>
      </c>
      <c r="AD279" s="403">
        <f>AD272</f>
        <v>1121.8683103572671</v>
      </c>
      <c r="AE279" s="398"/>
      <c r="AF279" s="400"/>
      <c r="AG279" s="400"/>
      <c r="AH279" s="400"/>
      <c r="AI279" s="400"/>
      <c r="AJ279" s="400"/>
      <c r="AK279" s="400"/>
      <c r="AL279" s="400"/>
    </row>
    <row r="280" spans="1:38" s="169" customFormat="1">
      <c r="A280" s="9"/>
      <c r="B280" s="388">
        <f>'2021'!B275*(1+IncrPerc2022)</f>
        <v>0.63982874035270199</v>
      </c>
      <c r="C280" s="806" t="s">
        <v>354</v>
      </c>
      <c r="D280" s="806"/>
      <c r="E280" s="806"/>
      <c r="F280" s="22"/>
      <c r="K280" s="35"/>
      <c r="L280" s="35"/>
      <c r="Q280" s="395"/>
      <c r="R280" s="395" t="s">
        <v>733</v>
      </c>
      <c r="S280" s="392"/>
      <c r="T280" s="394"/>
      <c r="U280" s="394">
        <f>ROUND(U273/2080,3)</f>
        <v>0.64</v>
      </c>
      <c r="V280" s="391"/>
      <c r="W280" s="391"/>
      <c r="X280" s="391"/>
      <c r="Y280" s="391"/>
      <c r="Z280" s="391"/>
      <c r="AA280" s="391"/>
      <c r="AB280" s="416"/>
      <c r="AC280" s="416" t="s">
        <v>733</v>
      </c>
      <c r="AD280" s="403">
        <f>AD273</f>
        <v>1330.8437799336202</v>
      </c>
      <c r="AE280" s="398"/>
      <c r="AF280" s="400"/>
      <c r="AG280" s="400"/>
      <c r="AH280" s="400"/>
      <c r="AI280" s="400"/>
      <c r="AJ280" s="400"/>
      <c r="AK280" s="400"/>
      <c r="AL280" s="400"/>
    </row>
    <row r="281" spans="1:38" s="169" customFormat="1">
      <c r="A281" s="9"/>
      <c r="C281" s="41"/>
      <c r="D281" s="17"/>
      <c r="E281" s="9"/>
      <c r="F281" s="22"/>
      <c r="J281" s="19"/>
      <c r="K281" s="19"/>
      <c r="L281" s="19"/>
      <c r="Q281" s="391"/>
      <c r="R281" s="391"/>
      <c r="S281" s="392"/>
      <c r="T281" s="391"/>
      <c r="U281" s="391"/>
      <c r="V281" s="391"/>
      <c r="W281" s="391"/>
      <c r="X281" s="391"/>
      <c r="Y281" s="391"/>
      <c r="Z281" s="391"/>
      <c r="AA281" s="391"/>
      <c r="AB281" s="398"/>
      <c r="AC281" s="398"/>
      <c r="AD281" s="398"/>
      <c r="AE281" s="398"/>
      <c r="AF281" s="400"/>
      <c r="AG281" s="400"/>
      <c r="AH281" s="400"/>
      <c r="AI281" s="400"/>
      <c r="AJ281" s="400"/>
      <c r="AK281" s="400"/>
      <c r="AL281" s="400"/>
    </row>
    <row r="282" spans="1:38" s="169" customFormat="1">
      <c r="A282" s="9"/>
      <c r="B282" s="804" t="s">
        <v>355</v>
      </c>
      <c r="C282" s="804"/>
      <c r="D282" s="804"/>
      <c r="E282" s="804"/>
      <c r="F282" s="804"/>
      <c r="G282" s="804"/>
      <c r="H282" s="804"/>
      <c r="I282" s="804"/>
      <c r="J282" s="804"/>
      <c r="K282" s="804"/>
      <c r="L282" s="804"/>
      <c r="M282" s="804"/>
      <c r="N282" s="804"/>
      <c r="Q282" s="391"/>
      <c r="R282" s="391"/>
      <c r="S282" s="392"/>
      <c r="T282" s="391"/>
      <c r="U282" s="391"/>
      <c r="V282" s="391"/>
      <c r="W282" s="391"/>
      <c r="X282" s="391"/>
      <c r="Y282" s="391"/>
      <c r="Z282" s="391"/>
      <c r="AA282" s="391"/>
      <c r="AB282" s="398"/>
      <c r="AC282" s="398"/>
      <c r="AD282" s="398"/>
      <c r="AE282" s="398"/>
      <c r="AF282" s="400"/>
      <c r="AG282" s="400"/>
      <c r="AH282" s="400"/>
      <c r="AI282" s="400"/>
      <c r="AJ282" s="400"/>
      <c r="AK282" s="400"/>
      <c r="AL282" s="400"/>
    </row>
    <row r="283" spans="1:38" s="169" customFormat="1" ht="25.35" customHeight="1">
      <c r="A283" s="9"/>
      <c r="B283" s="808" t="str">
        <f>"Provided that the full-time, non-exempt Forensic Scientist, Forensic Video Analyst, Crime Analyst and Intelligence Analyst employees who are assigned to work a full shift which begins between 12:00 p.m. and 1:59 a.m. shall be paid an additional "&amp;TEXT(O283,"$0.000")&amp;" per hour for all hours worked on such a shift."</f>
        <v>Provided that the full-time, non-exempt Forensic Scientist, Forensic Video Analyst, Crime Analyst and Intelligence Analyst employees who are assigned to work a full shift which begins between 12:00 p.m. and 1:59 a.m. shall be paid an additional $1.283 per hour for all hours worked on such a shift.</v>
      </c>
      <c r="C283" s="808"/>
      <c r="D283" s="808"/>
      <c r="E283" s="808"/>
      <c r="F283" s="808"/>
      <c r="G283" s="808"/>
      <c r="H283" s="808"/>
      <c r="I283" s="808"/>
      <c r="J283" s="808"/>
      <c r="K283" s="808"/>
      <c r="L283" s="808"/>
      <c r="M283" s="808"/>
      <c r="N283" s="808"/>
      <c r="O283" s="343">
        <f>'2021'!O278*(1+IncrPerc2022)</f>
        <v>1.2830084250000002</v>
      </c>
      <c r="Q283" s="391"/>
      <c r="R283" s="391" t="s">
        <v>734</v>
      </c>
      <c r="S283" s="392"/>
      <c r="T283" s="394"/>
      <c r="U283" s="394">
        <f>O283</f>
        <v>1.2830084250000002</v>
      </c>
      <c r="V283" s="391"/>
      <c r="W283" s="391"/>
      <c r="X283" s="391"/>
      <c r="Y283" s="391"/>
      <c r="Z283" s="391"/>
      <c r="AA283" s="391"/>
      <c r="AB283" s="398"/>
      <c r="AC283" s="398" t="s">
        <v>734</v>
      </c>
      <c r="AD283" s="403">
        <f>U283</f>
        <v>1.2830084250000002</v>
      </c>
      <c r="AE283" s="398"/>
      <c r="AF283" s="400"/>
      <c r="AG283" s="400"/>
      <c r="AH283" s="400"/>
      <c r="AI283" s="400"/>
      <c r="AJ283" s="400"/>
      <c r="AK283" s="400"/>
      <c r="AL283" s="400"/>
    </row>
    <row r="284" spans="1:38">
      <c r="O284" s="83"/>
    </row>
    <row r="285" spans="1:38" s="169" customFormat="1">
      <c r="A285" s="9"/>
      <c r="B285" s="804" t="s">
        <v>358</v>
      </c>
      <c r="C285" s="804"/>
      <c r="D285" s="804"/>
      <c r="E285" s="804"/>
      <c r="F285" s="804"/>
      <c r="G285" s="804"/>
      <c r="H285" s="804"/>
      <c r="I285" s="804"/>
      <c r="J285" s="804"/>
      <c r="K285" s="804"/>
      <c r="L285" s="804"/>
      <c r="M285" s="804"/>
      <c r="N285" s="804"/>
      <c r="O285" s="83"/>
      <c r="Q285" s="391"/>
      <c r="R285" s="392"/>
      <c r="S285" s="392"/>
      <c r="T285" s="392"/>
      <c r="U285" s="392"/>
      <c r="V285" s="391"/>
      <c r="W285" s="391"/>
      <c r="X285" s="391"/>
      <c r="Y285" s="391"/>
      <c r="Z285" s="391"/>
      <c r="AA285" s="391"/>
      <c r="AB285" s="398"/>
      <c r="AC285" s="398"/>
      <c r="AD285" s="410"/>
      <c r="AE285" s="398"/>
      <c r="AF285" s="400"/>
      <c r="AG285" s="400"/>
      <c r="AH285" s="400"/>
      <c r="AI285" s="400"/>
      <c r="AJ285" s="400"/>
      <c r="AK285" s="400"/>
      <c r="AL285" s="400"/>
    </row>
    <row r="286" spans="1:38" s="169" customFormat="1">
      <c r="A286" s="9"/>
      <c r="B286" s="807" t="s">
        <v>501</v>
      </c>
      <c r="C286" s="807"/>
      <c r="D286" s="807"/>
      <c r="E286" s="807"/>
      <c r="F286" s="807"/>
      <c r="G286" s="807"/>
      <c r="H286" s="807"/>
      <c r="I286" s="807"/>
      <c r="J286" s="807"/>
      <c r="K286" s="807"/>
      <c r="L286" s="807"/>
      <c r="M286" s="807"/>
      <c r="N286" s="807"/>
      <c r="O286" s="83"/>
      <c r="Q286" s="391"/>
      <c r="R286" s="392"/>
      <c r="S286" s="392"/>
      <c r="T286" s="392"/>
      <c r="U286" s="392"/>
      <c r="V286" s="391"/>
      <c r="W286" s="391"/>
      <c r="X286" s="391"/>
      <c r="Y286" s="391"/>
      <c r="Z286" s="391"/>
      <c r="AA286" s="391"/>
      <c r="AB286" s="398"/>
      <c r="AC286" s="398"/>
      <c r="AD286" s="410"/>
      <c r="AE286" s="398"/>
      <c r="AF286" s="400"/>
      <c r="AG286" s="400"/>
      <c r="AH286" s="400"/>
      <c r="AI286" s="400"/>
      <c r="AJ286" s="400"/>
      <c r="AK286" s="400"/>
      <c r="AL286" s="400"/>
    </row>
    <row r="287" spans="1:38" s="169" customFormat="1">
      <c r="A287" s="9"/>
      <c r="B287" s="807" t="s">
        <v>360</v>
      </c>
      <c r="C287" s="807"/>
      <c r="D287" s="807"/>
      <c r="E287" s="807"/>
      <c r="F287" s="807"/>
      <c r="G287" s="807"/>
      <c r="H287" s="807"/>
      <c r="I287" s="807"/>
      <c r="J287" s="807"/>
      <c r="K287" s="807"/>
      <c r="L287" s="807"/>
      <c r="M287" s="807"/>
      <c r="N287" s="807"/>
      <c r="O287" s="83"/>
      <c r="Q287" s="391"/>
      <c r="R287" s="391"/>
      <c r="S287" s="391"/>
      <c r="T287" s="391"/>
      <c r="U287" s="391"/>
      <c r="V287" s="391"/>
      <c r="W287" s="391"/>
      <c r="X287" s="391"/>
      <c r="Y287" s="391"/>
      <c r="Z287" s="391"/>
      <c r="AA287" s="391"/>
      <c r="AB287" s="398"/>
      <c r="AC287" s="398"/>
      <c r="AD287" s="410"/>
      <c r="AE287" s="398"/>
      <c r="AF287" s="400"/>
      <c r="AG287" s="400"/>
      <c r="AH287" s="400"/>
      <c r="AI287" s="400"/>
      <c r="AJ287" s="400"/>
      <c r="AK287" s="400"/>
      <c r="AL287" s="400"/>
    </row>
    <row r="288" spans="1:38">
      <c r="O288" s="83"/>
    </row>
    <row r="289" spans="1:38" s="169" customFormat="1">
      <c r="A289" s="9"/>
      <c r="B289" s="804" t="s">
        <v>377</v>
      </c>
      <c r="C289" s="804"/>
      <c r="D289" s="804"/>
      <c r="E289" s="804"/>
      <c r="F289" s="804"/>
      <c r="G289" s="804"/>
      <c r="H289" s="804"/>
      <c r="I289" s="804"/>
      <c r="J289" s="804"/>
      <c r="K289" s="804"/>
      <c r="L289" s="804"/>
      <c r="M289" s="804"/>
      <c r="N289" s="804"/>
      <c r="O289" s="83"/>
      <c r="Q289" s="391"/>
      <c r="R289" s="422" t="s">
        <v>842</v>
      </c>
      <c r="S289" s="391"/>
      <c r="T289" s="391"/>
      <c r="U289" s="424">
        <v>2600</v>
      </c>
      <c r="V289" s="391"/>
      <c r="W289" s="391"/>
      <c r="X289" s="391"/>
      <c r="Y289" s="391"/>
      <c r="Z289" s="391"/>
      <c r="AA289" s="391"/>
      <c r="AB289" s="398"/>
      <c r="AC289" s="398"/>
      <c r="AD289" s="410"/>
      <c r="AE289" s="398"/>
      <c r="AF289" s="400"/>
      <c r="AG289" s="400"/>
      <c r="AH289" s="400"/>
      <c r="AI289" s="400"/>
      <c r="AJ289" s="400"/>
      <c r="AK289" s="400"/>
      <c r="AL289" s="400"/>
    </row>
    <row r="290" spans="1:38" s="169" customFormat="1" ht="25.35" customHeight="1">
      <c r="A290" s="9"/>
      <c r="B290" s="809" t="s">
        <v>624</v>
      </c>
      <c r="C290" s="809"/>
      <c r="D290" s="809"/>
      <c r="E290" s="809"/>
      <c r="F290" s="809"/>
      <c r="G290" s="809"/>
      <c r="H290" s="809"/>
      <c r="I290" s="809"/>
      <c r="J290" s="809"/>
      <c r="K290" s="809"/>
      <c r="L290" s="809"/>
      <c r="M290" s="809"/>
      <c r="N290" s="809"/>
      <c r="O290" s="344">
        <f>'2021'!O285</f>
        <v>2600</v>
      </c>
      <c r="Q290" s="391"/>
      <c r="R290" s="422" t="s">
        <v>844</v>
      </c>
      <c r="S290" s="391"/>
      <c r="T290" s="391"/>
      <c r="U290" s="424">
        <f>U289</f>
        <v>2600</v>
      </c>
      <c r="V290" s="391"/>
      <c r="W290" s="391"/>
      <c r="X290" s="391"/>
      <c r="Y290" s="391"/>
      <c r="Z290" s="391"/>
      <c r="AA290" s="391"/>
      <c r="AB290" s="398"/>
      <c r="AC290" s="398"/>
      <c r="AD290" s="410"/>
      <c r="AE290" s="398"/>
      <c r="AF290" s="400"/>
      <c r="AG290" s="400"/>
      <c r="AH290" s="400"/>
      <c r="AI290" s="400"/>
      <c r="AJ290" s="400"/>
      <c r="AK290" s="400"/>
      <c r="AL290" s="400"/>
    </row>
    <row r="291" spans="1:38" s="169" customFormat="1">
      <c r="A291" s="9"/>
      <c r="B291" s="207"/>
      <c r="D291" s="17"/>
      <c r="E291" s="30"/>
      <c r="F291" s="22"/>
      <c r="O291" s="83"/>
      <c r="Q291" s="391"/>
      <c r="R291" s="391"/>
      <c r="S291" s="391"/>
      <c r="T291" s="391"/>
      <c r="U291" s="391"/>
      <c r="V291" s="391"/>
      <c r="W291" s="391"/>
      <c r="X291" s="391"/>
      <c r="Y291" s="391"/>
      <c r="Z291" s="391"/>
      <c r="AA291" s="391"/>
      <c r="AB291" s="398"/>
      <c r="AC291" s="398"/>
      <c r="AD291" s="410"/>
      <c r="AE291" s="398"/>
      <c r="AF291" s="400"/>
      <c r="AG291" s="400"/>
      <c r="AH291" s="400"/>
      <c r="AI291" s="400"/>
      <c r="AJ291" s="400"/>
      <c r="AK291" s="400"/>
      <c r="AL291" s="400"/>
    </row>
    <row r="292" spans="1:38">
      <c r="B292" s="34" t="s">
        <v>630</v>
      </c>
      <c r="O292" s="89"/>
      <c r="Q292" s="396"/>
      <c r="R292" s="434" t="s">
        <v>846</v>
      </c>
      <c r="S292" s="396"/>
      <c r="T292" s="396"/>
      <c r="U292" s="439">
        <v>9.5</v>
      </c>
      <c r="V292" s="396"/>
      <c r="W292" s="396"/>
      <c r="X292" s="396"/>
      <c r="Y292" s="396"/>
      <c r="Z292" s="396"/>
      <c r="AA292" s="396"/>
      <c r="AB292" s="401"/>
      <c r="AC292" s="401"/>
      <c r="AD292" s="413"/>
      <c r="AE292" s="401"/>
    </row>
    <row r="293" spans="1:38">
      <c r="B293" s="9" t="s">
        <v>631</v>
      </c>
      <c r="O293" s="89"/>
      <c r="Q293" s="396"/>
      <c r="R293" s="396"/>
      <c r="S293" s="396"/>
      <c r="T293" s="396"/>
      <c r="U293" s="396"/>
      <c r="V293" s="396"/>
      <c r="W293" s="396"/>
      <c r="X293" s="396"/>
      <c r="Y293" s="396"/>
      <c r="Z293" s="396"/>
      <c r="AA293" s="396"/>
      <c r="AB293" s="401"/>
      <c r="AC293" s="401"/>
      <c r="AD293" s="413"/>
      <c r="AE293" s="401"/>
    </row>
    <row r="294" spans="1:38">
      <c r="B294" s="9" t="s">
        <v>626</v>
      </c>
      <c r="O294" s="89"/>
      <c r="Q294" s="396"/>
      <c r="R294" s="396"/>
      <c r="S294" s="396"/>
      <c r="T294" s="396"/>
      <c r="U294" s="396"/>
      <c r="V294" s="396"/>
      <c r="W294" s="396"/>
      <c r="X294" s="396"/>
      <c r="Y294" s="396"/>
      <c r="Z294" s="396"/>
      <c r="AA294" s="396"/>
      <c r="AB294" s="401"/>
      <c r="AC294" s="401"/>
      <c r="AD294" s="413"/>
      <c r="AE294" s="401"/>
    </row>
    <row r="295" spans="1:38" ht="15">
      <c r="O295" s="89"/>
      <c r="P295" s="234"/>
      <c r="AF295" s="405"/>
    </row>
    <row r="296" spans="1:38">
      <c r="B296" s="34" t="s">
        <v>627</v>
      </c>
      <c r="O296" s="89"/>
      <c r="Q296" s="396"/>
      <c r="R296" s="396"/>
      <c r="S296" s="396"/>
      <c r="T296" s="396"/>
      <c r="U296" s="396"/>
      <c r="V296" s="396"/>
      <c r="W296" s="396"/>
      <c r="X296" s="396"/>
      <c r="Y296" s="396"/>
      <c r="Z296" s="396"/>
      <c r="AA296" s="396"/>
      <c r="AB296" s="401"/>
      <c r="AC296" s="401"/>
      <c r="AD296" s="413"/>
      <c r="AE296" s="401"/>
    </row>
    <row r="297" spans="1:38" ht="15">
      <c r="B297" s="804" t="s">
        <v>628</v>
      </c>
      <c r="C297" s="804"/>
      <c r="D297" s="804"/>
      <c r="E297" s="804"/>
      <c r="F297" s="804"/>
      <c r="G297" s="804"/>
      <c r="H297" s="804"/>
      <c r="I297" s="804"/>
      <c r="J297" s="804"/>
      <c r="K297" s="804"/>
      <c r="L297" s="804"/>
      <c r="M297" s="804"/>
      <c r="N297" s="804"/>
      <c r="O297" s="83"/>
      <c r="P297" s="234"/>
      <c r="Q297" s="396"/>
      <c r="R297" s="396"/>
      <c r="S297" s="396"/>
      <c r="T297" s="396"/>
      <c r="U297" s="396"/>
      <c r="V297" s="396"/>
      <c r="W297" s="396"/>
      <c r="X297" s="396"/>
      <c r="Y297" s="396"/>
      <c r="Z297" s="396"/>
      <c r="AA297" s="396"/>
      <c r="AB297" s="401"/>
      <c r="AC297" s="401"/>
      <c r="AD297" s="413"/>
      <c r="AE297" s="401"/>
      <c r="AF297" s="405"/>
    </row>
    <row r="298" spans="1:38" ht="15">
      <c r="B298" s="805" t="str">
        <f>"Forensic Scientists will receive an hourly premium of "&amp;TEXT(O298,"$#.000")&amp;"/hour when conducting and reporting on training staff."</f>
        <v>Forensic Scientists will receive an hourly premium of $1.000/hour when conducting and reporting on training staff.</v>
      </c>
      <c r="C298" s="805"/>
      <c r="D298" s="805"/>
      <c r="E298" s="805"/>
      <c r="F298" s="805"/>
      <c r="G298" s="805"/>
      <c r="H298" s="805"/>
      <c r="I298" s="805"/>
      <c r="J298" s="805"/>
      <c r="K298" s="805"/>
      <c r="L298" s="805"/>
      <c r="M298" s="805"/>
      <c r="N298" s="805"/>
      <c r="O298" s="345">
        <v>1</v>
      </c>
      <c r="P298" s="234"/>
      <c r="R298" s="391" t="s">
        <v>735</v>
      </c>
      <c r="T298" s="394"/>
      <c r="U298" s="394">
        <v>1</v>
      </c>
      <c r="AF298" s="405"/>
    </row>
    <row r="299" spans="1:38" ht="15">
      <c r="B299" s="241"/>
      <c r="C299" s="241"/>
      <c r="D299" s="241"/>
      <c r="E299" s="241"/>
      <c r="F299" s="241"/>
      <c r="G299" s="241"/>
      <c r="H299" s="241"/>
      <c r="I299" s="241"/>
      <c r="J299" s="241"/>
      <c r="K299" s="241"/>
      <c r="L299" s="241"/>
      <c r="M299" s="241"/>
      <c r="N299" s="241"/>
      <c r="O299" s="345"/>
      <c r="P299" s="234"/>
      <c r="AF299" s="405"/>
    </row>
    <row r="300" spans="1:38">
      <c r="B300" s="804" t="s">
        <v>629</v>
      </c>
      <c r="C300" s="804"/>
      <c r="D300" s="804"/>
      <c r="E300" s="804"/>
      <c r="F300" s="804"/>
      <c r="G300" s="804"/>
      <c r="H300" s="804"/>
      <c r="I300" s="804"/>
      <c r="J300" s="804"/>
      <c r="K300" s="804"/>
      <c r="L300" s="804"/>
      <c r="M300" s="804"/>
      <c r="N300" s="804"/>
      <c r="O300" s="89"/>
    </row>
    <row r="301" spans="1:38">
      <c r="B301" s="805" t="str">
        <f>"Forensic Scientists are eligible for a "&amp;TEXT(O301,"$#,000")&amp;" for annual clothing and equipment allocation, payable in a lump sum once per year in the first pay period of March every year."</f>
        <v>Forensic Scientists are eligible for a $250 for annual clothing and equipment allocation, payable in a lump sum once per year in the first pay period of March every year.</v>
      </c>
      <c r="C301" s="805"/>
      <c r="D301" s="805"/>
      <c r="E301" s="805"/>
      <c r="F301" s="805"/>
      <c r="G301" s="805"/>
      <c r="H301" s="805"/>
      <c r="I301" s="805"/>
      <c r="J301" s="805"/>
      <c r="K301" s="805"/>
      <c r="L301" s="805"/>
      <c r="M301" s="805"/>
      <c r="N301" s="805"/>
      <c r="O301" s="344">
        <v>250</v>
      </c>
      <c r="Q301" s="396"/>
      <c r="R301" s="396" t="s">
        <v>849</v>
      </c>
      <c r="T301" s="396"/>
      <c r="U301" s="440">
        <v>250</v>
      </c>
      <c r="V301" s="396"/>
      <c r="W301" s="396"/>
      <c r="X301" s="396"/>
      <c r="Y301" s="396"/>
      <c r="Z301" s="396"/>
      <c r="AA301" s="396"/>
      <c r="AB301" s="401"/>
      <c r="AC301" s="401"/>
      <c r="AD301" s="413"/>
      <c r="AE301" s="401"/>
    </row>
    <row r="302" spans="1:38">
      <c r="O302" s="89"/>
      <c r="Q302" s="396"/>
      <c r="R302" s="396"/>
      <c r="T302" s="396"/>
      <c r="U302" s="396"/>
      <c r="V302" s="396"/>
      <c r="W302" s="396"/>
      <c r="X302" s="396"/>
      <c r="Y302" s="396"/>
      <c r="Z302" s="396"/>
      <c r="AA302" s="396"/>
      <c r="AB302" s="401"/>
      <c r="AC302" s="401"/>
      <c r="AD302" s="413"/>
      <c r="AE302" s="401"/>
    </row>
    <row r="303" spans="1:38" ht="15">
      <c r="B303" s="804" t="s">
        <v>611</v>
      </c>
      <c r="C303" s="804"/>
      <c r="D303" s="804"/>
      <c r="E303" s="804"/>
      <c r="F303" s="804"/>
      <c r="G303" s="804"/>
      <c r="H303" s="804"/>
      <c r="I303" s="804"/>
      <c r="J303" s="804"/>
      <c r="K303" s="804"/>
      <c r="L303" s="804"/>
      <c r="M303" s="804"/>
      <c r="N303" s="804"/>
      <c r="O303" s="83"/>
      <c r="P303" s="234"/>
      <c r="Q303" s="396"/>
      <c r="V303" s="396"/>
      <c r="W303" s="396"/>
      <c r="X303" s="396"/>
      <c r="Y303" s="396"/>
      <c r="Z303" s="396"/>
      <c r="AA303" s="396"/>
      <c r="AB303" s="401"/>
      <c r="AC303" s="401"/>
      <c r="AD303" s="413"/>
      <c r="AE303" s="401"/>
      <c r="AF303" s="405"/>
    </row>
    <row r="304" spans="1:38" ht="25.35" customHeight="1">
      <c r="B304" s="803" t="str">
        <f>"Because Forensic Scientists are required to testify in a court of law, each Forensic Scientist will be reimbursed up to "&amp;TEXT(O304,"$#,000")&amp;" per year for membership in one approved related professional organization payable the first pay period in March every year."</f>
        <v>Because Forensic Scientists are required to testify in a court of law, each Forensic Scientist will be reimbursed up to $125 per year for membership in one approved related professional organization payable the first pay period in March every year.</v>
      </c>
      <c r="C304" s="803"/>
      <c r="D304" s="803"/>
      <c r="E304" s="803"/>
      <c r="F304" s="803"/>
      <c r="G304" s="803"/>
      <c r="H304" s="803"/>
      <c r="I304" s="803"/>
      <c r="J304" s="803"/>
      <c r="K304" s="803"/>
      <c r="L304" s="803"/>
      <c r="M304" s="803"/>
      <c r="N304" s="803"/>
      <c r="O304" s="346">
        <v>125</v>
      </c>
      <c r="P304" s="234"/>
      <c r="R304" s="422" t="s">
        <v>851</v>
      </c>
      <c r="U304" s="424">
        <v>125</v>
      </c>
      <c r="AF304" s="405"/>
    </row>
    <row r="305" spans="18:21">
      <c r="R305" s="391" t="s">
        <v>736</v>
      </c>
      <c r="T305" s="394"/>
      <c r="U305" s="394">
        <v>35</v>
      </c>
    </row>
    <row r="307" spans="18:21">
      <c r="R307" s="422" t="s">
        <v>837</v>
      </c>
      <c r="U307" s="394">
        <v>50</v>
      </c>
    </row>
  </sheetData>
  <sheetProtection autoFilter="0"/>
  <autoFilter ref="A5:AF266" xr:uid="{245E8F94-B57C-4FB1-A5F1-9586FD18D401}"/>
  <sortState xmlns:xlrd2="http://schemas.microsoft.com/office/spreadsheetml/2017/richdata2" ref="A6:AM266">
    <sortCondition ref="E6:E266"/>
  </sortState>
  <mergeCells count="25">
    <mergeCell ref="C273:E273"/>
    <mergeCell ref="B268:E268"/>
    <mergeCell ref="B269:E269"/>
    <mergeCell ref="C270:E270"/>
    <mergeCell ref="C271:E271"/>
    <mergeCell ref="C272:E272"/>
    <mergeCell ref="B289:N289"/>
    <mergeCell ref="B290:N290"/>
    <mergeCell ref="B297:N297"/>
    <mergeCell ref="B287:N287"/>
    <mergeCell ref="B275:E275"/>
    <mergeCell ref="B276:E276"/>
    <mergeCell ref="C277:E277"/>
    <mergeCell ref="C278:E278"/>
    <mergeCell ref="C279:E279"/>
    <mergeCell ref="C280:E280"/>
    <mergeCell ref="B282:N282"/>
    <mergeCell ref="B283:N283"/>
    <mergeCell ref="B285:N285"/>
    <mergeCell ref="B286:N286"/>
    <mergeCell ref="B300:N300"/>
    <mergeCell ref="B301:N301"/>
    <mergeCell ref="B303:N303"/>
    <mergeCell ref="B304:N304"/>
    <mergeCell ref="B298:N298"/>
  </mergeCells>
  <pageMargins left="0.25" right="0.25" top="0.5" bottom="0.5" header="0.5" footer="0.5"/>
  <pageSetup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38</vt:i4>
      </vt:variant>
    </vt:vector>
  </HeadingPairs>
  <TitlesOfParts>
    <vt:vector size="57" baseType="lpstr">
      <vt:lpstr>Base schedule updated 2016</vt:lpstr>
      <vt:lpstr>January 1, 2017</vt:lpstr>
      <vt:lpstr>April 1, 2017 </vt:lpstr>
      <vt:lpstr>March 1 2018</vt:lpstr>
      <vt:lpstr>January 2019</vt:lpstr>
      <vt:lpstr>January 2020</vt:lpstr>
      <vt:lpstr>2020</vt:lpstr>
      <vt:lpstr>2021</vt:lpstr>
      <vt:lpstr>2022</vt:lpstr>
      <vt:lpstr>2023</vt:lpstr>
      <vt:lpstr>2024</vt:lpstr>
      <vt:lpstr>2025</vt:lpstr>
      <vt:lpstr>2026</vt:lpstr>
      <vt:lpstr>schedules that don't match</vt:lpstr>
      <vt:lpstr>2027</vt:lpstr>
      <vt:lpstr>2028</vt:lpstr>
      <vt:lpstr>Notes</vt:lpstr>
      <vt:lpstr>Sheet2</vt:lpstr>
      <vt:lpstr>Sheet1</vt:lpstr>
      <vt:lpstr>Data2022</vt:lpstr>
      <vt:lpstr>Data2023</vt:lpstr>
      <vt:lpstr>Data2024</vt:lpstr>
      <vt:lpstr>Data2025</vt:lpstr>
      <vt:lpstr>Data2026</vt:lpstr>
      <vt:lpstr>Data2027</vt:lpstr>
      <vt:lpstr>IncrPerc2020</vt:lpstr>
      <vt:lpstr>IncrPerc2021</vt:lpstr>
      <vt:lpstr>IncrPerc2022</vt:lpstr>
      <vt:lpstr>IncrPerc2023</vt:lpstr>
      <vt:lpstr>IncrPerc2024</vt:lpstr>
      <vt:lpstr>'2026'!IncrPerc2025</vt:lpstr>
      <vt:lpstr>'2027'!IncrPerc2025</vt:lpstr>
      <vt:lpstr>'2028'!IncrPerc2025</vt:lpstr>
      <vt:lpstr>IncrPerc2025</vt:lpstr>
      <vt:lpstr>'2027'!IncrPerc2026</vt:lpstr>
      <vt:lpstr>'2028'!IncrPerc2026</vt:lpstr>
      <vt:lpstr>IncrPerc2026</vt:lpstr>
      <vt:lpstr>IncrPerc2027</vt:lpstr>
      <vt:lpstr>IncrPerc2028</vt:lpstr>
      <vt:lpstr>January19</vt:lpstr>
      <vt:lpstr>March20</vt:lpstr>
      <vt:lpstr>March21</vt:lpstr>
      <vt:lpstr>'2023'!March22</vt:lpstr>
      <vt:lpstr>'2024'!March22</vt:lpstr>
      <vt:lpstr>'2025'!March22</vt:lpstr>
      <vt:lpstr>'2026'!March22</vt:lpstr>
      <vt:lpstr>'2027'!March22</vt:lpstr>
      <vt:lpstr>'2028'!March22</vt:lpstr>
      <vt:lpstr>March22</vt:lpstr>
      <vt:lpstr>'April 1, 2017 '!Print_Area</vt:lpstr>
      <vt:lpstr>'Base schedule updated 2016'!Print_Area</vt:lpstr>
      <vt:lpstr>'January 1, 2017'!Print_Area</vt:lpstr>
      <vt:lpstr>'March 1 2018'!Print_Area</vt:lpstr>
      <vt:lpstr>'April 1, 2017 '!Print_Titles</vt:lpstr>
      <vt:lpstr>'Base schedule updated 2016'!Print_Titles</vt:lpstr>
      <vt:lpstr>'January 1, 2017'!Print_Titles</vt:lpstr>
      <vt:lpstr>'March 1 2018'!Print_Titles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Nelms, Pam</dc:creator>
  <cp:lastModifiedBy>Stupeck, Marie (she/her/hers)</cp:lastModifiedBy>
  <cp:lastPrinted>2025-02-25T17:06:55Z</cp:lastPrinted>
  <dcterms:created xsi:type="dcterms:W3CDTF">2013-07-09T19:25:48Z</dcterms:created>
  <dcterms:modified xsi:type="dcterms:W3CDTF">2026-06-25T23:41:56Z</dcterms:modified>
</cp:coreProperties>
</file>